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ovikovaea\Desktop\"/>
    </mc:Choice>
  </mc:AlternateContent>
  <bookViews>
    <workbookView xWindow="0" yWindow="0" windowWidth="20490" windowHeight="9900"/>
  </bookViews>
  <sheets>
    <sheet name="Смета 12 гр. по ФЕР" sheetId="6" r:id="rId1"/>
    <sheet name="RV_DATA" sheetId="8" state="hidden" r:id="rId2"/>
    <sheet name="Расчет стоимости ресурсов" sheetId="7" r:id="rId3"/>
    <sheet name="Source" sheetId="1" r:id="rId4"/>
    <sheet name="SourceObSm" sheetId="2" r:id="rId5"/>
    <sheet name="SmtRes" sheetId="3" r:id="rId6"/>
    <sheet name="EtalonRes" sheetId="4" r:id="rId7"/>
    <sheet name="SrcKA" sheetId="5" r:id="rId8"/>
  </sheets>
  <definedNames>
    <definedName name="_xlnm.Print_Titles" localSheetId="2">'Расчет стоимости ресурсов'!$5:$8</definedName>
    <definedName name="_xlnm.Print_Titles" localSheetId="0">'Смета 12 гр. по ФЕР'!$27:$27</definedName>
    <definedName name="_xlnm.Print_Area" localSheetId="2">'Расчет стоимости ресурсов'!$A$1:$H$174</definedName>
    <definedName name="_xlnm.Print_Area" localSheetId="0">'Смета 12 гр. по ФЕР'!$A$1:$L$1101</definedName>
  </definedNames>
  <calcPr calcId="152511" iterate="1"/>
</workbook>
</file>

<file path=xl/calcChain.xml><?xml version="1.0" encoding="utf-8"?>
<calcChain xmlns="http://schemas.openxmlformats.org/spreadsheetml/2006/main">
  <c r="A9" i="7" l="1"/>
  <c r="A4" i="7"/>
  <c r="A2" i="7"/>
  <c r="Z1046" i="8"/>
  <c r="T1046" i="8"/>
  <c r="Q1046" i="8"/>
  <c r="R1046" i="8" s="1"/>
  <c r="S1046" i="8"/>
  <c r="P1046" i="8"/>
  <c r="M1046" i="8"/>
  <c r="F12" i="7" s="1"/>
  <c r="L1046" i="8"/>
  <c r="O1046" i="8" s="1"/>
  <c r="H12" i="7" s="1"/>
  <c r="N1046" i="8"/>
  <c r="G12" i="7" s="1"/>
  <c r="K1046" i="8"/>
  <c r="E12" i="7" s="1"/>
  <c r="J1046" i="8"/>
  <c r="I1046" i="8"/>
  <c r="D12" i="7" s="1"/>
  <c r="H1046" i="8"/>
  <c r="G1046" i="8"/>
  <c r="F1046" i="8"/>
  <c r="E1046" i="8"/>
  <c r="Z1045" i="8"/>
  <c r="R1045" i="8"/>
  <c r="Q1045" i="8"/>
  <c r="T1045" i="8" s="1"/>
  <c r="S1045" i="8"/>
  <c r="P1045" i="8"/>
  <c r="O1045" i="8"/>
  <c r="L1045" i="8"/>
  <c r="M1045" i="8" s="1"/>
  <c r="N1045" i="8"/>
  <c r="K1045" i="8"/>
  <c r="J1045" i="8"/>
  <c r="I1045" i="8"/>
  <c r="H1045" i="8"/>
  <c r="G1045" i="8"/>
  <c r="F1045" i="8"/>
  <c r="E1045" i="8"/>
  <c r="Z1044" i="8"/>
  <c r="Q1044" i="8"/>
  <c r="R1044" i="8" s="1"/>
  <c r="S1044" i="8"/>
  <c r="P1044" i="8"/>
  <c r="M1044" i="8"/>
  <c r="F148" i="7" s="1"/>
  <c r="L1044" i="8"/>
  <c r="O1044" i="8" s="1"/>
  <c r="H148" i="7" s="1"/>
  <c r="N1044" i="8"/>
  <c r="G148" i="7" s="1"/>
  <c r="K1044" i="8"/>
  <c r="E148" i="7" s="1"/>
  <c r="J1044" i="8"/>
  <c r="I1044" i="8"/>
  <c r="D148" i="7" s="1"/>
  <c r="H1044" i="8"/>
  <c r="G1044" i="8"/>
  <c r="F1044" i="8"/>
  <c r="E1044" i="8"/>
  <c r="Z1043" i="8"/>
  <c r="S1043" i="8"/>
  <c r="T1043" i="8" s="1"/>
  <c r="P1043" i="8"/>
  <c r="R1043" i="8" s="1"/>
  <c r="N1043" i="8"/>
  <c r="O1043" i="8" s="1"/>
  <c r="K1043" i="8"/>
  <c r="M1043" i="8" s="1"/>
  <c r="I1043" i="8"/>
  <c r="H1043" i="8"/>
  <c r="G1043" i="8"/>
  <c r="F1043" i="8"/>
  <c r="E1043" i="8"/>
  <c r="D1043" i="8"/>
  <c r="A1043" i="8"/>
  <c r="Z1042" i="8"/>
  <c r="S1042" i="8"/>
  <c r="T1042" i="8" s="1"/>
  <c r="P1042" i="8"/>
  <c r="R1042" i="8" s="1"/>
  <c r="N1042" i="8"/>
  <c r="O1042" i="8" s="1"/>
  <c r="K1042" i="8"/>
  <c r="M1042" i="8" s="1"/>
  <c r="I1042" i="8"/>
  <c r="H1042" i="8"/>
  <c r="G1042" i="8"/>
  <c r="F1042" i="8"/>
  <c r="E1042" i="8"/>
  <c r="D1042" i="8"/>
  <c r="A1042" i="8"/>
  <c r="Z1041" i="8"/>
  <c r="S1041" i="8"/>
  <c r="P1041" i="8"/>
  <c r="R1041" i="8" s="1"/>
  <c r="N1041" i="8"/>
  <c r="K1041" i="8"/>
  <c r="J1041" i="8"/>
  <c r="I1041" i="8"/>
  <c r="H1041" i="8"/>
  <c r="G1041" i="8"/>
  <c r="F1041" i="8"/>
  <c r="E1041" i="8"/>
  <c r="Z1040" i="8"/>
  <c r="S1040" i="8"/>
  <c r="T1040" i="8" s="1"/>
  <c r="P1040" i="8"/>
  <c r="O1040" i="8"/>
  <c r="N1040" i="8"/>
  <c r="K1040" i="8"/>
  <c r="J1040" i="8"/>
  <c r="I1040" i="8"/>
  <c r="R1040" i="8" s="1"/>
  <c r="H1040" i="8"/>
  <c r="G1040" i="8"/>
  <c r="F1040" i="8"/>
  <c r="E1040" i="8"/>
  <c r="Z1039" i="8"/>
  <c r="S1039" i="8"/>
  <c r="P1039" i="8"/>
  <c r="R1039" i="8" s="1"/>
  <c r="N1039" i="8"/>
  <c r="K1039" i="8"/>
  <c r="J1039" i="8"/>
  <c r="I1039" i="8"/>
  <c r="H1039" i="8"/>
  <c r="G1039" i="8"/>
  <c r="F1039" i="8"/>
  <c r="E1039" i="8"/>
  <c r="Z1038" i="8"/>
  <c r="S1038" i="8"/>
  <c r="T1038" i="8" s="1"/>
  <c r="P1038" i="8"/>
  <c r="O1038" i="8"/>
  <c r="N1038" i="8"/>
  <c r="K1038" i="8"/>
  <c r="J1038" i="8"/>
  <c r="I1038" i="8"/>
  <c r="R1038" i="8" s="1"/>
  <c r="H1038" i="8"/>
  <c r="G1038" i="8"/>
  <c r="F1038" i="8"/>
  <c r="E1038" i="8"/>
  <c r="Z1037" i="8"/>
  <c r="S1037" i="8"/>
  <c r="P1037" i="8"/>
  <c r="R1037" i="8" s="1"/>
  <c r="N1037" i="8"/>
  <c r="K1037" i="8"/>
  <c r="J1037" i="8"/>
  <c r="I1037" i="8"/>
  <c r="H1037" i="8"/>
  <c r="G1037" i="8"/>
  <c r="F1037" i="8"/>
  <c r="E1037" i="8"/>
  <c r="Z1036" i="8"/>
  <c r="S1036" i="8"/>
  <c r="T1036" i="8" s="1"/>
  <c r="P1036" i="8"/>
  <c r="O1036" i="8"/>
  <c r="N1036" i="8"/>
  <c r="K1036" i="8"/>
  <c r="J1036" i="8"/>
  <c r="I1036" i="8"/>
  <c r="R1036" i="8" s="1"/>
  <c r="H1036" i="8"/>
  <c r="G1036" i="8"/>
  <c r="F1036" i="8"/>
  <c r="E1036" i="8"/>
  <c r="Z1035" i="8"/>
  <c r="S1035" i="8"/>
  <c r="T1035" i="8" s="1"/>
  <c r="P1035" i="8"/>
  <c r="R1035" i="8" s="1"/>
  <c r="N1035" i="8"/>
  <c r="O1035" i="8" s="1"/>
  <c r="K1035" i="8"/>
  <c r="M1035" i="8" s="1"/>
  <c r="I1035" i="8"/>
  <c r="H1035" i="8"/>
  <c r="G1035" i="8"/>
  <c r="F1035" i="8"/>
  <c r="E1035" i="8"/>
  <c r="D1035" i="8"/>
  <c r="A1035" i="8"/>
  <c r="Z1034" i="8"/>
  <c r="S1034" i="8"/>
  <c r="T1034" i="8" s="1"/>
  <c r="P1034" i="8"/>
  <c r="R1034" i="8" s="1"/>
  <c r="N1034" i="8"/>
  <c r="O1034" i="8" s="1"/>
  <c r="K1034" i="8"/>
  <c r="M1034" i="8" s="1"/>
  <c r="I1034" i="8"/>
  <c r="H1034" i="8"/>
  <c r="G1034" i="8"/>
  <c r="F1034" i="8"/>
  <c r="E1034" i="8"/>
  <c r="D1034" i="8"/>
  <c r="A1034" i="8"/>
  <c r="Z1033" i="8"/>
  <c r="S1033" i="8"/>
  <c r="P1033" i="8"/>
  <c r="R1033" i="8" s="1"/>
  <c r="N1033" i="8"/>
  <c r="K1033" i="8"/>
  <c r="J1033" i="8"/>
  <c r="I1033" i="8"/>
  <c r="H1033" i="8"/>
  <c r="G1033" i="8"/>
  <c r="F1033" i="8"/>
  <c r="E1033" i="8"/>
  <c r="Z1032" i="8"/>
  <c r="S1032" i="8"/>
  <c r="T1032" i="8" s="1"/>
  <c r="P1032" i="8"/>
  <c r="O1032" i="8"/>
  <c r="N1032" i="8"/>
  <c r="K1032" i="8"/>
  <c r="J1032" i="8"/>
  <c r="I1032" i="8"/>
  <c r="R1032" i="8" s="1"/>
  <c r="H1032" i="8"/>
  <c r="G1032" i="8"/>
  <c r="F1032" i="8"/>
  <c r="E1032" i="8"/>
  <c r="Z1031" i="8"/>
  <c r="S1031" i="8"/>
  <c r="P1031" i="8"/>
  <c r="R1031" i="8" s="1"/>
  <c r="N1031" i="8"/>
  <c r="K1031" i="8"/>
  <c r="J1031" i="8"/>
  <c r="I1031" i="8"/>
  <c r="H1031" i="8"/>
  <c r="G1031" i="8"/>
  <c r="F1031" i="8"/>
  <c r="E1031" i="8"/>
  <c r="Z1030" i="8"/>
  <c r="S1030" i="8"/>
  <c r="T1030" i="8" s="1"/>
  <c r="P1030" i="8"/>
  <c r="O1030" i="8"/>
  <c r="N1030" i="8"/>
  <c r="K1030" i="8"/>
  <c r="J1030" i="8"/>
  <c r="I1030" i="8"/>
  <c r="R1030" i="8" s="1"/>
  <c r="H1030" i="8"/>
  <c r="G1030" i="8"/>
  <c r="F1030" i="8"/>
  <c r="E1030" i="8"/>
  <c r="Z1029" i="8"/>
  <c r="S1029" i="8"/>
  <c r="P1029" i="8"/>
  <c r="R1029" i="8" s="1"/>
  <c r="N1029" i="8"/>
  <c r="K1029" i="8"/>
  <c r="J1029" i="8"/>
  <c r="I1029" i="8"/>
  <c r="H1029" i="8"/>
  <c r="G1029" i="8"/>
  <c r="F1029" i="8"/>
  <c r="E1029" i="8"/>
  <c r="Z1028" i="8"/>
  <c r="S1028" i="8"/>
  <c r="T1028" i="8" s="1"/>
  <c r="P1028" i="8"/>
  <c r="O1028" i="8"/>
  <c r="N1028" i="8"/>
  <c r="K1028" i="8"/>
  <c r="J1028" i="8"/>
  <c r="I1028" i="8"/>
  <c r="R1028" i="8" s="1"/>
  <c r="H1028" i="8"/>
  <c r="G1028" i="8"/>
  <c r="F1028" i="8"/>
  <c r="E1028" i="8"/>
  <c r="Z1027" i="8"/>
  <c r="R1027" i="8"/>
  <c r="Q1027" i="8"/>
  <c r="T1027" i="8" s="1"/>
  <c r="S1027" i="8"/>
  <c r="P1027" i="8"/>
  <c r="O1027" i="8"/>
  <c r="L1027" i="8"/>
  <c r="M1027" i="8" s="1"/>
  <c r="N1027" i="8"/>
  <c r="K1027" i="8"/>
  <c r="J1027" i="8"/>
  <c r="I1027" i="8"/>
  <c r="H1027" i="8"/>
  <c r="G1027" i="8"/>
  <c r="F1027" i="8"/>
  <c r="E1027" i="8"/>
  <c r="Z1026" i="8"/>
  <c r="Q1026" i="8"/>
  <c r="R1026" i="8" s="1"/>
  <c r="S1026" i="8"/>
  <c r="P1026" i="8"/>
  <c r="M1026" i="8"/>
  <c r="L1026" i="8"/>
  <c r="O1026" i="8" s="1"/>
  <c r="N1026" i="8"/>
  <c r="K1026" i="8"/>
  <c r="J1026" i="8"/>
  <c r="I1026" i="8"/>
  <c r="H1026" i="8"/>
  <c r="G1026" i="8"/>
  <c r="F1026" i="8"/>
  <c r="E1026" i="8"/>
  <c r="Z1025" i="8"/>
  <c r="R1025" i="8"/>
  <c r="Q1025" i="8"/>
  <c r="T1025" i="8" s="1"/>
  <c r="S1025" i="8"/>
  <c r="P1025" i="8"/>
  <c r="O1025" i="8"/>
  <c r="L1025" i="8"/>
  <c r="M1025" i="8" s="1"/>
  <c r="N1025" i="8"/>
  <c r="K1025" i="8"/>
  <c r="J1025" i="8"/>
  <c r="I1025" i="8"/>
  <c r="H1025" i="8"/>
  <c r="G1025" i="8"/>
  <c r="F1025" i="8"/>
  <c r="E1025" i="8"/>
  <c r="Z1024" i="8"/>
  <c r="Q1024" i="8"/>
  <c r="R1024" i="8" s="1"/>
  <c r="S1024" i="8"/>
  <c r="P1024" i="8"/>
  <c r="M1024" i="8"/>
  <c r="L1024" i="8"/>
  <c r="O1024" i="8" s="1"/>
  <c r="N1024" i="8"/>
  <c r="K1024" i="8"/>
  <c r="J1024" i="8"/>
  <c r="I1024" i="8"/>
  <c r="H1024" i="8"/>
  <c r="G1024" i="8"/>
  <c r="F1024" i="8"/>
  <c r="E1024" i="8"/>
  <c r="Z1023" i="8"/>
  <c r="R1023" i="8"/>
  <c r="Q1023" i="8"/>
  <c r="T1023" i="8" s="1"/>
  <c r="S1023" i="8"/>
  <c r="P1023" i="8"/>
  <c r="O1023" i="8"/>
  <c r="L1023" i="8"/>
  <c r="M1023" i="8" s="1"/>
  <c r="N1023" i="8"/>
  <c r="K1023" i="8"/>
  <c r="J1023" i="8"/>
  <c r="I1023" i="8"/>
  <c r="H1023" i="8"/>
  <c r="G1023" i="8"/>
  <c r="F1023" i="8"/>
  <c r="E1023" i="8"/>
  <c r="Z1022" i="8"/>
  <c r="Q1022" i="8"/>
  <c r="R1022" i="8" s="1"/>
  <c r="S1022" i="8"/>
  <c r="P1022" i="8"/>
  <c r="M1022" i="8"/>
  <c r="L1022" i="8"/>
  <c r="O1022" i="8" s="1"/>
  <c r="N1022" i="8"/>
  <c r="K1022" i="8"/>
  <c r="J1022" i="8"/>
  <c r="I1022" i="8"/>
  <c r="H1022" i="8"/>
  <c r="G1022" i="8"/>
  <c r="F1022" i="8"/>
  <c r="E1022" i="8"/>
  <c r="Z1021" i="8"/>
  <c r="R1021" i="8"/>
  <c r="Q1021" i="8"/>
  <c r="T1021" i="8" s="1"/>
  <c r="S1021" i="8"/>
  <c r="P1021" i="8"/>
  <c r="O1021" i="8"/>
  <c r="L1021" i="8"/>
  <c r="M1021" i="8" s="1"/>
  <c r="N1021" i="8"/>
  <c r="K1021" i="8"/>
  <c r="J1021" i="8"/>
  <c r="I1021" i="8"/>
  <c r="H1021" i="8"/>
  <c r="G1021" i="8"/>
  <c r="F1021" i="8"/>
  <c r="E1021" i="8"/>
  <c r="Z1020" i="8"/>
  <c r="S1020" i="8"/>
  <c r="P1020" i="8"/>
  <c r="N1020" i="8"/>
  <c r="K1020" i="8"/>
  <c r="I1020" i="8"/>
  <c r="T1020" i="8" s="1"/>
  <c r="H1020" i="8"/>
  <c r="G1020" i="8"/>
  <c r="F1020" i="8"/>
  <c r="E1020" i="8"/>
  <c r="D1020" i="8"/>
  <c r="A1020" i="8"/>
  <c r="Z1019" i="8"/>
  <c r="Q1019" i="8"/>
  <c r="R1019" i="8" s="1"/>
  <c r="S1019" i="8"/>
  <c r="P1019" i="8"/>
  <c r="M1019" i="8"/>
  <c r="L1019" i="8"/>
  <c r="O1019" i="8" s="1"/>
  <c r="N1019" i="8"/>
  <c r="K1019" i="8"/>
  <c r="J1019" i="8"/>
  <c r="I1019" i="8"/>
  <c r="H1019" i="8"/>
  <c r="G1019" i="8"/>
  <c r="F1019" i="8"/>
  <c r="E1019" i="8"/>
  <c r="Z1018" i="8"/>
  <c r="R1018" i="8"/>
  <c r="Q1018" i="8"/>
  <c r="T1018" i="8" s="1"/>
  <c r="S1018" i="8"/>
  <c r="P1018" i="8"/>
  <c r="O1018" i="8"/>
  <c r="L1018" i="8"/>
  <c r="M1018" i="8" s="1"/>
  <c r="N1018" i="8"/>
  <c r="K1018" i="8"/>
  <c r="J1018" i="8"/>
  <c r="I1018" i="8"/>
  <c r="H1018" i="8"/>
  <c r="G1018" i="8"/>
  <c r="F1018" i="8"/>
  <c r="E1018" i="8"/>
  <c r="Z1017" i="8"/>
  <c r="Q1017" i="8"/>
  <c r="R1017" i="8" s="1"/>
  <c r="S1017" i="8"/>
  <c r="P1017" i="8"/>
  <c r="M1017" i="8"/>
  <c r="L1017" i="8"/>
  <c r="O1017" i="8" s="1"/>
  <c r="N1017" i="8"/>
  <c r="K1017" i="8"/>
  <c r="J1017" i="8"/>
  <c r="I1017" i="8"/>
  <c r="H1017" i="8"/>
  <c r="G1017" i="8"/>
  <c r="F1017" i="8"/>
  <c r="E1017" i="8"/>
  <c r="Z1016" i="8"/>
  <c r="R1016" i="8"/>
  <c r="Q1016" i="8"/>
  <c r="T1016" i="8" s="1"/>
  <c r="S1016" i="8"/>
  <c r="P1016" i="8"/>
  <c r="O1016" i="8"/>
  <c r="L1016" i="8"/>
  <c r="M1016" i="8" s="1"/>
  <c r="N1016" i="8"/>
  <c r="K1016" i="8"/>
  <c r="J1016" i="8"/>
  <c r="I1016" i="8"/>
  <c r="H1016" i="8"/>
  <c r="G1016" i="8"/>
  <c r="F1016" i="8"/>
  <c r="E1016" i="8"/>
  <c r="Z1015" i="8"/>
  <c r="Q1015" i="8"/>
  <c r="R1015" i="8" s="1"/>
  <c r="S1015" i="8"/>
  <c r="P1015" i="8"/>
  <c r="M1015" i="8"/>
  <c r="L1015" i="8"/>
  <c r="O1015" i="8" s="1"/>
  <c r="N1015" i="8"/>
  <c r="K1015" i="8"/>
  <c r="J1015" i="8"/>
  <c r="I1015" i="8"/>
  <c r="H1015" i="8"/>
  <c r="G1015" i="8"/>
  <c r="F1015" i="8"/>
  <c r="E1015" i="8"/>
  <c r="Z1014" i="8"/>
  <c r="R1014" i="8"/>
  <c r="Q1014" i="8"/>
  <c r="T1014" i="8" s="1"/>
  <c r="S1014" i="8"/>
  <c r="P1014" i="8"/>
  <c r="O1014" i="8"/>
  <c r="L1014" i="8"/>
  <c r="M1014" i="8" s="1"/>
  <c r="N1014" i="8"/>
  <c r="K1014" i="8"/>
  <c r="J1014" i="8"/>
  <c r="I1014" i="8"/>
  <c r="H1014" i="8"/>
  <c r="G1014" i="8"/>
  <c r="F1014" i="8"/>
  <c r="E1014" i="8"/>
  <c r="Z1013" i="8"/>
  <c r="Q1013" i="8"/>
  <c r="R1013" i="8" s="1"/>
  <c r="S1013" i="8"/>
  <c r="P1013" i="8"/>
  <c r="L1013" i="8"/>
  <c r="O1013" i="8" s="1"/>
  <c r="N1013" i="8"/>
  <c r="K1013" i="8"/>
  <c r="J1013" i="8"/>
  <c r="I1013" i="8"/>
  <c r="H1013" i="8"/>
  <c r="G1013" i="8"/>
  <c r="F1013" i="8"/>
  <c r="E1013" i="8"/>
  <c r="Z1012" i="8"/>
  <c r="Q1012" i="8"/>
  <c r="T1012" i="8" s="1"/>
  <c r="S1012" i="8"/>
  <c r="P1012" i="8"/>
  <c r="M1012" i="8"/>
  <c r="L1012" i="8"/>
  <c r="O1012" i="8" s="1"/>
  <c r="N1012" i="8"/>
  <c r="K1012" i="8"/>
  <c r="J1012" i="8"/>
  <c r="I1012" i="8"/>
  <c r="H1012" i="8"/>
  <c r="G1012" i="8"/>
  <c r="F1012" i="8"/>
  <c r="E1012" i="8"/>
  <c r="Z1011" i="8"/>
  <c r="R1011" i="8"/>
  <c r="Q1011" i="8"/>
  <c r="T1011" i="8" s="1"/>
  <c r="S1011" i="8"/>
  <c r="P1011" i="8"/>
  <c r="L1011" i="8"/>
  <c r="O1011" i="8" s="1"/>
  <c r="N1011" i="8"/>
  <c r="K1011" i="8"/>
  <c r="J1011" i="8"/>
  <c r="I1011" i="8"/>
  <c r="H1011" i="8"/>
  <c r="G1011" i="8"/>
  <c r="F1011" i="8"/>
  <c r="E1011" i="8"/>
  <c r="Z1010" i="8"/>
  <c r="Q1010" i="8"/>
  <c r="T1010" i="8" s="1"/>
  <c r="S1010" i="8"/>
  <c r="P1010" i="8"/>
  <c r="M1010" i="8"/>
  <c r="L1010" i="8"/>
  <c r="O1010" i="8" s="1"/>
  <c r="N1010" i="8"/>
  <c r="K1010" i="8"/>
  <c r="J1010" i="8"/>
  <c r="I1010" i="8"/>
  <c r="H1010" i="8"/>
  <c r="G1010" i="8"/>
  <c r="F1010" i="8"/>
  <c r="E1010" i="8"/>
  <c r="Z1009" i="8"/>
  <c r="R1009" i="8"/>
  <c r="Q1009" i="8"/>
  <c r="T1009" i="8" s="1"/>
  <c r="S1009" i="8"/>
  <c r="P1009" i="8"/>
  <c r="L1009" i="8"/>
  <c r="O1009" i="8" s="1"/>
  <c r="N1009" i="8"/>
  <c r="K1009" i="8"/>
  <c r="J1009" i="8"/>
  <c r="I1009" i="8"/>
  <c r="H1009" i="8"/>
  <c r="G1009" i="8"/>
  <c r="F1009" i="8"/>
  <c r="E1009" i="8"/>
  <c r="Z1008" i="8"/>
  <c r="Q1008" i="8"/>
  <c r="T1008" i="8" s="1"/>
  <c r="S1008" i="8"/>
  <c r="P1008" i="8"/>
  <c r="M1008" i="8"/>
  <c r="L1008" i="8"/>
  <c r="O1008" i="8" s="1"/>
  <c r="N1008" i="8"/>
  <c r="K1008" i="8"/>
  <c r="J1008" i="8"/>
  <c r="I1008" i="8"/>
  <c r="H1008" i="8"/>
  <c r="G1008" i="8"/>
  <c r="F1008" i="8"/>
  <c r="E1008" i="8"/>
  <c r="Z1007" i="8"/>
  <c r="R1007" i="8"/>
  <c r="Q1007" i="8"/>
  <c r="T1007" i="8" s="1"/>
  <c r="S1007" i="8"/>
  <c r="P1007" i="8"/>
  <c r="L1007" i="8"/>
  <c r="O1007" i="8" s="1"/>
  <c r="N1007" i="8"/>
  <c r="K1007" i="8"/>
  <c r="J1007" i="8"/>
  <c r="I1007" i="8"/>
  <c r="H1007" i="8"/>
  <c r="G1007" i="8"/>
  <c r="F1007" i="8"/>
  <c r="E1007" i="8"/>
  <c r="Z1006" i="8"/>
  <c r="Q1006" i="8"/>
  <c r="T1006" i="8" s="1"/>
  <c r="S1006" i="8"/>
  <c r="P1006" i="8"/>
  <c r="M1006" i="8"/>
  <c r="L1006" i="8"/>
  <c r="O1006" i="8" s="1"/>
  <c r="N1006" i="8"/>
  <c r="K1006" i="8"/>
  <c r="J1006" i="8"/>
  <c r="I1006" i="8"/>
  <c r="H1006" i="8"/>
  <c r="G1006" i="8"/>
  <c r="F1006" i="8"/>
  <c r="E1006" i="8"/>
  <c r="Z1005" i="8"/>
  <c r="R1005" i="8"/>
  <c r="Q1005" i="8"/>
  <c r="T1005" i="8" s="1"/>
  <c r="S1005" i="8"/>
  <c r="P1005" i="8"/>
  <c r="L1005" i="8"/>
  <c r="O1005" i="8" s="1"/>
  <c r="N1005" i="8"/>
  <c r="K1005" i="8"/>
  <c r="J1005" i="8"/>
  <c r="I1005" i="8"/>
  <c r="H1005" i="8"/>
  <c r="G1005" i="8"/>
  <c r="F1005" i="8"/>
  <c r="E1005" i="8"/>
  <c r="Z1004" i="8"/>
  <c r="Q1004" i="8"/>
  <c r="T1004" i="8" s="1"/>
  <c r="S1004" i="8"/>
  <c r="P1004" i="8"/>
  <c r="M1004" i="8"/>
  <c r="L1004" i="8"/>
  <c r="O1004" i="8" s="1"/>
  <c r="N1004" i="8"/>
  <c r="K1004" i="8"/>
  <c r="J1004" i="8"/>
  <c r="I1004" i="8"/>
  <c r="H1004" i="8"/>
  <c r="G1004" i="8"/>
  <c r="F1004" i="8"/>
  <c r="E1004" i="8"/>
  <c r="Z1003" i="8"/>
  <c r="R1003" i="8"/>
  <c r="Q1003" i="8"/>
  <c r="T1003" i="8" s="1"/>
  <c r="S1003" i="8"/>
  <c r="P1003" i="8"/>
  <c r="L1003" i="8"/>
  <c r="O1003" i="8" s="1"/>
  <c r="N1003" i="8"/>
  <c r="K1003" i="8"/>
  <c r="J1003" i="8"/>
  <c r="I1003" i="8"/>
  <c r="H1003" i="8"/>
  <c r="G1003" i="8"/>
  <c r="F1003" i="8"/>
  <c r="E1003" i="8"/>
  <c r="Z1002" i="8"/>
  <c r="Q1002" i="8"/>
  <c r="T1002" i="8" s="1"/>
  <c r="S1002" i="8"/>
  <c r="P1002" i="8"/>
  <c r="M1002" i="8"/>
  <c r="L1002" i="8"/>
  <c r="O1002" i="8" s="1"/>
  <c r="N1002" i="8"/>
  <c r="K1002" i="8"/>
  <c r="J1002" i="8"/>
  <c r="I1002" i="8"/>
  <c r="H1002" i="8"/>
  <c r="G1002" i="8"/>
  <c r="F1002" i="8"/>
  <c r="E1002" i="8"/>
  <c r="Z1001" i="8"/>
  <c r="R1001" i="8"/>
  <c r="Q1001" i="8"/>
  <c r="T1001" i="8" s="1"/>
  <c r="S1001" i="8"/>
  <c r="P1001" i="8"/>
  <c r="L1001" i="8"/>
  <c r="O1001" i="8" s="1"/>
  <c r="N1001" i="8"/>
  <c r="K1001" i="8"/>
  <c r="J1001" i="8"/>
  <c r="I1001" i="8"/>
  <c r="H1001" i="8"/>
  <c r="G1001" i="8"/>
  <c r="F1001" i="8"/>
  <c r="E1001" i="8"/>
  <c r="Z1000" i="8"/>
  <c r="Q1000" i="8"/>
  <c r="T1000" i="8" s="1"/>
  <c r="S1000" i="8"/>
  <c r="P1000" i="8"/>
  <c r="M1000" i="8"/>
  <c r="L1000" i="8"/>
  <c r="O1000" i="8" s="1"/>
  <c r="N1000" i="8"/>
  <c r="K1000" i="8"/>
  <c r="J1000" i="8"/>
  <c r="I1000" i="8"/>
  <c r="H1000" i="8"/>
  <c r="G1000" i="8"/>
  <c r="F1000" i="8"/>
  <c r="E1000" i="8"/>
  <c r="Z999" i="8"/>
  <c r="R999" i="8"/>
  <c r="Q999" i="8"/>
  <c r="T999" i="8" s="1"/>
  <c r="S999" i="8"/>
  <c r="P999" i="8"/>
  <c r="L999" i="8"/>
  <c r="O999" i="8" s="1"/>
  <c r="N999" i="8"/>
  <c r="K999" i="8"/>
  <c r="J999" i="8"/>
  <c r="I999" i="8"/>
  <c r="H999" i="8"/>
  <c r="G999" i="8"/>
  <c r="F999" i="8"/>
  <c r="E999" i="8"/>
  <c r="Z998" i="8"/>
  <c r="Q998" i="8"/>
  <c r="T998" i="8" s="1"/>
  <c r="S998" i="8"/>
  <c r="P998" i="8"/>
  <c r="M998" i="8"/>
  <c r="L998" i="8"/>
  <c r="O998" i="8" s="1"/>
  <c r="N998" i="8"/>
  <c r="K998" i="8"/>
  <c r="J998" i="8"/>
  <c r="I998" i="8"/>
  <c r="H998" i="8"/>
  <c r="G998" i="8"/>
  <c r="F998" i="8"/>
  <c r="E998" i="8"/>
  <c r="Z997" i="8"/>
  <c r="R997" i="8"/>
  <c r="Q997" i="8"/>
  <c r="T997" i="8" s="1"/>
  <c r="S997" i="8"/>
  <c r="P997" i="8"/>
  <c r="L997" i="8"/>
  <c r="O997" i="8" s="1"/>
  <c r="N997" i="8"/>
  <c r="K997" i="8"/>
  <c r="J997" i="8"/>
  <c r="I997" i="8"/>
  <c r="H997" i="8"/>
  <c r="G997" i="8"/>
  <c r="F997" i="8"/>
  <c r="E997" i="8"/>
  <c r="Z996" i="8"/>
  <c r="Q996" i="8"/>
  <c r="T996" i="8" s="1"/>
  <c r="S996" i="8"/>
  <c r="P996" i="8"/>
  <c r="M996" i="8"/>
  <c r="L996" i="8"/>
  <c r="O996" i="8" s="1"/>
  <c r="N996" i="8"/>
  <c r="K996" i="8"/>
  <c r="J996" i="8"/>
  <c r="I996" i="8"/>
  <c r="H996" i="8"/>
  <c r="G996" i="8"/>
  <c r="F996" i="8"/>
  <c r="E996" i="8"/>
  <c r="Z995" i="8"/>
  <c r="R995" i="8"/>
  <c r="Q995" i="8"/>
  <c r="T995" i="8" s="1"/>
  <c r="S995" i="8"/>
  <c r="P995" i="8"/>
  <c r="L995" i="8"/>
  <c r="O995" i="8" s="1"/>
  <c r="N995" i="8"/>
  <c r="K995" i="8"/>
  <c r="J995" i="8"/>
  <c r="I995" i="8"/>
  <c r="H995" i="8"/>
  <c r="G995" i="8"/>
  <c r="F995" i="8"/>
  <c r="E995" i="8"/>
  <c r="Z994" i="8"/>
  <c r="S994" i="8"/>
  <c r="P994" i="8"/>
  <c r="N994" i="8"/>
  <c r="K994" i="8"/>
  <c r="I994" i="8"/>
  <c r="T994" i="8" s="1"/>
  <c r="H994" i="8"/>
  <c r="G994" i="8"/>
  <c r="F994" i="8"/>
  <c r="E994" i="8"/>
  <c r="D994" i="8"/>
  <c r="A994" i="8"/>
  <c r="Z993" i="8"/>
  <c r="S993" i="8"/>
  <c r="P993" i="8"/>
  <c r="N993" i="8"/>
  <c r="K993" i="8"/>
  <c r="I993" i="8"/>
  <c r="T993" i="8" s="1"/>
  <c r="H993" i="8"/>
  <c r="G993" i="8"/>
  <c r="F993" i="8"/>
  <c r="E993" i="8"/>
  <c r="D993" i="8"/>
  <c r="A993" i="8"/>
  <c r="Z992" i="8"/>
  <c r="S992" i="8"/>
  <c r="P992" i="8"/>
  <c r="N992" i="8"/>
  <c r="K992" i="8"/>
  <c r="I992" i="8"/>
  <c r="T992" i="8" s="1"/>
  <c r="H992" i="8"/>
  <c r="G992" i="8"/>
  <c r="F992" i="8"/>
  <c r="E992" i="8"/>
  <c r="D992" i="8"/>
  <c r="A992" i="8"/>
  <c r="Z991" i="8"/>
  <c r="Q991" i="8"/>
  <c r="T991" i="8" s="1"/>
  <c r="S991" i="8"/>
  <c r="P991" i="8"/>
  <c r="M991" i="8"/>
  <c r="L991" i="8"/>
  <c r="O991" i="8" s="1"/>
  <c r="N991" i="8"/>
  <c r="K991" i="8"/>
  <c r="J991" i="8"/>
  <c r="I991" i="8"/>
  <c r="H991" i="8"/>
  <c r="G991" i="8"/>
  <c r="F991" i="8"/>
  <c r="E991" i="8"/>
  <c r="Z990" i="8"/>
  <c r="R990" i="8"/>
  <c r="Q990" i="8"/>
  <c r="T990" i="8" s="1"/>
  <c r="S990" i="8"/>
  <c r="P990" i="8"/>
  <c r="L990" i="8"/>
  <c r="O990" i="8" s="1"/>
  <c r="N990" i="8"/>
  <c r="K990" i="8"/>
  <c r="J990" i="8"/>
  <c r="I990" i="8"/>
  <c r="H990" i="8"/>
  <c r="G990" i="8"/>
  <c r="F990" i="8"/>
  <c r="E990" i="8"/>
  <c r="Z989" i="8"/>
  <c r="Q989" i="8"/>
  <c r="T989" i="8" s="1"/>
  <c r="S989" i="8"/>
  <c r="P989" i="8"/>
  <c r="M989" i="8"/>
  <c r="L989" i="8"/>
  <c r="O989" i="8" s="1"/>
  <c r="N989" i="8"/>
  <c r="K989" i="8"/>
  <c r="J989" i="8"/>
  <c r="I989" i="8"/>
  <c r="H989" i="8"/>
  <c r="G989" i="8"/>
  <c r="F989" i="8"/>
  <c r="E989" i="8"/>
  <c r="Z988" i="8"/>
  <c r="R988" i="8"/>
  <c r="Q988" i="8"/>
  <c r="T988" i="8" s="1"/>
  <c r="S988" i="8"/>
  <c r="P988" i="8"/>
  <c r="L988" i="8"/>
  <c r="O988" i="8" s="1"/>
  <c r="N988" i="8"/>
  <c r="K988" i="8"/>
  <c r="J988" i="8"/>
  <c r="I988" i="8"/>
  <c r="H988" i="8"/>
  <c r="G988" i="8"/>
  <c r="F988" i="8"/>
  <c r="E988" i="8"/>
  <c r="Z987" i="8"/>
  <c r="Q987" i="8"/>
  <c r="T987" i="8" s="1"/>
  <c r="S987" i="8"/>
  <c r="P987" i="8"/>
  <c r="M987" i="8"/>
  <c r="L987" i="8"/>
  <c r="O987" i="8" s="1"/>
  <c r="N987" i="8"/>
  <c r="K987" i="8"/>
  <c r="J987" i="8"/>
  <c r="I987" i="8"/>
  <c r="H987" i="8"/>
  <c r="G987" i="8"/>
  <c r="F987" i="8"/>
  <c r="E987" i="8"/>
  <c r="Z986" i="8"/>
  <c r="R986" i="8"/>
  <c r="Q986" i="8"/>
  <c r="T986" i="8" s="1"/>
  <c r="S986" i="8"/>
  <c r="P986" i="8"/>
  <c r="L986" i="8"/>
  <c r="O986" i="8" s="1"/>
  <c r="N986" i="8"/>
  <c r="K986" i="8"/>
  <c r="J986" i="8"/>
  <c r="I986" i="8"/>
  <c r="H986" i="8"/>
  <c r="G986" i="8"/>
  <c r="F986" i="8"/>
  <c r="E986" i="8"/>
  <c r="Z985" i="8"/>
  <c r="Q985" i="8"/>
  <c r="T985" i="8" s="1"/>
  <c r="S985" i="8"/>
  <c r="P985" i="8"/>
  <c r="M985" i="8"/>
  <c r="L985" i="8"/>
  <c r="O985" i="8" s="1"/>
  <c r="N985" i="8"/>
  <c r="K985" i="8"/>
  <c r="J985" i="8"/>
  <c r="I985" i="8"/>
  <c r="H985" i="8"/>
  <c r="G985" i="8"/>
  <c r="F985" i="8"/>
  <c r="E985" i="8"/>
  <c r="Z984" i="8"/>
  <c r="R984" i="8"/>
  <c r="Q984" i="8"/>
  <c r="T984" i="8" s="1"/>
  <c r="S984" i="8"/>
  <c r="P984" i="8"/>
  <c r="L984" i="8"/>
  <c r="O984" i="8" s="1"/>
  <c r="N984" i="8"/>
  <c r="K984" i="8"/>
  <c r="J984" i="8"/>
  <c r="I984" i="8"/>
  <c r="H984" i="8"/>
  <c r="G984" i="8"/>
  <c r="F984" i="8"/>
  <c r="E984" i="8"/>
  <c r="Z983" i="8"/>
  <c r="Q983" i="8"/>
  <c r="T983" i="8" s="1"/>
  <c r="S983" i="8"/>
  <c r="P983" i="8"/>
  <c r="M983" i="8"/>
  <c r="L983" i="8"/>
  <c r="O983" i="8" s="1"/>
  <c r="N983" i="8"/>
  <c r="K983" i="8"/>
  <c r="J983" i="8"/>
  <c r="I983" i="8"/>
  <c r="H983" i="8"/>
  <c r="G983" i="8"/>
  <c r="F983" i="8"/>
  <c r="E983" i="8"/>
  <c r="Z982" i="8"/>
  <c r="R982" i="8"/>
  <c r="Q982" i="8"/>
  <c r="T982" i="8" s="1"/>
  <c r="S982" i="8"/>
  <c r="P982" i="8"/>
  <c r="L982" i="8"/>
  <c r="O982" i="8" s="1"/>
  <c r="N982" i="8"/>
  <c r="K982" i="8"/>
  <c r="J982" i="8"/>
  <c r="I982" i="8"/>
  <c r="H982" i="8"/>
  <c r="G982" i="8"/>
  <c r="F982" i="8"/>
  <c r="E982" i="8"/>
  <c r="Z981" i="8"/>
  <c r="Q981" i="8"/>
  <c r="T981" i="8" s="1"/>
  <c r="S981" i="8"/>
  <c r="P981" i="8"/>
  <c r="M981" i="8"/>
  <c r="L981" i="8"/>
  <c r="O981" i="8" s="1"/>
  <c r="N981" i="8"/>
  <c r="K981" i="8"/>
  <c r="J981" i="8"/>
  <c r="I981" i="8"/>
  <c r="H981" i="8"/>
  <c r="G981" i="8"/>
  <c r="F981" i="8"/>
  <c r="E981" i="8"/>
  <c r="Z980" i="8"/>
  <c r="R980" i="8"/>
  <c r="Q980" i="8"/>
  <c r="T980" i="8" s="1"/>
  <c r="S980" i="8"/>
  <c r="P980" i="8"/>
  <c r="L980" i="8"/>
  <c r="O980" i="8" s="1"/>
  <c r="N980" i="8"/>
  <c r="K980" i="8"/>
  <c r="J980" i="8"/>
  <c r="I980" i="8"/>
  <c r="H980" i="8"/>
  <c r="G980" i="8"/>
  <c r="F980" i="8"/>
  <c r="E980" i="8"/>
  <c r="Z979" i="8"/>
  <c r="Q979" i="8"/>
  <c r="T979" i="8" s="1"/>
  <c r="S979" i="8"/>
  <c r="P979" i="8"/>
  <c r="M979" i="8"/>
  <c r="L979" i="8"/>
  <c r="O979" i="8" s="1"/>
  <c r="N979" i="8"/>
  <c r="K979" i="8"/>
  <c r="J979" i="8"/>
  <c r="I979" i="8"/>
  <c r="H979" i="8"/>
  <c r="G979" i="8"/>
  <c r="F979" i="8"/>
  <c r="E979" i="8"/>
  <c r="Z978" i="8"/>
  <c r="R978" i="8"/>
  <c r="Q978" i="8"/>
  <c r="T978" i="8" s="1"/>
  <c r="S978" i="8"/>
  <c r="P978" i="8"/>
  <c r="L978" i="8"/>
  <c r="O978" i="8" s="1"/>
  <c r="N978" i="8"/>
  <c r="K978" i="8"/>
  <c r="J978" i="8"/>
  <c r="I978" i="8"/>
  <c r="H978" i="8"/>
  <c r="G978" i="8"/>
  <c r="F978" i="8"/>
  <c r="E978" i="8"/>
  <c r="Z977" i="8"/>
  <c r="Q977" i="8"/>
  <c r="T977" i="8" s="1"/>
  <c r="S977" i="8"/>
  <c r="P977" i="8"/>
  <c r="M977" i="8"/>
  <c r="L977" i="8"/>
  <c r="O977" i="8" s="1"/>
  <c r="N977" i="8"/>
  <c r="K977" i="8"/>
  <c r="J977" i="8"/>
  <c r="I977" i="8"/>
  <c r="H977" i="8"/>
  <c r="G977" i="8"/>
  <c r="F977" i="8"/>
  <c r="E977" i="8"/>
  <c r="Z976" i="8"/>
  <c r="R976" i="8"/>
  <c r="Q976" i="8"/>
  <c r="T976" i="8" s="1"/>
  <c r="S976" i="8"/>
  <c r="P976" i="8"/>
  <c r="L976" i="8"/>
  <c r="O976" i="8" s="1"/>
  <c r="N976" i="8"/>
  <c r="K976" i="8"/>
  <c r="J976" i="8"/>
  <c r="I976" i="8"/>
  <c r="H976" i="8"/>
  <c r="G976" i="8"/>
  <c r="F976" i="8"/>
  <c r="E976" i="8"/>
  <c r="Z975" i="8"/>
  <c r="Q975" i="8"/>
  <c r="T975" i="8" s="1"/>
  <c r="S975" i="8"/>
  <c r="P975" i="8"/>
  <c r="M975" i="8"/>
  <c r="L975" i="8"/>
  <c r="O975" i="8" s="1"/>
  <c r="N975" i="8"/>
  <c r="K975" i="8"/>
  <c r="J975" i="8"/>
  <c r="I975" i="8"/>
  <c r="H975" i="8"/>
  <c r="G975" i="8"/>
  <c r="F975" i="8"/>
  <c r="E975" i="8"/>
  <c r="Z974" i="8"/>
  <c r="R974" i="8"/>
  <c r="Q974" i="8"/>
  <c r="T974" i="8" s="1"/>
  <c r="S974" i="8"/>
  <c r="P974" i="8"/>
  <c r="L974" i="8"/>
  <c r="O974" i="8" s="1"/>
  <c r="N974" i="8"/>
  <c r="K974" i="8"/>
  <c r="J974" i="8"/>
  <c r="I974" i="8"/>
  <c r="H974" i="8"/>
  <c r="G974" i="8"/>
  <c r="F974" i="8"/>
  <c r="E974" i="8"/>
  <c r="Z973" i="8"/>
  <c r="Q973" i="8"/>
  <c r="T973" i="8" s="1"/>
  <c r="S973" i="8"/>
  <c r="P973" i="8"/>
  <c r="M973" i="8"/>
  <c r="L973" i="8"/>
  <c r="O973" i="8" s="1"/>
  <c r="N973" i="8"/>
  <c r="K973" i="8"/>
  <c r="J973" i="8"/>
  <c r="I973" i="8"/>
  <c r="H973" i="8"/>
  <c r="G973" i="8"/>
  <c r="F973" i="8"/>
  <c r="E973" i="8"/>
  <c r="Z972" i="8"/>
  <c r="R972" i="8"/>
  <c r="Q972" i="8"/>
  <c r="T972" i="8" s="1"/>
  <c r="S972" i="8"/>
  <c r="P972" i="8"/>
  <c r="L972" i="8"/>
  <c r="O972" i="8" s="1"/>
  <c r="N972" i="8"/>
  <c r="K972" i="8"/>
  <c r="J972" i="8"/>
  <c r="I972" i="8"/>
  <c r="H972" i="8"/>
  <c r="G972" i="8"/>
  <c r="F972" i="8"/>
  <c r="E972" i="8"/>
  <c r="Z971" i="8"/>
  <c r="Q971" i="8"/>
  <c r="T971" i="8" s="1"/>
  <c r="S971" i="8"/>
  <c r="P971" i="8"/>
  <c r="M971" i="8"/>
  <c r="L971" i="8"/>
  <c r="O971" i="8" s="1"/>
  <c r="N971" i="8"/>
  <c r="K971" i="8"/>
  <c r="J971" i="8"/>
  <c r="I971" i="8"/>
  <c r="H971" i="8"/>
  <c r="G971" i="8"/>
  <c r="F971" i="8"/>
  <c r="E971" i="8"/>
  <c r="Z970" i="8"/>
  <c r="R970" i="8"/>
  <c r="Q970" i="8"/>
  <c r="T970" i="8" s="1"/>
  <c r="S970" i="8"/>
  <c r="P970" i="8"/>
  <c r="L970" i="8"/>
  <c r="O970" i="8" s="1"/>
  <c r="N970" i="8"/>
  <c r="K970" i="8"/>
  <c r="J970" i="8"/>
  <c r="I970" i="8"/>
  <c r="H970" i="8"/>
  <c r="G970" i="8"/>
  <c r="F970" i="8"/>
  <c r="E970" i="8"/>
  <c r="Z969" i="8"/>
  <c r="Q969" i="8"/>
  <c r="T969" i="8" s="1"/>
  <c r="S969" i="8"/>
  <c r="P969" i="8"/>
  <c r="M969" i="8"/>
  <c r="L969" i="8"/>
  <c r="O969" i="8" s="1"/>
  <c r="N969" i="8"/>
  <c r="K969" i="8"/>
  <c r="J969" i="8"/>
  <c r="I969" i="8"/>
  <c r="H969" i="8"/>
  <c r="G969" i="8"/>
  <c r="F969" i="8"/>
  <c r="E969" i="8"/>
  <c r="Z968" i="8"/>
  <c r="R968" i="8"/>
  <c r="Q968" i="8"/>
  <c r="T968" i="8" s="1"/>
  <c r="S968" i="8"/>
  <c r="P968" i="8"/>
  <c r="L968" i="8"/>
  <c r="O968" i="8" s="1"/>
  <c r="N968" i="8"/>
  <c r="K968" i="8"/>
  <c r="J968" i="8"/>
  <c r="I968" i="8"/>
  <c r="H968" i="8"/>
  <c r="G968" i="8"/>
  <c r="F968" i="8"/>
  <c r="E968" i="8"/>
  <c r="Z967" i="8"/>
  <c r="Q967" i="8"/>
  <c r="T967" i="8" s="1"/>
  <c r="S967" i="8"/>
  <c r="P967" i="8"/>
  <c r="M967" i="8"/>
  <c r="L967" i="8"/>
  <c r="O967" i="8" s="1"/>
  <c r="N967" i="8"/>
  <c r="K967" i="8"/>
  <c r="J967" i="8"/>
  <c r="I967" i="8"/>
  <c r="H967" i="8"/>
  <c r="G967" i="8"/>
  <c r="F967" i="8"/>
  <c r="E967" i="8"/>
  <c r="Z966" i="8"/>
  <c r="S966" i="8"/>
  <c r="T966" i="8" s="1"/>
  <c r="P966" i="8"/>
  <c r="R966" i="8" s="1"/>
  <c r="N966" i="8"/>
  <c r="O966" i="8" s="1"/>
  <c r="K966" i="8"/>
  <c r="M966" i="8" s="1"/>
  <c r="I966" i="8"/>
  <c r="H966" i="8"/>
  <c r="G966" i="8"/>
  <c r="F966" i="8"/>
  <c r="E966" i="8"/>
  <c r="D966" i="8"/>
  <c r="A966" i="8"/>
  <c r="Z965" i="8"/>
  <c r="S965" i="8"/>
  <c r="T965" i="8" s="1"/>
  <c r="P965" i="8"/>
  <c r="R965" i="8" s="1"/>
  <c r="N965" i="8"/>
  <c r="O965" i="8" s="1"/>
  <c r="K965" i="8"/>
  <c r="M965" i="8" s="1"/>
  <c r="I965" i="8"/>
  <c r="H965" i="8"/>
  <c r="G965" i="8"/>
  <c r="F965" i="8"/>
  <c r="E965" i="8"/>
  <c r="D965" i="8"/>
  <c r="A965" i="8"/>
  <c r="Z964" i="8"/>
  <c r="R964" i="8"/>
  <c r="Q964" i="8"/>
  <c r="T964" i="8" s="1"/>
  <c r="S964" i="8"/>
  <c r="P964" i="8"/>
  <c r="L964" i="8"/>
  <c r="O964" i="8" s="1"/>
  <c r="N964" i="8"/>
  <c r="K964" i="8"/>
  <c r="J964" i="8"/>
  <c r="I964" i="8"/>
  <c r="H964" i="8"/>
  <c r="G964" i="8"/>
  <c r="F964" i="8"/>
  <c r="E964" i="8"/>
  <c r="Z963" i="8"/>
  <c r="Q963" i="8"/>
  <c r="T963" i="8" s="1"/>
  <c r="S963" i="8"/>
  <c r="P963" i="8"/>
  <c r="M963" i="8"/>
  <c r="L963" i="8"/>
  <c r="O963" i="8" s="1"/>
  <c r="N963" i="8"/>
  <c r="K963" i="8"/>
  <c r="J963" i="8"/>
  <c r="I963" i="8"/>
  <c r="H963" i="8"/>
  <c r="G963" i="8"/>
  <c r="F963" i="8"/>
  <c r="E963" i="8"/>
  <c r="Z962" i="8"/>
  <c r="R962" i="8"/>
  <c r="Q962" i="8"/>
  <c r="T962" i="8" s="1"/>
  <c r="S962" i="8"/>
  <c r="P962" i="8"/>
  <c r="L962" i="8"/>
  <c r="O962" i="8" s="1"/>
  <c r="N962" i="8"/>
  <c r="K962" i="8"/>
  <c r="J962" i="8"/>
  <c r="I962" i="8"/>
  <c r="H962" i="8"/>
  <c r="G962" i="8"/>
  <c r="F962" i="8"/>
  <c r="E962" i="8"/>
  <c r="Z961" i="8"/>
  <c r="Q961" i="8"/>
  <c r="T961" i="8" s="1"/>
  <c r="S961" i="8"/>
  <c r="P961" i="8"/>
  <c r="M961" i="8"/>
  <c r="L961" i="8"/>
  <c r="O961" i="8" s="1"/>
  <c r="N961" i="8"/>
  <c r="K961" i="8"/>
  <c r="J961" i="8"/>
  <c r="I961" i="8"/>
  <c r="H961" i="8"/>
  <c r="G961" i="8"/>
  <c r="F961" i="8"/>
  <c r="E961" i="8"/>
  <c r="Z960" i="8"/>
  <c r="R960" i="8"/>
  <c r="Q960" i="8"/>
  <c r="T960" i="8" s="1"/>
  <c r="S960" i="8"/>
  <c r="P960" i="8"/>
  <c r="L960" i="8"/>
  <c r="O960" i="8" s="1"/>
  <c r="N960" i="8"/>
  <c r="K960" i="8"/>
  <c r="J960" i="8"/>
  <c r="I960" i="8"/>
  <c r="H960" i="8"/>
  <c r="G960" i="8"/>
  <c r="F960" i="8"/>
  <c r="E960" i="8"/>
  <c r="Z959" i="8"/>
  <c r="Q959" i="8"/>
  <c r="T959" i="8" s="1"/>
  <c r="S959" i="8"/>
  <c r="P959" i="8"/>
  <c r="M959" i="8"/>
  <c r="L959" i="8"/>
  <c r="O959" i="8" s="1"/>
  <c r="N959" i="8"/>
  <c r="K959" i="8"/>
  <c r="J959" i="8"/>
  <c r="I959" i="8"/>
  <c r="H959" i="8"/>
  <c r="G959" i="8"/>
  <c r="F959" i="8"/>
  <c r="E959" i="8"/>
  <c r="Z958" i="8"/>
  <c r="R958" i="8"/>
  <c r="Q958" i="8"/>
  <c r="T958" i="8" s="1"/>
  <c r="S958" i="8"/>
  <c r="P958" i="8"/>
  <c r="L958" i="8"/>
  <c r="O958" i="8" s="1"/>
  <c r="N958" i="8"/>
  <c r="K958" i="8"/>
  <c r="J958" i="8"/>
  <c r="I958" i="8"/>
  <c r="H958" i="8"/>
  <c r="G958" i="8"/>
  <c r="F958" i="8"/>
  <c r="E958" i="8"/>
  <c r="Z957" i="8"/>
  <c r="Q957" i="8"/>
  <c r="T957" i="8" s="1"/>
  <c r="S957" i="8"/>
  <c r="P957" i="8"/>
  <c r="M957" i="8"/>
  <c r="L957" i="8"/>
  <c r="O957" i="8" s="1"/>
  <c r="N957" i="8"/>
  <c r="K957" i="8"/>
  <c r="J957" i="8"/>
  <c r="I957" i="8"/>
  <c r="H957" i="8"/>
  <c r="G957" i="8"/>
  <c r="F957" i="8"/>
  <c r="E957" i="8"/>
  <c r="Z956" i="8"/>
  <c r="R956" i="8"/>
  <c r="Q956" i="8"/>
  <c r="T956" i="8" s="1"/>
  <c r="S956" i="8"/>
  <c r="P956" i="8"/>
  <c r="L956" i="8"/>
  <c r="O956" i="8" s="1"/>
  <c r="N956" i="8"/>
  <c r="K956" i="8"/>
  <c r="J956" i="8"/>
  <c r="I956" i="8"/>
  <c r="H956" i="8"/>
  <c r="G956" i="8"/>
  <c r="F956" i="8"/>
  <c r="E956" i="8"/>
  <c r="Z955" i="8"/>
  <c r="Q955" i="8"/>
  <c r="T955" i="8" s="1"/>
  <c r="S955" i="8"/>
  <c r="P955" i="8"/>
  <c r="M955" i="8"/>
  <c r="L955" i="8"/>
  <c r="O955" i="8" s="1"/>
  <c r="N955" i="8"/>
  <c r="K955" i="8"/>
  <c r="J955" i="8"/>
  <c r="I955" i="8"/>
  <c r="H955" i="8"/>
  <c r="G955" i="8"/>
  <c r="F955" i="8"/>
  <c r="E955" i="8"/>
  <c r="Z954" i="8"/>
  <c r="R954" i="8"/>
  <c r="Q954" i="8"/>
  <c r="T954" i="8" s="1"/>
  <c r="S954" i="8"/>
  <c r="P954" i="8"/>
  <c r="L954" i="8"/>
  <c r="O954" i="8" s="1"/>
  <c r="N954" i="8"/>
  <c r="K954" i="8"/>
  <c r="J954" i="8"/>
  <c r="I954" i="8"/>
  <c r="H954" i="8"/>
  <c r="G954" i="8"/>
  <c r="F954" i="8"/>
  <c r="E954" i="8"/>
  <c r="Z953" i="8"/>
  <c r="Q953" i="8"/>
  <c r="T953" i="8" s="1"/>
  <c r="S953" i="8"/>
  <c r="P953" i="8"/>
  <c r="M953" i="8"/>
  <c r="L953" i="8"/>
  <c r="O953" i="8" s="1"/>
  <c r="N953" i="8"/>
  <c r="K953" i="8"/>
  <c r="J953" i="8"/>
  <c r="I953" i="8"/>
  <c r="H953" i="8"/>
  <c r="G953" i="8"/>
  <c r="F953" i="8"/>
  <c r="E953" i="8"/>
  <c r="Z952" i="8"/>
  <c r="R952" i="8"/>
  <c r="Q952" i="8"/>
  <c r="T952" i="8" s="1"/>
  <c r="S952" i="8"/>
  <c r="P952" i="8"/>
  <c r="L952" i="8"/>
  <c r="O952" i="8" s="1"/>
  <c r="N952" i="8"/>
  <c r="K952" i="8"/>
  <c r="J952" i="8"/>
  <c r="I952" i="8"/>
  <c r="H952" i="8"/>
  <c r="G952" i="8"/>
  <c r="F952" i="8"/>
  <c r="E952" i="8"/>
  <c r="Z951" i="8"/>
  <c r="Q951" i="8"/>
  <c r="T951" i="8" s="1"/>
  <c r="S951" i="8"/>
  <c r="P951" i="8"/>
  <c r="M951" i="8"/>
  <c r="L951" i="8"/>
  <c r="O951" i="8" s="1"/>
  <c r="N951" i="8"/>
  <c r="K951" i="8"/>
  <c r="J951" i="8"/>
  <c r="I951" i="8"/>
  <c r="H951" i="8"/>
  <c r="G951" i="8"/>
  <c r="F951" i="8"/>
  <c r="E951" i="8"/>
  <c r="Z950" i="8"/>
  <c r="R950" i="8"/>
  <c r="Q950" i="8"/>
  <c r="T950" i="8" s="1"/>
  <c r="S950" i="8"/>
  <c r="P950" i="8"/>
  <c r="L950" i="8"/>
  <c r="O950" i="8" s="1"/>
  <c r="N950" i="8"/>
  <c r="K950" i="8"/>
  <c r="J950" i="8"/>
  <c r="I950" i="8"/>
  <c r="H950" i="8"/>
  <c r="G950" i="8"/>
  <c r="F950" i="8"/>
  <c r="E950" i="8"/>
  <c r="Z949" i="8"/>
  <c r="Q949" i="8"/>
  <c r="T949" i="8" s="1"/>
  <c r="S949" i="8"/>
  <c r="P949" i="8"/>
  <c r="M949" i="8"/>
  <c r="L949" i="8"/>
  <c r="O949" i="8" s="1"/>
  <c r="N949" i="8"/>
  <c r="K949" i="8"/>
  <c r="J949" i="8"/>
  <c r="I949" i="8"/>
  <c r="H949" i="8"/>
  <c r="G949" i="8"/>
  <c r="F949" i="8"/>
  <c r="E949" i="8"/>
  <c r="Z948" i="8"/>
  <c r="R948" i="8"/>
  <c r="Q948" i="8"/>
  <c r="T948" i="8" s="1"/>
  <c r="S948" i="8"/>
  <c r="P948" i="8"/>
  <c r="L948" i="8"/>
  <c r="O948" i="8" s="1"/>
  <c r="N948" i="8"/>
  <c r="K948" i="8"/>
  <c r="J948" i="8"/>
  <c r="I948" i="8"/>
  <c r="H948" i="8"/>
  <c r="G948" i="8"/>
  <c r="F948" i="8"/>
  <c r="E948" i="8"/>
  <c r="Z947" i="8"/>
  <c r="Q947" i="8"/>
  <c r="T947" i="8" s="1"/>
  <c r="S947" i="8"/>
  <c r="P947" i="8"/>
  <c r="M947" i="8"/>
  <c r="L947" i="8"/>
  <c r="O947" i="8" s="1"/>
  <c r="N947" i="8"/>
  <c r="K947" i="8"/>
  <c r="J947" i="8"/>
  <c r="I947" i="8"/>
  <c r="H947" i="8"/>
  <c r="G947" i="8"/>
  <c r="F947" i="8"/>
  <c r="E947" i="8"/>
  <c r="Z946" i="8"/>
  <c r="R946" i="8"/>
  <c r="Q946" i="8"/>
  <c r="T946" i="8" s="1"/>
  <c r="S946" i="8"/>
  <c r="P946" i="8"/>
  <c r="L946" i="8"/>
  <c r="O946" i="8" s="1"/>
  <c r="N946" i="8"/>
  <c r="K946" i="8"/>
  <c r="J946" i="8"/>
  <c r="I946" i="8"/>
  <c r="H946" i="8"/>
  <c r="G946" i="8"/>
  <c r="F946" i="8"/>
  <c r="E946" i="8"/>
  <c r="Z945" i="8"/>
  <c r="Q945" i="8"/>
  <c r="T945" i="8" s="1"/>
  <c r="S945" i="8"/>
  <c r="P945" i="8"/>
  <c r="M945" i="8"/>
  <c r="L945" i="8"/>
  <c r="O945" i="8" s="1"/>
  <c r="N945" i="8"/>
  <c r="K945" i="8"/>
  <c r="J945" i="8"/>
  <c r="I945" i="8"/>
  <c r="H945" i="8"/>
  <c r="G945" i="8"/>
  <c r="F945" i="8"/>
  <c r="E945" i="8"/>
  <c r="Z944" i="8"/>
  <c r="R944" i="8"/>
  <c r="Q944" i="8"/>
  <c r="T944" i="8" s="1"/>
  <c r="S944" i="8"/>
  <c r="P944" i="8"/>
  <c r="L944" i="8"/>
  <c r="O944" i="8" s="1"/>
  <c r="N944" i="8"/>
  <c r="K944" i="8"/>
  <c r="J944" i="8"/>
  <c r="I944" i="8"/>
  <c r="H944" i="8"/>
  <c r="G944" i="8"/>
  <c r="F944" i="8"/>
  <c r="E944" i="8"/>
  <c r="Z943" i="8"/>
  <c r="Q943" i="8"/>
  <c r="T943" i="8" s="1"/>
  <c r="S943" i="8"/>
  <c r="P943" i="8"/>
  <c r="M943" i="8"/>
  <c r="L943" i="8"/>
  <c r="O943" i="8" s="1"/>
  <c r="N943" i="8"/>
  <c r="K943" i="8"/>
  <c r="J943" i="8"/>
  <c r="I943" i="8"/>
  <c r="H943" i="8"/>
  <c r="G943" i="8"/>
  <c r="F943" i="8"/>
  <c r="E943" i="8"/>
  <c r="Z942" i="8"/>
  <c r="R942" i="8"/>
  <c r="Q942" i="8"/>
  <c r="T942" i="8" s="1"/>
  <c r="S942" i="8"/>
  <c r="P942" i="8"/>
  <c r="L942" i="8"/>
  <c r="O942" i="8" s="1"/>
  <c r="N942" i="8"/>
  <c r="K942" i="8"/>
  <c r="J942" i="8"/>
  <c r="I942" i="8"/>
  <c r="H942" i="8"/>
  <c r="G942" i="8"/>
  <c r="F942" i="8"/>
  <c r="E942" i="8"/>
  <c r="Z941" i="8"/>
  <c r="Q941" i="8"/>
  <c r="T941" i="8" s="1"/>
  <c r="S941" i="8"/>
  <c r="P941" i="8"/>
  <c r="M941" i="8"/>
  <c r="L941" i="8"/>
  <c r="O941" i="8" s="1"/>
  <c r="N941" i="8"/>
  <c r="K941" i="8"/>
  <c r="J941" i="8"/>
  <c r="I941" i="8"/>
  <c r="H941" i="8"/>
  <c r="G941" i="8"/>
  <c r="F941" i="8"/>
  <c r="E941" i="8"/>
  <c r="Z940" i="8"/>
  <c r="R940" i="8"/>
  <c r="Q940" i="8"/>
  <c r="T940" i="8" s="1"/>
  <c r="S940" i="8"/>
  <c r="P940" i="8"/>
  <c r="L940" i="8"/>
  <c r="O940" i="8" s="1"/>
  <c r="N940" i="8"/>
  <c r="K940" i="8"/>
  <c r="J940" i="8"/>
  <c r="I940" i="8"/>
  <c r="H940" i="8"/>
  <c r="G940" i="8"/>
  <c r="F940" i="8"/>
  <c r="E940" i="8"/>
  <c r="Z939" i="8"/>
  <c r="Q939" i="8"/>
  <c r="T939" i="8" s="1"/>
  <c r="S939" i="8"/>
  <c r="P939" i="8"/>
  <c r="M939" i="8"/>
  <c r="L939" i="8"/>
  <c r="O939" i="8" s="1"/>
  <c r="N939" i="8"/>
  <c r="K939" i="8"/>
  <c r="J939" i="8"/>
  <c r="I939" i="8"/>
  <c r="H939" i="8"/>
  <c r="G939" i="8"/>
  <c r="F939" i="8"/>
  <c r="E939" i="8"/>
  <c r="Z938" i="8"/>
  <c r="R938" i="8"/>
  <c r="Q938" i="8"/>
  <c r="T938" i="8" s="1"/>
  <c r="S938" i="8"/>
  <c r="P938" i="8"/>
  <c r="L938" i="8"/>
  <c r="O938" i="8" s="1"/>
  <c r="N938" i="8"/>
  <c r="K938" i="8"/>
  <c r="J938" i="8"/>
  <c r="I938" i="8"/>
  <c r="H938" i="8"/>
  <c r="G938" i="8"/>
  <c r="F938" i="8"/>
  <c r="E938" i="8"/>
  <c r="Z937" i="8"/>
  <c r="Q937" i="8"/>
  <c r="T937" i="8" s="1"/>
  <c r="S937" i="8"/>
  <c r="P937" i="8"/>
  <c r="M937" i="8"/>
  <c r="L937" i="8"/>
  <c r="O937" i="8" s="1"/>
  <c r="N937" i="8"/>
  <c r="K937" i="8"/>
  <c r="J937" i="8"/>
  <c r="I937" i="8"/>
  <c r="H937" i="8"/>
  <c r="G937" i="8"/>
  <c r="F937" i="8"/>
  <c r="E937" i="8"/>
  <c r="Z936" i="8"/>
  <c r="R936" i="8"/>
  <c r="Q936" i="8"/>
  <c r="T936" i="8" s="1"/>
  <c r="S936" i="8"/>
  <c r="P936" i="8"/>
  <c r="L936" i="8"/>
  <c r="O936" i="8" s="1"/>
  <c r="N936" i="8"/>
  <c r="K936" i="8"/>
  <c r="J936" i="8"/>
  <c r="I936" i="8"/>
  <c r="H936" i="8"/>
  <c r="G936" i="8"/>
  <c r="F936" i="8"/>
  <c r="E936" i="8"/>
  <c r="Z935" i="8"/>
  <c r="Q935" i="8"/>
  <c r="T935" i="8" s="1"/>
  <c r="S935" i="8"/>
  <c r="P935" i="8"/>
  <c r="M935" i="8"/>
  <c r="L935" i="8"/>
  <c r="O935" i="8" s="1"/>
  <c r="N935" i="8"/>
  <c r="K935" i="8"/>
  <c r="J935" i="8"/>
  <c r="I935" i="8"/>
  <c r="H935" i="8"/>
  <c r="G935" i="8"/>
  <c r="F935" i="8"/>
  <c r="E935" i="8"/>
  <c r="Z934" i="8"/>
  <c r="R934" i="8"/>
  <c r="Q934" i="8"/>
  <c r="T934" i="8" s="1"/>
  <c r="S934" i="8"/>
  <c r="P934" i="8"/>
  <c r="L934" i="8"/>
  <c r="O934" i="8" s="1"/>
  <c r="N934" i="8"/>
  <c r="K934" i="8"/>
  <c r="J934" i="8"/>
  <c r="I934" i="8"/>
  <c r="H934" i="8"/>
  <c r="G934" i="8"/>
  <c r="F934" i="8"/>
  <c r="E934" i="8"/>
  <c r="Z933" i="8"/>
  <c r="Q933" i="8"/>
  <c r="T933" i="8" s="1"/>
  <c r="S933" i="8"/>
  <c r="P933" i="8"/>
  <c r="M933" i="8"/>
  <c r="L933" i="8"/>
  <c r="O933" i="8" s="1"/>
  <c r="N933" i="8"/>
  <c r="K933" i="8"/>
  <c r="J933" i="8"/>
  <c r="I933" i="8"/>
  <c r="H933" i="8"/>
  <c r="G933" i="8"/>
  <c r="F933" i="8"/>
  <c r="E933" i="8"/>
  <c r="Z932" i="8"/>
  <c r="S932" i="8"/>
  <c r="T932" i="8" s="1"/>
  <c r="P932" i="8"/>
  <c r="R932" i="8" s="1"/>
  <c r="N932" i="8"/>
  <c r="O932" i="8" s="1"/>
  <c r="K932" i="8"/>
  <c r="M932" i="8" s="1"/>
  <c r="I932" i="8"/>
  <c r="H932" i="8"/>
  <c r="G932" i="8"/>
  <c r="F932" i="8"/>
  <c r="E932" i="8"/>
  <c r="D932" i="8"/>
  <c r="A932" i="8"/>
  <c r="Z931" i="8"/>
  <c r="S931" i="8"/>
  <c r="T931" i="8" s="1"/>
  <c r="P931" i="8"/>
  <c r="R931" i="8" s="1"/>
  <c r="N931" i="8"/>
  <c r="O931" i="8" s="1"/>
  <c r="K931" i="8"/>
  <c r="M931" i="8" s="1"/>
  <c r="I931" i="8"/>
  <c r="H931" i="8"/>
  <c r="G931" i="8"/>
  <c r="F931" i="8"/>
  <c r="E931" i="8"/>
  <c r="D931" i="8"/>
  <c r="A931" i="8"/>
  <c r="Z930" i="8"/>
  <c r="R930" i="8"/>
  <c r="Q930" i="8"/>
  <c r="T930" i="8" s="1"/>
  <c r="S930" i="8"/>
  <c r="P930" i="8"/>
  <c r="L930" i="8"/>
  <c r="O930" i="8" s="1"/>
  <c r="N930" i="8"/>
  <c r="K930" i="8"/>
  <c r="J930" i="8"/>
  <c r="I930" i="8"/>
  <c r="H930" i="8"/>
  <c r="G930" i="8"/>
  <c r="F930" i="8"/>
  <c r="E930" i="8"/>
  <c r="Z929" i="8"/>
  <c r="Q929" i="8"/>
  <c r="T929" i="8" s="1"/>
  <c r="S929" i="8"/>
  <c r="P929" i="8"/>
  <c r="M929" i="8"/>
  <c r="L929" i="8"/>
  <c r="O929" i="8" s="1"/>
  <c r="N929" i="8"/>
  <c r="K929" i="8"/>
  <c r="J929" i="8"/>
  <c r="I929" i="8"/>
  <c r="H929" i="8"/>
  <c r="G929" i="8"/>
  <c r="F929" i="8"/>
  <c r="E929" i="8"/>
  <c r="Z928" i="8"/>
  <c r="R928" i="8"/>
  <c r="Q928" i="8"/>
  <c r="T928" i="8" s="1"/>
  <c r="S928" i="8"/>
  <c r="P928" i="8"/>
  <c r="L928" i="8"/>
  <c r="O928" i="8" s="1"/>
  <c r="N928" i="8"/>
  <c r="K928" i="8"/>
  <c r="J928" i="8"/>
  <c r="I928" i="8"/>
  <c r="H928" i="8"/>
  <c r="G928" i="8"/>
  <c r="F928" i="8"/>
  <c r="E928" i="8"/>
  <c r="Z927" i="8"/>
  <c r="Q927" i="8"/>
  <c r="T927" i="8" s="1"/>
  <c r="S927" i="8"/>
  <c r="P927" i="8"/>
  <c r="M927" i="8"/>
  <c r="L927" i="8"/>
  <c r="O927" i="8" s="1"/>
  <c r="N927" i="8"/>
  <c r="K927" i="8"/>
  <c r="J927" i="8"/>
  <c r="I927" i="8"/>
  <c r="H927" i="8"/>
  <c r="G927" i="8"/>
  <c r="F927" i="8"/>
  <c r="E927" i="8"/>
  <c r="Z926" i="8"/>
  <c r="R926" i="8"/>
  <c r="Q926" i="8"/>
  <c r="T926" i="8" s="1"/>
  <c r="S926" i="8"/>
  <c r="P926" i="8"/>
  <c r="L926" i="8"/>
  <c r="O926" i="8" s="1"/>
  <c r="N926" i="8"/>
  <c r="K926" i="8"/>
  <c r="J926" i="8"/>
  <c r="I926" i="8"/>
  <c r="H926" i="8"/>
  <c r="G926" i="8"/>
  <c r="F926" i="8"/>
  <c r="E926" i="8"/>
  <c r="Z925" i="8"/>
  <c r="Q925" i="8"/>
  <c r="T925" i="8" s="1"/>
  <c r="S925" i="8"/>
  <c r="P925" i="8"/>
  <c r="M925" i="8"/>
  <c r="L925" i="8"/>
  <c r="O925" i="8" s="1"/>
  <c r="N925" i="8"/>
  <c r="K925" i="8"/>
  <c r="J925" i="8"/>
  <c r="I925" i="8"/>
  <c r="H925" i="8"/>
  <c r="G925" i="8"/>
  <c r="F925" i="8"/>
  <c r="E925" i="8"/>
  <c r="Z924" i="8"/>
  <c r="R924" i="8"/>
  <c r="Q924" i="8"/>
  <c r="T924" i="8" s="1"/>
  <c r="S924" i="8"/>
  <c r="P924" i="8"/>
  <c r="L924" i="8"/>
  <c r="O924" i="8" s="1"/>
  <c r="N924" i="8"/>
  <c r="K924" i="8"/>
  <c r="J924" i="8"/>
  <c r="I924" i="8"/>
  <c r="H924" i="8"/>
  <c r="G924" i="8"/>
  <c r="F924" i="8"/>
  <c r="E924" i="8"/>
  <c r="Z923" i="8"/>
  <c r="Q923" i="8"/>
  <c r="T923" i="8" s="1"/>
  <c r="S923" i="8"/>
  <c r="P923" i="8"/>
  <c r="M923" i="8"/>
  <c r="L923" i="8"/>
  <c r="O923" i="8" s="1"/>
  <c r="N923" i="8"/>
  <c r="K923" i="8"/>
  <c r="J923" i="8"/>
  <c r="I923" i="8"/>
  <c r="H923" i="8"/>
  <c r="G923" i="8"/>
  <c r="F923" i="8"/>
  <c r="E923" i="8"/>
  <c r="Z922" i="8"/>
  <c r="R922" i="8"/>
  <c r="Q922" i="8"/>
  <c r="T922" i="8" s="1"/>
  <c r="S922" i="8"/>
  <c r="P922" i="8"/>
  <c r="L922" i="8"/>
  <c r="O922" i="8" s="1"/>
  <c r="N922" i="8"/>
  <c r="K922" i="8"/>
  <c r="J922" i="8"/>
  <c r="I922" i="8"/>
  <c r="H922" i="8"/>
  <c r="G922" i="8"/>
  <c r="F922" i="8"/>
  <c r="E922" i="8"/>
  <c r="Z921" i="8"/>
  <c r="Q921" i="8"/>
  <c r="T921" i="8" s="1"/>
  <c r="S921" i="8"/>
  <c r="P921" i="8"/>
  <c r="M921" i="8"/>
  <c r="L921" i="8"/>
  <c r="O921" i="8" s="1"/>
  <c r="N921" i="8"/>
  <c r="K921" i="8"/>
  <c r="J921" i="8"/>
  <c r="I921" i="8"/>
  <c r="H921" i="8"/>
  <c r="G921" i="8"/>
  <c r="F921" i="8"/>
  <c r="E921" i="8"/>
  <c r="Z920" i="8"/>
  <c r="R920" i="8"/>
  <c r="Q920" i="8"/>
  <c r="T920" i="8" s="1"/>
  <c r="S920" i="8"/>
  <c r="P920" i="8"/>
  <c r="L920" i="8"/>
  <c r="O920" i="8" s="1"/>
  <c r="N920" i="8"/>
  <c r="K920" i="8"/>
  <c r="J920" i="8"/>
  <c r="I920" i="8"/>
  <c r="H920" i="8"/>
  <c r="G920" i="8"/>
  <c r="F920" i="8"/>
  <c r="E920" i="8"/>
  <c r="Z919" i="8"/>
  <c r="Q919" i="8"/>
  <c r="T919" i="8" s="1"/>
  <c r="S919" i="8"/>
  <c r="P919" i="8"/>
  <c r="M919" i="8"/>
  <c r="L919" i="8"/>
  <c r="O919" i="8" s="1"/>
  <c r="N919" i="8"/>
  <c r="K919" i="8"/>
  <c r="J919" i="8"/>
  <c r="I919" i="8"/>
  <c r="H919" i="8"/>
  <c r="G919" i="8"/>
  <c r="F919" i="8"/>
  <c r="E919" i="8"/>
  <c r="Z918" i="8"/>
  <c r="R918" i="8"/>
  <c r="Q918" i="8"/>
  <c r="T918" i="8" s="1"/>
  <c r="S918" i="8"/>
  <c r="P918" i="8"/>
  <c r="L918" i="8"/>
  <c r="O918" i="8" s="1"/>
  <c r="N918" i="8"/>
  <c r="K918" i="8"/>
  <c r="J918" i="8"/>
  <c r="I918" i="8"/>
  <c r="H918" i="8"/>
  <c r="G918" i="8"/>
  <c r="F918" i="8"/>
  <c r="E918" i="8"/>
  <c r="Z917" i="8"/>
  <c r="Q917" i="8"/>
  <c r="T917" i="8" s="1"/>
  <c r="S917" i="8"/>
  <c r="P917" i="8"/>
  <c r="M917" i="8"/>
  <c r="L917" i="8"/>
  <c r="O917" i="8" s="1"/>
  <c r="N917" i="8"/>
  <c r="K917" i="8"/>
  <c r="J917" i="8"/>
  <c r="I917" i="8"/>
  <c r="H917" i="8"/>
  <c r="G917" i="8"/>
  <c r="F917" i="8"/>
  <c r="E917" i="8"/>
  <c r="Z916" i="8"/>
  <c r="R916" i="8"/>
  <c r="Q916" i="8"/>
  <c r="T916" i="8" s="1"/>
  <c r="S916" i="8"/>
  <c r="P916" i="8"/>
  <c r="L916" i="8"/>
  <c r="O916" i="8" s="1"/>
  <c r="N916" i="8"/>
  <c r="K916" i="8"/>
  <c r="J916" i="8"/>
  <c r="I916" i="8"/>
  <c r="H916" i="8"/>
  <c r="G916" i="8"/>
  <c r="F916" i="8"/>
  <c r="E916" i="8"/>
  <c r="Z915" i="8"/>
  <c r="Q915" i="8"/>
  <c r="T915" i="8" s="1"/>
  <c r="S915" i="8"/>
  <c r="P915" i="8"/>
  <c r="M915" i="8"/>
  <c r="L915" i="8"/>
  <c r="O915" i="8" s="1"/>
  <c r="N915" i="8"/>
  <c r="K915" i="8"/>
  <c r="J915" i="8"/>
  <c r="I915" i="8"/>
  <c r="H915" i="8"/>
  <c r="G915" i="8"/>
  <c r="F915" i="8"/>
  <c r="E915" i="8"/>
  <c r="Z914" i="8"/>
  <c r="R914" i="8"/>
  <c r="Q914" i="8"/>
  <c r="T914" i="8" s="1"/>
  <c r="S914" i="8"/>
  <c r="P914" i="8"/>
  <c r="L914" i="8"/>
  <c r="O914" i="8" s="1"/>
  <c r="N914" i="8"/>
  <c r="K914" i="8"/>
  <c r="J914" i="8"/>
  <c r="I914" i="8"/>
  <c r="H914" i="8"/>
  <c r="G914" i="8"/>
  <c r="F914" i="8"/>
  <c r="E914" i="8"/>
  <c r="Z913" i="8"/>
  <c r="Q913" i="8"/>
  <c r="T913" i="8" s="1"/>
  <c r="S913" i="8"/>
  <c r="P913" i="8"/>
  <c r="M913" i="8"/>
  <c r="L913" i="8"/>
  <c r="O913" i="8" s="1"/>
  <c r="N913" i="8"/>
  <c r="K913" i="8"/>
  <c r="J913" i="8"/>
  <c r="I913" i="8"/>
  <c r="H913" i="8"/>
  <c r="G913" i="8"/>
  <c r="F913" i="8"/>
  <c r="E913" i="8"/>
  <c r="Z912" i="8"/>
  <c r="R912" i="8"/>
  <c r="Q912" i="8"/>
  <c r="T912" i="8" s="1"/>
  <c r="S912" i="8"/>
  <c r="P912" i="8"/>
  <c r="L912" i="8"/>
  <c r="O912" i="8" s="1"/>
  <c r="N912" i="8"/>
  <c r="K912" i="8"/>
  <c r="J912" i="8"/>
  <c r="I912" i="8"/>
  <c r="H912" i="8"/>
  <c r="G912" i="8"/>
  <c r="F912" i="8"/>
  <c r="E912" i="8"/>
  <c r="Z911" i="8"/>
  <c r="Q911" i="8"/>
  <c r="T911" i="8" s="1"/>
  <c r="S911" i="8"/>
  <c r="P911" i="8"/>
  <c r="M911" i="8"/>
  <c r="L911" i="8"/>
  <c r="O911" i="8" s="1"/>
  <c r="N911" i="8"/>
  <c r="K911" i="8"/>
  <c r="J911" i="8"/>
  <c r="I911" i="8"/>
  <c r="H911" i="8"/>
  <c r="G911" i="8"/>
  <c r="F911" i="8"/>
  <c r="E911" i="8"/>
  <c r="Z910" i="8"/>
  <c r="R910" i="8"/>
  <c r="Q910" i="8"/>
  <c r="T910" i="8" s="1"/>
  <c r="S910" i="8"/>
  <c r="P910" i="8"/>
  <c r="L910" i="8"/>
  <c r="O910" i="8" s="1"/>
  <c r="N910" i="8"/>
  <c r="K910" i="8"/>
  <c r="J910" i="8"/>
  <c r="I910" i="8"/>
  <c r="H910" i="8"/>
  <c r="G910" i="8"/>
  <c r="F910" i="8"/>
  <c r="E910" i="8"/>
  <c r="Z909" i="8"/>
  <c r="Q909" i="8"/>
  <c r="T909" i="8" s="1"/>
  <c r="S909" i="8"/>
  <c r="P909" i="8"/>
  <c r="M909" i="8"/>
  <c r="L909" i="8"/>
  <c r="O909" i="8" s="1"/>
  <c r="N909" i="8"/>
  <c r="K909" i="8"/>
  <c r="J909" i="8"/>
  <c r="I909" i="8"/>
  <c r="H909" i="8"/>
  <c r="G909" i="8"/>
  <c r="F909" i="8"/>
  <c r="E909" i="8"/>
  <c r="Z908" i="8"/>
  <c r="R908" i="8"/>
  <c r="Q908" i="8"/>
  <c r="T908" i="8" s="1"/>
  <c r="S908" i="8"/>
  <c r="P908" i="8"/>
  <c r="L908" i="8"/>
  <c r="O908" i="8" s="1"/>
  <c r="N908" i="8"/>
  <c r="K908" i="8"/>
  <c r="J908" i="8"/>
  <c r="I908" i="8"/>
  <c r="H908" i="8"/>
  <c r="G908" i="8"/>
  <c r="F908" i="8"/>
  <c r="E908" i="8"/>
  <c r="Z907" i="8"/>
  <c r="Q907" i="8"/>
  <c r="T907" i="8" s="1"/>
  <c r="S907" i="8"/>
  <c r="P907" i="8"/>
  <c r="M907" i="8"/>
  <c r="L907" i="8"/>
  <c r="O907" i="8" s="1"/>
  <c r="N907" i="8"/>
  <c r="K907" i="8"/>
  <c r="J907" i="8"/>
  <c r="I907" i="8"/>
  <c r="H907" i="8"/>
  <c r="G907" i="8"/>
  <c r="F907" i="8"/>
  <c r="E907" i="8"/>
  <c r="Z906" i="8"/>
  <c r="R906" i="8"/>
  <c r="Q906" i="8"/>
  <c r="T906" i="8" s="1"/>
  <c r="S906" i="8"/>
  <c r="P906" i="8"/>
  <c r="L906" i="8"/>
  <c r="O906" i="8" s="1"/>
  <c r="N906" i="8"/>
  <c r="K906" i="8"/>
  <c r="J906" i="8"/>
  <c r="I906" i="8"/>
  <c r="H906" i="8"/>
  <c r="G906" i="8"/>
  <c r="F906" i="8"/>
  <c r="E906" i="8"/>
  <c r="Z905" i="8"/>
  <c r="Q905" i="8"/>
  <c r="T905" i="8" s="1"/>
  <c r="S905" i="8"/>
  <c r="P905" i="8"/>
  <c r="M905" i="8"/>
  <c r="L905" i="8"/>
  <c r="O905" i="8" s="1"/>
  <c r="N905" i="8"/>
  <c r="K905" i="8"/>
  <c r="J905" i="8"/>
  <c r="I905" i="8"/>
  <c r="H905" i="8"/>
  <c r="G905" i="8"/>
  <c r="F905" i="8"/>
  <c r="E905" i="8"/>
  <c r="Z904" i="8"/>
  <c r="R904" i="8"/>
  <c r="Q904" i="8"/>
  <c r="T904" i="8" s="1"/>
  <c r="S904" i="8"/>
  <c r="P904" i="8"/>
  <c r="L904" i="8"/>
  <c r="O904" i="8" s="1"/>
  <c r="N904" i="8"/>
  <c r="K904" i="8"/>
  <c r="J904" i="8"/>
  <c r="I904" i="8"/>
  <c r="H904" i="8"/>
  <c r="G904" i="8"/>
  <c r="F904" i="8"/>
  <c r="E904" i="8"/>
  <c r="Z903" i="8"/>
  <c r="Q903" i="8"/>
  <c r="T903" i="8" s="1"/>
  <c r="S903" i="8"/>
  <c r="P903" i="8"/>
  <c r="M903" i="8"/>
  <c r="L903" i="8"/>
  <c r="O903" i="8" s="1"/>
  <c r="N903" i="8"/>
  <c r="K903" i="8"/>
  <c r="J903" i="8"/>
  <c r="I903" i="8"/>
  <c r="H903" i="8"/>
  <c r="G903" i="8"/>
  <c r="F903" i="8"/>
  <c r="E903" i="8"/>
  <c r="Z902" i="8"/>
  <c r="R902" i="8"/>
  <c r="Q902" i="8"/>
  <c r="T902" i="8" s="1"/>
  <c r="S902" i="8"/>
  <c r="P902" i="8"/>
  <c r="L902" i="8"/>
  <c r="O902" i="8" s="1"/>
  <c r="N902" i="8"/>
  <c r="K902" i="8"/>
  <c r="J902" i="8"/>
  <c r="I902" i="8"/>
  <c r="H902" i="8"/>
  <c r="G902" i="8"/>
  <c r="F902" i="8"/>
  <c r="E902" i="8"/>
  <c r="Z901" i="8"/>
  <c r="S901" i="8"/>
  <c r="P901" i="8"/>
  <c r="N901" i="8"/>
  <c r="K901" i="8"/>
  <c r="I901" i="8"/>
  <c r="T901" i="8" s="1"/>
  <c r="H901" i="8"/>
  <c r="G901" i="8"/>
  <c r="F901" i="8"/>
  <c r="E901" i="8"/>
  <c r="D901" i="8"/>
  <c r="A901" i="8"/>
  <c r="Z900" i="8"/>
  <c r="S900" i="8"/>
  <c r="P900" i="8"/>
  <c r="N900" i="8"/>
  <c r="K900" i="8"/>
  <c r="I900" i="8"/>
  <c r="T900" i="8" s="1"/>
  <c r="H900" i="8"/>
  <c r="G900" i="8"/>
  <c r="F900" i="8"/>
  <c r="E900" i="8"/>
  <c r="D900" i="8"/>
  <c r="A900" i="8"/>
  <c r="Z899" i="8"/>
  <c r="S899" i="8"/>
  <c r="P899" i="8"/>
  <c r="N899" i="8"/>
  <c r="K899" i="8"/>
  <c r="I899" i="8"/>
  <c r="T899" i="8" s="1"/>
  <c r="H899" i="8"/>
  <c r="G899" i="8"/>
  <c r="F899" i="8"/>
  <c r="E899" i="8"/>
  <c r="D899" i="8"/>
  <c r="A899" i="8"/>
  <c r="Z898" i="8"/>
  <c r="Q898" i="8"/>
  <c r="T898" i="8" s="1"/>
  <c r="S898" i="8"/>
  <c r="P898" i="8"/>
  <c r="M898" i="8"/>
  <c r="L898" i="8"/>
  <c r="O898" i="8" s="1"/>
  <c r="N898" i="8"/>
  <c r="K898" i="8"/>
  <c r="J898" i="8"/>
  <c r="I898" i="8"/>
  <c r="H898" i="8"/>
  <c r="G898" i="8"/>
  <c r="F898" i="8"/>
  <c r="E898" i="8"/>
  <c r="Z897" i="8"/>
  <c r="R897" i="8"/>
  <c r="Q897" i="8"/>
  <c r="T897" i="8" s="1"/>
  <c r="S897" i="8"/>
  <c r="P897" i="8"/>
  <c r="L897" i="8"/>
  <c r="O897" i="8" s="1"/>
  <c r="N897" i="8"/>
  <c r="K897" i="8"/>
  <c r="J897" i="8"/>
  <c r="I897" i="8"/>
  <c r="H897" i="8"/>
  <c r="G897" i="8"/>
  <c r="F897" i="8"/>
  <c r="E897" i="8"/>
  <c r="Z896" i="8"/>
  <c r="Q896" i="8"/>
  <c r="T896" i="8" s="1"/>
  <c r="S896" i="8"/>
  <c r="P896" i="8"/>
  <c r="M896" i="8"/>
  <c r="L896" i="8"/>
  <c r="O896" i="8" s="1"/>
  <c r="N896" i="8"/>
  <c r="K896" i="8"/>
  <c r="J896" i="8"/>
  <c r="I896" i="8"/>
  <c r="H896" i="8"/>
  <c r="G896" i="8"/>
  <c r="F896" i="8"/>
  <c r="E896" i="8"/>
  <c r="Z895" i="8"/>
  <c r="R895" i="8"/>
  <c r="Q895" i="8"/>
  <c r="T895" i="8" s="1"/>
  <c r="S895" i="8"/>
  <c r="P895" i="8"/>
  <c r="L895" i="8"/>
  <c r="O895" i="8" s="1"/>
  <c r="N895" i="8"/>
  <c r="K895" i="8"/>
  <c r="J895" i="8"/>
  <c r="I895" i="8"/>
  <c r="H895" i="8"/>
  <c r="G895" i="8"/>
  <c r="F895" i="8"/>
  <c r="E895" i="8"/>
  <c r="Z894" i="8"/>
  <c r="Q894" i="8"/>
  <c r="T894" i="8" s="1"/>
  <c r="S894" i="8"/>
  <c r="P894" i="8"/>
  <c r="M894" i="8"/>
  <c r="L894" i="8"/>
  <c r="O894" i="8" s="1"/>
  <c r="N894" i="8"/>
  <c r="K894" i="8"/>
  <c r="J894" i="8"/>
  <c r="I894" i="8"/>
  <c r="H894" i="8"/>
  <c r="G894" i="8"/>
  <c r="F894" i="8"/>
  <c r="E894" i="8"/>
  <c r="Z893" i="8"/>
  <c r="R893" i="8"/>
  <c r="Q893" i="8"/>
  <c r="T893" i="8" s="1"/>
  <c r="S893" i="8"/>
  <c r="P893" i="8"/>
  <c r="L893" i="8"/>
  <c r="O893" i="8" s="1"/>
  <c r="N893" i="8"/>
  <c r="K893" i="8"/>
  <c r="J893" i="8"/>
  <c r="I893" i="8"/>
  <c r="H893" i="8"/>
  <c r="G893" i="8"/>
  <c r="F893" i="8"/>
  <c r="E893" i="8"/>
  <c r="Z892" i="8"/>
  <c r="Q892" i="8"/>
  <c r="T892" i="8" s="1"/>
  <c r="S892" i="8"/>
  <c r="P892" i="8"/>
  <c r="M892" i="8"/>
  <c r="L892" i="8"/>
  <c r="O892" i="8" s="1"/>
  <c r="N892" i="8"/>
  <c r="K892" i="8"/>
  <c r="J892" i="8"/>
  <c r="I892" i="8"/>
  <c r="H892" i="8"/>
  <c r="G892" i="8"/>
  <c r="F892" i="8"/>
  <c r="E892" i="8"/>
  <c r="Z891" i="8"/>
  <c r="R891" i="8"/>
  <c r="Q891" i="8"/>
  <c r="T891" i="8" s="1"/>
  <c r="S891" i="8"/>
  <c r="P891" i="8"/>
  <c r="L891" i="8"/>
  <c r="O891" i="8" s="1"/>
  <c r="N891" i="8"/>
  <c r="K891" i="8"/>
  <c r="J891" i="8"/>
  <c r="I891" i="8"/>
  <c r="H891" i="8"/>
  <c r="G891" i="8"/>
  <c r="F891" i="8"/>
  <c r="E891" i="8"/>
  <c r="Z890" i="8"/>
  <c r="Q890" i="8"/>
  <c r="T890" i="8" s="1"/>
  <c r="S890" i="8"/>
  <c r="P890" i="8"/>
  <c r="M890" i="8"/>
  <c r="L890" i="8"/>
  <c r="O890" i="8" s="1"/>
  <c r="N890" i="8"/>
  <c r="K890" i="8"/>
  <c r="J890" i="8"/>
  <c r="I890" i="8"/>
  <c r="H890" i="8"/>
  <c r="G890" i="8"/>
  <c r="F890" i="8"/>
  <c r="E890" i="8"/>
  <c r="Z889" i="8"/>
  <c r="R889" i="8"/>
  <c r="Q889" i="8"/>
  <c r="T889" i="8" s="1"/>
  <c r="S889" i="8"/>
  <c r="P889" i="8"/>
  <c r="O889" i="8"/>
  <c r="L889" i="8"/>
  <c r="M889" i="8" s="1"/>
  <c r="N889" i="8"/>
  <c r="K889" i="8"/>
  <c r="J889" i="8"/>
  <c r="I889" i="8"/>
  <c r="H889" i="8"/>
  <c r="G889" i="8"/>
  <c r="F889" i="8"/>
  <c r="E889" i="8"/>
  <c r="Z888" i="8"/>
  <c r="S888" i="8"/>
  <c r="P888" i="8"/>
  <c r="N888" i="8"/>
  <c r="K888" i="8"/>
  <c r="I888" i="8"/>
  <c r="T888" i="8" s="1"/>
  <c r="H888" i="8"/>
  <c r="G888" i="8"/>
  <c r="F888" i="8"/>
  <c r="E888" i="8"/>
  <c r="D888" i="8"/>
  <c r="A888" i="8"/>
  <c r="Z887" i="8"/>
  <c r="Q887" i="8"/>
  <c r="R887" i="8" s="1"/>
  <c r="S887" i="8"/>
  <c r="P887" i="8"/>
  <c r="M887" i="8"/>
  <c r="L887" i="8"/>
  <c r="O887" i="8" s="1"/>
  <c r="N887" i="8"/>
  <c r="K887" i="8"/>
  <c r="J887" i="8"/>
  <c r="I887" i="8"/>
  <c r="H887" i="8"/>
  <c r="G887" i="8"/>
  <c r="F887" i="8"/>
  <c r="E887" i="8"/>
  <c r="Z886" i="8"/>
  <c r="R886" i="8"/>
  <c r="Q886" i="8"/>
  <c r="T886" i="8" s="1"/>
  <c r="S886" i="8"/>
  <c r="P886" i="8"/>
  <c r="O886" i="8"/>
  <c r="L886" i="8"/>
  <c r="M886" i="8" s="1"/>
  <c r="N886" i="8"/>
  <c r="K886" i="8"/>
  <c r="J886" i="8"/>
  <c r="I886" i="8"/>
  <c r="H886" i="8"/>
  <c r="G886" i="8"/>
  <c r="F886" i="8"/>
  <c r="E886" i="8"/>
  <c r="Z885" i="8"/>
  <c r="Q885" i="8"/>
  <c r="R885" i="8" s="1"/>
  <c r="S885" i="8"/>
  <c r="P885" i="8"/>
  <c r="M885" i="8"/>
  <c r="L885" i="8"/>
  <c r="O885" i="8" s="1"/>
  <c r="N885" i="8"/>
  <c r="K885" i="8"/>
  <c r="J885" i="8"/>
  <c r="I885" i="8"/>
  <c r="H885" i="8"/>
  <c r="G885" i="8"/>
  <c r="F885" i="8"/>
  <c r="E885" i="8"/>
  <c r="Z884" i="8"/>
  <c r="R884" i="8"/>
  <c r="Q884" i="8"/>
  <c r="T884" i="8" s="1"/>
  <c r="S884" i="8"/>
  <c r="P884" i="8"/>
  <c r="O884" i="8"/>
  <c r="L884" i="8"/>
  <c r="M884" i="8" s="1"/>
  <c r="N884" i="8"/>
  <c r="K884" i="8"/>
  <c r="J884" i="8"/>
  <c r="I884" i="8"/>
  <c r="H884" i="8"/>
  <c r="G884" i="8"/>
  <c r="F884" i="8"/>
  <c r="E884" i="8"/>
  <c r="Z883" i="8"/>
  <c r="Q883" i="8"/>
  <c r="R883" i="8" s="1"/>
  <c r="S883" i="8"/>
  <c r="P883" i="8"/>
  <c r="M883" i="8"/>
  <c r="L883" i="8"/>
  <c r="O883" i="8" s="1"/>
  <c r="N883" i="8"/>
  <c r="K883" i="8"/>
  <c r="J883" i="8"/>
  <c r="I883" i="8"/>
  <c r="H883" i="8"/>
  <c r="G883" i="8"/>
  <c r="F883" i="8"/>
  <c r="E883" i="8"/>
  <c r="Z882" i="8"/>
  <c r="R882" i="8"/>
  <c r="Q882" i="8"/>
  <c r="T882" i="8" s="1"/>
  <c r="S882" i="8"/>
  <c r="P882" i="8"/>
  <c r="O882" i="8"/>
  <c r="L882" i="8"/>
  <c r="M882" i="8" s="1"/>
  <c r="N882" i="8"/>
  <c r="K882" i="8"/>
  <c r="J882" i="8"/>
  <c r="I882" i="8"/>
  <c r="H882" i="8"/>
  <c r="G882" i="8"/>
  <c r="F882" i="8"/>
  <c r="E882" i="8"/>
  <c r="Z881" i="8"/>
  <c r="Q881" i="8"/>
  <c r="R881" i="8" s="1"/>
  <c r="S881" i="8"/>
  <c r="P881" i="8"/>
  <c r="M881" i="8"/>
  <c r="L881" i="8"/>
  <c r="O881" i="8" s="1"/>
  <c r="N881" i="8"/>
  <c r="K881" i="8"/>
  <c r="J881" i="8"/>
  <c r="I881" i="8"/>
  <c r="H881" i="8"/>
  <c r="G881" i="8"/>
  <c r="F881" i="8"/>
  <c r="E881" i="8"/>
  <c r="Z880" i="8"/>
  <c r="R880" i="8"/>
  <c r="Q880" i="8"/>
  <c r="T880" i="8" s="1"/>
  <c r="S880" i="8"/>
  <c r="P880" i="8"/>
  <c r="O880" i="8"/>
  <c r="L880" i="8"/>
  <c r="M880" i="8" s="1"/>
  <c r="N880" i="8"/>
  <c r="K880" i="8"/>
  <c r="J880" i="8"/>
  <c r="I880" i="8"/>
  <c r="H880" i="8"/>
  <c r="G880" i="8"/>
  <c r="F880" i="8"/>
  <c r="E880" i="8"/>
  <c r="Z879" i="8"/>
  <c r="Q879" i="8"/>
  <c r="R879" i="8" s="1"/>
  <c r="S879" i="8"/>
  <c r="P879" i="8"/>
  <c r="M879" i="8"/>
  <c r="L879" i="8"/>
  <c r="O879" i="8" s="1"/>
  <c r="N879" i="8"/>
  <c r="K879" i="8"/>
  <c r="J879" i="8"/>
  <c r="I879" i="8"/>
  <c r="H879" i="8"/>
  <c r="G879" i="8"/>
  <c r="F879" i="8"/>
  <c r="E879" i="8"/>
  <c r="Z878" i="8"/>
  <c r="R878" i="8"/>
  <c r="Q878" i="8"/>
  <c r="T878" i="8" s="1"/>
  <c r="S878" i="8"/>
  <c r="P878" i="8"/>
  <c r="O878" i="8"/>
  <c r="L878" i="8"/>
  <c r="M878" i="8" s="1"/>
  <c r="N878" i="8"/>
  <c r="K878" i="8"/>
  <c r="J878" i="8"/>
  <c r="I878" i="8"/>
  <c r="H878" i="8"/>
  <c r="G878" i="8"/>
  <c r="F878" i="8"/>
  <c r="E878" i="8"/>
  <c r="Z877" i="8"/>
  <c r="Q877" i="8"/>
  <c r="R877" i="8" s="1"/>
  <c r="S877" i="8"/>
  <c r="P877" i="8"/>
  <c r="M877" i="8"/>
  <c r="L877" i="8"/>
  <c r="O877" i="8" s="1"/>
  <c r="N877" i="8"/>
  <c r="K877" i="8"/>
  <c r="J877" i="8"/>
  <c r="I877" i="8"/>
  <c r="H877" i="8"/>
  <c r="G877" i="8"/>
  <c r="F877" i="8"/>
  <c r="E877" i="8"/>
  <c r="Z876" i="8"/>
  <c r="R876" i="8"/>
  <c r="Q876" i="8"/>
  <c r="T876" i="8" s="1"/>
  <c r="S876" i="8"/>
  <c r="P876" i="8"/>
  <c r="O876" i="8"/>
  <c r="L876" i="8"/>
  <c r="M876" i="8" s="1"/>
  <c r="N876" i="8"/>
  <c r="K876" i="8"/>
  <c r="J876" i="8"/>
  <c r="I876" i="8"/>
  <c r="H876" i="8"/>
  <c r="G876" i="8"/>
  <c r="F876" i="8"/>
  <c r="E876" i="8"/>
  <c r="Z875" i="8"/>
  <c r="Q875" i="8"/>
  <c r="R875" i="8" s="1"/>
  <c r="S875" i="8"/>
  <c r="P875" i="8"/>
  <c r="M875" i="8"/>
  <c r="L875" i="8"/>
  <c r="O875" i="8" s="1"/>
  <c r="N875" i="8"/>
  <c r="K875" i="8"/>
  <c r="J875" i="8"/>
  <c r="I875" i="8"/>
  <c r="H875" i="8"/>
  <c r="G875" i="8"/>
  <c r="F875" i="8"/>
  <c r="E875" i="8"/>
  <c r="Z874" i="8"/>
  <c r="R874" i="8"/>
  <c r="Q874" i="8"/>
  <c r="T874" i="8" s="1"/>
  <c r="S874" i="8"/>
  <c r="P874" i="8"/>
  <c r="O874" i="8"/>
  <c r="L874" i="8"/>
  <c r="M874" i="8" s="1"/>
  <c r="N874" i="8"/>
  <c r="K874" i="8"/>
  <c r="J874" i="8"/>
  <c r="I874" i="8"/>
  <c r="H874" i="8"/>
  <c r="G874" i="8"/>
  <c r="F874" i="8"/>
  <c r="E874" i="8"/>
  <c r="Z873" i="8"/>
  <c r="Q873" i="8"/>
  <c r="R873" i="8" s="1"/>
  <c r="S873" i="8"/>
  <c r="P873" i="8"/>
  <c r="M873" i="8"/>
  <c r="L873" i="8"/>
  <c r="O873" i="8" s="1"/>
  <c r="N873" i="8"/>
  <c r="K873" i="8"/>
  <c r="J873" i="8"/>
  <c r="I873" i="8"/>
  <c r="H873" i="8"/>
  <c r="G873" i="8"/>
  <c r="F873" i="8"/>
  <c r="E873" i="8"/>
  <c r="Z872" i="8"/>
  <c r="R872" i="8"/>
  <c r="Q872" i="8"/>
  <c r="T872" i="8" s="1"/>
  <c r="S872" i="8"/>
  <c r="P872" i="8"/>
  <c r="O872" i="8"/>
  <c r="L872" i="8"/>
  <c r="M872" i="8" s="1"/>
  <c r="N872" i="8"/>
  <c r="K872" i="8"/>
  <c r="J872" i="8"/>
  <c r="I872" i="8"/>
  <c r="H872" i="8"/>
  <c r="G872" i="8"/>
  <c r="F872" i="8"/>
  <c r="E872" i="8"/>
  <c r="Z871" i="8"/>
  <c r="Q871" i="8"/>
  <c r="R871" i="8" s="1"/>
  <c r="S871" i="8"/>
  <c r="P871" i="8"/>
  <c r="M871" i="8"/>
  <c r="L871" i="8"/>
  <c r="O871" i="8" s="1"/>
  <c r="N871" i="8"/>
  <c r="K871" i="8"/>
  <c r="J871" i="8"/>
  <c r="I871" i="8"/>
  <c r="H871" i="8"/>
  <c r="G871" i="8"/>
  <c r="F871" i="8"/>
  <c r="E871" i="8"/>
  <c r="Z870" i="8"/>
  <c r="R870" i="8"/>
  <c r="Q870" i="8"/>
  <c r="T870" i="8" s="1"/>
  <c r="S870" i="8"/>
  <c r="P870" i="8"/>
  <c r="O870" i="8"/>
  <c r="L870" i="8"/>
  <c r="M870" i="8" s="1"/>
  <c r="N870" i="8"/>
  <c r="K870" i="8"/>
  <c r="J870" i="8"/>
  <c r="I870" i="8"/>
  <c r="H870" i="8"/>
  <c r="G870" i="8"/>
  <c r="F870" i="8"/>
  <c r="E870" i="8"/>
  <c r="Z869" i="8"/>
  <c r="Q869" i="8"/>
  <c r="R869" i="8" s="1"/>
  <c r="S869" i="8"/>
  <c r="P869" i="8"/>
  <c r="M869" i="8"/>
  <c r="L869" i="8"/>
  <c r="O869" i="8" s="1"/>
  <c r="N869" i="8"/>
  <c r="K869" i="8"/>
  <c r="J869" i="8"/>
  <c r="I869" i="8"/>
  <c r="H869" i="8"/>
  <c r="G869" i="8"/>
  <c r="F869" i="8"/>
  <c r="E869" i="8"/>
  <c r="Z868" i="8"/>
  <c r="R868" i="8"/>
  <c r="Q868" i="8"/>
  <c r="T868" i="8" s="1"/>
  <c r="S868" i="8"/>
  <c r="P868" i="8"/>
  <c r="O868" i="8"/>
  <c r="L868" i="8"/>
  <c r="M868" i="8" s="1"/>
  <c r="N868" i="8"/>
  <c r="K868" i="8"/>
  <c r="J868" i="8"/>
  <c r="I868" i="8"/>
  <c r="H868" i="8"/>
  <c r="G868" i="8"/>
  <c r="F868" i="8"/>
  <c r="E868" i="8"/>
  <c r="Z867" i="8"/>
  <c r="Q867" i="8"/>
  <c r="R867" i="8" s="1"/>
  <c r="S867" i="8"/>
  <c r="P867" i="8"/>
  <c r="M867" i="8"/>
  <c r="L867" i="8"/>
  <c r="O867" i="8" s="1"/>
  <c r="N867" i="8"/>
  <c r="K867" i="8"/>
  <c r="J867" i="8"/>
  <c r="I867" i="8"/>
  <c r="H867" i="8"/>
  <c r="G867" i="8"/>
  <c r="F867" i="8"/>
  <c r="E867" i="8"/>
  <c r="Z866" i="8"/>
  <c r="R866" i="8"/>
  <c r="Q866" i="8"/>
  <c r="T866" i="8" s="1"/>
  <c r="S866" i="8"/>
  <c r="P866" i="8"/>
  <c r="O866" i="8"/>
  <c r="L866" i="8"/>
  <c r="M866" i="8" s="1"/>
  <c r="N866" i="8"/>
  <c r="K866" i="8"/>
  <c r="J866" i="8"/>
  <c r="I866" i="8"/>
  <c r="H866" i="8"/>
  <c r="G866" i="8"/>
  <c r="F866" i="8"/>
  <c r="E866" i="8"/>
  <c r="Z865" i="8"/>
  <c r="Q865" i="8"/>
  <c r="R865" i="8" s="1"/>
  <c r="S865" i="8"/>
  <c r="P865" i="8"/>
  <c r="M865" i="8"/>
  <c r="L865" i="8"/>
  <c r="O865" i="8" s="1"/>
  <c r="N865" i="8"/>
  <c r="K865" i="8"/>
  <c r="J865" i="8"/>
  <c r="I865" i="8"/>
  <c r="H865" i="8"/>
  <c r="G865" i="8"/>
  <c r="F865" i="8"/>
  <c r="E865" i="8"/>
  <c r="Z864" i="8"/>
  <c r="R864" i="8"/>
  <c r="Q864" i="8"/>
  <c r="T864" i="8" s="1"/>
  <c r="S864" i="8"/>
  <c r="P864" i="8"/>
  <c r="O864" i="8"/>
  <c r="L864" i="8"/>
  <c r="M864" i="8" s="1"/>
  <c r="N864" i="8"/>
  <c r="K864" i="8"/>
  <c r="J864" i="8"/>
  <c r="I864" i="8"/>
  <c r="H864" i="8"/>
  <c r="G864" i="8"/>
  <c r="F864" i="8"/>
  <c r="E864" i="8"/>
  <c r="Z863" i="8"/>
  <c r="Q863" i="8"/>
  <c r="R863" i="8" s="1"/>
  <c r="S863" i="8"/>
  <c r="P863" i="8"/>
  <c r="M863" i="8"/>
  <c r="L863" i="8"/>
  <c r="O863" i="8" s="1"/>
  <c r="N863" i="8"/>
  <c r="K863" i="8"/>
  <c r="J863" i="8"/>
  <c r="I863" i="8"/>
  <c r="H863" i="8"/>
  <c r="G863" i="8"/>
  <c r="F863" i="8"/>
  <c r="E863" i="8"/>
  <c r="Z862" i="8"/>
  <c r="R862" i="8"/>
  <c r="Q862" i="8"/>
  <c r="T862" i="8" s="1"/>
  <c r="S862" i="8"/>
  <c r="P862" i="8"/>
  <c r="O862" i="8"/>
  <c r="L862" i="8"/>
  <c r="M862" i="8" s="1"/>
  <c r="N862" i="8"/>
  <c r="K862" i="8"/>
  <c r="J862" i="8"/>
  <c r="I862" i="8"/>
  <c r="H862" i="8"/>
  <c r="G862" i="8"/>
  <c r="F862" i="8"/>
  <c r="E862" i="8"/>
  <c r="Z861" i="8"/>
  <c r="Q861" i="8"/>
  <c r="R861" i="8" s="1"/>
  <c r="S861" i="8"/>
  <c r="P861" i="8"/>
  <c r="M861" i="8"/>
  <c r="L861" i="8"/>
  <c r="O861" i="8" s="1"/>
  <c r="N861" i="8"/>
  <c r="K861" i="8"/>
  <c r="J861" i="8"/>
  <c r="I861" i="8"/>
  <c r="H861" i="8"/>
  <c r="G861" i="8"/>
  <c r="F861" i="8"/>
  <c r="E861" i="8"/>
  <c r="Z860" i="8"/>
  <c r="R860" i="8"/>
  <c r="Q860" i="8"/>
  <c r="T860" i="8" s="1"/>
  <c r="S860" i="8"/>
  <c r="P860" i="8"/>
  <c r="O860" i="8"/>
  <c r="L860" i="8"/>
  <c r="M860" i="8" s="1"/>
  <c r="N860" i="8"/>
  <c r="K860" i="8"/>
  <c r="J860" i="8"/>
  <c r="I860" i="8"/>
  <c r="H860" i="8"/>
  <c r="G860" i="8"/>
  <c r="F860" i="8"/>
  <c r="E860" i="8"/>
  <c r="Z859" i="8"/>
  <c r="Q859" i="8"/>
  <c r="R859" i="8" s="1"/>
  <c r="S859" i="8"/>
  <c r="P859" i="8"/>
  <c r="M859" i="8"/>
  <c r="L859" i="8"/>
  <c r="O859" i="8" s="1"/>
  <c r="N859" i="8"/>
  <c r="K859" i="8"/>
  <c r="J859" i="8"/>
  <c r="I859" i="8"/>
  <c r="H859" i="8"/>
  <c r="G859" i="8"/>
  <c r="F859" i="8"/>
  <c r="E859" i="8"/>
  <c r="Z858" i="8"/>
  <c r="R858" i="8"/>
  <c r="Q858" i="8"/>
  <c r="T858" i="8" s="1"/>
  <c r="S858" i="8"/>
  <c r="P858" i="8"/>
  <c r="O858" i="8"/>
  <c r="L858" i="8"/>
  <c r="M858" i="8" s="1"/>
  <c r="N858" i="8"/>
  <c r="K858" i="8"/>
  <c r="J858" i="8"/>
  <c r="I858" i="8"/>
  <c r="H858" i="8"/>
  <c r="G858" i="8"/>
  <c r="F858" i="8"/>
  <c r="E858" i="8"/>
  <c r="Z857" i="8"/>
  <c r="Q857" i="8"/>
  <c r="R857" i="8" s="1"/>
  <c r="S857" i="8"/>
  <c r="P857" i="8"/>
  <c r="M857" i="8"/>
  <c r="L857" i="8"/>
  <c r="O857" i="8" s="1"/>
  <c r="N857" i="8"/>
  <c r="K857" i="8"/>
  <c r="J857" i="8"/>
  <c r="I857" i="8"/>
  <c r="H857" i="8"/>
  <c r="G857" i="8"/>
  <c r="F857" i="8"/>
  <c r="E857" i="8"/>
  <c r="Z856" i="8"/>
  <c r="S856" i="8"/>
  <c r="T856" i="8" s="1"/>
  <c r="P856" i="8"/>
  <c r="R856" i="8" s="1"/>
  <c r="N856" i="8"/>
  <c r="O856" i="8" s="1"/>
  <c r="K856" i="8"/>
  <c r="M856" i="8" s="1"/>
  <c r="I856" i="8"/>
  <c r="H856" i="8"/>
  <c r="G856" i="8"/>
  <c r="F856" i="8"/>
  <c r="E856" i="8"/>
  <c r="D856" i="8"/>
  <c r="A856" i="8"/>
  <c r="Z855" i="8"/>
  <c r="S855" i="8"/>
  <c r="T855" i="8" s="1"/>
  <c r="P855" i="8"/>
  <c r="R855" i="8" s="1"/>
  <c r="N855" i="8"/>
  <c r="O855" i="8" s="1"/>
  <c r="K855" i="8"/>
  <c r="M855" i="8" s="1"/>
  <c r="I855" i="8"/>
  <c r="H855" i="8"/>
  <c r="G855" i="8"/>
  <c r="F855" i="8"/>
  <c r="E855" i="8"/>
  <c r="D855" i="8"/>
  <c r="A855" i="8"/>
  <c r="Z854" i="8"/>
  <c r="S854" i="8"/>
  <c r="T854" i="8" s="1"/>
  <c r="P854" i="8"/>
  <c r="R854" i="8" s="1"/>
  <c r="N854" i="8"/>
  <c r="O854" i="8" s="1"/>
  <c r="K854" i="8"/>
  <c r="M854" i="8" s="1"/>
  <c r="I854" i="8"/>
  <c r="H854" i="8"/>
  <c r="G854" i="8"/>
  <c r="F854" i="8"/>
  <c r="E854" i="8"/>
  <c r="D854" i="8"/>
  <c r="A854" i="8"/>
  <c r="Z853" i="8"/>
  <c r="R853" i="8"/>
  <c r="Q853" i="8"/>
  <c r="T853" i="8" s="1"/>
  <c r="S853" i="8"/>
  <c r="P853" i="8"/>
  <c r="L853" i="8"/>
  <c r="O853" i="8" s="1"/>
  <c r="N853" i="8"/>
  <c r="K853" i="8"/>
  <c r="J853" i="8"/>
  <c r="I853" i="8"/>
  <c r="H853" i="8"/>
  <c r="G853" i="8"/>
  <c r="F853" i="8"/>
  <c r="E853" i="8"/>
  <c r="Z852" i="8"/>
  <c r="Q852" i="8"/>
  <c r="T852" i="8" s="1"/>
  <c r="S852" i="8"/>
  <c r="P852" i="8"/>
  <c r="M852" i="8"/>
  <c r="L852" i="8"/>
  <c r="O852" i="8" s="1"/>
  <c r="N852" i="8"/>
  <c r="K852" i="8"/>
  <c r="J852" i="8"/>
  <c r="I852" i="8"/>
  <c r="H852" i="8"/>
  <c r="G852" i="8"/>
  <c r="F852" i="8"/>
  <c r="E852" i="8"/>
  <c r="Z851" i="8"/>
  <c r="R851" i="8"/>
  <c r="Q851" i="8"/>
  <c r="T851" i="8" s="1"/>
  <c r="S851" i="8"/>
  <c r="P851" i="8"/>
  <c r="L851" i="8"/>
  <c r="O851" i="8" s="1"/>
  <c r="N851" i="8"/>
  <c r="K851" i="8"/>
  <c r="J851" i="8"/>
  <c r="I851" i="8"/>
  <c r="H851" i="8"/>
  <c r="G851" i="8"/>
  <c r="F851" i="8"/>
  <c r="E851" i="8"/>
  <c r="Z850" i="8"/>
  <c r="Q850" i="8"/>
  <c r="T850" i="8" s="1"/>
  <c r="S850" i="8"/>
  <c r="P850" i="8"/>
  <c r="M850" i="8"/>
  <c r="L850" i="8"/>
  <c r="O850" i="8" s="1"/>
  <c r="N850" i="8"/>
  <c r="K850" i="8"/>
  <c r="J850" i="8"/>
  <c r="I850" i="8"/>
  <c r="H850" i="8"/>
  <c r="G850" i="8"/>
  <c r="F850" i="8"/>
  <c r="E850" i="8"/>
  <c r="Z849" i="8"/>
  <c r="R849" i="8"/>
  <c r="Q849" i="8"/>
  <c r="T849" i="8" s="1"/>
  <c r="S849" i="8"/>
  <c r="P849" i="8"/>
  <c r="L849" i="8"/>
  <c r="O849" i="8" s="1"/>
  <c r="N849" i="8"/>
  <c r="K849" i="8"/>
  <c r="J849" i="8"/>
  <c r="I849" i="8"/>
  <c r="H849" i="8"/>
  <c r="G849" i="8"/>
  <c r="F849" i="8"/>
  <c r="E849" i="8"/>
  <c r="Z848" i="8"/>
  <c r="Q848" i="8"/>
  <c r="T848" i="8" s="1"/>
  <c r="S848" i="8"/>
  <c r="P848" i="8"/>
  <c r="M848" i="8"/>
  <c r="L848" i="8"/>
  <c r="O848" i="8" s="1"/>
  <c r="N848" i="8"/>
  <c r="K848" i="8"/>
  <c r="J848" i="8"/>
  <c r="I848" i="8"/>
  <c r="H848" i="8"/>
  <c r="G848" i="8"/>
  <c r="F848" i="8"/>
  <c r="E848" i="8"/>
  <c r="Z847" i="8"/>
  <c r="R847" i="8"/>
  <c r="Q847" i="8"/>
  <c r="T847" i="8" s="1"/>
  <c r="S847" i="8"/>
  <c r="P847" i="8"/>
  <c r="L847" i="8"/>
  <c r="O847" i="8" s="1"/>
  <c r="N847" i="8"/>
  <c r="K847" i="8"/>
  <c r="J847" i="8"/>
  <c r="I847" i="8"/>
  <c r="H847" i="8"/>
  <c r="G847" i="8"/>
  <c r="F847" i="8"/>
  <c r="E847" i="8"/>
  <c r="Z846" i="8"/>
  <c r="Q846" i="8"/>
  <c r="T846" i="8" s="1"/>
  <c r="S846" i="8"/>
  <c r="P846" i="8"/>
  <c r="M846" i="8"/>
  <c r="L846" i="8"/>
  <c r="O846" i="8" s="1"/>
  <c r="N846" i="8"/>
  <c r="K846" i="8"/>
  <c r="J846" i="8"/>
  <c r="I846" i="8"/>
  <c r="H846" i="8"/>
  <c r="G846" i="8"/>
  <c r="F846" i="8"/>
  <c r="E846" i="8"/>
  <c r="Z845" i="8"/>
  <c r="R845" i="8"/>
  <c r="Q845" i="8"/>
  <c r="T845" i="8" s="1"/>
  <c r="S845" i="8"/>
  <c r="P845" i="8"/>
  <c r="L845" i="8"/>
  <c r="O845" i="8" s="1"/>
  <c r="N845" i="8"/>
  <c r="K845" i="8"/>
  <c r="J845" i="8"/>
  <c r="I845" i="8"/>
  <c r="H845" i="8"/>
  <c r="G845" i="8"/>
  <c r="F845" i="8"/>
  <c r="E845" i="8"/>
  <c r="Z844" i="8"/>
  <c r="Q844" i="8"/>
  <c r="T844" i="8" s="1"/>
  <c r="S844" i="8"/>
  <c r="P844" i="8"/>
  <c r="M844" i="8"/>
  <c r="L844" i="8"/>
  <c r="O844" i="8" s="1"/>
  <c r="N844" i="8"/>
  <c r="K844" i="8"/>
  <c r="J844" i="8"/>
  <c r="I844" i="8"/>
  <c r="H844" i="8"/>
  <c r="G844" i="8"/>
  <c r="F844" i="8"/>
  <c r="E844" i="8"/>
  <c r="Z843" i="8"/>
  <c r="R843" i="8"/>
  <c r="Q843" i="8"/>
  <c r="T843" i="8" s="1"/>
  <c r="S843" i="8"/>
  <c r="P843" i="8"/>
  <c r="L843" i="8"/>
  <c r="O843" i="8" s="1"/>
  <c r="N843" i="8"/>
  <c r="K843" i="8"/>
  <c r="J843" i="8"/>
  <c r="I843" i="8"/>
  <c r="H843" i="8"/>
  <c r="G843" i="8"/>
  <c r="F843" i="8"/>
  <c r="E843" i="8"/>
  <c r="Z842" i="8"/>
  <c r="Q842" i="8"/>
  <c r="T842" i="8" s="1"/>
  <c r="S842" i="8"/>
  <c r="P842" i="8"/>
  <c r="M842" i="8"/>
  <c r="L842" i="8"/>
  <c r="O842" i="8" s="1"/>
  <c r="N842" i="8"/>
  <c r="K842" i="8"/>
  <c r="J842" i="8"/>
  <c r="I842" i="8"/>
  <c r="H842" i="8"/>
  <c r="G842" i="8"/>
  <c r="F842" i="8"/>
  <c r="E842" i="8"/>
  <c r="Z841" i="8"/>
  <c r="R841" i="8"/>
  <c r="Q841" i="8"/>
  <c r="T841" i="8" s="1"/>
  <c r="S841" i="8"/>
  <c r="P841" i="8"/>
  <c r="L841" i="8"/>
  <c r="O841" i="8" s="1"/>
  <c r="N841" i="8"/>
  <c r="K841" i="8"/>
  <c r="J841" i="8"/>
  <c r="I841" i="8"/>
  <c r="H841" i="8"/>
  <c r="G841" i="8"/>
  <c r="F841" i="8"/>
  <c r="E841" i="8"/>
  <c r="Z840" i="8"/>
  <c r="Q840" i="8"/>
  <c r="T840" i="8" s="1"/>
  <c r="S840" i="8"/>
  <c r="P840" i="8"/>
  <c r="M840" i="8"/>
  <c r="L840" i="8"/>
  <c r="O840" i="8" s="1"/>
  <c r="N840" i="8"/>
  <c r="K840" i="8"/>
  <c r="J840" i="8"/>
  <c r="I840" i="8"/>
  <c r="H840" i="8"/>
  <c r="G840" i="8"/>
  <c r="F840" i="8"/>
  <c r="E840" i="8"/>
  <c r="Z839" i="8"/>
  <c r="R839" i="8"/>
  <c r="Q839" i="8"/>
  <c r="T839" i="8" s="1"/>
  <c r="S839" i="8"/>
  <c r="P839" i="8"/>
  <c r="L839" i="8"/>
  <c r="O839" i="8" s="1"/>
  <c r="N839" i="8"/>
  <c r="K839" i="8"/>
  <c r="J839" i="8"/>
  <c r="I839" i="8"/>
  <c r="H839" i="8"/>
  <c r="G839" i="8"/>
  <c r="F839" i="8"/>
  <c r="E839" i="8"/>
  <c r="Z838" i="8"/>
  <c r="Q838" i="8"/>
  <c r="T838" i="8" s="1"/>
  <c r="S838" i="8"/>
  <c r="P838" i="8"/>
  <c r="M838" i="8"/>
  <c r="L838" i="8"/>
  <c r="O838" i="8" s="1"/>
  <c r="N838" i="8"/>
  <c r="K838" i="8"/>
  <c r="J838" i="8"/>
  <c r="I838" i="8"/>
  <c r="H838" i="8"/>
  <c r="G838" i="8"/>
  <c r="F838" i="8"/>
  <c r="E838" i="8"/>
  <c r="Z837" i="8"/>
  <c r="R837" i="8"/>
  <c r="Q837" i="8"/>
  <c r="T837" i="8" s="1"/>
  <c r="S837" i="8"/>
  <c r="P837" i="8"/>
  <c r="L837" i="8"/>
  <c r="O837" i="8" s="1"/>
  <c r="N837" i="8"/>
  <c r="K837" i="8"/>
  <c r="J837" i="8"/>
  <c r="I837" i="8"/>
  <c r="H837" i="8"/>
  <c r="G837" i="8"/>
  <c r="F837" i="8"/>
  <c r="E837" i="8"/>
  <c r="Z836" i="8"/>
  <c r="Q836" i="8"/>
  <c r="T836" i="8" s="1"/>
  <c r="S836" i="8"/>
  <c r="P836" i="8"/>
  <c r="M836" i="8"/>
  <c r="L836" i="8"/>
  <c r="O836" i="8" s="1"/>
  <c r="N836" i="8"/>
  <c r="K836" i="8"/>
  <c r="J836" i="8"/>
  <c r="I836" i="8"/>
  <c r="H836" i="8"/>
  <c r="G836" i="8"/>
  <c r="F836" i="8"/>
  <c r="E836" i="8"/>
  <c r="Z835" i="8"/>
  <c r="R835" i="8"/>
  <c r="Q835" i="8"/>
  <c r="T835" i="8" s="1"/>
  <c r="S835" i="8"/>
  <c r="P835" i="8"/>
  <c r="L835" i="8"/>
  <c r="O835" i="8" s="1"/>
  <c r="N835" i="8"/>
  <c r="K835" i="8"/>
  <c r="J835" i="8"/>
  <c r="I835" i="8"/>
  <c r="H835" i="8"/>
  <c r="G835" i="8"/>
  <c r="F835" i="8"/>
  <c r="E835" i="8"/>
  <c r="Z834" i="8"/>
  <c r="Q834" i="8"/>
  <c r="T834" i="8" s="1"/>
  <c r="S834" i="8"/>
  <c r="P834" i="8"/>
  <c r="M834" i="8"/>
  <c r="L834" i="8"/>
  <c r="O834" i="8" s="1"/>
  <c r="N834" i="8"/>
  <c r="K834" i="8"/>
  <c r="J834" i="8"/>
  <c r="I834" i="8"/>
  <c r="H834" i="8"/>
  <c r="G834" i="8"/>
  <c r="F834" i="8"/>
  <c r="E834" i="8"/>
  <c r="Z833" i="8"/>
  <c r="R833" i="8"/>
  <c r="Q833" i="8"/>
  <c r="T833" i="8" s="1"/>
  <c r="S833" i="8"/>
  <c r="P833" i="8"/>
  <c r="L833" i="8"/>
  <c r="O833" i="8" s="1"/>
  <c r="N833" i="8"/>
  <c r="K833" i="8"/>
  <c r="J833" i="8"/>
  <c r="I833" i="8"/>
  <c r="H833" i="8"/>
  <c r="G833" i="8"/>
  <c r="F833" i="8"/>
  <c r="E833" i="8"/>
  <c r="Z832" i="8"/>
  <c r="Q832" i="8"/>
  <c r="T832" i="8" s="1"/>
  <c r="S832" i="8"/>
  <c r="P832" i="8"/>
  <c r="M832" i="8"/>
  <c r="L832" i="8"/>
  <c r="O832" i="8" s="1"/>
  <c r="N832" i="8"/>
  <c r="K832" i="8"/>
  <c r="J832" i="8"/>
  <c r="I832" i="8"/>
  <c r="H832" i="8"/>
  <c r="G832" i="8"/>
  <c r="F832" i="8"/>
  <c r="E832" i="8"/>
  <c r="Z831" i="8"/>
  <c r="R831" i="8"/>
  <c r="Q831" i="8"/>
  <c r="T831" i="8" s="1"/>
  <c r="S831" i="8"/>
  <c r="P831" i="8"/>
  <c r="L831" i="8"/>
  <c r="O831" i="8" s="1"/>
  <c r="N831" i="8"/>
  <c r="K831" i="8"/>
  <c r="J831" i="8"/>
  <c r="I831" i="8"/>
  <c r="H831" i="8"/>
  <c r="G831" i="8"/>
  <c r="F831" i="8"/>
  <c r="E831" i="8"/>
  <c r="Z830" i="8"/>
  <c r="Q830" i="8"/>
  <c r="T830" i="8" s="1"/>
  <c r="S830" i="8"/>
  <c r="P830" i="8"/>
  <c r="M830" i="8"/>
  <c r="L830" i="8"/>
  <c r="O830" i="8" s="1"/>
  <c r="N830" i="8"/>
  <c r="K830" i="8"/>
  <c r="J830" i="8"/>
  <c r="I830" i="8"/>
  <c r="H830" i="8"/>
  <c r="G830" i="8"/>
  <c r="F830" i="8"/>
  <c r="E830" i="8"/>
  <c r="Z829" i="8"/>
  <c r="R829" i="8"/>
  <c r="Q829" i="8"/>
  <c r="T829" i="8" s="1"/>
  <c r="S829" i="8"/>
  <c r="P829" i="8"/>
  <c r="L829" i="8"/>
  <c r="O829" i="8" s="1"/>
  <c r="N829" i="8"/>
  <c r="K829" i="8"/>
  <c r="J829" i="8"/>
  <c r="I829" i="8"/>
  <c r="H829" i="8"/>
  <c r="G829" i="8"/>
  <c r="F829" i="8"/>
  <c r="E829" i="8"/>
  <c r="Z828" i="8"/>
  <c r="S828" i="8"/>
  <c r="P828" i="8"/>
  <c r="N828" i="8"/>
  <c r="K828" i="8"/>
  <c r="I828" i="8"/>
  <c r="T828" i="8" s="1"/>
  <c r="H828" i="8"/>
  <c r="G828" i="8"/>
  <c r="F828" i="8"/>
  <c r="E828" i="8"/>
  <c r="D828" i="8"/>
  <c r="A828" i="8"/>
  <c r="Z827" i="8"/>
  <c r="S827" i="8"/>
  <c r="P827" i="8"/>
  <c r="N827" i="8"/>
  <c r="K827" i="8"/>
  <c r="I827" i="8"/>
  <c r="T827" i="8" s="1"/>
  <c r="H827" i="8"/>
  <c r="G827" i="8"/>
  <c r="F827" i="8"/>
  <c r="E827" i="8"/>
  <c r="D827" i="8"/>
  <c r="A827" i="8"/>
  <c r="Z826" i="8"/>
  <c r="S826" i="8"/>
  <c r="P826" i="8"/>
  <c r="N826" i="8"/>
  <c r="K826" i="8"/>
  <c r="I826" i="8"/>
  <c r="T826" i="8" s="1"/>
  <c r="H826" i="8"/>
  <c r="G826" i="8"/>
  <c r="F826" i="8"/>
  <c r="E826" i="8"/>
  <c r="D826" i="8"/>
  <c r="A826" i="8"/>
  <c r="Z825" i="8"/>
  <c r="Q825" i="8"/>
  <c r="T825" i="8" s="1"/>
  <c r="S825" i="8"/>
  <c r="P825" i="8"/>
  <c r="M825" i="8"/>
  <c r="L825" i="8"/>
  <c r="O825" i="8" s="1"/>
  <c r="N825" i="8"/>
  <c r="K825" i="8"/>
  <c r="J825" i="8"/>
  <c r="I825" i="8"/>
  <c r="H825" i="8"/>
  <c r="G825" i="8"/>
  <c r="F825" i="8"/>
  <c r="E825" i="8"/>
  <c r="Z824" i="8"/>
  <c r="R824" i="8"/>
  <c r="Q824" i="8"/>
  <c r="T824" i="8" s="1"/>
  <c r="S824" i="8"/>
  <c r="P824" i="8"/>
  <c r="L824" i="8"/>
  <c r="O824" i="8" s="1"/>
  <c r="N824" i="8"/>
  <c r="K824" i="8"/>
  <c r="J824" i="8"/>
  <c r="I824" i="8"/>
  <c r="H824" i="8"/>
  <c r="G824" i="8"/>
  <c r="F824" i="8"/>
  <c r="E824" i="8"/>
  <c r="Z823" i="8"/>
  <c r="Q823" i="8"/>
  <c r="T823" i="8" s="1"/>
  <c r="S823" i="8"/>
  <c r="P823" i="8"/>
  <c r="M823" i="8"/>
  <c r="L823" i="8"/>
  <c r="O823" i="8" s="1"/>
  <c r="N823" i="8"/>
  <c r="K823" i="8"/>
  <c r="J823" i="8"/>
  <c r="I823" i="8"/>
  <c r="H823" i="8"/>
  <c r="G823" i="8"/>
  <c r="F823" i="8"/>
  <c r="E823" i="8"/>
  <c r="Z822" i="8"/>
  <c r="R822" i="8"/>
  <c r="Q822" i="8"/>
  <c r="T822" i="8" s="1"/>
  <c r="S822" i="8"/>
  <c r="P822" i="8"/>
  <c r="L822" i="8"/>
  <c r="O822" i="8" s="1"/>
  <c r="N822" i="8"/>
  <c r="K822" i="8"/>
  <c r="J822" i="8"/>
  <c r="I822" i="8"/>
  <c r="H822" i="8"/>
  <c r="G822" i="8"/>
  <c r="F822" i="8"/>
  <c r="E822" i="8"/>
  <c r="Z821" i="8"/>
  <c r="Q821" i="8"/>
  <c r="T821" i="8" s="1"/>
  <c r="S821" i="8"/>
  <c r="P821" i="8"/>
  <c r="M821" i="8"/>
  <c r="L821" i="8"/>
  <c r="O821" i="8" s="1"/>
  <c r="N821" i="8"/>
  <c r="K821" i="8"/>
  <c r="J821" i="8"/>
  <c r="I821" i="8"/>
  <c r="H821" i="8"/>
  <c r="G821" i="8"/>
  <c r="F821" i="8"/>
  <c r="E821" i="8"/>
  <c r="Z820" i="8"/>
  <c r="R820" i="8"/>
  <c r="Q820" i="8"/>
  <c r="T820" i="8" s="1"/>
  <c r="S820" i="8"/>
  <c r="P820" i="8"/>
  <c r="L820" i="8"/>
  <c r="O820" i="8" s="1"/>
  <c r="N820" i="8"/>
  <c r="K820" i="8"/>
  <c r="J820" i="8"/>
  <c r="I820" i="8"/>
  <c r="H820" i="8"/>
  <c r="G820" i="8"/>
  <c r="F820" i="8"/>
  <c r="E820" i="8"/>
  <c r="Z819" i="8"/>
  <c r="Q819" i="8"/>
  <c r="T819" i="8" s="1"/>
  <c r="S819" i="8"/>
  <c r="P819" i="8"/>
  <c r="M819" i="8"/>
  <c r="L819" i="8"/>
  <c r="O819" i="8" s="1"/>
  <c r="N819" i="8"/>
  <c r="K819" i="8"/>
  <c r="J819" i="8"/>
  <c r="I819" i="8"/>
  <c r="H819" i="8"/>
  <c r="G819" i="8"/>
  <c r="F819" i="8"/>
  <c r="E819" i="8"/>
  <c r="Z818" i="8"/>
  <c r="R818" i="8"/>
  <c r="Q818" i="8"/>
  <c r="T818" i="8" s="1"/>
  <c r="S818" i="8"/>
  <c r="P818" i="8"/>
  <c r="L818" i="8"/>
  <c r="O818" i="8" s="1"/>
  <c r="N818" i="8"/>
  <c r="K818" i="8"/>
  <c r="J818" i="8"/>
  <c r="I818" i="8"/>
  <c r="H818" i="8"/>
  <c r="G818" i="8"/>
  <c r="F818" i="8"/>
  <c r="E818" i="8"/>
  <c r="Z817" i="8"/>
  <c r="Q817" i="8"/>
  <c r="T817" i="8" s="1"/>
  <c r="S817" i="8"/>
  <c r="P817" i="8"/>
  <c r="M817" i="8"/>
  <c r="L817" i="8"/>
  <c r="O817" i="8" s="1"/>
  <c r="N817" i="8"/>
  <c r="K817" i="8"/>
  <c r="J817" i="8"/>
  <c r="I817" i="8"/>
  <c r="H817" i="8"/>
  <c r="G817" i="8"/>
  <c r="F817" i="8"/>
  <c r="E817" i="8"/>
  <c r="Z816" i="8"/>
  <c r="R816" i="8"/>
  <c r="Q816" i="8"/>
  <c r="T816" i="8" s="1"/>
  <c r="S816" i="8"/>
  <c r="P816" i="8"/>
  <c r="L816" i="8"/>
  <c r="O816" i="8" s="1"/>
  <c r="N816" i="8"/>
  <c r="K816" i="8"/>
  <c r="J816" i="8"/>
  <c r="I816" i="8"/>
  <c r="H816" i="8"/>
  <c r="G816" i="8"/>
  <c r="F816" i="8"/>
  <c r="E816" i="8"/>
  <c r="Z815" i="8"/>
  <c r="Q815" i="8"/>
  <c r="T815" i="8" s="1"/>
  <c r="S815" i="8"/>
  <c r="P815" i="8"/>
  <c r="M815" i="8"/>
  <c r="L815" i="8"/>
  <c r="O815" i="8" s="1"/>
  <c r="N815" i="8"/>
  <c r="K815" i="8"/>
  <c r="J815" i="8"/>
  <c r="I815" i="8"/>
  <c r="H815" i="8"/>
  <c r="G815" i="8"/>
  <c r="F815" i="8"/>
  <c r="E815" i="8"/>
  <c r="Z814" i="8"/>
  <c r="R814" i="8"/>
  <c r="Q814" i="8"/>
  <c r="T814" i="8" s="1"/>
  <c r="S814" i="8"/>
  <c r="P814" i="8"/>
  <c r="L814" i="8"/>
  <c r="O814" i="8" s="1"/>
  <c r="N814" i="8"/>
  <c r="K814" i="8"/>
  <c r="J814" i="8"/>
  <c r="I814" i="8"/>
  <c r="H814" i="8"/>
  <c r="G814" i="8"/>
  <c r="F814" i="8"/>
  <c r="E814" i="8"/>
  <c r="Z813" i="8"/>
  <c r="Q813" i="8"/>
  <c r="T813" i="8" s="1"/>
  <c r="S813" i="8"/>
  <c r="P813" i="8"/>
  <c r="M813" i="8"/>
  <c r="L813" i="8"/>
  <c r="O813" i="8" s="1"/>
  <c r="N813" i="8"/>
  <c r="K813" i="8"/>
  <c r="J813" i="8"/>
  <c r="I813" i="8"/>
  <c r="H813" i="8"/>
  <c r="G813" i="8"/>
  <c r="F813" i="8"/>
  <c r="E813" i="8"/>
  <c r="Z812" i="8"/>
  <c r="R812" i="8"/>
  <c r="Q812" i="8"/>
  <c r="T812" i="8" s="1"/>
  <c r="S812" i="8"/>
  <c r="P812" i="8"/>
  <c r="L812" i="8"/>
  <c r="O812" i="8" s="1"/>
  <c r="N812" i="8"/>
  <c r="K812" i="8"/>
  <c r="J812" i="8"/>
  <c r="I812" i="8"/>
  <c r="H812" i="8"/>
  <c r="G812" i="8"/>
  <c r="F812" i="8"/>
  <c r="E812" i="8"/>
  <c r="Z811" i="8"/>
  <c r="Q811" i="8"/>
  <c r="T811" i="8" s="1"/>
  <c r="S811" i="8"/>
  <c r="P811" i="8"/>
  <c r="M811" i="8"/>
  <c r="L811" i="8"/>
  <c r="O811" i="8" s="1"/>
  <c r="N811" i="8"/>
  <c r="K811" i="8"/>
  <c r="J811" i="8"/>
  <c r="I811" i="8"/>
  <c r="H811" i="8"/>
  <c r="G811" i="8"/>
  <c r="F811" i="8"/>
  <c r="E811" i="8"/>
  <c r="Z810" i="8"/>
  <c r="R810" i="8"/>
  <c r="Q810" i="8"/>
  <c r="T810" i="8" s="1"/>
  <c r="S810" i="8"/>
  <c r="P810" i="8"/>
  <c r="L810" i="8"/>
  <c r="O810" i="8" s="1"/>
  <c r="N810" i="8"/>
  <c r="K810" i="8"/>
  <c r="J810" i="8"/>
  <c r="I810" i="8"/>
  <c r="H810" i="8"/>
  <c r="G810" i="8"/>
  <c r="F810" i="8"/>
  <c r="E810" i="8"/>
  <c r="Z809" i="8"/>
  <c r="Q809" i="8"/>
  <c r="T809" i="8" s="1"/>
  <c r="S809" i="8"/>
  <c r="P809" i="8"/>
  <c r="M809" i="8"/>
  <c r="L809" i="8"/>
  <c r="O809" i="8" s="1"/>
  <c r="N809" i="8"/>
  <c r="K809" i="8"/>
  <c r="J809" i="8"/>
  <c r="I809" i="8"/>
  <c r="H809" i="8"/>
  <c r="G809" i="8"/>
  <c r="F809" i="8"/>
  <c r="E809" i="8"/>
  <c r="Z808" i="8"/>
  <c r="R808" i="8"/>
  <c r="Q808" i="8"/>
  <c r="T808" i="8" s="1"/>
  <c r="S808" i="8"/>
  <c r="P808" i="8"/>
  <c r="L808" i="8"/>
  <c r="O808" i="8" s="1"/>
  <c r="N808" i="8"/>
  <c r="K808" i="8"/>
  <c r="J808" i="8"/>
  <c r="I808" i="8"/>
  <c r="H808" i="8"/>
  <c r="G808" i="8"/>
  <c r="F808" i="8"/>
  <c r="E808" i="8"/>
  <c r="Z807" i="8"/>
  <c r="Q807" i="8"/>
  <c r="T807" i="8" s="1"/>
  <c r="S807" i="8"/>
  <c r="P807" i="8"/>
  <c r="M807" i="8"/>
  <c r="L807" i="8"/>
  <c r="O807" i="8" s="1"/>
  <c r="N807" i="8"/>
  <c r="K807" i="8"/>
  <c r="J807" i="8"/>
  <c r="I807" i="8"/>
  <c r="H807" i="8"/>
  <c r="G807" i="8"/>
  <c r="F807" i="8"/>
  <c r="E807" i="8"/>
  <c r="Z806" i="8"/>
  <c r="R806" i="8"/>
  <c r="Q806" i="8"/>
  <c r="T806" i="8" s="1"/>
  <c r="S806" i="8"/>
  <c r="P806" i="8"/>
  <c r="L806" i="8"/>
  <c r="O806" i="8" s="1"/>
  <c r="N806" i="8"/>
  <c r="K806" i="8"/>
  <c r="J806" i="8"/>
  <c r="I806" i="8"/>
  <c r="H806" i="8"/>
  <c r="G806" i="8"/>
  <c r="F806" i="8"/>
  <c r="E806" i="8"/>
  <c r="Z805" i="8"/>
  <c r="Q805" i="8"/>
  <c r="T805" i="8" s="1"/>
  <c r="S805" i="8"/>
  <c r="P805" i="8"/>
  <c r="M805" i="8"/>
  <c r="L805" i="8"/>
  <c r="O805" i="8" s="1"/>
  <c r="N805" i="8"/>
  <c r="K805" i="8"/>
  <c r="J805" i="8"/>
  <c r="I805" i="8"/>
  <c r="H805" i="8"/>
  <c r="G805" i="8"/>
  <c r="F805" i="8"/>
  <c r="E805" i="8"/>
  <c r="Z804" i="8"/>
  <c r="R804" i="8"/>
  <c r="Q804" i="8"/>
  <c r="T804" i="8" s="1"/>
  <c r="S804" i="8"/>
  <c r="P804" i="8"/>
  <c r="L804" i="8"/>
  <c r="O804" i="8" s="1"/>
  <c r="N804" i="8"/>
  <c r="K804" i="8"/>
  <c r="J804" i="8"/>
  <c r="I804" i="8"/>
  <c r="H804" i="8"/>
  <c r="G804" i="8"/>
  <c r="F804" i="8"/>
  <c r="E804" i="8"/>
  <c r="Z803" i="8"/>
  <c r="Q803" i="8"/>
  <c r="T803" i="8" s="1"/>
  <c r="S803" i="8"/>
  <c r="P803" i="8"/>
  <c r="M803" i="8"/>
  <c r="L803" i="8"/>
  <c r="O803" i="8" s="1"/>
  <c r="N803" i="8"/>
  <c r="K803" i="8"/>
  <c r="J803" i="8"/>
  <c r="I803" i="8"/>
  <c r="H803" i="8"/>
  <c r="G803" i="8"/>
  <c r="F803" i="8"/>
  <c r="E803" i="8"/>
  <c r="Z802" i="8"/>
  <c r="R802" i="8"/>
  <c r="Q802" i="8"/>
  <c r="T802" i="8" s="1"/>
  <c r="S802" i="8"/>
  <c r="P802" i="8"/>
  <c r="L802" i="8"/>
  <c r="O802" i="8" s="1"/>
  <c r="N802" i="8"/>
  <c r="K802" i="8"/>
  <c r="J802" i="8"/>
  <c r="I802" i="8"/>
  <c r="H802" i="8"/>
  <c r="G802" i="8"/>
  <c r="F802" i="8"/>
  <c r="E802" i="8"/>
  <c r="Z801" i="8"/>
  <c r="Q801" i="8"/>
  <c r="T801" i="8" s="1"/>
  <c r="S801" i="8"/>
  <c r="P801" i="8"/>
  <c r="M801" i="8"/>
  <c r="L801" i="8"/>
  <c r="O801" i="8" s="1"/>
  <c r="N801" i="8"/>
  <c r="K801" i="8"/>
  <c r="J801" i="8"/>
  <c r="I801" i="8"/>
  <c r="H801" i="8"/>
  <c r="G801" i="8"/>
  <c r="F801" i="8"/>
  <c r="E801" i="8"/>
  <c r="Z800" i="8"/>
  <c r="R800" i="8"/>
  <c r="Q800" i="8"/>
  <c r="T800" i="8" s="1"/>
  <c r="S800" i="8"/>
  <c r="P800" i="8"/>
  <c r="L800" i="8"/>
  <c r="O800" i="8" s="1"/>
  <c r="N800" i="8"/>
  <c r="K800" i="8"/>
  <c r="J800" i="8"/>
  <c r="I800" i="8"/>
  <c r="H800" i="8"/>
  <c r="G800" i="8"/>
  <c r="F800" i="8"/>
  <c r="E800" i="8"/>
  <c r="Z799" i="8"/>
  <c r="Q799" i="8"/>
  <c r="T799" i="8" s="1"/>
  <c r="S799" i="8"/>
  <c r="P799" i="8"/>
  <c r="M799" i="8"/>
  <c r="L799" i="8"/>
  <c r="O799" i="8" s="1"/>
  <c r="N799" i="8"/>
  <c r="K799" i="8"/>
  <c r="J799" i="8"/>
  <c r="I799" i="8"/>
  <c r="H799" i="8"/>
  <c r="G799" i="8"/>
  <c r="F799" i="8"/>
  <c r="E799" i="8"/>
  <c r="Z798" i="8"/>
  <c r="R798" i="8"/>
  <c r="Q798" i="8"/>
  <c r="T798" i="8" s="1"/>
  <c r="S798" i="8"/>
  <c r="P798" i="8"/>
  <c r="L798" i="8"/>
  <c r="O798" i="8" s="1"/>
  <c r="N798" i="8"/>
  <c r="K798" i="8"/>
  <c r="J798" i="8"/>
  <c r="I798" i="8"/>
  <c r="H798" i="8"/>
  <c r="G798" i="8"/>
  <c r="F798" i="8"/>
  <c r="E798" i="8"/>
  <c r="Z797" i="8"/>
  <c r="Q797" i="8"/>
  <c r="T797" i="8" s="1"/>
  <c r="S797" i="8"/>
  <c r="P797" i="8"/>
  <c r="M797" i="8"/>
  <c r="L797" i="8"/>
  <c r="O797" i="8" s="1"/>
  <c r="N797" i="8"/>
  <c r="K797" i="8"/>
  <c r="J797" i="8"/>
  <c r="I797" i="8"/>
  <c r="H797" i="8"/>
  <c r="G797" i="8"/>
  <c r="F797" i="8"/>
  <c r="E797" i="8"/>
  <c r="Z796" i="8"/>
  <c r="R796" i="8"/>
  <c r="Q796" i="8"/>
  <c r="T796" i="8" s="1"/>
  <c r="S796" i="8"/>
  <c r="P796" i="8"/>
  <c r="L796" i="8"/>
  <c r="O796" i="8" s="1"/>
  <c r="N796" i="8"/>
  <c r="K796" i="8"/>
  <c r="J796" i="8"/>
  <c r="I796" i="8"/>
  <c r="H796" i="8"/>
  <c r="G796" i="8"/>
  <c r="F796" i="8"/>
  <c r="E796" i="8"/>
  <c r="Z795" i="8"/>
  <c r="Q795" i="8"/>
  <c r="T795" i="8" s="1"/>
  <c r="S795" i="8"/>
  <c r="P795" i="8"/>
  <c r="M795" i="8"/>
  <c r="L795" i="8"/>
  <c r="O795" i="8" s="1"/>
  <c r="N795" i="8"/>
  <c r="K795" i="8"/>
  <c r="J795" i="8"/>
  <c r="I795" i="8"/>
  <c r="H795" i="8"/>
  <c r="G795" i="8"/>
  <c r="F795" i="8"/>
  <c r="E795" i="8"/>
  <c r="Z794" i="8"/>
  <c r="R794" i="8"/>
  <c r="Q794" i="8"/>
  <c r="T794" i="8" s="1"/>
  <c r="S794" i="8"/>
  <c r="P794" i="8"/>
  <c r="L794" i="8"/>
  <c r="O794" i="8" s="1"/>
  <c r="N794" i="8"/>
  <c r="K794" i="8"/>
  <c r="J794" i="8"/>
  <c r="I794" i="8"/>
  <c r="H794" i="8"/>
  <c r="G794" i="8"/>
  <c r="F794" i="8"/>
  <c r="E794" i="8"/>
  <c r="Z793" i="8"/>
  <c r="S793" i="8"/>
  <c r="P793" i="8"/>
  <c r="N793" i="8"/>
  <c r="K793" i="8"/>
  <c r="I793" i="8"/>
  <c r="T793" i="8" s="1"/>
  <c r="H793" i="8"/>
  <c r="G793" i="8"/>
  <c r="F793" i="8"/>
  <c r="E793" i="8"/>
  <c r="D793" i="8"/>
  <c r="A793" i="8"/>
  <c r="Z792" i="8"/>
  <c r="S792" i="8"/>
  <c r="P792" i="8"/>
  <c r="N792" i="8"/>
  <c r="K792" i="8"/>
  <c r="I792" i="8"/>
  <c r="T792" i="8" s="1"/>
  <c r="H792" i="8"/>
  <c r="G792" i="8"/>
  <c r="F792" i="8"/>
  <c r="E792" i="8"/>
  <c r="D792" i="8"/>
  <c r="A792" i="8"/>
  <c r="Z791" i="8"/>
  <c r="S791" i="8"/>
  <c r="P791" i="8"/>
  <c r="N791" i="8"/>
  <c r="K791" i="8"/>
  <c r="I791" i="8"/>
  <c r="T791" i="8" s="1"/>
  <c r="H791" i="8"/>
  <c r="G791" i="8"/>
  <c r="F791" i="8"/>
  <c r="E791" i="8"/>
  <c r="D791" i="8"/>
  <c r="A791" i="8"/>
  <c r="Z790" i="8"/>
  <c r="Q790" i="8"/>
  <c r="T790" i="8" s="1"/>
  <c r="S790" i="8"/>
  <c r="P790" i="8"/>
  <c r="M790" i="8"/>
  <c r="L790" i="8"/>
  <c r="O790" i="8" s="1"/>
  <c r="N790" i="8"/>
  <c r="K790" i="8"/>
  <c r="J790" i="8"/>
  <c r="I790" i="8"/>
  <c r="H790" i="8"/>
  <c r="G790" i="8"/>
  <c r="F790" i="8"/>
  <c r="E790" i="8"/>
  <c r="Z789" i="8"/>
  <c r="R789" i="8"/>
  <c r="Q789" i="8"/>
  <c r="T789" i="8" s="1"/>
  <c r="S789" i="8"/>
  <c r="P789" i="8"/>
  <c r="L789" i="8"/>
  <c r="O789" i="8" s="1"/>
  <c r="N789" i="8"/>
  <c r="K789" i="8"/>
  <c r="J789" i="8"/>
  <c r="I789" i="8"/>
  <c r="H789" i="8"/>
  <c r="G789" i="8"/>
  <c r="F789" i="8"/>
  <c r="E789" i="8"/>
  <c r="Z788" i="8"/>
  <c r="Q788" i="8"/>
  <c r="T788" i="8" s="1"/>
  <c r="S788" i="8"/>
  <c r="P788" i="8"/>
  <c r="M788" i="8"/>
  <c r="L788" i="8"/>
  <c r="O788" i="8" s="1"/>
  <c r="N788" i="8"/>
  <c r="K788" i="8"/>
  <c r="J788" i="8"/>
  <c r="I788" i="8"/>
  <c r="H788" i="8"/>
  <c r="G788" i="8"/>
  <c r="F788" i="8"/>
  <c r="E788" i="8"/>
  <c r="Z787" i="8"/>
  <c r="R787" i="8"/>
  <c r="Q787" i="8"/>
  <c r="T787" i="8" s="1"/>
  <c r="S787" i="8"/>
  <c r="P787" i="8"/>
  <c r="L787" i="8"/>
  <c r="O787" i="8" s="1"/>
  <c r="N787" i="8"/>
  <c r="K787" i="8"/>
  <c r="J787" i="8"/>
  <c r="I787" i="8"/>
  <c r="H787" i="8"/>
  <c r="G787" i="8"/>
  <c r="F787" i="8"/>
  <c r="E787" i="8"/>
  <c r="Z786" i="8"/>
  <c r="Q786" i="8"/>
  <c r="T786" i="8" s="1"/>
  <c r="S786" i="8"/>
  <c r="P786" i="8"/>
  <c r="M786" i="8"/>
  <c r="L786" i="8"/>
  <c r="O786" i="8" s="1"/>
  <c r="N786" i="8"/>
  <c r="K786" i="8"/>
  <c r="J786" i="8"/>
  <c r="I786" i="8"/>
  <c r="H786" i="8"/>
  <c r="G786" i="8"/>
  <c r="F786" i="8"/>
  <c r="E786" i="8"/>
  <c r="Z785" i="8"/>
  <c r="R785" i="8"/>
  <c r="Q785" i="8"/>
  <c r="T785" i="8" s="1"/>
  <c r="S785" i="8"/>
  <c r="P785" i="8"/>
  <c r="L785" i="8"/>
  <c r="O785" i="8" s="1"/>
  <c r="N785" i="8"/>
  <c r="K785" i="8"/>
  <c r="J785" i="8"/>
  <c r="I785" i="8"/>
  <c r="H785" i="8"/>
  <c r="G785" i="8"/>
  <c r="F785" i="8"/>
  <c r="E785" i="8"/>
  <c r="Z784" i="8"/>
  <c r="Q784" i="8"/>
  <c r="T784" i="8" s="1"/>
  <c r="S784" i="8"/>
  <c r="P784" i="8"/>
  <c r="M784" i="8"/>
  <c r="L784" i="8"/>
  <c r="O784" i="8" s="1"/>
  <c r="N784" i="8"/>
  <c r="K784" i="8"/>
  <c r="J784" i="8"/>
  <c r="I784" i="8"/>
  <c r="H784" i="8"/>
  <c r="G784" i="8"/>
  <c r="F784" i="8"/>
  <c r="E784" i="8"/>
  <c r="Z783" i="8"/>
  <c r="R783" i="8"/>
  <c r="Q783" i="8"/>
  <c r="T783" i="8" s="1"/>
  <c r="S783" i="8"/>
  <c r="P783" i="8"/>
  <c r="L783" i="8"/>
  <c r="O783" i="8" s="1"/>
  <c r="N783" i="8"/>
  <c r="K783" i="8"/>
  <c r="J783" i="8"/>
  <c r="I783" i="8"/>
  <c r="H783" i="8"/>
  <c r="G783" i="8"/>
  <c r="F783" i="8"/>
  <c r="E783" i="8"/>
  <c r="Z782" i="8"/>
  <c r="Q782" i="8"/>
  <c r="T782" i="8" s="1"/>
  <c r="S782" i="8"/>
  <c r="P782" i="8"/>
  <c r="M782" i="8"/>
  <c r="L782" i="8"/>
  <c r="O782" i="8" s="1"/>
  <c r="N782" i="8"/>
  <c r="K782" i="8"/>
  <c r="J782" i="8"/>
  <c r="I782" i="8"/>
  <c r="H782" i="8"/>
  <c r="G782" i="8"/>
  <c r="F782" i="8"/>
  <c r="E782" i="8"/>
  <c r="Z781" i="8"/>
  <c r="R781" i="8"/>
  <c r="Q781" i="8"/>
  <c r="T781" i="8" s="1"/>
  <c r="S781" i="8"/>
  <c r="P781" i="8"/>
  <c r="L781" i="8"/>
  <c r="O781" i="8" s="1"/>
  <c r="N781" i="8"/>
  <c r="K781" i="8"/>
  <c r="J781" i="8"/>
  <c r="I781" i="8"/>
  <c r="H781" i="8"/>
  <c r="G781" i="8"/>
  <c r="F781" i="8"/>
  <c r="E781" i="8"/>
  <c r="Z780" i="8"/>
  <c r="Q780" i="8"/>
  <c r="T780" i="8" s="1"/>
  <c r="S780" i="8"/>
  <c r="P780" i="8"/>
  <c r="M780" i="8"/>
  <c r="L780" i="8"/>
  <c r="O780" i="8" s="1"/>
  <c r="N780" i="8"/>
  <c r="K780" i="8"/>
  <c r="J780" i="8"/>
  <c r="I780" i="8"/>
  <c r="H780" i="8"/>
  <c r="G780" i="8"/>
  <c r="F780" i="8"/>
  <c r="E780" i="8"/>
  <c r="Z779" i="8"/>
  <c r="R779" i="8"/>
  <c r="Q779" i="8"/>
  <c r="T779" i="8" s="1"/>
  <c r="S779" i="8"/>
  <c r="P779" i="8"/>
  <c r="L779" i="8"/>
  <c r="O779" i="8" s="1"/>
  <c r="N779" i="8"/>
  <c r="K779" i="8"/>
  <c r="J779" i="8"/>
  <c r="I779" i="8"/>
  <c r="H779" i="8"/>
  <c r="G779" i="8"/>
  <c r="F779" i="8"/>
  <c r="E779" i="8"/>
  <c r="Z778" i="8"/>
  <c r="Q778" i="8"/>
  <c r="T778" i="8" s="1"/>
  <c r="S778" i="8"/>
  <c r="P778" i="8"/>
  <c r="M778" i="8"/>
  <c r="L778" i="8"/>
  <c r="O778" i="8" s="1"/>
  <c r="N778" i="8"/>
  <c r="K778" i="8"/>
  <c r="J778" i="8"/>
  <c r="I778" i="8"/>
  <c r="H778" i="8"/>
  <c r="G778" i="8"/>
  <c r="F778" i="8"/>
  <c r="E778" i="8"/>
  <c r="Z777" i="8"/>
  <c r="R777" i="8"/>
  <c r="Q777" i="8"/>
  <c r="T777" i="8" s="1"/>
  <c r="S777" i="8"/>
  <c r="P777" i="8"/>
  <c r="L777" i="8"/>
  <c r="O777" i="8" s="1"/>
  <c r="N777" i="8"/>
  <c r="K777" i="8"/>
  <c r="J777" i="8"/>
  <c r="I777" i="8"/>
  <c r="H777" i="8"/>
  <c r="G777" i="8"/>
  <c r="F777" i="8"/>
  <c r="E777" i="8"/>
  <c r="Z776" i="8"/>
  <c r="Q776" i="8"/>
  <c r="T776" i="8" s="1"/>
  <c r="S776" i="8"/>
  <c r="P776" i="8"/>
  <c r="M776" i="8"/>
  <c r="L776" i="8"/>
  <c r="O776" i="8" s="1"/>
  <c r="N776" i="8"/>
  <c r="K776" i="8"/>
  <c r="J776" i="8"/>
  <c r="I776" i="8"/>
  <c r="H776" i="8"/>
  <c r="G776" i="8"/>
  <c r="F776" i="8"/>
  <c r="E776" i="8"/>
  <c r="Z775" i="8"/>
  <c r="R775" i="8"/>
  <c r="Q775" i="8"/>
  <c r="T775" i="8" s="1"/>
  <c r="S775" i="8"/>
  <c r="P775" i="8"/>
  <c r="L775" i="8"/>
  <c r="O775" i="8" s="1"/>
  <c r="N775" i="8"/>
  <c r="K775" i="8"/>
  <c r="J775" i="8"/>
  <c r="I775" i="8"/>
  <c r="H775" i="8"/>
  <c r="G775" i="8"/>
  <c r="F775" i="8"/>
  <c r="E775" i="8"/>
  <c r="Z774" i="8"/>
  <c r="Q774" i="8"/>
  <c r="T774" i="8" s="1"/>
  <c r="S774" i="8"/>
  <c r="P774" i="8"/>
  <c r="M774" i="8"/>
  <c r="L774" i="8"/>
  <c r="O774" i="8" s="1"/>
  <c r="N774" i="8"/>
  <c r="K774" i="8"/>
  <c r="J774" i="8"/>
  <c r="I774" i="8"/>
  <c r="H774" i="8"/>
  <c r="G774" i="8"/>
  <c r="F774" i="8"/>
  <c r="E774" i="8"/>
  <c r="Z773" i="8"/>
  <c r="R773" i="8"/>
  <c r="Q773" i="8"/>
  <c r="T773" i="8" s="1"/>
  <c r="S773" i="8"/>
  <c r="P773" i="8"/>
  <c r="L773" i="8"/>
  <c r="O773" i="8" s="1"/>
  <c r="N773" i="8"/>
  <c r="K773" i="8"/>
  <c r="J773" i="8"/>
  <c r="I773" i="8"/>
  <c r="H773" i="8"/>
  <c r="G773" i="8"/>
  <c r="F773" i="8"/>
  <c r="E773" i="8"/>
  <c r="Z772" i="8"/>
  <c r="Q772" i="8"/>
  <c r="T772" i="8" s="1"/>
  <c r="S772" i="8"/>
  <c r="P772" i="8"/>
  <c r="M772" i="8"/>
  <c r="L772" i="8"/>
  <c r="O772" i="8" s="1"/>
  <c r="N772" i="8"/>
  <c r="K772" i="8"/>
  <c r="J772" i="8"/>
  <c r="I772" i="8"/>
  <c r="H772" i="8"/>
  <c r="G772" i="8"/>
  <c r="F772" i="8"/>
  <c r="E772" i="8"/>
  <c r="Z771" i="8"/>
  <c r="R771" i="8"/>
  <c r="Q771" i="8"/>
  <c r="T771" i="8" s="1"/>
  <c r="S771" i="8"/>
  <c r="P771" i="8"/>
  <c r="L771" i="8"/>
  <c r="O771" i="8" s="1"/>
  <c r="N771" i="8"/>
  <c r="K771" i="8"/>
  <c r="J771" i="8"/>
  <c r="I771" i="8"/>
  <c r="H771" i="8"/>
  <c r="G771" i="8"/>
  <c r="F771" i="8"/>
  <c r="E771" i="8"/>
  <c r="Z770" i="8"/>
  <c r="Q770" i="8"/>
  <c r="T770" i="8" s="1"/>
  <c r="S770" i="8"/>
  <c r="P770" i="8"/>
  <c r="M770" i="8"/>
  <c r="L770" i="8"/>
  <c r="O770" i="8" s="1"/>
  <c r="N770" i="8"/>
  <c r="K770" i="8"/>
  <c r="J770" i="8"/>
  <c r="I770" i="8"/>
  <c r="H770" i="8"/>
  <c r="G770" i="8"/>
  <c r="F770" i="8"/>
  <c r="E770" i="8"/>
  <c r="Z769" i="8"/>
  <c r="R769" i="8"/>
  <c r="Q769" i="8"/>
  <c r="T769" i="8" s="1"/>
  <c r="S769" i="8"/>
  <c r="P769" i="8"/>
  <c r="L769" i="8"/>
  <c r="O769" i="8" s="1"/>
  <c r="N769" i="8"/>
  <c r="K769" i="8"/>
  <c r="J769" i="8"/>
  <c r="I769" i="8"/>
  <c r="H769" i="8"/>
  <c r="G769" i="8"/>
  <c r="F769" i="8"/>
  <c r="E769" i="8"/>
  <c r="Z768" i="8"/>
  <c r="Q768" i="8"/>
  <c r="T768" i="8" s="1"/>
  <c r="S768" i="8"/>
  <c r="P768" i="8"/>
  <c r="M768" i="8"/>
  <c r="L768" i="8"/>
  <c r="O768" i="8" s="1"/>
  <c r="N768" i="8"/>
  <c r="K768" i="8"/>
  <c r="J768" i="8"/>
  <c r="I768" i="8"/>
  <c r="H768" i="8"/>
  <c r="G768" i="8"/>
  <c r="F768" i="8"/>
  <c r="E768" i="8"/>
  <c r="Z767" i="8"/>
  <c r="R767" i="8"/>
  <c r="Q767" i="8"/>
  <c r="T767" i="8" s="1"/>
  <c r="S767" i="8"/>
  <c r="P767" i="8"/>
  <c r="L767" i="8"/>
  <c r="O767" i="8" s="1"/>
  <c r="N767" i="8"/>
  <c r="K767" i="8"/>
  <c r="J767" i="8"/>
  <c r="I767" i="8"/>
  <c r="H767" i="8"/>
  <c r="G767" i="8"/>
  <c r="F767" i="8"/>
  <c r="E767" i="8"/>
  <c r="Z766" i="8"/>
  <c r="Q766" i="8"/>
  <c r="T766" i="8" s="1"/>
  <c r="S766" i="8"/>
  <c r="P766" i="8"/>
  <c r="M766" i="8"/>
  <c r="L766" i="8"/>
  <c r="O766" i="8" s="1"/>
  <c r="N766" i="8"/>
  <c r="K766" i="8"/>
  <c r="J766" i="8"/>
  <c r="I766" i="8"/>
  <c r="H766" i="8"/>
  <c r="G766" i="8"/>
  <c r="F766" i="8"/>
  <c r="E766" i="8"/>
  <c r="Z765" i="8"/>
  <c r="R765" i="8"/>
  <c r="Q765" i="8"/>
  <c r="T765" i="8" s="1"/>
  <c r="S765" i="8"/>
  <c r="P765" i="8"/>
  <c r="L765" i="8"/>
  <c r="O765" i="8" s="1"/>
  <c r="N765" i="8"/>
  <c r="K765" i="8"/>
  <c r="J765" i="8"/>
  <c r="I765" i="8"/>
  <c r="H765" i="8"/>
  <c r="G765" i="8"/>
  <c r="F765" i="8"/>
  <c r="E765" i="8"/>
  <c r="Z764" i="8"/>
  <c r="Q764" i="8"/>
  <c r="T764" i="8" s="1"/>
  <c r="S764" i="8"/>
  <c r="P764" i="8"/>
  <c r="M764" i="8"/>
  <c r="L764" i="8"/>
  <c r="O764" i="8" s="1"/>
  <c r="N764" i="8"/>
  <c r="K764" i="8"/>
  <c r="J764" i="8"/>
  <c r="I764" i="8"/>
  <c r="H764" i="8"/>
  <c r="G764" i="8"/>
  <c r="F764" i="8"/>
  <c r="E764" i="8"/>
  <c r="Z763" i="8"/>
  <c r="R763" i="8"/>
  <c r="Q763" i="8"/>
  <c r="T763" i="8" s="1"/>
  <c r="S763" i="8"/>
  <c r="P763" i="8"/>
  <c r="L763" i="8"/>
  <c r="O763" i="8" s="1"/>
  <c r="N763" i="8"/>
  <c r="K763" i="8"/>
  <c r="J763" i="8"/>
  <c r="I763" i="8"/>
  <c r="H763" i="8"/>
  <c r="G763" i="8"/>
  <c r="F763" i="8"/>
  <c r="E763" i="8"/>
  <c r="Z762" i="8"/>
  <c r="Q762" i="8"/>
  <c r="T762" i="8" s="1"/>
  <c r="S762" i="8"/>
  <c r="P762" i="8"/>
  <c r="M762" i="8"/>
  <c r="L762" i="8"/>
  <c r="O762" i="8" s="1"/>
  <c r="N762" i="8"/>
  <c r="K762" i="8"/>
  <c r="J762" i="8"/>
  <c r="I762" i="8"/>
  <c r="H762" i="8"/>
  <c r="G762" i="8"/>
  <c r="F762" i="8"/>
  <c r="E762" i="8"/>
  <c r="Z761" i="8"/>
  <c r="R761" i="8"/>
  <c r="Q761" i="8"/>
  <c r="T761" i="8" s="1"/>
  <c r="S761" i="8"/>
  <c r="P761" i="8"/>
  <c r="L761" i="8"/>
  <c r="O761" i="8" s="1"/>
  <c r="N761" i="8"/>
  <c r="K761" i="8"/>
  <c r="J761" i="8"/>
  <c r="I761" i="8"/>
  <c r="H761" i="8"/>
  <c r="G761" i="8"/>
  <c r="F761" i="8"/>
  <c r="E761" i="8"/>
  <c r="Z760" i="8"/>
  <c r="S760" i="8"/>
  <c r="P760" i="8"/>
  <c r="N760" i="8"/>
  <c r="K760" i="8"/>
  <c r="I760" i="8"/>
  <c r="T760" i="8" s="1"/>
  <c r="H760" i="8"/>
  <c r="G760" i="8"/>
  <c r="F760" i="8"/>
  <c r="E760" i="8"/>
  <c r="D760" i="8"/>
  <c r="A760" i="8"/>
  <c r="Z759" i="8"/>
  <c r="S759" i="8"/>
  <c r="P759" i="8"/>
  <c r="N759" i="8"/>
  <c r="K759" i="8"/>
  <c r="I759" i="8"/>
  <c r="T759" i="8" s="1"/>
  <c r="H759" i="8"/>
  <c r="G759" i="8"/>
  <c r="F759" i="8"/>
  <c r="E759" i="8"/>
  <c r="D759" i="8"/>
  <c r="A759" i="8"/>
  <c r="Z758" i="8"/>
  <c r="S758" i="8"/>
  <c r="P758" i="8"/>
  <c r="N758" i="8"/>
  <c r="K758" i="8"/>
  <c r="I758" i="8"/>
  <c r="T758" i="8" s="1"/>
  <c r="H758" i="8"/>
  <c r="G758" i="8"/>
  <c r="F758" i="8"/>
  <c r="E758" i="8"/>
  <c r="D758" i="8"/>
  <c r="A758" i="8"/>
  <c r="Z757" i="8"/>
  <c r="Q757" i="8"/>
  <c r="R757" i="8" s="1"/>
  <c r="S757" i="8"/>
  <c r="P757" i="8"/>
  <c r="M757" i="8"/>
  <c r="L757" i="8"/>
  <c r="O757" i="8" s="1"/>
  <c r="N757" i="8"/>
  <c r="K757" i="8"/>
  <c r="J757" i="8"/>
  <c r="I757" i="8"/>
  <c r="H757" i="8"/>
  <c r="G757" i="8"/>
  <c r="F757" i="8"/>
  <c r="E757" i="8"/>
  <c r="Z756" i="8"/>
  <c r="R756" i="8"/>
  <c r="Q756" i="8"/>
  <c r="T756" i="8" s="1"/>
  <c r="S756" i="8"/>
  <c r="P756" i="8"/>
  <c r="O756" i="8"/>
  <c r="L756" i="8"/>
  <c r="M756" i="8" s="1"/>
  <c r="N756" i="8"/>
  <c r="K756" i="8"/>
  <c r="J756" i="8"/>
  <c r="I756" i="8"/>
  <c r="H756" i="8"/>
  <c r="G756" i="8"/>
  <c r="F756" i="8"/>
  <c r="E756" i="8"/>
  <c r="Z755" i="8"/>
  <c r="Q755" i="8"/>
  <c r="R755" i="8" s="1"/>
  <c r="S755" i="8"/>
  <c r="P755" i="8"/>
  <c r="M755" i="8"/>
  <c r="L755" i="8"/>
  <c r="O755" i="8" s="1"/>
  <c r="N755" i="8"/>
  <c r="K755" i="8"/>
  <c r="J755" i="8"/>
  <c r="I755" i="8"/>
  <c r="H755" i="8"/>
  <c r="G755" i="8"/>
  <c r="F755" i="8"/>
  <c r="E755" i="8"/>
  <c r="Z754" i="8"/>
  <c r="R754" i="8"/>
  <c r="Q754" i="8"/>
  <c r="T754" i="8" s="1"/>
  <c r="S754" i="8"/>
  <c r="P754" i="8"/>
  <c r="O754" i="8"/>
  <c r="L754" i="8"/>
  <c r="M754" i="8" s="1"/>
  <c r="N754" i="8"/>
  <c r="K754" i="8"/>
  <c r="J754" i="8"/>
  <c r="I754" i="8"/>
  <c r="H754" i="8"/>
  <c r="G754" i="8"/>
  <c r="F754" i="8"/>
  <c r="E754" i="8"/>
  <c r="Z753" i="8"/>
  <c r="Q753" i="8"/>
  <c r="R753" i="8" s="1"/>
  <c r="S753" i="8"/>
  <c r="P753" i="8"/>
  <c r="M753" i="8"/>
  <c r="L753" i="8"/>
  <c r="O753" i="8" s="1"/>
  <c r="N753" i="8"/>
  <c r="K753" i="8"/>
  <c r="J753" i="8"/>
  <c r="I753" i="8"/>
  <c r="H753" i="8"/>
  <c r="G753" i="8"/>
  <c r="F753" i="8"/>
  <c r="E753" i="8"/>
  <c r="Z752" i="8"/>
  <c r="R752" i="8"/>
  <c r="Q752" i="8"/>
  <c r="T752" i="8" s="1"/>
  <c r="S752" i="8"/>
  <c r="P752" i="8"/>
  <c r="O752" i="8"/>
  <c r="L752" i="8"/>
  <c r="M752" i="8" s="1"/>
  <c r="N752" i="8"/>
  <c r="K752" i="8"/>
  <c r="J752" i="8"/>
  <c r="I752" i="8"/>
  <c r="H752" i="8"/>
  <c r="G752" i="8"/>
  <c r="F752" i="8"/>
  <c r="E752" i="8"/>
  <c r="Z751" i="8"/>
  <c r="Q751" i="8"/>
  <c r="R751" i="8" s="1"/>
  <c r="S751" i="8"/>
  <c r="P751" i="8"/>
  <c r="M751" i="8"/>
  <c r="L751" i="8"/>
  <c r="O751" i="8" s="1"/>
  <c r="N751" i="8"/>
  <c r="K751" i="8"/>
  <c r="J751" i="8"/>
  <c r="I751" i="8"/>
  <c r="H751" i="8"/>
  <c r="G751" i="8"/>
  <c r="F751" i="8"/>
  <c r="E751" i="8"/>
  <c r="Z750" i="8"/>
  <c r="R750" i="8"/>
  <c r="Q750" i="8"/>
  <c r="T750" i="8" s="1"/>
  <c r="S750" i="8"/>
  <c r="P750" i="8"/>
  <c r="O750" i="8"/>
  <c r="L750" i="8"/>
  <c r="M750" i="8" s="1"/>
  <c r="N750" i="8"/>
  <c r="K750" i="8"/>
  <c r="J750" i="8"/>
  <c r="I750" i="8"/>
  <c r="H750" i="8"/>
  <c r="G750" i="8"/>
  <c r="F750" i="8"/>
  <c r="E750" i="8"/>
  <c r="Z749" i="8"/>
  <c r="Q749" i="8"/>
  <c r="R749" i="8" s="1"/>
  <c r="S749" i="8"/>
  <c r="P749" i="8"/>
  <c r="M749" i="8"/>
  <c r="L749" i="8"/>
  <c r="O749" i="8" s="1"/>
  <c r="N749" i="8"/>
  <c r="K749" i="8"/>
  <c r="J749" i="8"/>
  <c r="I749" i="8"/>
  <c r="H749" i="8"/>
  <c r="G749" i="8"/>
  <c r="F749" i="8"/>
  <c r="E749" i="8"/>
  <c r="Z748" i="8"/>
  <c r="R748" i="8"/>
  <c r="Q748" i="8"/>
  <c r="T748" i="8" s="1"/>
  <c r="S748" i="8"/>
  <c r="P748" i="8"/>
  <c r="O748" i="8"/>
  <c r="L748" i="8"/>
  <c r="M748" i="8" s="1"/>
  <c r="N748" i="8"/>
  <c r="K748" i="8"/>
  <c r="J748" i="8"/>
  <c r="I748" i="8"/>
  <c r="H748" i="8"/>
  <c r="G748" i="8"/>
  <c r="F748" i="8"/>
  <c r="E748" i="8"/>
  <c r="Z747" i="8"/>
  <c r="Q747" i="8"/>
  <c r="R747" i="8" s="1"/>
  <c r="S747" i="8"/>
  <c r="P747" i="8"/>
  <c r="M747" i="8"/>
  <c r="L747" i="8"/>
  <c r="O747" i="8" s="1"/>
  <c r="N747" i="8"/>
  <c r="K747" i="8"/>
  <c r="J747" i="8"/>
  <c r="I747" i="8"/>
  <c r="H747" i="8"/>
  <c r="G747" i="8"/>
  <c r="F747" i="8"/>
  <c r="E747" i="8"/>
  <c r="Z746" i="8"/>
  <c r="R746" i="8"/>
  <c r="Q746" i="8"/>
  <c r="T746" i="8" s="1"/>
  <c r="S746" i="8"/>
  <c r="P746" i="8"/>
  <c r="O746" i="8"/>
  <c r="L746" i="8"/>
  <c r="M746" i="8" s="1"/>
  <c r="N746" i="8"/>
  <c r="K746" i="8"/>
  <c r="J746" i="8"/>
  <c r="I746" i="8"/>
  <c r="H746" i="8"/>
  <c r="G746" i="8"/>
  <c r="F746" i="8"/>
  <c r="E746" i="8"/>
  <c r="Z745" i="8"/>
  <c r="Q745" i="8"/>
  <c r="R745" i="8" s="1"/>
  <c r="S745" i="8"/>
  <c r="P745" i="8"/>
  <c r="M745" i="8"/>
  <c r="L745" i="8"/>
  <c r="O745" i="8" s="1"/>
  <c r="N745" i="8"/>
  <c r="K745" i="8"/>
  <c r="J745" i="8"/>
  <c r="I745" i="8"/>
  <c r="H745" i="8"/>
  <c r="G745" i="8"/>
  <c r="F745" i="8"/>
  <c r="E745" i="8"/>
  <c r="Z744" i="8"/>
  <c r="R744" i="8"/>
  <c r="Q744" i="8"/>
  <c r="T744" i="8" s="1"/>
  <c r="S744" i="8"/>
  <c r="P744" i="8"/>
  <c r="O744" i="8"/>
  <c r="L744" i="8"/>
  <c r="M744" i="8" s="1"/>
  <c r="N744" i="8"/>
  <c r="K744" i="8"/>
  <c r="J744" i="8"/>
  <c r="I744" i="8"/>
  <c r="H744" i="8"/>
  <c r="G744" i="8"/>
  <c r="F744" i="8"/>
  <c r="E744" i="8"/>
  <c r="Z743" i="8"/>
  <c r="Q743" i="8"/>
  <c r="R743" i="8" s="1"/>
  <c r="S743" i="8"/>
  <c r="P743" i="8"/>
  <c r="M743" i="8"/>
  <c r="L743" i="8"/>
  <c r="O743" i="8" s="1"/>
  <c r="N743" i="8"/>
  <c r="K743" i="8"/>
  <c r="J743" i="8"/>
  <c r="I743" i="8"/>
  <c r="H743" i="8"/>
  <c r="G743" i="8"/>
  <c r="F743" i="8"/>
  <c r="E743" i="8"/>
  <c r="Z742" i="8"/>
  <c r="R742" i="8"/>
  <c r="Q742" i="8"/>
  <c r="T742" i="8" s="1"/>
  <c r="S742" i="8"/>
  <c r="P742" i="8"/>
  <c r="O742" i="8"/>
  <c r="L742" i="8"/>
  <c r="M742" i="8" s="1"/>
  <c r="N742" i="8"/>
  <c r="K742" i="8"/>
  <c r="J742" i="8"/>
  <c r="I742" i="8"/>
  <c r="H742" i="8"/>
  <c r="G742" i="8"/>
  <c r="F742" i="8"/>
  <c r="E742" i="8"/>
  <c r="Z741" i="8"/>
  <c r="Q741" i="8"/>
  <c r="R741" i="8" s="1"/>
  <c r="S741" i="8"/>
  <c r="P741" i="8"/>
  <c r="M741" i="8"/>
  <c r="L741" i="8"/>
  <c r="O741" i="8" s="1"/>
  <c r="N741" i="8"/>
  <c r="K741" i="8"/>
  <c r="J741" i="8"/>
  <c r="I741" i="8"/>
  <c r="H741" i="8"/>
  <c r="G741" i="8"/>
  <c r="F741" i="8"/>
  <c r="E741" i="8"/>
  <c r="Z740" i="8"/>
  <c r="R740" i="8"/>
  <c r="Q740" i="8"/>
  <c r="T740" i="8" s="1"/>
  <c r="S740" i="8"/>
  <c r="P740" i="8"/>
  <c r="O740" i="8"/>
  <c r="L740" i="8"/>
  <c r="M740" i="8" s="1"/>
  <c r="N740" i="8"/>
  <c r="K740" i="8"/>
  <c r="J740" i="8"/>
  <c r="I740" i="8"/>
  <c r="H740" i="8"/>
  <c r="G740" i="8"/>
  <c r="F740" i="8"/>
  <c r="E740" i="8"/>
  <c r="Z739" i="8"/>
  <c r="Q739" i="8"/>
  <c r="R739" i="8" s="1"/>
  <c r="S739" i="8"/>
  <c r="P739" i="8"/>
  <c r="M739" i="8"/>
  <c r="L739" i="8"/>
  <c r="O739" i="8" s="1"/>
  <c r="N739" i="8"/>
  <c r="K739" i="8"/>
  <c r="J739" i="8"/>
  <c r="I739" i="8"/>
  <c r="H739" i="8"/>
  <c r="G739" i="8"/>
  <c r="F739" i="8"/>
  <c r="E739" i="8"/>
  <c r="Z738" i="8"/>
  <c r="R738" i="8"/>
  <c r="Q738" i="8"/>
  <c r="T738" i="8" s="1"/>
  <c r="S738" i="8"/>
  <c r="P738" i="8"/>
  <c r="O738" i="8"/>
  <c r="L738" i="8"/>
  <c r="M738" i="8" s="1"/>
  <c r="N738" i="8"/>
  <c r="K738" i="8"/>
  <c r="J738" i="8"/>
  <c r="I738" i="8"/>
  <c r="H738" i="8"/>
  <c r="G738" i="8"/>
  <c r="F738" i="8"/>
  <c r="E738" i="8"/>
  <c r="Z737" i="8"/>
  <c r="Q737" i="8"/>
  <c r="R737" i="8" s="1"/>
  <c r="S737" i="8"/>
  <c r="P737" i="8"/>
  <c r="M737" i="8"/>
  <c r="L737" i="8"/>
  <c r="O737" i="8" s="1"/>
  <c r="N737" i="8"/>
  <c r="K737" i="8"/>
  <c r="J737" i="8"/>
  <c r="I737" i="8"/>
  <c r="H737" i="8"/>
  <c r="G737" i="8"/>
  <c r="F737" i="8"/>
  <c r="E737" i="8"/>
  <c r="Z736" i="8"/>
  <c r="R736" i="8"/>
  <c r="Q736" i="8"/>
  <c r="T736" i="8" s="1"/>
  <c r="S736" i="8"/>
  <c r="P736" i="8"/>
  <c r="O736" i="8"/>
  <c r="L736" i="8"/>
  <c r="M736" i="8" s="1"/>
  <c r="N736" i="8"/>
  <c r="K736" i="8"/>
  <c r="J736" i="8"/>
  <c r="I736" i="8"/>
  <c r="H736" i="8"/>
  <c r="G736" i="8"/>
  <c r="F736" i="8"/>
  <c r="E736" i="8"/>
  <c r="Z735" i="8"/>
  <c r="Q735" i="8"/>
  <c r="R735" i="8" s="1"/>
  <c r="S735" i="8"/>
  <c r="P735" i="8"/>
  <c r="M735" i="8"/>
  <c r="L735" i="8"/>
  <c r="O735" i="8" s="1"/>
  <c r="N735" i="8"/>
  <c r="K735" i="8"/>
  <c r="J735" i="8"/>
  <c r="I735" i="8"/>
  <c r="H735" i="8"/>
  <c r="G735" i="8"/>
  <c r="F735" i="8"/>
  <c r="E735" i="8"/>
  <c r="Z734" i="8"/>
  <c r="R734" i="8"/>
  <c r="Q734" i="8"/>
  <c r="T734" i="8" s="1"/>
  <c r="S734" i="8"/>
  <c r="P734" i="8"/>
  <c r="O734" i="8"/>
  <c r="L734" i="8"/>
  <c r="M734" i="8" s="1"/>
  <c r="N734" i="8"/>
  <c r="K734" i="8"/>
  <c r="J734" i="8"/>
  <c r="I734" i="8"/>
  <c r="H734" i="8"/>
  <c r="G734" i="8"/>
  <c r="F734" i="8"/>
  <c r="E734" i="8"/>
  <c r="Z733" i="8"/>
  <c r="Q733" i="8"/>
  <c r="R733" i="8" s="1"/>
  <c r="S733" i="8"/>
  <c r="P733" i="8"/>
  <c r="M733" i="8"/>
  <c r="L733" i="8"/>
  <c r="O733" i="8" s="1"/>
  <c r="N733" i="8"/>
  <c r="K733" i="8"/>
  <c r="J733" i="8"/>
  <c r="I733" i="8"/>
  <c r="H733" i="8"/>
  <c r="G733" i="8"/>
  <c r="F733" i="8"/>
  <c r="E733" i="8"/>
  <c r="Z732" i="8"/>
  <c r="R732" i="8"/>
  <c r="Q732" i="8"/>
  <c r="T732" i="8" s="1"/>
  <c r="S732" i="8"/>
  <c r="P732" i="8"/>
  <c r="O732" i="8"/>
  <c r="L732" i="8"/>
  <c r="M732" i="8" s="1"/>
  <c r="N732" i="8"/>
  <c r="K732" i="8"/>
  <c r="J732" i="8"/>
  <c r="I732" i="8"/>
  <c r="H732" i="8"/>
  <c r="G732" i="8"/>
  <c r="F732" i="8"/>
  <c r="E732" i="8"/>
  <c r="Z731" i="8"/>
  <c r="Q731" i="8"/>
  <c r="R731" i="8" s="1"/>
  <c r="S731" i="8"/>
  <c r="P731" i="8"/>
  <c r="M731" i="8"/>
  <c r="L731" i="8"/>
  <c r="O731" i="8" s="1"/>
  <c r="N731" i="8"/>
  <c r="K731" i="8"/>
  <c r="J731" i="8"/>
  <c r="I731" i="8"/>
  <c r="H731" i="8"/>
  <c r="G731" i="8"/>
  <c r="F731" i="8"/>
  <c r="E731" i="8"/>
  <c r="Z730" i="8"/>
  <c r="R730" i="8"/>
  <c r="Q730" i="8"/>
  <c r="T730" i="8" s="1"/>
  <c r="S730" i="8"/>
  <c r="P730" i="8"/>
  <c r="O730" i="8"/>
  <c r="L730" i="8"/>
  <c r="M730" i="8" s="1"/>
  <c r="N730" i="8"/>
  <c r="K730" i="8"/>
  <c r="J730" i="8"/>
  <c r="I730" i="8"/>
  <c r="H730" i="8"/>
  <c r="G730" i="8"/>
  <c r="F730" i="8"/>
  <c r="E730" i="8"/>
  <c r="Z729" i="8"/>
  <c r="Q729" i="8"/>
  <c r="R729" i="8" s="1"/>
  <c r="S729" i="8"/>
  <c r="P729" i="8"/>
  <c r="M729" i="8"/>
  <c r="L729" i="8"/>
  <c r="O729" i="8" s="1"/>
  <c r="N729" i="8"/>
  <c r="K729" i="8"/>
  <c r="J729" i="8"/>
  <c r="I729" i="8"/>
  <c r="H729" i="8"/>
  <c r="G729" i="8"/>
  <c r="F729" i="8"/>
  <c r="E729" i="8"/>
  <c r="Z728" i="8"/>
  <c r="S728" i="8"/>
  <c r="T728" i="8" s="1"/>
  <c r="P728" i="8"/>
  <c r="R728" i="8" s="1"/>
  <c r="N728" i="8"/>
  <c r="K728" i="8"/>
  <c r="I728" i="8"/>
  <c r="D126" i="7" s="1"/>
  <c r="H728" i="8"/>
  <c r="G728" i="8"/>
  <c r="F728" i="8"/>
  <c r="E728" i="8"/>
  <c r="D728" i="8"/>
  <c r="A728" i="8"/>
  <c r="Z727" i="8"/>
  <c r="S727" i="8"/>
  <c r="T727" i="8" s="1"/>
  <c r="P727" i="8"/>
  <c r="R727" i="8" s="1"/>
  <c r="N727" i="8"/>
  <c r="O727" i="8" s="1"/>
  <c r="K727" i="8"/>
  <c r="M727" i="8" s="1"/>
  <c r="I727" i="8"/>
  <c r="H727" i="8"/>
  <c r="G727" i="8"/>
  <c r="F727" i="8"/>
  <c r="E727" i="8"/>
  <c r="D727" i="8"/>
  <c r="A727" i="8"/>
  <c r="Z726" i="8"/>
  <c r="S726" i="8"/>
  <c r="T726" i="8" s="1"/>
  <c r="P726" i="8"/>
  <c r="R726" i="8" s="1"/>
  <c r="N726" i="8"/>
  <c r="O726" i="8" s="1"/>
  <c r="K726" i="8"/>
  <c r="M726" i="8" s="1"/>
  <c r="I726" i="8"/>
  <c r="H726" i="8"/>
  <c r="G726" i="8"/>
  <c r="F726" i="8"/>
  <c r="E726" i="8"/>
  <c r="D726" i="8"/>
  <c r="A726" i="8"/>
  <c r="Z725" i="8"/>
  <c r="R725" i="8"/>
  <c r="Q725" i="8"/>
  <c r="T725" i="8" s="1"/>
  <c r="S725" i="8"/>
  <c r="P725" i="8"/>
  <c r="O725" i="8"/>
  <c r="L725" i="8"/>
  <c r="M725" i="8" s="1"/>
  <c r="N725" i="8"/>
  <c r="K725" i="8"/>
  <c r="J725" i="8"/>
  <c r="I725" i="8"/>
  <c r="H725" i="8"/>
  <c r="G725" i="8"/>
  <c r="F725" i="8"/>
  <c r="E725" i="8"/>
  <c r="Z724" i="8"/>
  <c r="Q724" i="8"/>
  <c r="R724" i="8" s="1"/>
  <c r="S724" i="8"/>
  <c r="P724" i="8"/>
  <c r="M724" i="8"/>
  <c r="L724" i="8"/>
  <c r="O724" i="8" s="1"/>
  <c r="N724" i="8"/>
  <c r="K724" i="8"/>
  <c r="J724" i="8"/>
  <c r="I724" i="8"/>
  <c r="H724" i="8"/>
  <c r="G724" i="8"/>
  <c r="F724" i="8"/>
  <c r="E724" i="8"/>
  <c r="Z723" i="8"/>
  <c r="R723" i="8"/>
  <c r="Q723" i="8"/>
  <c r="T723" i="8" s="1"/>
  <c r="S723" i="8"/>
  <c r="P723" i="8"/>
  <c r="O723" i="8"/>
  <c r="L723" i="8"/>
  <c r="M723" i="8" s="1"/>
  <c r="N723" i="8"/>
  <c r="K723" i="8"/>
  <c r="J723" i="8"/>
  <c r="I723" i="8"/>
  <c r="H723" i="8"/>
  <c r="G723" i="8"/>
  <c r="F723" i="8"/>
  <c r="E723" i="8"/>
  <c r="Z722" i="8"/>
  <c r="Q722" i="8"/>
  <c r="R722" i="8" s="1"/>
  <c r="S722" i="8"/>
  <c r="P722" i="8"/>
  <c r="M722" i="8"/>
  <c r="L722" i="8"/>
  <c r="O722" i="8" s="1"/>
  <c r="N722" i="8"/>
  <c r="K722" i="8"/>
  <c r="J722" i="8"/>
  <c r="I722" i="8"/>
  <c r="H722" i="8"/>
  <c r="G722" i="8"/>
  <c r="F722" i="8"/>
  <c r="E722" i="8"/>
  <c r="Z721" i="8"/>
  <c r="R721" i="8"/>
  <c r="Q721" i="8"/>
  <c r="T721" i="8" s="1"/>
  <c r="S721" i="8"/>
  <c r="P721" i="8"/>
  <c r="O721" i="8"/>
  <c r="L721" i="8"/>
  <c r="M721" i="8" s="1"/>
  <c r="N721" i="8"/>
  <c r="K721" i="8"/>
  <c r="J721" i="8"/>
  <c r="I721" i="8"/>
  <c r="H721" i="8"/>
  <c r="G721" i="8"/>
  <c r="F721" i="8"/>
  <c r="E721" i="8"/>
  <c r="Z720" i="8"/>
  <c r="Q720" i="8"/>
  <c r="R720" i="8" s="1"/>
  <c r="S720" i="8"/>
  <c r="P720" i="8"/>
  <c r="M720" i="8"/>
  <c r="L720" i="8"/>
  <c r="O720" i="8" s="1"/>
  <c r="N720" i="8"/>
  <c r="K720" i="8"/>
  <c r="J720" i="8"/>
  <c r="I720" i="8"/>
  <c r="H720" i="8"/>
  <c r="G720" i="8"/>
  <c r="F720" i="8"/>
  <c r="E720" i="8"/>
  <c r="Z719" i="8"/>
  <c r="R719" i="8"/>
  <c r="Q719" i="8"/>
  <c r="T719" i="8" s="1"/>
  <c r="S719" i="8"/>
  <c r="P719" i="8"/>
  <c r="O719" i="8"/>
  <c r="L719" i="8"/>
  <c r="M719" i="8" s="1"/>
  <c r="N719" i="8"/>
  <c r="K719" i="8"/>
  <c r="J719" i="8"/>
  <c r="I719" i="8"/>
  <c r="H719" i="8"/>
  <c r="G719" i="8"/>
  <c r="F719" i="8"/>
  <c r="E719" i="8"/>
  <c r="Z718" i="8"/>
  <c r="Q718" i="8"/>
  <c r="R718" i="8" s="1"/>
  <c r="S718" i="8"/>
  <c r="P718" i="8"/>
  <c r="M718" i="8"/>
  <c r="L718" i="8"/>
  <c r="O718" i="8" s="1"/>
  <c r="N718" i="8"/>
  <c r="K718" i="8"/>
  <c r="J718" i="8"/>
  <c r="I718" i="8"/>
  <c r="H718" i="8"/>
  <c r="G718" i="8"/>
  <c r="F718" i="8"/>
  <c r="E718" i="8"/>
  <c r="Z717" i="8"/>
  <c r="R717" i="8"/>
  <c r="Q717" i="8"/>
  <c r="T717" i="8" s="1"/>
  <c r="S717" i="8"/>
  <c r="P717" i="8"/>
  <c r="O717" i="8"/>
  <c r="L717" i="8"/>
  <c r="M717" i="8" s="1"/>
  <c r="N717" i="8"/>
  <c r="K717" i="8"/>
  <c r="J717" i="8"/>
  <c r="I717" i="8"/>
  <c r="H717" i="8"/>
  <c r="G717" i="8"/>
  <c r="F717" i="8"/>
  <c r="E717" i="8"/>
  <c r="Z716" i="8"/>
  <c r="Q716" i="8"/>
  <c r="R716" i="8" s="1"/>
  <c r="S716" i="8"/>
  <c r="P716" i="8"/>
  <c r="M716" i="8"/>
  <c r="L716" i="8"/>
  <c r="O716" i="8" s="1"/>
  <c r="N716" i="8"/>
  <c r="K716" i="8"/>
  <c r="J716" i="8"/>
  <c r="I716" i="8"/>
  <c r="H716" i="8"/>
  <c r="G716" i="8"/>
  <c r="F716" i="8"/>
  <c r="E716" i="8"/>
  <c r="Z715" i="8"/>
  <c r="S715" i="8"/>
  <c r="T715" i="8" s="1"/>
  <c r="P715" i="8"/>
  <c r="R715" i="8" s="1"/>
  <c r="N715" i="8"/>
  <c r="O715" i="8" s="1"/>
  <c r="K715" i="8"/>
  <c r="M715" i="8" s="1"/>
  <c r="I715" i="8"/>
  <c r="H715" i="8"/>
  <c r="G715" i="8"/>
  <c r="F715" i="8"/>
  <c r="E715" i="8"/>
  <c r="D715" i="8"/>
  <c r="A715" i="8"/>
  <c r="Z714" i="8"/>
  <c r="R714" i="8"/>
  <c r="Q714" i="8"/>
  <c r="T714" i="8" s="1"/>
  <c r="S714" i="8"/>
  <c r="P714" i="8"/>
  <c r="O714" i="8"/>
  <c r="L714" i="8"/>
  <c r="M714" i="8" s="1"/>
  <c r="N714" i="8"/>
  <c r="K714" i="8"/>
  <c r="J714" i="8"/>
  <c r="I714" i="8"/>
  <c r="H714" i="8"/>
  <c r="G714" i="8"/>
  <c r="F714" i="8"/>
  <c r="E714" i="8"/>
  <c r="Z713" i="8"/>
  <c r="Q713" i="8"/>
  <c r="R713" i="8" s="1"/>
  <c r="S713" i="8"/>
  <c r="P713" i="8"/>
  <c r="M713" i="8"/>
  <c r="L713" i="8"/>
  <c r="O713" i="8" s="1"/>
  <c r="N713" i="8"/>
  <c r="K713" i="8"/>
  <c r="J713" i="8"/>
  <c r="I713" i="8"/>
  <c r="H713" i="8"/>
  <c r="G713" i="8"/>
  <c r="F713" i="8"/>
  <c r="E713" i="8"/>
  <c r="Z712" i="8"/>
  <c r="R712" i="8"/>
  <c r="Q712" i="8"/>
  <c r="T712" i="8" s="1"/>
  <c r="S712" i="8"/>
  <c r="P712" i="8"/>
  <c r="O712" i="8"/>
  <c r="L712" i="8"/>
  <c r="M712" i="8" s="1"/>
  <c r="N712" i="8"/>
  <c r="K712" i="8"/>
  <c r="J712" i="8"/>
  <c r="I712" i="8"/>
  <c r="H712" i="8"/>
  <c r="G712" i="8"/>
  <c r="F712" i="8"/>
  <c r="E712" i="8"/>
  <c r="Z711" i="8"/>
  <c r="Q711" i="8"/>
  <c r="R711" i="8" s="1"/>
  <c r="S711" i="8"/>
  <c r="P711" i="8"/>
  <c r="M711" i="8"/>
  <c r="L711" i="8"/>
  <c r="O711" i="8" s="1"/>
  <c r="N711" i="8"/>
  <c r="K711" i="8"/>
  <c r="J711" i="8"/>
  <c r="I711" i="8"/>
  <c r="H711" i="8"/>
  <c r="G711" i="8"/>
  <c r="F711" i="8"/>
  <c r="E711" i="8"/>
  <c r="Z710" i="8"/>
  <c r="R710" i="8"/>
  <c r="Q710" i="8"/>
  <c r="T710" i="8" s="1"/>
  <c r="S710" i="8"/>
  <c r="P710" i="8"/>
  <c r="O710" i="8"/>
  <c r="L710" i="8"/>
  <c r="M710" i="8" s="1"/>
  <c r="N710" i="8"/>
  <c r="K710" i="8"/>
  <c r="J710" i="8"/>
  <c r="I710" i="8"/>
  <c r="H710" i="8"/>
  <c r="G710" i="8"/>
  <c r="F710" i="8"/>
  <c r="E710" i="8"/>
  <c r="Z709" i="8"/>
  <c r="Q709" i="8"/>
  <c r="R709" i="8" s="1"/>
  <c r="S709" i="8"/>
  <c r="P709" i="8"/>
  <c r="M709" i="8"/>
  <c r="L709" i="8"/>
  <c r="O709" i="8" s="1"/>
  <c r="N709" i="8"/>
  <c r="K709" i="8"/>
  <c r="J709" i="8"/>
  <c r="I709" i="8"/>
  <c r="H709" i="8"/>
  <c r="G709" i="8"/>
  <c r="F709" i="8"/>
  <c r="E709" i="8"/>
  <c r="Z708" i="8"/>
  <c r="R708" i="8"/>
  <c r="Q708" i="8"/>
  <c r="T708" i="8" s="1"/>
  <c r="S708" i="8"/>
  <c r="P708" i="8"/>
  <c r="O708" i="8"/>
  <c r="L708" i="8"/>
  <c r="M708" i="8" s="1"/>
  <c r="N708" i="8"/>
  <c r="K708" i="8"/>
  <c r="J708" i="8"/>
  <c r="I708" i="8"/>
  <c r="H708" i="8"/>
  <c r="G708" i="8"/>
  <c r="F708" i="8"/>
  <c r="E708" i="8"/>
  <c r="Z707" i="8"/>
  <c r="Q707" i="8"/>
  <c r="R707" i="8" s="1"/>
  <c r="S707" i="8"/>
  <c r="P707" i="8"/>
  <c r="M707" i="8"/>
  <c r="L707" i="8"/>
  <c r="O707" i="8" s="1"/>
  <c r="N707" i="8"/>
  <c r="K707" i="8"/>
  <c r="J707" i="8"/>
  <c r="I707" i="8"/>
  <c r="H707" i="8"/>
  <c r="G707" i="8"/>
  <c r="F707" i="8"/>
  <c r="E707" i="8"/>
  <c r="Z706" i="8"/>
  <c r="R706" i="8"/>
  <c r="Q706" i="8"/>
  <c r="T706" i="8" s="1"/>
  <c r="S706" i="8"/>
  <c r="P706" i="8"/>
  <c r="O706" i="8"/>
  <c r="L706" i="8"/>
  <c r="M706" i="8" s="1"/>
  <c r="N706" i="8"/>
  <c r="K706" i="8"/>
  <c r="J706" i="8"/>
  <c r="I706" i="8"/>
  <c r="H706" i="8"/>
  <c r="G706" i="8"/>
  <c r="F706" i="8"/>
  <c r="E706" i="8"/>
  <c r="Z705" i="8"/>
  <c r="Q705" i="8"/>
  <c r="R705" i="8" s="1"/>
  <c r="S705" i="8"/>
  <c r="P705" i="8"/>
  <c r="M705" i="8"/>
  <c r="L705" i="8"/>
  <c r="O705" i="8" s="1"/>
  <c r="N705" i="8"/>
  <c r="K705" i="8"/>
  <c r="J705" i="8"/>
  <c r="I705" i="8"/>
  <c r="H705" i="8"/>
  <c r="G705" i="8"/>
  <c r="F705" i="8"/>
  <c r="E705" i="8"/>
  <c r="Z704" i="8"/>
  <c r="R704" i="8"/>
  <c r="Q704" i="8"/>
  <c r="T704" i="8" s="1"/>
  <c r="S704" i="8"/>
  <c r="P704" i="8"/>
  <c r="O704" i="8"/>
  <c r="L704" i="8"/>
  <c r="M704" i="8" s="1"/>
  <c r="N704" i="8"/>
  <c r="K704" i="8"/>
  <c r="J704" i="8"/>
  <c r="I704" i="8"/>
  <c r="H704" i="8"/>
  <c r="G704" i="8"/>
  <c r="F704" i="8"/>
  <c r="E704" i="8"/>
  <c r="Z703" i="8"/>
  <c r="Q703" i="8"/>
  <c r="R703" i="8" s="1"/>
  <c r="S703" i="8"/>
  <c r="P703" i="8"/>
  <c r="M703" i="8"/>
  <c r="L703" i="8"/>
  <c r="O703" i="8" s="1"/>
  <c r="N703" i="8"/>
  <c r="K703" i="8"/>
  <c r="J703" i="8"/>
  <c r="I703" i="8"/>
  <c r="H703" i="8"/>
  <c r="G703" i="8"/>
  <c r="F703" i="8"/>
  <c r="E703" i="8"/>
  <c r="Z702" i="8"/>
  <c r="R702" i="8"/>
  <c r="Q702" i="8"/>
  <c r="T702" i="8" s="1"/>
  <c r="S702" i="8"/>
  <c r="P702" i="8"/>
  <c r="O702" i="8"/>
  <c r="L702" i="8"/>
  <c r="M702" i="8" s="1"/>
  <c r="N702" i="8"/>
  <c r="K702" i="8"/>
  <c r="J702" i="8"/>
  <c r="I702" i="8"/>
  <c r="H702" i="8"/>
  <c r="G702" i="8"/>
  <c r="F702" i="8"/>
  <c r="E702" i="8"/>
  <c r="Z701" i="8"/>
  <c r="Q701" i="8"/>
  <c r="R701" i="8" s="1"/>
  <c r="S701" i="8"/>
  <c r="P701" i="8"/>
  <c r="M701" i="8"/>
  <c r="L701" i="8"/>
  <c r="O701" i="8" s="1"/>
  <c r="N701" i="8"/>
  <c r="K701" i="8"/>
  <c r="J701" i="8"/>
  <c r="I701" i="8"/>
  <c r="H701" i="8"/>
  <c r="G701" i="8"/>
  <c r="F701" i="8"/>
  <c r="E701" i="8"/>
  <c r="Z700" i="8"/>
  <c r="R700" i="8"/>
  <c r="Q700" i="8"/>
  <c r="T700" i="8" s="1"/>
  <c r="S700" i="8"/>
  <c r="P700" i="8"/>
  <c r="O700" i="8"/>
  <c r="L700" i="8"/>
  <c r="M700" i="8" s="1"/>
  <c r="N700" i="8"/>
  <c r="K700" i="8"/>
  <c r="J700" i="8"/>
  <c r="I700" i="8"/>
  <c r="H700" i="8"/>
  <c r="G700" i="8"/>
  <c r="F700" i="8"/>
  <c r="E700" i="8"/>
  <c r="Z699" i="8"/>
  <c r="Q699" i="8"/>
  <c r="R699" i="8" s="1"/>
  <c r="S699" i="8"/>
  <c r="P699" i="8"/>
  <c r="M699" i="8"/>
  <c r="L699" i="8"/>
  <c r="O699" i="8" s="1"/>
  <c r="N699" i="8"/>
  <c r="K699" i="8"/>
  <c r="J699" i="8"/>
  <c r="I699" i="8"/>
  <c r="H699" i="8"/>
  <c r="G699" i="8"/>
  <c r="F699" i="8"/>
  <c r="E699" i="8"/>
  <c r="Z698" i="8"/>
  <c r="R698" i="8"/>
  <c r="Q698" i="8"/>
  <c r="T698" i="8" s="1"/>
  <c r="S698" i="8"/>
  <c r="P698" i="8"/>
  <c r="O698" i="8"/>
  <c r="L698" i="8"/>
  <c r="M698" i="8" s="1"/>
  <c r="N698" i="8"/>
  <c r="K698" i="8"/>
  <c r="J698" i="8"/>
  <c r="I698" i="8"/>
  <c r="H698" i="8"/>
  <c r="G698" i="8"/>
  <c r="F698" i="8"/>
  <c r="E698" i="8"/>
  <c r="Z697" i="8"/>
  <c r="Q697" i="8"/>
  <c r="R697" i="8" s="1"/>
  <c r="S697" i="8"/>
  <c r="P697" i="8"/>
  <c r="M697" i="8"/>
  <c r="L697" i="8"/>
  <c r="O697" i="8" s="1"/>
  <c r="N697" i="8"/>
  <c r="K697" i="8"/>
  <c r="J697" i="8"/>
  <c r="I697" i="8"/>
  <c r="H697" i="8"/>
  <c r="G697" i="8"/>
  <c r="F697" i="8"/>
  <c r="E697" i="8"/>
  <c r="Z696" i="8"/>
  <c r="R696" i="8"/>
  <c r="Q696" i="8"/>
  <c r="T696" i="8" s="1"/>
  <c r="S696" i="8"/>
  <c r="P696" i="8"/>
  <c r="O696" i="8"/>
  <c r="L696" i="8"/>
  <c r="M696" i="8" s="1"/>
  <c r="N696" i="8"/>
  <c r="K696" i="8"/>
  <c r="J696" i="8"/>
  <c r="I696" i="8"/>
  <c r="H696" i="8"/>
  <c r="G696" i="8"/>
  <c r="F696" i="8"/>
  <c r="E696" i="8"/>
  <c r="Z695" i="8"/>
  <c r="Q695" i="8"/>
  <c r="R695" i="8" s="1"/>
  <c r="S695" i="8"/>
  <c r="P695" i="8"/>
  <c r="M695" i="8"/>
  <c r="L695" i="8"/>
  <c r="O695" i="8" s="1"/>
  <c r="N695" i="8"/>
  <c r="K695" i="8"/>
  <c r="J695" i="8"/>
  <c r="I695" i="8"/>
  <c r="H695" i="8"/>
  <c r="G695" i="8"/>
  <c r="F695" i="8"/>
  <c r="E695" i="8"/>
  <c r="Z694" i="8"/>
  <c r="R694" i="8"/>
  <c r="Q694" i="8"/>
  <c r="T694" i="8" s="1"/>
  <c r="S694" i="8"/>
  <c r="P694" i="8"/>
  <c r="O694" i="8"/>
  <c r="L694" i="8"/>
  <c r="M694" i="8" s="1"/>
  <c r="N694" i="8"/>
  <c r="K694" i="8"/>
  <c r="J694" i="8"/>
  <c r="I694" i="8"/>
  <c r="H694" i="8"/>
  <c r="G694" i="8"/>
  <c r="F694" i="8"/>
  <c r="E694" i="8"/>
  <c r="Z693" i="8"/>
  <c r="Q693" i="8"/>
  <c r="R693" i="8" s="1"/>
  <c r="S693" i="8"/>
  <c r="P693" i="8"/>
  <c r="M693" i="8"/>
  <c r="L693" i="8"/>
  <c r="O693" i="8" s="1"/>
  <c r="N693" i="8"/>
  <c r="K693" i="8"/>
  <c r="J693" i="8"/>
  <c r="I693" i="8"/>
  <c r="H693" i="8"/>
  <c r="G693" i="8"/>
  <c r="F693" i="8"/>
  <c r="E693" i="8"/>
  <c r="Z692" i="8"/>
  <c r="R692" i="8"/>
  <c r="Q692" i="8"/>
  <c r="T692" i="8" s="1"/>
  <c r="S692" i="8"/>
  <c r="P692" i="8"/>
  <c r="O692" i="8"/>
  <c r="L692" i="8"/>
  <c r="M692" i="8" s="1"/>
  <c r="N692" i="8"/>
  <c r="K692" i="8"/>
  <c r="J692" i="8"/>
  <c r="I692" i="8"/>
  <c r="H692" i="8"/>
  <c r="G692" i="8"/>
  <c r="F692" i="8"/>
  <c r="E692" i="8"/>
  <c r="Z691" i="8"/>
  <c r="Q691" i="8"/>
  <c r="R691" i="8" s="1"/>
  <c r="S691" i="8"/>
  <c r="P691" i="8"/>
  <c r="M691" i="8"/>
  <c r="L691" i="8"/>
  <c r="O691" i="8" s="1"/>
  <c r="N691" i="8"/>
  <c r="K691" i="8"/>
  <c r="J691" i="8"/>
  <c r="I691" i="8"/>
  <c r="H691" i="8"/>
  <c r="G691" i="8"/>
  <c r="F691" i="8"/>
  <c r="E691" i="8"/>
  <c r="Z690" i="8"/>
  <c r="R690" i="8"/>
  <c r="Q690" i="8"/>
  <c r="T690" i="8" s="1"/>
  <c r="S690" i="8"/>
  <c r="P690" i="8"/>
  <c r="O690" i="8"/>
  <c r="L690" i="8"/>
  <c r="M690" i="8" s="1"/>
  <c r="N690" i="8"/>
  <c r="K690" i="8"/>
  <c r="J690" i="8"/>
  <c r="I690" i="8"/>
  <c r="H690" i="8"/>
  <c r="G690" i="8"/>
  <c r="F690" i="8"/>
  <c r="E690" i="8"/>
  <c r="Z689" i="8"/>
  <c r="Q689" i="8"/>
  <c r="R689" i="8" s="1"/>
  <c r="S689" i="8"/>
  <c r="P689" i="8"/>
  <c r="M689" i="8"/>
  <c r="L689" i="8"/>
  <c r="O689" i="8" s="1"/>
  <c r="N689" i="8"/>
  <c r="K689" i="8"/>
  <c r="J689" i="8"/>
  <c r="I689" i="8"/>
  <c r="H689" i="8"/>
  <c r="G689" i="8"/>
  <c r="F689" i="8"/>
  <c r="E689" i="8"/>
  <c r="Z688" i="8"/>
  <c r="R688" i="8"/>
  <c r="Q688" i="8"/>
  <c r="T688" i="8" s="1"/>
  <c r="S688" i="8"/>
  <c r="P688" i="8"/>
  <c r="O688" i="8"/>
  <c r="L688" i="8"/>
  <c r="M688" i="8" s="1"/>
  <c r="N688" i="8"/>
  <c r="K688" i="8"/>
  <c r="J688" i="8"/>
  <c r="I688" i="8"/>
  <c r="H688" i="8"/>
  <c r="G688" i="8"/>
  <c r="F688" i="8"/>
  <c r="E688" i="8"/>
  <c r="Z687" i="8"/>
  <c r="Q687" i="8"/>
  <c r="R687" i="8" s="1"/>
  <c r="S687" i="8"/>
  <c r="P687" i="8"/>
  <c r="M687" i="8"/>
  <c r="L687" i="8"/>
  <c r="O687" i="8" s="1"/>
  <c r="N687" i="8"/>
  <c r="K687" i="8"/>
  <c r="J687" i="8"/>
  <c r="I687" i="8"/>
  <c r="H687" i="8"/>
  <c r="G687" i="8"/>
  <c r="F687" i="8"/>
  <c r="E687" i="8"/>
  <c r="Z686" i="8"/>
  <c r="R686" i="8"/>
  <c r="Q686" i="8"/>
  <c r="T686" i="8" s="1"/>
  <c r="S686" i="8"/>
  <c r="P686" i="8"/>
  <c r="O686" i="8"/>
  <c r="L686" i="8"/>
  <c r="M686" i="8" s="1"/>
  <c r="N686" i="8"/>
  <c r="K686" i="8"/>
  <c r="J686" i="8"/>
  <c r="I686" i="8"/>
  <c r="H686" i="8"/>
  <c r="G686" i="8"/>
  <c r="F686" i="8"/>
  <c r="E686" i="8"/>
  <c r="Z685" i="8"/>
  <c r="Q685" i="8"/>
  <c r="R685" i="8" s="1"/>
  <c r="S685" i="8"/>
  <c r="P685" i="8"/>
  <c r="M685" i="8"/>
  <c r="L685" i="8"/>
  <c r="O685" i="8" s="1"/>
  <c r="N685" i="8"/>
  <c r="K685" i="8"/>
  <c r="J685" i="8"/>
  <c r="I685" i="8"/>
  <c r="H685" i="8"/>
  <c r="G685" i="8"/>
  <c r="F685" i="8"/>
  <c r="E685" i="8"/>
  <c r="Z684" i="8"/>
  <c r="R684" i="8"/>
  <c r="Q684" i="8"/>
  <c r="T684" i="8" s="1"/>
  <c r="S684" i="8"/>
  <c r="P684" i="8"/>
  <c r="O684" i="8"/>
  <c r="L684" i="8"/>
  <c r="M684" i="8" s="1"/>
  <c r="N684" i="8"/>
  <c r="K684" i="8"/>
  <c r="J684" i="8"/>
  <c r="I684" i="8"/>
  <c r="H684" i="8"/>
  <c r="G684" i="8"/>
  <c r="F684" i="8"/>
  <c r="E684" i="8"/>
  <c r="Z683" i="8"/>
  <c r="S683" i="8"/>
  <c r="P683" i="8"/>
  <c r="N683" i="8"/>
  <c r="G137" i="7" s="1"/>
  <c r="K683" i="8"/>
  <c r="E137" i="7" s="1"/>
  <c r="I683" i="8"/>
  <c r="D137" i="7" s="1"/>
  <c r="H683" i="8"/>
  <c r="G683" i="8"/>
  <c r="F683" i="8"/>
  <c r="E683" i="8"/>
  <c r="D683" i="8"/>
  <c r="A683" i="8"/>
  <c r="Z682" i="8"/>
  <c r="S682" i="8"/>
  <c r="P682" i="8"/>
  <c r="N682" i="8"/>
  <c r="K682" i="8"/>
  <c r="I682" i="8"/>
  <c r="T682" i="8" s="1"/>
  <c r="H682" i="8"/>
  <c r="G682" i="8"/>
  <c r="F682" i="8"/>
  <c r="E682" i="8"/>
  <c r="D682" i="8"/>
  <c r="A682" i="8"/>
  <c r="Z681" i="8"/>
  <c r="S681" i="8"/>
  <c r="P681" i="8"/>
  <c r="N681" i="8"/>
  <c r="K681" i="8"/>
  <c r="I681" i="8"/>
  <c r="T681" i="8" s="1"/>
  <c r="H681" i="8"/>
  <c r="G681" i="8"/>
  <c r="F681" i="8"/>
  <c r="E681" i="8"/>
  <c r="D681" i="8"/>
  <c r="A681" i="8"/>
  <c r="Z680" i="8"/>
  <c r="S680" i="8"/>
  <c r="P680" i="8"/>
  <c r="N680" i="8"/>
  <c r="G136" i="7" s="1"/>
  <c r="K680" i="8"/>
  <c r="E136" i="7" s="1"/>
  <c r="I680" i="8"/>
  <c r="D136" i="7" s="1"/>
  <c r="H680" i="8"/>
  <c r="G680" i="8"/>
  <c r="F680" i="8"/>
  <c r="E680" i="8"/>
  <c r="D680" i="8"/>
  <c r="A680" i="8"/>
  <c r="Z679" i="8"/>
  <c r="Q679" i="8"/>
  <c r="R679" i="8" s="1"/>
  <c r="S679" i="8"/>
  <c r="P679" i="8"/>
  <c r="M679" i="8"/>
  <c r="L679" i="8"/>
  <c r="O679" i="8" s="1"/>
  <c r="N679" i="8"/>
  <c r="K679" i="8"/>
  <c r="J679" i="8"/>
  <c r="I679" i="8"/>
  <c r="H679" i="8"/>
  <c r="G679" i="8"/>
  <c r="F679" i="8"/>
  <c r="E679" i="8"/>
  <c r="Z678" i="8"/>
  <c r="R678" i="8"/>
  <c r="Q678" i="8"/>
  <c r="T678" i="8" s="1"/>
  <c r="S678" i="8"/>
  <c r="P678" i="8"/>
  <c r="O678" i="8"/>
  <c r="L678" i="8"/>
  <c r="M678" i="8" s="1"/>
  <c r="N678" i="8"/>
  <c r="K678" i="8"/>
  <c r="J678" i="8"/>
  <c r="I678" i="8"/>
  <c r="H678" i="8"/>
  <c r="G678" i="8"/>
  <c r="F678" i="8"/>
  <c r="E678" i="8"/>
  <c r="Z677" i="8"/>
  <c r="Q677" i="8"/>
  <c r="R677" i="8" s="1"/>
  <c r="S677" i="8"/>
  <c r="P677" i="8"/>
  <c r="M677" i="8"/>
  <c r="L677" i="8"/>
  <c r="O677" i="8" s="1"/>
  <c r="N677" i="8"/>
  <c r="K677" i="8"/>
  <c r="J677" i="8"/>
  <c r="I677" i="8"/>
  <c r="H677" i="8"/>
  <c r="G677" i="8"/>
  <c r="F677" i="8"/>
  <c r="E677" i="8"/>
  <c r="Z676" i="8"/>
  <c r="R676" i="8"/>
  <c r="Q676" i="8"/>
  <c r="T676" i="8" s="1"/>
  <c r="S676" i="8"/>
  <c r="P676" i="8"/>
  <c r="O676" i="8"/>
  <c r="L676" i="8"/>
  <c r="M676" i="8" s="1"/>
  <c r="N676" i="8"/>
  <c r="K676" i="8"/>
  <c r="J676" i="8"/>
  <c r="I676" i="8"/>
  <c r="H676" i="8"/>
  <c r="G676" i="8"/>
  <c r="F676" i="8"/>
  <c r="E676" i="8"/>
  <c r="Z675" i="8"/>
  <c r="Q675" i="8"/>
  <c r="R675" i="8" s="1"/>
  <c r="S675" i="8"/>
  <c r="P675" i="8"/>
  <c r="M675" i="8"/>
  <c r="L675" i="8"/>
  <c r="O675" i="8" s="1"/>
  <c r="N675" i="8"/>
  <c r="K675" i="8"/>
  <c r="J675" i="8"/>
  <c r="I675" i="8"/>
  <c r="H675" i="8"/>
  <c r="G675" i="8"/>
  <c r="F675" i="8"/>
  <c r="E675" i="8"/>
  <c r="Z674" i="8"/>
  <c r="R674" i="8"/>
  <c r="Q674" i="8"/>
  <c r="T674" i="8" s="1"/>
  <c r="S674" i="8"/>
  <c r="P674" i="8"/>
  <c r="O674" i="8"/>
  <c r="L674" i="8"/>
  <c r="M674" i="8" s="1"/>
  <c r="N674" i="8"/>
  <c r="K674" i="8"/>
  <c r="J674" i="8"/>
  <c r="I674" i="8"/>
  <c r="H674" i="8"/>
  <c r="G674" i="8"/>
  <c r="F674" i="8"/>
  <c r="E674" i="8"/>
  <c r="Z673" i="8"/>
  <c r="Q673" i="8"/>
  <c r="R673" i="8" s="1"/>
  <c r="S673" i="8"/>
  <c r="P673" i="8"/>
  <c r="M673" i="8"/>
  <c r="L673" i="8"/>
  <c r="O673" i="8" s="1"/>
  <c r="N673" i="8"/>
  <c r="K673" i="8"/>
  <c r="J673" i="8"/>
  <c r="I673" i="8"/>
  <c r="H673" i="8"/>
  <c r="G673" i="8"/>
  <c r="F673" i="8"/>
  <c r="E673" i="8"/>
  <c r="Z672" i="8"/>
  <c r="R672" i="8"/>
  <c r="Q672" i="8"/>
  <c r="T672" i="8" s="1"/>
  <c r="S672" i="8"/>
  <c r="P672" i="8"/>
  <c r="O672" i="8"/>
  <c r="L672" i="8"/>
  <c r="M672" i="8" s="1"/>
  <c r="N672" i="8"/>
  <c r="K672" i="8"/>
  <c r="J672" i="8"/>
  <c r="I672" i="8"/>
  <c r="H672" i="8"/>
  <c r="G672" i="8"/>
  <c r="F672" i="8"/>
  <c r="E672" i="8"/>
  <c r="Z671" i="8"/>
  <c r="Q671" i="8"/>
  <c r="R671" i="8" s="1"/>
  <c r="S671" i="8"/>
  <c r="P671" i="8"/>
  <c r="M671" i="8"/>
  <c r="L671" i="8"/>
  <c r="O671" i="8" s="1"/>
  <c r="N671" i="8"/>
  <c r="K671" i="8"/>
  <c r="J671" i="8"/>
  <c r="I671" i="8"/>
  <c r="H671" i="8"/>
  <c r="G671" i="8"/>
  <c r="F671" i="8"/>
  <c r="E671" i="8"/>
  <c r="Z670" i="8"/>
  <c r="R670" i="8"/>
  <c r="Q670" i="8"/>
  <c r="T670" i="8" s="1"/>
  <c r="S670" i="8"/>
  <c r="P670" i="8"/>
  <c r="O670" i="8"/>
  <c r="L670" i="8"/>
  <c r="M670" i="8" s="1"/>
  <c r="N670" i="8"/>
  <c r="K670" i="8"/>
  <c r="J670" i="8"/>
  <c r="I670" i="8"/>
  <c r="H670" i="8"/>
  <c r="G670" i="8"/>
  <c r="F670" i="8"/>
  <c r="E670" i="8"/>
  <c r="Z669" i="8"/>
  <c r="Q669" i="8"/>
  <c r="R669" i="8" s="1"/>
  <c r="S669" i="8"/>
  <c r="P669" i="8"/>
  <c r="M669" i="8"/>
  <c r="L669" i="8"/>
  <c r="O669" i="8" s="1"/>
  <c r="N669" i="8"/>
  <c r="K669" i="8"/>
  <c r="J669" i="8"/>
  <c r="I669" i="8"/>
  <c r="H669" i="8"/>
  <c r="G669" i="8"/>
  <c r="F669" i="8"/>
  <c r="E669" i="8"/>
  <c r="Z668" i="8"/>
  <c r="R668" i="8"/>
  <c r="Q668" i="8"/>
  <c r="T668" i="8" s="1"/>
  <c r="S668" i="8"/>
  <c r="P668" i="8"/>
  <c r="O668" i="8"/>
  <c r="L668" i="8"/>
  <c r="M668" i="8" s="1"/>
  <c r="N668" i="8"/>
  <c r="K668" i="8"/>
  <c r="J668" i="8"/>
  <c r="I668" i="8"/>
  <c r="H668" i="8"/>
  <c r="G668" i="8"/>
  <c r="F668" i="8"/>
  <c r="E668" i="8"/>
  <c r="Z667" i="8"/>
  <c r="Q667" i="8"/>
  <c r="R667" i="8" s="1"/>
  <c r="S667" i="8"/>
  <c r="P667" i="8"/>
  <c r="M667" i="8"/>
  <c r="L667" i="8"/>
  <c r="O667" i="8" s="1"/>
  <c r="N667" i="8"/>
  <c r="K667" i="8"/>
  <c r="J667" i="8"/>
  <c r="I667" i="8"/>
  <c r="H667" i="8"/>
  <c r="G667" i="8"/>
  <c r="F667" i="8"/>
  <c r="E667" i="8"/>
  <c r="Z666" i="8"/>
  <c r="R666" i="8"/>
  <c r="Q666" i="8"/>
  <c r="T666" i="8" s="1"/>
  <c r="S666" i="8"/>
  <c r="P666" i="8"/>
  <c r="O666" i="8"/>
  <c r="L666" i="8"/>
  <c r="M666" i="8" s="1"/>
  <c r="N666" i="8"/>
  <c r="K666" i="8"/>
  <c r="J666" i="8"/>
  <c r="I666" i="8"/>
  <c r="H666" i="8"/>
  <c r="G666" i="8"/>
  <c r="F666" i="8"/>
  <c r="E666" i="8"/>
  <c r="Z665" i="8"/>
  <c r="Q665" i="8"/>
  <c r="R665" i="8" s="1"/>
  <c r="S665" i="8"/>
  <c r="P665" i="8"/>
  <c r="M665" i="8"/>
  <c r="L665" i="8"/>
  <c r="O665" i="8" s="1"/>
  <c r="N665" i="8"/>
  <c r="K665" i="8"/>
  <c r="J665" i="8"/>
  <c r="I665" i="8"/>
  <c r="H665" i="8"/>
  <c r="G665" i="8"/>
  <c r="F665" i="8"/>
  <c r="E665" i="8"/>
  <c r="Z664" i="8"/>
  <c r="R664" i="8"/>
  <c r="Q664" i="8"/>
  <c r="T664" i="8" s="1"/>
  <c r="S664" i="8"/>
  <c r="P664" i="8"/>
  <c r="O664" i="8"/>
  <c r="L664" i="8"/>
  <c r="M664" i="8" s="1"/>
  <c r="N664" i="8"/>
  <c r="K664" i="8"/>
  <c r="J664" i="8"/>
  <c r="I664" i="8"/>
  <c r="H664" i="8"/>
  <c r="G664" i="8"/>
  <c r="F664" i="8"/>
  <c r="E664" i="8"/>
  <c r="Z663" i="8"/>
  <c r="Q663" i="8"/>
  <c r="R663" i="8" s="1"/>
  <c r="S663" i="8"/>
  <c r="P663" i="8"/>
  <c r="M663" i="8"/>
  <c r="L663" i="8"/>
  <c r="O663" i="8" s="1"/>
  <c r="N663" i="8"/>
  <c r="K663" i="8"/>
  <c r="J663" i="8"/>
  <c r="I663" i="8"/>
  <c r="H663" i="8"/>
  <c r="G663" i="8"/>
  <c r="F663" i="8"/>
  <c r="E663" i="8"/>
  <c r="Z662" i="8"/>
  <c r="R662" i="8"/>
  <c r="Q662" i="8"/>
  <c r="T662" i="8" s="1"/>
  <c r="S662" i="8"/>
  <c r="P662" i="8"/>
  <c r="O662" i="8"/>
  <c r="L662" i="8"/>
  <c r="M662" i="8" s="1"/>
  <c r="N662" i="8"/>
  <c r="K662" i="8"/>
  <c r="J662" i="8"/>
  <c r="I662" i="8"/>
  <c r="H662" i="8"/>
  <c r="G662" i="8"/>
  <c r="F662" i="8"/>
  <c r="E662" i="8"/>
  <c r="Z661" i="8"/>
  <c r="Q661" i="8"/>
  <c r="R661" i="8" s="1"/>
  <c r="S661" i="8"/>
  <c r="P661" i="8"/>
  <c r="M661" i="8"/>
  <c r="L661" i="8"/>
  <c r="O661" i="8" s="1"/>
  <c r="N661" i="8"/>
  <c r="K661" i="8"/>
  <c r="J661" i="8"/>
  <c r="I661" i="8"/>
  <c r="H661" i="8"/>
  <c r="G661" i="8"/>
  <c r="F661" i="8"/>
  <c r="E661" i="8"/>
  <c r="Z660" i="8"/>
  <c r="R660" i="8"/>
  <c r="Q660" i="8"/>
  <c r="T660" i="8" s="1"/>
  <c r="S660" i="8"/>
  <c r="P660" i="8"/>
  <c r="O660" i="8"/>
  <c r="L660" i="8"/>
  <c r="M660" i="8" s="1"/>
  <c r="N660" i="8"/>
  <c r="K660" i="8"/>
  <c r="J660" i="8"/>
  <c r="I660" i="8"/>
  <c r="H660" i="8"/>
  <c r="G660" i="8"/>
  <c r="F660" i="8"/>
  <c r="E660" i="8"/>
  <c r="Z659" i="8"/>
  <c r="Q659" i="8"/>
  <c r="R659" i="8" s="1"/>
  <c r="S659" i="8"/>
  <c r="P659" i="8"/>
  <c r="M659" i="8"/>
  <c r="L659" i="8"/>
  <c r="O659" i="8" s="1"/>
  <c r="N659" i="8"/>
  <c r="K659" i="8"/>
  <c r="J659" i="8"/>
  <c r="I659" i="8"/>
  <c r="H659" i="8"/>
  <c r="G659" i="8"/>
  <c r="F659" i="8"/>
  <c r="E659" i="8"/>
  <c r="Z658" i="8"/>
  <c r="R658" i="8"/>
  <c r="Q658" i="8"/>
  <c r="T658" i="8" s="1"/>
  <c r="S658" i="8"/>
  <c r="P658" i="8"/>
  <c r="O658" i="8"/>
  <c r="L658" i="8"/>
  <c r="M658" i="8" s="1"/>
  <c r="N658" i="8"/>
  <c r="K658" i="8"/>
  <c r="J658" i="8"/>
  <c r="I658" i="8"/>
  <c r="H658" i="8"/>
  <c r="G658" i="8"/>
  <c r="F658" i="8"/>
  <c r="E658" i="8"/>
  <c r="Z657" i="8"/>
  <c r="Q657" i="8"/>
  <c r="R657" i="8" s="1"/>
  <c r="S657" i="8"/>
  <c r="P657" i="8"/>
  <c r="M657" i="8"/>
  <c r="L657" i="8"/>
  <c r="O657" i="8" s="1"/>
  <c r="N657" i="8"/>
  <c r="K657" i="8"/>
  <c r="J657" i="8"/>
  <c r="I657" i="8"/>
  <c r="H657" i="8"/>
  <c r="G657" i="8"/>
  <c r="F657" i="8"/>
  <c r="E657" i="8"/>
  <c r="Z656" i="8"/>
  <c r="R656" i="8"/>
  <c r="Q656" i="8"/>
  <c r="T656" i="8" s="1"/>
  <c r="S656" i="8"/>
  <c r="P656" i="8"/>
  <c r="O656" i="8"/>
  <c r="L656" i="8"/>
  <c r="M656" i="8" s="1"/>
  <c r="N656" i="8"/>
  <c r="K656" i="8"/>
  <c r="J656" i="8"/>
  <c r="I656" i="8"/>
  <c r="H656" i="8"/>
  <c r="G656" i="8"/>
  <c r="F656" i="8"/>
  <c r="E656" i="8"/>
  <c r="Z655" i="8"/>
  <c r="Q655" i="8"/>
  <c r="R655" i="8" s="1"/>
  <c r="S655" i="8"/>
  <c r="P655" i="8"/>
  <c r="M655" i="8"/>
  <c r="L655" i="8"/>
  <c r="O655" i="8" s="1"/>
  <c r="N655" i="8"/>
  <c r="K655" i="8"/>
  <c r="J655" i="8"/>
  <c r="I655" i="8"/>
  <c r="H655" i="8"/>
  <c r="G655" i="8"/>
  <c r="F655" i="8"/>
  <c r="E655" i="8"/>
  <c r="Z654" i="8"/>
  <c r="S654" i="8"/>
  <c r="T654" i="8" s="1"/>
  <c r="P654" i="8"/>
  <c r="R654" i="8" s="1"/>
  <c r="N654" i="8"/>
  <c r="O654" i="8" s="1"/>
  <c r="K654" i="8"/>
  <c r="M654" i="8" s="1"/>
  <c r="I654" i="8"/>
  <c r="H654" i="8"/>
  <c r="G654" i="8"/>
  <c r="F654" i="8"/>
  <c r="E654" i="8"/>
  <c r="D654" i="8"/>
  <c r="A654" i="8"/>
  <c r="Z653" i="8"/>
  <c r="S653" i="8"/>
  <c r="T653" i="8" s="1"/>
  <c r="P653" i="8"/>
  <c r="R653" i="8" s="1"/>
  <c r="N653" i="8"/>
  <c r="O653" i="8" s="1"/>
  <c r="K653" i="8"/>
  <c r="M653" i="8" s="1"/>
  <c r="I653" i="8"/>
  <c r="H653" i="8"/>
  <c r="G653" i="8"/>
  <c r="F653" i="8"/>
  <c r="E653" i="8"/>
  <c r="D653" i="8"/>
  <c r="A653" i="8"/>
  <c r="Z652" i="8"/>
  <c r="R652" i="8"/>
  <c r="Q652" i="8"/>
  <c r="T652" i="8" s="1"/>
  <c r="S652" i="8"/>
  <c r="P652" i="8"/>
  <c r="O652" i="8"/>
  <c r="L652" i="8"/>
  <c r="M652" i="8" s="1"/>
  <c r="N652" i="8"/>
  <c r="K652" i="8"/>
  <c r="J652" i="8"/>
  <c r="I652" i="8"/>
  <c r="H652" i="8"/>
  <c r="G652" i="8"/>
  <c r="F652" i="8"/>
  <c r="E652" i="8"/>
  <c r="Z651" i="8"/>
  <c r="Q651" i="8"/>
  <c r="R651" i="8" s="1"/>
  <c r="S651" i="8"/>
  <c r="P651" i="8"/>
  <c r="M651" i="8"/>
  <c r="L651" i="8"/>
  <c r="O651" i="8" s="1"/>
  <c r="N651" i="8"/>
  <c r="K651" i="8"/>
  <c r="J651" i="8"/>
  <c r="I651" i="8"/>
  <c r="H651" i="8"/>
  <c r="G651" i="8"/>
  <c r="F651" i="8"/>
  <c r="E651" i="8"/>
  <c r="Z650" i="8"/>
  <c r="R650" i="8"/>
  <c r="Q650" i="8"/>
  <c r="T650" i="8" s="1"/>
  <c r="S650" i="8"/>
  <c r="P650" i="8"/>
  <c r="O650" i="8"/>
  <c r="L650" i="8"/>
  <c r="M650" i="8" s="1"/>
  <c r="N650" i="8"/>
  <c r="K650" i="8"/>
  <c r="J650" i="8"/>
  <c r="I650" i="8"/>
  <c r="H650" i="8"/>
  <c r="G650" i="8"/>
  <c r="F650" i="8"/>
  <c r="E650" i="8"/>
  <c r="Z649" i="8"/>
  <c r="Q649" i="8"/>
  <c r="R649" i="8" s="1"/>
  <c r="S649" i="8"/>
  <c r="P649" i="8"/>
  <c r="M649" i="8"/>
  <c r="L649" i="8"/>
  <c r="O649" i="8" s="1"/>
  <c r="N649" i="8"/>
  <c r="K649" i="8"/>
  <c r="J649" i="8"/>
  <c r="I649" i="8"/>
  <c r="H649" i="8"/>
  <c r="G649" i="8"/>
  <c r="F649" i="8"/>
  <c r="E649" i="8"/>
  <c r="Z648" i="8"/>
  <c r="R648" i="8"/>
  <c r="Q648" i="8"/>
  <c r="T648" i="8" s="1"/>
  <c r="S648" i="8"/>
  <c r="P648" i="8"/>
  <c r="O648" i="8"/>
  <c r="L648" i="8"/>
  <c r="M648" i="8" s="1"/>
  <c r="N648" i="8"/>
  <c r="K648" i="8"/>
  <c r="J648" i="8"/>
  <c r="I648" i="8"/>
  <c r="H648" i="8"/>
  <c r="G648" i="8"/>
  <c r="F648" i="8"/>
  <c r="E648" i="8"/>
  <c r="Z647" i="8"/>
  <c r="Q647" i="8"/>
  <c r="R647" i="8" s="1"/>
  <c r="S647" i="8"/>
  <c r="P647" i="8"/>
  <c r="M647" i="8"/>
  <c r="L647" i="8"/>
  <c r="O647" i="8" s="1"/>
  <c r="N647" i="8"/>
  <c r="K647" i="8"/>
  <c r="J647" i="8"/>
  <c r="I647" i="8"/>
  <c r="H647" i="8"/>
  <c r="G647" i="8"/>
  <c r="F647" i="8"/>
  <c r="E647" i="8"/>
  <c r="Z646" i="8"/>
  <c r="R646" i="8"/>
  <c r="Q646" i="8"/>
  <c r="T646" i="8" s="1"/>
  <c r="S646" i="8"/>
  <c r="P646" i="8"/>
  <c r="O646" i="8"/>
  <c r="L646" i="8"/>
  <c r="M646" i="8" s="1"/>
  <c r="N646" i="8"/>
  <c r="K646" i="8"/>
  <c r="J646" i="8"/>
  <c r="I646" i="8"/>
  <c r="H646" i="8"/>
  <c r="G646" i="8"/>
  <c r="F646" i="8"/>
  <c r="E646" i="8"/>
  <c r="Z645" i="8"/>
  <c r="Q645" i="8"/>
  <c r="R645" i="8" s="1"/>
  <c r="S645" i="8"/>
  <c r="P645" i="8"/>
  <c r="M645" i="8"/>
  <c r="L645" i="8"/>
  <c r="O645" i="8" s="1"/>
  <c r="N645" i="8"/>
  <c r="K645" i="8"/>
  <c r="J645" i="8"/>
  <c r="I645" i="8"/>
  <c r="H645" i="8"/>
  <c r="G645" i="8"/>
  <c r="F645" i="8"/>
  <c r="E645" i="8"/>
  <c r="Z644" i="8"/>
  <c r="R644" i="8"/>
  <c r="Q644" i="8"/>
  <c r="T644" i="8" s="1"/>
  <c r="S644" i="8"/>
  <c r="P644" i="8"/>
  <c r="O644" i="8"/>
  <c r="L644" i="8"/>
  <c r="M644" i="8" s="1"/>
  <c r="N644" i="8"/>
  <c r="K644" i="8"/>
  <c r="J644" i="8"/>
  <c r="I644" i="8"/>
  <c r="H644" i="8"/>
  <c r="G644" i="8"/>
  <c r="F644" i="8"/>
  <c r="E644" i="8"/>
  <c r="Z643" i="8"/>
  <c r="Q643" i="8"/>
  <c r="R643" i="8" s="1"/>
  <c r="S643" i="8"/>
  <c r="P643" i="8"/>
  <c r="M643" i="8"/>
  <c r="L643" i="8"/>
  <c r="O643" i="8" s="1"/>
  <c r="N643" i="8"/>
  <c r="K643" i="8"/>
  <c r="J643" i="8"/>
  <c r="I643" i="8"/>
  <c r="H643" i="8"/>
  <c r="G643" i="8"/>
  <c r="F643" i="8"/>
  <c r="E643" i="8"/>
  <c r="Z642" i="8"/>
  <c r="R642" i="8"/>
  <c r="Q642" i="8"/>
  <c r="T642" i="8" s="1"/>
  <c r="S642" i="8"/>
  <c r="P642" i="8"/>
  <c r="O642" i="8"/>
  <c r="L642" i="8"/>
  <c r="M642" i="8" s="1"/>
  <c r="N642" i="8"/>
  <c r="K642" i="8"/>
  <c r="J642" i="8"/>
  <c r="I642" i="8"/>
  <c r="H642" i="8"/>
  <c r="G642" i="8"/>
  <c r="F642" i="8"/>
  <c r="E642" i="8"/>
  <c r="Z641" i="8"/>
  <c r="Q641" i="8"/>
  <c r="R641" i="8" s="1"/>
  <c r="S641" i="8"/>
  <c r="P641" i="8"/>
  <c r="M641" i="8"/>
  <c r="L641" i="8"/>
  <c r="O641" i="8" s="1"/>
  <c r="N641" i="8"/>
  <c r="K641" i="8"/>
  <c r="J641" i="8"/>
  <c r="I641" i="8"/>
  <c r="H641" i="8"/>
  <c r="G641" i="8"/>
  <c r="F641" i="8"/>
  <c r="E641" i="8"/>
  <c r="Z640" i="8"/>
  <c r="R640" i="8"/>
  <c r="Q640" i="8"/>
  <c r="T640" i="8" s="1"/>
  <c r="S640" i="8"/>
  <c r="P640" i="8"/>
  <c r="O640" i="8"/>
  <c r="L640" i="8"/>
  <c r="M640" i="8" s="1"/>
  <c r="N640" i="8"/>
  <c r="K640" i="8"/>
  <c r="J640" i="8"/>
  <c r="I640" i="8"/>
  <c r="H640" i="8"/>
  <c r="G640" i="8"/>
  <c r="F640" i="8"/>
  <c r="E640" i="8"/>
  <c r="Z639" i="8"/>
  <c r="Q639" i="8"/>
  <c r="R639" i="8" s="1"/>
  <c r="S639" i="8"/>
  <c r="P639" i="8"/>
  <c r="M639" i="8"/>
  <c r="L639" i="8"/>
  <c r="O639" i="8" s="1"/>
  <c r="N639" i="8"/>
  <c r="K639" i="8"/>
  <c r="J639" i="8"/>
  <c r="I639" i="8"/>
  <c r="H639" i="8"/>
  <c r="G639" i="8"/>
  <c r="F639" i="8"/>
  <c r="E639" i="8"/>
  <c r="Z638" i="8"/>
  <c r="R638" i="8"/>
  <c r="Q638" i="8"/>
  <c r="T638" i="8" s="1"/>
  <c r="S638" i="8"/>
  <c r="P638" i="8"/>
  <c r="O638" i="8"/>
  <c r="L638" i="8"/>
  <c r="M638" i="8" s="1"/>
  <c r="N638" i="8"/>
  <c r="K638" i="8"/>
  <c r="J638" i="8"/>
  <c r="I638" i="8"/>
  <c r="H638" i="8"/>
  <c r="G638" i="8"/>
  <c r="F638" i="8"/>
  <c r="E638" i="8"/>
  <c r="Z637" i="8"/>
  <c r="Q637" i="8"/>
  <c r="R637" i="8" s="1"/>
  <c r="S637" i="8"/>
  <c r="P637" i="8"/>
  <c r="M637" i="8"/>
  <c r="L637" i="8"/>
  <c r="O637" i="8" s="1"/>
  <c r="N637" i="8"/>
  <c r="K637" i="8"/>
  <c r="J637" i="8"/>
  <c r="I637" i="8"/>
  <c r="H637" i="8"/>
  <c r="G637" i="8"/>
  <c r="F637" i="8"/>
  <c r="E637" i="8"/>
  <c r="Z636" i="8"/>
  <c r="R636" i="8"/>
  <c r="Q636" i="8"/>
  <c r="T636" i="8" s="1"/>
  <c r="S636" i="8"/>
  <c r="P636" i="8"/>
  <c r="O636" i="8"/>
  <c r="L636" i="8"/>
  <c r="M636" i="8" s="1"/>
  <c r="N636" i="8"/>
  <c r="K636" i="8"/>
  <c r="J636" i="8"/>
  <c r="I636" i="8"/>
  <c r="H636" i="8"/>
  <c r="G636" i="8"/>
  <c r="F636" i="8"/>
  <c r="E636" i="8"/>
  <c r="Z635" i="8"/>
  <c r="Q635" i="8"/>
  <c r="R635" i="8" s="1"/>
  <c r="S635" i="8"/>
  <c r="P635" i="8"/>
  <c r="M635" i="8"/>
  <c r="L635" i="8"/>
  <c r="O635" i="8" s="1"/>
  <c r="N635" i="8"/>
  <c r="K635" i="8"/>
  <c r="J635" i="8"/>
  <c r="I635" i="8"/>
  <c r="H635" i="8"/>
  <c r="G635" i="8"/>
  <c r="F635" i="8"/>
  <c r="E635" i="8"/>
  <c r="Z634" i="8"/>
  <c r="R634" i="8"/>
  <c r="Q634" i="8"/>
  <c r="T634" i="8" s="1"/>
  <c r="S634" i="8"/>
  <c r="P634" i="8"/>
  <c r="O634" i="8"/>
  <c r="L634" i="8"/>
  <c r="M634" i="8" s="1"/>
  <c r="N634" i="8"/>
  <c r="K634" i="8"/>
  <c r="J634" i="8"/>
  <c r="I634" i="8"/>
  <c r="H634" i="8"/>
  <c r="G634" i="8"/>
  <c r="F634" i="8"/>
  <c r="E634" i="8"/>
  <c r="Z633" i="8"/>
  <c r="Q633" i="8"/>
  <c r="R633" i="8" s="1"/>
  <c r="S633" i="8"/>
  <c r="P633" i="8"/>
  <c r="M633" i="8"/>
  <c r="L633" i="8"/>
  <c r="O633" i="8" s="1"/>
  <c r="N633" i="8"/>
  <c r="K633" i="8"/>
  <c r="J633" i="8"/>
  <c r="I633" i="8"/>
  <c r="H633" i="8"/>
  <c r="G633" i="8"/>
  <c r="F633" i="8"/>
  <c r="E633" i="8"/>
  <c r="Z632" i="8"/>
  <c r="R632" i="8"/>
  <c r="Q632" i="8"/>
  <c r="T632" i="8" s="1"/>
  <c r="S632" i="8"/>
  <c r="P632" i="8"/>
  <c r="O632" i="8"/>
  <c r="L632" i="8"/>
  <c r="M632" i="8" s="1"/>
  <c r="N632" i="8"/>
  <c r="K632" i="8"/>
  <c r="J632" i="8"/>
  <c r="I632" i="8"/>
  <c r="H632" i="8"/>
  <c r="G632" i="8"/>
  <c r="F632" i="8"/>
  <c r="E632" i="8"/>
  <c r="Z631" i="8"/>
  <c r="Q631" i="8"/>
  <c r="R631" i="8" s="1"/>
  <c r="S631" i="8"/>
  <c r="P631" i="8"/>
  <c r="M631" i="8"/>
  <c r="L631" i="8"/>
  <c r="O631" i="8" s="1"/>
  <c r="N631" i="8"/>
  <c r="K631" i="8"/>
  <c r="J631" i="8"/>
  <c r="I631" i="8"/>
  <c r="H631" i="8"/>
  <c r="G631" i="8"/>
  <c r="F631" i="8"/>
  <c r="E631" i="8"/>
  <c r="Z630" i="8"/>
  <c r="R630" i="8"/>
  <c r="Q630" i="8"/>
  <c r="T630" i="8" s="1"/>
  <c r="S630" i="8"/>
  <c r="P630" i="8"/>
  <c r="O630" i="8"/>
  <c r="L630" i="8"/>
  <c r="M630" i="8" s="1"/>
  <c r="N630" i="8"/>
  <c r="K630" i="8"/>
  <c r="J630" i="8"/>
  <c r="I630" i="8"/>
  <c r="H630" i="8"/>
  <c r="G630" i="8"/>
  <c r="F630" i="8"/>
  <c r="E630" i="8"/>
  <c r="Z629" i="8"/>
  <c r="S629" i="8"/>
  <c r="P629" i="8"/>
  <c r="N629" i="8"/>
  <c r="K629" i="8"/>
  <c r="I629" i="8"/>
  <c r="T629" i="8" s="1"/>
  <c r="H629" i="8"/>
  <c r="G629" i="8"/>
  <c r="F629" i="8"/>
  <c r="E629" i="8"/>
  <c r="D629" i="8"/>
  <c r="A629" i="8"/>
  <c r="Z628" i="8"/>
  <c r="S628" i="8"/>
  <c r="P628" i="8"/>
  <c r="N628" i="8"/>
  <c r="K628" i="8"/>
  <c r="I628" i="8"/>
  <c r="T628" i="8" s="1"/>
  <c r="H628" i="8"/>
  <c r="G628" i="8"/>
  <c r="F628" i="8"/>
  <c r="E628" i="8"/>
  <c r="D628" i="8"/>
  <c r="A628" i="8"/>
  <c r="Z627" i="8"/>
  <c r="Q627" i="8"/>
  <c r="R627" i="8" s="1"/>
  <c r="S627" i="8"/>
  <c r="P627" i="8"/>
  <c r="M627" i="8"/>
  <c r="L627" i="8"/>
  <c r="O627" i="8" s="1"/>
  <c r="N627" i="8"/>
  <c r="K627" i="8"/>
  <c r="J627" i="8"/>
  <c r="I627" i="8"/>
  <c r="H627" i="8"/>
  <c r="G627" i="8"/>
  <c r="F627" i="8"/>
  <c r="E627" i="8"/>
  <c r="Z626" i="8"/>
  <c r="R626" i="8"/>
  <c r="Q626" i="8"/>
  <c r="T626" i="8" s="1"/>
  <c r="S626" i="8"/>
  <c r="P626" i="8"/>
  <c r="O626" i="8"/>
  <c r="L626" i="8"/>
  <c r="M626" i="8" s="1"/>
  <c r="N626" i="8"/>
  <c r="K626" i="8"/>
  <c r="J626" i="8"/>
  <c r="I626" i="8"/>
  <c r="H626" i="8"/>
  <c r="G626" i="8"/>
  <c r="F626" i="8"/>
  <c r="E626" i="8"/>
  <c r="Z625" i="8"/>
  <c r="Q625" i="8"/>
  <c r="R625" i="8" s="1"/>
  <c r="S625" i="8"/>
  <c r="P625" i="8"/>
  <c r="M625" i="8"/>
  <c r="L625" i="8"/>
  <c r="O625" i="8" s="1"/>
  <c r="N625" i="8"/>
  <c r="K625" i="8"/>
  <c r="J625" i="8"/>
  <c r="I625" i="8"/>
  <c r="H625" i="8"/>
  <c r="G625" i="8"/>
  <c r="F625" i="8"/>
  <c r="E625" i="8"/>
  <c r="Z624" i="8"/>
  <c r="R624" i="8"/>
  <c r="Q624" i="8"/>
  <c r="T624" i="8" s="1"/>
  <c r="S624" i="8"/>
  <c r="P624" i="8"/>
  <c r="O624" i="8"/>
  <c r="L624" i="8"/>
  <c r="M624" i="8" s="1"/>
  <c r="N624" i="8"/>
  <c r="K624" i="8"/>
  <c r="J624" i="8"/>
  <c r="I624" i="8"/>
  <c r="H624" i="8"/>
  <c r="G624" i="8"/>
  <c r="F624" i="8"/>
  <c r="E624" i="8"/>
  <c r="Z623" i="8"/>
  <c r="Q623" i="8"/>
  <c r="R623" i="8" s="1"/>
  <c r="S623" i="8"/>
  <c r="P623" i="8"/>
  <c r="M623" i="8"/>
  <c r="L623" i="8"/>
  <c r="O623" i="8" s="1"/>
  <c r="N623" i="8"/>
  <c r="K623" i="8"/>
  <c r="J623" i="8"/>
  <c r="I623" i="8"/>
  <c r="H623" i="8"/>
  <c r="G623" i="8"/>
  <c r="F623" i="8"/>
  <c r="E623" i="8"/>
  <c r="Z622" i="8"/>
  <c r="R622" i="8"/>
  <c r="Q622" i="8"/>
  <c r="T622" i="8" s="1"/>
  <c r="S622" i="8"/>
  <c r="P622" i="8"/>
  <c r="O622" i="8"/>
  <c r="L622" i="8"/>
  <c r="M622" i="8" s="1"/>
  <c r="N622" i="8"/>
  <c r="K622" i="8"/>
  <c r="J622" i="8"/>
  <c r="I622" i="8"/>
  <c r="H622" i="8"/>
  <c r="G622" i="8"/>
  <c r="F622" i="8"/>
  <c r="E622" i="8"/>
  <c r="Z621" i="8"/>
  <c r="Q621" i="8"/>
  <c r="R621" i="8" s="1"/>
  <c r="S621" i="8"/>
  <c r="P621" i="8"/>
  <c r="M621" i="8"/>
  <c r="L621" i="8"/>
  <c r="O621" i="8" s="1"/>
  <c r="N621" i="8"/>
  <c r="K621" i="8"/>
  <c r="J621" i="8"/>
  <c r="I621" i="8"/>
  <c r="H621" i="8"/>
  <c r="G621" i="8"/>
  <c r="F621" i="8"/>
  <c r="E621" i="8"/>
  <c r="Z620" i="8"/>
  <c r="R620" i="8"/>
  <c r="Q620" i="8"/>
  <c r="T620" i="8" s="1"/>
  <c r="S620" i="8"/>
  <c r="P620" i="8"/>
  <c r="O620" i="8"/>
  <c r="L620" i="8"/>
  <c r="M620" i="8" s="1"/>
  <c r="N620" i="8"/>
  <c r="K620" i="8"/>
  <c r="J620" i="8"/>
  <c r="I620" i="8"/>
  <c r="H620" i="8"/>
  <c r="G620" i="8"/>
  <c r="F620" i="8"/>
  <c r="E620" i="8"/>
  <c r="Z619" i="8"/>
  <c r="Q619" i="8"/>
  <c r="R619" i="8" s="1"/>
  <c r="S619" i="8"/>
  <c r="P619" i="8"/>
  <c r="M619" i="8"/>
  <c r="L619" i="8"/>
  <c r="O619" i="8" s="1"/>
  <c r="N619" i="8"/>
  <c r="K619" i="8"/>
  <c r="J619" i="8"/>
  <c r="I619" i="8"/>
  <c r="H619" i="8"/>
  <c r="G619" i="8"/>
  <c r="F619" i="8"/>
  <c r="E619" i="8"/>
  <c r="Z618" i="8"/>
  <c r="R618" i="8"/>
  <c r="Q618" i="8"/>
  <c r="T618" i="8" s="1"/>
  <c r="S618" i="8"/>
  <c r="P618" i="8"/>
  <c r="O618" i="8"/>
  <c r="L618" i="8"/>
  <c r="M618" i="8" s="1"/>
  <c r="N618" i="8"/>
  <c r="K618" i="8"/>
  <c r="J618" i="8"/>
  <c r="I618" i="8"/>
  <c r="H618" i="8"/>
  <c r="G618" i="8"/>
  <c r="F618" i="8"/>
  <c r="E618" i="8"/>
  <c r="Z617" i="8"/>
  <c r="Q617" i="8"/>
  <c r="R617" i="8" s="1"/>
  <c r="S617" i="8"/>
  <c r="P617" i="8"/>
  <c r="M617" i="8"/>
  <c r="L617" i="8"/>
  <c r="O617" i="8" s="1"/>
  <c r="N617" i="8"/>
  <c r="K617" i="8"/>
  <c r="J617" i="8"/>
  <c r="I617" i="8"/>
  <c r="H617" i="8"/>
  <c r="G617" i="8"/>
  <c r="F617" i="8"/>
  <c r="E617" i="8"/>
  <c r="Z616" i="8"/>
  <c r="R616" i="8"/>
  <c r="Q616" i="8"/>
  <c r="T616" i="8" s="1"/>
  <c r="S616" i="8"/>
  <c r="P616" i="8"/>
  <c r="O616" i="8"/>
  <c r="L616" i="8"/>
  <c r="M616" i="8" s="1"/>
  <c r="N616" i="8"/>
  <c r="K616" i="8"/>
  <c r="J616" i="8"/>
  <c r="I616" i="8"/>
  <c r="H616" i="8"/>
  <c r="G616" i="8"/>
  <c r="F616" i="8"/>
  <c r="E616" i="8"/>
  <c r="Z615" i="8"/>
  <c r="Q615" i="8"/>
  <c r="R615" i="8" s="1"/>
  <c r="S615" i="8"/>
  <c r="P615" i="8"/>
  <c r="M615" i="8"/>
  <c r="L615" i="8"/>
  <c r="O615" i="8" s="1"/>
  <c r="N615" i="8"/>
  <c r="K615" i="8"/>
  <c r="J615" i="8"/>
  <c r="I615" i="8"/>
  <c r="H615" i="8"/>
  <c r="G615" i="8"/>
  <c r="F615" i="8"/>
  <c r="E615" i="8"/>
  <c r="Z614" i="8"/>
  <c r="R614" i="8"/>
  <c r="Q614" i="8"/>
  <c r="T614" i="8" s="1"/>
  <c r="S614" i="8"/>
  <c r="P614" i="8"/>
  <c r="O614" i="8"/>
  <c r="L614" i="8"/>
  <c r="M614" i="8" s="1"/>
  <c r="N614" i="8"/>
  <c r="K614" i="8"/>
  <c r="J614" i="8"/>
  <c r="I614" i="8"/>
  <c r="H614" i="8"/>
  <c r="G614" i="8"/>
  <c r="F614" i="8"/>
  <c r="E614" i="8"/>
  <c r="Z613" i="8"/>
  <c r="Q613" i="8"/>
  <c r="R613" i="8" s="1"/>
  <c r="S613" i="8"/>
  <c r="P613" i="8"/>
  <c r="M613" i="8"/>
  <c r="L613" i="8"/>
  <c r="O613" i="8" s="1"/>
  <c r="N613" i="8"/>
  <c r="K613" i="8"/>
  <c r="J613" i="8"/>
  <c r="I613" i="8"/>
  <c r="H613" i="8"/>
  <c r="G613" i="8"/>
  <c r="F613" i="8"/>
  <c r="E613" i="8"/>
  <c r="Z612" i="8"/>
  <c r="R612" i="8"/>
  <c r="Q612" i="8"/>
  <c r="T612" i="8" s="1"/>
  <c r="S612" i="8"/>
  <c r="P612" i="8"/>
  <c r="O612" i="8"/>
  <c r="L612" i="8"/>
  <c r="M612" i="8" s="1"/>
  <c r="N612" i="8"/>
  <c r="K612" i="8"/>
  <c r="J612" i="8"/>
  <c r="I612" i="8"/>
  <c r="H612" i="8"/>
  <c r="G612" i="8"/>
  <c r="F612" i="8"/>
  <c r="E612" i="8"/>
  <c r="Z611" i="8"/>
  <c r="Q611" i="8"/>
  <c r="R611" i="8" s="1"/>
  <c r="S611" i="8"/>
  <c r="P611" i="8"/>
  <c r="M611" i="8"/>
  <c r="L611" i="8"/>
  <c r="O611" i="8" s="1"/>
  <c r="N611" i="8"/>
  <c r="K611" i="8"/>
  <c r="J611" i="8"/>
  <c r="I611" i="8"/>
  <c r="H611" i="8"/>
  <c r="G611" i="8"/>
  <c r="F611" i="8"/>
  <c r="E611" i="8"/>
  <c r="Z610" i="8"/>
  <c r="R610" i="8"/>
  <c r="Q610" i="8"/>
  <c r="T610" i="8" s="1"/>
  <c r="S610" i="8"/>
  <c r="P610" i="8"/>
  <c r="O610" i="8"/>
  <c r="L610" i="8"/>
  <c r="M610" i="8" s="1"/>
  <c r="N610" i="8"/>
  <c r="K610" i="8"/>
  <c r="J610" i="8"/>
  <c r="I610" i="8"/>
  <c r="H610" i="8"/>
  <c r="G610" i="8"/>
  <c r="F610" i="8"/>
  <c r="E610" i="8"/>
  <c r="Z609" i="8"/>
  <c r="Q609" i="8"/>
  <c r="R609" i="8" s="1"/>
  <c r="S609" i="8"/>
  <c r="P609" i="8"/>
  <c r="M609" i="8"/>
  <c r="L609" i="8"/>
  <c r="O609" i="8" s="1"/>
  <c r="N609" i="8"/>
  <c r="K609" i="8"/>
  <c r="J609" i="8"/>
  <c r="I609" i="8"/>
  <c r="H609" i="8"/>
  <c r="G609" i="8"/>
  <c r="F609" i="8"/>
  <c r="E609" i="8"/>
  <c r="Z608" i="8"/>
  <c r="R608" i="8"/>
  <c r="Q608" i="8"/>
  <c r="T608" i="8" s="1"/>
  <c r="S608" i="8"/>
  <c r="P608" i="8"/>
  <c r="O608" i="8"/>
  <c r="L608" i="8"/>
  <c r="M608" i="8" s="1"/>
  <c r="N608" i="8"/>
  <c r="K608" i="8"/>
  <c r="J608" i="8"/>
  <c r="I608" i="8"/>
  <c r="H608" i="8"/>
  <c r="G608" i="8"/>
  <c r="F608" i="8"/>
  <c r="E608" i="8"/>
  <c r="Z607" i="8"/>
  <c r="Q607" i="8"/>
  <c r="R607" i="8" s="1"/>
  <c r="S607" i="8"/>
  <c r="P607" i="8"/>
  <c r="M607" i="8"/>
  <c r="L607" i="8"/>
  <c r="O607" i="8" s="1"/>
  <c r="N607" i="8"/>
  <c r="K607" i="8"/>
  <c r="J607" i="8"/>
  <c r="I607" i="8"/>
  <c r="H607" i="8"/>
  <c r="G607" i="8"/>
  <c r="F607" i="8"/>
  <c r="E607" i="8"/>
  <c r="Z606" i="8"/>
  <c r="R606" i="8"/>
  <c r="Q606" i="8"/>
  <c r="T606" i="8" s="1"/>
  <c r="S606" i="8"/>
  <c r="P606" i="8"/>
  <c r="O606" i="8"/>
  <c r="L606" i="8"/>
  <c r="M606" i="8" s="1"/>
  <c r="N606" i="8"/>
  <c r="K606" i="8"/>
  <c r="J606" i="8"/>
  <c r="I606" i="8"/>
  <c r="H606" i="8"/>
  <c r="G606" i="8"/>
  <c r="F606" i="8"/>
  <c r="E606" i="8"/>
  <c r="Z605" i="8"/>
  <c r="Q605" i="8"/>
  <c r="R605" i="8" s="1"/>
  <c r="S605" i="8"/>
  <c r="P605" i="8"/>
  <c r="M605" i="8"/>
  <c r="L605" i="8"/>
  <c r="O605" i="8" s="1"/>
  <c r="N605" i="8"/>
  <c r="K605" i="8"/>
  <c r="J605" i="8"/>
  <c r="I605" i="8"/>
  <c r="H605" i="8"/>
  <c r="G605" i="8"/>
  <c r="F605" i="8"/>
  <c r="E605" i="8"/>
  <c r="Z604" i="8"/>
  <c r="R604" i="8"/>
  <c r="Q604" i="8"/>
  <c r="T604" i="8" s="1"/>
  <c r="S604" i="8"/>
  <c r="P604" i="8"/>
  <c r="O604" i="8"/>
  <c r="L604" i="8"/>
  <c r="M604" i="8" s="1"/>
  <c r="N604" i="8"/>
  <c r="K604" i="8"/>
  <c r="J604" i="8"/>
  <c r="I604" i="8"/>
  <c r="H604" i="8"/>
  <c r="G604" i="8"/>
  <c r="F604" i="8"/>
  <c r="E604" i="8"/>
  <c r="Z603" i="8"/>
  <c r="Q603" i="8"/>
  <c r="R603" i="8" s="1"/>
  <c r="S603" i="8"/>
  <c r="P603" i="8"/>
  <c r="M603" i="8"/>
  <c r="L603" i="8"/>
  <c r="O603" i="8" s="1"/>
  <c r="N603" i="8"/>
  <c r="K603" i="8"/>
  <c r="J603" i="8"/>
  <c r="I603" i="8"/>
  <c r="H603" i="8"/>
  <c r="G603" i="8"/>
  <c r="F603" i="8"/>
  <c r="E603" i="8"/>
  <c r="Z602" i="8"/>
  <c r="R602" i="8"/>
  <c r="Q602" i="8"/>
  <c r="T602" i="8" s="1"/>
  <c r="S602" i="8"/>
  <c r="P602" i="8"/>
  <c r="O602" i="8"/>
  <c r="L602" i="8"/>
  <c r="M602" i="8" s="1"/>
  <c r="N602" i="8"/>
  <c r="K602" i="8"/>
  <c r="J602" i="8"/>
  <c r="I602" i="8"/>
  <c r="H602" i="8"/>
  <c r="G602" i="8"/>
  <c r="F602" i="8"/>
  <c r="E602" i="8"/>
  <c r="Z601" i="8"/>
  <c r="Q601" i="8"/>
  <c r="R601" i="8" s="1"/>
  <c r="S601" i="8"/>
  <c r="P601" i="8"/>
  <c r="M601" i="8"/>
  <c r="L601" i="8"/>
  <c r="O601" i="8" s="1"/>
  <c r="N601" i="8"/>
  <c r="K601" i="8"/>
  <c r="J601" i="8"/>
  <c r="I601" i="8"/>
  <c r="H601" i="8"/>
  <c r="G601" i="8"/>
  <c r="F601" i="8"/>
  <c r="E601" i="8"/>
  <c r="Z600" i="8"/>
  <c r="R600" i="8"/>
  <c r="Q600" i="8"/>
  <c r="T600" i="8" s="1"/>
  <c r="S600" i="8"/>
  <c r="P600" i="8"/>
  <c r="O600" i="8"/>
  <c r="L600" i="8"/>
  <c r="M600" i="8" s="1"/>
  <c r="N600" i="8"/>
  <c r="K600" i="8"/>
  <c r="J600" i="8"/>
  <c r="I600" i="8"/>
  <c r="H600" i="8"/>
  <c r="G600" i="8"/>
  <c r="F600" i="8"/>
  <c r="E600" i="8"/>
  <c r="Z599" i="8"/>
  <c r="Q599" i="8"/>
  <c r="R599" i="8" s="1"/>
  <c r="S599" i="8"/>
  <c r="P599" i="8"/>
  <c r="M599" i="8"/>
  <c r="L599" i="8"/>
  <c r="O599" i="8" s="1"/>
  <c r="N599" i="8"/>
  <c r="K599" i="8"/>
  <c r="J599" i="8"/>
  <c r="I599" i="8"/>
  <c r="H599" i="8"/>
  <c r="G599" i="8"/>
  <c r="F599" i="8"/>
  <c r="E599" i="8"/>
  <c r="Z598" i="8"/>
  <c r="R598" i="8"/>
  <c r="Q598" i="8"/>
  <c r="T598" i="8" s="1"/>
  <c r="S598" i="8"/>
  <c r="P598" i="8"/>
  <c r="O598" i="8"/>
  <c r="L598" i="8"/>
  <c r="M598" i="8" s="1"/>
  <c r="N598" i="8"/>
  <c r="K598" i="8"/>
  <c r="J598" i="8"/>
  <c r="I598" i="8"/>
  <c r="H598" i="8"/>
  <c r="G598" i="8"/>
  <c r="F598" i="8"/>
  <c r="E598" i="8"/>
  <c r="Z597" i="8"/>
  <c r="Q597" i="8"/>
  <c r="R597" i="8" s="1"/>
  <c r="S597" i="8"/>
  <c r="P597" i="8"/>
  <c r="M597" i="8"/>
  <c r="L597" i="8"/>
  <c r="O597" i="8" s="1"/>
  <c r="N597" i="8"/>
  <c r="K597" i="8"/>
  <c r="J597" i="8"/>
  <c r="I597" i="8"/>
  <c r="H597" i="8"/>
  <c r="G597" i="8"/>
  <c r="F597" i="8"/>
  <c r="E597" i="8"/>
  <c r="Z596" i="8"/>
  <c r="R596" i="8"/>
  <c r="Q596" i="8"/>
  <c r="T596" i="8" s="1"/>
  <c r="S596" i="8"/>
  <c r="P596" i="8"/>
  <c r="O596" i="8"/>
  <c r="L596" i="8"/>
  <c r="M596" i="8" s="1"/>
  <c r="N596" i="8"/>
  <c r="K596" i="8"/>
  <c r="J596" i="8"/>
  <c r="I596" i="8"/>
  <c r="H596" i="8"/>
  <c r="G596" i="8"/>
  <c r="F596" i="8"/>
  <c r="E596" i="8"/>
  <c r="Z595" i="8"/>
  <c r="S595" i="8"/>
  <c r="P595" i="8"/>
  <c r="N595" i="8"/>
  <c r="K595" i="8"/>
  <c r="I595" i="8"/>
  <c r="T595" i="8" s="1"/>
  <c r="H595" i="8"/>
  <c r="G595" i="8"/>
  <c r="F595" i="8"/>
  <c r="E595" i="8"/>
  <c r="D595" i="8"/>
  <c r="A595" i="8"/>
  <c r="Z594" i="8"/>
  <c r="S594" i="8"/>
  <c r="P594" i="8"/>
  <c r="N594" i="8"/>
  <c r="K594" i="8"/>
  <c r="I594" i="8"/>
  <c r="T594" i="8" s="1"/>
  <c r="H594" i="8"/>
  <c r="G594" i="8"/>
  <c r="F594" i="8"/>
  <c r="E594" i="8"/>
  <c r="D594" i="8"/>
  <c r="A594" i="8"/>
  <c r="Z593" i="8"/>
  <c r="S593" i="8"/>
  <c r="P593" i="8"/>
  <c r="N593" i="8"/>
  <c r="K593" i="8"/>
  <c r="I593" i="8"/>
  <c r="T593" i="8" s="1"/>
  <c r="H593" i="8"/>
  <c r="G593" i="8"/>
  <c r="F593" i="8"/>
  <c r="E593" i="8"/>
  <c r="D593" i="8"/>
  <c r="A593" i="8"/>
  <c r="Z592" i="8"/>
  <c r="S592" i="8"/>
  <c r="P592" i="8"/>
  <c r="N592" i="8"/>
  <c r="G142" i="7" s="1"/>
  <c r="K592" i="8"/>
  <c r="E142" i="7" s="1"/>
  <c r="I592" i="8"/>
  <c r="D142" i="7" s="1"/>
  <c r="H592" i="8"/>
  <c r="G592" i="8"/>
  <c r="F592" i="8"/>
  <c r="E592" i="8"/>
  <c r="D592" i="8"/>
  <c r="A592" i="8"/>
  <c r="Z591" i="8"/>
  <c r="Q591" i="8"/>
  <c r="R591" i="8" s="1"/>
  <c r="S591" i="8"/>
  <c r="P591" i="8"/>
  <c r="M591" i="8"/>
  <c r="L591" i="8"/>
  <c r="O591" i="8" s="1"/>
  <c r="N591" i="8"/>
  <c r="K591" i="8"/>
  <c r="J591" i="8"/>
  <c r="I591" i="8"/>
  <c r="H591" i="8"/>
  <c r="G591" i="8"/>
  <c r="F591" i="8"/>
  <c r="E591" i="8"/>
  <c r="Z590" i="8"/>
  <c r="R590" i="8"/>
  <c r="Q590" i="8"/>
  <c r="T590" i="8" s="1"/>
  <c r="S590" i="8"/>
  <c r="P590" i="8"/>
  <c r="O590" i="8"/>
  <c r="L590" i="8"/>
  <c r="M590" i="8" s="1"/>
  <c r="N590" i="8"/>
  <c r="K590" i="8"/>
  <c r="J590" i="8"/>
  <c r="I590" i="8"/>
  <c r="H590" i="8"/>
  <c r="G590" i="8"/>
  <c r="F590" i="8"/>
  <c r="E590" i="8"/>
  <c r="Z589" i="8"/>
  <c r="Q589" i="8"/>
  <c r="R589" i="8" s="1"/>
  <c r="S589" i="8"/>
  <c r="P589" i="8"/>
  <c r="M589" i="8"/>
  <c r="L589" i="8"/>
  <c r="O589" i="8" s="1"/>
  <c r="N589" i="8"/>
  <c r="K589" i="8"/>
  <c r="J589" i="8"/>
  <c r="I589" i="8"/>
  <c r="H589" i="8"/>
  <c r="G589" i="8"/>
  <c r="F589" i="8"/>
  <c r="E589" i="8"/>
  <c r="Z588" i="8"/>
  <c r="R588" i="8"/>
  <c r="Q588" i="8"/>
  <c r="T588" i="8" s="1"/>
  <c r="S588" i="8"/>
  <c r="P588" i="8"/>
  <c r="O588" i="8"/>
  <c r="L588" i="8"/>
  <c r="M588" i="8" s="1"/>
  <c r="N588" i="8"/>
  <c r="K588" i="8"/>
  <c r="J588" i="8"/>
  <c r="I588" i="8"/>
  <c r="H588" i="8"/>
  <c r="G588" i="8"/>
  <c r="F588" i="8"/>
  <c r="E588" i="8"/>
  <c r="Z587" i="8"/>
  <c r="Q587" i="8"/>
  <c r="R587" i="8" s="1"/>
  <c r="S587" i="8"/>
  <c r="P587" i="8"/>
  <c r="M587" i="8"/>
  <c r="L587" i="8"/>
  <c r="O587" i="8" s="1"/>
  <c r="N587" i="8"/>
  <c r="K587" i="8"/>
  <c r="J587" i="8"/>
  <c r="I587" i="8"/>
  <c r="H587" i="8"/>
  <c r="G587" i="8"/>
  <c r="F587" i="8"/>
  <c r="E587" i="8"/>
  <c r="Z586" i="8"/>
  <c r="R586" i="8"/>
  <c r="Q586" i="8"/>
  <c r="T586" i="8" s="1"/>
  <c r="S586" i="8"/>
  <c r="P586" i="8"/>
  <c r="O586" i="8"/>
  <c r="L586" i="8"/>
  <c r="M586" i="8" s="1"/>
  <c r="N586" i="8"/>
  <c r="K586" i="8"/>
  <c r="J586" i="8"/>
  <c r="I586" i="8"/>
  <c r="H586" i="8"/>
  <c r="G586" i="8"/>
  <c r="F586" i="8"/>
  <c r="E586" i="8"/>
  <c r="Z585" i="8"/>
  <c r="Q585" i="8"/>
  <c r="R585" i="8" s="1"/>
  <c r="S585" i="8"/>
  <c r="P585" i="8"/>
  <c r="M585" i="8"/>
  <c r="L585" i="8"/>
  <c r="O585" i="8" s="1"/>
  <c r="N585" i="8"/>
  <c r="K585" i="8"/>
  <c r="J585" i="8"/>
  <c r="I585" i="8"/>
  <c r="H585" i="8"/>
  <c r="G585" i="8"/>
  <c r="F585" i="8"/>
  <c r="E585" i="8"/>
  <c r="Z584" i="8"/>
  <c r="R584" i="8"/>
  <c r="Q584" i="8"/>
  <c r="T584" i="8" s="1"/>
  <c r="S584" i="8"/>
  <c r="P584" i="8"/>
  <c r="O584" i="8"/>
  <c r="L584" i="8"/>
  <c r="M584" i="8" s="1"/>
  <c r="N584" i="8"/>
  <c r="K584" i="8"/>
  <c r="J584" i="8"/>
  <c r="I584" i="8"/>
  <c r="H584" i="8"/>
  <c r="G584" i="8"/>
  <c r="F584" i="8"/>
  <c r="E584" i="8"/>
  <c r="Z583" i="8"/>
  <c r="Q583" i="8"/>
  <c r="R583" i="8" s="1"/>
  <c r="S583" i="8"/>
  <c r="P583" i="8"/>
  <c r="M583" i="8"/>
  <c r="L583" i="8"/>
  <c r="O583" i="8" s="1"/>
  <c r="N583" i="8"/>
  <c r="K583" i="8"/>
  <c r="J583" i="8"/>
  <c r="I583" i="8"/>
  <c r="H583" i="8"/>
  <c r="G583" i="8"/>
  <c r="F583" i="8"/>
  <c r="E583" i="8"/>
  <c r="Z582" i="8"/>
  <c r="R582" i="8"/>
  <c r="Q582" i="8"/>
  <c r="T582" i="8" s="1"/>
  <c r="S582" i="8"/>
  <c r="P582" i="8"/>
  <c r="O582" i="8"/>
  <c r="L582" i="8"/>
  <c r="M582" i="8" s="1"/>
  <c r="N582" i="8"/>
  <c r="K582" i="8"/>
  <c r="J582" i="8"/>
  <c r="I582" i="8"/>
  <c r="H582" i="8"/>
  <c r="G582" i="8"/>
  <c r="F582" i="8"/>
  <c r="E582" i="8"/>
  <c r="Z581" i="8"/>
  <c r="Q581" i="8"/>
  <c r="R581" i="8" s="1"/>
  <c r="S581" i="8"/>
  <c r="P581" i="8"/>
  <c r="M581" i="8"/>
  <c r="L581" i="8"/>
  <c r="O581" i="8" s="1"/>
  <c r="N581" i="8"/>
  <c r="K581" i="8"/>
  <c r="J581" i="8"/>
  <c r="I581" i="8"/>
  <c r="H581" i="8"/>
  <c r="G581" i="8"/>
  <c r="F581" i="8"/>
  <c r="E581" i="8"/>
  <c r="Z580" i="8"/>
  <c r="R580" i="8"/>
  <c r="Q580" i="8"/>
  <c r="T580" i="8" s="1"/>
  <c r="S580" i="8"/>
  <c r="P580" i="8"/>
  <c r="O580" i="8"/>
  <c r="L580" i="8"/>
  <c r="M580" i="8" s="1"/>
  <c r="N580" i="8"/>
  <c r="K580" i="8"/>
  <c r="J580" i="8"/>
  <c r="I580" i="8"/>
  <c r="H580" i="8"/>
  <c r="G580" i="8"/>
  <c r="F580" i="8"/>
  <c r="E580" i="8"/>
  <c r="Z579" i="8"/>
  <c r="Q579" i="8"/>
  <c r="R579" i="8" s="1"/>
  <c r="S579" i="8"/>
  <c r="P579" i="8"/>
  <c r="M579" i="8"/>
  <c r="L579" i="8"/>
  <c r="O579" i="8" s="1"/>
  <c r="N579" i="8"/>
  <c r="K579" i="8"/>
  <c r="J579" i="8"/>
  <c r="I579" i="8"/>
  <c r="H579" i="8"/>
  <c r="G579" i="8"/>
  <c r="F579" i="8"/>
  <c r="E579" i="8"/>
  <c r="Z578" i="8"/>
  <c r="R578" i="8"/>
  <c r="Q578" i="8"/>
  <c r="T578" i="8" s="1"/>
  <c r="S578" i="8"/>
  <c r="P578" i="8"/>
  <c r="O578" i="8"/>
  <c r="L578" i="8"/>
  <c r="M578" i="8" s="1"/>
  <c r="N578" i="8"/>
  <c r="K578" i="8"/>
  <c r="J578" i="8"/>
  <c r="I578" i="8"/>
  <c r="H578" i="8"/>
  <c r="G578" i="8"/>
  <c r="F578" i="8"/>
  <c r="E578" i="8"/>
  <c r="Z577" i="8"/>
  <c r="Q577" i="8"/>
  <c r="R577" i="8" s="1"/>
  <c r="S577" i="8"/>
  <c r="P577" i="8"/>
  <c r="M577" i="8"/>
  <c r="L577" i="8"/>
  <c r="O577" i="8" s="1"/>
  <c r="N577" i="8"/>
  <c r="K577" i="8"/>
  <c r="J577" i="8"/>
  <c r="I577" i="8"/>
  <c r="H577" i="8"/>
  <c r="G577" i="8"/>
  <c r="F577" i="8"/>
  <c r="E577" i="8"/>
  <c r="Z576" i="8"/>
  <c r="R576" i="8"/>
  <c r="Q576" i="8"/>
  <c r="T576" i="8" s="1"/>
  <c r="S576" i="8"/>
  <c r="P576" i="8"/>
  <c r="O576" i="8"/>
  <c r="L576" i="8"/>
  <c r="M576" i="8" s="1"/>
  <c r="N576" i="8"/>
  <c r="K576" i="8"/>
  <c r="J576" i="8"/>
  <c r="I576" i="8"/>
  <c r="H576" i="8"/>
  <c r="G576" i="8"/>
  <c r="F576" i="8"/>
  <c r="E576" i="8"/>
  <c r="Z575" i="8"/>
  <c r="Q575" i="8"/>
  <c r="R575" i="8" s="1"/>
  <c r="S575" i="8"/>
  <c r="P575" i="8"/>
  <c r="M575" i="8"/>
  <c r="L575" i="8"/>
  <c r="O575" i="8" s="1"/>
  <c r="N575" i="8"/>
  <c r="K575" i="8"/>
  <c r="J575" i="8"/>
  <c r="I575" i="8"/>
  <c r="H575" i="8"/>
  <c r="G575" i="8"/>
  <c r="F575" i="8"/>
  <c r="E575" i="8"/>
  <c r="Z574" i="8"/>
  <c r="R574" i="8"/>
  <c r="Q574" i="8"/>
  <c r="T574" i="8" s="1"/>
  <c r="S574" i="8"/>
  <c r="P574" i="8"/>
  <c r="O574" i="8"/>
  <c r="L574" i="8"/>
  <c r="M574" i="8" s="1"/>
  <c r="N574" i="8"/>
  <c r="K574" i="8"/>
  <c r="J574" i="8"/>
  <c r="I574" i="8"/>
  <c r="H574" i="8"/>
  <c r="G574" i="8"/>
  <c r="F574" i="8"/>
  <c r="E574" i="8"/>
  <c r="Z573" i="8"/>
  <c r="Q573" i="8"/>
  <c r="R573" i="8" s="1"/>
  <c r="S573" i="8"/>
  <c r="P573" i="8"/>
  <c r="M573" i="8"/>
  <c r="L573" i="8"/>
  <c r="O573" i="8" s="1"/>
  <c r="N573" i="8"/>
  <c r="K573" i="8"/>
  <c r="J573" i="8"/>
  <c r="I573" i="8"/>
  <c r="H573" i="8"/>
  <c r="G573" i="8"/>
  <c r="F573" i="8"/>
  <c r="E573" i="8"/>
  <c r="Z572" i="8"/>
  <c r="R572" i="8"/>
  <c r="Q572" i="8"/>
  <c r="T572" i="8" s="1"/>
  <c r="S572" i="8"/>
  <c r="P572" i="8"/>
  <c r="O572" i="8"/>
  <c r="L572" i="8"/>
  <c r="M572" i="8" s="1"/>
  <c r="N572" i="8"/>
  <c r="K572" i="8"/>
  <c r="J572" i="8"/>
  <c r="I572" i="8"/>
  <c r="H572" i="8"/>
  <c r="G572" i="8"/>
  <c r="F572" i="8"/>
  <c r="E572" i="8"/>
  <c r="Z571" i="8"/>
  <c r="Q571" i="8"/>
  <c r="R571" i="8" s="1"/>
  <c r="S571" i="8"/>
  <c r="P571" i="8"/>
  <c r="M571" i="8"/>
  <c r="L571" i="8"/>
  <c r="O571" i="8" s="1"/>
  <c r="N571" i="8"/>
  <c r="K571" i="8"/>
  <c r="J571" i="8"/>
  <c r="I571" i="8"/>
  <c r="H571" i="8"/>
  <c r="G571" i="8"/>
  <c r="F571" i="8"/>
  <c r="E571" i="8"/>
  <c r="Z570" i="8"/>
  <c r="R570" i="8"/>
  <c r="Q570" i="8"/>
  <c r="T570" i="8" s="1"/>
  <c r="S570" i="8"/>
  <c r="P570" i="8"/>
  <c r="O570" i="8"/>
  <c r="L570" i="8"/>
  <c r="M570" i="8" s="1"/>
  <c r="N570" i="8"/>
  <c r="K570" i="8"/>
  <c r="J570" i="8"/>
  <c r="I570" i="8"/>
  <c r="H570" i="8"/>
  <c r="G570" i="8"/>
  <c r="F570" i="8"/>
  <c r="E570" i="8"/>
  <c r="Z569" i="8"/>
  <c r="Q569" i="8"/>
  <c r="R569" i="8" s="1"/>
  <c r="S569" i="8"/>
  <c r="P569" i="8"/>
  <c r="M569" i="8"/>
  <c r="L569" i="8"/>
  <c r="O569" i="8" s="1"/>
  <c r="N569" i="8"/>
  <c r="K569" i="8"/>
  <c r="J569" i="8"/>
  <c r="I569" i="8"/>
  <c r="H569" i="8"/>
  <c r="G569" i="8"/>
  <c r="F569" i="8"/>
  <c r="E569" i="8"/>
  <c r="Z568" i="8"/>
  <c r="R568" i="8"/>
  <c r="Q568" i="8"/>
  <c r="T568" i="8" s="1"/>
  <c r="S568" i="8"/>
  <c r="P568" i="8"/>
  <c r="O568" i="8"/>
  <c r="L568" i="8"/>
  <c r="M568" i="8" s="1"/>
  <c r="N568" i="8"/>
  <c r="K568" i="8"/>
  <c r="J568" i="8"/>
  <c r="I568" i="8"/>
  <c r="H568" i="8"/>
  <c r="G568" i="8"/>
  <c r="F568" i="8"/>
  <c r="E568" i="8"/>
  <c r="Z567" i="8"/>
  <c r="Q567" i="8"/>
  <c r="R567" i="8" s="1"/>
  <c r="S567" i="8"/>
  <c r="P567" i="8"/>
  <c r="M567" i="8"/>
  <c r="L567" i="8"/>
  <c r="O567" i="8" s="1"/>
  <c r="N567" i="8"/>
  <c r="K567" i="8"/>
  <c r="J567" i="8"/>
  <c r="I567" i="8"/>
  <c r="H567" i="8"/>
  <c r="G567" i="8"/>
  <c r="F567" i="8"/>
  <c r="E567" i="8"/>
  <c r="Z566" i="8"/>
  <c r="R566" i="8"/>
  <c r="Q566" i="8"/>
  <c r="T566" i="8" s="1"/>
  <c r="S566" i="8"/>
  <c r="P566" i="8"/>
  <c r="O566" i="8"/>
  <c r="L566" i="8"/>
  <c r="M566" i="8" s="1"/>
  <c r="N566" i="8"/>
  <c r="K566" i="8"/>
  <c r="J566" i="8"/>
  <c r="I566" i="8"/>
  <c r="H566" i="8"/>
  <c r="G566" i="8"/>
  <c r="F566" i="8"/>
  <c r="E566" i="8"/>
  <c r="Z565" i="8"/>
  <c r="Q565" i="8"/>
  <c r="R565" i="8" s="1"/>
  <c r="S565" i="8"/>
  <c r="P565" i="8"/>
  <c r="M565" i="8"/>
  <c r="L565" i="8"/>
  <c r="O565" i="8" s="1"/>
  <c r="N565" i="8"/>
  <c r="K565" i="8"/>
  <c r="J565" i="8"/>
  <c r="I565" i="8"/>
  <c r="H565" i="8"/>
  <c r="G565" i="8"/>
  <c r="F565" i="8"/>
  <c r="E565" i="8"/>
  <c r="Z564" i="8"/>
  <c r="R564" i="8"/>
  <c r="Q564" i="8"/>
  <c r="T564" i="8" s="1"/>
  <c r="S564" i="8"/>
  <c r="P564" i="8"/>
  <c r="O564" i="8"/>
  <c r="L564" i="8"/>
  <c r="M564" i="8" s="1"/>
  <c r="N564" i="8"/>
  <c r="K564" i="8"/>
  <c r="J564" i="8"/>
  <c r="I564" i="8"/>
  <c r="H564" i="8"/>
  <c r="G564" i="8"/>
  <c r="F564" i="8"/>
  <c r="E564" i="8"/>
  <c r="Z563" i="8"/>
  <c r="S563" i="8"/>
  <c r="P563" i="8"/>
  <c r="N563" i="8"/>
  <c r="K563" i="8"/>
  <c r="I563" i="8"/>
  <c r="T563" i="8" s="1"/>
  <c r="H563" i="8"/>
  <c r="G563" i="8"/>
  <c r="F563" i="8"/>
  <c r="E563" i="8"/>
  <c r="D563" i="8"/>
  <c r="A563" i="8"/>
  <c r="Z562" i="8"/>
  <c r="S562" i="8"/>
  <c r="P562" i="8"/>
  <c r="N562" i="8"/>
  <c r="K562" i="8"/>
  <c r="I562" i="8"/>
  <c r="T562" i="8" s="1"/>
  <c r="H562" i="8"/>
  <c r="G562" i="8"/>
  <c r="F562" i="8"/>
  <c r="E562" i="8"/>
  <c r="D562" i="8"/>
  <c r="A562" i="8"/>
  <c r="Z561" i="8"/>
  <c r="S561" i="8"/>
  <c r="P561" i="8"/>
  <c r="N561" i="8"/>
  <c r="K561" i="8"/>
  <c r="I561" i="8"/>
  <c r="T561" i="8" s="1"/>
  <c r="H561" i="8"/>
  <c r="G561" i="8"/>
  <c r="F561" i="8"/>
  <c r="E561" i="8"/>
  <c r="D561" i="8"/>
  <c r="A561" i="8"/>
  <c r="Z560" i="8"/>
  <c r="Q560" i="8"/>
  <c r="R560" i="8" s="1"/>
  <c r="S560" i="8"/>
  <c r="P560" i="8"/>
  <c r="M560" i="8"/>
  <c r="L560" i="8"/>
  <c r="O560" i="8" s="1"/>
  <c r="N560" i="8"/>
  <c r="K560" i="8"/>
  <c r="J560" i="8"/>
  <c r="I560" i="8"/>
  <c r="H560" i="8"/>
  <c r="G560" i="8"/>
  <c r="F560" i="8"/>
  <c r="E560" i="8"/>
  <c r="Z559" i="8"/>
  <c r="R559" i="8"/>
  <c r="Q559" i="8"/>
  <c r="T559" i="8" s="1"/>
  <c r="S559" i="8"/>
  <c r="P559" i="8"/>
  <c r="O559" i="8"/>
  <c r="L559" i="8"/>
  <c r="M559" i="8" s="1"/>
  <c r="N559" i="8"/>
  <c r="K559" i="8"/>
  <c r="J559" i="8"/>
  <c r="I559" i="8"/>
  <c r="H559" i="8"/>
  <c r="G559" i="8"/>
  <c r="F559" i="8"/>
  <c r="E559" i="8"/>
  <c r="Z558" i="8"/>
  <c r="Q558" i="8"/>
  <c r="R558" i="8" s="1"/>
  <c r="S558" i="8"/>
  <c r="P558" i="8"/>
  <c r="M558" i="8"/>
  <c r="L558" i="8"/>
  <c r="O558" i="8" s="1"/>
  <c r="N558" i="8"/>
  <c r="K558" i="8"/>
  <c r="J558" i="8"/>
  <c r="I558" i="8"/>
  <c r="H558" i="8"/>
  <c r="G558" i="8"/>
  <c r="F558" i="8"/>
  <c r="E558" i="8"/>
  <c r="Z557" i="8"/>
  <c r="R557" i="8"/>
  <c r="Q557" i="8"/>
  <c r="T557" i="8" s="1"/>
  <c r="S557" i="8"/>
  <c r="P557" i="8"/>
  <c r="O557" i="8"/>
  <c r="L557" i="8"/>
  <c r="M557" i="8" s="1"/>
  <c r="N557" i="8"/>
  <c r="K557" i="8"/>
  <c r="J557" i="8"/>
  <c r="I557" i="8"/>
  <c r="H557" i="8"/>
  <c r="G557" i="8"/>
  <c r="F557" i="8"/>
  <c r="E557" i="8"/>
  <c r="Z556" i="8"/>
  <c r="Q556" i="8"/>
  <c r="R556" i="8" s="1"/>
  <c r="S556" i="8"/>
  <c r="P556" i="8"/>
  <c r="M556" i="8"/>
  <c r="L556" i="8"/>
  <c r="O556" i="8" s="1"/>
  <c r="N556" i="8"/>
  <c r="K556" i="8"/>
  <c r="J556" i="8"/>
  <c r="I556" i="8"/>
  <c r="H556" i="8"/>
  <c r="G556" i="8"/>
  <c r="F556" i="8"/>
  <c r="E556" i="8"/>
  <c r="Z555" i="8"/>
  <c r="R555" i="8"/>
  <c r="Q555" i="8"/>
  <c r="T555" i="8" s="1"/>
  <c r="S555" i="8"/>
  <c r="P555" i="8"/>
  <c r="O555" i="8"/>
  <c r="L555" i="8"/>
  <c r="M555" i="8" s="1"/>
  <c r="N555" i="8"/>
  <c r="K555" i="8"/>
  <c r="J555" i="8"/>
  <c r="I555" i="8"/>
  <c r="H555" i="8"/>
  <c r="G555" i="8"/>
  <c r="F555" i="8"/>
  <c r="E555" i="8"/>
  <c r="Z554" i="8"/>
  <c r="Q554" i="8"/>
  <c r="R554" i="8" s="1"/>
  <c r="S554" i="8"/>
  <c r="P554" i="8"/>
  <c r="M554" i="8"/>
  <c r="L554" i="8"/>
  <c r="O554" i="8" s="1"/>
  <c r="N554" i="8"/>
  <c r="K554" i="8"/>
  <c r="J554" i="8"/>
  <c r="I554" i="8"/>
  <c r="H554" i="8"/>
  <c r="G554" i="8"/>
  <c r="F554" i="8"/>
  <c r="E554" i="8"/>
  <c r="Z553" i="8"/>
  <c r="R553" i="8"/>
  <c r="Q553" i="8"/>
  <c r="T553" i="8" s="1"/>
  <c r="S553" i="8"/>
  <c r="P553" i="8"/>
  <c r="O553" i="8"/>
  <c r="L553" i="8"/>
  <c r="M553" i="8" s="1"/>
  <c r="N553" i="8"/>
  <c r="K553" i="8"/>
  <c r="J553" i="8"/>
  <c r="I553" i="8"/>
  <c r="H553" i="8"/>
  <c r="G553" i="8"/>
  <c r="F553" i="8"/>
  <c r="E553" i="8"/>
  <c r="Z552" i="8"/>
  <c r="Q552" i="8"/>
  <c r="R552" i="8" s="1"/>
  <c r="S552" i="8"/>
  <c r="P552" i="8"/>
  <c r="M552" i="8"/>
  <c r="L552" i="8"/>
  <c r="O552" i="8" s="1"/>
  <c r="N552" i="8"/>
  <c r="K552" i="8"/>
  <c r="J552" i="8"/>
  <c r="I552" i="8"/>
  <c r="H552" i="8"/>
  <c r="G552" i="8"/>
  <c r="F552" i="8"/>
  <c r="E552" i="8"/>
  <c r="Z551" i="8"/>
  <c r="R551" i="8"/>
  <c r="Q551" i="8"/>
  <c r="T551" i="8" s="1"/>
  <c r="S551" i="8"/>
  <c r="P551" i="8"/>
  <c r="O551" i="8"/>
  <c r="L551" i="8"/>
  <c r="M551" i="8" s="1"/>
  <c r="N551" i="8"/>
  <c r="K551" i="8"/>
  <c r="J551" i="8"/>
  <c r="I551" i="8"/>
  <c r="H551" i="8"/>
  <c r="G551" i="8"/>
  <c r="F551" i="8"/>
  <c r="E551" i="8"/>
  <c r="Z550" i="8"/>
  <c r="Q550" i="8"/>
  <c r="R550" i="8" s="1"/>
  <c r="S550" i="8"/>
  <c r="P550" i="8"/>
  <c r="M550" i="8"/>
  <c r="L550" i="8"/>
  <c r="O550" i="8" s="1"/>
  <c r="N550" i="8"/>
  <c r="K550" i="8"/>
  <c r="J550" i="8"/>
  <c r="I550" i="8"/>
  <c r="H550" i="8"/>
  <c r="G550" i="8"/>
  <c r="F550" i="8"/>
  <c r="E550" i="8"/>
  <c r="Z549" i="8"/>
  <c r="R549" i="8"/>
  <c r="Q549" i="8"/>
  <c r="T549" i="8" s="1"/>
  <c r="S549" i="8"/>
  <c r="P549" i="8"/>
  <c r="O549" i="8"/>
  <c r="L549" i="8"/>
  <c r="M549" i="8" s="1"/>
  <c r="N549" i="8"/>
  <c r="K549" i="8"/>
  <c r="J549" i="8"/>
  <c r="I549" i="8"/>
  <c r="H549" i="8"/>
  <c r="G549" i="8"/>
  <c r="F549" i="8"/>
  <c r="E549" i="8"/>
  <c r="Z548" i="8"/>
  <c r="Q548" i="8"/>
  <c r="R548" i="8" s="1"/>
  <c r="S548" i="8"/>
  <c r="P548" i="8"/>
  <c r="M548" i="8"/>
  <c r="L548" i="8"/>
  <c r="O548" i="8" s="1"/>
  <c r="N548" i="8"/>
  <c r="K548" i="8"/>
  <c r="J548" i="8"/>
  <c r="I548" i="8"/>
  <c r="H548" i="8"/>
  <c r="G548" i="8"/>
  <c r="F548" i="8"/>
  <c r="E548" i="8"/>
  <c r="Z547" i="8"/>
  <c r="R547" i="8"/>
  <c r="Q547" i="8"/>
  <c r="T547" i="8" s="1"/>
  <c r="S547" i="8"/>
  <c r="P547" i="8"/>
  <c r="O547" i="8"/>
  <c r="L547" i="8"/>
  <c r="M547" i="8" s="1"/>
  <c r="N547" i="8"/>
  <c r="K547" i="8"/>
  <c r="J547" i="8"/>
  <c r="I547" i="8"/>
  <c r="H547" i="8"/>
  <c r="G547" i="8"/>
  <c r="F547" i="8"/>
  <c r="E547" i="8"/>
  <c r="Z546" i="8"/>
  <c r="Q546" i="8"/>
  <c r="R546" i="8" s="1"/>
  <c r="S546" i="8"/>
  <c r="P546" i="8"/>
  <c r="M546" i="8"/>
  <c r="L546" i="8"/>
  <c r="O546" i="8" s="1"/>
  <c r="N546" i="8"/>
  <c r="K546" i="8"/>
  <c r="J546" i="8"/>
  <c r="I546" i="8"/>
  <c r="H546" i="8"/>
  <c r="G546" i="8"/>
  <c r="F546" i="8"/>
  <c r="E546" i="8"/>
  <c r="Z545" i="8"/>
  <c r="R545" i="8"/>
  <c r="Q545" i="8"/>
  <c r="T545" i="8" s="1"/>
  <c r="S545" i="8"/>
  <c r="P545" i="8"/>
  <c r="O545" i="8"/>
  <c r="L545" i="8"/>
  <c r="M545" i="8" s="1"/>
  <c r="N545" i="8"/>
  <c r="K545" i="8"/>
  <c r="J545" i="8"/>
  <c r="I545" i="8"/>
  <c r="H545" i="8"/>
  <c r="G545" i="8"/>
  <c r="F545" i="8"/>
  <c r="E545" i="8"/>
  <c r="Z544" i="8"/>
  <c r="Q544" i="8"/>
  <c r="R544" i="8" s="1"/>
  <c r="S544" i="8"/>
  <c r="P544" i="8"/>
  <c r="M544" i="8"/>
  <c r="L544" i="8"/>
  <c r="O544" i="8" s="1"/>
  <c r="N544" i="8"/>
  <c r="K544" i="8"/>
  <c r="J544" i="8"/>
  <c r="I544" i="8"/>
  <c r="H544" i="8"/>
  <c r="G544" i="8"/>
  <c r="F544" i="8"/>
  <c r="E544" i="8"/>
  <c r="Z543" i="8"/>
  <c r="R543" i="8"/>
  <c r="Q543" i="8"/>
  <c r="T543" i="8" s="1"/>
  <c r="S543" i="8"/>
  <c r="P543" i="8"/>
  <c r="O543" i="8"/>
  <c r="L543" i="8"/>
  <c r="M543" i="8" s="1"/>
  <c r="N543" i="8"/>
  <c r="K543" i="8"/>
  <c r="J543" i="8"/>
  <c r="I543" i="8"/>
  <c r="H543" i="8"/>
  <c r="G543" i="8"/>
  <c r="F543" i="8"/>
  <c r="E543" i="8"/>
  <c r="Z542" i="8"/>
  <c r="Q542" i="8"/>
  <c r="R542" i="8" s="1"/>
  <c r="S542" i="8"/>
  <c r="P542" i="8"/>
  <c r="M542" i="8"/>
  <c r="L542" i="8"/>
  <c r="O542" i="8" s="1"/>
  <c r="N542" i="8"/>
  <c r="K542" i="8"/>
  <c r="J542" i="8"/>
  <c r="I542" i="8"/>
  <c r="H542" i="8"/>
  <c r="G542" i="8"/>
  <c r="F542" i="8"/>
  <c r="E542" i="8"/>
  <c r="Z541" i="8"/>
  <c r="R541" i="8"/>
  <c r="Q541" i="8"/>
  <c r="T541" i="8" s="1"/>
  <c r="S541" i="8"/>
  <c r="P541" i="8"/>
  <c r="O541" i="8"/>
  <c r="L541" i="8"/>
  <c r="M541" i="8" s="1"/>
  <c r="N541" i="8"/>
  <c r="K541" i="8"/>
  <c r="J541" i="8"/>
  <c r="I541" i="8"/>
  <c r="H541" i="8"/>
  <c r="G541" i="8"/>
  <c r="F541" i="8"/>
  <c r="E541" i="8"/>
  <c r="Z540" i="8"/>
  <c r="Q540" i="8"/>
  <c r="R540" i="8" s="1"/>
  <c r="S540" i="8"/>
  <c r="P540" i="8"/>
  <c r="M540" i="8"/>
  <c r="L540" i="8"/>
  <c r="O540" i="8" s="1"/>
  <c r="N540" i="8"/>
  <c r="K540" i="8"/>
  <c r="J540" i="8"/>
  <c r="I540" i="8"/>
  <c r="H540" i="8"/>
  <c r="G540" i="8"/>
  <c r="F540" i="8"/>
  <c r="E540" i="8"/>
  <c r="Z539" i="8"/>
  <c r="R539" i="8"/>
  <c r="Q539" i="8"/>
  <c r="T539" i="8" s="1"/>
  <c r="S539" i="8"/>
  <c r="P539" i="8"/>
  <c r="O539" i="8"/>
  <c r="L539" i="8"/>
  <c r="M539" i="8" s="1"/>
  <c r="N539" i="8"/>
  <c r="K539" i="8"/>
  <c r="J539" i="8"/>
  <c r="I539" i="8"/>
  <c r="H539" i="8"/>
  <c r="G539" i="8"/>
  <c r="F539" i="8"/>
  <c r="E539" i="8"/>
  <c r="Z538" i="8"/>
  <c r="Q538" i="8"/>
  <c r="R538" i="8" s="1"/>
  <c r="S538" i="8"/>
  <c r="P538" i="8"/>
  <c r="M538" i="8"/>
  <c r="L538" i="8"/>
  <c r="O538" i="8" s="1"/>
  <c r="N538" i="8"/>
  <c r="K538" i="8"/>
  <c r="J538" i="8"/>
  <c r="I538" i="8"/>
  <c r="H538" i="8"/>
  <c r="G538" i="8"/>
  <c r="F538" i="8"/>
  <c r="E538" i="8"/>
  <c r="Z537" i="8"/>
  <c r="R537" i="8"/>
  <c r="Q537" i="8"/>
  <c r="T537" i="8" s="1"/>
  <c r="S537" i="8"/>
  <c r="P537" i="8"/>
  <c r="O537" i="8"/>
  <c r="L537" i="8"/>
  <c r="M537" i="8" s="1"/>
  <c r="N537" i="8"/>
  <c r="K537" i="8"/>
  <c r="J537" i="8"/>
  <c r="I537" i="8"/>
  <c r="H537" i="8"/>
  <c r="G537" i="8"/>
  <c r="F537" i="8"/>
  <c r="E537" i="8"/>
  <c r="Z536" i="8"/>
  <c r="Q536" i="8"/>
  <c r="R536" i="8" s="1"/>
  <c r="S536" i="8"/>
  <c r="P536" i="8"/>
  <c r="M536" i="8"/>
  <c r="L536" i="8"/>
  <c r="O536" i="8" s="1"/>
  <c r="N536" i="8"/>
  <c r="K536" i="8"/>
  <c r="J536" i="8"/>
  <c r="I536" i="8"/>
  <c r="H536" i="8"/>
  <c r="G536" i="8"/>
  <c r="F536" i="8"/>
  <c r="E536" i="8"/>
  <c r="Z535" i="8"/>
  <c r="R535" i="8"/>
  <c r="Q535" i="8"/>
  <c r="T535" i="8" s="1"/>
  <c r="S535" i="8"/>
  <c r="P535" i="8"/>
  <c r="O535" i="8"/>
  <c r="L535" i="8"/>
  <c r="M535" i="8" s="1"/>
  <c r="N535" i="8"/>
  <c r="K535" i="8"/>
  <c r="J535" i="8"/>
  <c r="I535" i="8"/>
  <c r="H535" i="8"/>
  <c r="G535" i="8"/>
  <c r="F535" i="8"/>
  <c r="E535" i="8"/>
  <c r="Z534" i="8"/>
  <c r="Q534" i="8"/>
  <c r="R534" i="8" s="1"/>
  <c r="S534" i="8"/>
  <c r="P534" i="8"/>
  <c r="M534" i="8"/>
  <c r="L534" i="8"/>
  <c r="O534" i="8" s="1"/>
  <c r="N534" i="8"/>
  <c r="K534" i="8"/>
  <c r="J534" i="8"/>
  <c r="I534" i="8"/>
  <c r="H534" i="8"/>
  <c r="G534" i="8"/>
  <c r="F534" i="8"/>
  <c r="E534" i="8"/>
  <c r="Z533" i="8"/>
  <c r="R533" i="8"/>
  <c r="Q533" i="8"/>
  <c r="T533" i="8" s="1"/>
  <c r="S533" i="8"/>
  <c r="P533" i="8"/>
  <c r="O533" i="8"/>
  <c r="L533" i="8"/>
  <c r="M533" i="8" s="1"/>
  <c r="N533" i="8"/>
  <c r="K533" i="8"/>
  <c r="J533" i="8"/>
  <c r="I533" i="8"/>
  <c r="H533" i="8"/>
  <c r="G533" i="8"/>
  <c r="F533" i="8"/>
  <c r="E533" i="8"/>
  <c r="Z532" i="8"/>
  <c r="Q532" i="8"/>
  <c r="R532" i="8" s="1"/>
  <c r="S532" i="8"/>
  <c r="P532" i="8"/>
  <c r="M532" i="8"/>
  <c r="L532" i="8"/>
  <c r="O532" i="8" s="1"/>
  <c r="N532" i="8"/>
  <c r="K532" i="8"/>
  <c r="J532" i="8"/>
  <c r="I532" i="8"/>
  <c r="H532" i="8"/>
  <c r="G532" i="8"/>
  <c r="F532" i="8"/>
  <c r="E532" i="8"/>
  <c r="Z531" i="8"/>
  <c r="S531" i="8"/>
  <c r="T531" i="8" s="1"/>
  <c r="P531" i="8"/>
  <c r="R531" i="8" s="1"/>
  <c r="N531" i="8"/>
  <c r="O531" i="8" s="1"/>
  <c r="K531" i="8"/>
  <c r="M531" i="8" s="1"/>
  <c r="I531" i="8"/>
  <c r="H531" i="8"/>
  <c r="G531" i="8"/>
  <c r="F531" i="8"/>
  <c r="E531" i="8"/>
  <c r="D531" i="8"/>
  <c r="A531" i="8"/>
  <c r="Z530" i="8"/>
  <c r="S530" i="8"/>
  <c r="T530" i="8" s="1"/>
  <c r="P530" i="8"/>
  <c r="R530" i="8" s="1"/>
  <c r="N530" i="8"/>
  <c r="O530" i="8" s="1"/>
  <c r="K530" i="8"/>
  <c r="M530" i="8" s="1"/>
  <c r="I530" i="8"/>
  <c r="H530" i="8"/>
  <c r="G530" i="8"/>
  <c r="F530" i="8"/>
  <c r="E530" i="8"/>
  <c r="D530" i="8"/>
  <c r="A530" i="8"/>
  <c r="Z529" i="8"/>
  <c r="S529" i="8"/>
  <c r="T529" i="8" s="1"/>
  <c r="P529" i="8"/>
  <c r="R529" i="8" s="1"/>
  <c r="N529" i="8"/>
  <c r="O529" i="8" s="1"/>
  <c r="K529" i="8"/>
  <c r="M529" i="8" s="1"/>
  <c r="I529" i="8"/>
  <c r="H529" i="8"/>
  <c r="G529" i="8"/>
  <c r="F529" i="8"/>
  <c r="E529" i="8"/>
  <c r="D529" i="8"/>
  <c r="A529" i="8"/>
  <c r="Z528" i="8"/>
  <c r="R528" i="8"/>
  <c r="Q528" i="8"/>
  <c r="T528" i="8" s="1"/>
  <c r="S528" i="8"/>
  <c r="P528" i="8"/>
  <c r="O528" i="8"/>
  <c r="L528" i="8"/>
  <c r="M528" i="8" s="1"/>
  <c r="N528" i="8"/>
  <c r="K528" i="8"/>
  <c r="J528" i="8"/>
  <c r="I528" i="8"/>
  <c r="H528" i="8"/>
  <c r="G528" i="8"/>
  <c r="F528" i="8"/>
  <c r="E528" i="8"/>
  <c r="Z527" i="8"/>
  <c r="Q527" i="8"/>
  <c r="R527" i="8" s="1"/>
  <c r="S527" i="8"/>
  <c r="P527" i="8"/>
  <c r="M527" i="8"/>
  <c r="L527" i="8"/>
  <c r="O527" i="8" s="1"/>
  <c r="N527" i="8"/>
  <c r="K527" i="8"/>
  <c r="J527" i="8"/>
  <c r="I527" i="8"/>
  <c r="H527" i="8"/>
  <c r="G527" i="8"/>
  <c r="F527" i="8"/>
  <c r="E527" i="8"/>
  <c r="Z526" i="8"/>
  <c r="R526" i="8"/>
  <c r="Q526" i="8"/>
  <c r="T526" i="8" s="1"/>
  <c r="S526" i="8"/>
  <c r="P526" i="8"/>
  <c r="O526" i="8"/>
  <c r="L526" i="8"/>
  <c r="M526" i="8" s="1"/>
  <c r="N526" i="8"/>
  <c r="K526" i="8"/>
  <c r="J526" i="8"/>
  <c r="I526" i="8"/>
  <c r="H526" i="8"/>
  <c r="G526" i="8"/>
  <c r="F526" i="8"/>
  <c r="E526" i="8"/>
  <c r="Z525" i="8"/>
  <c r="Q525" i="8"/>
  <c r="R525" i="8" s="1"/>
  <c r="S525" i="8"/>
  <c r="P525" i="8"/>
  <c r="M525" i="8"/>
  <c r="L525" i="8"/>
  <c r="O525" i="8" s="1"/>
  <c r="N525" i="8"/>
  <c r="K525" i="8"/>
  <c r="J525" i="8"/>
  <c r="I525" i="8"/>
  <c r="H525" i="8"/>
  <c r="G525" i="8"/>
  <c r="F525" i="8"/>
  <c r="E525" i="8"/>
  <c r="Z524" i="8"/>
  <c r="R524" i="8"/>
  <c r="Q524" i="8"/>
  <c r="T524" i="8" s="1"/>
  <c r="S524" i="8"/>
  <c r="P524" i="8"/>
  <c r="O524" i="8"/>
  <c r="L524" i="8"/>
  <c r="M524" i="8" s="1"/>
  <c r="N524" i="8"/>
  <c r="K524" i="8"/>
  <c r="J524" i="8"/>
  <c r="I524" i="8"/>
  <c r="H524" i="8"/>
  <c r="G524" i="8"/>
  <c r="F524" i="8"/>
  <c r="E524" i="8"/>
  <c r="Z523" i="8"/>
  <c r="Q523" i="8"/>
  <c r="R523" i="8" s="1"/>
  <c r="S523" i="8"/>
  <c r="P523" i="8"/>
  <c r="M523" i="8"/>
  <c r="L523" i="8"/>
  <c r="O523" i="8" s="1"/>
  <c r="N523" i="8"/>
  <c r="K523" i="8"/>
  <c r="J523" i="8"/>
  <c r="I523" i="8"/>
  <c r="H523" i="8"/>
  <c r="G523" i="8"/>
  <c r="F523" i="8"/>
  <c r="E523" i="8"/>
  <c r="Z522" i="8"/>
  <c r="R522" i="8"/>
  <c r="Q522" i="8"/>
  <c r="T522" i="8" s="1"/>
  <c r="S522" i="8"/>
  <c r="P522" i="8"/>
  <c r="O522" i="8"/>
  <c r="L522" i="8"/>
  <c r="M522" i="8" s="1"/>
  <c r="N522" i="8"/>
  <c r="K522" i="8"/>
  <c r="J522" i="8"/>
  <c r="I522" i="8"/>
  <c r="H522" i="8"/>
  <c r="G522" i="8"/>
  <c r="F522" i="8"/>
  <c r="E522" i="8"/>
  <c r="Z521" i="8"/>
  <c r="Q521" i="8"/>
  <c r="R521" i="8" s="1"/>
  <c r="S521" i="8"/>
  <c r="P521" i="8"/>
  <c r="M521" i="8"/>
  <c r="L521" i="8"/>
  <c r="O521" i="8" s="1"/>
  <c r="N521" i="8"/>
  <c r="K521" i="8"/>
  <c r="J521" i="8"/>
  <c r="I521" i="8"/>
  <c r="H521" i="8"/>
  <c r="G521" i="8"/>
  <c r="F521" i="8"/>
  <c r="E521" i="8"/>
  <c r="Z520" i="8"/>
  <c r="R520" i="8"/>
  <c r="Q520" i="8"/>
  <c r="T520" i="8" s="1"/>
  <c r="S520" i="8"/>
  <c r="P520" i="8"/>
  <c r="O520" i="8"/>
  <c r="L520" i="8"/>
  <c r="M520" i="8" s="1"/>
  <c r="N520" i="8"/>
  <c r="K520" i="8"/>
  <c r="J520" i="8"/>
  <c r="I520" i="8"/>
  <c r="H520" i="8"/>
  <c r="G520" i="8"/>
  <c r="F520" i="8"/>
  <c r="E520" i="8"/>
  <c r="Z519" i="8"/>
  <c r="Q519" i="8"/>
  <c r="R519" i="8" s="1"/>
  <c r="S519" i="8"/>
  <c r="P519" i="8"/>
  <c r="M519" i="8"/>
  <c r="L519" i="8"/>
  <c r="O519" i="8" s="1"/>
  <c r="N519" i="8"/>
  <c r="K519" i="8"/>
  <c r="J519" i="8"/>
  <c r="I519" i="8"/>
  <c r="H519" i="8"/>
  <c r="G519" i="8"/>
  <c r="F519" i="8"/>
  <c r="E519" i="8"/>
  <c r="Z518" i="8"/>
  <c r="S518" i="8"/>
  <c r="T518" i="8" s="1"/>
  <c r="P518" i="8"/>
  <c r="R518" i="8" s="1"/>
  <c r="N518" i="8"/>
  <c r="O518" i="8" s="1"/>
  <c r="K518" i="8"/>
  <c r="M518" i="8" s="1"/>
  <c r="I518" i="8"/>
  <c r="H518" i="8"/>
  <c r="G518" i="8"/>
  <c r="F518" i="8"/>
  <c r="E518" i="8"/>
  <c r="D518" i="8"/>
  <c r="A518" i="8"/>
  <c r="Z517" i="8"/>
  <c r="R517" i="8"/>
  <c r="Q517" i="8"/>
  <c r="T517" i="8" s="1"/>
  <c r="S517" i="8"/>
  <c r="P517" i="8"/>
  <c r="L517" i="8"/>
  <c r="O517" i="8" s="1"/>
  <c r="N517" i="8"/>
  <c r="K517" i="8"/>
  <c r="J517" i="8"/>
  <c r="I517" i="8"/>
  <c r="H517" i="8"/>
  <c r="G517" i="8"/>
  <c r="F517" i="8"/>
  <c r="E517" i="8"/>
  <c r="Z516" i="8"/>
  <c r="Q516" i="8"/>
  <c r="T516" i="8" s="1"/>
  <c r="S516" i="8"/>
  <c r="P516" i="8"/>
  <c r="M516" i="8"/>
  <c r="L516" i="8"/>
  <c r="O516" i="8" s="1"/>
  <c r="N516" i="8"/>
  <c r="K516" i="8"/>
  <c r="J516" i="8"/>
  <c r="I516" i="8"/>
  <c r="H516" i="8"/>
  <c r="G516" i="8"/>
  <c r="F516" i="8"/>
  <c r="E516" i="8"/>
  <c r="Z515" i="8"/>
  <c r="R515" i="8"/>
  <c r="Q515" i="8"/>
  <c r="T515" i="8" s="1"/>
  <c r="S515" i="8"/>
  <c r="P515" i="8"/>
  <c r="L515" i="8"/>
  <c r="O515" i="8" s="1"/>
  <c r="N515" i="8"/>
  <c r="K515" i="8"/>
  <c r="J515" i="8"/>
  <c r="I515" i="8"/>
  <c r="H515" i="8"/>
  <c r="G515" i="8"/>
  <c r="F515" i="8"/>
  <c r="E515" i="8"/>
  <c r="Z514" i="8"/>
  <c r="Q514" i="8"/>
  <c r="T514" i="8" s="1"/>
  <c r="S514" i="8"/>
  <c r="P514" i="8"/>
  <c r="M514" i="8"/>
  <c r="L514" i="8"/>
  <c r="O514" i="8" s="1"/>
  <c r="N514" i="8"/>
  <c r="K514" i="8"/>
  <c r="J514" i="8"/>
  <c r="I514" i="8"/>
  <c r="H514" i="8"/>
  <c r="G514" i="8"/>
  <c r="F514" i="8"/>
  <c r="E514" i="8"/>
  <c r="Z513" i="8"/>
  <c r="R513" i="8"/>
  <c r="Q513" i="8"/>
  <c r="T513" i="8" s="1"/>
  <c r="S513" i="8"/>
  <c r="P513" i="8"/>
  <c r="L513" i="8"/>
  <c r="O513" i="8" s="1"/>
  <c r="N513" i="8"/>
  <c r="K513" i="8"/>
  <c r="J513" i="8"/>
  <c r="I513" i="8"/>
  <c r="H513" i="8"/>
  <c r="G513" i="8"/>
  <c r="F513" i="8"/>
  <c r="E513" i="8"/>
  <c r="Z512" i="8"/>
  <c r="Q512" i="8"/>
  <c r="T512" i="8" s="1"/>
  <c r="S512" i="8"/>
  <c r="P512" i="8"/>
  <c r="M512" i="8"/>
  <c r="L512" i="8"/>
  <c r="O512" i="8" s="1"/>
  <c r="N512" i="8"/>
  <c r="K512" i="8"/>
  <c r="J512" i="8"/>
  <c r="I512" i="8"/>
  <c r="H512" i="8"/>
  <c r="G512" i="8"/>
  <c r="F512" i="8"/>
  <c r="E512" i="8"/>
  <c r="Z511" i="8"/>
  <c r="R511" i="8"/>
  <c r="Q511" i="8"/>
  <c r="T511" i="8" s="1"/>
  <c r="S511" i="8"/>
  <c r="P511" i="8"/>
  <c r="L511" i="8"/>
  <c r="O511" i="8" s="1"/>
  <c r="N511" i="8"/>
  <c r="K511" i="8"/>
  <c r="J511" i="8"/>
  <c r="I511" i="8"/>
  <c r="H511" i="8"/>
  <c r="G511" i="8"/>
  <c r="F511" i="8"/>
  <c r="E511" i="8"/>
  <c r="Z510" i="8"/>
  <c r="Q510" i="8"/>
  <c r="T510" i="8" s="1"/>
  <c r="S510" i="8"/>
  <c r="P510" i="8"/>
  <c r="M510" i="8"/>
  <c r="L510" i="8"/>
  <c r="O510" i="8" s="1"/>
  <c r="N510" i="8"/>
  <c r="K510" i="8"/>
  <c r="J510" i="8"/>
  <c r="I510" i="8"/>
  <c r="H510" i="8"/>
  <c r="G510" i="8"/>
  <c r="F510" i="8"/>
  <c r="E510" i="8"/>
  <c r="Z509" i="8"/>
  <c r="R509" i="8"/>
  <c r="Q509" i="8"/>
  <c r="T509" i="8" s="1"/>
  <c r="S509" i="8"/>
  <c r="P509" i="8"/>
  <c r="L509" i="8"/>
  <c r="O509" i="8" s="1"/>
  <c r="N509" i="8"/>
  <c r="K509" i="8"/>
  <c r="J509" i="8"/>
  <c r="I509" i="8"/>
  <c r="H509" i="8"/>
  <c r="G509" i="8"/>
  <c r="F509" i="8"/>
  <c r="E509" i="8"/>
  <c r="Z508" i="8"/>
  <c r="Q508" i="8"/>
  <c r="T508" i="8" s="1"/>
  <c r="S508" i="8"/>
  <c r="P508" i="8"/>
  <c r="M508" i="8"/>
  <c r="L508" i="8"/>
  <c r="O508" i="8" s="1"/>
  <c r="N508" i="8"/>
  <c r="K508" i="8"/>
  <c r="J508" i="8"/>
  <c r="I508" i="8"/>
  <c r="H508" i="8"/>
  <c r="G508" i="8"/>
  <c r="F508" i="8"/>
  <c r="E508" i="8"/>
  <c r="Z507" i="8"/>
  <c r="R507" i="8"/>
  <c r="Q507" i="8"/>
  <c r="T507" i="8" s="1"/>
  <c r="S507" i="8"/>
  <c r="P507" i="8"/>
  <c r="L507" i="8"/>
  <c r="O507" i="8" s="1"/>
  <c r="N507" i="8"/>
  <c r="K507" i="8"/>
  <c r="J507" i="8"/>
  <c r="I507" i="8"/>
  <c r="H507" i="8"/>
  <c r="G507" i="8"/>
  <c r="F507" i="8"/>
  <c r="E507" i="8"/>
  <c r="Z506" i="8"/>
  <c r="Q506" i="8"/>
  <c r="T506" i="8" s="1"/>
  <c r="S506" i="8"/>
  <c r="P506" i="8"/>
  <c r="M506" i="8"/>
  <c r="L506" i="8"/>
  <c r="O506" i="8" s="1"/>
  <c r="N506" i="8"/>
  <c r="K506" i="8"/>
  <c r="J506" i="8"/>
  <c r="I506" i="8"/>
  <c r="H506" i="8"/>
  <c r="G506" i="8"/>
  <c r="F506" i="8"/>
  <c r="E506" i="8"/>
  <c r="Z505" i="8"/>
  <c r="R505" i="8"/>
  <c r="Q505" i="8"/>
  <c r="T505" i="8" s="1"/>
  <c r="S505" i="8"/>
  <c r="P505" i="8"/>
  <c r="L505" i="8"/>
  <c r="O505" i="8" s="1"/>
  <c r="N505" i="8"/>
  <c r="K505" i="8"/>
  <c r="J505" i="8"/>
  <c r="I505" i="8"/>
  <c r="H505" i="8"/>
  <c r="G505" i="8"/>
  <c r="F505" i="8"/>
  <c r="E505" i="8"/>
  <c r="Z504" i="8"/>
  <c r="Q504" i="8"/>
  <c r="T504" i="8" s="1"/>
  <c r="S504" i="8"/>
  <c r="P504" i="8"/>
  <c r="M504" i="8"/>
  <c r="L504" i="8"/>
  <c r="O504" i="8" s="1"/>
  <c r="N504" i="8"/>
  <c r="K504" i="8"/>
  <c r="J504" i="8"/>
  <c r="I504" i="8"/>
  <c r="H504" i="8"/>
  <c r="G504" i="8"/>
  <c r="F504" i="8"/>
  <c r="E504" i="8"/>
  <c r="Z503" i="8"/>
  <c r="R503" i="8"/>
  <c r="Q503" i="8"/>
  <c r="T503" i="8" s="1"/>
  <c r="S503" i="8"/>
  <c r="P503" i="8"/>
  <c r="L503" i="8"/>
  <c r="O503" i="8" s="1"/>
  <c r="N503" i="8"/>
  <c r="K503" i="8"/>
  <c r="J503" i="8"/>
  <c r="I503" i="8"/>
  <c r="H503" i="8"/>
  <c r="G503" i="8"/>
  <c r="F503" i="8"/>
  <c r="E503" i="8"/>
  <c r="Z502" i="8"/>
  <c r="Q502" i="8"/>
  <c r="T502" i="8" s="1"/>
  <c r="S502" i="8"/>
  <c r="P502" i="8"/>
  <c r="M502" i="8"/>
  <c r="L502" i="8"/>
  <c r="O502" i="8" s="1"/>
  <c r="N502" i="8"/>
  <c r="K502" i="8"/>
  <c r="J502" i="8"/>
  <c r="I502" i="8"/>
  <c r="H502" i="8"/>
  <c r="G502" i="8"/>
  <c r="F502" i="8"/>
  <c r="E502" i="8"/>
  <c r="Z501" i="8"/>
  <c r="R501" i="8"/>
  <c r="Q501" i="8"/>
  <c r="T501" i="8" s="1"/>
  <c r="S501" i="8"/>
  <c r="P501" i="8"/>
  <c r="L501" i="8"/>
  <c r="O501" i="8" s="1"/>
  <c r="N501" i="8"/>
  <c r="K501" i="8"/>
  <c r="J501" i="8"/>
  <c r="I501" i="8"/>
  <c r="H501" i="8"/>
  <c r="G501" i="8"/>
  <c r="F501" i="8"/>
  <c r="E501" i="8"/>
  <c r="Z500" i="8"/>
  <c r="Q500" i="8"/>
  <c r="T500" i="8" s="1"/>
  <c r="S500" i="8"/>
  <c r="P500" i="8"/>
  <c r="M500" i="8"/>
  <c r="L500" i="8"/>
  <c r="O500" i="8" s="1"/>
  <c r="N500" i="8"/>
  <c r="K500" i="8"/>
  <c r="J500" i="8"/>
  <c r="I500" i="8"/>
  <c r="H500" i="8"/>
  <c r="G500" i="8"/>
  <c r="F500" i="8"/>
  <c r="E500" i="8"/>
  <c r="Z499" i="8"/>
  <c r="R499" i="8"/>
  <c r="Q499" i="8"/>
  <c r="T499" i="8" s="1"/>
  <c r="S499" i="8"/>
  <c r="P499" i="8"/>
  <c r="L499" i="8"/>
  <c r="O499" i="8" s="1"/>
  <c r="N499" i="8"/>
  <c r="K499" i="8"/>
  <c r="J499" i="8"/>
  <c r="I499" i="8"/>
  <c r="H499" i="8"/>
  <c r="G499" i="8"/>
  <c r="F499" i="8"/>
  <c r="E499" i="8"/>
  <c r="Z498" i="8"/>
  <c r="Q498" i="8"/>
  <c r="T498" i="8" s="1"/>
  <c r="S498" i="8"/>
  <c r="P498" i="8"/>
  <c r="M498" i="8"/>
  <c r="L498" i="8"/>
  <c r="O498" i="8" s="1"/>
  <c r="N498" i="8"/>
  <c r="K498" i="8"/>
  <c r="J498" i="8"/>
  <c r="I498" i="8"/>
  <c r="H498" i="8"/>
  <c r="G498" i="8"/>
  <c r="F498" i="8"/>
  <c r="E498" i="8"/>
  <c r="Z497" i="8"/>
  <c r="R497" i="8"/>
  <c r="Q497" i="8"/>
  <c r="T497" i="8" s="1"/>
  <c r="S497" i="8"/>
  <c r="P497" i="8"/>
  <c r="L497" i="8"/>
  <c r="O497" i="8" s="1"/>
  <c r="N497" i="8"/>
  <c r="K497" i="8"/>
  <c r="J497" i="8"/>
  <c r="I497" i="8"/>
  <c r="H497" i="8"/>
  <c r="G497" i="8"/>
  <c r="F497" i="8"/>
  <c r="E497" i="8"/>
  <c r="Z496" i="8"/>
  <c r="Q496" i="8"/>
  <c r="T496" i="8" s="1"/>
  <c r="S496" i="8"/>
  <c r="P496" i="8"/>
  <c r="M496" i="8"/>
  <c r="L496" i="8"/>
  <c r="O496" i="8" s="1"/>
  <c r="N496" i="8"/>
  <c r="K496" i="8"/>
  <c r="J496" i="8"/>
  <c r="I496" i="8"/>
  <c r="H496" i="8"/>
  <c r="G496" i="8"/>
  <c r="F496" i="8"/>
  <c r="E496" i="8"/>
  <c r="Z495" i="8"/>
  <c r="R495" i="8"/>
  <c r="Q495" i="8"/>
  <c r="T495" i="8" s="1"/>
  <c r="S495" i="8"/>
  <c r="P495" i="8"/>
  <c r="L495" i="8"/>
  <c r="O495" i="8" s="1"/>
  <c r="N495" i="8"/>
  <c r="K495" i="8"/>
  <c r="J495" i="8"/>
  <c r="I495" i="8"/>
  <c r="H495" i="8"/>
  <c r="G495" i="8"/>
  <c r="F495" i="8"/>
  <c r="E495" i="8"/>
  <c r="Z494" i="8"/>
  <c r="Q494" i="8"/>
  <c r="T494" i="8" s="1"/>
  <c r="S494" i="8"/>
  <c r="P494" i="8"/>
  <c r="M494" i="8"/>
  <c r="L494" i="8"/>
  <c r="O494" i="8" s="1"/>
  <c r="N494" i="8"/>
  <c r="K494" i="8"/>
  <c r="J494" i="8"/>
  <c r="I494" i="8"/>
  <c r="H494" i="8"/>
  <c r="G494" i="8"/>
  <c r="F494" i="8"/>
  <c r="E494" i="8"/>
  <c r="Z493" i="8"/>
  <c r="R493" i="8"/>
  <c r="Q493" i="8"/>
  <c r="T493" i="8" s="1"/>
  <c r="S493" i="8"/>
  <c r="P493" i="8"/>
  <c r="L493" i="8"/>
  <c r="O493" i="8" s="1"/>
  <c r="N493" i="8"/>
  <c r="K493" i="8"/>
  <c r="J493" i="8"/>
  <c r="I493" i="8"/>
  <c r="H493" i="8"/>
  <c r="G493" i="8"/>
  <c r="F493" i="8"/>
  <c r="E493" i="8"/>
  <c r="Z492" i="8"/>
  <c r="Q492" i="8"/>
  <c r="T492" i="8" s="1"/>
  <c r="S492" i="8"/>
  <c r="P492" i="8"/>
  <c r="M492" i="8"/>
  <c r="L492" i="8"/>
  <c r="O492" i="8" s="1"/>
  <c r="N492" i="8"/>
  <c r="K492" i="8"/>
  <c r="J492" i="8"/>
  <c r="I492" i="8"/>
  <c r="H492" i="8"/>
  <c r="G492" i="8"/>
  <c r="F492" i="8"/>
  <c r="E492" i="8"/>
  <c r="Z491" i="8"/>
  <c r="R491" i="8"/>
  <c r="Q491" i="8"/>
  <c r="T491" i="8" s="1"/>
  <c r="S491" i="8"/>
  <c r="P491" i="8"/>
  <c r="L491" i="8"/>
  <c r="O491" i="8" s="1"/>
  <c r="N491" i="8"/>
  <c r="K491" i="8"/>
  <c r="J491" i="8"/>
  <c r="I491" i="8"/>
  <c r="H491" i="8"/>
  <c r="G491" i="8"/>
  <c r="F491" i="8"/>
  <c r="E491" i="8"/>
  <c r="Z490" i="8"/>
  <c r="Q490" i="8"/>
  <c r="T490" i="8" s="1"/>
  <c r="S490" i="8"/>
  <c r="P490" i="8"/>
  <c r="M490" i="8"/>
  <c r="L490" i="8"/>
  <c r="O490" i="8" s="1"/>
  <c r="N490" i="8"/>
  <c r="K490" i="8"/>
  <c r="J490" i="8"/>
  <c r="I490" i="8"/>
  <c r="H490" i="8"/>
  <c r="G490" i="8"/>
  <c r="F490" i="8"/>
  <c r="E490" i="8"/>
  <c r="Z489" i="8"/>
  <c r="R489" i="8"/>
  <c r="Q489" i="8"/>
  <c r="T489" i="8" s="1"/>
  <c r="S489" i="8"/>
  <c r="P489" i="8"/>
  <c r="L489" i="8"/>
  <c r="O489" i="8" s="1"/>
  <c r="N489" i="8"/>
  <c r="K489" i="8"/>
  <c r="J489" i="8"/>
  <c r="I489" i="8"/>
  <c r="H489" i="8"/>
  <c r="G489" i="8"/>
  <c r="F489" i="8"/>
  <c r="E489" i="8"/>
  <c r="Z488" i="8"/>
  <c r="Q488" i="8"/>
  <c r="T488" i="8" s="1"/>
  <c r="S488" i="8"/>
  <c r="P488" i="8"/>
  <c r="M488" i="8"/>
  <c r="L488" i="8"/>
  <c r="O488" i="8" s="1"/>
  <c r="N488" i="8"/>
  <c r="K488" i="8"/>
  <c r="J488" i="8"/>
  <c r="I488" i="8"/>
  <c r="H488" i="8"/>
  <c r="G488" i="8"/>
  <c r="F488" i="8"/>
  <c r="E488" i="8"/>
  <c r="Z487" i="8"/>
  <c r="R487" i="8"/>
  <c r="Q487" i="8"/>
  <c r="T487" i="8" s="1"/>
  <c r="S487" i="8"/>
  <c r="P487" i="8"/>
  <c r="L487" i="8"/>
  <c r="O487" i="8" s="1"/>
  <c r="N487" i="8"/>
  <c r="K487" i="8"/>
  <c r="J487" i="8"/>
  <c r="I487" i="8"/>
  <c r="H487" i="8"/>
  <c r="G487" i="8"/>
  <c r="F487" i="8"/>
  <c r="E487" i="8"/>
  <c r="Z486" i="8"/>
  <c r="S486" i="8"/>
  <c r="P486" i="8"/>
  <c r="N486" i="8"/>
  <c r="K486" i="8"/>
  <c r="I486" i="8"/>
  <c r="T486" i="8" s="1"/>
  <c r="H486" i="8"/>
  <c r="G486" i="8"/>
  <c r="F486" i="8"/>
  <c r="E486" i="8"/>
  <c r="D486" i="8"/>
  <c r="A486" i="8"/>
  <c r="Z485" i="8"/>
  <c r="S485" i="8"/>
  <c r="P485" i="8"/>
  <c r="N485" i="8"/>
  <c r="K485" i="8"/>
  <c r="I485" i="8"/>
  <c r="T485" i="8" s="1"/>
  <c r="H485" i="8"/>
  <c r="G485" i="8"/>
  <c r="F485" i="8"/>
  <c r="E485" i="8"/>
  <c r="D485" i="8"/>
  <c r="A485" i="8"/>
  <c r="Z484" i="8"/>
  <c r="S484" i="8"/>
  <c r="P484" i="8"/>
  <c r="N484" i="8"/>
  <c r="G135" i="7" s="1"/>
  <c r="K484" i="8"/>
  <c r="E135" i="7" s="1"/>
  <c r="I484" i="8"/>
  <c r="D135" i="7" s="1"/>
  <c r="H484" i="8"/>
  <c r="G484" i="8"/>
  <c r="F484" i="8"/>
  <c r="E484" i="8"/>
  <c r="D484" i="8"/>
  <c r="A484" i="8"/>
  <c r="Z483" i="8"/>
  <c r="Q483" i="8"/>
  <c r="T483" i="8" s="1"/>
  <c r="S483" i="8"/>
  <c r="P483" i="8"/>
  <c r="M483" i="8"/>
  <c r="L483" i="8"/>
  <c r="O483" i="8" s="1"/>
  <c r="N483" i="8"/>
  <c r="K483" i="8"/>
  <c r="J483" i="8"/>
  <c r="I483" i="8"/>
  <c r="H483" i="8"/>
  <c r="G483" i="8"/>
  <c r="F483" i="8"/>
  <c r="E483" i="8"/>
  <c r="Z482" i="8"/>
  <c r="R482" i="8"/>
  <c r="Q482" i="8"/>
  <c r="T482" i="8" s="1"/>
  <c r="S482" i="8"/>
  <c r="P482" i="8"/>
  <c r="L482" i="8"/>
  <c r="O482" i="8" s="1"/>
  <c r="N482" i="8"/>
  <c r="K482" i="8"/>
  <c r="J482" i="8"/>
  <c r="I482" i="8"/>
  <c r="H482" i="8"/>
  <c r="G482" i="8"/>
  <c r="F482" i="8"/>
  <c r="E482" i="8"/>
  <c r="Z481" i="8"/>
  <c r="Q481" i="8"/>
  <c r="T481" i="8" s="1"/>
  <c r="S481" i="8"/>
  <c r="P481" i="8"/>
  <c r="M481" i="8"/>
  <c r="L481" i="8"/>
  <c r="O481" i="8" s="1"/>
  <c r="N481" i="8"/>
  <c r="K481" i="8"/>
  <c r="J481" i="8"/>
  <c r="I481" i="8"/>
  <c r="H481" i="8"/>
  <c r="G481" i="8"/>
  <c r="F481" i="8"/>
  <c r="E481" i="8"/>
  <c r="Z480" i="8"/>
  <c r="R480" i="8"/>
  <c r="Q480" i="8"/>
  <c r="T480" i="8" s="1"/>
  <c r="S480" i="8"/>
  <c r="P480" i="8"/>
  <c r="L480" i="8"/>
  <c r="O480" i="8" s="1"/>
  <c r="N480" i="8"/>
  <c r="K480" i="8"/>
  <c r="J480" i="8"/>
  <c r="I480" i="8"/>
  <c r="H480" i="8"/>
  <c r="G480" i="8"/>
  <c r="F480" i="8"/>
  <c r="E480" i="8"/>
  <c r="Z479" i="8"/>
  <c r="Q479" i="8"/>
  <c r="T479" i="8" s="1"/>
  <c r="S479" i="8"/>
  <c r="P479" i="8"/>
  <c r="M479" i="8"/>
  <c r="L479" i="8"/>
  <c r="O479" i="8" s="1"/>
  <c r="N479" i="8"/>
  <c r="K479" i="8"/>
  <c r="J479" i="8"/>
  <c r="I479" i="8"/>
  <c r="H479" i="8"/>
  <c r="G479" i="8"/>
  <c r="F479" i="8"/>
  <c r="E479" i="8"/>
  <c r="Z478" i="8"/>
  <c r="R478" i="8"/>
  <c r="Q478" i="8"/>
  <c r="T478" i="8" s="1"/>
  <c r="S478" i="8"/>
  <c r="P478" i="8"/>
  <c r="L478" i="8"/>
  <c r="O478" i="8" s="1"/>
  <c r="N478" i="8"/>
  <c r="K478" i="8"/>
  <c r="J478" i="8"/>
  <c r="I478" i="8"/>
  <c r="H478" i="8"/>
  <c r="G478" i="8"/>
  <c r="F478" i="8"/>
  <c r="E478" i="8"/>
  <c r="Z477" i="8"/>
  <c r="Q477" i="8"/>
  <c r="T477" i="8" s="1"/>
  <c r="S477" i="8"/>
  <c r="P477" i="8"/>
  <c r="M477" i="8"/>
  <c r="L477" i="8"/>
  <c r="O477" i="8" s="1"/>
  <c r="N477" i="8"/>
  <c r="K477" i="8"/>
  <c r="J477" i="8"/>
  <c r="I477" i="8"/>
  <c r="H477" i="8"/>
  <c r="G477" i="8"/>
  <c r="F477" i="8"/>
  <c r="E477" i="8"/>
  <c r="Z476" i="8"/>
  <c r="R476" i="8"/>
  <c r="Q476" i="8"/>
  <c r="T476" i="8" s="1"/>
  <c r="S476" i="8"/>
  <c r="P476" i="8"/>
  <c r="L476" i="8"/>
  <c r="O476" i="8" s="1"/>
  <c r="N476" i="8"/>
  <c r="K476" i="8"/>
  <c r="J476" i="8"/>
  <c r="I476" i="8"/>
  <c r="H476" i="8"/>
  <c r="G476" i="8"/>
  <c r="F476" i="8"/>
  <c r="E476" i="8"/>
  <c r="Z475" i="8"/>
  <c r="Q475" i="8"/>
  <c r="T475" i="8" s="1"/>
  <c r="S475" i="8"/>
  <c r="P475" i="8"/>
  <c r="M475" i="8"/>
  <c r="L475" i="8"/>
  <c r="O475" i="8" s="1"/>
  <c r="N475" i="8"/>
  <c r="K475" i="8"/>
  <c r="J475" i="8"/>
  <c r="I475" i="8"/>
  <c r="H475" i="8"/>
  <c r="G475" i="8"/>
  <c r="F475" i="8"/>
  <c r="E475" i="8"/>
  <c r="Z474" i="8"/>
  <c r="R474" i="8"/>
  <c r="Q474" i="8"/>
  <c r="T474" i="8" s="1"/>
  <c r="S474" i="8"/>
  <c r="P474" i="8"/>
  <c r="L474" i="8"/>
  <c r="O474" i="8" s="1"/>
  <c r="N474" i="8"/>
  <c r="K474" i="8"/>
  <c r="J474" i="8"/>
  <c r="I474" i="8"/>
  <c r="H474" i="8"/>
  <c r="G474" i="8"/>
  <c r="F474" i="8"/>
  <c r="E474" i="8"/>
  <c r="Z473" i="8"/>
  <c r="Q473" i="8"/>
  <c r="T473" i="8" s="1"/>
  <c r="S473" i="8"/>
  <c r="P473" i="8"/>
  <c r="M473" i="8"/>
  <c r="L473" i="8"/>
  <c r="O473" i="8" s="1"/>
  <c r="N473" i="8"/>
  <c r="K473" i="8"/>
  <c r="J473" i="8"/>
  <c r="I473" i="8"/>
  <c r="H473" i="8"/>
  <c r="G473" i="8"/>
  <c r="F473" i="8"/>
  <c r="E473" i="8"/>
  <c r="Z472" i="8"/>
  <c r="R472" i="8"/>
  <c r="Q472" i="8"/>
  <c r="T472" i="8" s="1"/>
  <c r="S472" i="8"/>
  <c r="P472" i="8"/>
  <c r="L472" i="8"/>
  <c r="O472" i="8" s="1"/>
  <c r="N472" i="8"/>
  <c r="K472" i="8"/>
  <c r="J472" i="8"/>
  <c r="I472" i="8"/>
  <c r="H472" i="8"/>
  <c r="G472" i="8"/>
  <c r="F472" i="8"/>
  <c r="E472" i="8"/>
  <c r="Z471" i="8"/>
  <c r="Q471" i="8"/>
  <c r="T471" i="8" s="1"/>
  <c r="S471" i="8"/>
  <c r="P471" i="8"/>
  <c r="M471" i="8"/>
  <c r="L471" i="8"/>
  <c r="O471" i="8" s="1"/>
  <c r="N471" i="8"/>
  <c r="K471" i="8"/>
  <c r="J471" i="8"/>
  <c r="I471" i="8"/>
  <c r="H471" i="8"/>
  <c r="G471" i="8"/>
  <c r="F471" i="8"/>
  <c r="E471" i="8"/>
  <c r="Z470" i="8"/>
  <c r="R470" i="8"/>
  <c r="Q470" i="8"/>
  <c r="T470" i="8" s="1"/>
  <c r="S470" i="8"/>
  <c r="P470" i="8"/>
  <c r="L470" i="8"/>
  <c r="O470" i="8" s="1"/>
  <c r="N470" i="8"/>
  <c r="K470" i="8"/>
  <c r="J470" i="8"/>
  <c r="I470" i="8"/>
  <c r="H470" i="8"/>
  <c r="G470" i="8"/>
  <c r="F470" i="8"/>
  <c r="E470" i="8"/>
  <c r="Z469" i="8"/>
  <c r="Q469" i="8"/>
  <c r="T469" i="8" s="1"/>
  <c r="S469" i="8"/>
  <c r="P469" i="8"/>
  <c r="M469" i="8"/>
  <c r="L469" i="8"/>
  <c r="O469" i="8" s="1"/>
  <c r="N469" i="8"/>
  <c r="K469" i="8"/>
  <c r="J469" i="8"/>
  <c r="I469" i="8"/>
  <c r="H469" i="8"/>
  <c r="G469" i="8"/>
  <c r="F469" i="8"/>
  <c r="E469" i="8"/>
  <c r="Z468" i="8"/>
  <c r="R468" i="8"/>
  <c r="Q468" i="8"/>
  <c r="T468" i="8" s="1"/>
  <c r="S468" i="8"/>
  <c r="P468" i="8"/>
  <c r="L468" i="8"/>
  <c r="O468" i="8" s="1"/>
  <c r="N468" i="8"/>
  <c r="K468" i="8"/>
  <c r="J468" i="8"/>
  <c r="I468" i="8"/>
  <c r="H468" i="8"/>
  <c r="G468" i="8"/>
  <c r="F468" i="8"/>
  <c r="E468" i="8"/>
  <c r="Z467" i="8"/>
  <c r="Q467" i="8"/>
  <c r="T467" i="8" s="1"/>
  <c r="S467" i="8"/>
  <c r="P467" i="8"/>
  <c r="M467" i="8"/>
  <c r="L467" i="8"/>
  <c r="O467" i="8" s="1"/>
  <c r="N467" i="8"/>
  <c r="K467" i="8"/>
  <c r="J467" i="8"/>
  <c r="I467" i="8"/>
  <c r="H467" i="8"/>
  <c r="G467" i="8"/>
  <c r="F467" i="8"/>
  <c r="E467" i="8"/>
  <c r="Z466" i="8"/>
  <c r="R466" i="8"/>
  <c r="Q466" i="8"/>
  <c r="T466" i="8" s="1"/>
  <c r="S466" i="8"/>
  <c r="P466" i="8"/>
  <c r="L466" i="8"/>
  <c r="O466" i="8" s="1"/>
  <c r="N466" i="8"/>
  <c r="K466" i="8"/>
  <c r="J466" i="8"/>
  <c r="I466" i="8"/>
  <c r="H466" i="8"/>
  <c r="G466" i="8"/>
  <c r="F466" i="8"/>
  <c r="E466" i="8"/>
  <c r="Z465" i="8"/>
  <c r="Q465" i="8"/>
  <c r="T465" i="8" s="1"/>
  <c r="S465" i="8"/>
  <c r="P465" i="8"/>
  <c r="M465" i="8"/>
  <c r="L465" i="8"/>
  <c r="O465" i="8" s="1"/>
  <c r="N465" i="8"/>
  <c r="K465" i="8"/>
  <c r="J465" i="8"/>
  <c r="I465" i="8"/>
  <c r="H465" i="8"/>
  <c r="G465" i="8"/>
  <c r="F465" i="8"/>
  <c r="E465" i="8"/>
  <c r="Z464" i="8"/>
  <c r="R464" i="8"/>
  <c r="Q464" i="8"/>
  <c r="T464" i="8" s="1"/>
  <c r="S464" i="8"/>
  <c r="P464" i="8"/>
  <c r="L464" i="8"/>
  <c r="O464" i="8" s="1"/>
  <c r="N464" i="8"/>
  <c r="K464" i="8"/>
  <c r="J464" i="8"/>
  <c r="I464" i="8"/>
  <c r="H464" i="8"/>
  <c r="G464" i="8"/>
  <c r="F464" i="8"/>
  <c r="E464" i="8"/>
  <c r="Z463" i="8"/>
  <c r="Q463" i="8"/>
  <c r="T463" i="8" s="1"/>
  <c r="S463" i="8"/>
  <c r="P463" i="8"/>
  <c r="M463" i="8"/>
  <c r="L463" i="8"/>
  <c r="O463" i="8" s="1"/>
  <c r="N463" i="8"/>
  <c r="K463" i="8"/>
  <c r="J463" i="8"/>
  <c r="I463" i="8"/>
  <c r="H463" i="8"/>
  <c r="G463" i="8"/>
  <c r="F463" i="8"/>
  <c r="E463" i="8"/>
  <c r="Z462" i="8"/>
  <c r="R462" i="8"/>
  <c r="Q462" i="8"/>
  <c r="T462" i="8" s="1"/>
  <c r="S462" i="8"/>
  <c r="P462" i="8"/>
  <c r="L462" i="8"/>
  <c r="O462" i="8" s="1"/>
  <c r="N462" i="8"/>
  <c r="K462" i="8"/>
  <c r="J462" i="8"/>
  <c r="I462" i="8"/>
  <c r="H462" i="8"/>
  <c r="G462" i="8"/>
  <c r="F462" i="8"/>
  <c r="E462" i="8"/>
  <c r="Z461" i="8"/>
  <c r="Q461" i="8"/>
  <c r="T461" i="8" s="1"/>
  <c r="S461" i="8"/>
  <c r="P461" i="8"/>
  <c r="M461" i="8"/>
  <c r="L461" i="8"/>
  <c r="O461" i="8" s="1"/>
  <c r="N461" i="8"/>
  <c r="K461" i="8"/>
  <c r="J461" i="8"/>
  <c r="I461" i="8"/>
  <c r="H461" i="8"/>
  <c r="G461" i="8"/>
  <c r="F461" i="8"/>
  <c r="E461" i="8"/>
  <c r="Z460" i="8"/>
  <c r="R460" i="8"/>
  <c r="Q460" i="8"/>
  <c r="T460" i="8" s="1"/>
  <c r="S460" i="8"/>
  <c r="P460" i="8"/>
  <c r="L460" i="8"/>
  <c r="O460" i="8" s="1"/>
  <c r="N460" i="8"/>
  <c r="K460" i="8"/>
  <c r="J460" i="8"/>
  <c r="I460" i="8"/>
  <c r="H460" i="8"/>
  <c r="G460" i="8"/>
  <c r="F460" i="8"/>
  <c r="E460" i="8"/>
  <c r="Z459" i="8"/>
  <c r="Q459" i="8"/>
  <c r="T459" i="8" s="1"/>
  <c r="S459" i="8"/>
  <c r="P459" i="8"/>
  <c r="M459" i="8"/>
  <c r="L459" i="8"/>
  <c r="O459" i="8" s="1"/>
  <c r="N459" i="8"/>
  <c r="K459" i="8"/>
  <c r="J459" i="8"/>
  <c r="I459" i="8"/>
  <c r="H459" i="8"/>
  <c r="G459" i="8"/>
  <c r="F459" i="8"/>
  <c r="E459" i="8"/>
  <c r="Z458" i="8"/>
  <c r="S458" i="8"/>
  <c r="T458" i="8" s="1"/>
  <c r="P458" i="8"/>
  <c r="R458" i="8" s="1"/>
  <c r="N458" i="8"/>
  <c r="O458" i="8" s="1"/>
  <c r="K458" i="8"/>
  <c r="M458" i="8" s="1"/>
  <c r="I458" i="8"/>
  <c r="H458" i="8"/>
  <c r="G458" i="8"/>
  <c r="F458" i="8"/>
  <c r="E458" i="8"/>
  <c r="D458" i="8"/>
  <c r="A458" i="8"/>
  <c r="Z457" i="8"/>
  <c r="S457" i="8"/>
  <c r="T457" i="8" s="1"/>
  <c r="P457" i="8"/>
  <c r="R457" i="8" s="1"/>
  <c r="N457" i="8"/>
  <c r="O457" i="8" s="1"/>
  <c r="K457" i="8"/>
  <c r="M457" i="8" s="1"/>
  <c r="I457" i="8"/>
  <c r="H457" i="8"/>
  <c r="G457" i="8"/>
  <c r="F457" i="8"/>
  <c r="E457" i="8"/>
  <c r="D457" i="8"/>
  <c r="A457" i="8"/>
  <c r="Z456" i="8"/>
  <c r="S456" i="8"/>
  <c r="T456" i="8" s="1"/>
  <c r="P456" i="8"/>
  <c r="R456" i="8" s="1"/>
  <c r="N456" i="8"/>
  <c r="G127" i="7" s="1"/>
  <c r="K456" i="8"/>
  <c r="E127" i="7" s="1"/>
  <c r="I456" i="8"/>
  <c r="H456" i="8"/>
  <c r="G456" i="8"/>
  <c r="F456" i="8"/>
  <c r="E456" i="8"/>
  <c r="D456" i="8"/>
  <c r="A456" i="8"/>
  <c r="Z455" i="8"/>
  <c r="S455" i="8"/>
  <c r="T455" i="8" s="1"/>
  <c r="P455" i="8"/>
  <c r="R455" i="8" s="1"/>
  <c r="N455" i="8"/>
  <c r="G140" i="7" s="1"/>
  <c r="K455" i="8"/>
  <c r="E140" i="7" s="1"/>
  <c r="I455" i="8"/>
  <c r="D140" i="7" s="1"/>
  <c r="H455" i="8"/>
  <c r="G455" i="8"/>
  <c r="F455" i="8"/>
  <c r="E455" i="8"/>
  <c r="D455" i="8"/>
  <c r="A455" i="8"/>
  <c r="Z454" i="8"/>
  <c r="R454" i="8"/>
  <c r="Q454" i="8"/>
  <c r="T454" i="8" s="1"/>
  <c r="S454" i="8"/>
  <c r="P454" i="8"/>
  <c r="L454" i="8"/>
  <c r="O454" i="8" s="1"/>
  <c r="N454" i="8"/>
  <c r="K454" i="8"/>
  <c r="J454" i="8"/>
  <c r="I454" i="8"/>
  <c r="H454" i="8"/>
  <c r="G454" i="8"/>
  <c r="F454" i="8"/>
  <c r="E454" i="8"/>
  <c r="Z453" i="8"/>
  <c r="Q453" i="8"/>
  <c r="T453" i="8" s="1"/>
  <c r="S453" i="8"/>
  <c r="P453" i="8"/>
  <c r="M453" i="8"/>
  <c r="L453" i="8"/>
  <c r="O453" i="8" s="1"/>
  <c r="N453" i="8"/>
  <c r="K453" i="8"/>
  <c r="J453" i="8"/>
  <c r="I453" i="8"/>
  <c r="H453" i="8"/>
  <c r="G453" i="8"/>
  <c r="F453" i="8"/>
  <c r="E453" i="8"/>
  <c r="Z452" i="8"/>
  <c r="R452" i="8"/>
  <c r="Q452" i="8"/>
  <c r="T452" i="8" s="1"/>
  <c r="S452" i="8"/>
  <c r="P452" i="8"/>
  <c r="L452" i="8"/>
  <c r="O452" i="8" s="1"/>
  <c r="H43" i="7" s="1"/>
  <c r="N452" i="8"/>
  <c r="G43" i="7" s="1"/>
  <c r="K452" i="8"/>
  <c r="E43" i="7" s="1"/>
  <c r="J452" i="8"/>
  <c r="I452" i="8"/>
  <c r="D43" i="7" s="1"/>
  <c r="H452" i="8"/>
  <c r="G452" i="8"/>
  <c r="F452" i="8"/>
  <c r="E452" i="8"/>
  <c r="Z451" i="8"/>
  <c r="Q451" i="8"/>
  <c r="T451" i="8" s="1"/>
  <c r="S451" i="8"/>
  <c r="P451" i="8"/>
  <c r="M451" i="8"/>
  <c r="L451" i="8"/>
  <c r="O451" i="8" s="1"/>
  <c r="N451" i="8"/>
  <c r="K451" i="8"/>
  <c r="J451" i="8"/>
  <c r="I451" i="8"/>
  <c r="H451" i="8"/>
  <c r="G451" i="8"/>
  <c r="F451" i="8"/>
  <c r="E451" i="8"/>
  <c r="Z450" i="8"/>
  <c r="R450" i="8"/>
  <c r="Q450" i="8"/>
  <c r="T450" i="8" s="1"/>
  <c r="S450" i="8"/>
  <c r="P450" i="8"/>
  <c r="L450" i="8"/>
  <c r="O450" i="8" s="1"/>
  <c r="H57" i="7" s="1"/>
  <c r="N450" i="8"/>
  <c r="G57" i="7" s="1"/>
  <c r="K450" i="8"/>
  <c r="E57" i="7" s="1"/>
  <c r="J450" i="8"/>
  <c r="I450" i="8"/>
  <c r="D57" i="7" s="1"/>
  <c r="H450" i="8"/>
  <c r="G450" i="8"/>
  <c r="F450" i="8"/>
  <c r="E450" i="8"/>
  <c r="Z449" i="8"/>
  <c r="Q449" i="8"/>
  <c r="T449" i="8" s="1"/>
  <c r="S449" i="8"/>
  <c r="P449" i="8"/>
  <c r="M449" i="8"/>
  <c r="L449" i="8"/>
  <c r="O449" i="8" s="1"/>
  <c r="N449" i="8"/>
  <c r="K449" i="8"/>
  <c r="J449" i="8"/>
  <c r="I449" i="8"/>
  <c r="H449" i="8"/>
  <c r="G449" i="8"/>
  <c r="F449" i="8"/>
  <c r="E449" i="8"/>
  <c r="Z448" i="8"/>
  <c r="R448" i="8"/>
  <c r="Q448" i="8"/>
  <c r="T448" i="8" s="1"/>
  <c r="S448" i="8"/>
  <c r="P448" i="8"/>
  <c r="L448" i="8"/>
  <c r="O448" i="8" s="1"/>
  <c r="N448" i="8"/>
  <c r="K448" i="8"/>
  <c r="J448" i="8"/>
  <c r="I448" i="8"/>
  <c r="H448" i="8"/>
  <c r="G448" i="8"/>
  <c r="F448" i="8"/>
  <c r="E448" i="8"/>
  <c r="Z447" i="8"/>
  <c r="Q447" i="8"/>
  <c r="T447" i="8" s="1"/>
  <c r="S447" i="8"/>
  <c r="P447" i="8"/>
  <c r="M447" i="8"/>
  <c r="L447" i="8"/>
  <c r="O447" i="8" s="1"/>
  <c r="N447" i="8"/>
  <c r="K447" i="8"/>
  <c r="J447" i="8"/>
  <c r="I447" i="8"/>
  <c r="H447" i="8"/>
  <c r="G447" i="8"/>
  <c r="F447" i="8"/>
  <c r="E447" i="8"/>
  <c r="Z446" i="8"/>
  <c r="R446" i="8"/>
  <c r="Q446" i="8"/>
  <c r="T446" i="8" s="1"/>
  <c r="S446" i="8"/>
  <c r="P446" i="8"/>
  <c r="L446" i="8"/>
  <c r="O446" i="8" s="1"/>
  <c r="N446" i="8"/>
  <c r="K446" i="8"/>
  <c r="J446" i="8"/>
  <c r="I446" i="8"/>
  <c r="H446" i="8"/>
  <c r="G446" i="8"/>
  <c r="F446" i="8"/>
  <c r="E446" i="8"/>
  <c r="Z445" i="8"/>
  <c r="Q445" i="8"/>
  <c r="T445" i="8" s="1"/>
  <c r="S445" i="8"/>
  <c r="P445" i="8"/>
  <c r="M445" i="8"/>
  <c r="L445" i="8"/>
  <c r="O445" i="8" s="1"/>
  <c r="N445" i="8"/>
  <c r="K445" i="8"/>
  <c r="J445" i="8"/>
  <c r="I445" i="8"/>
  <c r="H445" i="8"/>
  <c r="G445" i="8"/>
  <c r="F445" i="8"/>
  <c r="E445" i="8"/>
  <c r="Z444" i="8"/>
  <c r="R444" i="8"/>
  <c r="Q444" i="8"/>
  <c r="T444" i="8" s="1"/>
  <c r="S444" i="8"/>
  <c r="P444" i="8"/>
  <c r="L444" i="8"/>
  <c r="O444" i="8" s="1"/>
  <c r="N444" i="8"/>
  <c r="K444" i="8"/>
  <c r="J444" i="8"/>
  <c r="I444" i="8"/>
  <c r="H444" i="8"/>
  <c r="G444" i="8"/>
  <c r="F444" i="8"/>
  <c r="E444" i="8"/>
  <c r="Z443" i="8"/>
  <c r="Q443" i="8"/>
  <c r="T443" i="8" s="1"/>
  <c r="S443" i="8"/>
  <c r="P443" i="8"/>
  <c r="M443" i="8"/>
  <c r="L443" i="8"/>
  <c r="O443" i="8" s="1"/>
  <c r="N443" i="8"/>
  <c r="K443" i="8"/>
  <c r="J443" i="8"/>
  <c r="I443" i="8"/>
  <c r="H443" i="8"/>
  <c r="G443" i="8"/>
  <c r="F443" i="8"/>
  <c r="E443" i="8"/>
  <c r="Z442" i="8"/>
  <c r="R442" i="8"/>
  <c r="Q442" i="8"/>
  <c r="T442" i="8" s="1"/>
  <c r="S442" i="8"/>
  <c r="P442" i="8"/>
  <c r="L442" i="8"/>
  <c r="O442" i="8" s="1"/>
  <c r="H21" i="7" s="1"/>
  <c r="N442" i="8"/>
  <c r="G21" i="7" s="1"/>
  <c r="K442" i="8"/>
  <c r="E21" i="7" s="1"/>
  <c r="J442" i="8"/>
  <c r="I442" i="8"/>
  <c r="D21" i="7" s="1"/>
  <c r="H442" i="8"/>
  <c r="G442" i="8"/>
  <c r="F442" i="8"/>
  <c r="E442" i="8"/>
  <c r="Z441" i="8"/>
  <c r="Q441" i="8"/>
  <c r="T441" i="8" s="1"/>
  <c r="S441" i="8"/>
  <c r="P441" i="8"/>
  <c r="M441" i="8"/>
  <c r="L441" i="8"/>
  <c r="O441" i="8" s="1"/>
  <c r="H33" i="7" s="1"/>
  <c r="N441" i="8"/>
  <c r="G33" i="7" s="1"/>
  <c r="K441" i="8"/>
  <c r="E33" i="7" s="1"/>
  <c r="J441" i="8"/>
  <c r="I441" i="8"/>
  <c r="D33" i="7" s="1"/>
  <c r="H441" i="8"/>
  <c r="G441" i="8"/>
  <c r="F441" i="8"/>
  <c r="E441" i="8"/>
  <c r="Z440" i="8"/>
  <c r="R440" i="8"/>
  <c r="Q440" i="8"/>
  <c r="T440" i="8" s="1"/>
  <c r="S440" i="8"/>
  <c r="P440" i="8"/>
  <c r="L440" i="8"/>
  <c r="O440" i="8" s="1"/>
  <c r="N440" i="8"/>
  <c r="K440" i="8"/>
  <c r="J440" i="8"/>
  <c r="I440" i="8"/>
  <c r="H440" i="8"/>
  <c r="G440" i="8"/>
  <c r="F440" i="8"/>
  <c r="E440" i="8"/>
  <c r="Z439" i="8"/>
  <c r="Q439" i="8"/>
  <c r="T439" i="8" s="1"/>
  <c r="S439" i="8"/>
  <c r="P439" i="8"/>
  <c r="M439" i="8"/>
  <c r="L439" i="8"/>
  <c r="O439" i="8" s="1"/>
  <c r="N439" i="8"/>
  <c r="K439" i="8"/>
  <c r="J439" i="8"/>
  <c r="I439" i="8"/>
  <c r="H439" i="8"/>
  <c r="G439" i="8"/>
  <c r="F439" i="8"/>
  <c r="E439" i="8"/>
  <c r="Z438" i="8"/>
  <c r="R438" i="8"/>
  <c r="Q438" i="8"/>
  <c r="T438" i="8" s="1"/>
  <c r="S438" i="8"/>
  <c r="P438" i="8"/>
  <c r="L438" i="8"/>
  <c r="O438" i="8" s="1"/>
  <c r="N438" i="8"/>
  <c r="K438" i="8"/>
  <c r="J438" i="8"/>
  <c r="I438" i="8"/>
  <c r="H438" i="8"/>
  <c r="G438" i="8"/>
  <c r="F438" i="8"/>
  <c r="E438" i="8"/>
  <c r="Z437" i="8"/>
  <c r="Q437" i="8"/>
  <c r="T437" i="8" s="1"/>
  <c r="S437" i="8"/>
  <c r="P437" i="8"/>
  <c r="M437" i="8"/>
  <c r="L437" i="8"/>
  <c r="O437" i="8" s="1"/>
  <c r="N437" i="8"/>
  <c r="K437" i="8"/>
  <c r="J437" i="8"/>
  <c r="I437" i="8"/>
  <c r="H437" i="8"/>
  <c r="G437" i="8"/>
  <c r="F437" i="8"/>
  <c r="E437" i="8"/>
  <c r="Z436" i="8"/>
  <c r="R436" i="8"/>
  <c r="Q436" i="8"/>
  <c r="T436" i="8" s="1"/>
  <c r="S436" i="8"/>
  <c r="P436" i="8"/>
  <c r="L436" i="8"/>
  <c r="O436" i="8" s="1"/>
  <c r="N436" i="8"/>
  <c r="K436" i="8"/>
  <c r="J436" i="8"/>
  <c r="I436" i="8"/>
  <c r="H436" i="8"/>
  <c r="G436" i="8"/>
  <c r="F436" i="8"/>
  <c r="E436" i="8"/>
  <c r="Z435" i="8"/>
  <c r="Q435" i="8"/>
  <c r="T435" i="8" s="1"/>
  <c r="S435" i="8"/>
  <c r="P435" i="8"/>
  <c r="M435" i="8"/>
  <c r="L435" i="8"/>
  <c r="O435" i="8" s="1"/>
  <c r="N435" i="8"/>
  <c r="K435" i="8"/>
  <c r="J435" i="8"/>
  <c r="I435" i="8"/>
  <c r="H435" i="8"/>
  <c r="G435" i="8"/>
  <c r="F435" i="8"/>
  <c r="E435" i="8"/>
  <c r="Z434" i="8"/>
  <c r="R434" i="8"/>
  <c r="Q434" i="8"/>
  <c r="T434" i="8" s="1"/>
  <c r="S434" i="8"/>
  <c r="P434" i="8"/>
  <c r="L434" i="8"/>
  <c r="O434" i="8" s="1"/>
  <c r="N434" i="8"/>
  <c r="K434" i="8"/>
  <c r="J434" i="8"/>
  <c r="I434" i="8"/>
  <c r="H434" i="8"/>
  <c r="G434" i="8"/>
  <c r="F434" i="8"/>
  <c r="E434" i="8"/>
  <c r="Z433" i="8"/>
  <c r="Q433" i="8"/>
  <c r="T433" i="8" s="1"/>
  <c r="S433" i="8"/>
  <c r="P433" i="8"/>
  <c r="M433" i="8"/>
  <c r="L433" i="8"/>
  <c r="O433" i="8" s="1"/>
  <c r="N433" i="8"/>
  <c r="K433" i="8"/>
  <c r="J433" i="8"/>
  <c r="I433" i="8"/>
  <c r="H433" i="8"/>
  <c r="G433" i="8"/>
  <c r="F433" i="8"/>
  <c r="E433" i="8"/>
  <c r="Z432" i="8"/>
  <c r="R432" i="8"/>
  <c r="Q432" i="8"/>
  <c r="T432" i="8" s="1"/>
  <c r="S432" i="8"/>
  <c r="P432" i="8"/>
  <c r="L432" i="8"/>
  <c r="O432" i="8" s="1"/>
  <c r="N432" i="8"/>
  <c r="K432" i="8"/>
  <c r="J432" i="8"/>
  <c r="I432" i="8"/>
  <c r="H432" i="8"/>
  <c r="G432" i="8"/>
  <c r="F432" i="8"/>
  <c r="E432" i="8"/>
  <c r="Z431" i="8"/>
  <c r="Q431" i="8"/>
  <c r="T431" i="8" s="1"/>
  <c r="S431" i="8"/>
  <c r="P431" i="8"/>
  <c r="M431" i="8"/>
  <c r="L431" i="8"/>
  <c r="O431" i="8" s="1"/>
  <c r="N431" i="8"/>
  <c r="K431" i="8"/>
  <c r="J431" i="8"/>
  <c r="I431" i="8"/>
  <c r="H431" i="8"/>
  <c r="G431" i="8"/>
  <c r="F431" i="8"/>
  <c r="E431" i="8"/>
  <c r="Z430" i="8"/>
  <c r="R430" i="8"/>
  <c r="Q430" i="8"/>
  <c r="T430" i="8" s="1"/>
  <c r="S430" i="8"/>
  <c r="P430" i="8"/>
  <c r="L430" i="8"/>
  <c r="O430" i="8" s="1"/>
  <c r="N430" i="8"/>
  <c r="K430" i="8"/>
  <c r="J430" i="8"/>
  <c r="I430" i="8"/>
  <c r="H430" i="8"/>
  <c r="G430" i="8"/>
  <c r="F430" i="8"/>
  <c r="E430" i="8"/>
  <c r="Z429" i="8"/>
  <c r="Q429" i="8"/>
  <c r="T429" i="8" s="1"/>
  <c r="S429" i="8"/>
  <c r="P429" i="8"/>
  <c r="M429" i="8"/>
  <c r="L429" i="8"/>
  <c r="O429" i="8" s="1"/>
  <c r="N429" i="8"/>
  <c r="K429" i="8"/>
  <c r="J429" i="8"/>
  <c r="I429" i="8"/>
  <c r="H429" i="8"/>
  <c r="G429" i="8"/>
  <c r="F429" i="8"/>
  <c r="E429" i="8"/>
  <c r="Z428" i="8"/>
  <c r="R428" i="8"/>
  <c r="Q428" i="8"/>
  <c r="T428" i="8" s="1"/>
  <c r="S428" i="8"/>
  <c r="P428" i="8"/>
  <c r="L428" i="8"/>
  <c r="O428" i="8" s="1"/>
  <c r="N428" i="8"/>
  <c r="K428" i="8"/>
  <c r="J428" i="8"/>
  <c r="I428" i="8"/>
  <c r="H428" i="8"/>
  <c r="G428" i="8"/>
  <c r="F428" i="8"/>
  <c r="E428" i="8"/>
  <c r="Z427" i="8"/>
  <c r="Q427" i="8"/>
  <c r="T427" i="8" s="1"/>
  <c r="S427" i="8"/>
  <c r="P427" i="8"/>
  <c r="M427" i="8"/>
  <c r="L427" i="8"/>
  <c r="O427" i="8" s="1"/>
  <c r="N427" i="8"/>
  <c r="K427" i="8"/>
  <c r="J427" i="8"/>
  <c r="I427" i="8"/>
  <c r="H427" i="8"/>
  <c r="G427" i="8"/>
  <c r="F427" i="8"/>
  <c r="E427" i="8"/>
  <c r="Z426" i="8"/>
  <c r="R426" i="8"/>
  <c r="Q426" i="8"/>
  <c r="T426" i="8" s="1"/>
  <c r="S426" i="8"/>
  <c r="P426" i="8"/>
  <c r="L426" i="8"/>
  <c r="O426" i="8" s="1"/>
  <c r="N426" i="8"/>
  <c r="K426" i="8"/>
  <c r="J426" i="8"/>
  <c r="I426" i="8"/>
  <c r="H426" i="8"/>
  <c r="G426" i="8"/>
  <c r="F426" i="8"/>
  <c r="E426" i="8"/>
  <c r="Z425" i="8"/>
  <c r="Q425" i="8"/>
  <c r="T425" i="8" s="1"/>
  <c r="S425" i="8"/>
  <c r="P425" i="8"/>
  <c r="M425" i="8"/>
  <c r="L425" i="8"/>
  <c r="O425" i="8" s="1"/>
  <c r="N425" i="8"/>
  <c r="K425" i="8"/>
  <c r="J425" i="8"/>
  <c r="I425" i="8"/>
  <c r="H425" i="8"/>
  <c r="G425" i="8"/>
  <c r="F425" i="8"/>
  <c r="E425" i="8"/>
  <c r="Z424" i="8"/>
  <c r="R424" i="8"/>
  <c r="Q424" i="8"/>
  <c r="T424" i="8" s="1"/>
  <c r="S424" i="8"/>
  <c r="P424" i="8"/>
  <c r="L424" i="8"/>
  <c r="O424" i="8" s="1"/>
  <c r="N424" i="8"/>
  <c r="K424" i="8"/>
  <c r="J424" i="8"/>
  <c r="I424" i="8"/>
  <c r="H424" i="8"/>
  <c r="G424" i="8"/>
  <c r="F424" i="8"/>
  <c r="E424" i="8"/>
  <c r="Z423" i="8"/>
  <c r="Q423" i="8"/>
  <c r="T423" i="8" s="1"/>
  <c r="S423" i="8"/>
  <c r="P423" i="8"/>
  <c r="M423" i="8"/>
  <c r="L423" i="8"/>
  <c r="O423" i="8" s="1"/>
  <c r="N423" i="8"/>
  <c r="K423" i="8"/>
  <c r="J423" i="8"/>
  <c r="I423" i="8"/>
  <c r="H423" i="8"/>
  <c r="G423" i="8"/>
  <c r="F423" i="8"/>
  <c r="E423" i="8"/>
  <c r="Z422" i="8"/>
  <c r="S422" i="8"/>
  <c r="T422" i="8" s="1"/>
  <c r="P422" i="8"/>
  <c r="R422" i="8" s="1"/>
  <c r="N422" i="8"/>
  <c r="G139" i="7" s="1"/>
  <c r="K422" i="8"/>
  <c r="E139" i="7" s="1"/>
  <c r="I422" i="8"/>
  <c r="D139" i="7" s="1"/>
  <c r="H422" i="8"/>
  <c r="G422" i="8"/>
  <c r="F422" i="8"/>
  <c r="E422" i="8"/>
  <c r="D422" i="8"/>
  <c r="A422" i="8"/>
  <c r="Z421" i="8"/>
  <c r="S421" i="8"/>
  <c r="T421" i="8" s="1"/>
  <c r="P421" i="8"/>
  <c r="R421" i="8" s="1"/>
  <c r="N421" i="8"/>
  <c r="G116" i="7" s="1"/>
  <c r="K421" i="8"/>
  <c r="E116" i="7" s="1"/>
  <c r="I421" i="8"/>
  <c r="D116" i="7" s="1"/>
  <c r="H421" i="8"/>
  <c r="G421" i="8"/>
  <c r="F421" i="8"/>
  <c r="E421" i="8"/>
  <c r="D421" i="8"/>
  <c r="A421" i="8"/>
  <c r="Z420" i="8"/>
  <c r="S420" i="8"/>
  <c r="T420" i="8" s="1"/>
  <c r="P420" i="8"/>
  <c r="R420" i="8" s="1"/>
  <c r="N420" i="8"/>
  <c r="G143" i="7" s="1"/>
  <c r="K420" i="8"/>
  <c r="E143" i="7" s="1"/>
  <c r="I420" i="8"/>
  <c r="D143" i="7" s="1"/>
  <c r="H420" i="8"/>
  <c r="G420" i="8"/>
  <c r="F420" i="8"/>
  <c r="E420" i="8"/>
  <c r="D420" i="8"/>
  <c r="A420" i="8"/>
  <c r="Z419" i="8"/>
  <c r="R419" i="8"/>
  <c r="Q419" i="8"/>
  <c r="T419" i="8" s="1"/>
  <c r="S419" i="8"/>
  <c r="P419" i="8"/>
  <c r="L419" i="8"/>
  <c r="O419" i="8" s="1"/>
  <c r="N419" i="8"/>
  <c r="K419" i="8"/>
  <c r="J419" i="8"/>
  <c r="I419" i="8"/>
  <c r="H419" i="8"/>
  <c r="G419" i="8"/>
  <c r="F419" i="8"/>
  <c r="E419" i="8"/>
  <c r="Z418" i="8"/>
  <c r="Q418" i="8"/>
  <c r="T418" i="8" s="1"/>
  <c r="S418" i="8"/>
  <c r="P418" i="8"/>
  <c r="M418" i="8"/>
  <c r="L418" i="8"/>
  <c r="O418" i="8" s="1"/>
  <c r="N418" i="8"/>
  <c r="K418" i="8"/>
  <c r="J418" i="8"/>
  <c r="I418" i="8"/>
  <c r="H418" i="8"/>
  <c r="G418" i="8"/>
  <c r="F418" i="8"/>
  <c r="E418" i="8"/>
  <c r="Z417" i="8"/>
  <c r="R417" i="8"/>
  <c r="Q417" i="8"/>
  <c r="T417" i="8" s="1"/>
  <c r="S417" i="8"/>
  <c r="P417" i="8"/>
  <c r="L417" i="8"/>
  <c r="O417" i="8" s="1"/>
  <c r="N417" i="8"/>
  <c r="K417" i="8"/>
  <c r="J417" i="8"/>
  <c r="I417" i="8"/>
  <c r="H417" i="8"/>
  <c r="G417" i="8"/>
  <c r="F417" i="8"/>
  <c r="E417" i="8"/>
  <c r="Z416" i="8"/>
  <c r="Q416" i="8"/>
  <c r="T416" i="8" s="1"/>
  <c r="S416" i="8"/>
  <c r="P416" i="8"/>
  <c r="M416" i="8"/>
  <c r="L416" i="8"/>
  <c r="O416" i="8" s="1"/>
  <c r="N416" i="8"/>
  <c r="K416" i="8"/>
  <c r="J416" i="8"/>
  <c r="I416" i="8"/>
  <c r="H416" i="8"/>
  <c r="G416" i="8"/>
  <c r="F416" i="8"/>
  <c r="E416" i="8"/>
  <c r="Z415" i="8"/>
  <c r="R415" i="8"/>
  <c r="Q415" i="8"/>
  <c r="T415" i="8" s="1"/>
  <c r="S415" i="8"/>
  <c r="P415" i="8"/>
  <c r="L415" i="8"/>
  <c r="O415" i="8" s="1"/>
  <c r="N415" i="8"/>
  <c r="K415" i="8"/>
  <c r="J415" i="8"/>
  <c r="I415" i="8"/>
  <c r="H415" i="8"/>
  <c r="G415" i="8"/>
  <c r="F415" i="8"/>
  <c r="E415" i="8"/>
  <c r="Z414" i="8"/>
  <c r="Q414" i="8"/>
  <c r="T414" i="8" s="1"/>
  <c r="S414" i="8"/>
  <c r="P414" i="8"/>
  <c r="M414" i="8"/>
  <c r="L414" i="8"/>
  <c r="O414" i="8" s="1"/>
  <c r="H69" i="7" s="1"/>
  <c r="N414" i="8"/>
  <c r="G69" i="7" s="1"/>
  <c r="K414" i="8"/>
  <c r="E69" i="7" s="1"/>
  <c r="J414" i="8"/>
  <c r="I414" i="8"/>
  <c r="H414" i="8"/>
  <c r="G414" i="8"/>
  <c r="F414" i="8"/>
  <c r="E414" i="8"/>
  <c r="Z413" i="8"/>
  <c r="R413" i="8"/>
  <c r="Q413" i="8"/>
  <c r="T413" i="8" s="1"/>
  <c r="S413" i="8"/>
  <c r="P413" i="8"/>
  <c r="L413" i="8"/>
  <c r="O413" i="8" s="1"/>
  <c r="N413" i="8"/>
  <c r="K413" i="8"/>
  <c r="J413" i="8"/>
  <c r="I413" i="8"/>
  <c r="H413" i="8"/>
  <c r="G413" i="8"/>
  <c r="F413" i="8"/>
  <c r="E413" i="8"/>
  <c r="Z412" i="8"/>
  <c r="Q412" i="8"/>
  <c r="T412" i="8" s="1"/>
  <c r="S412" i="8"/>
  <c r="P412" i="8"/>
  <c r="M412" i="8"/>
  <c r="L412" i="8"/>
  <c r="O412" i="8" s="1"/>
  <c r="N412" i="8"/>
  <c r="K412" i="8"/>
  <c r="J412" i="8"/>
  <c r="I412" i="8"/>
  <c r="H412" i="8"/>
  <c r="G412" i="8"/>
  <c r="F412" i="8"/>
  <c r="E412" i="8"/>
  <c r="Z411" i="8"/>
  <c r="R411" i="8"/>
  <c r="Q411" i="8"/>
  <c r="T411" i="8" s="1"/>
  <c r="S411" i="8"/>
  <c r="P411" i="8"/>
  <c r="L411" i="8"/>
  <c r="O411" i="8" s="1"/>
  <c r="N411" i="8"/>
  <c r="K411" i="8"/>
  <c r="J411" i="8"/>
  <c r="I411" i="8"/>
  <c r="H411" i="8"/>
  <c r="G411" i="8"/>
  <c r="F411" i="8"/>
  <c r="E411" i="8"/>
  <c r="Z410" i="8"/>
  <c r="Q410" i="8"/>
  <c r="T410" i="8" s="1"/>
  <c r="S410" i="8"/>
  <c r="P410" i="8"/>
  <c r="M410" i="8"/>
  <c r="L410" i="8"/>
  <c r="O410" i="8" s="1"/>
  <c r="N410" i="8"/>
  <c r="K410" i="8"/>
  <c r="J410" i="8"/>
  <c r="I410" i="8"/>
  <c r="H410" i="8"/>
  <c r="G410" i="8"/>
  <c r="F410" i="8"/>
  <c r="E410" i="8"/>
  <c r="Z409" i="8"/>
  <c r="R409" i="8"/>
  <c r="Q409" i="8"/>
  <c r="T409" i="8" s="1"/>
  <c r="S409" i="8"/>
  <c r="P409" i="8"/>
  <c r="L409" i="8"/>
  <c r="O409" i="8" s="1"/>
  <c r="N409" i="8"/>
  <c r="K409" i="8"/>
  <c r="J409" i="8"/>
  <c r="I409" i="8"/>
  <c r="H409" i="8"/>
  <c r="G409" i="8"/>
  <c r="F409" i="8"/>
  <c r="E409" i="8"/>
  <c r="Z408" i="8"/>
  <c r="Q408" i="8"/>
  <c r="T408" i="8" s="1"/>
  <c r="S408" i="8"/>
  <c r="P408" i="8"/>
  <c r="M408" i="8"/>
  <c r="L408" i="8"/>
  <c r="O408" i="8" s="1"/>
  <c r="N408" i="8"/>
  <c r="K408" i="8"/>
  <c r="J408" i="8"/>
  <c r="I408" i="8"/>
  <c r="H408" i="8"/>
  <c r="G408" i="8"/>
  <c r="F408" i="8"/>
  <c r="E408" i="8"/>
  <c r="Z407" i="8"/>
  <c r="R407" i="8"/>
  <c r="Q407" i="8"/>
  <c r="T407" i="8" s="1"/>
  <c r="S407" i="8"/>
  <c r="P407" i="8"/>
  <c r="L407" i="8"/>
  <c r="O407" i="8" s="1"/>
  <c r="N407" i="8"/>
  <c r="K407" i="8"/>
  <c r="J407" i="8"/>
  <c r="I407" i="8"/>
  <c r="H407" i="8"/>
  <c r="G407" i="8"/>
  <c r="F407" i="8"/>
  <c r="E407" i="8"/>
  <c r="Z406" i="8"/>
  <c r="Q406" i="8"/>
  <c r="T406" i="8" s="1"/>
  <c r="S406" i="8"/>
  <c r="P406" i="8"/>
  <c r="M406" i="8"/>
  <c r="L406" i="8"/>
  <c r="O406" i="8" s="1"/>
  <c r="N406" i="8"/>
  <c r="K406" i="8"/>
  <c r="J406" i="8"/>
  <c r="I406" i="8"/>
  <c r="H406" i="8"/>
  <c r="G406" i="8"/>
  <c r="F406" i="8"/>
  <c r="E406" i="8"/>
  <c r="Z405" i="8"/>
  <c r="R405" i="8"/>
  <c r="Q405" i="8"/>
  <c r="T405" i="8" s="1"/>
  <c r="S405" i="8"/>
  <c r="P405" i="8"/>
  <c r="L405" i="8"/>
  <c r="O405" i="8" s="1"/>
  <c r="N405" i="8"/>
  <c r="K405" i="8"/>
  <c r="J405" i="8"/>
  <c r="I405" i="8"/>
  <c r="H405" i="8"/>
  <c r="G405" i="8"/>
  <c r="F405" i="8"/>
  <c r="E405" i="8"/>
  <c r="Z404" i="8"/>
  <c r="Q404" i="8"/>
  <c r="T404" i="8" s="1"/>
  <c r="S404" i="8"/>
  <c r="P404" i="8"/>
  <c r="M404" i="8"/>
  <c r="L404" i="8"/>
  <c r="O404" i="8" s="1"/>
  <c r="N404" i="8"/>
  <c r="K404" i="8"/>
  <c r="J404" i="8"/>
  <c r="I404" i="8"/>
  <c r="H404" i="8"/>
  <c r="G404" i="8"/>
  <c r="F404" i="8"/>
  <c r="E404" i="8"/>
  <c r="Z403" i="8"/>
  <c r="R403" i="8"/>
  <c r="Q403" i="8"/>
  <c r="T403" i="8" s="1"/>
  <c r="S403" i="8"/>
  <c r="P403" i="8"/>
  <c r="L403" i="8"/>
  <c r="O403" i="8" s="1"/>
  <c r="N403" i="8"/>
  <c r="K403" i="8"/>
  <c r="J403" i="8"/>
  <c r="I403" i="8"/>
  <c r="H403" i="8"/>
  <c r="G403" i="8"/>
  <c r="F403" i="8"/>
  <c r="E403" i="8"/>
  <c r="Z402" i="8"/>
  <c r="Q402" i="8"/>
  <c r="T402" i="8" s="1"/>
  <c r="S402" i="8"/>
  <c r="P402" i="8"/>
  <c r="M402" i="8"/>
  <c r="L402" i="8"/>
  <c r="O402" i="8" s="1"/>
  <c r="N402" i="8"/>
  <c r="K402" i="8"/>
  <c r="J402" i="8"/>
  <c r="I402" i="8"/>
  <c r="H402" i="8"/>
  <c r="G402" i="8"/>
  <c r="F402" i="8"/>
  <c r="E402" i="8"/>
  <c r="Z401" i="8"/>
  <c r="R401" i="8"/>
  <c r="Q401" i="8"/>
  <c r="T401" i="8" s="1"/>
  <c r="S401" i="8"/>
  <c r="P401" i="8"/>
  <c r="L401" i="8"/>
  <c r="O401" i="8" s="1"/>
  <c r="N401" i="8"/>
  <c r="K401" i="8"/>
  <c r="J401" i="8"/>
  <c r="I401" i="8"/>
  <c r="H401" i="8"/>
  <c r="G401" i="8"/>
  <c r="F401" i="8"/>
  <c r="E401" i="8"/>
  <c r="Z400" i="8"/>
  <c r="Q400" i="8"/>
  <c r="T400" i="8" s="1"/>
  <c r="S400" i="8"/>
  <c r="P400" i="8"/>
  <c r="M400" i="8"/>
  <c r="L400" i="8"/>
  <c r="O400" i="8" s="1"/>
  <c r="N400" i="8"/>
  <c r="K400" i="8"/>
  <c r="J400" i="8"/>
  <c r="I400" i="8"/>
  <c r="H400" i="8"/>
  <c r="G400" i="8"/>
  <c r="F400" i="8"/>
  <c r="E400" i="8"/>
  <c r="Z399" i="8"/>
  <c r="R399" i="8"/>
  <c r="Q399" i="8"/>
  <c r="T399" i="8" s="1"/>
  <c r="S399" i="8"/>
  <c r="P399" i="8"/>
  <c r="L399" i="8"/>
  <c r="O399" i="8" s="1"/>
  <c r="N399" i="8"/>
  <c r="K399" i="8"/>
  <c r="J399" i="8"/>
  <c r="I399" i="8"/>
  <c r="H399" i="8"/>
  <c r="G399" i="8"/>
  <c r="F399" i="8"/>
  <c r="E399" i="8"/>
  <c r="Z398" i="8"/>
  <c r="Q398" i="8"/>
  <c r="T398" i="8" s="1"/>
  <c r="S398" i="8"/>
  <c r="P398" i="8"/>
  <c r="M398" i="8"/>
  <c r="L398" i="8"/>
  <c r="O398" i="8" s="1"/>
  <c r="N398" i="8"/>
  <c r="K398" i="8"/>
  <c r="J398" i="8"/>
  <c r="I398" i="8"/>
  <c r="H398" i="8"/>
  <c r="G398" i="8"/>
  <c r="F398" i="8"/>
  <c r="E398" i="8"/>
  <c r="Z397" i="8"/>
  <c r="R397" i="8"/>
  <c r="Q397" i="8"/>
  <c r="T397" i="8" s="1"/>
  <c r="S397" i="8"/>
  <c r="P397" i="8"/>
  <c r="L397" i="8"/>
  <c r="O397" i="8" s="1"/>
  <c r="N397" i="8"/>
  <c r="K397" i="8"/>
  <c r="J397" i="8"/>
  <c r="I397" i="8"/>
  <c r="H397" i="8"/>
  <c r="G397" i="8"/>
  <c r="F397" i="8"/>
  <c r="E397" i="8"/>
  <c r="Z396" i="8"/>
  <c r="Q396" i="8"/>
  <c r="T396" i="8" s="1"/>
  <c r="S396" i="8"/>
  <c r="P396" i="8"/>
  <c r="M396" i="8"/>
  <c r="L396" i="8"/>
  <c r="O396" i="8" s="1"/>
  <c r="N396" i="8"/>
  <c r="K396" i="8"/>
  <c r="J396" i="8"/>
  <c r="I396" i="8"/>
  <c r="H396" i="8"/>
  <c r="G396" i="8"/>
  <c r="F396" i="8"/>
  <c r="E396" i="8"/>
  <c r="Z395" i="8"/>
  <c r="R395" i="8"/>
  <c r="Q395" i="8"/>
  <c r="T395" i="8" s="1"/>
  <c r="S395" i="8"/>
  <c r="P395" i="8"/>
  <c r="L395" i="8"/>
  <c r="O395" i="8" s="1"/>
  <c r="N395" i="8"/>
  <c r="K395" i="8"/>
  <c r="J395" i="8"/>
  <c r="I395" i="8"/>
  <c r="H395" i="8"/>
  <c r="G395" i="8"/>
  <c r="F395" i="8"/>
  <c r="E395" i="8"/>
  <c r="Z394" i="8"/>
  <c r="Q394" i="8"/>
  <c r="T394" i="8" s="1"/>
  <c r="S394" i="8"/>
  <c r="P394" i="8"/>
  <c r="M394" i="8"/>
  <c r="L394" i="8"/>
  <c r="O394" i="8" s="1"/>
  <c r="N394" i="8"/>
  <c r="K394" i="8"/>
  <c r="J394" i="8"/>
  <c r="I394" i="8"/>
  <c r="H394" i="8"/>
  <c r="G394" i="8"/>
  <c r="F394" i="8"/>
  <c r="E394" i="8"/>
  <c r="Z393" i="8"/>
  <c r="R393" i="8"/>
  <c r="Q393" i="8"/>
  <c r="T393" i="8" s="1"/>
  <c r="S393" i="8"/>
  <c r="P393" i="8"/>
  <c r="L393" i="8"/>
  <c r="O393" i="8" s="1"/>
  <c r="N393" i="8"/>
  <c r="K393" i="8"/>
  <c r="J393" i="8"/>
  <c r="I393" i="8"/>
  <c r="H393" i="8"/>
  <c r="G393" i="8"/>
  <c r="F393" i="8"/>
  <c r="E393" i="8"/>
  <c r="Z392" i="8"/>
  <c r="Q392" i="8"/>
  <c r="T392" i="8" s="1"/>
  <c r="S392" i="8"/>
  <c r="P392" i="8"/>
  <c r="M392" i="8"/>
  <c r="L392" i="8"/>
  <c r="O392" i="8" s="1"/>
  <c r="N392" i="8"/>
  <c r="K392" i="8"/>
  <c r="J392" i="8"/>
  <c r="I392" i="8"/>
  <c r="H392" i="8"/>
  <c r="G392" i="8"/>
  <c r="F392" i="8"/>
  <c r="E392" i="8"/>
  <c r="Z391" i="8"/>
  <c r="R391" i="8"/>
  <c r="Q391" i="8"/>
  <c r="T391" i="8" s="1"/>
  <c r="S391" i="8"/>
  <c r="P391" i="8"/>
  <c r="L391" i="8"/>
  <c r="O391" i="8" s="1"/>
  <c r="N391" i="8"/>
  <c r="K391" i="8"/>
  <c r="J391" i="8"/>
  <c r="I391" i="8"/>
  <c r="H391" i="8"/>
  <c r="G391" i="8"/>
  <c r="F391" i="8"/>
  <c r="E391" i="8"/>
  <c r="Z390" i="8"/>
  <c r="Q390" i="8"/>
  <c r="T390" i="8" s="1"/>
  <c r="S390" i="8"/>
  <c r="P390" i="8"/>
  <c r="M390" i="8"/>
  <c r="L390" i="8"/>
  <c r="O390" i="8" s="1"/>
  <c r="N390" i="8"/>
  <c r="K390" i="8"/>
  <c r="J390" i="8"/>
  <c r="I390" i="8"/>
  <c r="H390" i="8"/>
  <c r="G390" i="8"/>
  <c r="F390" i="8"/>
  <c r="E390" i="8"/>
  <c r="Z389" i="8"/>
  <c r="S389" i="8"/>
  <c r="T389" i="8" s="1"/>
  <c r="P389" i="8"/>
  <c r="R389" i="8" s="1"/>
  <c r="N389" i="8"/>
  <c r="G141" i="7" s="1"/>
  <c r="K389" i="8"/>
  <c r="E141" i="7" s="1"/>
  <c r="I389" i="8"/>
  <c r="D141" i="7" s="1"/>
  <c r="H389" i="8"/>
  <c r="G389" i="8"/>
  <c r="F389" i="8"/>
  <c r="E389" i="8"/>
  <c r="D389" i="8"/>
  <c r="A389" i="8"/>
  <c r="Z388" i="8"/>
  <c r="S388" i="8"/>
  <c r="T388" i="8" s="1"/>
  <c r="P388" i="8"/>
  <c r="R388" i="8" s="1"/>
  <c r="N388" i="8"/>
  <c r="G128" i="7" s="1"/>
  <c r="K388" i="8"/>
  <c r="E128" i="7" s="1"/>
  <c r="I388" i="8"/>
  <c r="D128" i="7" s="1"/>
  <c r="H388" i="8"/>
  <c r="G388" i="8"/>
  <c r="F388" i="8"/>
  <c r="E388" i="8"/>
  <c r="D388" i="8"/>
  <c r="A388" i="8"/>
  <c r="Z387" i="8"/>
  <c r="S387" i="8"/>
  <c r="T387" i="8" s="1"/>
  <c r="P387" i="8"/>
  <c r="R387" i="8" s="1"/>
  <c r="N387" i="8"/>
  <c r="G129" i="7" s="1"/>
  <c r="K387" i="8"/>
  <c r="E129" i="7" s="1"/>
  <c r="I387" i="8"/>
  <c r="D129" i="7" s="1"/>
  <c r="H387" i="8"/>
  <c r="G387" i="8"/>
  <c r="F387" i="8"/>
  <c r="E387" i="8"/>
  <c r="D387" i="8"/>
  <c r="A387" i="8"/>
  <c r="Z386" i="8"/>
  <c r="S386" i="8"/>
  <c r="T386" i="8" s="1"/>
  <c r="P386" i="8"/>
  <c r="R386" i="8" s="1"/>
  <c r="N386" i="8"/>
  <c r="G134" i="7" s="1"/>
  <c r="K386" i="8"/>
  <c r="E134" i="7" s="1"/>
  <c r="I386" i="8"/>
  <c r="H386" i="8"/>
  <c r="G386" i="8"/>
  <c r="F386" i="8"/>
  <c r="E386" i="8"/>
  <c r="D386" i="8"/>
  <c r="A386" i="8"/>
  <c r="Z385" i="8"/>
  <c r="R385" i="8"/>
  <c r="Q385" i="8"/>
  <c r="T385" i="8" s="1"/>
  <c r="S385" i="8"/>
  <c r="P385" i="8"/>
  <c r="L385" i="8"/>
  <c r="O385" i="8" s="1"/>
  <c r="N385" i="8"/>
  <c r="K385" i="8"/>
  <c r="J385" i="8"/>
  <c r="I385" i="8"/>
  <c r="H385" i="8"/>
  <c r="G385" i="8"/>
  <c r="F385" i="8"/>
  <c r="E385" i="8"/>
  <c r="Z384" i="8"/>
  <c r="Q384" i="8"/>
  <c r="T384" i="8" s="1"/>
  <c r="S384" i="8"/>
  <c r="P384" i="8"/>
  <c r="M384" i="8"/>
  <c r="L384" i="8"/>
  <c r="O384" i="8" s="1"/>
  <c r="N384" i="8"/>
  <c r="K384" i="8"/>
  <c r="J384" i="8"/>
  <c r="I384" i="8"/>
  <c r="H384" i="8"/>
  <c r="G384" i="8"/>
  <c r="F384" i="8"/>
  <c r="E384" i="8"/>
  <c r="Z383" i="8"/>
  <c r="R383" i="8"/>
  <c r="Q383" i="8"/>
  <c r="T383" i="8" s="1"/>
  <c r="S383" i="8"/>
  <c r="P383" i="8"/>
  <c r="L383" i="8"/>
  <c r="O383" i="8" s="1"/>
  <c r="N383" i="8"/>
  <c r="K383" i="8"/>
  <c r="J383" i="8"/>
  <c r="I383" i="8"/>
  <c r="H383" i="8"/>
  <c r="G383" i="8"/>
  <c r="F383" i="8"/>
  <c r="E383" i="8"/>
  <c r="Z382" i="8"/>
  <c r="Q382" i="8"/>
  <c r="T382" i="8" s="1"/>
  <c r="S382" i="8"/>
  <c r="P382" i="8"/>
  <c r="M382" i="8"/>
  <c r="L382" i="8"/>
  <c r="O382" i="8" s="1"/>
  <c r="N382" i="8"/>
  <c r="K382" i="8"/>
  <c r="J382" i="8"/>
  <c r="I382" i="8"/>
  <c r="H382" i="8"/>
  <c r="G382" i="8"/>
  <c r="F382" i="8"/>
  <c r="E382" i="8"/>
  <c r="Z381" i="8"/>
  <c r="R381" i="8"/>
  <c r="Q381" i="8"/>
  <c r="T381" i="8" s="1"/>
  <c r="S381" i="8"/>
  <c r="P381" i="8"/>
  <c r="L381" i="8"/>
  <c r="O381" i="8" s="1"/>
  <c r="N381" i="8"/>
  <c r="K381" i="8"/>
  <c r="J381" i="8"/>
  <c r="I381" i="8"/>
  <c r="H381" i="8"/>
  <c r="G381" i="8"/>
  <c r="F381" i="8"/>
  <c r="E381" i="8"/>
  <c r="Z380" i="8"/>
  <c r="Q380" i="8"/>
  <c r="T380" i="8" s="1"/>
  <c r="S380" i="8"/>
  <c r="P380" i="8"/>
  <c r="M380" i="8"/>
  <c r="L380" i="8"/>
  <c r="O380" i="8" s="1"/>
  <c r="N380" i="8"/>
  <c r="K380" i="8"/>
  <c r="J380" i="8"/>
  <c r="I380" i="8"/>
  <c r="H380" i="8"/>
  <c r="G380" i="8"/>
  <c r="F380" i="8"/>
  <c r="E380" i="8"/>
  <c r="Z379" i="8"/>
  <c r="R379" i="8"/>
  <c r="Q379" i="8"/>
  <c r="T379" i="8" s="1"/>
  <c r="S379" i="8"/>
  <c r="P379" i="8"/>
  <c r="L379" i="8"/>
  <c r="O379" i="8" s="1"/>
  <c r="N379" i="8"/>
  <c r="K379" i="8"/>
  <c r="J379" i="8"/>
  <c r="I379" i="8"/>
  <c r="H379" i="8"/>
  <c r="G379" i="8"/>
  <c r="F379" i="8"/>
  <c r="E379" i="8"/>
  <c r="Z378" i="8"/>
  <c r="Q378" i="8"/>
  <c r="T378" i="8" s="1"/>
  <c r="S378" i="8"/>
  <c r="P378" i="8"/>
  <c r="M378" i="8"/>
  <c r="L378" i="8"/>
  <c r="O378" i="8" s="1"/>
  <c r="N378" i="8"/>
  <c r="K378" i="8"/>
  <c r="J378" i="8"/>
  <c r="I378" i="8"/>
  <c r="H378" i="8"/>
  <c r="G378" i="8"/>
  <c r="F378" i="8"/>
  <c r="E378" i="8"/>
  <c r="Z377" i="8"/>
  <c r="R377" i="8"/>
  <c r="Q377" i="8"/>
  <c r="T377" i="8" s="1"/>
  <c r="S377" i="8"/>
  <c r="P377" i="8"/>
  <c r="L377" i="8"/>
  <c r="O377" i="8" s="1"/>
  <c r="N377" i="8"/>
  <c r="K377" i="8"/>
  <c r="J377" i="8"/>
  <c r="I377" i="8"/>
  <c r="H377" i="8"/>
  <c r="G377" i="8"/>
  <c r="F377" i="8"/>
  <c r="E377" i="8"/>
  <c r="Z376" i="8"/>
  <c r="Q376" i="8"/>
  <c r="T376" i="8" s="1"/>
  <c r="S376" i="8"/>
  <c r="P376" i="8"/>
  <c r="M376" i="8"/>
  <c r="L376" i="8"/>
  <c r="O376" i="8" s="1"/>
  <c r="N376" i="8"/>
  <c r="K376" i="8"/>
  <c r="J376" i="8"/>
  <c r="I376" i="8"/>
  <c r="H376" i="8"/>
  <c r="G376" i="8"/>
  <c r="F376" i="8"/>
  <c r="E376" i="8"/>
  <c r="Z375" i="8"/>
  <c r="R375" i="8"/>
  <c r="Q375" i="8"/>
  <c r="T375" i="8" s="1"/>
  <c r="S375" i="8"/>
  <c r="P375" i="8"/>
  <c r="L375" i="8"/>
  <c r="O375" i="8" s="1"/>
  <c r="H14" i="7" s="1"/>
  <c r="N375" i="8"/>
  <c r="G14" i="7" s="1"/>
  <c r="K375" i="8"/>
  <c r="E14" i="7" s="1"/>
  <c r="J375" i="8"/>
  <c r="I375" i="8"/>
  <c r="D14" i="7" s="1"/>
  <c r="H375" i="8"/>
  <c r="G375" i="8"/>
  <c r="F375" i="8"/>
  <c r="E375" i="8"/>
  <c r="Z374" i="8"/>
  <c r="Q374" i="8"/>
  <c r="T374" i="8" s="1"/>
  <c r="S374" i="8"/>
  <c r="P374" i="8"/>
  <c r="M374" i="8"/>
  <c r="L374" i="8"/>
  <c r="O374" i="8" s="1"/>
  <c r="N374" i="8"/>
  <c r="K374" i="8"/>
  <c r="J374" i="8"/>
  <c r="I374" i="8"/>
  <c r="H374" i="8"/>
  <c r="G374" i="8"/>
  <c r="F374" i="8"/>
  <c r="E374" i="8"/>
  <c r="Z373" i="8"/>
  <c r="R373" i="8"/>
  <c r="Q373" i="8"/>
  <c r="T373" i="8" s="1"/>
  <c r="S373" i="8"/>
  <c r="P373" i="8"/>
  <c r="L373" i="8"/>
  <c r="O373" i="8" s="1"/>
  <c r="N373" i="8"/>
  <c r="K373" i="8"/>
  <c r="J373" i="8"/>
  <c r="I373" i="8"/>
  <c r="H373" i="8"/>
  <c r="G373" i="8"/>
  <c r="F373" i="8"/>
  <c r="E373" i="8"/>
  <c r="Z372" i="8"/>
  <c r="Q372" i="8"/>
  <c r="T372" i="8" s="1"/>
  <c r="S372" i="8"/>
  <c r="P372" i="8"/>
  <c r="M372" i="8"/>
  <c r="L372" i="8"/>
  <c r="O372" i="8" s="1"/>
  <c r="H37" i="7" s="1"/>
  <c r="N372" i="8"/>
  <c r="G37" i="7" s="1"/>
  <c r="K372" i="8"/>
  <c r="E37" i="7" s="1"/>
  <c r="J372" i="8"/>
  <c r="I372" i="8"/>
  <c r="D37" i="7" s="1"/>
  <c r="H372" i="8"/>
  <c r="G372" i="8"/>
  <c r="F372" i="8"/>
  <c r="E372" i="8"/>
  <c r="Z371" i="8"/>
  <c r="R371" i="8"/>
  <c r="Q371" i="8"/>
  <c r="T371" i="8" s="1"/>
  <c r="S371" i="8"/>
  <c r="P371" i="8"/>
  <c r="L371" i="8"/>
  <c r="O371" i="8" s="1"/>
  <c r="N371" i="8"/>
  <c r="K371" i="8"/>
  <c r="J371" i="8"/>
  <c r="I371" i="8"/>
  <c r="H371" i="8"/>
  <c r="G371" i="8"/>
  <c r="F371" i="8"/>
  <c r="E371" i="8"/>
  <c r="Z370" i="8"/>
  <c r="Q370" i="8"/>
  <c r="T370" i="8" s="1"/>
  <c r="S370" i="8"/>
  <c r="P370" i="8"/>
  <c r="M370" i="8"/>
  <c r="L370" i="8"/>
  <c r="O370" i="8" s="1"/>
  <c r="N370" i="8"/>
  <c r="K370" i="8"/>
  <c r="J370" i="8"/>
  <c r="I370" i="8"/>
  <c r="H370" i="8"/>
  <c r="G370" i="8"/>
  <c r="F370" i="8"/>
  <c r="E370" i="8"/>
  <c r="Z369" i="8"/>
  <c r="R369" i="8"/>
  <c r="Q369" i="8"/>
  <c r="T369" i="8" s="1"/>
  <c r="S369" i="8"/>
  <c r="P369" i="8"/>
  <c r="L369" i="8"/>
  <c r="O369" i="8" s="1"/>
  <c r="N369" i="8"/>
  <c r="K369" i="8"/>
  <c r="J369" i="8"/>
  <c r="I369" i="8"/>
  <c r="H369" i="8"/>
  <c r="G369" i="8"/>
  <c r="F369" i="8"/>
  <c r="E369" i="8"/>
  <c r="Z368" i="8"/>
  <c r="Q368" i="8"/>
  <c r="T368" i="8" s="1"/>
  <c r="S368" i="8"/>
  <c r="P368" i="8"/>
  <c r="M368" i="8"/>
  <c r="L368" i="8"/>
  <c r="O368" i="8" s="1"/>
  <c r="N368" i="8"/>
  <c r="K368" i="8"/>
  <c r="J368" i="8"/>
  <c r="I368" i="8"/>
  <c r="H368" i="8"/>
  <c r="G368" i="8"/>
  <c r="F368" i="8"/>
  <c r="E368" i="8"/>
  <c r="Z367" i="8"/>
  <c r="R367" i="8"/>
  <c r="Q367" i="8"/>
  <c r="T367" i="8" s="1"/>
  <c r="S367" i="8"/>
  <c r="P367" i="8"/>
  <c r="L367" i="8"/>
  <c r="O367" i="8" s="1"/>
  <c r="N367" i="8"/>
  <c r="K367" i="8"/>
  <c r="J367" i="8"/>
  <c r="I367" i="8"/>
  <c r="H367" i="8"/>
  <c r="G367" i="8"/>
  <c r="F367" i="8"/>
  <c r="E367" i="8"/>
  <c r="Z366" i="8"/>
  <c r="Q366" i="8"/>
  <c r="T366" i="8" s="1"/>
  <c r="S366" i="8"/>
  <c r="P366" i="8"/>
  <c r="M366" i="8"/>
  <c r="L366" i="8"/>
  <c r="O366" i="8" s="1"/>
  <c r="N366" i="8"/>
  <c r="K366" i="8"/>
  <c r="J366" i="8"/>
  <c r="I366" i="8"/>
  <c r="H366" i="8"/>
  <c r="G366" i="8"/>
  <c r="F366" i="8"/>
  <c r="E366" i="8"/>
  <c r="Z365" i="8"/>
  <c r="R365" i="8"/>
  <c r="Q365" i="8"/>
  <c r="T365" i="8" s="1"/>
  <c r="S365" i="8"/>
  <c r="P365" i="8"/>
  <c r="L365" i="8"/>
  <c r="O365" i="8" s="1"/>
  <c r="N365" i="8"/>
  <c r="K365" i="8"/>
  <c r="J365" i="8"/>
  <c r="I365" i="8"/>
  <c r="H365" i="8"/>
  <c r="G365" i="8"/>
  <c r="F365" i="8"/>
  <c r="E365" i="8"/>
  <c r="Z364" i="8"/>
  <c r="Q364" i="8"/>
  <c r="T364" i="8" s="1"/>
  <c r="S364" i="8"/>
  <c r="P364" i="8"/>
  <c r="M364" i="8"/>
  <c r="L364" i="8"/>
  <c r="O364" i="8" s="1"/>
  <c r="N364" i="8"/>
  <c r="K364" i="8"/>
  <c r="J364" i="8"/>
  <c r="I364" i="8"/>
  <c r="H364" i="8"/>
  <c r="G364" i="8"/>
  <c r="F364" i="8"/>
  <c r="E364" i="8"/>
  <c r="Z363" i="8"/>
  <c r="R363" i="8"/>
  <c r="Q363" i="8"/>
  <c r="T363" i="8" s="1"/>
  <c r="S363" i="8"/>
  <c r="P363" i="8"/>
  <c r="L363" i="8"/>
  <c r="O363" i="8" s="1"/>
  <c r="N363" i="8"/>
  <c r="K363" i="8"/>
  <c r="J363" i="8"/>
  <c r="I363" i="8"/>
  <c r="H363" i="8"/>
  <c r="G363" i="8"/>
  <c r="F363" i="8"/>
  <c r="E363" i="8"/>
  <c r="Z362" i="8"/>
  <c r="Q362" i="8"/>
  <c r="T362" i="8" s="1"/>
  <c r="S362" i="8"/>
  <c r="P362" i="8"/>
  <c r="M362" i="8"/>
  <c r="L362" i="8"/>
  <c r="O362" i="8" s="1"/>
  <c r="N362" i="8"/>
  <c r="K362" i="8"/>
  <c r="J362" i="8"/>
  <c r="I362" i="8"/>
  <c r="H362" i="8"/>
  <c r="G362" i="8"/>
  <c r="F362" i="8"/>
  <c r="E362" i="8"/>
  <c r="Z361" i="8"/>
  <c r="R361" i="8"/>
  <c r="Q361" i="8"/>
  <c r="T361" i="8" s="1"/>
  <c r="S361" i="8"/>
  <c r="P361" i="8"/>
  <c r="L361" i="8"/>
  <c r="O361" i="8" s="1"/>
  <c r="N361" i="8"/>
  <c r="K361" i="8"/>
  <c r="J361" i="8"/>
  <c r="I361" i="8"/>
  <c r="H361" i="8"/>
  <c r="G361" i="8"/>
  <c r="F361" i="8"/>
  <c r="E361" i="8"/>
  <c r="Z360" i="8"/>
  <c r="Q360" i="8"/>
  <c r="T360" i="8" s="1"/>
  <c r="S360" i="8"/>
  <c r="P360" i="8"/>
  <c r="M360" i="8"/>
  <c r="L360" i="8"/>
  <c r="O360" i="8" s="1"/>
  <c r="N360" i="8"/>
  <c r="K360" i="8"/>
  <c r="J360" i="8"/>
  <c r="I360" i="8"/>
  <c r="H360" i="8"/>
  <c r="G360" i="8"/>
  <c r="F360" i="8"/>
  <c r="E360" i="8"/>
  <c r="Z359" i="8"/>
  <c r="R359" i="8"/>
  <c r="Q359" i="8"/>
  <c r="T359" i="8" s="1"/>
  <c r="S359" i="8"/>
  <c r="P359" i="8"/>
  <c r="L359" i="8"/>
  <c r="O359" i="8" s="1"/>
  <c r="N359" i="8"/>
  <c r="K359" i="8"/>
  <c r="J359" i="8"/>
  <c r="I359" i="8"/>
  <c r="H359" i="8"/>
  <c r="G359" i="8"/>
  <c r="F359" i="8"/>
  <c r="E359" i="8"/>
  <c r="Z358" i="8"/>
  <c r="Q358" i="8"/>
  <c r="T358" i="8" s="1"/>
  <c r="S358" i="8"/>
  <c r="P358" i="8"/>
  <c r="M358" i="8"/>
  <c r="L358" i="8"/>
  <c r="O358" i="8" s="1"/>
  <c r="N358" i="8"/>
  <c r="K358" i="8"/>
  <c r="J358" i="8"/>
  <c r="I358" i="8"/>
  <c r="H358" i="8"/>
  <c r="G358" i="8"/>
  <c r="F358" i="8"/>
  <c r="E358" i="8"/>
  <c r="Z357" i="8"/>
  <c r="R357" i="8"/>
  <c r="Q357" i="8"/>
  <c r="T357" i="8" s="1"/>
  <c r="S357" i="8"/>
  <c r="P357" i="8"/>
  <c r="L357" i="8"/>
  <c r="O357" i="8" s="1"/>
  <c r="N357" i="8"/>
  <c r="K357" i="8"/>
  <c r="J357" i="8"/>
  <c r="I357" i="8"/>
  <c r="H357" i="8"/>
  <c r="G357" i="8"/>
  <c r="F357" i="8"/>
  <c r="E357" i="8"/>
  <c r="Z356" i="8"/>
  <c r="Q356" i="8"/>
  <c r="T356" i="8" s="1"/>
  <c r="S356" i="8"/>
  <c r="P356" i="8"/>
  <c r="M356" i="8"/>
  <c r="L356" i="8"/>
  <c r="O356" i="8" s="1"/>
  <c r="N356" i="8"/>
  <c r="K356" i="8"/>
  <c r="J356" i="8"/>
  <c r="I356" i="8"/>
  <c r="H356" i="8"/>
  <c r="G356" i="8"/>
  <c r="F356" i="8"/>
  <c r="E356" i="8"/>
  <c r="Z355" i="8"/>
  <c r="S355" i="8"/>
  <c r="T355" i="8" s="1"/>
  <c r="P355" i="8"/>
  <c r="R355" i="8" s="1"/>
  <c r="N355" i="8"/>
  <c r="G125" i="7" s="1"/>
  <c r="K355" i="8"/>
  <c r="E125" i="7" s="1"/>
  <c r="I355" i="8"/>
  <c r="D125" i="7" s="1"/>
  <c r="H355" i="8"/>
  <c r="G355" i="8"/>
  <c r="F355" i="8"/>
  <c r="E355" i="8"/>
  <c r="D355" i="8"/>
  <c r="A355" i="8"/>
  <c r="Z354" i="8"/>
  <c r="S354" i="8"/>
  <c r="T354" i="8" s="1"/>
  <c r="P354" i="8"/>
  <c r="R354" i="8" s="1"/>
  <c r="N354" i="8"/>
  <c r="G124" i="7" s="1"/>
  <c r="K354" i="8"/>
  <c r="E124" i="7" s="1"/>
  <c r="I354" i="8"/>
  <c r="D124" i="7" s="1"/>
  <c r="H354" i="8"/>
  <c r="G354" i="8"/>
  <c r="F354" i="8"/>
  <c r="E354" i="8"/>
  <c r="D354" i="8"/>
  <c r="A354" i="8"/>
  <c r="Z353" i="8"/>
  <c r="S353" i="8"/>
  <c r="T353" i="8" s="1"/>
  <c r="P353" i="8"/>
  <c r="R353" i="8" s="1"/>
  <c r="N353" i="8"/>
  <c r="G138" i="7" s="1"/>
  <c r="K353" i="8"/>
  <c r="E138" i="7" s="1"/>
  <c r="I353" i="8"/>
  <c r="D138" i="7" s="1"/>
  <c r="H353" i="8"/>
  <c r="G353" i="8"/>
  <c r="F353" i="8"/>
  <c r="E353" i="8"/>
  <c r="D353" i="8"/>
  <c r="A353" i="8"/>
  <c r="Z352" i="8"/>
  <c r="R352" i="8"/>
  <c r="Q352" i="8"/>
  <c r="T352" i="8" s="1"/>
  <c r="S352" i="8"/>
  <c r="P352" i="8"/>
  <c r="L352" i="8"/>
  <c r="O352" i="8" s="1"/>
  <c r="N352" i="8"/>
  <c r="K352" i="8"/>
  <c r="J352" i="8"/>
  <c r="I352" i="8"/>
  <c r="H352" i="8"/>
  <c r="G352" i="8"/>
  <c r="F352" i="8"/>
  <c r="E352" i="8"/>
  <c r="Z351" i="8"/>
  <c r="Q351" i="8"/>
  <c r="T351" i="8" s="1"/>
  <c r="S351" i="8"/>
  <c r="P351" i="8"/>
  <c r="M351" i="8"/>
  <c r="L351" i="8"/>
  <c r="O351" i="8" s="1"/>
  <c r="N351" i="8"/>
  <c r="K351" i="8"/>
  <c r="J351" i="8"/>
  <c r="I351" i="8"/>
  <c r="H351" i="8"/>
  <c r="G351" i="8"/>
  <c r="F351" i="8"/>
  <c r="E351" i="8"/>
  <c r="Z350" i="8"/>
  <c r="R350" i="8"/>
  <c r="Q350" i="8"/>
  <c r="T350" i="8" s="1"/>
  <c r="S350" i="8"/>
  <c r="P350" i="8"/>
  <c r="L350" i="8"/>
  <c r="O350" i="8" s="1"/>
  <c r="N350" i="8"/>
  <c r="K350" i="8"/>
  <c r="J350" i="8"/>
  <c r="I350" i="8"/>
  <c r="H350" i="8"/>
  <c r="G350" i="8"/>
  <c r="F350" i="8"/>
  <c r="E350" i="8"/>
  <c r="Z349" i="8"/>
  <c r="Q349" i="8"/>
  <c r="T349" i="8" s="1"/>
  <c r="S349" i="8"/>
  <c r="P349" i="8"/>
  <c r="M349" i="8"/>
  <c r="L349" i="8"/>
  <c r="O349" i="8" s="1"/>
  <c r="N349" i="8"/>
  <c r="K349" i="8"/>
  <c r="J349" i="8"/>
  <c r="I349" i="8"/>
  <c r="H349" i="8"/>
  <c r="G349" i="8"/>
  <c r="F349" i="8"/>
  <c r="E349" i="8"/>
  <c r="Z348" i="8"/>
  <c r="R348" i="8"/>
  <c r="Q348" i="8"/>
  <c r="T348" i="8" s="1"/>
  <c r="S348" i="8"/>
  <c r="P348" i="8"/>
  <c r="L348" i="8"/>
  <c r="O348" i="8" s="1"/>
  <c r="N348" i="8"/>
  <c r="K348" i="8"/>
  <c r="J348" i="8"/>
  <c r="I348" i="8"/>
  <c r="H348" i="8"/>
  <c r="G348" i="8"/>
  <c r="F348" i="8"/>
  <c r="E348" i="8"/>
  <c r="Z347" i="8"/>
  <c r="Q347" i="8"/>
  <c r="T347" i="8" s="1"/>
  <c r="S347" i="8"/>
  <c r="P347" i="8"/>
  <c r="M347" i="8"/>
  <c r="L347" i="8"/>
  <c r="O347" i="8" s="1"/>
  <c r="N347" i="8"/>
  <c r="K347" i="8"/>
  <c r="J347" i="8"/>
  <c r="I347" i="8"/>
  <c r="H347" i="8"/>
  <c r="G347" i="8"/>
  <c r="F347" i="8"/>
  <c r="E347" i="8"/>
  <c r="Z346" i="8"/>
  <c r="R346" i="8"/>
  <c r="Q346" i="8"/>
  <c r="T346" i="8" s="1"/>
  <c r="S346" i="8"/>
  <c r="P346" i="8"/>
  <c r="L346" i="8"/>
  <c r="O346" i="8" s="1"/>
  <c r="N346" i="8"/>
  <c r="K346" i="8"/>
  <c r="J346" i="8"/>
  <c r="I346" i="8"/>
  <c r="H346" i="8"/>
  <c r="G346" i="8"/>
  <c r="F346" i="8"/>
  <c r="E346" i="8"/>
  <c r="Z345" i="8"/>
  <c r="Q345" i="8"/>
  <c r="T345" i="8" s="1"/>
  <c r="S345" i="8"/>
  <c r="P345" i="8"/>
  <c r="M345" i="8"/>
  <c r="L345" i="8"/>
  <c r="O345" i="8" s="1"/>
  <c r="N345" i="8"/>
  <c r="K345" i="8"/>
  <c r="J345" i="8"/>
  <c r="I345" i="8"/>
  <c r="H345" i="8"/>
  <c r="G345" i="8"/>
  <c r="F345" i="8"/>
  <c r="E345" i="8"/>
  <c r="Z344" i="8"/>
  <c r="R344" i="8"/>
  <c r="Q344" i="8"/>
  <c r="T344" i="8" s="1"/>
  <c r="S344" i="8"/>
  <c r="P344" i="8"/>
  <c r="L344" i="8"/>
  <c r="O344" i="8" s="1"/>
  <c r="N344" i="8"/>
  <c r="K344" i="8"/>
  <c r="J344" i="8"/>
  <c r="I344" i="8"/>
  <c r="H344" i="8"/>
  <c r="G344" i="8"/>
  <c r="F344" i="8"/>
  <c r="E344" i="8"/>
  <c r="Z343" i="8"/>
  <c r="Q343" i="8"/>
  <c r="T343" i="8" s="1"/>
  <c r="S343" i="8"/>
  <c r="P343" i="8"/>
  <c r="M343" i="8"/>
  <c r="L343" i="8"/>
  <c r="O343" i="8" s="1"/>
  <c r="N343" i="8"/>
  <c r="K343" i="8"/>
  <c r="J343" i="8"/>
  <c r="I343" i="8"/>
  <c r="H343" i="8"/>
  <c r="G343" i="8"/>
  <c r="F343" i="8"/>
  <c r="E343" i="8"/>
  <c r="Z342" i="8"/>
  <c r="R342" i="8"/>
  <c r="Q342" i="8"/>
  <c r="T342" i="8" s="1"/>
  <c r="S342" i="8"/>
  <c r="P342" i="8"/>
  <c r="L342" i="8"/>
  <c r="O342" i="8" s="1"/>
  <c r="N342" i="8"/>
  <c r="K342" i="8"/>
  <c r="J342" i="8"/>
  <c r="I342" i="8"/>
  <c r="H342" i="8"/>
  <c r="G342" i="8"/>
  <c r="F342" i="8"/>
  <c r="E342" i="8"/>
  <c r="Z341" i="8"/>
  <c r="Q341" i="8"/>
  <c r="T341" i="8" s="1"/>
  <c r="S341" i="8"/>
  <c r="P341" i="8"/>
  <c r="M341" i="8"/>
  <c r="L341" i="8"/>
  <c r="O341" i="8" s="1"/>
  <c r="N341" i="8"/>
  <c r="K341" i="8"/>
  <c r="J341" i="8"/>
  <c r="I341" i="8"/>
  <c r="H341" i="8"/>
  <c r="G341" i="8"/>
  <c r="F341" i="8"/>
  <c r="E341" i="8"/>
  <c r="Z340" i="8"/>
  <c r="R340" i="8"/>
  <c r="Q340" i="8"/>
  <c r="T340" i="8" s="1"/>
  <c r="S340" i="8"/>
  <c r="P340" i="8"/>
  <c r="L340" i="8"/>
  <c r="O340" i="8" s="1"/>
  <c r="N340" i="8"/>
  <c r="K340" i="8"/>
  <c r="J340" i="8"/>
  <c r="I340" i="8"/>
  <c r="H340" i="8"/>
  <c r="G340" i="8"/>
  <c r="F340" i="8"/>
  <c r="E340" i="8"/>
  <c r="Z339" i="8"/>
  <c r="Q339" i="8"/>
  <c r="T339" i="8" s="1"/>
  <c r="S339" i="8"/>
  <c r="P339" i="8"/>
  <c r="M339" i="8"/>
  <c r="L339" i="8"/>
  <c r="O339" i="8" s="1"/>
  <c r="N339" i="8"/>
  <c r="K339" i="8"/>
  <c r="J339" i="8"/>
  <c r="I339" i="8"/>
  <c r="H339" i="8"/>
  <c r="G339" i="8"/>
  <c r="F339" i="8"/>
  <c r="E339" i="8"/>
  <c r="Z338" i="8"/>
  <c r="R338" i="8"/>
  <c r="Q338" i="8"/>
  <c r="T338" i="8" s="1"/>
  <c r="S338" i="8"/>
  <c r="P338" i="8"/>
  <c r="L338" i="8"/>
  <c r="O338" i="8" s="1"/>
  <c r="N338" i="8"/>
  <c r="K338" i="8"/>
  <c r="J338" i="8"/>
  <c r="I338" i="8"/>
  <c r="H338" i="8"/>
  <c r="G338" i="8"/>
  <c r="F338" i="8"/>
  <c r="E338" i="8"/>
  <c r="Z337" i="8"/>
  <c r="Q337" i="8"/>
  <c r="T337" i="8" s="1"/>
  <c r="S337" i="8"/>
  <c r="P337" i="8"/>
  <c r="M337" i="8"/>
  <c r="L337" i="8"/>
  <c r="O337" i="8" s="1"/>
  <c r="N337" i="8"/>
  <c r="K337" i="8"/>
  <c r="J337" i="8"/>
  <c r="I337" i="8"/>
  <c r="H337" i="8"/>
  <c r="G337" i="8"/>
  <c r="F337" i="8"/>
  <c r="E337" i="8"/>
  <c r="Z336" i="8"/>
  <c r="R336" i="8"/>
  <c r="Q336" i="8"/>
  <c r="T336" i="8" s="1"/>
  <c r="S336" i="8"/>
  <c r="P336" i="8"/>
  <c r="L336" i="8"/>
  <c r="O336" i="8" s="1"/>
  <c r="N336" i="8"/>
  <c r="K336" i="8"/>
  <c r="J336" i="8"/>
  <c r="I336" i="8"/>
  <c r="H336" i="8"/>
  <c r="G336" i="8"/>
  <c r="F336" i="8"/>
  <c r="E336" i="8"/>
  <c r="Z335" i="8"/>
  <c r="Q335" i="8"/>
  <c r="T335" i="8" s="1"/>
  <c r="S335" i="8"/>
  <c r="P335" i="8"/>
  <c r="M335" i="8"/>
  <c r="L335" i="8"/>
  <c r="O335" i="8" s="1"/>
  <c r="N335" i="8"/>
  <c r="K335" i="8"/>
  <c r="J335" i="8"/>
  <c r="I335" i="8"/>
  <c r="H335" i="8"/>
  <c r="G335" i="8"/>
  <c r="F335" i="8"/>
  <c r="E335" i="8"/>
  <c r="Z334" i="8"/>
  <c r="R334" i="8"/>
  <c r="Q334" i="8"/>
  <c r="T334" i="8" s="1"/>
  <c r="S334" i="8"/>
  <c r="P334" i="8"/>
  <c r="L334" i="8"/>
  <c r="O334" i="8" s="1"/>
  <c r="N334" i="8"/>
  <c r="K334" i="8"/>
  <c r="J334" i="8"/>
  <c r="I334" i="8"/>
  <c r="H334" i="8"/>
  <c r="G334" i="8"/>
  <c r="F334" i="8"/>
  <c r="E334" i="8"/>
  <c r="Z333" i="8"/>
  <c r="Q333" i="8"/>
  <c r="T333" i="8" s="1"/>
  <c r="S333" i="8"/>
  <c r="P333" i="8"/>
  <c r="M333" i="8"/>
  <c r="L333" i="8"/>
  <c r="O333" i="8" s="1"/>
  <c r="N333" i="8"/>
  <c r="K333" i="8"/>
  <c r="J333" i="8"/>
  <c r="I333" i="8"/>
  <c r="H333" i="8"/>
  <c r="G333" i="8"/>
  <c r="F333" i="8"/>
  <c r="E333" i="8"/>
  <c r="Z332" i="8"/>
  <c r="R332" i="8"/>
  <c r="Q332" i="8"/>
  <c r="T332" i="8" s="1"/>
  <c r="S332" i="8"/>
  <c r="P332" i="8"/>
  <c r="L332" i="8"/>
  <c r="O332" i="8" s="1"/>
  <c r="N332" i="8"/>
  <c r="K332" i="8"/>
  <c r="J332" i="8"/>
  <c r="I332" i="8"/>
  <c r="H332" i="8"/>
  <c r="G332" i="8"/>
  <c r="F332" i="8"/>
  <c r="E332" i="8"/>
  <c r="Z331" i="8"/>
  <c r="Q331" i="8"/>
  <c r="T331" i="8" s="1"/>
  <c r="S331" i="8"/>
  <c r="P331" i="8"/>
  <c r="M331" i="8"/>
  <c r="L331" i="8"/>
  <c r="O331" i="8" s="1"/>
  <c r="N331" i="8"/>
  <c r="K331" i="8"/>
  <c r="J331" i="8"/>
  <c r="I331" i="8"/>
  <c r="H331" i="8"/>
  <c r="G331" i="8"/>
  <c r="F331" i="8"/>
  <c r="E331" i="8"/>
  <c r="Z330" i="8"/>
  <c r="R330" i="8"/>
  <c r="Q330" i="8"/>
  <c r="T330" i="8" s="1"/>
  <c r="S330" i="8"/>
  <c r="P330" i="8"/>
  <c r="L330" i="8"/>
  <c r="O330" i="8" s="1"/>
  <c r="N330" i="8"/>
  <c r="K330" i="8"/>
  <c r="J330" i="8"/>
  <c r="I330" i="8"/>
  <c r="H330" i="8"/>
  <c r="G330" i="8"/>
  <c r="F330" i="8"/>
  <c r="E330" i="8"/>
  <c r="Z329" i="8"/>
  <c r="Q329" i="8"/>
  <c r="T329" i="8" s="1"/>
  <c r="S329" i="8"/>
  <c r="P329" i="8"/>
  <c r="M329" i="8"/>
  <c r="L329" i="8"/>
  <c r="O329" i="8" s="1"/>
  <c r="N329" i="8"/>
  <c r="K329" i="8"/>
  <c r="J329" i="8"/>
  <c r="I329" i="8"/>
  <c r="H329" i="8"/>
  <c r="G329" i="8"/>
  <c r="F329" i="8"/>
  <c r="E329" i="8"/>
  <c r="Z328" i="8"/>
  <c r="R328" i="8"/>
  <c r="Q328" i="8"/>
  <c r="T328" i="8" s="1"/>
  <c r="S328" i="8"/>
  <c r="P328" i="8"/>
  <c r="L328" i="8"/>
  <c r="O328" i="8" s="1"/>
  <c r="N328" i="8"/>
  <c r="K328" i="8"/>
  <c r="J328" i="8"/>
  <c r="I328" i="8"/>
  <c r="H328" i="8"/>
  <c r="G328" i="8"/>
  <c r="F328" i="8"/>
  <c r="E328" i="8"/>
  <c r="Z327" i="8"/>
  <c r="Q327" i="8"/>
  <c r="T327" i="8" s="1"/>
  <c r="S327" i="8"/>
  <c r="P327" i="8"/>
  <c r="M327" i="8"/>
  <c r="L327" i="8"/>
  <c r="O327" i="8" s="1"/>
  <c r="N327" i="8"/>
  <c r="K327" i="8"/>
  <c r="J327" i="8"/>
  <c r="I327" i="8"/>
  <c r="H327" i="8"/>
  <c r="G327" i="8"/>
  <c r="F327" i="8"/>
  <c r="E327" i="8"/>
  <c r="Z326" i="8"/>
  <c r="R326" i="8"/>
  <c r="Q326" i="8"/>
  <c r="T326" i="8" s="1"/>
  <c r="S326" i="8"/>
  <c r="P326" i="8"/>
  <c r="L326" i="8"/>
  <c r="O326" i="8" s="1"/>
  <c r="N326" i="8"/>
  <c r="K326" i="8"/>
  <c r="J326" i="8"/>
  <c r="I326" i="8"/>
  <c r="H326" i="8"/>
  <c r="G326" i="8"/>
  <c r="F326" i="8"/>
  <c r="E326" i="8"/>
  <c r="Z325" i="8"/>
  <c r="Q325" i="8"/>
  <c r="T325" i="8" s="1"/>
  <c r="S325" i="8"/>
  <c r="P325" i="8"/>
  <c r="M325" i="8"/>
  <c r="L325" i="8"/>
  <c r="O325" i="8" s="1"/>
  <c r="N325" i="8"/>
  <c r="K325" i="8"/>
  <c r="J325" i="8"/>
  <c r="I325" i="8"/>
  <c r="H325" i="8"/>
  <c r="G325" i="8"/>
  <c r="F325" i="8"/>
  <c r="E325" i="8"/>
  <c r="Z324" i="8"/>
  <c r="R324" i="8"/>
  <c r="Q324" i="8"/>
  <c r="T324" i="8" s="1"/>
  <c r="S324" i="8"/>
  <c r="P324" i="8"/>
  <c r="L324" i="8"/>
  <c r="O324" i="8" s="1"/>
  <c r="N324" i="8"/>
  <c r="K324" i="8"/>
  <c r="J324" i="8"/>
  <c r="I324" i="8"/>
  <c r="H324" i="8"/>
  <c r="G324" i="8"/>
  <c r="F324" i="8"/>
  <c r="E324" i="8"/>
  <c r="Z323" i="8"/>
  <c r="S323" i="8"/>
  <c r="P323" i="8"/>
  <c r="N323" i="8"/>
  <c r="G123" i="7" s="1"/>
  <c r="K323" i="8"/>
  <c r="E123" i="7" s="1"/>
  <c r="I323" i="8"/>
  <c r="D123" i="7" s="1"/>
  <c r="H323" i="8"/>
  <c r="G323" i="8"/>
  <c r="F323" i="8"/>
  <c r="E323" i="8"/>
  <c r="D323" i="8"/>
  <c r="A323" i="8"/>
  <c r="Z322" i="8"/>
  <c r="S322" i="8"/>
  <c r="P322" i="8"/>
  <c r="N322" i="8"/>
  <c r="G133" i="7" s="1"/>
  <c r="K322" i="8"/>
  <c r="E133" i="7" s="1"/>
  <c r="I322" i="8"/>
  <c r="D133" i="7" s="1"/>
  <c r="H322" i="8"/>
  <c r="G322" i="8"/>
  <c r="F322" i="8"/>
  <c r="E322" i="8"/>
  <c r="D322" i="8"/>
  <c r="A322" i="8"/>
  <c r="Z321" i="8"/>
  <c r="S321" i="8"/>
  <c r="P321" i="8"/>
  <c r="N321" i="8"/>
  <c r="G132" i="7" s="1"/>
  <c r="K321" i="8"/>
  <c r="E132" i="7" s="1"/>
  <c r="I321" i="8"/>
  <c r="D132" i="7" s="1"/>
  <c r="H321" i="8"/>
  <c r="G321" i="8"/>
  <c r="F321" i="8"/>
  <c r="E321" i="8"/>
  <c r="D321" i="8"/>
  <c r="A321" i="8"/>
  <c r="Z320" i="8"/>
  <c r="Q320" i="8"/>
  <c r="T320" i="8" s="1"/>
  <c r="S320" i="8"/>
  <c r="P320" i="8"/>
  <c r="M320" i="8"/>
  <c r="L320" i="8"/>
  <c r="O320" i="8" s="1"/>
  <c r="N320" i="8"/>
  <c r="K320" i="8"/>
  <c r="J320" i="8"/>
  <c r="I320" i="8"/>
  <c r="H320" i="8"/>
  <c r="G320" i="8"/>
  <c r="F320" i="8"/>
  <c r="E320" i="8"/>
  <c r="Z319" i="8"/>
  <c r="R319" i="8"/>
  <c r="Q319" i="8"/>
  <c r="T319" i="8" s="1"/>
  <c r="S319" i="8"/>
  <c r="P319" i="8"/>
  <c r="L319" i="8"/>
  <c r="O319" i="8" s="1"/>
  <c r="N319" i="8"/>
  <c r="K319" i="8"/>
  <c r="J319" i="8"/>
  <c r="I319" i="8"/>
  <c r="H319" i="8"/>
  <c r="G319" i="8"/>
  <c r="F319" i="8"/>
  <c r="E319" i="8"/>
  <c r="Z318" i="8"/>
  <c r="Q318" i="8"/>
  <c r="T318" i="8" s="1"/>
  <c r="S318" i="8"/>
  <c r="P318" i="8"/>
  <c r="M318" i="8"/>
  <c r="L318" i="8"/>
  <c r="O318" i="8" s="1"/>
  <c r="N318" i="8"/>
  <c r="K318" i="8"/>
  <c r="J318" i="8"/>
  <c r="I318" i="8"/>
  <c r="H318" i="8"/>
  <c r="G318" i="8"/>
  <c r="F318" i="8"/>
  <c r="E318" i="8"/>
  <c r="Z317" i="8"/>
  <c r="R317" i="8"/>
  <c r="Q317" i="8"/>
  <c r="T317" i="8" s="1"/>
  <c r="S317" i="8"/>
  <c r="P317" i="8"/>
  <c r="L317" i="8"/>
  <c r="O317" i="8" s="1"/>
  <c r="N317" i="8"/>
  <c r="K317" i="8"/>
  <c r="J317" i="8"/>
  <c r="I317" i="8"/>
  <c r="H317" i="8"/>
  <c r="G317" i="8"/>
  <c r="F317" i="8"/>
  <c r="E317" i="8"/>
  <c r="Z316" i="8"/>
  <c r="Q316" i="8"/>
  <c r="T316" i="8" s="1"/>
  <c r="S316" i="8"/>
  <c r="P316" i="8"/>
  <c r="M316" i="8"/>
  <c r="L316" i="8"/>
  <c r="O316" i="8" s="1"/>
  <c r="N316" i="8"/>
  <c r="K316" i="8"/>
  <c r="J316" i="8"/>
  <c r="I316" i="8"/>
  <c r="H316" i="8"/>
  <c r="G316" i="8"/>
  <c r="F316" i="8"/>
  <c r="E316" i="8"/>
  <c r="Z315" i="8"/>
  <c r="R315" i="8"/>
  <c r="Q315" i="8"/>
  <c r="T315" i="8" s="1"/>
  <c r="S315" i="8"/>
  <c r="P315" i="8"/>
  <c r="L315" i="8"/>
  <c r="O315" i="8" s="1"/>
  <c r="N315" i="8"/>
  <c r="K315" i="8"/>
  <c r="J315" i="8"/>
  <c r="I315" i="8"/>
  <c r="H315" i="8"/>
  <c r="G315" i="8"/>
  <c r="F315" i="8"/>
  <c r="E315" i="8"/>
  <c r="Z314" i="8"/>
  <c r="Q314" i="8"/>
  <c r="T314" i="8" s="1"/>
  <c r="S314" i="8"/>
  <c r="P314" i="8"/>
  <c r="M314" i="8"/>
  <c r="L314" i="8"/>
  <c r="O314" i="8" s="1"/>
  <c r="N314" i="8"/>
  <c r="K314" i="8"/>
  <c r="J314" i="8"/>
  <c r="I314" i="8"/>
  <c r="H314" i="8"/>
  <c r="G314" i="8"/>
  <c r="F314" i="8"/>
  <c r="E314" i="8"/>
  <c r="Z313" i="8"/>
  <c r="R313" i="8"/>
  <c r="Q313" i="8"/>
  <c r="T313" i="8" s="1"/>
  <c r="S313" i="8"/>
  <c r="P313" i="8"/>
  <c r="L313" i="8"/>
  <c r="O313" i="8" s="1"/>
  <c r="N313" i="8"/>
  <c r="K313" i="8"/>
  <c r="J313" i="8"/>
  <c r="I313" i="8"/>
  <c r="H313" i="8"/>
  <c r="G313" i="8"/>
  <c r="F313" i="8"/>
  <c r="E313" i="8"/>
  <c r="Z312" i="8"/>
  <c r="Q312" i="8"/>
  <c r="T312" i="8" s="1"/>
  <c r="S312" i="8"/>
  <c r="P312" i="8"/>
  <c r="M312" i="8"/>
  <c r="L312" i="8"/>
  <c r="O312" i="8" s="1"/>
  <c r="H93" i="7" s="1"/>
  <c r="N312" i="8"/>
  <c r="G93" i="7" s="1"/>
  <c r="K312" i="8"/>
  <c r="E93" i="7" s="1"/>
  <c r="J312" i="8"/>
  <c r="I312" i="8"/>
  <c r="H312" i="8"/>
  <c r="G312" i="8"/>
  <c r="F312" i="8"/>
  <c r="E312" i="8"/>
  <c r="Z311" i="8"/>
  <c r="R311" i="8"/>
  <c r="Q311" i="8"/>
  <c r="T311" i="8" s="1"/>
  <c r="S311" i="8"/>
  <c r="P311" i="8"/>
  <c r="L311" i="8"/>
  <c r="O311" i="8" s="1"/>
  <c r="N311" i="8"/>
  <c r="K311" i="8"/>
  <c r="J311" i="8"/>
  <c r="I311" i="8"/>
  <c r="H311" i="8"/>
  <c r="G311" i="8"/>
  <c r="F311" i="8"/>
  <c r="E311" i="8"/>
  <c r="Z310" i="8"/>
  <c r="S310" i="8"/>
  <c r="P310" i="8"/>
  <c r="N310" i="8"/>
  <c r="G130" i="7" s="1"/>
  <c r="K310" i="8"/>
  <c r="E130" i="7" s="1"/>
  <c r="I310" i="8"/>
  <c r="D130" i="7" s="1"/>
  <c r="H310" i="8"/>
  <c r="G310" i="8"/>
  <c r="F310" i="8"/>
  <c r="E310" i="8"/>
  <c r="D310" i="8"/>
  <c r="A310" i="8"/>
  <c r="Z309" i="8"/>
  <c r="Q309" i="8"/>
  <c r="T309" i="8" s="1"/>
  <c r="S309" i="8"/>
  <c r="P309" i="8"/>
  <c r="M309" i="8"/>
  <c r="L309" i="8"/>
  <c r="O309" i="8" s="1"/>
  <c r="H18" i="7" s="1"/>
  <c r="N309" i="8"/>
  <c r="G18" i="7" s="1"/>
  <c r="K309" i="8"/>
  <c r="E18" i="7" s="1"/>
  <c r="J309" i="8"/>
  <c r="I309" i="8"/>
  <c r="D18" i="7" s="1"/>
  <c r="H309" i="8"/>
  <c r="G309" i="8"/>
  <c r="F309" i="8"/>
  <c r="E309" i="8"/>
  <c r="Z308" i="8"/>
  <c r="R308" i="8"/>
  <c r="Q308" i="8"/>
  <c r="T308" i="8" s="1"/>
  <c r="S308" i="8"/>
  <c r="P308" i="8"/>
  <c r="L308" i="8"/>
  <c r="O308" i="8" s="1"/>
  <c r="N308" i="8"/>
  <c r="K308" i="8"/>
  <c r="J308" i="8"/>
  <c r="I308" i="8"/>
  <c r="H308" i="8"/>
  <c r="G308" i="8"/>
  <c r="F308" i="8"/>
  <c r="E308" i="8"/>
  <c r="Z307" i="8"/>
  <c r="Q307" i="8"/>
  <c r="T307" i="8" s="1"/>
  <c r="S307" i="8"/>
  <c r="P307" i="8"/>
  <c r="M307" i="8"/>
  <c r="L307" i="8"/>
  <c r="O307" i="8" s="1"/>
  <c r="H51" i="7" s="1"/>
  <c r="N307" i="8"/>
  <c r="G51" i="7" s="1"/>
  <c r="K307" i="8"/>
  <c r="E51" i="7" s="1"/>
  <c r="J307" i="8"/>
  <c r="I307" i="8"/>
  <c r="H307" i="8"/>
  <c r="G307" i="8"/>
  <c r="F307" i="8"/>
  <c r="E307" i="8"/>
  <c r="Z306" i="8"/>
  <c r="R306" i="8"/>
  <c r="Q306" i="8"/>
  <c r="T306" i="8" s="1"/>
  <c r="S306" i="8"/>
  <c r="P306" i="8"/>
  <c r="L306" i="8"/>
  <c r="O306" i="8" s="1"/>
  <c r="N306" i="8"/>
  <c r="K306" i="8"/>
  <c r="J306" i="8"/>
  <c r="I306" i="8"/>
  <c r="H306" i="8"/>
  <c r="G306" i="8"/>
  <c r="F306" i="8"/>
  <c r="E306" i="8"/>
  <c r="Z305" i="8"/>
  <c r="Q305" i="8"/>
  <c r="T305" i="8" s="1"/>
  <c r="S305" i="8"/>
  <c r="P305" i="8"/>
  <c r="M305" i="8"/>
  <c r="L305" i="8"/>
  <c r="O305" i="8" s="1"/>
  <c r="N305" i="8"/>
  <c r="K305" i="8"/>
  <c r="J305" i="8"/>
  <c r="I305" i="8"/>
  <c r="H305" i="8"/>
  <c r="G305" i="8"/>
  <c r="F305" i="8"/>
  <c r="E305" i="8"/>
  <c r="Z304" i="8"/>
  <c r="R304" i="8"/>
  <c r="Q304" i="8"/>
  <c r="T304" i="8" s="1"/>
  <c r="S304" i="8"/>
  <c r="P304" i="8"/>
  <c r="L304" i="8"/>
  <c r="O304" i="8" s="1"/>
  <c r="H67" i="7" s="1"/>
  <c r="N304" i="8"/>
  <c r="G67" i="7" s="1"/>
  <c r="K304" i="8"/>
  <c r="E67" i="7" s="1"/>
  <c r="J304" i="8"/>
  <c r="I304" i="8"/>
  <c r="D67" i="7" s="1"/>
  <c r="H304" i="8"/>
  <c r="G304" i="8"/>
  <c r="F304" i="8"/>
  <c r="E304" i="8"/>
  <c r="Z303" i="8"/>
  <c r="Q303" i="8"/>
  <c r="T303" i="8" s="1"/>
  <c r="S303" i="8"/>
  <c r="P303" i="8"/>
  <c r="M303" i="8"/>
  <c r="L303" i="8"/>
  <c r="O303" i="8" s="1"/>
  <c r="H68" i="7" s="1"/>
  <c r="N303" i="8"/>
  <c r="G68" i="7" s="1"/>
  <c r="K303" i="8"/>
  <c r="E68" i="7" s="1"/>
  <c r="J303" i="8"/>
  <c r="I303" i="8"/>
  <c r="H303" i="8"/>
  <c r="G303" i="8"/>
  <c r="F303" i="8"/>
  <c r="E303" i="8"/>
  <c r="Z302" i="8"/>
  <c r="R302" i="8"/>
  <c r="Q302" i="8"/>
  <c r="T302" i="8" s="1"/>
  <c r="S302" i="8"/>
  <c r="P302" i="8"/>
  <c r="L302" i="8"/>
  <c r="O302" i="8" s="1"/>
  <c r="N302" i="8"/>
  <c r="K302" i="8"/>
  <c r="J302" i="8"/>
  <c r="I302" i="8"/>
  <c r="H302" i="8"/>
  <c r="G302" i="8"/>
  <c r="F302" i="8"/>
  <c r="E302" i="8"/>
  <c r="Z301" i="8"/>
  <c r="Q301" i="8"/>
  <c r="T301" i="8" s="1"/>
  <c r="S301" i="8"/>
  <c r="P301" i="8"/>
  <c r="M301" i="8"/>
  <c r="L301" i="8"/>
  <c r="O301" i="8" s="1"/>
  <c r="N301" i="8"/>
  <c r="K301" i="8"/>
  <c r="J301" i="8"/>
  <c r="I301" i="8"/>
  <c r="H301" i="8"/>
  <c r="G301" i="8"/>
  <c r="F301" i="8"/>
  <c r="E301" i="8"/>
  <c r="Z300" i="8"/>
  <c r="R300" i="8"/>
  <c r="Q300" i="8"/>
  <c r="T300" i="8" s="1"/>
  <c r="S300" i="8"/>
  <c r="P300" i="8"/>
  <c r="L300" i="8"/>
  <c r="O300" i="8" s="1"/>
  <c r="N300" i="8"/>
  <c r="K300" i="8"/>
  <c r="J300" i="8"/>
  <c r="I300" i="8"/>
  <c r="H300" i="8"/>
  <c r="G300" i="8"/>
  <c r="F300" i="8"/>
  <c r="E300" i="8"/>
  <c r="Z299" i="8"/>
  <c r="Q299" i="8"/>
  <c r="T299" i="8" s="1"/>
  <c r="S299" i="8"/>
  <c r="P299" i="8"/>
  <c r="M299" i="8"/>
  <c r="L299" i="8"/>
  <c r="O299" i="8" s="1"/>
  <c r="N299" i="8"/>
  <c r="K299" i="8"/>
  <c r="J299" i="8"/>
  <c r="I299" i="8"/>
  <c r="H299" i="8"/>
  <c r="G299" i="8"/>
  <c r="F299" i="8"/>
  <c r="E299" i="8"/>
  <c r="Z298" i="8"/>
  <c r="S298" i="8"/>
  <c r="T298" i="8" s="1"/>
  <c r="P298" i="8"/>
  <c r="R298" i="8" s="1"/>
  <c r="N298" i="8"/>
  <c r="O298" i="8" s="1"/>
  <c r="K298" i="8"/>
  <c r="M298" i="8" s="1"/>
  <c r="I298" i="8"/>
  <c r="H298" i="8"/>
  <c r="G298" i="8"/>
  <c r="F298" i="8"/>
  <c r="E298" i="8"/>
  <c r="D298" i="8"/>
  <c r="A298" i="8"/>
  <c r="Z297" i="8"/>
  <c r="S297" i="8"/>
  <c r="T297" i="8" s="1"/>
  <c r="P297" i="8"/>
  <c r="R297" i="8" s="1"/>
  <c r="N297" i="8"/>
  <c r="G152" i="7" s="1"/>
  <c r="K297" i="8"/>
  <c r="E152" i="7" s="1"/>
  <c r="I297" i="8"/>
  <c r="D152" i="7" s="1"/>
  <c r="H297" i="8"/>
  <c r="G297" i="8"/>
  <c r="F297" i="8"/>
  <c r="E297" i="8"/>
  <c r="D297" i="8"/>
  <c r="A297" i="8"/>
  <c r="Z296" i="8"/>
  <c r="S296" i="8"/>
  <c r="P296" i="8"/>
  <c r="N296" i="8"/>
  <c r="K296" i="8"/>
  <c r="J296" i="8"/>
  <c r="I296" i="8"/>
  <c r="R296" i="8" s="1"/>
  <c r="H296" i="8"/>
  <c r="G296" i="8"/>
  <c r="F296" i="8"/>
  <c r="E296" i="8"/>
  <c r="Z295" i="8"/>
  <c r="S295" i="8"/>
  <c r="T295" i="8" s="1"/>
  <c r="P295" i="8"/>
  <c r="N295" i="8"/>
  <c r="O295" i="8" s="1"/>
  <c r="K295" i="8"/>
  <c r="J295" i="8"/>
  <c r="I295" i="8"/>
  <c r="R295" i="8" s="1"/>
  <c r="H295" i="8"/>
  <c r="G295" i="8"/>
  <c r="F295" i="8"/>
  <c r="E295" i="8"/>
  <c r="Z294" i="8"/>
  <c r="S294" i="8"/>
  <c r="P294" i="8"/>
  <c r="N294" i="8"/>
  <c r="K294" i="8"/>
  <c r="J294" i="8"/>
  <c r="I294" i="8"/>
  <c r="R294" i="8" s="1"/>
  <c r="H294" i="8"/>
  <c r="G294" i="8"/>
  <c r="F294" i="8"/>
  <c r="E294" i="8"/>
  <c r="Z293" i="8"/>
  <c r="S293" i="8"/>
  <c r="T293" i="8" s="1"/>
  <c r="P293" i="8"/>
  <c r="N293" i="8"/>
  <c r="O293" i="8" s="1"/>
  <c r="K293" i="8"/>
  <c r="J293" i="8"/>
  <c r="I293" i="8"/>
  <c r="R293" i="8" s="1"/>
  <c r="H293" i="8"/>
  <c r="G293" i="8"/>
  <c r="F293" i="8"/>
  <c r="E293" i="8"/>
  <c r="Z292" i="8"/>
  <c r="S292" i="8"/>
  <c r="P292" i="8"/>
  <c r="N292" i="8"/>
  <c r="K292" i="8"/>
  <c r="J292" i="8"/>
  <c r="I292" i="8"/>
  <c r="R292" i="8" s="1"/>
  <c r="H292" i="8"/>
  <c r="G292" i="8"/>
  <c r="F292" i="8"/>
  <c r="E292" i="8"/>
  <c r="Z291" i="8"/>
  <c r="S291" i="8"/>
  <c r="T291" i="8" s="1"/>
  <c r="P291" i="8"/>
  <c r="N291" i="8"/>
  <c r="O291" i="8" s="1"/>
  <c r="K291" i="8"/>
  <c r="J291" i="8"/>
  <c r="I291" i="8"/>
  <c r="R291" i="8" s="1"/>
  <c r="H291" i="8"/>
  <c r="G291" i="8"/>
  <c r="F291" i="8"/>
  <c r="E291" i="8"/>
  <c r="Z290" i="8"/>
  <c r="S290" i="8"/>
  <c r="T290" i="8" s="1"/>
  <c r="P290" i="8"/>
  <c r="R290" i="8" s="1"/>
  <c r="N290" i="8"/>
  <c r="G155" i="7" s="1"/>
  <c r="K290" i="8"/>
  <c r="E155" i="7" s="1"/>
  <c r="I290" i="8"/>
  <c r="D155" i="7" s="1"/>
  <c r="H290" i="8"/>
  <c r="G290" i="8"/>
  <c r="F290" i="8"/>
  <c r="E290" i="8"/>
  <c r="D290" i="8"/>
  <c r="A290" i="8"/>
  <c r="Z289" i="8"/>
  <c r="S289" i="8"/>
  <c r="T289" i="8" s="1"/>
  <c r="P289" i="8"/>
  <c r="R289" i="8" s="1"/>
  <c r="N289" i="8"/>
  <c r="G151" i="7" s="1"/>
  <c r="K289" i="8"/>
  <c r="E151" i="7" s="1"/>
  <c r="I289" i="8"/>
  <c r="D151" i="7" s="1"/>
  <c r="H289" i="8"/>
  <c r="G289" i="8"/>
  <c r="F289" i="8"/>
  <c r="E289" i="8"/>
  <c r="D289" i="8"/>
  <c r="A289" i="8"/>
  <c r="Z288" i="8"/>
  <c r="S288" i="8"/>
  <c r="P288" i="8"/>
  <c r="N288" i="8"/>
  <c r="G23" i="7" s="1"/>
  <c r="K288" i="8"/>
  <c r="E23" i="7" s="1"/>
  <c r="J288" i="8"/>
  <c r="I288" i="8"/>
  <c r="D23" i="7" s="1"/>
  <c r="H288" i="8"/>
  <c r="G288" i="8"/>
  <c r="F288" i="8"/>
  <c r="E288" i="8"/>
  <c r="Z287" i="8"/>
  <c r="S287" i="8"/>
  <c r="T287" i="8" s="1"/>
  <c r="P287" i="8"/>
  <c r="N287" i="8"/>
  <c r="O287" i="8" s="1"/>
  <c r="K287" i="8"/>
  <c r="J287" i="8"/>
  <c r="I287" i="8"/>
  <c r="R287" i="8" s="1"/>
  <c r="H287" i="8"/>
  <c r="G287" i="8"/>
  <c r="F287" i="8"/>
  <c r="E287" i="8"/>
  <c r="Z286" i="8"/>
  <c r="S286" i="8"/>
  <c r="P286" i="8"/>
  <c r="N286" i="8"/>
  <c r="K286" i="8"/>
  <c r="J286" i="8"/>
  <c r="I286" i="8"/>
  <c r="R286" i="8" s="1"/>
  <c r="H286" i="8"/>
  <c r="G286" i="8"/>
  <c r="F286" i="8"/>
  <c r="E286" i="8"/>
  <c r="Z285" i="8"/>
  <c r="S285" i="8"/>
  <c r="T285" i="8" s="1"/>
  <c r="P285" i="8"/>
  <c r="N285" i="8"/>
  <c r="O285" i="8" s="1"/>
  <c r="K285" i="8"/>
  <c r="J285" i="8"/>
  <c r="I285" i="8"/>
  <c r="R285" i="8" s="1"/>
  <c r="H285" i="8"/>
  <c r="G285" i="8"/>
  <c r="F285" i="8"/>
  <c r="E285" i="8"/>
  <c r="Z284" i="8"/>
  <c r="S284" i="8"/>
  <c r="P284" i="8"/>
  <c r="N284" i="8"/>
  <c r="G65" i="7" s="1"/>
  <c r="K284" i="8"/>
  <c r="E65" i="7" s="1"/>
  <c r="J284" i="8"/>
  <c r="I284" i="8"/>
  <c r="D65" i="7" s="1"/>
  <c r="H284" i="8"/>
  <c r="G284" i="8"/>
  <c r="F284" i="8"/>
  <c r="E284" i="8"/>
  <c r="Z283" i="8"/>
  <c r="S283" i="8"/>
  <c r="T283" i="8" s="1"/>
  <c r="P283" i="8"/>
  <c r="N283" i="8"/>
  <c r="G153" i="7" s="1"/>
  <c r="K283" i="8"/>
  <c r="E153" i="7" s="1"/>
  <c r="J283" i="8"/>
  <c r="I283" i="8"/>
  <c r="D153" i="7" s="1"/>
  <c r="H283" i="8"/>
  <c r="G283" i="8"/>
  <c r="F283" i="8"/>
  <c r="E283" i="8"/>
  <c r="Z282" i="8"/>
  <c r="R282" i="8"/>
  <c r="Q282" i="8"/>
  <c r="T282" i="8" s="1"/>
  <c r="S282" i="8"/>
  <c r="P282" i="8"/>
  <c r="L282" i="8"/>
  <c r="O282" i="8" s="1"/>
  <c r="N282" i="8"/>
  <c r="K282" i="8"/>
  <c r="J282" i="8"/>
  <c r="I282" i="8"/>
  <c r="H282" i="8"/>
  <c r="G282" i="8"/>
  <c r="F282" i="8"/>
  <c r="E282" i="8"/>
  <c r="Z281" i="8"/>
  <c r="Q281" i="8"/>
  <c r="T281" i="8" s="1"/>
  <c r="S281" i="8"/>
  <c r="P281" i="8"/>
  <c r="M281" i="8"/>
  <c r="L281" i="8"/>
  <c r="O281" i="8" s="1"/>
  <c r="N281" i="8"/>
  <c r="K281" i="8"/>
  <c r="J281" i="8"/>
  <c r="I281" i="8"/>
  <c r="H281" i="8"/>
  <c r="G281" i="8"/>
  <c r="F281" i="8"/>
  <c r="E281" i="8"/>
  <c r="Z280" i="8"/>
  <c r="R280" i="8"/>
  <c r="Q280" i="8"/>
  <c r="T280" i="8" s="1"/>
  <c r="S280" i="8"/>
  <c r="P280" i="8"/>
  <c r="L280" i="8"/>
  <c r="O280" i="8" s="1"/>
  <c r="N280" i="8"/>
  <c r="K280" i="8"/>
  <c r="J280" i="8"/>
  <c r="I280" i="8"/>
  <c r="H280" i="8"/>
  <c r="G280" i="8"/>
  <c r="F280" i="8"/>
  <c r="E280" i="8"/>
  <c r="Z279" i="8"/>
  <c r="Q279" i="8"/>
  <c r="T279" i="8" s="1"/>
  <c r="S279" i="8"/>
  <c r="P279" i="8"/>
  <c r="M279" i="8"/>
  <c r="L279" i="8"/>
  <c r="O279" i="8" s="1"/>
  <c r="N279" i="8"/>
  <c r="K279" i="8"/>
  <c r="J279" i="8"/>
  <c r="I279" i="8"/>
  <c r="H279" i="8"/>
  <c r="G279" i="8"/>
  <c r="F279" i="8"/>
  <c r="E279" i="8"/>
  <c r="Z278" i="8"/>
  <c r="R278" i="8"/>
  <c r="Q278" i="8"/>
  <c r="T278" i="8" s="1"/>
  <c r="S278" i="8"/>
  <c r="P278" i="8"/>
  <c r="L278" i="8"/>
  <c r="O278" i="8" s="1"/>
  <c r="H108" i="7" s="1"/>
  <c r="N278" i="8"/>
  <c r="G108" i="7" s="1"/>
  <c r="K278" i="8"/>
  <c r="E108" i="7" s="1"/>
  <c r="J278" i="8"/>
  <c r="I278" i="8"/>
  <c r="D108" i="7" s="1"/>
  <c r="H278" i="8"/>
  <c r="G278" i="8"/>
  <c r="F278" i="8"/>
  <c r="E278" i="8"/>
  <c r="Z277" i="8"/>
  <c r="Q277" i="8"/>
  <c r="T277" i="8" s="1"/>
  <c r="S277" i="8"/>
  <c r="P277" i="8"/>
  <c r="M277" i="8"/>
  <c r="F156" i="7" s="1"/>
  <c r="L277" i="8"/>
  <c r="O277" i="8" s="1"/>
  <c r="H156" i="7" s="1"/>
  <c r="N277" i="8"/>
  <c r="G156" i="7" s="1"/>
  <c r="K277" i="8"/>
  <c r="E156" i="7" s="1"/>
  <c r="J277" i="8"/>
  <c r="I277" i="8"/>
  <c r="D156" i="7" s="1"/>
  <c r="H277" i="8"/>
  <c r="G277" i="8"/>
  <c r="F277" i="8"/>
  <c r="E277" i="8"/>
  <c r="Z276" i="8"/>
  <c r="R276" i="8"/>
  <c r="Q276" i="8"/>
  <c r="T276" i="8" s="1"/>
  <c r="S276" i="8"/>
  <c r="P276" i="8"/>
  <c r="L276" i="8"/>
  <c r="O276" i="8" s="1"/>
  <c r="N276" i="8"/>
  <c r="K276" i="8"/>
  <c r="J276" i="8"/>
  <c r="I276" i="8"/>
  <c r="H276" i="8"/>
  <c r="G276" i="8"/>
  <c r="F276" i="8"/>
  <c r="E276" i="8"/>
  <c r="Z275" i="8"/>
  <c r="S275" i="8"/>
  <c r="P275" i="8"/>
  <c r="N275" i="8"/>
  <c r="G86" i="7" s="1"/>
  <c r="K275" i="8"/>
  <c r="E86" i="7" s="1"/>
  <c r="I275" i="8"/>
  <c r="D86" i="7" s="1"/>
  <c r="H275" i="8"/>
  <c r="G275" i="8"/>
  <c r="F275" i="8"/>
  <c r="E275" i="8"/>
  <c r="D275" i="8"/>
  <c r="A275" i="8"/>
  <c r="Z274" i="8"/>
  <c r="Q274" i="8"/>
  <c r="T274" i="8" s="1"/>
  <c r="S274" i="8"/>
  <c r="P274" i="8"/>
  <c r="M274" i="8"/>
  <c r="L274" i="8"/>
  <c r="O274" i="8" s="1"/>
  <c r="N274" i="8"/>
  <c r="K274" i="8"/>
  <c r="J274" i="8"/>
  <c r="I274" i="8"/>
  <c r="H274" i="8"/>
  <c r="G274" i="8"/>
  <c r="F274" i="8"/>
  <c r="E274" i="8"/>
  <c r="Z273" i="8"/>
  <c r="R273" i="8"/>
  <c r="Q273" i="8"/>
  <c r="T273" i="8" s="1"/>
  <c r="S273" i="8"/>
  <c r="P273" i="8"/>
  <c r="L273" i="8"/>
  <c r="O273" i="8" s="1"/>
  <c r="H42" i="7" s="1"/>
  <c r="N273" i="8"/>
  <c r="G42" i="7" s="1"/>
  <c r="K273" i="8"/>
  <c r="E42" i="7" s="1"/>
  <c r="J273" i="8"/>
  <c r="I273" i="8"/>
  <c r="D42" i="7" s="1"/>
  <c r="H273" i="8"/>
  <c r="G273" i="8"/>
  <c r="F273" i="8"/>
  <c r="E273" i="8"/>
  <c r="Z272" i="8"/>
  <c r="Q272" i="8"/>
  <c r="T272" i="8" s="1"/>
  <c r="S272" i="8"/>
  <c r="P272" i="8"/>
  <c r="M272" i="8"/>
  <c r="L272" i="8"/>
  <c r="O272" i="8" s="1"/>
  <c r="N272" i="8"/>
  <c r="G44" i="7" s="1"/>
  <c r="K272" i="8"/>
  <c r="E44" i="7" s="1"/>
  <c r="J272" i="8"/>
  <c r="I272" i="8"/>
  <c r="H272" i="8"/>
  <c r="G272" i="8"/>
  <c r="F272" i="8"/>
  <c r="E272" i="8"/>
  <c r="Z271" i="8"/>
  <c r="R271" i="8"/>
  <c r="Q271" i="8"/>
  <c r="T271" i="8" s="1"/>
  <c r="S271" i="8"/>
  <c r="P271" i="8"/>
  <c r="L271" i="8"/>
  <c r="O271" i="8" s="1"/>
  <c r="N271" i="8"/>
  <c r="K271" i="8"/>
  <c r="J271" i="8"/>
  <c r="I271" i="8"/>
  <c r="H271" i="8"/>
  <c r="G271" i="8"/>
  <c r="F271" i="8"/>
  <c r="E271" i="8"/>
  <c r="Z270" i="8"/>
  <c r="Q270" i="8"/>
  <c r="T270" i="8" s="1"/>
  <c r="S270" i="8"/>
  <c r="P270" i="8"/>
  <c r="M270" i="8"/>
  <c r="F63" i="7" s="1"/>
  <c r="L270" i="8"/>
  <c r="O270" i="8" s="1"/>
  <c r="H63" i="7" s="1"/>
  <c r="N270" i="8"/>
  <c r="G63" i="7" s="1"/>
  <c r="K270" i="8"/>
  <c r="E63" i="7" s="1"/>
  <c r="J270" i="8"/>
  <c r="I270" i="8"/>
  <c r="D63" i="7" s="1"/>
  <c r="H270" i="8"/>
  <c r="G270" i="8"/>
  <c r="F270" i="8"/>
  <c r="E270" i="8"/>
  <c r="Z269" i="8"/>
  <c r="S269" i="8"/>
  <c r="T269" i="8" s="1"/>
  <c r="P269" i="8"/>
  <c r="R269" i="8" s="1"/>
  <c r="N269" i="8"/>
  <c r="O269" i="8" s="1"/>
  <c r="K269" i="8"/>
  <c r="M269" i="8" s="1"/>
  <c r="I269" i="8"/>
  <c r="H269" i="8"/>
  <c r="G269" i="8"/>
  <c r="F269" i="8"/>
  <c r="E269" i="8"/>
  <c r="D269" i="8"/>
  <c r="A269" i="8"/>
  <c r="Z268" i="8"/>
  <c r="R268" i="8"/>
  <c r="Q268" i="8"/>
  <c r="T268" i="8" s="1"/>
  <c r="S268" i="8"/>
  <c r="P268" i="8"/>
  <c r="L268" i="8"/>
  <c r="O268" i="8" s="1"/>
  <c r="N268" i="8"/>
  <c r="G15" i="7" s="1"/>
  <c r="K268" i="8"/>
  <c r="E15" i="7" s="1"/>
  <c r="J268" i="8"/>
  <c r="I268" i="8"/>
  <c r="D15" i="7" s="1"/>
  <c r="H268" i="8"/>
  <c r="G268" i="8"/>
  <c r="F268" i="8"/>
  <c r="E268" i="8"/>
  <c r="Z267" i="8"/>
  <c r="Q267" i="8"/>
  <c r="T267" i="8" s="1"/>
  <c r="S267" i="8"/>
  <c r="P267" i="8"/>
  <c r="M267" i="8"/>
  <c r="L267" i="8"/>
  <c r="O267" i="8" s="1"/>
  <c r="N267" i="8"/>
  <c r="K267" i="8"/>
  <c r="J267" i="8"/>
  <c r="I267" i="8"/>
  <c r="H267" i="8"/>
  <c r="G267" i="8"/>
  <c r="F267" i="8"/>
  <c r="E267" i="8"/>
  <c r="Z266" i="8"/>
  <c r="R266" i="8"/>
  <c r="Q266" i="8"/>
  <c r="T266" i="8" s="1"/>
  <c r="S266" i="8"/>
  <c r="P266" i="8"/>
  <c r="L266" i="8"/>
  <c r="O266" i="8" s="1"/>
  <c r="N266" i="8"/>
  <c r="K266" i="8"/>
  <c r="J266" i="8"/>
  <c r="I266" i="8"/>
  <c r="H266" i="8"/>
  <c r="G266" i="8"/>
  <c r="F266" i="8"/>
  <c r="E266" i="8"/>
  <c r="Z265" i="8"/>
  <c r="Q265" i="8"/>
  <c r="T265" i="8" s="1"/>
  <c r="S265" i="8"/>
  <c r="P265" i="8"/>
  <c r="M265" i="8"/>
  <c r="L265" i="8"/>
  <c r="O265" i="8" s="1"/>
  <c r="N265" i="8"/>
  <c r="K265" i="8"/>
  <c r="J265" i="8"/>
  <c r="I265" i="8"/>
  <c r="H265" i="8"/>
  <c r="G265" i="8"/>
  <c r="F265" i="8"/>
  <c r="E265" i="8"/>
  <c r="Z264" i="8"/>
  <c r="S264" i="8"/>
  <c r="T264" i="8" s="1"/>
  <c r="P264" i="8"/>
  <c r="R264" i="8" s="1"/>
  <c r="N264" i="8"/>
  <c r="O264" i="8" s="1"/>
  <c r="K264" i="8"/>
  <c r="M264" i="8" s="1"/>
  <c r="I264" i="8"/>
  <c r="H264" i="8"/>
  <c r="G264" i="8"/>
  <c r="F264" i="8"/>
  <c r="E264" i="8"/>
  <c r="D264" i="8"/>
  <c r="A264" i="8"/>
  <c r="Z263" i="8"/>
  <c r="S263" i="8"/>
  <c r="P263" i="8"/>
  <c r="N263" i="8"/>
  <c r="G17" i="7" s="1"/>
  <c r="K263" i="8"/>
  <c r="E17" i="7" s="1"/>
  <c r="J263" i="8"/>
  <c r="I263" i="8"/>
  <c r="D17" i="7" s="1"/>
  <c r="H263" i="8"/>
  <c r="G263" i="8"/>
  <c r="F263" i="8"/>
  <c r="E263" i="8"/>
  <c r="Z262" i="8"/>
  <c r="S262" i="8"/>
  <c r="T262" i="8" s="1"/>
  <c r="P262" i="8"/>
  <c r="N262" i="8"/>
  <c r="O262" i="8" s="1"/>
  <c r="K262" i="8"/>
  <c r="J262" i="8"/>
  <c r="I262" i="8"/>
  <c r="R262" i="8" s="1"/>
  <c r="H262" i="8"/>
  <c r="G262" i="8"/>
  <c r="F262" i="8"/>
  <c r="E262" i="8"/>
  <c r="Z261" i="8"/>
  <c r="S261" i="8"/>
  <c r="P261" i="8"/>
  <c r="N261" i="8"/>
  <c r="K261" i="8"/>
  <c r="J261" i="8"/>
  <c r="I261" i="8"/>
  <c r="R261" i="8" s="1"/>
  <c r="H261" i="8"/>
  <c r="G261" i="8"/>
  <c r="F261" i="8"/>
  <c r="E261" i="8"/>
  <c r="Z260" i="8"/>
  <c r="S260" i="8"/>
  <c r="T260" i="8" s="1"/>
  <c r="P260" i="8"/>
  <c r="N260" i="8"/>
  <c r="G117" i="7" s="1"/>
  <c r="K260" i="8"/>
  <c r="E117" i="7" s="1"/>
  <c r="J260" i="8"/>
  <c r="I260" i="8"/>
  <c r="D117" i="7" s="1"/>
  <c r="H260" i="8"/>
  <c r="G260" i="8"/>
  <c r="F260" i="8"/>
  <c r="E260" i="8"/>
  <c r="Z259" i="8"/>
  <c r="S259" i="8"/>
  <c r="P259" i="8"/>
  <c r="N259" i="8"/>
  <c r="G118" i="7" s="1"/>
  <c r="K259" i="8"/>
  <c r="E118" i="7" s="1"/>
  <c r="J259" i="8"/>
  <c r="I259" i="8"/>
  <c r="D118" i="7" s="1"/>
  <c r="H259" i="8"/>
  <c r="G259" i="8"/>
  <c r="F259" i="8"/>
  <c r="E259" i="8"/>
  <c r="Z258" i="8"/>
  <c r="S258" i="8"/>
  <c r="T258" i="8" s="1"/>
  <c r="P258" i="8"/>
  <c r="N258" i="8"/>
  <c r="O258" i="8" s="1"/>
  <c r="K258" i="8"/>
  <c r="J258" i="8"/>
  <c r="I258" i="8"/>
  <c r="R258" i="8" s="1"/>
  <c r="H258" i="8"/>
  <c r="G258" i="8"/>
  <c r="F258" i="8"/>
  <c r="E258" i="8"/>
  <c r="Z257" i="8"/>
  <c r="S257" i="8"/>
  <c r="P257" i="8"/>
  <c r="N257" i="8"/>
  <c r="G121" i="7" s="1"/>
  <c r="K257" i="8"/>
  <c r="E121" i="7" s="1"/>
  <c r="J257" i="8"/>
  <c r="I257" i="8"/>
  <c r="D121" i="7" s="1"/>
  <c r="H257" i="8"/>
  <c r="G257" i="8"/>
  <c r="F257" i="8"/>
  <c r="E257" i="8"/>
  <c r="Z256" i="8"/>
  <c r="S256" i="8"/>
  <c r="P256" i="8"/>
  <c r="N256" i="8"/>
  <c r="G131" i="7" s="1"/>
  <c r="K256" i="8"/>
  <c r="E131" i="7" s="1"/>
  <c r="I256" i="8"/>
  <c r="D131" i="7" s="1"/>
  <c r="H256" i="8"/>
  <c r="G256" i="8"/>
  <c r="F256" i="8"/>
  <c r="E256" i="8"/>
  <c r="D256" i="8"/>
  <c r="A256" i="8"/>
  <c r="Z255" i="8"/>
  <c r="S255" i="8"/>
  <c r="T255" i="8" s="1"/>
  <c r="P255" i="8"/>
  <c r="N255" i="8"/>
  <c r="O255" i="8" s="1"/>
  <c r="K255" i="8"/>
  <c r="J255" i="8"/>
  <c r="I255" i="8"/>
  <c r="R255" i="8" s="1"/>
  <c r="H255" i="8"/>
  <c r="G255" i="8"/>
  <c r="F255" i="8"/>
  <c r="E255" i="8"/>
  <c r="Z254" i="8"/>
  <c r="S254" i="8"/>
  <c r="P254" i="8"/>
  <c r="N254" i="8"/>
  <c r="K254" i="8"/>
  <c r="J254" i="8"/>
  <c r="I254" i="8"/>
  <c r="R254" i="8" s="1"/>
  <c r="H254" i="8"/>
  <c r="G254" i="8"/>
  <c r="F254" i="8"/>
  <c r="E254" i="8"/>
  <c r="Z253" i="8"/>
  <c r="S253" i="8"/>
  <c r="T253" i="8" s="1"/>
  <c r="P253" i="8"/>
  <c r="N253" i="8"/>
  <c r="G70" i="7" s="1"/>
  <c r="K253" i="8"/>
  <c r="E70" i="7" s="1"/>
  <c r="J253" i="8"/>
  <c r="I253" i="8"/>
  <c r="H253" i="8"/>
  <c r="G253" i="8"/>
  <c r="F253" i="8"/>
  <c r="E253" i="8"/>
  <c r="Z252" i="8"/>
  <c r="S252" i="8"/>
  <c r="P252" i="8"/>
  <c r="N252" i="8"/>
  <c r="K252" i="8"/>
  <c r="J252" i="8"/>
  <c r="I252" i="8"/>
  <c r="R252" i="8" s="1"/>
  <c r="H252" i="8"/>
  <c r="G252" i="8"/>
  <c r="F252" i="8"/>
  <c r="E252" i="8"/>
  <c r="Z251" i="8"/>
  <c r="S251" i="8"/>
  <c r="T251" i="8" s="1"/>
  <c r="P251" i="8"/>
  <c r="N251" i="8"/>
  <c r="O251" i="8" s="1"/>
  <c r="K251" i="8"/>
  <c r="J251" i="8"/>
  <c r="I251" i="8"/>
  <c r="R251" i="8" s="1"/>
  <c r="H251" i="8"/>
  <c r="G251" i="8"/>
  <c r="F251" i="8"/>
  <c r="E251" i="8"/>
  <c r="Z250" i="8"/>
  <c r="S250" i="8"/>
  <c r="T250" i="8" s="1"/>
  <c r="P250" i="8"/>
  <c r="R250" i="8" s="1"/>
  <c r="N250" i="8"/>
  <c r="G149" i="7" s="1"/>
  <c r="K250" i="8"/>
  <c r="E149" i="7" s="1"/>
  <c r="I250" i="8"/>
  <c r="D149" i="7" s="1"/>
  <c r="H250" i="8"/>
  <c r="G250" i="8"/>
  <c r="F250" i="8"/>
  <c r="E250" i="8"/>
  <c r="D250" i="8"/>
  <c r="A250" i="8"/>
  <c r="Z249" i="8"/>
  <c r="S249" i="8"/>
  <c r="P249" i="8"/>
  <c r="N249" i="8"/>
  <c r="G20" i="7" s="1"/>
  <c r="K249" i="8"/>
  <c r="E20" i="7" s="1"/>
  <c r="J249" i="8"/>
  <c r="I249" i="8"/>
  <c r="D20" i="7" s="1"/>
  <c r="H249" i="8"/>
  <c r="G249" i="8"/>
  <c r="F249" i="8"/>
  <c r="E249" i="8"/>
  <c r="Z248" i="8"/>
  <c r="S248" i="8"/>
  <c r="T248" i="8" s="1"/>
  <c r="P248" i="8"/>
  <c r="N248" i="8"/>
  <c r="O248" i="8" s="1"/>
  <c r="K248" i="8"/>
  <c r="J248" i="8"/>
  <c r="I248" i="8"/>
  <c r="R248" i="8" s="1"/>
  <c r="H248" i="8"/>
  <c r="G248" i="8"/>
  <c r="F248" i="8"/>
  <c r="E248" i="8"/>
  <c r="Z247" i="8"/>
  <c r="S247" i="8"/>
  <c r="P247" i="8"/>
  <c r="N247" i="8"/>
  <c r="G71" i="7" s="1"/>
  <c r="K247" i="8"/>
  <c r="E71" i="7" s="1"/>
  <c r="J247" i="8"/>
  <c r="I247" i="8"/>
  <c r="D71" i="7" s="1"/>
  <c r="H247" i="8"/>
  <c r="G247" i="8"/>
  <c r="F247" i="8"/>
  <c r="E247" i="8"/>
  <c r="Z246" i="8"/>
  <c r="S246" i="8"/>
  <c r="T246" i="8" s="1"/>
  <c r="P246" i="8"/>
  <c r="N246" i="8"/>
  <c r="G98" i="7" s="1"/>
  <c r="K246" i="8"/>
  <c r="E98" i="7" s="1"/>
  <c r="J246" i="8"/>
  <c r="I246" i="8"/>
  <c r="D98" i="7" s="1"/>
  <c r="H246" i="8"/>
  <c r="G246" i="8"/>
  <c r="F246" i="8"/>
  <c r="E246" i="8"/>
  <c r="Z245" i="8"/>
  <c r="S245" i="8"/>
  <c r="P245" i="8"/>
  <c r="N245" i="8"/>
  <c r="G119" i="7" s="1"/>
  <c r="K245" i="8"/>
  <c r="E119" i="7" s="1"/>
  <c r="J245" i="8"/>
  <c r="I245" i="8"/>
  <c r="D119" i="7" s="1"/>
  <c r="H245" i="8"/>
  <c r="G245" i="8"/>
  <c r="F245" i="8"/>
  <c r="E245" i="8"/>
  <c r="Z244" i="8"/>
  <c r="S244" i="8"/>
  <c r="T244" i="8" s="1"/>
  <c r="P244" i="8"/>
  <c r="N244" i="8"/>
  <c r="G120" i="7" s="1"/>
  <c r="K244" i="8"/>
  <c r="E120" i="7" s="1"/>
  <c r="J244" i="8"/>
  <c r="I244" i="8"/>
  <c r="D120" i="7" s="1"/>
  <c r="H244" i="8"/>
  <c r="G244" i="8"/>
  <c r="F244" i="8"/>
  <c r="E244" i="8"/>
  <c r="Z243" i="8"/>
  <c r="S243" i="8"/>
  <c r="T243" i="8" s="1"/>
  <c r="P243" i="8"/>
  <c r="R243" i="8" s="1"/>
  <c r="N243" i="8"/>
  <c r="G165" i="7" s="1"/>
  <c r="K243" i="8"/>
  <c r="E165" i="7" s="1"/>
  <c r="I243" i="8"/>
  <c r="D165" i="7" s="1"/>
  <c r="H243" i="8"/>
  <c r="G243" i="8"/>
  <c r="F243" i="8"/>
  <c r="E243" i="8"/>
  <c r="D243" i="8"/>
  <c r="A243" i="8"/>
  <c r="Z242" i="8"/>
  <c r="S242" i="8"/>
  <c r="T242" i="8" s="1"/>
  <c r="P242" i="8"/>
  <c r="R242" i="8" s="1"/>
  <c r="N242" i="8"/>
  <c r="G164" i="7" s="1"/>
  <c r="K242" i="8"/>
  <c r="E164" i="7" s="1"/>
  <c r="I242" i="8"/>
  <c r="D164" i="7" s="1"/>
  <c r="H242" i="8"/>
  <c r="G242" i="8"/>
  <c r="F242" i="8"/>
  <c r="E242" i="8"/>
  <c r="D242" i="8"/>
  <c r="A242" i="8"/>
  <c r="Z241" i="8"/>
  <c r="R241" i="8"/>
  <c r="Q241" i="8"/>
  <c r="T241" i="8" s="1"/>
  <c r="S241" i="8"/>
  <c r="P241" i="8"/>
  <c r="L241" i="8"/>
  <c r="O241" i="8" s="1"/>
  <c r="N241" i="8"/>
  <c r="K241" i="8"/>
  <c r="J241" i="8"/>
  <c r="I241" i="8"/>
  <c r="H241" i="8"/>
  <c r="G241" i="8"/>
  <c r="F241" i="8"/>
  <c r="E241" i="8"/>
  <c r="Z240" i="8"/>
  <c r="Q240" i="8"/>
  <c r="T240" i="8" s="1"/>
  <c r="S240" i="8"/>
  <c r="P240" i="8"/>
  <c r="M240" i="8"/>
  <c r="L240" i="8"/>
  <c r="O240" i="8" s="1"/>
  <c r="N240" i="8"/>
  <c r="K240" i="8"/>
  <c r="J240" i="8"/>
  <c r="I240" i="8"/>
  <c r="H240" i="8"/>
  <c r="G240" i="8"/>
  <c r="F240" i="8"/>
  <c r="E240" i="8"/>
  <c r="Z239" i="8"/>
  <c r="R239" i="8"/>
  <c r="Q239" i="8"/>
  <c r="T239" i="8" s="1"/>
  <c r="S239" i="8"/>
  <c r="P239" i="8"/>
  <c r="L239" i="8"/>
  <c r="O239" i="8" s="1"/>
  <c r="N239" i="8"/>
  <c r="K239" i="8"/>
  <c r="J239" i="8"/>
  <c r="I239" i="8"/>
  <c r="H239" i="8"/>
  <c r="G239" i="8"/>
  <c r="F239" i="8"/>
  <c r="E239" i="8"/>
  <c r="Z238" i="8"/>
  <c r="Q238" i="8"/>
  <c r="T238" i="8" s="1"/>
  <c r="S238" i="8"/>
  <c r="P238" i="8"/>
  <c r="M238" i="8"/>
  <c r="L238" i="8"/>
  <c r="O238" i="8" s="1"/>
  <c r="N238" i="8"/>
  <c r="K238" i="8"/>
  <c r="J238" i="8"/>
  <c r="I238" i="8"/>
  <c r="H238" i="8"/>
  <c r="G238" i="8"/>
  <c r="F238" i="8"/>
  <c r="E238" i="8"/>
  <c r="Z237" i="8"/>
  <c r="S237" i="8"/>
  <c r="T237" i="8" s="1"/>
  <c r="P237" i="8"/>
  <c r="R237" i="8" s="1"/>
  <c r="N237" i="8"/>
  <c r="G112" i="7" s="1"/>
  <c r="K237" i="8"/>
  <c r="E112" i="7" s="1"/>
  <c r="I237" i="8"/>
  <c r="D112" i="7" s="1"/>
  <c r="H237" i="8"/>
  <c r="G237" i="8"/>
  <c r="F237" i="8"/>
  <c r="E237" i="8"/>
  <c r="D237" i="8"/>
  <c r="A237" i="8"/>
  <c r="Z236" i="8"/>
  <c r="S236" i="8"/>
  <c r="T236" i="8" s="1"/>
  <c r="P236" i="8"/>
  <c r="R236" i="8" s="1"/>
  <c r="N236" i="8"/>
  <c r="G110" i="7" s="1"/>
  <c r="K236" i="8"/>
  <c r="E110" i="7" s="1"/>
  <c r="I236" i="8"/>
  <c r="D110" i="7" s="1"/>
  <c r="H236" i="8"/>
  <c r="G236" i="8"/>
  <c r="F236" i="8"/>
  <c r="E236" i="8"/>
  <c r="D236" i="8"/>
  <c r="A236" i="8"/>
  <c r="Z235" i="8"/>
  <c r="S235" i="8"/>
  <c r="T235" i="8" s="1"/>
  <c r="P235" i="8"/>
  <c r="R235" i="8" s="1"/>
  <c r="N235" i="8"/>
  <c r="G103" i="7" s="1"/>
  <c r="K235" i="8"/>
  <c r="E103" i="7" s="1"/>
  <c r="I235" i="8"/>
  <c r="D103" i="7" s="1"/>
  <c r="H235" i="8"/>
  <c r="G235" i="8"/>
  <c r="F235" i="8"/>
  <c r="E235" i="8"/>
  <c r="D235" i="8"/>
  <c r="A235" i="8"/>
  <c r="Z234" i="8"/>
  <c r="S234" i="8"/>
  <c r="T234" i="8" s="1"/>
  <c r="P234" i="8"/>
  <c r="R234" i="8" s="1"/>
  <c r="N234" i="8"/>
  <c r="G104" i="7" s="1"/>
  <c r="K234" i="8"/>
  <c r="E104" i="7" s="1"/>
  <c r="I234" i="8"/>
  <c r="D104" i="7" s="1"/>
  <c r="H234" i="8"/>
  <c r="G234" i="8"/>
  <c r="F234" i="8"/>
  <c r="E234" i="8"/>
  <c r="D234" i="8"/>
  <c r="A234" i="8"/>
  <c r="Z233" i="8"/>
  <c r="S233" i="8"/>
  <c r="T233" i="8" s="1"/>
  <c r="P233" i="8"/>
  <c r="R233" i="8" s="1"/>
  <c r="N233" i="8"/>
  <c r="G100" i="7" s="1"/>
  <c r="K233" i="8"/>
  <c r="E100" i="7" s="1"/>
  <c r="I233" i="8"/>
  <c r="D100" i="7" s="1"/>
  <c r="H233" i="8"/>
  <c r="G233" i="8"/>
  <c r="F233" i="8"/>
  <c r="E233" i="8"/>
  <c r="D233" i="8"/>
  <c r="A233" i="8"/>
  <c r="Z232" i="8"/>
  <c r="S232" i="8"/>
  <c r="T232" i="8" s="1"/>
  <c r="P232" i="8"/>
  <c r="R232" i="8" s="1"/>
  <c r="N232" i="8"/>
  <c r="G101" i="7" s="1"/>
  <c r="K232" i="8"/>
  <c r="E101" i="7" s="1"/>
  <c r="I232" i="8"/>
  <c r="D101" i="7" s="1"/>
  <c r="H232" i="8"/>
  <c r="G232" i="8"/>
  <c r="F232" i="8"/>
  <c r="E232" i="8"/>
  <c r="D232" i="8"/>
  <c r="A232" i="8"/>
  <c r="Z231" i="8"/>
  <c r="S231" i="8"/>
  <c r="T231" i="8" s="1"/>
  <c r="P231" i="8"/>
  <c r="R231" i="8" s="1"/>
  <c r="N231" i="8"/>
  <c r="G94" i="7" s="1"/>
  <c r="K231" i="8"/>
  <c r="E94" i="7" s="1"/>
  <c r="I231" i="8"/>
  <c r="D94" i="7" s="1"/>
  <c r="H231" i="8"/>
  <c r="G231" i="8"/>
  <c r="F231" i="8"/>
  <c r="E231" i="8"/>
  <c r="D231" i="8"/>
  <c r="A231" i="8"/>
  <c r="Z230" i="8"/>
  <c r="S230" i="8"/>
  <c r="T230" i="8" s="1"/>
  <c r="P230" i="8"/>
  <c r="R230" i="8" s="1"/>
  <c r="N230" i="8"/>
  <c r="G95" i="7" s="1"/>
  <c r="K230" i="8"/>
  <c r="E95" i="7" s="1"/>
  <c r="I230" i="8"/>
  <c r="D95" i="7" s="1"/>
  <c r="H230" i="8"/>
  <c r="G230" i="8"/>
  <c r="F230" i="8"/>
  <c r="E230" i="8"/>
  <c r="D230" i="8"/>
  <c r="A230" i="8"/>
  <c r="Z229" i="8"/>
  <c r="S229" i="8"/>
  <c r="T229" i="8" s="1"/>
  <c r="P229" i="8"/>
  <c r="R229" i="8" s="1"/>
  <c r="N229" i="8"/>
  <c r="G75" i="7" s="1"/>
  <c r="K229" i="8"/>
  <c r="E75" i="7" s="1"/>
  <c r="I229" i="8"/>
  <c r="D75" i="7" s="1"/>
  <c r="H229" i="8"/>
  <c r="G229" i="8"/>
  <c r="F229" i="8"/>
  <c r="E229" i="8"/>
  <c r="D229" i="8"/>
  <c r="A229" i="8"/>
  <c r="Z228" i="8"/>
  <c r="S228" i="8"/>
  <c r="T228" i="8" s="1"/>
  <c r="P228" i="8"/>
  <c r="R228" i="8" s="1"/>
  <c r="N228" i="8"/>
  <c r="G74" i="7" s="1"/>
  <c r="K228" i="8"/>
  <c r="E74" i="7" s="1"/>
  <c r="I228" i="8"/>
  <c r="D74" i="7" s="1"/>
  <c r="H228" i="8"/>
  <c r="G228" i="8"/>
  <c r="F228" i="8"/>
  <c r="E228" i="8"/>
  <c r="D228" i="8"/>
  <c r="A228" i="8"/>
  <c r="Z227" i="8"/>
  <c r="S227" i="8"/>
  <c r="T227" i="8" s="1"/>
  <c r="P227" i="8"/>
  <c r="R227" i="8" s="1"/>
  <c r="N227" i="8"/>
  <c r="G167" i="7" s="1"/>
  <c r="K227" i="8"/>
  <c r="E167" i="7" s="1"/>
  <c r="I227" i="8"/>
  <c r="D167" i="7" s="1"/>
  <c r="H227" i="8"/>
  <c r="G227" i="8"/>
  <c r="F227" i="8"/>
  <c r="E227" i="8"/>
  <c r="D227" i="8"/>
  <c r="A227" i="8"/>
  <c r="Z226" i="8"/>
  <c r="S226" i="8"/>
  <c r="T226" i="8" s="1"/>
  <c r="P226" i="8"/>
  <c r="R226" i="8" s="1"/>
  <c r="N226" i="8"/>
  <c r="G159" i="7" s="1"/>
  <c r="K226" i="8"/>
  <c r="E159" i="7" s="1"/>
  <c r="I226" i="8"/>
  <c r="D159" i="7" s="1"/>
  <c r="H226" i="8"/>
  <c r="G226" i="8"/>
  <c r="F226" i="8"/>
  <c r="E226" i="8"/>
  <c r="D226" i="8"/>
  <c r="A226" i="8"/>
  <c r="Z225" i="8"/>
  <c r="R225" i="8"/>
  <c r="Q225" i="8"/>
  <c r="T225" i="8" s="1"/>
  <c r="S225" i="8"/>
  <c r="P225" i="8"/>
  <c r="L225" i="8"/>
  <c r="O225" i="8" s="1"/>
  <c r="N225" i="8"/>
  <c r="K225" i="8"/>
  <c r="J225" i="8"/>
  <c r="I225" i="8"/>
  <c r="H225" i="8"/>
  <c r="G225" i="8"/>
  <c r="F225" i="8"/>
  <c r="E225" i="8"/>
  <c r="Z224" i="8"/>
  <c r="Q224" i="8"/>
  <c r="T224" i="8" s="1"/>
  <c r="S224" i="8"/>
  <c r="P224" i="8"/>
  <c r="M224" i="8"/>
  <c r="L224" i="8"/>
  <c r="O224" i="8" s="1"/>
  <c r="N224" i="8"/>
  <c r="K224" i="8"/>
  <c r="J224" i="8"/>
  <c r="I224" i="8"/>
  <c r="H224" i="8"/>
  <c r="G224" i="8"/>
  <c r="F224" i="8"/>
  <c r="E224" i="8"/>
  <c r="Z223" i="8"/>
  <c r="R223" i="8"/>
  <c r="Q223" i="8"/>
  <c r="T223" i="8" s="1"/>
  <c r="S223" i="8"/>
  <c r="P223" i="8"/>
  <c r="L223" i="8"/>
  <c r="O223" i="8" s="1"/>
  <c r="N223" i="8"/>
  <c r="K223" i="8"/>
  <c r="J223" i="8"/>
  <c r="I223" i="8"/>
  <c r="H223" i="8"/>
  <c r="G223" i="8"/>
  <c r="F223" i="8"/>
  <c r="E223" i="8"/>
  <c r="Z222" i="8"/>
  <c r="Q222" i="8"/>
  <c r="T222" i="8" s="1"/>
  <c r="S222" i="8"/>
  <c r="P222" i="8"/>
  <c r="M222" i="8"/>
  <c r="L222" i="8"/>
  <c r="O222" i="8" s="1"/>
  <c r="N222" i="8"/>
  <c r="K222" i="8"/>
  <c r="J222" i="8"/>
  <c r="I222" i="8"/>
  <c r="H222" i="8"/>
  <c r="G222" i="8"/>
  <c r="F222" i="8"/>
  <c r="E222" i="8"/>
  <c r="Z221" i="8"/>
  <c r="R221" i="8"/>
  <c r="Q221" i="8"/>
  <c r="T221" i="8" s="1"/>
  <c r="S221" i="8"/>
  <c r="P221" i="8"/>
  <c r="L221" i="8"/>
  <c r="O221" i="8" s="1"/>
  <c r="N221" i="8"/>
  <c r="K221" i="8"/>
  <c r="J221" i="8"/>
  <c r="I221" i="8"/>
  <c r="H221" i="8"/>
  <c r="G221" i="8"/>
  <c r="F221" i="8"/>
  <c r="E221" i="8"/>
  <c r="Z220" i="8"/>
  <c r="Q220" i="8"/>
  <c r="T220" i="8" s="1"/>
  <c r="S220" i="8"/>
  <c r="P220" i="8"/>
  <c r="M220" i="8"/>
  <c r="L220" i="8"/>
  <c r="O220" i="8" s="1"/>
  <c r="N220" i="8"/>
  <c r="K220" i="8"/>
  <c r="J220" i="8"/>
  <c r="I220" i="8"/>
  <c r="H220" i="8"/>
  <c r="G220" i="8"/>
  <c r="F220" i="8"/>
  <c r="E220" i="8"/>
  <c r="Z219" i="8"/>
  <c r="R219" i="8"/>
  <c r="Q219" i="8"/>
  <c r="T219" i="8" s="1"/>
  <c r="S219" i="8"/>
  <c r="P219" i="8"/>
  <c r="L219" i="8"/>
  <c r="O219" i="8" s="1"/>
  <c r="N219" i="8"/>
  <c r="K219" i="8"/>
  <c r="J219" i="8"/>
  <c r="I219" i="8"/>
  <c r="H219" i="8"/>
  <c r="G219" i="8"/>
  <c r="F219" i="8"/>
  <c r="E219" i="8"/>
  <c r="Z218" i="8"/>
  <c r="Q218" i="8"/>
  <c r="T218" i="8" s="1"/>
  <c r="S218" i="8"/>
  <c r="P218" i="8"/>
  <c r="M218" i="8"/>
  <c r="L218" i="8"/>
  <c r="O218" i="8" s="1"/>
  <c r="N218" i="8"/>
  <c r="K218" i="8"/>
  <c r="J218" i="8"/>
  <c r="I218" i="8"/>
  <c r="H218" i="8"/>
  <c r="G218" i="8"/>
  <c r="F218" i="8"/>
  <c r="E218" i="8"/>
  <c r="Z217" i="8"/>
  <c r="R217" i="8"/>
  <c r="Q217" i="8"/>
  <c r="T217" i="8" s="1"/>
  <c r="S217" i="8"/>
  <c r="P217" i="8"/>
  <c r="L217" i="8"/>
  <c r="O217" i="8" s="1"/>
  <c r="N217" i="8"/>
  <c r="K217" i="8"/>
  <c r="J217" i="8"/>
  <c r="I217" i="8"/>
  <c r="H217" i="8"/>
  <c r="G217" i="8"/>
  <c r="F217" i="8"/>
  <c r="E217" i="8"/>
  <c r="Z216" i="8"/>
  <c r="Q216" i="8"/>
  <c r="T216" i="8" s="1"/>
  <c r="S216" i="8"/>
  <c r="P216" i="8"/>
  <c r="M216" i="8"/>
  <c r="L216" i="8"/>
  <c r="O216" i="8" s="1"/>
  <c r="N216" i="8"/>
  <c r="K216" i="8"/>
  <c r="J216" i="8"/>
  <c r="I216" i="8"/>
  <c r="H216" i="8"/>
  <c r="G216" i="8"/>
  <c r="F216" i="8"/>
  <c r="E216" i="8"/>
  <c r="Z215" i="8"/>
  <c r="R215" i="8"/>
  <c r="Q215" i="8"/>
  <c r="T215" i="8" s="1"/>
  <c r="S215" i="8"/>
  <c r="P215" i="8"/>
  <c r="L215" i="8"/>
  <c r="O215" i="8" s="1"/>
  <c r="N215" i="8"/>
  <c r="K215" i="8"/>
  <c r="J215" i="8"/>
  <c r="I215" i="8"/>
  <c r="H215" i="8"/>
  <c r="G215" i="8"/>
  <c r="F215" i="8"/>
  <c r="E215" i="8"/>
  <c r="Z214" i="8"/>
  <c r="Q214" i="8"/>
  <c r="T214" i="8" s="1"/>
  <c r="S214" i="8"/>
  <c r="P214" i="8"/>
  <c r="M214" i="8"/>
  <c r="L214" i="8"/>
  <c r="O214" i="8" s="1"/>
  <c r="N214" i="8"/>
  <c r="K214" i="8"/>
  <c r="J214" i="8"/>
  <c r="I214" i="8"/>
  <c r="H214" i="8"/>
  <c r="G214" i="8"/>
  <c r="F214" i="8"/>
  <c r="E214" i="8"/>
  <c r="Z213" i="8"/>
  <c r="R213" i="8"/>
  <c r="Q213" i="8"/>
  <c r="T213" i="8" s="1"/>
  <c r="S213" i="8"/>
  <c r="P213" i="8"/>
  <c r="L213" i="8"/>
  <c r="O213" i="8" s="1"/>
  <c r="N213" i="8"/>
  <c r="K213" i="8"/>
  <c r="J213" i="8"/>
  <c r="I213" i="8"/>
  <c r="H213" i="8"/>
  <c r="G213" i="8"/>
  <c r="F213" i="8"/>
  <c r="E213" i="8"/>
  <c r="Z212" i="8"/>
  <c r="Q212" i="8"/>
  <c r="T212" i="8" s="1"/>
  <c r="S212" i="8"/>
  <c r="P212" i="8"/>
  <c r="M212" i="8"/>
  <c r="L212" i="8"/>
  <c r="O212" i="8" s="1"/>
  <c r="N212" i="8"/>
  <c r="K212" i="8"/>
  <c r="J212" i="8"/>
  <c r="I212" i="8"/>
  <c r="H212" i="8"/>
  <c r="G212" i="8"/>
  <c r="F212" i="8"/>
  <c r="E212" i="8"/>
  <c r="Z211" i="8"/>
  <c r="R211" i="8"/>
  <c r="Q211" i="8"/>
  <c r="T211" i="8" s="1"/>
  <c r="S211" i="8"/>
  <c r="P211" i="8"/>
  <c r="L211" i="8"/>
  <c r="O211" i="8" s="1"/>
  <c r="H41" i="7" s="1"/>
  <c r="N211" i="8"/>
  <c r="G41" i="7" s="1"/>
  <c r="K211" i="8"/>
  <c r="E41" i="7" s="1"/>
  <c r="J211" i="8"/>
  <c r="I211" i="8"/>
  <c r="D41" i="7" s="1"/>
  <c r="H211" i="8"/>
  <c r="G211" i="8"/>
  <c r="F211" i="8"/>
  <c r="E211" i="8"/>
  <c r="Z210" i="8"/>
  <c r="Q210" i="8"/>
  <c r="T210" i="8" s="1"/>
  <c r="S210" i="8"/>
  <c r="P210" i="8"/>
  <c r="M210" i="8"/>
  <c r="L210" i="8"/>
  <c r="O210" i="8" s="1"/>
  <c r="N210" i="8"/>
  <c r="K210" i="8"/>
  <c r="J210" i="8"/>
  <c r="I210" i="8"/>
  <c r="H210" i="8"/>
  <c r="G210" i="8"/>
  <c r="F210" i="8"/>
  <c r="E210" i="8"/>
  <c r="Z209" i="8"/>
  <c r="R209" i="8"/>
  <c r="Q209" i="8"/>
  <c r="T209" i="8" s="1"/>
  <c r="S209" i="8"/>
  <c r="P209" i="8"/>
  <c r="L209" i="8"/>
  <c r="O209" i="8" s="1"/>
  <c r="H78" i="7" s="1"/>
  <c r="N209" i="8"/>
  <c r="G78" i="7" s="1"/>
  <c r="K209" i="8"/>
  <c r="E78" i="7" s="1"/>
  <c r="J209" i="8"/>
  <c r="I209" i="8"/>
  <c r="D78" i="7" s="1"/>
  <c r="H209" i="8"/>
  <c r="G209" i="8"/>
  <c r="F209" i="8"/>
  <c r="E209" i="8"/>
  <c r="Z208" i="8"/>
  <c r="Q208" i="8"/>
  <c r="T208" i="8" s="1"/>
  <c r="S208" i="8"/>
  <c r="P208" i="8"/>
  <c r="M208" i="8"/>
  <c r="F107" i="7" s="1"/>
  <c r="L208" i="8"/>
  <c r="O208" i="8" s="1"/>
  <c r="H107" i="7" s="1"/>
  <c r="N208" i="8"/>
  <c r="G107" i="7" s="1"/>
  <c r="K208" i="8"/>
  <c r="E107" i="7" s="1"/>
  <c r="J208" i="8"/>
  <c r="I208" i="8"/>
  <c r="D107" i="7" s="1"/>
  <c r="H208" i="8"/>
  <c r="G208" i="8"/>
  <c r="F208" i="8"/>
  <c r="E208" i="8"/>
  <c r="Z207" i="8"/>
  <c r="R207" i="8"/>
  <c r="Q207" i="8"/>
  <c r="T207" i="8" s="1"/>
  <c r="S207" i="8"/>
  <c r="P207" i="8"/>
  <c r="L207" i="8"/>
  <c r="N207" i="8"/>
  <c r="G114" i="7" s="1"/>
  <c r="K207" i="8"/>
  <c r="E114" i="7" s="1"/>
  <c r="J207" i="8"/>
  <c r="I207" i="8"/>
  <c r="D114" i="7" s="1"/>
  <c r="H207" i="8"/>
  <c r="G207" i="8"/>
  <c r="F207" i="8"/>
  <c r="E207" i="8"/>
  <c r="Z206" i="8"/>
  <c r="S206" i="8"/>
  <c r="P206" i="8"/>
  <c r="N206" i="8"/>
  <c r="G83" i="7" s="1"/>
  <c r="K206" i="8"/>
  <c r="E83" i="7" s="1"/>
  <c r="I206" i="8"/>
  <c r="D83" i="7" s="1"/>
  <c r="H206" i="8"/>
  <c r="G206" i="8"/>
  <c r="F206" i="8"/>
  <c r="E206" i="8"/>
  <c r="D206" i="8"/>
  <c r="A206" i="8"/>
  <c r="Z205" i="8"/>
  <c r="S205" i="8"/>
  <c r="P205" i="8"/>
  <c r="N205" i="8"/>
  <c r="G81" i="7" s="1"/>
  <c r="K205" i="8"/>
  <c r="E81" i="7" s="1"/>
  <c r="I205" i="8"/>
  <c r="D81" i="7" s="1"/>
  <c r="H205" i="8"/>
  <c r="G205" i="8"/>
  <c r="F205" i="8"/>
  <c r="E205" i="8"/>
  <c r="D205" i="8"/>
  <c r="A205" i="8"/>
  <c r="Z204" i="8"/>
  <c r="T204" i="8"/>
  <c r="Q204" i="8"/>
  <c r="R204" i="8" s="1"/>
  <c r="S204" i="8"/>
  <c r="P204" i="8"/>
  <c r="M204" i="8"/>
  <c r="F22" i="7" s="1"/>
  <c r="L204" i="8"/>
  <c r="O204" i="8" s="1"/>
  <c r="H22" i="7" s="1"/>
  <c r="N204" i="8"/>
  <c r="G22" i="7" s="1"/>
  <c r="K204" i="8"/>
  <c r="E22" i="7" s="1"/>
  <c r="J204" i="8"/>
  <c r="I204" i="8"/>
  <c r="D22" i="7" s="1"/>
  <c r="H204" i="8"/>
  <c r="G204" i="8"/>
  <c r="F204" i="8"/>
  <c r="E204" i="8"/>
  <c r="Z203" i="8"/>
  <c r="R203" i="8"/>
  <c r="Q203" i="8"/>
  <c r="T203" i="8" s="1"/>
  <c r="S203" i="8"/>
  <c r="P203" i="8"/>
  <c r="L203" i="8"/>
  <c r="M203" i="8" s="1"/>
  <c r="F32" i="7" s="1"/>
  <c r="N203" i="8"/>
  <c r="G32" i="7" s="1"/>
  <c r="K203" i="8"/>
  <c r="E32" i="7" s="1"/>
  <c r="J203" i="8"/>
  <c r="I203" i="8"/>
  <c r="D32" i="7" s="1"/>
  <c r="H203" i="8"/>
  <c r="G203" i="8"/>
  <c r="F203" i="8"/>
  <c r="E203" i="8"/>
  <c r="Z202" i="8"/>
  <c r="T202" i="8"/>
  <c r="Q202" i="8"/>
  <c r="R202" i="8" s="1"/>
  <c r="S202" i="8"/>
  <c r="P202" i="8"/>
  <c r="M202" i="8"/>
  <c r="F46" i="7" s="1"/>
  <c r="L202" i="8"/>
  <c r="O202" i="8" s="1"/>
  <c r="H46" i="7" s="1"/>
  <c r="N202" i="8"/>
  <c r="G46" i="7" s="1"/>
  <c r="K202" i="8"/>
  <c r="E46" i="7" s="1"/>
  <c r="J202" i="8"/>
  <c r="I202" i="8"/>
  <c r="D46" i="7" s="1"/>
  <c r="H202" i="8"/>
  <c r="G202" i="8"/>
  <c r="F202" i="8"/>
  <c r="E202" i="8"/>
  <c r="Z201" i="8"/>
  <c r="R201" i="8"/>
  <c r="Q201" i="8"/>
  <c r="T201" i="8" s="1"/>
  <c r="S201" i="8"/>
  <c r="P201" i="8"/>
  <c r="L201" i="8"/>
  <c r="O201" i="8" s="1"/>
  <c r="H48" i="7" s="1"/>
  <c r="N201" i="8"/>
  <c r="G48" i="7" s="1"/>
  <c r="K201" i="8"/>
  <c r="E48" i="7" s="1"/>
  <c r="J201" i="8"/>
  <c r="I201" i="8"/>
  <c r="D48" i="7" s="1"/>
  <c r="H201" i="8"/>
  <c r="G201" i="8"/>
  <c r="F201" i="8"/>
  <c r="E201" i="8"/>
  <c r="Z200" i="8"/>
  <c r="Q200" i="8"/>
  <c r="T200" i="8" s="1"/>
  <c r="S200" i="8"/>
  <c r="P200" i="8"/>
  <c r="M200" i="8"/>
  <c r="F49" i="7" s="1"/>
  <c r="L200" i="8"/>
  <c r="O200" i="8" s="1"/>
  <c r="H49" i="7" s="1"/>
  <c r="N200" i="8"/>
  <c r="G49" i="7" s="1"/>
  <c r="K200" i="8"/>
  <c r="E49" i="7" s="1"/>
  <c r="J200" i="8"/>
  <c r="I200" i="8"/>
  <c r="D49" i="7" s="1"/>
  <c r="H200" i="8"/>
  <c r="G200" i="8"/>
  <c r="F200" i="8"/>
  <c r="E200" i="8"/>
  <c r="Z199" i="8"/>
  <c r="R199" i="8"/>
  <c r="Q199" i="8"/>
  <c r="T199" i="8" s="1"/>
  <c r="S199" i="8"/>
  <c r="P199" i="8"/>
  <c r="L199" i="8"/>
  <c r="O199" i="8" s="1"/>
  <c r="N199" i="8"/>
  <c r="K199" i="8"/>
  <c r="J199" i="8"/>
  <c r="I199" i="8"/>
  <c r="H199" i="8"/>
  <c r="G199" i="8"/>
  <c r="F199" i="8"/>
  <c r="E199" i="8"/>
  <c r="Z198" i="8"/>
  <c r="Q198" i="8"/>
  <c r="T198" i="8" s="1"/>
  <c r="S198" i="8"/>
  <c r="P198" i="8"/>
  <c r="M198" i="8"/>
  <c r="F56" i="7" s="1"/>
  <c r="L198" i="8"/>
  <c r="O198" i="8" s="1"/>
  <c r="H56" i="7" s="1"/>
  <c r="N198" i="8"/>
  <c r="G56" i="7" s="1"/>
  <c r="K198" i="8"/>
  <c r="E56" i="7" s="1"/>
  <c r="J198" i="8"/>
  <c r="I198" i="8"/>
  <c r="D56" i="7" s="1"/>
  <c r="H198" i="8"/>
  <c r="G198" i="8"/>
  <c r="F198" i="8"/>
  <c r="E198" i="8"/>
  <c r="Z197" i="8"/>
  <c r="R197" i="8"/>
  <c r="Q197" i="8"/>
  <c r="T197" i="8" s="1"/>
  <c r="S197" i="8"/>
  <c r="P197" i="8"/>
  <c r="L197" i="8"/>
  <c r="O197" i="8" s="1"/>
  <c r="N197" i="8"/>
  <c r="K197" i="8"/>
  <c r="J197" i="8"/>
  <c r="I197" i="8"/>
  <c r="H197" i="8"/>
  <c r="G197" i="8"/>
  <c r="F197" i="8"/>
  <c r="E197" i="8"/>
  <c r="Z196" i="8"/>
  <c r="Q196" i="8"/>
  <c r="T196" i="8" s="1"/>
  <c r="S196" i="8"/>
  <c r="P196" i="8"/>
  <c r="M196" i="8"/>
  <c r="F84" i="7" s="1"/>
  <c r="L196" i="8"/>
  <c r="O196" i="8" s="1"/>
  <c r="H84" i="7" s="1"/>
  <c r="N196" i="8"/>
  <c r="G84" i="7" s="1"/>
  <c r="K196" i="8"/>
  <c r="E84" i="7" s="1"/>
  <c r="J196" i="8"/>
  <c r="I196" i="8"/>
  <c r="D84" i="7" s="1"/>
  <c r="H196" i="8"/>
  <c r="G196" i="8"/>
  <c r="F196" i="8"/>
  <c r="E196" i="8"/>
  <c r="Z195" i="8"/>
  <c r="R195" i="8"/>
  <c r="Q195" i="8"/>
  <c r="T195" i="8" s="1"/>
  <c r="S195" i="8"/>
  <c r="P195" i="8"/>
  <c r="L195" i="8"/>
  <c r="O195" i="8" s="1"/>
  <c r="H88" i="7" s="1"/>
  <c r="N195" i="8"/>
  <c r="G88" i="7" s="1"/>
  <c r="K195" i="8"/>
  <c r="E88" i="7" s="1"/>
  <c r="J195" i="8"/>
  <c r="I195" i="8"/>
  <c r="D88" i="7" s="1"/>
  <c r="H195" i="8"/>
  <c r="G195" i="8"/>
  <c r="F195" i="8"/>
  <c r="E195" i="8"/>
  <c r="Z194" i="8"/>
  <c r="Q194" i="8"/>
  <c r="T194" i="8" s="1"/>
  <c r="S194" i="8"/>
  <c r="P194" i="8"/>
  <c r="M194" i="8"/>
  <c r="L194" i="8"/>
  <c r="O194" i="8" s="1"/>
  <c r="N194" i="8"/>
  <c r="K194" i="8"/>
  <c r="J194" i="8"/>
  <c r="I194" i="8"/>
  <c r="H194" i="8"/>
  <c r="G194" i="8"/>
  <c r="F194" i="8"/>
  <c r="E194" i="8"/>
  <c r="Z193" i="8"/>
  <c r="R193" i="8"/>
  <c r="Q193" i="8"/>
  <c r="T193" i="8" s="1"/>
  <c r="S193" i="8"/>
  <c r="P193" i="8"/>
  <c r="L193" i="8"/>
  <c r="O193" i="8" s="1"/>
  <c r="N193" i="8"/>
  <c r="K193" i="8"/>
  <c r="J193" i="8"/>
  <c r="I193" i="8"/>
  <c r="H193" i="8"/>
  <c r="G193" i="8"/>
  <c r="F193" i="8"/>
  <c r="E193" i="8"/>
  <c r="Z192" i="8"/>
  <c r="Q192" i="8"/>
  <c r="T192" i="8" s="1"/>
  <c r="S192" i="8"/>
  <c r="P192" i="8"/>
  <c r="M192" i="8"/>
  <c r="F147" i="7" s="1"/>
  <c r="L192" i="8"/>
  <c r="O192" i="8" s="1"/>
  <c r="H147" i="7" s="1"/>
  <c r="N192" i="8"/>
  <c r="G147" i="7" s="1"/>
  <c r="K192" i="8"/>
  <c r="E147" i="7" s="1"/>
  <c r="J192" i="8"/>
  <c r="I192" i="8"/>
  <c r="D147" i="7" s="1"/>
  <c r="H192" i="8"/>
  <c r="G192" i="8"/>
  <c r="F192" i="8"/>
  <c r="E192" i="8"/>
  <c r="Z191" i="8"/>
  <c r="S191" i="8"/>
  <c r="T191" i="8" s="1"/>
  <c r="P191" i="8"/>
  <c r="R191" i="8" s="1"/>
  <c r="N191" i="8"/>
  <c r="G162" i="7" s="1"/>
  <c r="K191" i="8"/>
  <c r="E162" i="7" s="1"/>
  <c r="I191" i="8"/>
  <c r="D162" i="7" s="1"/>
  <c r="H191" i="8"/>
  <c r="G191" i="8"/>
  <c r="F191" i="8"/>
  <c r="E191" i="8"/>
  <c r="D191" i="8"/>
  <c r="A191" i="8"/>
  <c r="Z190" i="8"/>
  <c r="R190" i="8"/>
  <c r="Q190" i="8"/>
  <c r="T190" i="8" s="1"/>
  <c r="S190" i="8"/>
  <c r="P190" i="8"/>
  <c r="L190" i="8"/>
  <c r="O190" i="8" s="1"/>
  <c r="N190" i="8"/>
  <c r="K190" i="8"/>
  <c r="J190" i="8"/>
  <c r="I190" i="8"/>
  <c r="H190" i="8"/>
  <c r="G190" i="8"/>
  <c r="F190" i="8"/>
  <c r="E190" i="8"/>
  <c r="Z189" i="8"/>
  <c r="Q189" i="8"/>
  <c r="T189" i="8" s="1"/>
  <c r="S189" i="8"/>
  <c r="P189" i="8"/>
  <c r="M189" i="8"/>
  <c r="L189" i="8"/>
  <c r="O189" i="8" s="1"/>
  <c r="N189" i="8"/>
  <c r="K189" i="8"/>
  <c r="J189" i="8"/>
  <c r="I189" i="8"/>
  <c r="H189" i="8"/>
  <c r="G189" i="8"/>
  <c r="F189" i="8"/>
  <c r="E189" i="8"/>
  <c r="Z188" i="8"/>
  <c r="R188" i="8"/>
  <c r="Q188" i="8"/>
  <c r="T188" i="8" s="1"/>
  <c r="S188" i="8"/>
  <c r="P188" i="8"/>
  <c r="L188" i="8"/>
  <c r="O188" i="8" s="1"/>
  <c r="N188" i="8"/>
  <c r="K188" i="8"/>
  <c r="J188" i="8"/>
  <c r="I188" i="8"/>
  <c r="H188" i="8"/>
  <c r="G188" i="8"/>
  <c r="F188" i="8"/>
  <c r="E188" i="8"/>
  <c r="Z187" i="8"/>
  <c r="Q187" i="8"/>
  <c r="T187" i="8" s="1"/>
  <c r="S187" i="8"/>
  <c r="P187" i="8"/>
  <c r="M187" i="8"/>
  <c r="L187" i="8"/>
  <c r="O187" i="8" s="1"/>
  <c r="N187" i="8"/>
  <c r="K187" i="8"/>
  <c r="J187" i="8"/>
  <c r="I187" i="8"/>
  <c r="H187" i="8"/>
  <c r="G187" i="8"/>
  <c r="F187" i="8"/>
  <c r="E187" i="8"/>
  <c r="Z186" i="8"/>
  <c r="R186" i="8"/>
  <c r="Q186" i="8"/>
  <c r="T186" i="8" s="1"/>
  <c r="S186" i="8"/>
  <c r="P186" i="8"/>
  <c r="L186" i="8"/>
  <c r="O186" i="8" s="1"/>
  <c r="N186" i="8"/>
  <c r="K186" i="8"/>
  <c r="J186" i="8"/>
  <c r="I186" i="8"/>
  <c r="H186" i="8"/>
  <c r="G186" i="8"/>
  <c r="F186" i="8"/>
  <c r="E186" i="8"/>
  <c r="Z185" i="8"/>
  <c r="S185" i="8"/>
  <c r="P185" i="8"/>
  <c r="N185" i="8"/>
  <c r="G105" i="7" s="1"/>
  <c r="K185" i="8"/>
  <c r="E105" i="7" s="1"/>
  <c r="I185" i="8"/>
  <c r="D105" i="7" s="1"/>
  <c r="H185" i="8"/>
  <c r="G185" i="8"/>
  <c r="F185" i="8"/>
  <c r="E185" i="8"/>
  <c r="D185" i="8"/>
  <c r="A185" i="8"/>
  <c r="Z184" i="8"/>
  <c r="S184" i="8"/>
  <c r="P184" i="8"/>
  <c r="N184" i="8"/>
  <c r="G169" i="7" s="1"/>
  <c r="K184" i="8"/>
  <c r="E169" i="7" s="1"/>
  <c r="I184" i="8"/>
  <c r="D169" i="7" s="1"/>
  <c r="H184" i="8"/>
  <c r="G184" i="8"/>
  <c r="F184" i="8"/>
  <c r="E184" i="8"/>
  <c r="D184" i="8"/>
  <c r="A184" i="8"/>
  <c r="Z183" i="8"/>
  <c r="S183" i="8"/>
  <c r="P183" i="8"/>
  <c r="N183" i="8"/>
  <c r="G99" i="7" s="1"/>
  <c r="K183" i="8"/>
  <c r="E99" i="7" s="1"/>
  <c r="I183" i="8"/>
  <c r="D99" i="7" s="1"/>
  <c r="H183" i="8"/>
  <c r="G183" i="8"/>
  <c r="F183" i="8"/>
  <c r="E183" i="8"/>
  <c r="D183" i="8"/>
  <c r="A183" i="8"/>
  <c r="Z182" i="8"/>
  <c r="S182" i="8"/>
  <c r="P182" i="8"/>
  <c r="N182" i="8"/>
  <c r="G171" i="7" s="1"/>
  <c r="K182" i="8"/>
  <c r="E171" i="7" s="1"/>
  <c r="I182" i="8"/>
  <c r="D171" i="7" s="1"/>
  <c r="H182" i="8"/>
  <c r="G182" i="8"/>
  <c r="F182" i="8"/>
  <c r="E182" i="8"/>
  <c r="D182" i="8"/>
  <c r="A182" i="8"/>
  <c r="Z181" i="8"/>
  <c r="S181" i="8"/>
  <c r="P181" i="8"/>
  <c r="N181" i="8"/>
  <c r="G96" i="7" s="1"/>
  <c r="K181" i="8"/>
  <c r="E96" i="7" s="1"/>
  <c r="I181" i="8"/>
  <c r="D96" i="7" s="1"/>
  <c r="H181" i="8"/>
  <c r="G181" i="8"/>
  <c r="F181" i="8"/>
  <c r="E181" i="8"/>
  <c r="D181" i="8"/>
  <c r="A181" i="8"/>
  <c r="Z180" i="8"/>
  <c r="S180" i="8"/>
  <c r="P180" i="8"/>
  <c r="N180" i="8"/>
  <c r="G170" i="7" s="1"/>
  <c r="K180" i="8"/>
  <c r="E170" i="7" s="1"/>
  <c r="I180" i="8"/>
  <c r="D170" i="7" s="1"/>
  <c r="H180" i="8"/>
  <c r="G180" i="8"/>
  <c r="F180" i="8"/>
  <c r="E180" i="8"/>
  <c r="D180" i="8"/>
  <c r="A180" i="8"/>
  <c r="Z179" i="8"/>
  <c r="S179" i="8"/>
  <c r="P179" i="8"/>
  <c r="N179" i="8"/>
  <c r="G76" i="7" s="1"/>
  <c r="K179" i="8"/>
  <c r="E76" i="7" s="1"/>
  <c r="I179" i="8"/>
  <c r="D76" i="7" s="1"/>
  <c r="H179" i="8"/>
  <c r="G179" i="8"/>
  <c r="F179" i="8"/>
  <c r="E179" i="8"/>
  <c r="D179" i="8"/>
  <c r="A179" i="8"/>
  <c r="Z178" i="8"/>
  <c r="S178" i="8"/>
  <c r="P178" i="8"/>
  <c r="N178" i="8"/>
  <c r="G77" i="7" s="1"/>
  <c r="K178" i="8"/>
  <c r="E77" i="7" s="1"/>
  <c r="I178" i="8"/>
  <c r="D77" i="7" s="1"/>
  <c r="H178" i="8"/>
  <c r="G178" i="8"/>
  <c r="F178" i="8"/>
  <c r="E178" i="8"/>
  <c r="D178" i="8"/>
  <c r="A178" i="8"/>
  <c r="Z177" i="8"/>
  <c r="S177" i="8"/>
  <c r="P177" i="8"/>
  <c r="N177" i="8"/>
  <c r="G168" i="7" s="1"/>
  <c r="K177" i="8"/>
  <c r="E168" i="7" s="1"/>
  <c r="I177" i="8"/>
  <c r="D168" i="7" s="1"/>
  <c r="H177" i="8"/>
  <c r="G177" i="8"/>
  <c r="F177" i="8"/>
  <c r="E177" i="8"/>
  <c r="D177" i="8"/>
  <c r="A177" i="8"/>
  <c r="Z176" i="8"/>
  <c r="S176" i="8"/>
  <c r="P176" i="8"/>
  <c r="N176" i="8"/>
  <c r="G166" i="7" s="1"/>
  <c r="K176" i="8"/>
  <c r="E166" i="7" s="1"/>
  <c r="I176" i="8"/>
  <c r="D166" i="7" s="1"/>
  <c r="H176" i="8"/>
  <c r="G176" i="8"/>
  <c r="F176" i="8"/>
  <c r="E176" i="8"/>
  <c r="D176" i="8"/>
  <c r="A176" i="8"/>
  <c r="Z175" i="8"/>
  <c r="S175" i="8"/>
  <c r="P175" i="8"/>
  <c r="N175" i="8"/>
  <c r="G160" i="7" s="1"/>
  <c r="K175" i="8"/>
  <c r="E160" i="7" s="1"/>
  <c r="I175" i="8"/>
  <c r="D160" i="7" s="1"/>
  <c r="H175" i="8"/>
  <c r="G175" i="8"/>
  <c r="F175" i="8"/>
  <c r="E175" i="8"/>
  <c r="D175" i="8"/>
  <c r="A175" i="8"/>
  <c r="Z174" i="8"/>
  <c r="Q174" i="8"/>
  <c r="T174" i="8" s="1"/>
  <c r="S174" i="8"/>
  <c r="P174" i="8"/>
  <c r="M174" i="8"/>
  <c r="L174" i="8"/>
  <c r="O174" i="8" s="1"/>
  <c r="N174" i="8"/>
  <c r="K174" i="8"/>
  <c r="J174" i="8"/>
  <c r="I174" i="8"/>
  <c r="H174" i="8"/>
  <c r="G174" i="8"/>
  <c r="F174" i="8"/>
  <c r="E174" i="8"/>
  <c r="Z173" i="8"/>
  <c r="R173" i="8"/>
  <c r="Q173" i="8"/>
  <c r="T173" i="8" s="1"/>
  <c r="S173" i="8"/>
  <c r="P173" i="8"/>
  <c r="L173" i="8"/>
  <c r="O173" i="8" s="1"/>
  <c r="N173" i="8"/>
  <c r="K173" i="8"/>
  <c r="J173" i="8"/>
  <c r="I173" i="8"/>
  <c r="H173" i="8"/>
  <c r="G173" i="8"/>
  <c r="F173" i="8"/>
  <c r="E173" i="8"/>
  <c r="Z172" i="8"/>
  <c r="Q172" i="8"/>
  <c r="T172" i="8" s="1"/>
  <c r="S172" i="8"/>
  <c r="P172" i="8"/>
  <c r="M172" i="8"/>
  <c r="L172" i="8"/>
  <c r="O172" i="8" s="1"/>
  <c r="N172" i="8"/>
  <c r="K172" i="8"/>
  <c r="J172" i="8"/>
  <c r="I172" i="8"/>
  <c r="H172" i="8"/>
  <c r="G172" i="8"/>
  <c r="F172" i="8"/>
  <c r="E172" i="8"/>
  <c r="Z171" i="8"/>
  <c r="R171" i="8"/>
  <c r="Q171" i="8"/>
  <c r="T171" i="8" s="1"/>
  <c r="S171" i="8"/>
  <c r="P171" i="8"/>
  <c r="L171" i="8"/>
  <c r="O171" i="8" s="1"/>
  <c r="N171" i="8"/>
  <c r="K171" i="8"/>
  <c r="J171" i="8"/>
  <c r="I171" i="8"/>
  <c r="H171" i="8"/>
  <c r="G171" i="8"/>
  <c r="F171" i="8"/>
  <c r="E171" i="8"/>
  <c r="Z170" i="8"/>
  <c r="Q170" i="8"/>
  <c r="T170" i="8" s="1"/>
  <c r="S170" i="8"/>
  <c r="P170" i="8"/>
  <c r="M170" i="8"/>
  <c r="L170" i="8"/>
  <c r="O170" i="8" s="1"/>
  <c r="N170" i="8"/>
  <c r="K170" i="8"/>
  <c r="J170" i="8"/>
  <c r="I170" i="8"/>
  <c r="H170" i="8"/>
  <c r="G170" i="8"/>
  <c r="F170" i="8"/>
  <c r="E170" i="8"/>
  <c r="Z169" i="8"/>
  <c r="R169" i="8"/>
  <c r="Q169" i="8"/>
  <c r="T169" i="8" s="1"/>
  <c r="S169" i="8"/>
  <c r="P169" i="8"/>
  <c r="L169" i="8"/>
  <c r="O169" i="8" s="1"/>
  <c r="N169" i="8"/>
  <c r="K169" i="8"/>
  <c r="J169" i="8"/>
  <c r="I169" i="8"/>
  <c r="H169" i="8"/>
  <c r="G169" i="8"/>
  <c r="F169" i="8"/>
  <c r="E169" i="8"/>
  <c r="Z168" i="8"/>
  <c r="Q168" i="8"/>
  <c r="T168" i="8" s="1"/>
  <c r="S168" i="8"/>
  <c r="P168" i="8"/>
  <c r="M168" i="8"/>
  <c r="L168" i="8"/>
  <c r="O168" i="8" s="1"/>
  <c r="H79" i="7" s="1"/>
  <c r="N168" i="8"/>
  <c r="G79" i="7" s="1"/>
  <c r="K168" i="8"/>
  <c r="E79" i="7" s="1"/>
  <c r="J168" i="8"/>
  <c r="I168" i="8"/>
  <c r="D79" i="7" s="1"/>
  <c r="H168" i="8"/>
  <c r="G168" i="8"/>
  <c r="F168" i="8"/>
  <c r="E168" i="8"/>
  <c r="Z167" i="8"/>
  <c r="R167" i="8"/>
  <c r="Q167" i="8"/>
  <c r="T167" i="8" s="1"/>
  <c r="S167" i="8"/>
  <c r="P167" i="8"/>
  <c r="L167" i="8"/>
  <c r="O167" i="8" s="1"/>
  <c r="N167" i="8"/>
  <c r="K167" i="8"/>
  <c r="J167" i="8"/>
  <c r="I167" i="8"/>
  <c r="H167" i="8"/>
  <c r="G167" i="8"/>
  <c r="F167" i="8"/>
  <c r="E167" i="8"/>
  <c r="Z166" i="8"/>
  <c r="Q166" i="8"/>
  <c r="T166" i="8" s="1"/>
  <c r="S166" i="8"/>
  <c r="P166" i="8"/>
  <c r="M166" i="8"/>
  <c r="L166" i="8"/>
  <c r="O166" i="8" s="1"/>
  <c r="N166" i="8"/>
  <c r="K166" i="8"/>
  <c r="J166" i="8"/>
  <c r="I166" i="8"/>
  <c r="H166" i="8"/>
  <c r="G166" i="8"/>
  <c r="F166" i="8"/>
  <c r="E166" i="8"/>
  <c r="Z165" i="8"/>
  <c r="R165" i="8"/>
  <c r="Q165" i="8"/>
  <c r="T165" i="8" s="1"/>
  <c r="S165" i="8"/>
  <c r="P165" i="8"/>
  <c r="L165" i="8"/>
  <c r="O165" i="8" s="1"/>
  <c r="H85" i="7" s="1"/>
  <c r="N165" i="8"/>
  <c r="G85" i="7" s="1"/>
  <c r="K165" i="8"/>
  <c r="E85" i="7" s="1"/>
  <c r="J165" i="8"/>
  <c r="I165" i="8"/>
  <c r="D85" i="7" s="1"/>
  <c r="H165" i="8"/>
  <c r="G165" i="8"/>
  <c r="F165" i="8"/>
  <c r="E165" i="8"/>
  <c r="Z164" i="8"/>
  <c r="Q164" i="8"/>
  <c r="T164" i="8" s="1"/>
  <c r="S164" i="8"/>
  <c r="P164" i="8"/>
  <c r="M164" i="8"/>
  <c r="L164" i="8"/>
  <c r="O164" i="8" s="1"/>
  <c r="H87" i="7" s="1"/>
  <c r="N164" i="8"/>
  <c r="G87" i="7" s="1"/>
  <c r="K164" i="8"/>
  <c r="E87" i="7" s="1"/>
  <c r="J164" i="8"/>
  <c r="I164" i="8"/>
  <c r="D87" i="7" s="1"/>
  <c r="H164" i="8"/>
  <c r="G164" i="8"/>
  <c r="F164" i="8"/>
  <c r="E164" i="8"/>
  <c r="Z163" i="8"/>
  <c r="R163" i="8"/>
  <c r="Q163" i="8"/>
  <c r="T163" i="8" s="1"/>
  <c r="S163" i="8"/>
  <c r="P163" i="8"/>
  <c r="L163" i="8"/>
  <c r="O163" i="8" s="1"/>
  <c r="H89" i="7" s="1"/>
  <c r="N163" i="8"/>
  <c r="G89" i="7" s="1"/>
  <c r="K163" i="8"/>
  <c r="E89" i="7" s="1"/>
  <c r="J163" i="8"/>
  <c r="I163" i="8"/>
  <c r="D89" i="7" s="1"/>
  <c r="H163" i="8"/>
  <c r="G163" i="8"/>
  <c r="F163" i="8"/>
  <c r="E163" i="8"/>
  <c r="Z162" i="8"/>
  <c r="Q162" i="8"/>
  <c r="T162" i="8" s="1"/>
  <c r="S162" i="8"/>
  <c r="P162" i="8"/>
  <c r="M162" i="8"/>
  <c r="L162" i="8"/>
  <c r="O162" i="8" s="1"/>
  <c r="N162" i="8"/>
  <c r="K162" i="8"/>
  <c r="J162" i="8"/>
  <c r="I162" i="8"/>
  <c r="H162" i="8"/>
  <c r="G162" i="8"/>
  <c r="F162" i="8"/>
  <c r="E162" i="8"/>
  <c r="Z161" i="8"/>
  <c r="R161" i="8"/>
  <c r="Q161" i="8"/>
  <c r="T161" i="8" s="1"/>
  <c r="S161" i="8"/>
  <c r="P161" i="8"/>
  <c r="L161" i="8"/>
  <c r="O161" i="8" s="1"/>
  <c r="N161" i="8"/>
  <c r="K161" i="8"/>
  <c r="J161" i="8"/>
  <c r="I161" i="8"/>
  <c r="H161" i="8"/>
  <c r="G161" i="8"/>
  <c r="F161" i="8"/>
  <c r="E161" i="8"/>
  <c r="Z160" i="8"/>
  <c r="S160" i="8"/>
  <c r="P160" i="8"/>
  <c r="N160" i="8"/>
  <c r="G113" i="7" s="1"/>
  <c r="K160" i="8"/>
  <c r="E113" i="7" s="1"/>
  <c r="I160" i="8"/>
  <c r="D113" i="7" s="1"/>
  <c r="H160" i="8"/>
  <c r="G160" i="8"/>
  <c r="F160" i="8"/>
  <c r="E160" i="8"/>
  <c r="D160" i="8"/>
  <c r="A160" i="8"/>
  <c r="Z159" i="8"/>
  <c r="Q159" i="8"/>
  <c r="R159" i="8" s="1"/>
  <c r="S159" i="8"/>
  <c r="P159" i="8"/>
  <c r="M159" i="8"/>
  <c r="L159" i="8"/>
  <c r="O159" i="8" s="1"/>
  <c r="N159" i="8"/>
  <c r="K159" i="8"/>
  <c r="J159" i="8"/>
  <c r="I159" i="8"/>
  <c r="H159" i="8"/>
  <c r="G159" i="8"/>
  <c r="F159" i="8"/>
  <c r="E159" i="8"/>
  <c r="Z158" i="8"/>
  <c r="R158" i="8"/>
  <c r="Q158" i="8"/>
  <c r="T158" i="8" s="1"/>
  <c r="S158" i="8"/>
  <c r="P158" i="8"/>
  <c r="L158" i="8"/>
  <c r="M158" i="8" s="1"/>
  <c r="N158" i="8"/>
  <c r="K158" i="8"/>
  <c r="J158" i="8"/>
  <c r="I158" i="8"/>
  <c r="H158" i="8"/>
  <c r="G158" i="8"/>
  <c r="F158" i="8"/>
  <c r="E158" i="8"/>
  <c r="Z157" i="8"/>
  <c r="Q157" i="8"/>
  <c r="R157" i="8" s="1"/>
  <c r="S157" i="8"/>
  <c r="P157" i="8"/>
  <c r="M157" i="8"/>
  <c r="L157" i="8"/>
  <c r="O157" i="8" s="1"/>
  <c r="N157" i="8"/>
  <c r="K157" i="8"/>
  <c r="J157" i="8"/>
  <c r="I157" i="8"/>
  <c r="H157" i="8"/>
  <c r="G157" i="8"/>
  <c r="F157" i="8"/>
  <c r="E157" i="8"/>
  <c r="Z156" i="8"/>
  <c r="R156" i="8"/>
  <c r="Q156" i="8"/>
  <c r="T156" i="8" s="1"/>
  <c r="S156" i="8"/>
  <c r="P156" i="8"/>
  <c r="L156" i="8"/>
  <c r="M156" i="8" s="1"/>
  <c r="N156" i="8"/>
  <c r="K156" i="8"/>
  <c r="J156" i="8"/>
  <c r="I156" i="8"/>
  <c r="H156" i="8"/>
  <c r="G156" i="8"/>
  <c r="F156" i="8"/>
  <c r="E156" i="8"/>
  <c r="Z155" i="8"/>
  <c r="Q155" i="8"/>
  <c r="R155" i="8" s="1"/>
  <c r="S155" i="8"/>
  <c r="P155" i="8"/>
  <c r="M155" i="8"/>
  <c r="F92" i="7" s="1"/>
  <c r="L155" i="8"/>
  <c r="O155" i="8" s="1"/>
  <c r="H92" i="7" s="1"/>
  <c r="N155" i="8"/>
  <c r="G92" i="7" s="1"/>
  <c r="K155" i="8"/>
  <c r="E92" i="7" s="1"/>
  <c r="J155" i="8"/>
  <c r="I155" i="8"/>
  <c r="D92" i="7" s="1"/>
  <c r="H155" i="8"/>
  <c r="G155" i="8"/>
  <c r="F155" i="8"/>
  <c r="E155" i="8"/>
  <c r="Z154" i="8"/>
  <c r="R154" i="8"/>
  <c r="Q154" i="8"/>
  <c r="T154" i="8" s="1"/>
  <c r="S154" i="8"/>
  <c r="P154" i="8"/>
  <c r="L154" i="8"/>
  <c r="O154" i="8" s="1"/>
  <c r="N154" i="8"/>
  <c r="K154" i="8"/>
  <c r="J154" i="8"/>
  <c r="I154" i="8"/>
  <c r="H154" i="8"/>
  <c r="G154" i="8"/>
  <c r="F154" i="8"/>
  <c r="E154" i="8"/>
  <c r="Z153" i="8"/>
  <c r="Q153" i="8"/>
  <c r="T153" i="8" s="1"/>
  <c r="S153" i="8"/>
  <c r="P153" i="8"/>
  <c r="M153" i="8"/>
  <c r="L153" i="8"/>
  <c r="O153" i="8" s="1"/>
  <c r="N153" i="8"/>
  <c r="K153" i="8"/>
  <c r="J153" i="8"/>
  <c r="I153" i="8"/>
  <c r="H153" i="8"/>
  <c r="G153" i="8"/>
  <c r="F153" i="8"/>
  <c r="E153" i="8"/>
  <c r="Z152" i="8"/>
  <c r="R152" i="8"/>
  <c r="Q152" i="8"/>
  <c r="T152" i="8" s="1"/>
  <c r="S152" i="8"/>
  <c r="P152" i="8"/>
  <c r="L152" i="8"/>
  <c r="O152" i="8" s="1"/>
  <c r="N152" i="8"/>
  <c r="K152" i="8"/>
  <c r="J152" i="8"/>
  <c r="I152" i="8"/>
  <c r="H152" i="8"/>
  <c r="G152" i="8"/>
  <c r="F152" i="8"/>
  <c r="E152" i="8"/>
  <c r="Z151" i="8"/>
  <c r="Q151" i="8"/>
  <c r="T151" i="8" s="1"/>
  <c r="S151" i="8"/>
  <c r="P151" i="8"/>
  <c r="M151" i="8"/>
  <c r="L151" i="8"/>
  <c r="O151" i="8" s="1"/>
  <c r="N151" i="8"/>
  <c r="K151" i="8"/>
  <c r="J151" i="8"/>
  <c r="I151" i="8"/>
  <c r="H151" i="8"/>
  <c r="G151" i="8"/>
  <c r="F151" i="8"/>
  <c r="E151" i="8"/>
  <c r="Z150" i="8"/>
  <c r="R150" i="8"/>
  <c r="Q150" i="8"/>
  <c r="T150" i="8" s="1"/>
  <c r="S150" i="8"/>
  <c r="P150" i="8"/>
  <c r="L150" i="8"/>
  <c r="O150" i="8" s="1"/>
  <c r="N150" i="8"/>
  <c r="K150" i="8"/>
  <c r="J150" i="8"/>
  <c r="I150" i="8"/>
  <c r="H150" i="8"/>
  <c r="G150" i="8"/>
  <c r="F150" i="8"/>
  <c r="E150" i="8"/>
  <c r="Z149" i="8"/>
  <c r="Q149" i="8"/>
  <c r="T149" i="8" s="1"/>
  <c r="S149" i="8"/>
  <c r="P149" i="8"/>
  <c r="M149" i="8"/>
  <c r="L149" i="8"/>
  <c r="O149" i="8" s="1"/>
  <c r="N149" i="8"/>
  <c r="K149" i="8"/>
  <c r="J149" i="8"/>
  <c r="I149" i="8"/>
  <c r="H149" i="8"/>
  <c r="G149" i="8"/>
  <c r="F149" i="8"/>
  <c r="E149" i="8"/>
  <c r="Z148" i="8"/>
  <c r="R148" i="8"/>
  <c r="Q148" i="8"/>
  <c r="T148" i="8" s="1"/>
  <c r="S148" i="8"/>
  <c r="P148" i="8"/>
  <c r="L148" i="8"/>
  <c r="O148" i="8" s="1"/>
  <c r="N148" i="8"/>
  <c r="K148" i="8"/>
  <c r="J148" i="8"/>
  <c r="I148" i="8"/>
  <c r="H148" i="8"/>
  <c r="G148" i="8"/>
  <c r="F148" i="8"/>
  <c r="E148" i="8"/>
  <c r="Z147" i="8"/>
  <c r="Q147" i="8"/>
  <c r="T147" i="8" s="1"/>
  <c r="S147" i="8"/>
  <c r="P147" i="8"/>
  <c r="M147" i="8"/>
  <c r="L147" i="8"/>
  <c r="O147" i="8" s="1"/>
  <c r="N147" i="8"/>
  <c r="K147" i="8"/>
  <c r="J147" i="8"/>
  <c r="I147" i="8"/>
  <c r="H147" i="8"/>
  <c r="G147" i="8"/>
  <c r="F147" i="8"/>
  <c r="E147" i="8"/>
  <c r="Z146" i="8"/>
  <c r="R146" i="8"/>
  <c r="Q146" i="8"/>
  <c r="T146" i="8" s="1"/>
  <c r="S146" i="8"/>
  <c r="P146" i="8"/>
  <c r="L146" i="8"/>
  <c r="O146" i="8" s="1"/>
  <c r="N146" i="8"/>
  <c r="K146" i="8"/>
  <c r="J146" i="8"/>
  <c r="I146" i="8"/>
  <c r="H146" i="8"/>
  <c r="G146" i="8"/>
  <c r="F146" i="8"/>
  <c r="E146" i="8"/>
  <c r="Z145" i="8"/>
  <c r="Q145" i="8"/>
  <c r="T145" i="8" s="1"/>
  <c r="S145" i="8"/>
  <c r="P145" i="8"/>
  <c r="M145" i="8"/>
  <c r="L145" i="8"/>
  <c r="O145" i="8" s="1"/>
  <c r="N145" i="8"/>
  <c r="K145" i="8"/>
  <c r="J145" i="8"/>
  <c r="I145" i="8"/>
  <c r="H145" i="8"/>
  <c r="G145" i="8"/>
  <c r="F145" i="8"/>
  <c r="E145" i="8"/>
  <c r="Z144" i="8"/>
  <c r="R144" i="8"/>
  <c r="Q144" i="8"/>
  <c r="T144" i="8" s="1"/>
  <c r="S144" i="8"/>
  <c r="P144" i="8"/>
  <c r="L144" i="8"/>
  <c r="O144" i="8" s="1"/>
  <c r="H80" i="7" s="1"/>
  <c r="N144" i="8"/>
  <c r="G80" i="7" s="1"/>
  <c r="K144" i="8"/>
  <c r="E80" i="7" s="1"/>
  <c r="J144" i="8"/>
  <c r="I144" i="8"/>
  <c r="D80" i="7" s="1"/>
  <c r="H144" i="8"/>
  <c r="G144" i="8"/>
  <c r="F144" i="8"/>
  <c r="E144" i="8"/>
  <c r="Z143" i="8"/>
  <c r="Q143" i="8"/>
  <c r="R143" i="8" s="1"/>
  <c r="S143" i="8"/>
  <c r="P143" i="8"/>
  <c r="M143" i="8"/>
  <c r="L143" i="8"/>
  <c r="O143" i="8" s="1"/>
  <c r="H82" i="7" s="1"/>
  <c r="N143" i="8"/>
  <c r="G82" i="7" s="1"/>
  <c r="K143" i="8"/>
  <c r="E82" i="7" s="1"/>
  <c r="J143" i="8"/>
  <c r="I143" i="8"/>
  <c r="D82" i="7" s="1"/>
  <c r="H143" i="8"/>
  <c r="G143" i="8"/>
  <c r="F143" i="8"/>
  <c r="E143" i="8"/>
  <c r="Z142" i="8"/>
  <c r="R142" i="8"/>
  <c r="Q142" i="8"/>
  <c r="T142" i="8" s="1"/>
  <c r="S142" i="8"/>
  <c r="P142" i="8"/>
  <c r="L142" i="8"/>
  <c r="M142" i="8" s="1"/>
  <c r="N142" i="8"/>
  <c r="G91" i="7" s="1"/>
  <c r="K142" i="8"/>
  <c r="E91" i="7" s="1"/>
  <c r="J142" i="8"/>
  <c r="I142" i="8"/>
  <c r="D91" i="7" s="1"/>
  <c r="H142" i="8"/>
  <c r="G142" i="8"/>
  <c r="F142" i="8"/>
  <c r="E142" i="8"/>
  <c r="Z141" i="8"/>
  <c r="Q141" i="8"/>
  <c r="T141" i="8" s="1"/>
  <c r="S141" i="8"/>
  <c r="P141" i="8"/>
  <c r="M141" i="8"/>
  <c r="L141" i="8"/>
  <c r="O141" i="8" s="1"/>
  <c r="H97" i="7" s="1"/>
  <c r="N141" i="8"/>
  <c r="G97" i="7" s="1"/>
  <c r="K141" i="8"/>
  <c r="E97" i="7" s="1"/>
  <c r="J141" i="8"/>
  <c r="I141" i="8"/>
  <c r="D97" i="7" s="1"/>
  <c r="H141" i="8"/>
  <c r="G141" i="8"/>
  <c r="F141" i="8"/>
  <c r="E141" i="8"/>
  <c r="Z140" i="8"/>
  <c r="R140" i="8"/>
  <c r="Q140" i="8"/>
  <c r="T140" i="8" s="1"/>
  <c r="S140" i="8"/>
  <c r="P140" i="8"/>
  <c r="L140" i="8"/>
  <c r="O140" i="8" s="1"/>
  <c r="H102" i="7" s="1"/>
  <c r="N140" i="8"/>
  <c r="G102" i="7" s="1"/>
  <c r="K140" i="8"/>
  <c r="E102" i="7" s="1"/>
  <c r="J140" i="8"/>
  <c r="I140" i="8"/>
  <c r="D102" i="7" s="1"/>
  <c r="H140" i="8"/>
  <c r="G140" i="8"/>
  <c r="F140" i="8"/>
  <c r="E140" i="8"/>
  <c r="Z139" i="8"/>
  <c r="Q139" i="8"/>
  <c r="R139" i="8" s="1"/>
  <c r="S139" i="8"/>
  <c r="P139" i="8"/>
  <c r="M139" i="8"/>
  <c r="L139" i="8"/>
  <c r="O139" i="8" s="1"/>
  <c r="H109" i="7" s="1"/>
  <c r="N139" i="8"/>
  <c r="G109" i="7" s="1"/>
  <c r="K139" i="8"/>
  <c r="E109" i="7" s="1"/>
  <c r="J139" i="8"/>
  <c r="I139" i="8"/>
  <c r="D109" i="7" s="1"/>
  <c r="H139" i="8"/>
  <c r="G139" i="8"/>
  <c r="F139" i="8"/>
  <c r="E139" i="8"/>
  <c r="Z138" i="8"/>
  <c r="R138" i="8"/>
  <c r="Q138" i="8"/>
  <c r="T138" i="8" s="1"/>
  <c r="S138" i="8"/>
  <c r="P138" i="8"/>
  <c r="L138" i="8"/>
  <c r="M138" i="8" s="1"/>
  <c r="N138" i="8"/>
  <c r="G111" i="7" s="1"/>
  <c r="K138" i="8"/>
  <c r="E111" i="7" s="1"/>
  <c r="J138" i="8"/>
  <c r="I138" i="8"/>
  <c r="D111" i="7" s="1"/>
  <c r="H138" i="8"/>
  <c r="G138" i="8"/>
  <c r="F138" i="8"/>
  <c r="E138" i="8"/>
  <c r="Z137" i="8"/>
  <c r="Q137" i="8"/>
  <c r="T137" i="8" s="1"/>
  <c r="S137" i="8"/>
  <c r="P137" i="8"/>
  <c r="M137" i="8"/>
  <c r="L137" i="8"/>
  <c r="O137" i="8" s="1"/>
  <c r="H115" i="7" s="1"/>
  <c r="N137" i="8"/>
  <c r="G115" i="7" s="1"/>
  <c r="K137" i="8"/>
  <c r="E115" i="7" s="1"/>
  <c r="J137" i="8"/>
  <c r="I137" i="8"/>
  <c r="D115" i="7" s="1"/>
  <c r="H137" i="8"/>
  <c r="G137" i="8"/>
  <c r="F137" i="8"/>
  <c r="E137" i="8"/>
  <c r="Z136" i="8"/>
  <c r="R136" i="8"/>
  <c r="Q136" i="8"/>
  <c r="T136" i="8" s="1"/>
  <c r="S136" i="8"/>
  <c r="P136" i="8"/>
  <c r="L136" i="8"/>
  <c r="O136" i="8" s="1"/>
  <c r="H122" i="7" s="1"/>
  <c r="N136" i="8"/>
  <c r="G122" i="7" s="1"/>
  <c r="K136" i="8"/>
  <c r="E122" i="7" s="1"/>
  <c r="J136" i="8"/>
  <c r="I136" i="8"/>
  <c r="D122" i="7" s="1"/>
  <c r="H136" i="8"/>
  <c r="G136" i="8"/>
  <c r="F136" i="8"/>
  <c r="E136" i="8"/>
  <c r="Z135" i="8"/>
  <c r="Q135" i="8"/>
  <c r="R135" i="8" s="1"/>
  <c r="S135" i="8"/>
  <c r="P135" i="8"/>
  <c r="M135" i="8"/>
  <c r="L135" i="8"/>
  <c r="O135" i="8" s="1"/>
  <c r="H144" i="7" s="1"/>
  <c r="N135" i="8"/>
  <c r="G144" i="7" s="1"/>
  <c r="K135" i="8"/>
  <c r="E144" i="7" s="1"/>
  <c r="J135" i="8"/>
  <c r="I135" i="8"/>
  <c r="D144" i="7" s="1"/>
  <c r="H135" i="8"/>
  <c r="G135" i="8"/>
  <c r="F135" i="8"/>
  <c r="E135" i="8"/>
  <c r="Z134" i="8"/>
  <c r="R134" i="8"/>
  <c r="Q134" i="8"/>
  <c r="T134" i="8" s="1"/>
  <c r="S134" i="8"/>
  <c r="P134" i="8"/>
  <c r="L134" i="8"/>
  <c r="M134" i="8" s="1"/>
  <c r="N134" i="8"/>
  <c r="G146" i="7" s="1"/>
  <c r="K134" i="8"/>
  <c r="E146" i="7" s="1"/>
  <c r="J134" i="8"/>
  <c r="I134" i="8"/>
  <c r="D146" i="7" s="1"/>
  <c r="H134" i="8"/>
  <c r="G134" i="8"/>
  <c r="F134" i="8"/>
  <c r="E134" i="8"/>
  <c r="Z133" i="8"/>
  <c r="Q133" i="8"/>
  <c r="T133" i="8" s="1"/>
  <c r="S133" i="8"/>
  <c r="P133" i="8"/>
  <c r="M133" i="8"/>
  <c r="L133" i="8"/>
  <c r="O133" i="8" s="1"/>
  <c r="H150" i="7" s="1"/>
  <c r="N133" i="8"/>
  <c r="G150" i="7" s="1"/>
  <c r="K133" i="8"/>
  <c r="E150" i="7" s="1"/>
  <c r="J133" i="8"/>
  <c r="I133" i="8"/>
  <c r="D150" i="7" s="1"/>
  <c r="H133" i="8"/>
  <c r="G133" i="8"/>
  <c r="F133" i="8"/>
  <c r="E133" i="8"/>
  <c r="Z132" i="8"/>
  <c r="R132" i="8"/>
  <c r="Q132" i="8"/>
  <c r="T132" i="8" s="1"/>
  <c r="S132" i="8"/>
  <c r="P132" i="8"/>
  <c r="L132" i="8"/>
  <c r="O132" i="8" s="1"/>
  <c r="H154" i="7" s="1"/>
  <c r="N132" i="8"/>
  <c r="G154" i="7" s="1"/>
  <c r="K132" i="8"/>
  <c r="E154" i="7" s="1"/>
  <c r="J132" i="8"/>
  <c r="I132" i="8"/>
  <c r="D154" i="7" s="1"/>
  <c r="H132" i="8"/>
  <c r="G132" i="8"/>
  <c r="F132" i="8"/>
  <c r="E132" i="8"/>
  <c r="Z131" i="8"/>
  <c r="S131" i="8"/>
  <c r="P131" i="8"/>
  <c r="N131" i="8"/>
  <c r="G157" i="7" s="1"/>
  <c r="K131" i="8"/>
  <c r="E157" i="7" s="1"/>
  <c r="I131" i="8"/>
  <c r="D157" i="7" s="1"/>
  <c r="H131" i="8"/>
  <c r="G131" i="8"/>
  <c r="F131" i="8"/>
  <c r="E131" i="8"/>
  <c r="D131" i="8"/>
  <c r="A131" i="8"/>
  <c r="Z130" i="8"/>
  <c r="Q130" i="8"/>
  <c r="R130" i="8" s="1"/>
  <c r="S130" i="8"/>
  <c r="P130" i="8"/>
  <c r="M130" i="8"/>
  <c r="L130" i="8"/>
  <c r="O130" i="8" s="1"/>
  <c r="N130" i="8"/>
  <c r="K130" i="8"/>
  <c r="J130" i="8"/>
  <c r="I130" i="8"/>
  <c r="H130" i="8"/>
  <c r="G130" i="8"/>
  <c r="F130" i="8"/>
  <c r="E130" i="8"/>
  <c r="Z129" i="8"/>
  <c r="R129" i="8"/>
  <c r="Q129" i="8"/>
  <c r="T129" i="8" s="1"/>
  <c r="S129" i="8"/>
  <c r="P129" i="8"/>
  <c r="L129" i="8"/>
  <c r="M129" i="8" s="1"/>
  <c r="N129" i="8"/>
  <c r="K129" i="8"/>
  <c r="J129" i="8"/>
  <c r="I129" i="8"/>
  <c r="H129" i="8"/>
  <c r="G129" i="8"/>
  <c r="F129" i="8"/>
  <c r="E129" i="8"/>
  <c r="Z128" i="8"/>
  <c r="Q128" i="8"/>
  <c r="T128" i="8" s="1"/>
  <c r="S128" i="8"/>
  <c r="P128" i="8"/>
  <c r="M128" i="8"/>
  <c r="L128" i="8"/>
  <c r="O128" i="8" s="1"/>
  <c r="N128" i="8"/>
  <c r="K128" i="8"/>
  <c r="J128" i="8"/>
  <c r="I128" i="8"/>
  <c r="H128" i="8"/>
  <c r="G128" i="8"/>
  <c r="F128" i="8"/>
  <c r="E128" i="8"/>
  <c r="Z127" i="8"/>
  <c r="R127" i="8"/>
  <c r="Q127" i="8"/>
  <c r="T127" i="8" s="1"/>
  <c r="S127" i="8"/>
  <c r="P127" i="8"/>
  <c r="L127" i="8"/>
  <c r="O127" i="8" s="1"/>
  <c r="N127" i="8"/>
  <c r="K127" i="8"/>
  <c r="J127" i="8"/>
  <c r="I127" i="8"/>
  <c r="H127" i="8"/>
  <c r="G127" i="8"/>
  <c r="F127" i="8"/>
  <c r="E127" i="8"/>
  <c r="Z126" i="8"/>
  <c r="Q126" i="8"/>
  <c r="R126" i="8" s="1"/>
  <c r="S126" i="8"/>
  <c r="P126" i="8"/>
  <c r="M126" i="8"/>
  <c r="L126" i="8"/>
  <c r="O126" i="8" s="1"/>
  <c r="N126" i="8"/>
  <c r="K126" i="8"/>
  <c r="J126" i="8"/>
  <c r="I126" i="8"/>
  <c r="H126" i="8"/>
  <c r="G126" i="8"/>
  <c r="F126" i="8"/>
  <c r="E126" i="8"/>
  <c r="Z125" i="8"/>
  <c r="S125" i="8"/>
  <c r="T125" i="8" s="1"/>
  <c r="P125" i="8"/>
  <c r="R125" i="8" s="1"/>
  <c r="N125" i="8"/>
  <c r="G158" i="7" s="1"/>
  <c r="K125" i="8"/>
  <c r="E158" i="7" s="1"/>
  <c r="I125" i="8"/>
  <c r="D158" i="7" s="1"/>
  <c r="H125" i="8"/>
  <c r="G125" i="8"/>
  <c r="F125" i="8"/>
  <c r="E125" i="8"/>
  <c r="D125" i="8"/>
  <c r="A125" i="8"/>
  <c r="Z124" i="8"/>
  <c r="R124" i="8"/>
  <c r="Q124" i="8"/>
  <c r="T124" i="8" s="1"/>
  <c r="S124" i="8"/>
  <c r="P124" i="8"/>
  <c r="L124" i="8"/>
  <c r="O124" i="8" s="1"/>
  <c r="N124" i="8"/>
  <c r="K124" i="8"/>
  <c r="J124" i="8"/>
  <c r="I124" i="8"/>
  <c r="H124" i="8"/>
  <c r="G124" i="8"/>
  <c r="F124" i="8"/>
  <c r="E124" i="8"/>
  <c r="Z123" i="8"/>
  <c r="Q123" i="8"/>
  <c r="R123" i="8" s="1"/>
  <c r="S123" i="8"/>
  <c r="P123" i="8"/>
  <c r="M123" i="8"/>
  <c r="L123" i="8"/>
  <c r="O123" i="8" s="1"/>
  <c r="N123" i="8"/>
  <c r="K123" i="8"/>
  <c r="J123" i="8"/>
  <c r="I123" i="8"/>
  <c r="H123" i="8"/>
  <c r="G123" i="8"/>
  <c r="F123" i="8"/>
  <c r="E123" i="8"/>
  <c r="Z122" i="8"/>
  <c r="R122" i="8"/>
  <c r="Q122" i="8"/>
  <c r="T122" i="8" s="1"/>
  <c r="S122" i="8"/>
  <c r="P122" i="8"/>
  <c r="L122" i="8"/>
  <c r="O122" i="8" s="1"/>
  <c r="N122" i="8"/>
  <c r="K122" i="8"/>
  <c r="J122" i="8"/>
  <c r="I122" i="8"/>
  <c r="H122" i="8"/>
  <c r="G122" i="8"/>
  <c r="F122" i="8"/>
  <c r="E122" i="8"/>
  <c r="Z121" i="8"/>
  <c r="Q121" i="8"/>
  <c r="R121" i="8" s="1"/>
  <c r="S121" i="8"/>
  <c r="P121" i="8"/>
  <c r="M121" i="8"/>
  <c r="L121" i="8"/>
  <c r="O121" i="8" s="1"/>
  <c r="H106" i="7" s="1"/>
  <c r="N121" i="8"/>
  <c r="G106" i="7" s="1"/>
  <c r="K121" i="8"/>
  <c r="E106" i="7" s="1"/>
  <c r="J121" i="8"/>
  <c r="I121" i="8"/>
  <c r="H121" i="8"/>
  <c r="G121" i="8"/>
  <c r="F121" i="8"/>
  <c r="E121" i="8"/>
  <c r="Z120" i="8"/>
  <c r="R120" i="8"/>
  <c r="Q120" i="8"/>
  <c r="T120" i="8" s="1"/>
  <c r="S120" i="8"/>
  <c r="P120" i="8"/>
  <c r="L120" i="8"/>
  <c r="O120" i="8" s="1"/>
  <c r="H172" i="7" s="1"/>
  <c r="N120" i="8"/>
  <c r="G172" i="7" s="1"/>
  <c r="K120" i="8"/>
  <c r="E172" i="7" s="1"/>
  <c r="J120" i="8"/>
  <c r="I120" i="8"/>
  <c r="D172" i="7" s="1"/>
  <c r="H120" i="8"/>
  <c r="G120" i="8"/>
  <c r="F120" i="8"/>
  <c r="E120" i="8"/>
  <c r="Z119" i="8"/>
  <c r="S119" i="8"/>
  <c r="P119" i="8"/>
  <c r="N119" i="8"/>
  <c r="G163" i="7" s="1"/>
  <c r="K119" i="8"/>
  <c r="E163" i="7" s="1"/>
  <c r="I119" i="8"/>
  <c r="D163" i="7" s="1"/>
  <c r="H119" i="8"/>
  <c r="G119" i="8"/>
  <c r="F119" i="8"/>
  <c r="E119" i="8"/>
  <c r="D119" i="8"/>
  <c r="A119" i="8"/>
  <c r="Z118" i="8"/>
  <c r="Q118" i="8"/>
  <c r="T118" i="8" s="1"/>
  <c r="S118" i="8"/>
  <c r="P118" i="8"/>
  <c r="M118" i="8"/>
  <c r="L118" i="8"/>
  <c r="O118" i="8" s="1"/>
  <c r="N118" i="8"/>
  <c r="K118" i="8"/>
  <c r="J118" i="8"/>
  <c r="I118" i="8"/>
  <c r="H118" i="8"/>
  <c r="G118" i="8"/>
  <c r="F118" i="8"/>
  <c r="E118" i="8"/>
  <c r="Z117" i="8"/>
  <c r="R117" i="8"/>
  <c r="Q117" i="8"/>
  <c r="T117" i="8" s="1"/>
  <c r="S117" i="8"/>
  <c r="P117" i="8"/>
  <c r="L117" i="8"/>
  <c r="O117" i="8" s="1"/>
  <c r="N117" i="8"/>
  <c r="K117" i="8"/>
  <c r="J117" i="8"/>
  <c r="I117" i="8"/>
  <c r="H117" i="8"/>
  <c r="G117" i="8"/>
  <c r="F117" i="8"/>
  <c r="E117" i="8"/>
  <c r="Z116" i="8"/>
  <c r="Q116" i="8"/>
  <c r="T116" i="8" s="1"/>
  <c r="S116" i="8"/>
  <c r="P116" i="8"/>
  <c r="M116" i="8"/>
  <c r="L116" i="8"/>
  <c r="O116" i="8" s="1"/>
  <c r="N116" i="8"/>
  <c r="K116" i="8"/>
  <c r="J116" i="8"/>
  <c r="I116" i="8"/>
  <c r="H116" i="8"/>
  <c r="G116" i="8"/>
  <c r="F116" i="8"/>
  <c r="E116" i="8"/>
  <c r="Z115" i="8"/>
  <c r="R115" i="8"/>
  <c r="Q115" i="8"/>
  <c r="T115" i="8" s="1"/>
  <c r="S115" i="8"/>
  <c r="P115" i="8"/>
  <c r="L115" i="8"/>
  <c r="M115" i="8" s="1"/>
  <c r="N115" i="8"/>
  <c r="K115" i="8"/>
  <c r="J115" i="8"/>
  <c r="I115" i="8"/>
  <c r="H115" i="8"/>
  <c r="G115" i="8"/>
  <c r="F115" i="8"/>
  <c r="E115" i="8"/>
  <c r="Z114" i="8"/>
  <c r="S114" i="8"/>
  <c r="P114" i="8"/>
  <c r="N114" i="8"/>
  <c r="G161" i="7" s="1"/>
  <c r="K114" i="8"/>
  <c r="E161" i="7" s="1"/>
  <c r="I114" i="8"/>
  <c r="D161" i="7" s="1"/>
  <c r="H114" i="8"/>
  <c r="G114" i="8"/>
  <c r="F114" i="8"/>
  <c r="E114" i="8"/>
  <c r="D114" i="8"/>
  <c r="A114" i="8"/>
  <c r="Z113" i="8"/>
  <c r="Q113" i="8"/>
  <c r="R113" i="8" s="1"/>
  <c r="S113" i="8"/>
  <c r="P113" i="8"/>
  <c r="M113" i="8"/>
  <c r="L113" i="8"/>
  <c r="O113" i="8" s="1"/>
  <c r="N113" i="8"/>
  <c r="K113" i="8"/>
  <c r="J113" i="8"/>
  <c r="I113" i="8"/>
  <c r="H113" i="8"/>
  <c r="G113" i="8"/>
  <c r="F113" i="8"/>
  <c r="E113" i="8"/>
  <c r="Z112" i="8"/>
  <c r="R112" i="8"/>
  <c r="Q112" i="8"/>
  <c r="T112" i="8" s="1"/>
  <c r="S112" i="8"/>
  <c r="P112" i="8"/>
  <c r="L112" i="8"/>
  <c r="M112" i="8" s="1"/>
  <c r="N112" i="8"/>
  <c r="K112" i="8"/>
  <c r="J112" i="8"/>
  <c r="I112" i="8"/>
  <c r="H112" i="8"/>
  <c r="G112" i="8"/>
  <c r="F112" i="8"/>
  <c r="E112" i="8"/>
  <c r="Z111" i="8"/>
  <c r="Q111" i="8"/>
  <c r="R111" i="8" s="1"/>
  <c r="S111" i="8"/>
  <c r="P111" i="8"/>
  <c r="M111" i="8"/>
  <c r="L111" i="8"/>
  <c r="O111" i="8" s="1"/>
  <c r="N111" i="8"/>
  <c r="K111" i="8"/>
  <c r="J111" i="8"/>
  <c r="I111" i="8"/>
  <c r="H111" i="8"/>
  <c r="G111" i="8"/>
  <c r="F111" i="8"/>
  <c r="E111" i="8"/>
  <c r="Z110" i="8"/>
  <c r="R110" i="8"/>
  <c r="Q110" i="8"/>
  <c r="T110" i="8" s="1"/>
  <c r="S110" i="8"/>
  <c r="P110" i="8"/>
  <c r="L110" i="8"/>
  <c r="M110" i="8" s="1"/>
  <c r="N110" i="8"/>
  <c r="K110" i="8"/>
  <c r="J110" i="8"/>
  <c r="I110" i="8"/>
  <c r="H110" i="8"/>
  <c r="G110" i="8"/>
  <c r="F110" i="8"/>
  <c r="E110" i="8"/>
  <c r="Z109" i="8"/>
  <c r="Q109" i="8"/>
  <c r="R109" i="8" s="1"/>
  <c r="S109" i="8"/>
  <c r="P109" i="8"/>
  <c r="M109" i="8"/>
  <c r="L109" i="8"/>
  <c r="O109" i="8" s="1"/>
  <c r="N109" i="8"/>
  <c r="G90" i="7" s="1"/>
  <c r="K109" i="8"/>
  <c r="E90" i="7" s="1"/>
  <c r="J109" i="8"/>
  <c r="I109" i="8"/>
  <c r="H109" i="8"/>
  <c r="G109" i="8"/>
  <c r="F109" i="8"/>
  <c r="E109" i="8"/>
  <c r="Z108" i="8"/>
  <c r="S108" i="8"/>
  <c r="P108" i="8"/>
  <c r="N108" i="8"/>
  <c r="G25" i="7" s="1"/>
  <c r="K108" i="8"/>
  <c r="E25" i="7" s="1"/>
  <c r="J108" i="8"/>
  <c r="I108" i="8"/>
  <c r="D25" i="7" s="1"/>
  <c r="H108" i="8"/>
  <c r="G108" i="8"/>
  <c r="F108" i="8"/>
  <c r="E108" i="8"/>
  <c r="Z107" i="8"/>
  <c r="S107" i="8"/>
  <c r="T107" i="8" s="1"/>
  <c r="P107" i="8"/>
  <c r="N107" i="8"/>
  <c r="G29" i="7" s="1"/>
  <c r="K107" i="8"/>
  <c r="E29" i="7" s="1"/>
  <c r="J107" i="8"/>
  <c r="I107" i="8"/>
  <c r="D29" i="7" s="1"/>
  <c r="H107" i="8"/>
  <c r="G107" i="8"/>
  <c r="F107" i="8"/>
  <c r="E107" i="8"/>
  <c r="Z106" i="8"/>
  <c r="S106" i="8"/>
  <c r="P106" i="8"/>
  <c r="N106" i="8"/>
  <c r="G31" i="7" s="1"/>
  <c r="K106" i="8"/>
  <c r="E31" i="7" s="1"/>
  <c r="J106" i="8"/>
  <c r="I106" i="8"/>
  <c r="D31" i="7" s="1"/>
  <c r="H106" i="8"/>
  <c r="G106" i="8"/>
  <c r="F106" i="8"/>
  <c r="E106" i="8"/>
  <c r="Z105" i="8"/>
  <c r="S105" i="8"/>
  <c r="T105" i="8" s="1"/>
  <c r="P105" i="8"/>
  <c r="N105" i="8"/>
  <c r="G145" i="7" s="1"/>
  <c r="K105" i="8"/>
  <c r="E145" i="7" s="1"/>
  <c r="J105" i="8"/>
  <c r="I105" i="8"/>
  <c r="D145" i="7" s="1"/>
  <c r="H105" i="8"/>
  <c r="G105" i="8"/>
  <c r="F105" i="8"/>
  <c r="E105" i="8"/>
  <c r="Z104" i="8"/>
  <c r="R104" i="8"/>
  <c r="Q104" i="8"/>
  <c r="T104" i="8" s="1"/>
  <c r="S104" i="8"/>
  <c r="P104" i="8"/>
  <c r="L104" i="8"/>
  <c r="M104" i="8" s="1"/>
  <c r="N104" i="8"/>
  <c r="K104" i="8"/>
  <c r="J104" i="8"/>
  <c r="I104" i="8"/>
  <c r="H104" i="8"/>
  <c r="G104" i="8"/>
  <c r="F104" i="8"/>
  <c r="E104" i="8"/>
  <c r="Z103" i="8"/>
  <c r="Q103" i="8"/>
  <c r="R103" i="8" s="1"/>
  <c r="S103" i="8"/>
  <c r="P103" i="8"/>
  <c r="M103" i="8"/>
  <c r="L103" i="8"/>
  <c r="O103" i="8" s="1"/>
  <c r="N103" i="8"/>
  <c r="K103" i="8"/>
  <c r="J103" i="8"/>
  <c r="I103" i="8"/>
  <c r="H103" i="8"/>
  <c r="G103" i="8"/>
  <c r="F103" i="8"/>
  <c r="E103" i="8"/>
  <c r="Z102" i="8"/>
  <c r="R102" i="8"/>
  <c r="Q102" i="8"/>
  <c r="T102" i="8" s="1"/>
  <c r="S102" i="8"/>
  <c r="P102" i="8"/>
  <c r="L102" i="8"/>
  <c r="M102" i="8" s="1"/>
  <c r="N102" i="8"/>
  <c r="K102" i="8"/>
  <c r="J102" i="8"/>
  <c r="I102" i="8"/>
  <c r="H102" i="8"/>
  <c r="G102" i="8"/>
  <c r="F102" i="8"/>
  <c r="E102" i="8"/>
  <c r="Z101" i="8"/>
  <c r="Q101" i="8"/>
  <c r="R101" i="8" s="1"/>
  <c r="S101" i="8"/>
  <c r="P101" i="8"/>
  <c r="M101" i="8"/>
  <c r="L101" i="8"/>
  <c r="O101" i="8" s="1"/>
  <c r="N101" i="8"/>
  <c r="K101" i="8"/>
  <c r="J101" i="8"/>
  <c r="I101" i="8"/>
  <c r="H101" i="8"/>
  <c r="G101" i="8"/>
  <c r="F101" i="8"/>
  <c r="E101" i="8"/>
  <c r="Z100" i="8"/>
  <c r="R100" i="8"/>
  <c r="Q100" i="8"/>
  <c r="T100" i="8" s="1"/>
  <c r="S100" i="8"/>
  <c r="P100" i="8"/>
  <c r="L100" i="8"/>
  <c r="M100" i="8" s="1"/>
  <c r="N100" i="8"/>
  <c r="K100" i="8"/>
  <c r="J100" i="8"/>
  <c r="I100" i="8"/>
  <c r="H100" i="8"/>
  <c r="G100" i="8"/>
  <c r="F100" i="8"/>
  <c r="E100" i="8"/>
  <c r="Z99" i="8"/>
  <c r="Q99" i="8"/>
  <c r="R99" i="8" s="1"/>
  <c r="S99" i="8"/>
  <c r="P99" i="8"/>
  <c r="M99" i="8"/>
  <c r="L99" i="8"/>
  <c r="O99" i="8" s="1"/>
  <c r="N99" i="8"/>
  <c r="K99" i="8"/>
  <c r="J99" i="8"/>
  <c r="I99" i="8"/>
  <c r="H99" i="8"/>
  <c r="G99" i="8"/>
  <c r="F99" i="8"/>
  <c r="E99" i="8"/>
  <c r="Z98" i="8"/>
  <c r="R98" i="8"/>
  <c r="Q98" i="8"/>
  <c r="T98" i="8" s="1"/>
  <c r="S98" i="8"/>
  <c r="P98" i="8"/>
  <c r="L98" i="8"/>
  <c r="M98" i="8" s="1"/>
  <c r="N98" i="8"/>
  <c r="K98" i="8"/>
  <c r="J98" i="8"/>
  <c r="I98" i="8"/>
  <c r="H98" i="8"/>
  <c r="G98" i="8"/>
  <c r="F98" i="8"/>
  <c r="E98" i="8"/>
  <c r="Z97" i="8"/>
  <c r="Q97" i="8"/>
  <c r="R97" i="8" s="1"/>
  <c r="S97" i="8"/>
  <c r="P97" i="8"/>
  <c r="M97" i="8"/>
  <c r="L97" i="8"/>
  <c r="O97" i="8" s="1"/>
  <c r="N97" i="8"/>
  <c r="K97" i="8"/>
  <c r="J97" i="8"/>
  <c r="I97" i="8"/>
  <c r="H97" i="8"/>
  <c r="G97" i="8"/>
  <c r="F97" i="8"/>
  <c r="E97" i="8"/>
  <c r="Z96" i="8"/>
  <c r="R96" i="8"/>
  <c r="Q96" i="8"/>
  <c r="T96" i="8" s="1"/>
  <c r="S96" i="8"/>
  <c r="P96" i="8"/>
  <c r="L96" i="8"/>
  <c r="M96" i="8" s="1"/>
  <c r="N96" i="8"/>
  <c r="K96" i="8"/>
  <c r="J96" i="8"/>
  <c r="I96" i="8"/>
  <c r="H96" i="8"/>
  <c r="G96" i="8"/>
  <c r="F96" i="8"/>
  <c r="E96" i="8"/>
  <c r="Z95" i="8"/>
  <c r="Q95" i="8"/>
  <c r="R95" i="8" s="1"/>
  <c r="S95" i="8"/>
  <c r="P95" i="8"/>
  <c r="M95" i="8"/>
  <c r="L95" i="8"/>
  <c r="O95" i="8" s="1"/>
  <c r="N95" i="8"/>
  <c r="K95" i="8"/>
  <c r="J95" i="8"/>
  <c r="I95" i="8"/>
  <c r="H95" i="8"/>
  <c r="G95" i="8"/>
  <c r="F95" i="8"/>
  <c r="E95" i="8"/>
  <c r="Z94" i="8"/>
  <c r="R94" i="8"/>
  <c r="Q94" i="8"/>
  <c r="T94" i="8" s="1"/>
  <c r="S94" i="8"/>
  <c r="P94" i="8"/>
  <c r="L94" i="8"/>
  <c r="M94" i="8" s="1"/>
  <c r="N94" i="8"/>
  <c r="K94" i="8"/>
  <c r="J94" i="8"/>
  <c r="I94" i="8"/>
  <c r="H94" i="8"/>
  <c r="G94" i="8"/>
  <c r="F94" i="8"/>
  <c r="E94" i="8"/>
  <c r="Z93" i="8"/>
  <c r="Q93" i="8"/>
  <c r="R93" i="8" s="1"/>
  <c r="S93" i="8"/>
  <c r="P93" i="8"/>
  <c r="M93" i="8"/>
  <c r="L93" i="8"/>
  <c r="O93" i="8" s="1"/>
  <c r="N93" i="8"/>
  <c r="K93" i="8"/>
  <c r="J93" i="8"/>
  <c r="I93" i="8"/>
  <c r="H93" i="8"/>
  <c r="G93" i="8"/>
  <c r="F93" i="8"/>
  <c r="E93" i="8"/>
  <c r="Z92" i="8"/>
  <c r="R92" i="8"/>
  <c r="Q92" i="8"/>
  <c r="T92" i="8" s="1"/>
  <c r="S92" i="8"/>
  <c r="P92" i="8"/>
  <c r="L92" i="8"/>
  <c r="M92" i="8" s="1"/>
  <c r="N92" i="8"/>
  <c r="K92" i="8"/>
  <c r="J92" i="8"/>
  <c r="I92" i="8"/>
  <c r="H92" i="8"/>
  <c r="G92" i="8"/>
  <c r="F92" i="8"/>
  <c r="E92" i="8"/>
  <c r="Z91" i="8"/>
  <c r="Q91" i="8"/>
  <c r="R91" i="8" s="1"/>
  <c r="S91" i="8"/>
  <c r="P91" i="8"/>
  <c r="M91" i="8"/>
  <c r="L91" i="8"/>
  <c r="O91" i="8" s="1"/>
  <c r="N91" i="8"/>
  <c r="K91" i="8"/>
  <c r="J91" i="8"/>
  <c r="I91" i="8"/>
  <c r="H91" i="8"/>
  <c r="G91" i="8"/>
  <c r="F91" i="8"/>
  <c r="E91" i="8"/>
  <c r="Z90" i="8"/>
  <c r="R90" i="8"/>
  <c r="Q90" i="8"/>
  <c r="T90" i="8" s="1"/>
  <c r="S90" i="8"/>
  <c r="P90" i="8"/>
  <c r="L90" i="8"/>
  <c r="O90" i="8" s="1"/>
  <c r="N90" i="8"/>
  <c r="K90" i="8"/>
  <c r="J90" i="8"/>
  <c r="I90" i="8"/>
  <c r="H90" i="8"/>
  <c r="G90" i="8"/>
  <c r="F90" i="8"/>
  <c r="E90" i="8"/>
  <c r="Z89" i="8"/>
  <c r="Q89" i="8"/>
  <c r="T89" i="8" s="1"/>
  <c r="S89" i="8"/>
  <c r="P89" i="8"/>
  <c r="M89" i="8"/>
  <c r="L89" i="8"/>
  <c r="O89" i="8" s="1"/>
  <c r="N89" i="8"/>
  <c r="K89" i="8"/>
  <c r="J89" i="8"/>
  <c r="I89" i="8"/>
  <c r="H89" i="8"/>
  <c r="G89" i="8"/>
  <c r="F89" i="8"/>
  <c r="E89" i="8"/>
  <c r="Z88" i="8"/>
  <c r="R88" i="8"/>
  <c r="Q88" i="8"/>
  <c r="T88" i="8" s="1"/>
  <c r="S88" i="8"/>
  <c r="P88" i="8"/>
  <c r="L88" i="8"/>
  <c r="O88" i="8" s="1"/>
  <c r="N88" i="8"/>
  <c r="K88" i="8"/>
  <c r="J88" i="8"/>
  <c r="I88" i="8"/>
  <c r="H88" i="8"/>
  <c r="G88" i="8"/>
  <c r="F88" i="8"/>
  <c r="E88" i="8"/>
  <c r="Z87" i="8"/>
  <c r="Q87" i="8"/>
  <c r="T87" i="8" s="1"/>
  <c r="S87" i="8"/>
  <c r="P87" i="8"/>
  <c r="M87" i="8"/>
  <c r="L87" i="8"/>
  <c r="O87" i="8" s="1"/>
  <c r="N87" i="8"/>
  <c r="K87" i="8"/>
  <c r="J87" i="8"/>
  <c r="I87" i="8"/>
  <c r="H87" i="8"/>
  <c r="G87" i="8"/>
  <c r="F87" i="8"/>
  <c r="E87" i="8"/>
  <c r="Z86" i="8"/>
  <c r="R86" i="8"/>
  <c r="Q86" i="8"/>
  <c r="T86" i="8" s="1"/>
  <c r="S86" i="8"/>
  <c r="P86" i="8"/>
  <c r="L86" i="8"/>
  <c r="O86" i="8" s="1"/>
  <c r="N86" i="8"/>
  <c r="K86" i="8"/>
  <c r="J86" i="8"/>
  <c r="I86" i="8"/>
  <c r="H86" i="8"/>
  <c r="G86" i="8"/>
  <c r="F86" i="8"/>
  <c r="E86" i="8"/>
  <c r="Z85" i="8"/>
  <c r="Q85" i="8"/>
  <c r="T85" i="8" s="1"/>
  <c r="S85" i="8"/>
  <c r="P85" i="8"/>
  <c r="M85" i="8"/>
  <c r="L85" i="8"/>
  <c r="O85" i="8" s="1"/>
  <c r="N85" i="8"/>
  <c r="K85" i="8"/>
  <c r="J85" i="8"/>
  <c r="I85" i="8"/>
  <c r="H85" i="8"/>
  <c r="G85" i="8"/>
  <c r="F85" i="8"/>
  <c r="E85" i="8"/>
  <c r="Z84" i="8"/>
  <c r="R84" i="8"/>
  <c r="Q84" i="8"/>
  <c r="T84" i="8" s="1"/>
  <c r="S84" i="8"/>
  <c r="P84" i="8"/>
  <c r="L84" i="8"/>
  <c r="O84" i="8" s="1"/>
  <c r="N84" i="8"/>
  <c r="K84" i="8"/>
  <c r="J84" i="8"/>
  <c r="I84" i="8"/>
  <c r="H84" i="8"/>
  <c r="G84" i="8"/>
  <c r="F84" i="8"/>
  <c r="E84" i="8"/>
  <c r="Z83" i="8"/>
  <c r="Q83" i="8"/>
  <c r="T83" i="8" s="1"/>
  <c r="S83" i="8"/>
  <c r="P83" i="8"/>
  <c r="M83" i="8"/>
  <c r="L83" i="8"/>
  <c r="O83" i="8" s="1"/>
  <c r="N83" i="8"/>
  <c r="K83" i="8"/>
  <c r="J83" i="8"/>
  <c r="I83" i="8"/>
  <c r="H83" i="8"/>
  <c r="G83" i="8"/>
  <c r="F83" i="8"/>
  <c r="E83" i="8"/>
  <c r="Z82" i="8"/>
  <c r="R82" i="8"/>
  <c r="Q82" i="8"/>
  <c r="T82" i="8" s="1"/>
  <c r="S82" i="8"/>
  <c r="P82" i="8"/>
  <c r="L82" i="8"/>
  <c r="O82" i="8" s="1"/>
  <c r="N82" i="8"/>
  <c r="K82" i="8"/>
  <c r="J82" i="8"/>
  <c r="I82" i="8"/>
  <c r="H82" i="8"/>
  <c r="G82" i="8"/>
  <c r="F82" i="8"/>
  <c r="E82" i="8"/>
  <c r="Z81" i="8"/>
  <c r="Q81" i="8"/>
  <c r="T81" i="8" s="1"/>
  <c r="S81" i="8"/>
  <c r="P81" i="8"/>
  <c r="M81" i="8"/>
  <c r="L81" i="8"/>
  <c r="O81" i="8" s="1"/>
  <c r="N81" i="8"/>
  <c r="K81" i="8"/>
  <c r="J81" i="8"/>
  <c r="I81" i="8"/>
  <c r="H81" i="8"/>
  <c r="G81" i="8"/>
  <c r="F81" i="8"/>
  <c r="E81" i="8"/>
  <c r="Z80" i="8"/>
  <c r="R80" i="8"/>
  <c r="Q80" i="8"/>
  <c r="T80" i="8" s="1"/>
  <c r="S80" i="8"/>
  <c r="P80" i="8"/>
  <c r="L80" i="8"/>
  <c r="O80" i="8" s="1"/>
  <c r="N80" i="8"/>
  <c r="K80" i="8"/>
  <c r="J80" i="8"/>
  <c r="I80" i="8"/>
  <c r="H80" i="8"/>
  <c r="G80" i="8"/>
  <c r="F80" i="8"/>
  <c r="E80" i="8"/>
  <c r="Z79" i="8"/>
  <c r="Q79" i="8"/>
  <c r="T79" i="8" s="1"/>
  <c r="S79" i="8"/>
  <c r="P79" i="8"/>
  <c r="M79" i="8"/>
  <c r="L79" i="8"/>
  <c r="O79" i="8" s="1"/>
  <c r="N79" i="8"/>
  <c r="K79" i="8"/>
  <c r="J79" i="8"/>
  <c r="I79" i="8"/>
  <c r="H79" i="8"/>
  <c r="G79" i="8"/>
  <c r="F79" i="8"/>
  <c r="E79" i="8"/>
  <c r="Z78" i="8"/>
  <c r="R78" i="8"/>
  <c r="Q78" i="8"/>
  <c r="T78" i="8" s="1"/>
  <c r="S78" i="8"/>
  <c r="P78" i="8"/>
  <c r="L78" i="8"/>
  <c r="O78" i="8" s="1"/>
  <c r="N78" i="8"/>
  <c r="K78" i="8"/>
  <c r="J78" i="8"/>
  <c r="I78" i="8"/>
  <c r="H78" i="8"/>
  <c r="G78" i="8"/>
  <c r="F78" i="8"/>
  <c r="E78" i="8"/>
  <c r="Z77" i="8"/>
  <c r="Q77" i="8"/>
  <c r="T77" i="8" s="1"/>
  <c r="S77" i="8"/>
  <c r="P77" i="8"/>
  <c r="M77" i="8"/>
  <c r="L77" i="8"/>
  <c r="O77" i="8" s="1"/>
  <c r="N77" i="8"/>
  <c r="K77" i="8"/>
  <c r="J77" i="8"/>
  <c r="I77" i="8"/>
  <c r="H77" i="8"/>
  <c r="G77" i="8"/>
  <c r="F77" i="8"/>
  <c r="E77" i="8"/>
  <c r="Z76" i="8"/>
  <c r="R76" i="8"/>
  <c r="Q76" i="8"/>
  <c r="T76" i="8" s="1"/>
  <c r="S76" i="8"/>
  <c r="P76" i="8"/>
  <c r="L76" i="8"/>
  <c r="O76" i="8" s="1"/>
  <c r="N76" i="8"/>
  <c r="K76" i="8"/>
  <c r="J76" i="8"/>
  <c r="I76" i="8"/>
  <c r="H76" i="8"/>
  <c r="G76" i="8"/>
  <c r="F76" i="8"/>
  <c r="E76" i="8"/>
  <c r="Z75" i="8"/>
  <c r="Q75" i="8"/>
  <c r="T75" i="8" s="1"/>
  <c r="S75" i="8"/>
  <c r="P75" i="8"/>
  <c r="M75" i="8"/>
  <c r="L75" i="8"/>
  <c r="O75" i="8" s="1"/>
  <c r="N75" i="8"/>
  <c r="K75" i="8"/>
  <c r="J75" i="8"/>
  <c r="I75" i="8"/>
  <c r="H75" i="8"/>
  <c r="G75" i="8"/>
  <c r="F75" i="8"/>
  <c r="E75" i="8"/>
  <c r="Z74" i="8"/>
  <c r="R74" i="8"/>
  <c r="Q74" i="8"/>
  <c r="T74" i="8" s="1"/>
  <c r="S74" i="8"/>
  <c r="P74" i="8"/>
  <c r="L74" i="8"/>
  <c r="O74" i="8" s="1"/>
  <c r="N74" i="8"/>
  <c r="K74" i="8"/>
  <c r="J74" i="8"/>
  <c r="I74" i="8"/>
  <c r="H74" i="8"/>
  <c r="G74" i="8"/>
  <c r="F74" i="8"/>
  <c r="E74" i="8"/>
  <c r="Z73" i="8"/>
  <c r="Q73" i="8"/>
  <c r="T73" i="8" s="1"/>
  <c r="S73" i="8"/>
  <c r="P73" i="8"/>
  <c r="M73" i="8"/>
  <c r="L73" i="8"/>
  <c r="O73" i="8" s="1"/>
  <c r="N73" i="8"/>
  <c r="K73" i="8"/>
  <c r="J73" i="8"/>
  <c r="I73" i="8"/>
  <c r="H73" i="8"/>
  <c r="G73" i="8"/>
  <c r="F73" i="8"/>
  <c r="E73" i="8"/>
  <c r="Z72" i="8"/>
  <c r="R72" i="8"/>
  <c r="Q72" i="8"/>
  <c r="T72" i="8" s="1"/>
  <c r="S72" i="8"/>
  <c r="P72" i="8"/>
  <c r="L72" i="8"/>
  <c r="O72" i="8" s="1"/>
  <c r="N72" i="8"/>
  <c r="K72" i="8"/>
  <c r="J72" i="8"/>
  <c r="I72" i="8"/>
  <c r="H72" i="8"/>
  <c r="G72" i="8"/>
  <c r="F72" i="8"/>
  <c r="E72" i="8"/>
  <c r="Z71" i="8"/>
  <c r="Q71" i="8"/>
  <c r="T71" i="8" s="1"/>
  <c r="S71" i="8"/>
  <c r="P71" i="8"/>
  <c r="M71" i="8"/>
  <c r="L71" i="8"/>
  <c r="O71" i="8" s="1"/>
  <c r="N71" i="8"/>
  <c r="K71" i="8"/>
  <c r="J71" i="8"/>
  <c r="I71" i="8"/>
  <c r="H71" i="8"/>
  <c r="G71" i="8"/>
  <c r="F71" i="8"/>
  <c r="E71" i="8"/>
  <c r="Z70" i="8"/>
  <c r="R70" i="8"/>
  <c r="Q70" i="8"/>
  <c r="T70" i="8" s="1"/>
  <c r="S70" i="8"/>
  <c r="P70" i="8"/>
  <c r="L70" i="8"/>
  <c r="O70" i="8" s="1"/>
  <c r="N70" i="8"/>
  <c r="K70" i="8"/>
  <c r="J70" i="8"/>
  <c r="I70" i="8"/>
  <c r="H70" i="8"/>
  <c r="G70" i="8"/>
  <c r="F70" i="8"/>
  <c r="E70" i="8"/>
  <c r="Z69" i="8"/>
  <c r="Q69" i="8"/>
  <c r="T69" i="8" s="1"/>
  <c r="S69" i="8"/>
  <c r="P69" i="8"/>
  <c r="M69" i="8"/>
  <c r="L69" i="8"/>
  <c r="O69" i="8" s="1"/>
  <c r="N69" i="8"/>
  <c r="K69" i="8"/>
  <c r="J69" i="8"/>
  <c r="I69" i="8"/>
  <c r="H69" i="8"/>
  <c r="G69" i="8"/>
  <c r="F69" i="8"/>
  <c r="E69" i="8"/>
  <c r="Z68" i="8"/>
  <c r="R68" i="8"/>
  <c r="Q68" i="8"/>
  <c r="T68" i="8" s="1"/>
  <c r="S68" i="8"/>
  <c r="P68" i="8"/>
  <c r="L68" i="8"/>
  <c r="O68" i="8" s="1"/>
  <c r="H11" i="7" s="1"/>
  <c r="N68" i="8"/>
  <c r="G11" i="7" s="1"/>
  <c r="K68" i="8"/>
  <c r="E11" i="7" s="1"/>
  <c r="J68" i="8"/>
  <c r="I68" i="8"/>
  <c r="D11" i="7" s="1"/>
  <c r="H68" i="8"/>
  <c r="G68" i="8"/>
  <c r="F68" i="8"/>
  <c r="E68" i="8"/>
  <c r="Z67" i="8"/>
  <c r="Q67" i="8"/>
  <c r="T67" i="8" s="1"/>
  <c r="S67" i="8"/>
  <c r="P67" i="8"/>
  <c r="M67" i="8"/>
  <c r="F64" i="7" s="1"/>
  <c r="L67" i="8"/>
  <c r="O67" i="8" s="1"/>
  <c r="H64" i="7" s="1"/>
  <c r="N67" i="8"/>
  <c r="G64" i="7" s="1"/>
  <c r="K67" i="8"/>
  <c r="E64" i="7" s="1"/>
  <c r="J67" i="8"/>
  <c r="I67" i="8"/>
  <c r="D64" i="7" s="1"/>
  <c r="H67" i="8"/>
  <c r="G67" i="8"/>
  <c r="F67" i="8"/>
  <c r="E67" i="8"/>
  <c r="Z66" i="8"/>
  <c r="R66" i="8"/>
  <c r="Q66" i="8"/>
  <c r="T66" i="8" s="1"/>
  <c r="S66" i="8"/>
  <c r="P66" i="8"/>
  <c r="L66" i="8"/>
  <c r="O66" i="8" s="1"/>
  <c r="H66" i="7" s="1"/>
  <c r="N66" i="8"/>
  <c r="G66" i="7" s="1"/>
  <c r="K66" i="8"/>
  <c r="E66" i="7" s="1"/>
  <c r="J66" i="8"/>
  <c r="I66" i="8"/>
  <c r="D66" i="7" s="1"/>
  <c r="H66" i="8"/>
  <c r="G66" i="8"/>
  <c r="F66" i="8"/>
  <c r="E66" i="8"/>
  <c r="Z65" i="8"/>
  <c r="S65" i="8"/>
  <c r="T65" i="8" s="1"/>
  <c r="P65" i="8"/>
  <c r="N65" i="8"/>
  <c r="G26" i="7" s="1"/>
  <c r="K65" i="8"/>
  <c r="E26" i="7" s="1"/>
  <c r="J65" i="8"/>
  <c r="I65" i="8"/>
  <c r="D26" i="7" s="1"/>
  <c r="H65" i="8"/>
  <c r="G65" i="8"/>
  <c r="F65" i="8"/>
  <c r="E65" i="8"/>
  <c r="Z64" i="8"/>
  <c r="S64" i="8"/>
  <c r="P64" i="8"/>
  <c r="N64" i="8"/>
  <c r="G30" i="7" s="1"/>
  <c r="K64" i="8"/>
  <c r="E30" i="7" s="1"/>
  <c r="J64" i="8"/>
  <c r="I64" i="8"/>
  <c r="D30" i="7" s="1"/>
  <c r="H64" i="8"/>
  <c r="G64" i="8"/>
  <c r="F64" i="8"/>
  <c r="E64" i="8"/>
  <c r="Z63" i="8"/>
  <c r="Q63" i="8"/>
  <c r="T63" i="8" s="1"/>
  <c r="S63" i="8"/>
  <c r="P63" i="8"/>
  <c r="M63" i="8"/>
  <c r="L63" i="8"/>
  <c r="O63" i="8" s="1"/>
  <c r="N63" i="8"/>
  <c r="G13" i="7" s="1"/>
  <c r="K63" i="8"/>
  <c r="E13" i="7" s="1"/>
  <c r="J63" i="8"/>
  <c r="I63" i="8"/>
  <c r="H63" i="8"/>
  <c r="G63" i="8"/>
  <c r="F63" i="8"/>
  <c r="E63" i="8"/>
  <c r="Z62" i="8"/>
  <c r="R62" i="8"/>
  <c r="Q62" i="8"/>
  <c r="T62" i="8" s="1"/>
  <c r="S62" i="8"/>
  <c r="P62" i="8"/>
  <c r="L62" i="8"/>
  <c r="O62" i="8" s="1"/>
  <c r="N62" i="8"/>
  <c r="K62" i="8"/>
  <c r="J62" i="8"/>
  <c r="I62" i="8"/>
  <c r="H62" i="8"/>
  <c r="G62" i="8"/>
  <c r="F62" i="8"/>
  <c r="E62" i="8"/>
  <c r="Z61" i="8"/>
  <c r="Q61" i="8"/>
  <c r="T61" i="8" s="1"/>
  <c r="S61" i="8"/>
  <c r="P61" i="8"/>
  <c r="M61" i="8"/>
  <c r="L61" i="8"/>
  <c r="O61" i="8" s="1"/>
  <c r="N61" i="8"/>
  <c r="G35" i="7" s="1"/>
  <c r="K61" i="8"/>
  <c r="E35" i="7" s="1"/>
  <c r="J61" i="8"/>
  <c r="I61" i="8"/>
  <c r="H61" i="8"/>
  <c r="G61" i="8"/>
  <c r="F61" i="8"/>
  <c r="E61" i="8"/>
  <c r="Z60" i="8"/>
  <c r="R60" i="8"/>
  <c r="Q60" i="8"/>
  <c r="T60" i="8" s="1"/>
  <c r="S60" i="8"/>
  <c r="P60" i="8"/>
  <c r="L60" i="8"/>
  <c r="O60" i="8" s="1"/>
  <c r="N60" i="8"/>
  <c r="K60" i="8"/>
  <c r="J60" i="8"/>
  <c r="I60" i="8"/>
  <c r="H60" i="8"/>
  <c r="G60" i="8"/>
  <c r="F60" i="8"/>
  <c r="E60" i="8"/>
  <c r="Z59" i="8"/>
  <c r="Q59" i="8"/>
  <c r="T59" i="8" s="1"/>
  <c r="S59" i="8"/>
  <c r="P59" i="8"/>
  <c r="M59" i="8"/>
  <c r="L59" i="8"/>
  <c r="O59" i="8" s="1"/>
  <c r="N59" i="8"/>
  <c r="G38" i="7" s="1"/>
  <c r="K59" i="8"/>
  <c r="E38" i="7" s="1"/>
  <c r="J59" i="8"/>
  <c r="I59" i="8"/>
  <c r="H59" i="8"/>
  <c r="G59" i="8"/>
  <c r="F59" i="8"/>
  <c r="E59" i="8"/>
  <c r="Z58" i="8"/>
  <c r="R58" i="8"/>
  <c r="Q58" i="8"/>
  <c r="T58" i="8" s="1"/>
  <c r="S58" i="8"/>
  <c r="P58" i="8"/>
  <c r="L58" i="8"/>
  <c r="O58" i="8" s="1"/>
  <c r="N58" i="8"/>
  <c r="K58" i="8"/>
  <c r="J58" i="8"/>
  <c r="I58" i="8"/>
  <c r="H58" i="8"/>
  <c r="G58" i="8"/>
  <c r="F58" i="8"/>
  <c r="E58" i="8"/>
  <c r="Z57" i="8"/>
  <c r="Q57" i="8"/>
  <c r="T57" i="8" s="1"/>
  <c r="S57" i="8"/>
  <c r="P57" i="8"/>
  <c r="M57" i="8"/>
  <c r="L57" i="8"/>
  <c r="O57" i="8" s="1"/>
  <c r="N57" i="8"/>
  <c r="G55" i="7" s="1"/>
  <c r="K57" i="8"/>
  <c r="E55" i="7" s="1"/>
  <c r="J57" i="8"/>
  <c r="I57" i="8"/>
  <c r="H57" i="8"/>
  <c r="G57" i="8"/>
  <c r="F57" i="8"/>
  <c r="E57" i="8"/>
  <c r="Z56" i="8"/>
  <c r="R56" i="8"/>
  <c r="Q56" i="8"/>
  <c r="T56" i="8" s="1"/>
  <c r="S56" i="8"/>
  <c r="P56" i="8"/>
  <c r="L56" i="8"/>
  <c r="O56" i="8" s="1"/>
  <c r="N56" i="8"/>
  <c r="K56" i="8"/>
  <c r="J56" i="8"/>
  <c r="I56" i="8"/>
  <c r="H56" i="8"/>
  <c r="G56" i="8"/>
  <c r="F56" i="8"/>
  <c r="E56" i="8"/>
  <c r="Z55" i="8"/>
  <c r="Q55" i="8"/>
  <c r="T55" i="8" s="1"/>
  <c r="S55" i="8"/>
  <c r="P55" i="8"/>
  <c r="M55" i="8"/>
  <c r="L55" i="8"/>
  <c r="O55" i="8" s="1"/>
  <c r="N55" i="8"/>
  <c r="K55" i="8"/>
  <c r="J55" i="8"/>
  <c r="I55" i="8"/>
  <c r="H55" i="8"/>
  <c r="G55" i="8"/>
  <c r="F55" i="8"/>
  <c r="E55" i="8"/>
  <c r="Z54" i="8"/>
  <c r="R54" i="8"/>
  <c r="Q54" i="8"/>
  <c r="T54" i="8" s="1"/>
  <c r="S54" i="8"/>
  <c r="P54" i="8"/>
  <c r="L54" i="8"/>
  <c r="O54" i="8" s="1"/>
  <c r="N54" i="8"/>
  <c r="K54" i="8"/>
  <c r="J54" i="8"/>
  <c r="I54" i="8"/>
  <c r="H54" i="8"/>
  <c r="G54" i="8"/>
  <c r="F54" i="8"/>
  <c r="E54" i="8"/>
  <c r="Z53" i="8"/>
  <c r="Q53" i="8"/>
  <c r="T53" i="8" s="1"/>
  <c r="S53" i="8"/>
  <c r="P53" i="8"/>
  <c r="M53" i="8"/>
  <c r="L53" i="8"/>
  <c r="O53" i="8" s="1"/>
  <c r="N53" i="8"/>
  <c r="G39" i="7" s="1"/>
  <c r="K53" i="8"/>
  <c r="E39" i="7" s="1"/>
  <c r="J53" i="8"/>
  <c r="I53" i="8"/>
  <c r="H53" i="8"/>
  <c r="G53" i="8"/>
  <c r="F53" i="8"/>
  <c r="E53" i="8"/>
  <c r="Z52" i="8"/>
  <c r="R52" i="8"/>
  <c r="Q52" i="8"/>
  <c r="T52" i="8" s="1"/>
  <c r="S52" i="8"/>
  <c r="P52" i="8"/>
  <c r="L52" i="8"/>
  <c r="O52" i="8" s="1"/>
  <c r="H52" i="7" s="1"/>
  <c r="N52" i="8"/>
  <c r="G52" i="7" s="1"/>
  <c r="K52" i="8"/>
  <c r="E52" i="7" s="1"/>
  <c r="J52" i="8"/>
  <c r="I52" i="8"/>
  <c r="D52" i="7" s="1"/>
  <c r="H52" i="8"/>
  <c r="G52" i="8"/>
  <c r="F52" i="8"/>
  <c r="E52" i="8"/>
  <c r="Z51" i="8"/>
  <c r="Q51" i="8"/>
  <c r="T51" i="8" s="1"/>
  <c r="S51" i="8"/>
  <c r="P51" i="8"/>
  <c r="M51" i="8"/>
  <c r="L51" i="8"/>
  <c r="O51" i="8" s="1"/>
  <c r="N51" i="8"/>
  <c r="G61" i="7" s="1"/>
  <c r="K51" i="8"/>
  <c r="E61" i="7" s="1"/>
  <c r="J51" i="8"/>
  <c r="I51" i="8"/>
  <c r="H51" i="8"/>
  <c r="G51" i="8"/>
  <c r="F51" i="8"/>
  <c r="E51" i="8"/>
  <c r="Z50" i="8"/>
  <c r="R50" i="8"/>
  <c r="Q50" i="8"/>
  <c r="T50" i="8" s="1"/>
  <c r="S50" i="8"/>
  <c r="P50" i="8"/>
  <c r="L50" i="8"/>
  <c r="O50" i="8" s="1"/>
  <c r="N50" i="8"/>
  <c r="K50" i="8"/>
  <c r="J50" i="8"/>
  <c r="I50" i="8"/>
  <c r="H50" i="8"/>
  <c r="G50" i="8"/>
  <c r="F50" i="8"/>
  <c r="E50" i="8"/>
  <c r="Z49" i="8"/>
  <c r="Q49" i="8"/>
  <c r="T49" i="8" s="1"/>
  <c r="S49" i="8"/>
  <c r="P49" i="8"/>
  <c r="M49" i="8"/>
  <c r="L49" i="8"/>
  <c r="O49" i="8" s="1"/>
  <c r="N49" i="8"/>
  <c r="K49" i="8"/>
  <c r="J49" i="8"/>
  <c r="I49" i="8"/>
  <c r="H49" i="8"/>
  <c r="G49" i="8"/>
  <c r="F49" i="8"/>
  <c r="E49" i="8"/>
  <c r="Z48" i="8"/>
  <c r="R48" i="8"/>
  <c r="Q48" i="8"/>
  <c r="T48" i="8" s="1"/>
  <c r="S48" i="8"/>
  <c r="P48" i="8"/>
  <c r="L48" i="8"/>
  <c r="O48" i="8" s="1"/>
  <c r="N48" i="8"/>
  <c r="K48" i="8"/>
  <c r="J48" i="8"/>
  <c r="I48" i="8"/>
  <c r="H48" i="8"/>
  <c r="G48" i="8"/>
  <c r="F48" i="8"/>
  <c r="E48" i="8"/>
  <c r="Z47" i="8"/>
  <c r="Q47" i="8"/>
  <c r="T47" i="8" s="1"/>
  <c r="S47" i="8"/>
  <c r="P47" i="8"/>
  <c r="M47" i="8"/>
  <c r="L47" i="8"/>
  <c r="O47" i="8" s="1"/>
  <c r="N47" i="8"/>
  <c r="K47" i="8"/>
  <c r="J47" i="8"/>
  <c r="I47" i="8"/>
  <c r="H47" i="8"/>
  <c r="G47" i="8"/>
  <c r="F47" i="8"/>
  <c r="E47" i="8"/>
  <c r="Z46" i="8"/>
  <c r="R46" i="8"/>
  <c r="Q46" i="8"/>
  <c r="T46" i="8" s="1"/>
  <c r="S46" i="8"/>
  <c r="P46" i="8"/>
  <c r="L46" i="8"/>
  <c r="O46" i="8" s="1"/>
  <c r="N46" i="8"/>
  <c r="K46" i="8"/>
  <c r="J46" i="8"/>
  <c r="I46" i="8"/>
  <c r="H46" i="8"/>
  <c r="G46" i="8"/>
  <c r="F46" i="8"/>
  <c r="E46" i="8"/>
  <c r="Z45" i="8"/>
  <c r="Q45" i="8"/>
  <c r="T45" i="8" s="1"/>
  <c r="S45" i="8"/>
  <c r="P45" i="8"/>
  <c r="M45" i="8"/>
  <c r="L45" i="8"/>
  <c r="O45" i="8" s="1"/>
  <c r="N45" i="8"/>
  <c r="K45" i="8"/>
  <c r="J45" i="8"/>
  <c r="I45" i="8"/>
  <c r="H45" i="8"/>
  <c r="G45" i="8"/>
  <c r="F45" i="8"/>
  <c r="E45" i="8"/>
  <c r="Z44" i="8"/>
  <c r="R44" i="8"/>
  <c r="Q44" i="8"/>
  <c r="T44" i="8" s="1"/>
  <c r="S44" i="8"/>
  <c r="P44" i="8"/>
  <c r="L44" i="8"/>
  <c r="O44" i="8" s="1"/>
  <c r="N44" i="8"/>
  <c r="K44" i="8"/>
  <c r="J44" i="8"/>
  <c r="I44" i="8"/>
  <c r="H44" i="8"/>
  <c r="G44" i="8"/>
  <c r="F44" i="8"/>
  <c r="E44" i="8"/>
  <c r="Z43" i="8"/>
  <c r="Q43" i="8"/>
  <c r="T43" i="8" s="1"/>
  <c r="S43" i="8"/>
  <c r="P43" i="8"/>
  <c r="M43" i="8"/>
  <c r="L43" i="8"/>
  <c r="O43" i="8" s="1"/>
  <c r="N43" i="8"/>
  <c r="K43" i="8"/>
  <c r="J43" i="8"/>
  <c r="I43" i="8"/>
  <c r="H43" i="8"/>
  <c r="G43" i="8"/>
  <c r="F43" i="8"/>
  <c r="E43" i="8"/>
  <c r="Z42" i="8"/>
  <c r="R42" i="8"/>
  <c r="Q42" i="8"/>
  <c r="T42" i="8" s="1"/>
  <c r="S42" i="8"/>
  <c r="P42" i="8"/>
  <c r="L42" i="8"/>
  <c r="O42" i="8" s="1"/>
  <c r="N42" i="8"/>
  <c r="K42" i="8"/>
  <c r="J42" i="8"/>
  <c r="I42" i="8"/>
  <c r="H42" i="8"/>
  <c r="G42" i="8"/>
  <c r="F42" i="8"/>
  <c r="E42" i="8"/>
  <c r="Z41" i="8"/>
  <c r="Q41" i="8"/>
  <c r="T41" i="8" s="1"/>
  <c r="S41" i="8"/>
  <c r="P41" i="8"/>
  <c r="M41" i="8"/>
  <c r="L41" i="8"/>
  <c r="O41" i="8" s="1"/>
  <c r="N41" i="8"/>
  <c r="K41" i="8"/>
  <c r="J41" i="8"/>
  <c r="I41" i="8"/>
  <c r="H41" i="8"/>
  <c r="G41" i="8"/>
  <c r="F41" i="8"/>
  <c r="E41" i="8"/>
  <c r="Z40" i="8"/>
  <c r="R40" i="8"/>
  <c r="Q40" i="8"/>
  <c r="T40" i="8" s="1"/>
  <c r="S40" i="8"/>
  <c r="P40" i="8"/>
  <c r="L40" i="8"/>
  <c r="O40" i="8" s="1"/>
  <c r="N40" i="8"/>
  <c r="K40" i="8"/>
  <c r="J40" i="8"/>
  <c r="I40" i="8"/>
  <c r="H40" i="8"/>
  <c r="G40" i="8"/>
  <c r="F40" i="8"/>
  <c r="E40" i="8"/>
  <c r="Z39" i="8"/>
  <c r="Q39" i="8"/>
  <c r="T39" i="8" s="1"/>
  <c r="S39" i="8"/>
  <c r="P39" i="8"/>
  <c r="M39" i="8"/>
  <c r="L39" i="8"/>
  <c r="O39" i="8" s="1"/>
  <c r="N39" i="8"/>
  <c r="K39" i="8"/>
  <c r="J39" i="8"/>
  <c r="I39" i="8"/>
  <c r="H39" i="8"/>
  <c r="G39" i="8"/>
  <c r="F39" i="8"/>
  <c r="E39" i="8"/>
  <c r="Z38" i="8"/>
  <c r="R38" i="8"/>
  <c r="Q38" i="8"/>
  <c r="T38" i="8" s="1"/>
  <c r="S38" i="8"/>
  <c r="P38" i="8"/>
  <c r="L38" i="8"/>
  <c r="O38" i="8" s="1"/>
  <c r="N38" i="8"/>
  <c r="K38" i="8"/>
  <c r="J38" i="8"/>
  <c r="I38" i="8"/>
  <c r="H38" i="8"/>
  <c r="G38" i="8"/>
  <c r="F38" i="8"/>
  <c r="E38" i="8"/>
  <c r="Z37" i="8"/>
  <c r="Q37" i="8"/>
  <c r="T37" i="8" s="1"/>
  <c r="S37" i="8"/>
  <c r="P37" i="8"/>
  <c r="M37" i="8"/>
  <c r="L37" i="8"/>
  <c r="O37" i="8" s="1"/>
  <c r="N37" i="8"/>
  <c r="K37" i="8"/>
  <c r="J37" i="8"/>
  <c r="I37" i="8"/>
  <c r="H37" i="8"/>
  <c r="G37" i="8"/>
  <c r="F37" i="8"/>
  <c r="E37" i="8"/>
  <c r="Z36" i="8"/>
  <c r="R36" i="8"/>
  <c r="Q36" i="8"/>
  <c r="T36" i="8" s="1"/>
  <c r="S36" i="8"/>
  <c r="P36" i="8"/>
  <c r="L36" i="8"/>
  <c r="O36" i="8" s="1"/>
  <c r="N36" i="8"/>
  <c r="K36" i="8"/>
  <c r="J36" i="8"/>
  <c r="I36" i="8"/>
  <c r="H36" i="8"/>
  <c r="G36" i="8"/>
  <c r="F36" i="8"/>
  <c r="E36" i="8"/>
  <c r="Z35" i="8"/>
  <c r="Q35" i="8"/>
  <c r="T35" i="8" s="1"/>
  <c r="S35" i="8"/>
  <c r="P35" i="8"/>
  <c r="M35" i="8"/>
  <c r="L35" i="8"/>
  <c r="O35" i="8" s="1"/>
  <c r="N35" i="8"/>
  <c r="K35" i="8"/>
  <c r="J35" i="8"/>
  <c r="I35" i="8"/>
  <c r="H35" i="8"/>
  <c r="G35" i="8"/>
  <c r="F35" i="8"/>
  <c r="E35" i="8"/>
  <c r="Z34" i="8"/>
  <c r="R34" i="8"/>
  <c r="Q34" i="8"/>
  <c r="T34" i="8" s="1"/>
  <c r="S34" i="8"/>
  <c r="P34" i="8"/>
  <c r="L34" i="8"/>
  <c r="O34" i="8" s="1"/>
  <c r="N34" i="8"/>
  <c r="K34" i="8"/>
  <c r="J34" i="8"/>
  <c r="I34" i="8"/>
  <c r="H34" i="8"/>
  <c r="G34" i="8"/>
  <c r="F34" i="8"/>
  <c r="E34" i="8"/>
  <c r="Z33" i="8"/>
  <c r="Q33" i="8"/>
  <c r="T33" i="8" s="1"/>
  <c r="S33" i="8"/>
  <c r="P33" i="8"/>
  <c r="M33" i="8"/>
  <c r="L33" i="8"/>
  <c r="O33" i="8" s="1"/>
  <c r="N33" i="8"/>
  <c r="K33" i="8"/>
  <c r="J33" i="8"/>
  <c r="I33" i="8"/>
  <c r="H33" i="8"/>
  <c r="G33" i="8"/>
  <c r="F33" i="8"/>
  <c r="E33" i="8"/>
  <c r="Z32" i="8"/>
  <c r="R32" i="8"/>
  <c r="Q32" i="8"/>
  <c r="T32" i="8" s="1"/>
  <c r="S32" i="8"/>
  <c r="P32" i="8"/>
  <c r="L32" i="8"/>
  <c r="O32" i="8" s="1"/>
  <c r="N32" i="8"/>
  <c r="K32" i="8"/>
  <c r="J32" i="8"/>
  <c r="I32" i="8"/>
  <c r="H32" i="8"/>
  <c r="G32" i="8"/>
  <c r="F32" i="8"/>
  <c r="E32" i="8"/>
  <c r="Z31" i="8"/>
  <c r="Q31" i="8"/>
  <c r="T31" i="8" s="1"/>
  <c r="S31" i="8"/>
  <c r="P31" i="8"/>
  <c r="M31" i="8"/>
  <c r="L31" i="8"/>
  <c r="O31" i="8" s="1"/>
  <c r="N31" i="8"/>
  <c r="K31" i="8"/>
  <c r="J31" i="8"/>
  <c r="I31" i="8"/>
  <c r="H31" i="8"/>
  <c r="G31" i="8"/>
  <c r="F31" i="8"/>
  <c r="E31" i="8"/>
  <c r="Z30" i="8"/>
  <c r="R30" i="8"/>
  <c r="Q30" i="8"/>
  <c r="T30" i="8" s="1"/>
  <c r="S30" i="8"/>
  <c r="P30" i="8"/>
  <c r="L30" i="8"/>
  <c r="O30" i="8" s="1"/>
  <c r="N30" i="8"/>
  <c r="K30" i="8"/>
  <c r="J30" i="8"/>
  <c r="I30" i="8"/>
  <c r="H30" i="8"/>
  <c r="G30" i="8"/>
  <c r="F30" i="8"/>
  <c r="E30" i="8"/>
  <c r="Z29" i="8"/>
  <c r="Q29" i="8"/>
  <c r="T29" i="8" s="1"/>
  <c r="S29" i="8"/>
  <c r="P29" i="8"/>
  <c r="M29" i="8"/>
  <c r="L29" i="8"/>
  <c r="O29" i="8" s="1"/>
  <c r="N29" i="8"/>
  <c r="K29" i="8"/>
  <c r="J29" i="8"/>
  <c r="I29" i="8"/>
  <c r="H29" i="8"/>
  <c r="G29" i="8"/>
  <c r="F29" i="8"/>
  <c r="E29" i="8"/>
  <c r="Z28" i="8"/>
  <c r="R28" i="8"/>
  <c r="Q28" i="8"/>
  <c r="T28" i="8" s="1"/>
  <c r="S28" i="8"/>
  <c r="P28" i="8"/>
  <c r="L28" i="8"/>
  <c r="O28" i="8" s="1"/>
  <c r="N28" i="8"/>
  <c r="K28" i="8"/>
  <c r="J28" i="8"/>
  <c r="I28" i="8"/>
  <c r="H28" i="8"/>
  <c r="G28" i="8"/>
  <c r="F28" i="8"/>
  <c r="E28" i="8"/>
  <c r="Z27" i="8"/>
  <c r="Q27" i="8"/>
  <c r="T27" i="8" s="1"/>
  <c r="S27" i="8"/>
  <c r="P27" i="8"/>
  <c r="M27" i="8"/>
  <c r="L27" i="8"/>
  <c r="O27" i="8" s="1"/>
  <c r="N27" i="8"/>
  <c r="K27" i="8"/>
  <c r="J27" i="8"/>
  <c r="I27" i="8"/>
  <c r="H27" i="8"/>
  <c r="G27" i="8"/>
  <c r="F27" i="8"/>
  <c r="E27" i="8"/>
  <c r="Z26" i="8"/>
  <c r="R26" i="8"/>
  <c r="Q26" i="8"/>
  <c r="T26" i="8" s="1"/>
  <c r="S26" i="8"/>
  <c r="P26" i="8"/>
  <c r="L26" i="8"/>
  <c r="O26" i="8" s="1"/>
  <c r="H19" i="7" s="1"/>
  <c r="N26" i="8"/>
  <c r="G19" i="7" s="1"/>
  <c r="K26" i="8"/>
  <c r="E19" i="7" s="1"/>
  <c r="J26" i="8"/>
  <c r="I26" i="8"/>
  <c r="D19" i="7" s="1"/>
  <c r="H26" i="8"/>
  <c r="G26" i="8"/>
  <c r="F26" i="8"/>
  <c r="E26" i="8"/>
  <c r="Z25" i="8"/>
  <c r="Q25" i="8"/>
  <c r="T25" i="8" s="1"/>
  <c r="S25" i="8"/>
  <c r="P25" i="8"/>
  <c r="M25" i="8"/>
  <c r="L25" i="8"/>
  <c r="O25" i="8" s="1"/>
  <c r="N25" i="8"/>
  <c r="K25" i="8"/>
  <c r="J25" i="8"/>
  <c r="I25" i="8"/>
  <c r="H25" i="8"/>
  <c r="G25" i="8"/>
  <c r="F25" i="8"/>
  <c r="E25" i="8"/>
  <c r="Z24" i="8"/>
  <c r="R24" i="8"/>
  <c r="Q24" i="8"/>
  <c r="T24" i="8" s="1"/>
  <c r="S24" i="8"/>
  <c r="P24" i="8"/>
  <c r="L24" i="8"/>
  <c r="O24" i="8" s="1"/>
  <c r="H45" i="7" s="1"/>
  <c r="N24" i="8"/>
  <c r="G45" i="7" s="1"/>
  <c r="K24" i="8"/>
  <c r="E45" i="7" s="1"/>
  <c r="J24" i="8"/>
  <c r="I24" i="8"/>
  <c r="D45" i="7" s="1"/>
  <c r="H24" i="8"/>
  <c r="G24" i="8"/>
  <c r="F24" i="8"/>
  <c r="E24" i="8"/>
  <c r="Z23" i="8"/>
  <c r="Q23" i="8"/>
  <c r="T23" i="8" s="1"/>
  <c r="S23" i="8"/>
  <c r="P23" i="8"/>
  <c r="M23" i="8"/>
  <c r="L23" i="8"/>
  <c r="O23" i="8" s="1"/>
  <c r="H53" i="7" s="1"/>
  <c r="N23" i="8"/>
  <c r="G53" i="7" s="1"/>
  <c r="K23" i="8"/>
  <c r="E53" i="7" s="1"/>
  <c r="J23" i="8"/>
  <c r="I23" i="8"/>
  <c r="H23" i="8"/>
  <c r="G23" i="8"/>
  <c r="F23" i="8"/>
  <c r="E23" i="8"/>
  <c r="Z22" i="8"/>
  <c r="R22" i="8"/>
  <c r="Q22" i="8"/>
  <c r="T22" i="8" s="1"/>
  <c r="S22" i="8"/>
  <c r="P22" i="8"/>
  <c r="L22" i="8"/>
  <c r="O22" i="8" s="1"/>
  <c r="H54" i="7" s="1"/>
  <c r="N22" i="8"/>
  <c r="G54" i="7" s="1"/>
  <c r="K22" i="8"/>
  <c r="E54" i="7" s="1"/>
  <c r="J22" i="8"/>
  <c r="I22" i="8"/>
  <c r="D54" i="7" s="1"/>
  <c r="H22" i="8"/>
  <c r="G22" i="8"/>
  <c r="F22" i="8"/>
  <c r="E22" i="8"/>
  <c r="Z21" i="8"/>
  <c r="Q21" i="8"/>
  <c r="T21" i="8" s="1"/>
  <c r="S21" i="8"/>
  <c r="P21" i="8"/>
  <c r="M21" i="8"/>
  <c r="L21" i="8"/>
  <c r="O21" i="8" s="1"/>
  <c r="H62" i="7" s="1"/>
  <c r="N21" i="8"/>
  <c r="G62" i="7" s="1"/>
  <c r="K21" i="8"/>
  <c r="E62" i="7" s="1"/>
  <c r="J21" i="8"/>
  <c r="I21" i="8"/>
  <c r="H21" i="8"/>
  <c r="G21" i="8"/>
  <c r="F21" i="8"/>
  <c r="E21" i="8"/>
  <c r="Z20" i="8"/>
  <c r="R20" i="8"/>
  <c r="Q20" i="8"/>
  <c r="T20" i="8" s="1"/>
  <c r="S20" i="8"/>
  <c r="P20" i="8"/>
  <c r="L20" i="8"/>
  <c r="O20" i="8" s="1"/>
  <c r="N20" i="8"/>
  <c r="K20" i="8"/>
  <c r="J20" i="8"/>
  <c r="I20" i="8"/>
  <c r="H20" i="8"/>
  <c r="G20" i="8"/>
  <c r="F20" i="8"/>
  <c r="E20" i="8"/>
  <c r="Z19" i="8"/>
  <c r="Q19" i="8"/>
  <c r="T19" i="8" s="1"/>
  <c r="S19" i="8"/>
  <c r="P19" i="8"/>
  <c r="M19" i="8"/>
  <c r="L19" i="8"/>
  <c r="O19" i="8" s="1"/>
  <c r="N19" i="8"/>
  <c r="K19" i="8"/>
  <c r="J19" i="8"/>
  <c r="I19" i="8"/>
  <c r="H19" i="8"/>
  <c r="G19" i="8"/>
  <c r="F19" i="8"/>
  <c r="E19" i="8"/>
  <c r="Z18" i="8"/>
  <c r="R18" i="8"/>
  <c r="Q18" i="8"/>
  <c r="T18" i="8" s="1"/>
  <c r="S18" i="8"/>
  <c r="P18" i="8"/>
  <c r="L18" i="8"/>
  <c r="O18" i="8" s="1"/>
  <c r="N18" i="8"/>
  <c r="K18" i="8"/>
  <c r="J18" i="8"/>
  <c r="I18" i="8"/>
  <c r="H18" i="8"/>
  <c r="G18" i="8"/>
  <c r="F18" i="8"/>
  <c r="E18" i="8"/>
  <c r="Z17" i="8"/>
  <c r="Q17" i="8"/>
  <c r="T17" i="8" s="1"/>
  <c r="S17" i="8"/>
  <c r="P17" i="8"/>
  <c r="M17" i="8"/>
  <c r="L17" i="8"/>
  <c r="O17" i="8" s="1"/>
  <c r="H24" i="7" s="1"/>
  <c r="N17" i="8"/>
  <c r="G24" i="7" s="1"/>
  <c r="K17" i="8"/>
  <c r="E24" i="7" s="1"/>
  <c r="J17" i="8"/>
  <c r="I17" i="8"/>
  <c r="H17" i="8"/>
  <c r="G17" i="8"/>
  <c r="F17" i="8"/>
  <c r="E17" i="8"/>
  <c r="Z16" i="8"/>
  <c r="R16" i="8"/>
  <c r="Q16" i="8"/>
  <c r="T16" i="8" s="1"/>
  <c r="S16" i="8"/>
  <c r="P16" i="8"/>
  <c r="L16" i="8"/>
  <c r="O16" i="8" s="1"/>
  <c r="N16" i="8"/>
  <c r="G47" i="7" s="1"/>
  <c r="K16" i="8"/>
  <c r="E47" i="7" s="1"/>
  <c r="J16" i="8"/>
  <c r="I16" i="8"/>
  <c r="D47" i="7" s="1"/>
  <c r="H16" i="8"/>
  <c r="G16" i="8"/>
  <c r="F16" i="8"/>
  <c r="E16" i="8"/>
  <c r="Z15" i="8"/>
  <c r="Q15" i="8"/>
  <c r="T15" i="8" s="1"/>
  <c r="S15" i="8"/>
  <c r="P15" i="8"/>
  <c r="M15" i="8"/>
  <c r="L15" i="8"/>
  <c r="O15" i="8" s="1"/>
  <c r="N15" i="8"/>
  <c r="K15" i="8"/>
  <c r="J15" i="8"/>
  <c r="I15" i="8"/>
  <c r="H15" i="8"/>
  <c r="G15" i="8"/>
  <c r="F15" i="8"/>
  <c r="E15" i="8"/>
  <c r="Z14" i="8"/>
  <c r="R14" i="8"/>
  <c r="Q14" i="8"/>
  <c r="T14" i="8" s="1"/>
  <c r="S14" i="8"/>
  <c r="P14" i="8"/>
  <c r="L14" i="8"/>
  <c r="M14" i="8" s="1"/>
  <c r="N14" i="8"/>
  <c r="G58" i="7" s="1"/>
  <c r="K14" i="8"/>
  <c r="E58" i="7" s="1"/>
  <c r="J14" i="8"/>
  <c r="I14" i="8"/>
  <c r="D58" i="7" s="1"/>
  <c r="H14" i="8"/>
  <c r="G14" i="8"/>
  <c r="F14" i="8"/>
  <c r="E14" i="8"/>
  <c r="Z13" i="8"/>
  <c r="Q13" i="8"/>
  <c r="T13" i="8" s="1"/>
  <c r="S13" i="8"/>
  <c r="P13" i="8"/>
  <c r="M13" i="8"/>
  <c r="L13" i="8"/>
  <c r="O13" i="8" s="1"/>
  <c r="H16" i="7" s="1"/>
  <c r="N13" i="8"/>
  <c r="G16" i="7" s="1"/>
  <c r="K13" i="8"/>
  <c r="E16" i="7" s="1"/>
  <c r="J13" i="8"/>
  <c r="I13" i="8"/>
  <c r="D16" i="7" s="1"/>
  <c r="H13" i="8"/>
  <c r="G13" i="8"/>
  <c r="F13" i="8"/>
  <c r="E13" i="8"/>
  <c r="Z12" i="8"/>
  <c r="R12" i="8"/>
  <c r="Q12" i="8"/>
  <c r="T12" i="8" s="1"/>
  <c r="S12" i="8"/>
  <c r="P12" i="8"/>
  <c r="L12" i="8"/>
  <c r="O12" i="8" s="1"/>
  <c r="N12" i="8"/>
  <c r="G34" i="7" s="1"/>
  <c r="K12" i="8"/>
  <c r="E34" i="7" s="1"/>
  <c r="J12" i="8"/>
  <c r="I12" i="8"/>
  <c r="D34" i="7" s="1"/>
  <c r="H12" i="8"/>
  <c r="G12" i="8"/>
  <c r="F12" i="8"/>
  <c r="E12" i="8"/>
  <c r="Z11" i="8"/>
  <c r="Q11" i="8"/>
  <c r="R11" i="8" s="1"/>
  <c r="S11" i="8"/>
  <c r="P11" i="8"/>
  <c r="M11" i="8"/>
  <c r="L11" i="8"/>
  <c r="O11" i="8" s="1"/>
  <c r="N11" i="8"/>
  <c r="G36" i="7" s="1"/>
  <c r="K11" i="8"/>
  <c r="E36" i="7" s="1"/>
  <c r="J11" i="8"/>
  <c r="I11" i="8"/>
  <c r="H11" i="8"/>
  <c r="G11" i="8"/>
  <c r="F11" i="8"/>
  <c r="E11" i="8"/>
  <c r="Z10" i="8"/>
  <c r="R10" i="8"/>
  <c r="Q10" i="8"/>
  <c r="T10" i="8" s="1"/>
  <c r="S10" i="8"/>
  <c r="P10" i="8"/>
  <c r="L10" i="8"/>
  <c r="M10" i="8" s="1"/>
  <c r="F40" i="7" s="1"/>
  <c r="N10" i="8"/>
  <c r="G40" i="7" s="1"/>
  <c r="K10" i="8"/>
  <c r="E40" i="7" s="1"/>
  <c r="J10" i="8"/>
  <c r="I10" i="8"/>
  <c r="D40" i="7" s="1"/>
  <c r="H10" i="8"/>
  <c r="G10" i="8"/>
  <c r="F10" i="8"/>
  <c r="E10" i="8"/>
  <c r="Z9" i="8"/>
  <c r="Q9" i="8"/>
  <c r="T9" i="8" s="1"/>
  <c r="S9" i="8"/>
  <c r="P9" i="8"/>
  <c r="M9" i="8"/>
  <c r="L9" i="8"/>
  <c r="O9" i="8" s="1"/>
  <c r="N9" i="8"/>
  <c r="G50" i="7" s="1"/>
  <c r="K9" i="8"/>
  <c r="E50" i="7" s="1"/>
  <c r="J9" i="8"/>
  <c r="I9" i="8"/>
  <c r="H9" i="8"/>
  <c r="G9" i="8"/>
  <c r="F9" i="8"/>
  <c r="E9" i="8"/>
  <c r="Z8" i="8"/>
  <c r="R8" i="8"/>
  <c r="Q8" i="8"/>
  <c r="T8" i="8" s="1"/>
  <c r="S8" i="8"/>
  <c r="P8" i="8"/>
  <c r="L8" i="8"/>
  <c r="O8" i="8" s="1"/>
  <c r="H59" i="7" s="1"/>
  <c r="N8" i="8"/>
  <c r="G59" i="7" s="1"/>
  <c r="K8" i="8"/>
  <c r="E59" i="7" s="1"/>
  <c r="J8" i="8"/>
  <c r="I8" i="8"/>
  <c r="D59" i="7" s="1"/>
  <c r="H8" i="8"/>
  <c r="G8" i="8"/>
  <c r="F8" i="8"/>
  <c r="E8" i="8"/>
  <c r="Z7" i="8"/>
  <c r="Q7" i="8"/>
  <c r="R7" i="8" s="1"/>
  <c r="S7" i="8"/>
  <c r="P7" i="8"/>
  <c r="M7" i="8"/>
  <c r="L7" i="8"/>
  <c r="O7" i="8" s="1"/>
  <c r="N7" i="8"/>
  <c r="G60" i="7" s="1"/>
  <c r="K7" i="8"/>
  <c r="E60" i="7" s="1"/>
  <c r="J7" i="8"/>
  <c r="I7" i="8"/>
  <c r="H7" i="8"/>
  <c r="G7" i="8"/>
  <c r="F7" i="8"/>
  <c r="E7" i="8"/>
  <c r="G6" i="8"/>
  <c r="A6" i="8"/>
  <c r="I1099" i="6"/>
  <c r="I1096" i="6"/>
  <c r="I23" i="6"/>
  <c r="I22" i="6"/>
  <c r="G22" i="6" s="1"/>
  <c r="I21" i="6"/>
  <c r="I20" i="6"/>
  <c r="I19" i="6"/>
  <c r="I18" i="6"/>
  <c r="J1088" i="6"/>
  <c r="C1088" i="6"/>
  <c r="J1087" i="6"/>
  <c r="C1087" i="6"/>
  <c r="J1086" i="6"/>
  <c r="C1086" i="6"/>
  <c r="J1085" i="6"/>
  <c r="C1085" i="6"/>
  <c r="J1084" i="6"/>
  <c r="C1084" i="6"/>
  <c r="J1083" i="6"/>
  <c r="C1083" i="6"/>
  <c r="J1082" i="6"/>
  <c r="C1082" i="6"/>
  <c r="J1081" i="6"/>
  <c r="C1081" i="6"/>
  <c r="J1080" i="6"/>
  <c r="C1080" i="6"/>
  <c r="J1079" i="6"/>
  <c r="C1079" i="6"/>
  <c r="A1076" i="6"/>
  <c r="L1074" i="6"/>
  <c r="Q1074" i="6" s="1"/>
  <c r="Z1074" i="6"/>
  <c r="Y1074" i="6"/>
  <c r="X1074" i="6"/>
  <c r="L1073" i="6"/>
  <c r="G1073" i="6"/>
  <c r="E1073" i="6"/>
  <c r="J1072" i="6"/>
  <c r="E1072" i="6"/>
  <c r="J1071" i="6"/>
  <c r="E1071" i="6"/>
  <c r="K1070" i="6"/>
  <c r="J1070" i="6"/>
  <c r="H1070" i="6"/>
  <c r="G1070" i="6"/>
  <c r="F1070" i="6"/>
  <c r="K1069" i="6"/>
  <c r="J1069" i="6"/>
  <c r="H1069" i="6"/>
  <c r="R1069" i="6" s="1"/>
  <c r="G1069" i="6"/>
  <c r="F1069" i="6"/>
  <c r="K1068" i="6"/>
  <c r="J1068" i="6"/>
  <c r="H1068" i="6"/>
  <c r="G1068" i="6"/>
  <c r="F1068" i="6"/>
  <c r="K1067" i="6"/>
  <c r="J1067" i="6"/>
  <c r="H1067" i="6"/>
  <c r="R1067" i="6" s="1"/>
  <c r="G1067" i="6"/>
  <c r="F1067" i="6"/>
  <c r="C1066" i="6"/>
  <c r="V1065" i="6"/>
  <c r="K1072" i="6" s="1"/>
  <c r="T1065" i="6"/>
  <c r="K1071" i="6" s="1"/>
  <c r="U1065" i="6"/>
  <c r="H1072" i="6" s="1"/>
  <c r="S1065" i="6"/>
  <c r="H1071" i="6" s="1"/>
  <c r="F1065" i="6"/>
  <c r="E1065" i="6"/>
  <c r="D1065" i="6"/>
  <c r="I1065" i="6"/>
  <c r="L1064" i="6"/>
  <c r="Q1064" i="6" s="1"/>
  <c r="Z1064" i="6"/>
  <c r="Y1064" i="6"/>
  <c r="X1064" i="6"/>
  <c r="K1063" i="6"/>
  <c r="J1064" i="6" s="1"/>
  <c r="P1064" i="6" s="1"/>
  <c r="J1063" i="6"/>
  <c r="H1063" i="6"/>
  <c r="G1063" i="6"/>
  <c r="F1063" i="6"/>
  <c r="V1063" i="6"/>
  <c r="T1063" i="6"/>
  <c r="U1063" i="6"/>
  <c r="S1063" i="6"/>
  <c r="E1063" i="6"/>
  <c r="D1063" i="6"/>
  <c r="I1063" i="6"/>
  <c r="B1063" i="6"/>
  <c r="L1062" i="6"/>
  <c r="Q1062" i="6" s="1"/>
  <c r="Z1062" i="6"/>
  <c r="Y1062" i="6"/>
  <c r="X1062" i="6"/>
  <c r="K1061" i="6"/>
  <c r="J1062" i="6" s="1"/>
  <c r="P1062" i="6" s="1"/>
  <c r="J1061" i="6"/>
  <c r="H1061" i="6"/>
  <c r="G1062" i="6" s="1"/>
  <c r="O1062" i="6" s="1"/>
  <c r="G1061" i="6"/>
  <c r="F1061" i="6"/>
  <c r="V1061" i="6"/>
  <c r="T1061" i="6"/>
  <c r="U1061" i="6"/>
  <c r="S1061" i="6"/>
  <c r="E1061" i="6"/>
  <c r="D1061" i="6"/>
  <c r="I1061" i="6"/>
  <c r="B1061" i="6"/>
  <c r="L1060" i="6"/>
  <c r="Q1060" i="6" s="1"/>
  <c r="Z1060" i="6"/>
  <c r="Y1060" i="6"/>
  <c r="X1060" i="6"/>
  <c r="L1059" i="6"/>
  <c r="G1059" i="6"/>
  <c r="E1059" i="6"/>
  <c r="J1058" i="6"/>
  <c r="E1058" i="6"/>
  <c r="J1057" i="6"/>
  <c r="E1057" i="6"/>
  <c r="K1056" i="6"/>
  <c r="J1056" i="6"/>
  <c r="H1056" i="6"/>
  <c r="G1056" i="6"/>
  <c r="F1056" i="6"/>
  <c r="K1055" i="6"/>
  <c r="J1055" i="6"/>
  <c r="H1055" i="6"/>
  <c r="R1055" i="6" s="1"/>
  <c r="G1055" i="6"/>
  <c r="F1055" i="6"/>
  <c r="K1054" i="6"/>
  <c r="J1054" i="6"/>
  <c r="H1054" i="6"/>
  <c r="G1054" i="6"/>
  <c r="F1054" i="6"/>
  <c r="K1053" i="6"/>
  <c r="J1053" i="6"/>
  <c r="H1053" i="6"/>
  <c r="R1053" i="6" s="1"/>
  <c r="G1053" i="6"/>
  <c r="F1053" i="6"/>
  <c r="C1052" i="6"/>
  <c r="V1051" i="6"/>
  <c r="K1058" i="6" s="1"/>
  <c r="T1051" i="6"/>
  <c r="K1057" i="6" s="1"/>
  <c r="U1051" i="6"/>
  <c r="H1058" i="6" s="1"/>
  <c r="S1051" i="6"/>
  <c r="H1057" i="6" s="1"/>
  <c r="F1051" i="6"/>
  <c r="E1051" i="6"/>
  <c r="D1051" i="6"/>
  <c r="I1051" i="6"/>
  <c r="L1050" i="6"/>
  <c r="Q1050" i="6" s="1"/>
  <c r="Z1050" i="6"/>
  <c r="Y1050" i="6"/>
  <c r="X1050" i="6"/>
  <c r="K1049" i="6"/>
  <c r="J1050" i="6" s="1"/>
  <c r="P1050" i="6" s="1"/>
  <c r="J1049" i="6"/>
  <c r="H1049" i="6"/>
  <c r="G1049" i="6"/>
  <c r="F1049" i="6"/>
  <c r="V1049" i="6"/>
  <c r="T1049" i="6"/>
  <c r="U1049" i="6"/>
  <c r="S1049" i="6"/>
  <c r="E1049" i="6"/>
  <c r="D1049" i="6"/>
  <c r="I1049" i="6"/>
  <c r="B1049" i="6"/>
  <c r="L1048" i="6"/>
  <c r="Q1048" i="6" s="1"/>
  <c r="Z1048" i="6"/>
  <c r="Y1048" i="6"/>
  <c r="X1048" i="6"/>
  <c r="K1047" i="6"/>
  <c r="J1048" i="6" s="1"/>
  <c r="P1048" i="6" s="1"/>
  <c r="J1047" i="6"/>
  <c r="H1047" i="6"/>
  <c r="G1048" i="6" s="1"/>
  <c r="O1048" i="6" s="1"/>
  <c r="G1047" i="6"/>
  <c r="F1047" i="6"/>
  <c r="V1047" i="6"/>
  <c r="T1047" i="6"/>
  <c r="U1047" i="6"/>
  <c r="S1047" i="6"/>
  <c r="E1047" i="6"/>
  <c r="D1047" i="6"/>
  <c r="I1047" i="6"/>
  <c r="B1047" i="6"/>
  <c r="L1046" i="6"/>
  <c r="Q1046" i="6" s="1"/>
  <c r="Z1046" i="6"/>
  <c r="Y1046" i="6"/>
  <c r="X1046" i="6"/>
  <c r="L1045" i="6"/>
  <c r="G1045" i="6"/>
  <c r="E1045" i="6"/>
  <c r="J1044" i="6"/>
  <c r="E1044" i="6"/>
  <c r="J1043" i="6"/>
  <c r="E1043" i="6"/>
  <c r="K1042" i="6"/>
  <c r="J1042" i="6"/>
  <c r="H1042" i="6"/>
  <c r="G1042" i="6"/>
  <c r="F1042" i="6"/>
  <c r="K1041" i="6"/>
  <c r="J1041" i="6"/>
  <c r="H1041" i="6"/>
  <c r="R1041" i="6" s="1"/>
  <c r="G1041" i="6"/>
  <c r="F1041" i="6"/>
  <c r="K1040" i="6"/>
  <c r="J1040" i="6"/>
  <c r="H1040" i="6"/>
  <c r="G1040" i="6"/>
  <c r="F1040" i="6"/>
  <c r="K1039" i="6"/>
  <c r="J1039" i="6"/>
  <c r="H1039" i="6"/>
  <c r="R1039" i="6" s="1"/>
  <c r="G1039" i="6"/>
  <c r="F1039" i="6"/>
  <c r="C1038" i="6"/>
  <c r="V1037" i="6"/>
  <c r="K1044" i="6" s="1"/>
  <c r="T1037" i="6"/>
  <c r="K1043" i="6" s="1"/>
  <c r="U1037" i="6"/>
  <c r="H1044" i="6" s="1"/>
  <c r="S1037" i="6"/>
  <c r="H1043" i="6" s="1"/>
  <c r="F1037" i="6"/>
  <c r="E1037" i="6"/>
  <c r="D1037" i="6"/>
  <c r="I1037" i="6"/>
  <c r="L1036" i="6"/>
  <c r="Q1036" i="6" s="1"/>
  <c r="Z1036" i="6"/>
  <c r="Y1036" i="6"/>
  <c r="X1036" i="6"/>
  <c r="L1035" i="6"/>
  <c r="G1035" i="6"/>
  <c r="E1035" i="6"/>
  <c r="J1034" i="6"/>
  <c r="E1034" i="6"/>
  <c r="J1033" i="6"/>
  <c r="E1033" i="6"/>
  <c r="K1032" i="6"/>
  <c r="J1032" i="6"/>
  <c r="H1032" i="6"/>
  <c r="G1032" i="6"/>
  <c r="F1032" i="6"/>
  <c r="K1031" i="6"/>
  <c r="J1031" i="6"/>
  <c r="H1031" i="6"/>
  <c r="R1031" i="6" s="1"/>
  <c r="G1031" i="6"/>
  <c r="F1031" i="6"/>
  <c r="K1030" i="6"/>
  <c r="J1030" i="6"/>
  <c r="H1030" i="6"/>
  <c r="G1030" i="6"/>
  <c r="F1030" i="6"/>
  <c r="K1029" i="6"/>
  <c r="J1029" i="6"/>
  <c r="H1029" i="6"/>
  <c r="R1029" i="6" s="1"/>
  <c r="G1029" i="6"/>
  <c r="F1029" i="6"/>
  <c r="C1028" i="6"/>
  <c r="V1027" i="6"/>
  <c r="K1034" i="6" s="1"/>
  <c r="T1027" i="6"/>
  <c r="K1033" i="6" s="1"/>
  <c r="U1027" i="6"/>
  <c r="H1034" i="6" s="1"/>
  <c r="S1027" i="6"/>
  <c r="H1033" i="6" s="1"/>
  <c r="F1027" i="6"/>
  <c r="E1027" i="6"/>
  <c r="D1027" i="6"/>
  <c r="I1027" i="6"/>
  <c r="L1026" i="6"/>
  <c r="Q1026" i="6" s="1"/>
  <c r="Z1026" i="6"/>
  <c r="Y1026" i="6"/>
  <c r="X1026" i="6"/>
  <c r="L1025" i="6"/>
  <c r="G1025" i="6"/>
  <c r="E1025" i="6"/>
  <c r="J1024" i="6"/>
  <c r="E1024" i="6"/>
  <c r="J1023" i="6"/>
  <c r="E1023" i="6"/>
  <c r="K1022" i="6"/>
  <c r="J1022" i="6"/>
  <c r="H1022" i="6"/>
  <c r="R1022" i="6" s="1"/>
  <c r="G1022" i="6"/>
  <c r="F1022" i="6"/>
  <c r="V1021" i="6"/>
  <c r="K1024" i="6" s="1"/>
  <c r="T1021" i="6"/>
  <c r="K1023" i="6" s="1"/>
  <c r="U1021" i="6"/>
  <c r="H1024" i="6" s="1"/>
  <c r="S1021" i="6"/>
  <c r="H1023" i="6" s="1"/>
  <c r="F1021" i="6"/>
  <c r="E1021" i="6"/>
  <c r="D1021" i="6"/>
  <c r="I1021" i="6"/>
  <c r="L1020" i="6"/>
  <c r="Q1020" i="6" s="1"/>
  <c r="Z1020" i="6"/>
  <c r="Y1020" i="6"/>
  <c r="X1020" i="6"/>
  <c r="K1019" i="6"/>
  <c r="J1020" i="6" s="1"/>
  <c r="P1020" i="6" s="1"/>
  <c r="J1019" i="6"/>
  <c r="H1019" i="6"/>
  <c r="G1020" i="6" s="1"/>
  <c r="O1020" i="6" s="1"/>
  <c r="G1019" i="6"/>
  <c r="F1019" i="6"/>
  <c r="V1019" i="6"/>
  <c r="T1019" i="6"/>
  <c r="U1019" i="6"/>
  <c r="S1019" i="6"/>
  <c r="E1019" i="6"/>
  <c r="D1019" i="6"/>
  <c r="I1019" i="6"/>
  <c r="B1019" i="6"/>
  <c r="L1018" i="6"/>
  <c r="Q1018" i="6" s="1"/>
  <c r="Z1018" i="6"/>
  <c r="Y1018" i="6"/>
  <c r="X1018" i="6"/>
  <c r="L1017" i="6"/>
  <c r="G1017" i="6"/>
  <c r="E1017" i="6"/>
  <c r="J1016" i="6"/>
  <c r="E1016" i="6"/>
  <c r="J1015" i="6"/>
  <c r="E1015" i="6"/>
  <c r="K1014" i="6"/>
  <c r="J1014" i="6"/>
  <c r="H1014" i="6"/>
  <c r="R1014" i="6" s="1"/>
  <c r="G1014" i="6"/>
  <c r="F1014" i="6"/>
  <c r="K1013" i="6"/>
  <c r="J1013" i="6"/>
  <c r="H1013" i="6"/>
  <c r="G1013" i="6"/>
  <c r="F1013" i="6"/>
  <c r="K1012" i="6"/>
  <c r="J1012" i="6"/>
  <c r="H1012" i="6"/>
  <c r="R1012" i="6" s="1"/>
  <c r="G1012" i="6"/>
  <c r="F1012" i="6"/>
  <c r="V1011" i="6"/>
  <c r="K1016" i="6" s="1"/>
  <c r="T1011" i="6"/>
  <c r="K1015" i="6" s="1"/>
  <c r="U1011" i="6"/>
  <c r="H1016" i="6" s="1"/>
  <c r="S1011" i="6"/>
  <c r="H1015" i="6" s="1"/>
  <c r="F1011" i="6"/>
  <c r="E1011" i="6"/>
  <c r="D1011" i="6"/>
  <c r="I1011" i="6"/>
  <c r="C1010" i="6"/>
  <c r="L1009" i="6"/>
  <c r="Q1009" i="6" s="1"/>
  <c r="Z1009" i="6"/>
  <c r="Y1009" i="6"/>
  <c r="X1009" i="6"/>
  <c r="L1008" i="6"/>
  <c r="G1008" i="6"/>
  <c r="E1008" i="6"/>
  <c r="J1007" i="6"/>
  <c r="E1007" i="6"/>
  <c r="J1006" i="6"/>
  <c r="E1006" i="6"/>
  <c r="K1005" i="6"/>
  <c r="J1005" i="6"/>
  <c r="H1005" i="6"/>
  <c r="G1005" i="6"/>
  <c r="F1005" i="6"/>
  <c r="K1004" i="6"/>
  <c r="J1004" i="6"/>
  <c r="H1004" i="6"/>
  <c r="R1004" i="6" s="1"/>
  <c r="G1004" i="6"/>
  <c r="F1004" i="6"/>
  <c r="K1003" i="6"/>
  <c r="J1003" i="6"/>
  <c r="H1003" i="6"/>
  <c r="G1003" i="6"/>
  <c r="F1003" i="6"/>
  <c r="K1002" i="6"/>
  <c r="J1002" i="6"/>
  <c r="H1002" i="6"/>
  <c r="G1002" i="6"/>
  <c r="F1002" i="6"/>
  <c r="V1001" i="6"/>
  <c r="K1007" i="6" s="1"/>
  <c r="T1001" i="6"/>
  <c r="K1006" i="6" s="1"/>
  <c r="U1001" i="6"/>
  <c r="H1007" i="6" s="1"/>
  <c r="S1001" i="6"/>
  <c r="H1006" i="6" s="1"/>
  <c r="F1001" i="6"/>
  <c r="E1001" i="6"/>
  <c r="D1001" i="6"/>
  <c r="I1001" i="6"/>
  <c r="L1000" i="6"/>
  <c r="Q1000" i="6" s="1"/>
  <c r="Z1000" i="6"/>
  <c r="Y1000" i="6"/>
  <c r="X1000" i="6"/>
  <c r="K999" i="6"/>
  <c r="J1000" i="6" s="1"/>
  <c r="P1000" i="6" s="1"/>
  <c r="J999" i="6"/>
  <c r="H999" i="6"/>
  <c r="G999" i="6"/>
  <c r="F999" i="6"/>
  <c r="V999" i="6"/>
  <c r="T999" i="6"/>
  <c r="U999" i="6"/>
  <c r="S999" i="6"/>
  <c r="E999" i="6"/>
  <c r="D999" i="6"/>
  <c r="I999" i="6"/>
  <c r="B999" i="6"/>
  <c r="L998" i="6"/>
  <c r="Q998" i="6" s="1"/>
  <c r="Z998" i="6"/>
  <c r="Y998" i="6"/>
  <c r="X998" i="6"/>
  <c r="K997" i="6"/>
  <c r="J998" i="6" s="1"/>
  <c r="P998" i="6" s="1"/>
  <c r="J997" i="6"/>
  <c r="H997" i="6"/>
  <c r="G998" i="6" s="1"/>
  <c r="O998" i="6" s="1"/>
  <c r="G997" i="6"/>
  <c r="F997" i="6"/>
  <c r="V997" i="6"/>
  <c r="T997" i="6"/>
  <c r="U997" i="6"/>
  <c r="S997" i="6"/>
  <c r="E997" i="6"/>
  <c r="D997" i="6"/>
  <c r="I997" i="6"/>
  <c r="B997" i="6"/>
  <c r="L996" i="6"/>
  <c r="Q996" i="6" s="1"/>
  <c r="Z996" i="6"/>
  <c r="Y996" i="6"/>
  <c r="X996" i="6"/>
  <c r="K995" i="6"/>
  <c r="J996" i="6" s="1"/>
  <c r="P996" i="6" s="1"/>
  <c r="J995" i="6"/>
  <c r="H995" i="6"/>
  <c r="G995" i="6"/>
  <c r="F995" i="6"/>
  <c r="V995" i="6"/>
  <c r="T995" i="6"/>
  <c r="U995" i="6"/>
  <c r="S995" i="6"/>
  <c r="E995" i="6"/>
  <c r="D995" i="6"/>
  <c r="I995" i="6"/>
  <c r="B995" i="6"/>
  <c r="L994" i="6"/>
  <c r="Q994" i="6" s="1"/>
  <c r="Z994" i="6"/>
  <c r="Y994" i="6"/>
  <c r="W994" i="6"/>
  <c r="L993" i="6"/>
  <c r="G993" i="6"/>
  <c r="E993" i="6"/>
  <c r="J992" i="6"/>
  <c r="E992" i="6"/>
  <c r="J991" i="6"/>
  <c r="E991" i="6"/>
  <c r="K990" i="6"/>
  <c r="J990" i="6"/>
  <c r="H990" i="6"/>
  <c r="G990" i="6"/>
  <c r="F990" i="6"/>
  <c r="K989" i="6"/>
  <c r="J989" i="6"/>
  <c r="H989" i="6"/>
  <c r="R989" i="6" s="1"/>
  <c r="G989" i="6"/>
  <c r="F989" i="6"/>
  <c r="K988" i="6"/>
  <c r="J988" i="6"/>
  <c r="H988" i="6"/>
  <c r="G988" i="6"/>
  <c r="F988" i="6"/>
  <c r="K987" i="6"/>
  <c r="J987" i="6"/>
  <c r="H987" i="6"/>
  <c r="G987" i="6"/>
  <c r="F987" i="6"/>
  <c r="V986" i="6"/>
  <c r="K992" i="6" s="1"/>
  <c r="T986" i="6"/>
  <c r="K991" i="6" s="1"/>
  <c r="U986" i="6"/>
  <c r="H992" i="6" s="1"/>
  <c r="S986" i="6"/>
  <c r="H991" i="6" s="1"/>
  <c r="F986" i="6"/>
  <c r="E986" i="6"/>
  <c r="D986" i="6"/>
  <c r="I986" i="6"/>
  <c r="L985" i="6"/>
  <c r="Q985" i="6" s="1"/>
  <c r="Z985" i="6"/>
  <c r="Y985" i="6"/>
  <c r="X985" i="6"/>
  <c r="L984" i="6"/>
  <c r="G984" i="6"/>
  <c r="E984" i="6"/>
  <c r="J983" i="6"/>
  <c r="E983" i="6"/>
  <c r="J982" i="6"/>
  <c r="E982" i="6"/>
  <c r="K981" i="6"/>
  <c r="J981" i="6"/>
  <c r="H981" i="6"/>
  <c r="G981" i="6"/>
  <c r="F981" i="6"/>
  <c r="K980" i="6"/>
  <c r="J980" i="6"/>
  <c r="H980" i="6"/>
  <c r="R980" i="6" s="1"/>
  <c r="G980" i="6"/>
  <c r="F980" i="6"/>
  <c r="K979" i="6"/>
  <c r="J979" i="6"/>
  <c r="H979" i="6"/>
  <c r="G979" i="6"/>
  <c r="F979" i="6"/>
  <c r="K978" i="6"/>
  <c r="J978" i="6"/>
  <c r="H978" i="6"/>
  <c r="R978" i="6" s="1"/>
  <c r="G978" i="6"/>
  <c r="F978" i="6"/>
  <c r="V977" i="6"/>
  <c r="K983" i="6" s="1"/>
  <c r="T977" i="6"/>
  <c r="K982" i="6" s="1"/>
  <c r="U977" i="6"/>
  <c r="H983" i="6" s="1"/>
  <c r="S977" i="6"/>
  <c r="H982" i="6" s="1"/>
  <c r="F977" i="6"/>
  <c r="E977" i="6"/>
  <c r="D977" i="6"/>
  <c r="I977" i="6"/>
  <c r="L976" i="6"/>
  <c r="Q976" i="6" s="1"/>
  <c r="Z976" i="6"/>
  <c r="Y976" i="6"/>
  <c r="X976" i="6"/>
  <c r="K975" i="6"/>
  <c r="J976" i="6" s="1"/>
  <c r="P976" i="6" s="1"/>
  <c r="J975" i="6"/>
  <c r="H975" i="6"/>
  <c r="G975" i="6"/>
  <c r="F975" i="6"/>
  <c r="V975" i="6"/>
  <c r="T975" i="6"/>
  <c r="U975" i="6"/>
  <c r="S975" i="6"/>
  <c r="E975" i="6"/>
  <c r="D975" i="6"/>
  <c r="I975" i="6"/>
  <c r="B975" i="6"/>
  <c r="L974" i="6"/>
  <c r="Q974" i="6" s="1"/>
  <c r="Z974" i="6"/>
  <c r="Y974" i="6"/>
  <c r="X974" i="6"/>
  <c r="K973" i="6"/>
  <c r="J974" i="6" s="1"/>
  <c r="P974" i="6" s="1"/>
  <c r="J973" i="6"/>
  <c r="H973" i="6"/>
  <c r="G973" i="6"/>
  <c r="F973" i="6"/>
  <c r="V973" i="6"/>
  <c r="T973" i="6"/>
  <c r="U973" i="6"/>
  <c r="S973" i="6"/>
  <c r="E973" i="6"/>
  <c r="D973" i="6"/>
  <c r="I973" i="6"/>
  <c r="B973" i="6"/>
  <c r="L972" i="6"/>
  <c r="Q972" i="6" s="1"/>
  <c r="Z972" i="6"/>
  <c r="Y972" i="6"/>
  <c r="W972" i="6"/>
  <c r="L971" i="6"/>
  <c r="G971" i="6"/>
  <c r="E971" i="6"/>
  <c r="J970" i="6"/>
  <c r="E970" i="6"/>
  <c r="J969" i="6"/>
  <c r="E969" i="6"/>
  <c r="K968" i="6"/>
  <c r="J968" i="6"/>
  <c r="H968" i="6"/>
  <c r="G968" i="6"/>
  <c r="F968" i="6"/>
  <c r="K967" i="6"/>
  <c r="J967" i="6"/>
  <c r="H967" i="6"/>
  <c r="R967" i="6" s="1"/>
  <c r="G967" i="6"/>
  <c r="F967" i="6"/>
  <c r="K966" i="6"/>
  <c r="J966" i="6"/>
  <c r="H966" i="6"/>
  <c r="G966" i="6"/>
  <c r="F966" i="6"/>
  <c r="K965" i="6"/>
  <c r="J965" i="6"/>
  <c r="H965" i="6"/>
  <c r="G965" i="6"/>
  <c r="F965" i="6"/>
  <c r="V964" i="6"/>
  <c r="K970" i="6" s="1"/>
  <c r="T964" i="6"/>
  <c r="K969" i="6" s="1"/>
  <c r="U964" i="6"/>
  <c r="H970" i="6" s="1"/>
  <c r="S964" i="6"/>
  <c r="H969" i="6" s="1"/>
  <c r="F964" i="6"/>
  <c r="E964" i="6"/>
  <c r="D964" i="6"/>
  <c r="I964" i="6"/>
  <c r="L963" i="6"/>
  <c r="Q963" i="6" s="1"/>
  <c r="Z963" i="6"/>
  <c r="Y963" i="6"/>
  <c r="X963" i="6"/>
  <c r="L962" i="6"/>
  <c r="G962" i="6"/>
  <c r="E962" i="6"/>
  <c r="J961" i="6"/>
  <c r="E961" i="6"/>
  <c r="J960" i="6"/>
  <c r="E960" i="6"/>
  <c r="K959" i="6"/>
  <c r="J959" i="6"/>
  <c r="H959" i="6"/>
  <c r="G959" i="6"/>
  <c r="F959" i="6"/>
  <c r="K958" i="6"/>
  <c r="J958" i="6"/>
  <c r="H958" i="6"/>
  <c r="R958" i="6" s="1"/>
  <c r="G958" i="6"/>
  <c r="F958" i="6"/>
  <c r="K957" i="6"/>
  <c r="J957" i="6"/>
  <c r="H957" i="6"/>
  <c r="G957" i="6"/>
  <c r="F957" i="6"/>
  <c r="K956" i="6"/>
  <c r="J956" i="6"/>
  <c r="H956" i="6"/>
  <c r="R956" i="6" s="1"/>
  <c r="G956" i="6"/>
  <c r="F956" i="6"/>
  <c r="V955" i="6"/>
  <c r="K961" i="6" s="1"/>
  <c r="T955" i="6"/>
  <c r="K960" i="6" s="1"/>
  <c r="U955" i="6"/>
  <c r="H961" i="6" s="1"/>
  <c r="S955" i="6"/>
  <c r="H960" i="6" s="1"/>
  <c r="F955" i="6"/>
  <c r="E955" i="6"/>
  <c r="D955" i="6"/>
  <c r="I955" i="6"/>
  <c r="L954" i="6"/>
  <c r="Q954" i="6" s="1"/>
  <c r="Z954" i="6"/>
  <c r="Y954" i="6"/>
  <c r="X954" i="6"/>
  <c r="K953" i="6"/>
  <c r="J954" i="6" s="1"/>
  <c r="P954" i="6" s="1"/>
  <c r="J953" i="6"/>
  <c r="H953" i="6"/>
  <c r="G953" i="6"/>
  <c r="F953" i="6"/>
  <c r="V953" i="6"/>
  <c r="T953" i="6"/>
  <c r="U953" i="6"/>
  <c r="S953" i="6"/>
  <c r="E953" i="6"/>
  <c r="D953" i="6"/>
  <c r="I953" i="6"/>
  <c r="B953" i="6"/>
  <c r="L952" i="6"/>
  <c r="Q952" i="6" s="1"/>
  <c r="Z952" i="6"/>
  <c r="Y952" i="6"/>
  <c r="X952" i="6"/>
  <c r="K951" i="6"/>
  <c r="J952" i="6" s="1"/>
  <c r="P952" i="6" s="1"/>
  <c r="J951" i="6"/>
  <c r="H951" i="6"/>
  <c r="G951" i="6"/>
  <c r="F951" i="6"/>
  <c r="V951" i="6"/>
  <c r="T951" i="6"/>
  <c r="U951" i="6"/>
  <c r="S951" i="6"/>
  <c r="E951" i="6"/>
  <c r="D951" i="6"/>
  <c r="I951" i="6"/>
  <c r="B951" i="6"/>
  <c r="L950" i="6"/>
  <c r="Q950" i="6" s="1"/>
  <c r="Z950" i="6"/>
  <c r="Y950" i="6"/>
  <c r="W950" i="6"/>
  <c r="L949" i="6"/>
  <c r="G949" i="6"/>
  <c r="E949" i="6"/>
  <c r="J948" i="6"/>
  <c r="E948" i="6"/>
  <c r="J947" i="6"/>
  <c r="E947" i="6"/>
  <c r="K946" i="6"/>
  <c r="J946" i="6"/>
  <c r="H946" i="6"/>
  <c r="G946" i="6"/>
  <c r="F946" i="6"/>
  <c r="K945" i="6"/>
  <c r="J945" i="6"/>
  <c r="H945" i="6"/>
  <c r="R945" i="6" s="1"/>
  <c r="G945" i="6"/>
  <c r="F945" i="6"/>
  <c r="K944" i="6"/>
  <c r="J944" i="6"/>
  <c r="H944" i="6"/>
  <c r="G944" i="6"/>
  <c r="F944" i="6"/>
  <c r="K943" i="6"/>
  <c r="J943" i="6"/>
  <c r="H943" i="6"/>
  <c r="G943" i="6"/>
  <c r="F943" i="6"/>
  <c r="V942" i="6"/>
  <c r="K948" i="6" s="1"/>
  <c r="T942" i="6"/>
  <c r="K947" i="6" s="1"/>
  <c r="U942" i="6"/>
  <c r="H948" i="6" s="1"/>
  <c r="S942" i="6"/>
  <c r="H947" i="6" s="1"/>
  <c r="F942" i="6"/>
  <c r="E942" i="6"/>
  <c r="D942" i="6"/>
  <c r="I942" i="6"/>
  <c r="L941" i="6"/>
  <c r="Q941" i="6" s="1"/>
  <c r="Z941" i="6"/>
  <c r="Y941" i="6"/>
  <c r="X941" i="6"/>
  <c r="L940" i="6"/>
  <c r="G940" i="6"/>
  <c r="E940" i="6"/>
  <c r="J939" i="6"/>
  <c r="E939" i="6"/>
  <c r="J938" i="6"/>
  <c r="E938" i="6"/>
  <c r="K937" i="6"/>
  <c r="J937" i="6"/>
  <c r="H937" i="6"/>
  <c r="G937" i="6"/>
  <c r="F937" i="6"/>
  <c r="K936" i="6"/>
  <c r="J936" i="6"/>
  <c r="H936" i="6"/>
  <c r="R936" i="6" s="1"/>
  <c r="G936" i="6"/>
  <c r="F936" i="6"/>
  <c r="K935" i="6"/>
  <c r="J935" i="6"/>
  <c r="H935" i="6"/>
  <c r="G935" i="6"/>
  <c r="F935" i="6"/>
  <c r="K934" i="6"/>
  <c r="J934" i="6"/>
  <c r="H934" i="6"/>
  <c r="R934" i="6" s="1"/>
  <c r="G934" i="6"/>
  <c r="F934" i="6"/>
  <c r="V933" i="6"/>
  <c r="K939" i="6" s="1"/>
  <c r="T933" i="6"/>
  <c r="K938" i="6" s="1"/>
  <c r="U933" i="6"/>
  <c r="H939" i="6" s="1"/>
  <c r="S933" i="6"/>
  <c r="H938" i="6" s="1"/>
  <c r="F933" i="6"/>
  <c r="E933" i="6"/>
  <c r="D933" i="6"/>
  <c r="I933" i="6"/>
  <c r="L932" i="6"/>
  <c r="Q932" i="6" s="1"/>
  <c r="Z932" i="6"/>
  <c r="Y932" i="6"/>
  <c r="X932" i="6"/>
  <c r="K931" i="6"/>
  <c r="J932" i="6" s="1"/>
  <c r="P932" i="6" s="1"/>
  <c r="J931" i="6"/>
  <c r="H931" i="6"/>
  <c r="G931" i="6"/>
  <c r="F931" i="6"/>
  <c r="V931" i="6"/>
  <c r="T931" i="6"/>
  <c r="U931" i="6"/>
  <c r="S931" i="6"/>
  <c r="E931" i="6"/>
  <c r="D931" i="6"/>
  <c r="I931" i="6"/>
  <c r="B931" i="6"/>
  <c r="L930" i="6"/>
  <c r="Q930" i="6" s="1"/>
  <c r="Z930" i="6"/>
  <c r="Y930" i="6"/>
  <c r="X930" i="6"/>
  <c r="K929" i="6"/>
  <c r="J930" i="6" s="1"/>
  <c r="P930" i="6" s="1"/>
  <c r="J929" i="6"/>
  <c r="H929" i="6"/>
  <c r="G929" i="6"/>
  <c r="F929" i="6"/>
  <c r="V929" i="6"/>
  <c r="T929" i="6"/>
  <c r="U929" i="6"/>
  <c r="S929" i="6"/>
  <c r="E929" i="6"/>
  <c r="D929" i="6"/>
  <c r="I929" i="6"/>
  <c r="B929" i="6"/>
  <c r="L928" i="6"/>
  <c r="Q928" i="6" s="1"/>
  <c r="Z928" i="6"/>
  <c r="Y928" i="6"/>
  <c r="X928" i="6"/>
  <c r="K927" i="6"/>
  <c r="J928" i="6" s="1"/>
  <c r="P928" i="6" s="1"/>
  <c r="J927" i="6"/>
  <c r="H927" i="6"/>
  <c r="G927" i="6"/>
  <c r="F927" i="6"/>
  <c r="V927" i="6"/>
  <c r="T927" i="6"/>
  <c r="U927" i="6"/>
  <c r="S927" i="6"/>
  <c r="E927" i="6"/>
  <c r="D927" i="6"/>
  <c r="I927" i="6"/>
  <c r="B927" i="6"/>
  <c r="L926" i="6"/>
  <c r="Q926" i="6" s="1"/>
  <c r="Z926" i="6"/>
  <c r="Y926" i="6"/>
  <c r="W926" i="6"/>
  <c r="L925" i="6"/>
  <c r="G925" i="6"/>
  <c r="E925" i="6"/>
  <c r="J924" i="6"/>
  <c r="E924" i="6"/>
  <c r="J923" i="6"/>
  <c r="E923" i="6"/>
  <c r="K922" i="6"/>
  <c r="J922" i="6"/>
  <c r="H922" i="6"/>
  <c r="G922" i="6"/>
  <c r="F922" i="6"/>
  <c r="K921" i="6"/>
  <c r="J921" i="6"/>
  <c r="H921" i="6"/>
  <c r="R921" i="6" s="1"/>
  <c r="G921" i="6"/>
  <c r="F921" i="6"/>
  <c r="K920" i="6"/>
  <c r="J920" i="6"/>
  <c r="H920" i="6"/>
  <c r="G920" i="6"/>
  <c r="F920" i="6"/>
  <c r="K919" i="6"/>
  <c r="J919" i="6"/>
  <c r="H919" i="6"/>
  <c r="R919" i="6" s="1"/>
  <c r="G919" i="6"/>
  <c r="F919" i="6"/>
  <c r="V918" i="6"/>
  <c r="K924" i="6" s="1"/>
  <c r="T918" i="6"/>
  <c r="K923" i="6" s="1"/>
  <c r="U918" i="6"/>
  <c r="H924" i="6" s="1"/>
  <c r="S918" i="6"/>
  <c r="H923" i="6" s="1"/>
  <c r="F918" i="6"/>
  <c r="E918" i="6"/>
  <c r="D918" i="6"/>
  <c r="I918" i="6"/>
  <c r="L917" i="6"/>
  <c r="Q917" i="6" s="1"/>
  <c r="Z917" i="6"/>
  <c r="Y917" i="6"/>
  <c r="X917" i="6"/>
  <c r="K916" i="6"/>
  <c r="J917" i="6" s="1"/>
  <c r="P917" i="6" s="1"/>
  <c r="J916" i="6"/>
  <c r="H916" i="6"/>
  <c r="G916" i="6"/>
  <c r="F916" i="6"/>
  <c r="V916" i="6"/>
  <c r="T916" i="6"/>
  <c r="U916" i="6"/>
  <c r="S916" i="6"/>
  <c r="E916" i="6"/>
  <c r="D916" i="6"/>
  <c r="I916" i="6"/>
  <c r="B916" i="6"/>
  <c r="L915" i="6"/>
  <c r="Q915" i="6" s="1"/>
  <c r="Z915" i="6"/>
  <c r="Y915" i="6"/>
  <c r="W915" i="6"/>
  <c r="L914" i="6"/>
  <c r="G914" i="6"/>
  <c r="E914" i="6"/>
  <c r="J913" i="6"/>
  <c r="E913" i="6"/>
  <c r="J912" i="6"/>
  <c r="E912" i="6"/>
  <c r="K911" i="6"/>
  <c r="J911" i="6"/>
  <c r="H911" i="6"/>
  <c r="G911" i="6"/>
  <c r="F911" i="6"/>
  <c r="K910" i="6"/>
  <c r="J910" i="6"/>
  <c r="H910" i="6"/>
  <c r="R910" i="6" s="1"/>
  <c r="G910" i="6"/>
  <c r="F910" i="6"/>
  <c r="K909" i="6"/>
  <c r="J909" i="6"/>
  <c r="H909" i="6"/>
  <c r="G909" i="6"/>
  <c r="F909" i="6"/>
  <c r="K908" i="6"/>
  <c r="J908" i="6"/>
  <c r="H908" i="6"/>
  <c r="R908" i="6" s="1"/>
  <c r="G908" i="6"/>
  <c r="F908" i="6"/>
  <c r="V907" i="6"/>
  <c r="K913" i="6" s="1"/>
  <c r="T907" i="6"/>
  <c r="K912" i="6" s="1"/>
  <c r="U907" i="6"/>
  <c r="H913" i="6" s="1"/>
  <c r="S907" i="6"/>
  <c r="H912" i="6" s="1"/>
  <c r="F907" i="6"/>
  <c r="E907" i="6"/>
  <c r="D907" i="6"/>
  <c r="I907" i="6"/>
  <c r="C906" i="6"/>
  <c r="L905" i="6"/>
  <c r="Q905" i="6" s="1"/>
  <c r="Z905" i="6"/>
  <c r="Y905" i="6"/>
  <c r="X905" i="6"/>
  <c r="L904" i="6"/>
  <c r="G904" i="6"/>
  <c r="E904" i="6"/>
  <c r="J903" i="6"/>
  <c r="E903" i="6"/>
  <c r="J902" i="6"/>
  <c r="E902" i="6"/>
  <c r="K901" i="6"/>
  <c r="J901" i="6"/>
  <c r="H901" i="6"/>
  <c r="G901" i="6"/>
  <c r="F901" i="6"/>
  <c r="K900" i="6"/>
  <c r="J900" i="6"/>
  <c r="H900" i="6"/>
  <c r="R900" i="6" s="1"/>
  <c r="G900" i="6"/>
  <c r="F900" i="6"/>
  <c r="K899" i="6"/>
  <c r="J899" i="6"/>
  <c r="H899" i="6"/>
  <c r="G899" i="6"/>
  <c r="F899" i="6"/>
  <c r="K898" i="6"/>
  <c r="J898" i="6"/>
  <c r="H898" i="6"/>
  <c r="R898" i="6" s="1"/>
  <c r="G898" i="6"/>
  <c r="F898" i="6"/>
  <c r="V897" i="6"/>
  <c r="K903" i="6" s="1"/>
  <c r="T897" i="6"/>
  <c r="K902" i="6" s="1"/>
  <c r="U897" i="6"/>
  <c r="H903" i="6" s="1"/>
  <c r="S897" i="6"/>
  <c r="H902" i="6" s="1"/>
  <c r="F897" i="6"/>
  <c r="E897" i="6"/>
  <c r="D897" i="6"/>
  <c r="I897" i="6"/>
  <c r="L896" i="6"/>
  <c r="Q896" i="6" s="1"/>
  <c r="Z896" i="6"/>
  <c r="Y896" i="6"/>
  <c r="X896" i="6"/>
  <c r="K895" i="6"/>
  <c r="J896" i="6" s="1"/>
  <c r="P896" i="6" s="1"/>
  <c r="J895" i="6"/>
  <c r="H895" i="6"/>
  <c r="G895" i="6"/>
  <c r="F895" i="6"/>
  <c r="V895" i="6"/>
  <c r="T895" i="6"/>
  <c r="U895" i="6"/>
  <c r="S895" i="6"/>
  <c r="E895" i="6"/>
  <c r="D895" i="6"/>
  <c r="I895" i="6"/>
  <c r="B895" i="6"/>
  <c r="L894" i="6"/>
  <c r="Q894" i="6" s="1"/>
  <c r="Z894" i="6"/>
  <c r="Y894" i="6"/>
  <c r="X894" i="6"/>
  <c r="K893" i="6"/>
  <c r="J894" i="6" s="1"/>
  <c r="P894" i="6" s="1"/>
  <c r="J893" i="6"/>
  <c r="H893" i="6"/>
  <c r="G893" i="6"/>
  <c r="F893" i="6"/>
  <c r="V893" i="6"/>
  <c r="T893" i="6"/>
  <c r="U893" i="6"/>
  <c r="S893" i="6"/>
  <c r="E893" i="6"/>
  <c r="D893" i="6"/>
  <c r="I893" i="6"/>
  <c r="B893" i="6"/>
  <c r="L892" i="6"/>
  <c r="Q892" i="6" s="1"/>
  <c r="Z892" i="6"/>
  <c r="Y892" i="6"/>
  <c r="X892" i="6"/>
  <c r="K891" i="6"/>
  <c r="J892" i="6" s="1"/>
  <c r="P892" i="6" s="1"/>
  <c r="J891" i="6"/>
  <c r="H891" i="6"/>
  <c r="G891" i="6"/>
  <c r="F891" i="6"/>
  <c r="V891" i="6"/>
  <c r="T891" i="6"/>
  <c r="U891" i="6"/>
  <c r="S891" i="6"/>
  <c r="E891" i="6"/>
  <c r="D891" i="6"/>
  <c r="I891" i="6"/>
  <c r="B891" i="6"/>
  <c r="L890" i="6"/>
  <c r="Q890" i="6" s="1"/>
  <c r="Z890" i="6"/>
  <c r="Y890" i="6"/>
  <c r="W890" i="6"/>
  <c r="L889" i="6"/>
  <c r="G889" i="6"/>
  <c r="E889" i="6"/>
  <c r="J888" i="6"/>
  <c r="E888" i="6"/>
  <c r="J887" i="6"/>
  <c r="E887" i="6"/>
  <c r="K886" i="6"/>
  <c r="J886" i="6"/>
  <c r="H886" i="6"/>
  <c r="G886" i="6"/>
  <c r="F886" i="6"/>
  <c r="K885" i="6"/>
  <c r="J885" i="6"/>
  <c r="H885" i="6"/>
  <c r="R885" i="6" s="1"/>
  <c r="G885" i="6"/>
  <c r="F885" i="6"/>
  <c r="K884" i="6"/>
  <c r="J884" i="6"/>
  <c r="H884" i="6"/>
  <c r="G884" i="6"/>
  <c r="F884" i="6"/>
  <c r="K883" i="6"/>
  <c r="J883" i="6"/>
  <c r="H883" i="6"/>
  <c r="R883" i="6" s="1"/>
  <c r="G883" i="6"/>
  <c r="F883" i="6"/>
  <c r="V882" i="6"/>
  <c r="K888" i="6" s="1"/>
  <c r="T882" i="6"/>
  <c r="K887" i="6" s="1"/>
  <c r="U882" i="6"/>
  <c r="H888" i="6" s="1"/>
  <c r="S882" i="6"/>
  <c r="H887" i="6" s="1"/>
  <c r="F882" i="6"/>
  <c r="E882" i="6"/>
  <c r="D882" i="6"/>
  <c r="I882" i="6"/>
  <c r="L881" i="6"/>
  <c r="Q881" i="6" s="1"/>
  <c r="Z881" i="6"/>
  <c r="Y881" i="6"/>
  <c r="X881" i="6"/>
  <c r="L880" i="6"/>
  <c r="G880" i="6"/>
  <c r="E880" i="6"/>
  <c r="J879" i="6"/>
  <c r="E879" i="6"/>
  <c r="J878" i="6"/>
  <c r="E878" i="6"/>
  <c r="K877" i="6"/>
  <c r="J877" i="6"/>
  <c r="H877" i="6"/>
  <c r="G877" i="6"/>
  <c r="F877" i="6"/>
  <c r="K876" i="6"/>
  <c r="J876" i="6"/>
  <c r="H876" i="6"/>
  <c r="R876" i="6" s="1"/>
  <c r="G876" i="6"/>
  <c r="F876" i="6"/>
  <c r="K875" i="6"/>
  <c r="J875" i="6"/>
  <c r="H875" i="6"/>
  <c r="G875" i="6"/>
  <c r="F875" i="6"/>
  <c r="K874" i="6"/>
  <c r="J874" i="6"/>
  <c r="H874" i="6"/>
  <c r="G874" i="6"/>
  <c r="F874" i="6"/>
  <c r="V873" i="6"/>
  <c r="K879" i="6" s="1"/>
  <c r="T873" i="6"/>
  <c r="K878" i="6" s="1"/>
  <c r="U873" i="6"/>
  <c r="H879" i="6" s="1"/>
  <c r="S873" i="6"/>
  <c r="H878" i="6" s="1"/>
  <c r="F873" i="6"/>
  <c r="E873" i="6"/>
  <c r="D873" i="6"/>
  <c r="I873" i="6"/>
  <c r="L872" i="6"/>
  <c r="Q872" i="6" s="1"/>
  <c r="Z872" i="6"/>
  <c r="Y872" i="6"/>
  <c r="X872" i="6"/>
  <c r="K871" i="6"/>
  <c r="J872" i="6" s="1"/>
  <c r="P872" i="6" s="1"/>
  <c r="J871" i="6"/>
  <c r="H871" i="6"/>
  <c r="G871" i="6"/>
  <c r="F871" i="6"/>
  <c r="V871" i="6"/>
  <c r="T871" i="6"/>
  <c r="U871" i="6"/>
  <c r="S871" i="6"/>
  <c r="E871" i="6"/>
  <c r="D871" i="6"/>
  <c r="I871" i="6"/>
  <c r="B871" i="6"/>
  <c r="L870" i="6"/>
  <c r="Q870" i="6" s="1"/>
  <c r="Z870" i="6"/>
  <c r="Y870" i="6"/>
  <c r="X870" i="6"/>
  <c r="K869" i="6"/>
  <c r="J870" i="6" s="1"/>
  <c r="P870" i="6" s="1"/>
  <c r="J869" i="6"/>
  <c r="H869" i="6"/>
  <c r="G869" i="6"/>
  <c r="F869" i="6"/>
  <c r="V869" i="6"/>
  <c r="T869" i="6"/>
  <c r="U869" i="6"/>
  <c r="S869" i="6"/>
  <c r="E869" i="6"/>
  <c r="D869" i="6"/>
  <c r="I869" i="6"/>
  <c r="B869" i="6"/>
  <c r="L868" i="6"/>
  <c r="Q868" i="6" s="1"/>
  <c r="Z868" i="6"/>
  <c r="Y868" i="6"/>
  <c r="X868" i="6"/>
  <c r="K867" i="6"/>
  <c r="J868" i="6" s="1"/>
  <c r="P868" i="6" s="1"/>
  <c r="J867" i="6"/>
  <c r="H867" i="6"/>
  <c r="G867" i="6"/>
  <c r="F867" i="6"/>
  <c r="V867" i="6"/>
  <c r="T867" i="6"/>
  <c r="U867" i="6"/>
  <c r="S867" i="6"/>
  <c r="E867" i="6"/>
  <c r="D867" i="6"/>
  <c r="I867" i="6"/>
  <c r="B867" i="6"/>
  <c r="L866" i="6"/>
  <c r="Q866" i="6" s="1"/>
  <c r="Z866" i="6"/>
  <c r="Y866" i="6"/>
  <c r="W866" i="6"/>
  <c r="L865" i="6"/>
  <c r="G865" i="6"/>
  <c r="E865" i="6"/>
  <c r="J864" i="6"/>
  <c r="E864" i="6"/>
  <c r="J863" i="6"/>
  <c r="E863" i="6"/>
  <c r="K862" i="6"/>
  <c r="J862" i="6"/>
  <c r="H862" i="6"/>
  <c r="G862" i="6"/>
  <c r="F862" i="6"/>
  <c r="K861" i="6"/>
  <c r="J861" i="6"/>
  <c r="H861" i="6"/>
  <c r="R861" i="6" s="1"/>
  <c r="G861" i="6"/>
  <c r="F861" i="6"/>
  <c r="K860" i="6"/>
  <c r="J860" i="6"/>
  <c r="H860" i="6"/>
  <c r="G860" i="6"/>
  <c r="F860" i="6"/>
  <c r="K859" i="6"/>
  <c r="J859" i="6"/>
  <c r="H859" i="6"/>
  <c r="G859" i="6"/>
  <c r="F859" i="6"/>
  <c r="V858" i="6"/>
  <c r="K864" i="6" s="1"/>
  <c r="T858" i="6"/>
  <c r="K863" i="6" s="1"/>
  <c r="U858" i="6"/>
  <c r="H864" i="6" s="1"/>
  <c r="S858" i="6"/>
  <c r="H863" i="6" s="1"/>
  <c r="F858" i="6"/>
  <c r="E858" i="6"/>
  <c r="D858" i="6"/>
  <c r="I858" i="6"/>
  <c r="L857" i="6"/>
  <c r="Q857" i="6" s="1"/>
  <c r="Z857" i="6"/>
  <c r="Y857" i="6"/>
  <c r="X857" i="6"/>
  <c r="L856" i="6"/>
  <c r="G856" i="6"/>
  <c r="E856" i="6"/>
  <c r="J855" i="6"/>
  <c r="E855" i="6"/>
  <c r="J854" i="6"/>
  <c r="E854" i="6"/>
  <c r="K853" i="6"/>
  <c r="J853" i="6"/>
  <c r="H853" i="6"/>
  <c r="G853" i="6"/>
  <c r="F853" i="6"/>
  <c r="K852" i="6"/>
  <c r="J852" i="6"/>
  <c r="H852" i="6"/>
  <c r="R852" i="6" s="1"/>
  <c r="G852" i="6"/>
  <c r="F852" i="6"/>
  <c r="K851" i="6"/>
  <c r="J851" i="6"/>
  <c r="H851" i="6"/>
  <c r="G851" i="6"/>
  <c r="F851" i="6"/>
  <c r="K850" i="6"/>
  <c r="J850" i="6"/>
  <c r="H850" i="6"/>
  <c r="R850" i="6" s="1"/>
  <c r="G850" i="6"/>
  <c r="F850" i="6"/>
  <c r="V849" i="6"/>
  <c r="K855" i="6" s="1"/>
  <c r="T849" i="6"/>
  <c r="K854" i="6" s="1"/>
  <c r="U849" i="6"/>
  <c r="H855" i="6" s="1"/>
  <c r="S849" i="6"/>
  <c r="H854" i="6" s="1"/>
  <c r="F849" i="6"/>
  <c r="E849" i="6"/>
  <c r="D849" i="6"/>
  <c r="I849" i="6"/>
  <c r="L848" i="6"/>
  <c r="Q848" i="6" s="1"/>
  <c r="Z848" i="6"/>
  <c r="Y848" i="6"/>
  <c r="X848" i="6"/>
  <c r="K847" i="6"/>
  <c r="J848" i="6" s="1"/>
  <c r="P848" i="6" s="1"/>
  <c r="J847" i="6"/>
  <c r="H847" i="6"/>
  <c r="G847" i="6"/>
  <c r="F847" i="6"/>
  <c r="V847" i="6"/>
  <c r="T847" i="6"/>
  <c r="U847" i="6"/>
  <c r="S847" i="6"/>
  <c r="E847" i="6"/>
  <c r="D847" i="6"/>
  <c r="I847" i="6"/>
  <c r="B847" i="6"/>
  <c r="L846" i="6"/>
  <c r="Q846" i="6" s="1"/>
  <c r="Z846" i="6"/>
  <c r="Y846" i="6"/>
  <c r="X846" i="6"/>
  <c r="K845" i="6"/>
  <c r="J846" i="6" s="1"/>
  <c r="P846" i="6" s="1"/>
  <c r="J845" i="6"/>
  <c r="H845" i="6"/>
  <c r="G845" i="6"/>
  <c r="F845" i="6"/>
  <c r="V845" i="6"/>
  <c r="T845" i="6"/>
  <c r="U845" i="6"/>
  <c r="S845" i="6"/>
  <c r="E845" i="6"/>
  <c r="D845" i="6"/>
  <c r="I845" i="6"/>
  <c r="B845" i="6"/>
  <c r="L844" i="6"/>
  <c r="Q844" i="6" s="1"/>
  <c r="Z844" i="6"/>
  <c r="Y844" i="6"/>
  <c r="X844" i="6"/>
  <c r="K843" i="6"/>
  <c r="J844" i="6" s="1"/>
  <c r="P844" i="6" s="1"/>
  <c r="J843" i="6"/>
  <c r="H843" i="6"/>
  <c r="G843" i="6"/>
  <c r="F843" i="6"/>
  <c r="V843" i="6"/>
  <c r="T843" i="6"/>
  <c r="U843" i="6"/>
  <c r="S843" i="6"/>
  <c r="E843" i="6"/>
  <c r="D843" i="6"/>
  <c r="I843" i="6"/>
  <c r="B843" i="6"/>
  <c r="L842" i="6"/>
  <c r="Q842" i="6" s="1"/>
  <c r="Z842" i="6"/>
  <c r="Y842" i="6"/>
  <c r="W842" i="6"/>
  <c r="L841" i="6"/>
  <c r="G841" i="6"/>
  <c r="E841" i="6"/>
  <c r="J840" i="6"/>
  <c r="E840" i="6"/>
  <c r="J839" i="6"/>
  <c r="E839" i="6"/>
  <c r="K838" i="6"/>
  <c r="J838" i="6"/>
  <c r="H838" i="6"/>
  <c r="G838" i="6"/>
  <c r="F838" i="6"/>
  <c r="K837" i="6"/>
  <c r="J837" i="6"/>
  <c r="H837" i="6"/>
  <c r="R837" i="6" s="1"/>
  <c r="G837" i="6"/>
  <c r="F837" i="6"/>
  <c r="K836" i="6"/>
  <c r="J836" i="6"/>
  <c r="H836" i="6"/>
  <c r="G836" i="6"/>
  <c r="F836" i="6"/>
  <c r="K835" i="6"/>
  <c r="J835" i="6"/>
  <c r="H835" i="6"/>
  <c r="R835" i="6" s="1"/>
  <c r="G835" i="6"/>
  <c r="F835" i="6"/>
  <c r="V834" i="6"/>
  <c r="K840" i="6" s="1"/>
  <c r="T834" i="6"/>
  <c r="K839" i="6" s="1"/>
  <c r="U834" i="6"/>
  <c r="H840" i="6" s="1"/>
  <c r="S834" i="6"/>
  <c r="H839" i="6" s="1"/>
  <c r="F834" i="6"/>
  <c r="E834" i="6"/>
  <c r="D834" i="6"/>
  <c r="I834" i="6"/>
  <c r="L833" i="6"/>
  <c r="Q833" i="6" s="1"/>
  <c r="Z833" i="6"/>
  <c r="Y833" i="6"/>
  <c r="X833" i="6"/>
  <c r="L832" i="6"/>
  <c r="G832" i="6"/>
  <c r="E832" i="6"/>
  <c r="J831" i="6"/>
  <c r="E831" i="6"/>
  <c r="J830" i="6"/>
  <c r="E830" i="6"/>
  <c r="K829" i="6"/>
  <c r="J829" i="6"/>
  <c r="H829" i="6"/>
  <c r="G829" i="6"/>
  <c r="F829" i="6"/>
  <c r="K828" i="6"/>
  <c r="J828" i="6"/>
  <c r="H828" i="6"/>
  <c r="R828" i="6" s="1"/>
  <c r="G828" i="6"/>
  <c r="F828" i="6"/>
  <c r="K827" i="6"/>
  <c r="J827" i="6"/>
  <c r="H827" i="6"/>
  <c r="G827" i="6"/>
  <c r="F827" i="6"/>
  <c r="K826" i="6"/>
  <c r="J826" i="6"/>
  <c r="H826" i="6"/>
  <c r="G826" i="6"/>
  <c r="F826" i="6"/>
  <c r="V825" i="6"/>
  <c r="K831" i="6" s="1"/>
  <c r="T825" i="6"/>
  <c r="K830" i="6" s="1"/>
  <c r="U825" i="6"/>
  <c r="H831" i="6" s="1"/>
  <c r="S825" i="6"/>
  <c r="H830" i="6" s="1"/>
  <c r="F825" i="6"/>
  <c r="E825" i="6"/>
  <c r="D825" i="6"/>
  <c r="I825" i="6"/>
  <c r="L824" i="6"/>
  <c r="Q824" i="6" s="1"/>
  <c r="Z824" i="6"/>
  <c r="Y824" i="6"/>
  <c r="X824" i="6"/>
  <c r="K823" i="6"/>
  <c r="J824" i="6" s="1"/>
  <c r="P824" i="6" s="1"/>
  <c r="J823" i="6"/>
  <c r="H823" i="6"/>
  <c r="G823" i="6"/>
  <c r="F823" i="6"/>
  <c r="V823" i="6"/>
  <c r="T823" i="6"/>
  <c r="U823" i="6"/>
  <c r="S823" i="6"/>
  <c r="E823" i="6"/>
  <c r="D823" i="6"/>
  <c r="I823" i="6"/>
  <c r="B823" i="6"/>
  <c r="L822" i="6"/>
  <c r="Q822" i="6" s="1"/>
  <c r="Z822" i="6"/>
  <c r="Y822" i="6"/>
  <c r="X822" i="6"/>
  <c r="K821" i="6"/>
  <c r="J822" i="6" s="1"/>
  <c r="P822" i="6" s="1"/>
  <c r="J821" i="6"/>
  <c r="H821" i="6"/>
  <c r="G821" i="6"/>
  <c r="F821" i="6"/>
  <c r="V821" i="6"/>
  <c r="T821" i="6"/>
  <c r="U821" i="6"/>
  <c r="S821" i="6"/>
  <c r="E821" i="6"/>
  <c r="D821" i="6"/>
  <c r="I821" i="6"/>
  <c r="B821" i="6"/>
  <c r="L820" i="6"/>
  <c r="Q820" i="6" s="1"/>
  <c r="Z820" i="6"/>
  <c r="Y820" i="6"/>
  <c r="X820" i="6"/>
  <c r="K819" i="6"/>
  <c r="J820" i="6" s="1"/>
  <c r="P820" i="6" s="1"/>
  <c r="J819" i="6"/>
  <c r="H819" i="6"/>
  <c r="G819" i="6"/>
  <c r="F819" i="6"/>
  <c r="V819" i="6"/>
  <c r="T819" i="6"/>
  <c r="U819" i="6"/>
  <c r="S819" i="6"/>
  <c r="E819" i="6"/>
  <c r="D819" i="6"/>
  <c r="I819" i="6"/>
  <c r="B819" i="6"/>
  <c r="L818" i="6"/>
  <c r="Q818" i="6" s="1"/>
  <c r="Z818" i="6"/>
  <c r="Y818" i="6"/>
  <c r="W818" i="6"/>
  <c r="L817" i="6"/>
  <c r="G817" i="6"/>
  <c r="E817" i="6"/>
  <c r="J816" i="6"/>
  <c r="E816" i="6"/>
  <c r="J815" i="6"/>
  <c r="E815" i="6"/>
  <c r="K814" i="6"/>
  <c r="J814" i="6"/>
  <c r="H814" i="6"/>
  <c r="G814" i="6"/>
  <c r="F814" i="6"/>
  <c r="K813" i="6"/>
  <c r="J813" i="6"/>
  <c r="H813" i="6"/>
  <c r="R813" i="6" s="1"/>
  <c r="G813" i="6"/>
  <c r="F813" i="6"/>
  <c r="K812" i="6"/>
  <c r="J812" i="6"/>
  <c r="H812" i="6"/>
  <c r="G812" i="6"/>
  <c r="F812" i="6"/>
  <c r="K811" i="6"/>
  <c r="J811" i="6"/>
  <c r="H811" i="6"/>
  <c r="G811" i="6"/>
  <c r="F811" i="6"/>
  <c r="V810" i="6"/>
  <c r="K816" i="6" s="1"/>
  <c r="T810" i="6"/>
  <c r="K815" i="6" s="1"/>
  <c r="U810" i="6"/>
  <c r="H816" i="6" s="1"/>
  <c r="S810" i="6"/>
  <c r="H815" i="6" s="1"/>
  <c r="F810" i="6"/>
  <c r="E810" i="6"/>
  <c r="D810" i="6"/>
  <c r="I810" i="6"/>
  <c r="L809" i="6"/>
  <c r="Q809" i="6" s="1"/>
  <c r="Z809" i="6"/>
  <c r="Y809" i="6"/>
  <c r="X809" i="6"/>
  <c r="L808" i="6"/>
  <c r="G808" i="6"/>
  <c r="E808" i="6"/>
  <c r="J807" i="6"/>
  <c r="E807" i="6"/>
  <c r="J806" i="6"/>
  <c r="E806" i="6"/>
  <c r="K805" i="6"/>
  <c r="J805" i="6"/>
  <c r="H805" i="6"/>
  <c r="G805" i="6"/>
  <c r="F805" i="6"/>
  <c r="K804" i="6"/>
  <c r="J804" i="6"/>
  <c r="H804" i="6"/>
  <c r="R804" i="6" s="1"/>
  <c r="G804" i="6"/>
  <c r="F804" i="6"/>
  <c r="K803" i="6"/>
  <c r="J803" i="6"/>
  <c r="H803" i="6"/>
  <c r="G803" i="6"/>
  <c r="F803" i="6"/>
  <c r="K802" i="6"/>
  <c r="J802" i="6"/>
  <c r="H802" i="6"/>
  <c r="R802" i="6" s="1"/>
  <c r="G802" i="6"/>
  <c r="F802" i="6"/>
  <c r="V801" i="6"/>
  <c r="K807" i="6" s="1"/>
  <c r="T801" i="6"/>
  <c r="K806" i="6" s="1"/>
  <c r="U801" i="6"/>
  <c r="H807" i="6" s="1"/>
  <c r="S801" i="6"/>
  <c r="H806" i="6" s="1"/>
  <c r="F801" i="6"/>
  <c r="E801" i="6"/>
  <c r="D801" i="6"/>
  <c r="I801" i="6"/>
  <c r="L800" i="6"/>
  <c r="Q800" i="6" s="1"/>
  <c r="Z800" i="6"/>
  <c r="Y800" i="6"/>
  <c r="X800" i="6"/>
  <c r="K799" i="6"/>
  <c r="J800" i="6" s="1"/>
  <c r="P800" i="6" s="1"/>
  <c r="J799" i="6"/>
  <c r="H799" i="6"/>
  <c r="G799" i="6"/>
  <c r="F799" i="6"/>
  <c r="V799" i="6"/>
  <c r="T799" i="6"/>
  <c r="U799" i="6"/>
  <c r="S799" i="6"/>
  <c r="E799" i="6"/>
  <c r="D799" i="6"/>
  <c r="I799" i="6"/>
  <c r="B799" i="6"/>
  <c r="L798" i="6"/>
  <c r="Q798" i="6" s="1"/>
  <c r="Z798" i="6"/>
  <c r="Y798" i="6"/>
  <c r="X798" i="6"/>
  <c r="K797" i="6"/>
  <c r="J798" i="6" s="1"/>
  <c r="P798" i="6" s="1"/>
  <c r="J797" i="6"/>
  <c r="H797" i="6"/>
  <c r="G797" i="6"/>
  <c r="F797" i="6"/>
  <c r="V797" i="6"/>
  <c r="T797" i="6"/>
  <c r="U797" i="6"/>
  <c r="S797" i="6"/>
  <c r="E797" i="6"/>
  <c r="D797" i="6"/>
  <c r="I797" i="6"/>
  <c r="B797" i="6"/>
  <c r="L796" i="6"/>
  <c r="Q796" i="6" s="1"/>
  <c r="Z796" i="6"/>
  <c r="Y796" i="6"/>
  <c r="X796" i="6"/>
  <c r="K795" i="6"/>
  <c r="J796" i="6" s="1"/>
  <c r="P796" i="6" s="1"/>
  <c r="J795" i="6"/>
  <c r="H795" i="6"/>
  <c r="G795" i="6"/>
  <c r="F795" i="6"/>
  <c r="V795" i="6"/>
  <c r="T795" i="6"/>
  <c r="U795" i="6"/>
  <c r="S795" i="6"/>
  <c r="E795" i="6"/>
  <c r="D795" i="6"/>
  <c r="I795" i="6"/>
  <c r="B795" i="6"/>
  <c r="L794" i="6"/>
  <c r="Q794" i="6" s="1"/>
  <c r="Z794" i="6"/>
  <c r="Y794" i="6"/>
  <c r="W794" i="6"/>
  <c r="L793" i="6"/>
  <c r="G793" i="6"/>
  <c r="E793" i="6"/>
  <c r="J792" i="6"/>
  <c r="E792" i="6"/>
  <c r="J791" i="6"/>
  <c r="E791" i="6"/>
  <c r="K790" i="6"/>
  <c r="J790" i="6"/>
  <c r="H790" i="6"/>
  <c r="G790" i="6"/>
  <c r="F790" i="6"/>
  <c r="K789" i="6"/>
  <c r="J789" i="6"/>
  <c r="H789" i="6"/>
  <c r="R789" i="6" s="1"/>
  <c r="G789" i="6"/>
  <c r="F789" i="6"/>
  <c r="K788" i="6"/>
  <c r="J788" i="6"/>
  <c r="H788" i="6"/>
  <c r="G788" i="6"/>
  <c r="F788" i="6"/>
  <c r="K787" i="6"/>
  <c r="J787" i="6"/>
  <c r="H787" i="6"/>
  <c r="R787" i="6" s="1"/>
  <c r="G787" i="6"/>
  <c r="F787" i="6"/>
  <c r="V786" i="6"/>
  <c r="K792" i="6" s="1"/>
  <c r="T786" i="6"/>
  <c r="K791" i="6" s="1"/>
  <c r="U786" i="6"/>
  <c r="H792" i="6" s="1"/>
  <c r="S786" i="6"/>
  <c r="H791" i="6" s="1"/>
  <c r="F786" i="6"/>
  <c r="E786" i="6"/>
  <c r="D786" i="6"/>
  <c r="I786" i="6"/>
  <c r="L785" i="6"/>
  <c r="Q785" i="6" s="1"/>
  <c r="Z785" i="6"/>
  <c r="Y785" i="6"/>
  <c r="X785" i="6"/>
  <c r="K784" i="6"/>
  <c r="J785" i="6" s="1"/>
  <c r="P785" i="6" s="1"/>
  <c r="J784" i="6"/>
  <c r="H784" i="6"/>
  <c r="G784" i="6"/>
  <c r="F784" i="6"/>
  <c r="V784" i="6"/>
  <c r="T784" i="6"/>
  <c r="U784" i="6"/>
  <c r="S784" i="6"/>
  <c r="E784" i="6"/>
  <c r="D784" i="6"/>
  <c r="I784" i="6"/>
  <c r="B784" i="6"/>
  <c r="L783" i="6"/>
  <c r="Q783" i="6" s="1"/>
  <c r="Z783" i="6"/>
  <c r="Y783" i="6"/>
  <c r="W783" i="6"/>
  <c r="L782" i="6"/>
  <c r="G782" i="6"/>
  <c r="E782" i="6"/>
  <c r="J781" i="6"/>
  <c r="E781" i="6"/>
  <c r="J780" i="6"/>
  <c r="E780" i="6"/>
  <c r="K779" i="6"/>
  <c r="J779" i="6"/>
  <c r="H779" i="6"/>
  <c r="G779" i="6"/>
  <c r="F779" i="6"/>
  <c r="K778" i="6"/>
  <c r="J778" i="6"/>
  <c r="H778" i="6"/>
  <c r="R778" i="6" s="1"/>
  <c r="G778" i="6"/>
  <c r="F778" i="6"/>
  <c r="K777" i="6"/>
  <c r="J777" i="6"/>
  <c r="H777" i="6"/>
  <c r="G777" i="6"/>
  <c r="F777" i="6"/>
  <c r="K776" i="6"/>
  <c r="J776" i="6"/>
  <c r="H776" i="6"/>
  <c r="R776" i="6" s="1"/>
  <c r="G776" i="6"/>
  <c r="F776" i="6"/>
  <c r="V775" i="6"/>
  <c r="K781" i="6" s="1"/>
  <c r="T775" i="6"/>
  <c r="K780" i="6" s="1"/>
  <c r="U775" i="6"/>
  <c r="H781" i="6" s="1"/>
  <c r="S775" i="6"/>
  <c r="H780" i="6" s="1"/>
  <c r="F775" i="6"/>
  <c r="E775" i="6"/>
  <c r="D775" i="6"/>
  <c r="I775" i="6"/>
  <c r="C774" i="6"/>
  <c r="L773" i="6"/>
  <c r="Q773" i="6" s="1"/>
  <c r="Z773" i="6"/>
  <c r="Y773" i="6"/>
  <c r="X773" i="6"/>
  <c r="L772" i="6"/>
  <c r="G772" i="6"/>
  <c r="E772" i="6"/>
  <c r="J771" i="6"/>
  <c r="E771" i="6"/>
  <c r="J770" i="6"/>
  <c r="E770" i="6"/>
  <c r="K769" i="6"/>
  <c r="J769" i="6"/>
  <c r="H769" i="6"/>
  <c r="G769" i="6"/>
  <c r="F769" i="6"/>
  <c r="K768" i="6"/>
  <c r="J768" i="6"/>
  <c r="H768" i="6"/>
  <c r="R768" i="6" s="1"/>
  <c r="G768" i="6"/>
  <c r="F768" i="6"/>
  <c r="K767" i="6"/>
  <c r="J767" i="6"/>
  <c r="H767" i="6"/>
  <c r="G767" i="6"/>
  <c r="F767" i="6"/>
  <c r="K766" i="6"/>
  <c r="J766" i="6"/>
  <c r="H766" i="6"/>
  <c r="R766" i="6" s="1"/>
  <c r="G766" i="6"/>
  <c r="F766" i="6"/>
  <c r="V765" i="6"/>
  <c r="K771" i="6" s="1"/>
  <c r="T765" i="6"/>
  <c r="K770" i="6" s="1"/>
  <c r="U765" i="6"/>
  <c r="H771" i="6" s="1"/>
  <c r="S765" i="6"/>
  <c r="H770" i="6" s="1"/>
  <c r="F765" i="6"/>
  <c r="E765" i="6"/>
  <c r="D765" i="6"/>
  <c r="I765" i="6"/>
  <c r="L764" i="6"/>
  <c r="Q764" i="6" s="1"/>
  <c r="Z764" i="6"/>
  <c r="Y764" i="6"/>
  <c r="X764" i="6"/>
  <c r="K763" i="6"/>
  <c r="J764" i="6" s="1"/>
  <c r="P764" i="6" s="1"/>
  <c r="J763" i="6"/>
  <c r="H763" i="6"/>
  <c r="G763" i="6"/>
  <c r="F763" i="6"/>
  <c r="V763" i="6"/>
  <c r="T763" i="6"/>
  <c r="U763" i="6"/>
  <c r="S763" i="6"/>
  <c r="E763" i="6"/>
  <c r="D763" i="6"/>
  <c r="I763" i="6"/>
  <c r="B763" i="6"/>
  <c r="L762" i="6"/>
  <c r="Q762" i="6" s="1"/>
  <c r="Z762" i="6"/>
  <c r="Y762" i="6"/>
  <c r="X762" i="6"/>
  <c r="K761" i="6"/>
  <c r="J762" i="6" s="1"/>
  <c r="P762" i="6" s="1"/>
  <c r="J761" i="6"/>
  <c r="H761" i="6"/>
  <c r="G761" i="6"/>
  <c r="F761" i="6"/>
  <c r="V761" i="6"/>
  <c r="T761" i="6"/>
  <c r="U761" i="6"/>
  <c r="S761" i="6"/>
  <c r="E761" i="6"/>
  <c r="D761" i="6"/>
  <c r="I761" i="6"/>
  <c r="B761" i="6"/>
  <c r="L760" i="6"/>
  <c r="Q760" i="6" s="1"/>
  <c r="Z760" i="6"/>
  <c r="Y760" i="6"/>
  <c r="X760" i="6"/>
  <c r="K759" i="6"/>
  <c r="J760" i="6" s="1"/>
  <c r="P760" i="6" s="1"/>
  <c r="J759" i="6"/>
  <c r="H759" i="6"/>
  <c r="G759" i="6"/>
  <c r="F759" i="6"/>
  <c r="V759" i="6"/>
  <c r="T759" i="6"/>
  <c r="U759" i="6"/>
  <c r="S759" i="6"/>
  <c r="E759" i="6"/>
  <c r="D759" i="6"/>
  <c r="I759" i="6"/>
  <c r="B759" i="6"/>
  <c r="L758" i="6"/>
  <c r="Q758" i="6" s="1"/>
  <c r="Z758" i="6"/>
  <c r="Y758" i="6"/>
  <c r="X758" i="6"/>
  <c r="K757" i="6"/>
  <c r="J758" i="6" s="1"/>
  <c r="P758" i="6" s="1"/>
  <c r="J757" i="6"/>
  <c r="H757" i="6"/>
  <c r="G757" i="6"/>
  <c r="F757" i="6"/>
  <c r="V757" i="6"/>
  <c r="T757" i="6"/>
  <c r="U757" i="6"/>
  <c r="S757" i="6"/>
  <c r="E757" i="6"/>
  <c r="D757" i="6"/>
  <c r="I757" i="6"/>
  <c r="B757" i="6"/>
  <c r="L756" i="6"/>
  <c r="Q756" i="6" s="1"/>
  <c r="Z756" i="6"/>
  <c r="Y756" i="6"/>
  <c r="W756" i="6"/>
  <c r="L755" i="6"/>
  <c r="G755" i="6"/>
  <c r="E755" i="6"/>
  <c r="J754" i="6"/>
  <c r="E754" i="6"/>
  <c r="J753" i="6"/>
  <c r="E753" i="6"/>
  <c r="K752" i="6"/>
  <c r="J752" i="6"/>
  <c r="H752" i="6"/>
  <c r="G752" i="6"/>
  <c r="F752" i="6"/>
  <c r="K751" i="6"/>
  <c r="J751" i="6"/>
  <c r="H751" i="6"/>
  <c r="R751" i="6" s="1"/>
  <c r="G751" i="6"/>
  <c r="F751" i="6"/>
  <c r="K750" i="6"/>
  <c r="J750" i="6"/>
  <c r="H750" i="6"/>
  <c r="G750" i="6"/>
  <c r="F750" i="6"/>
  <c r="K749" i="6"/>
  <c r="J749" i="6"/>
  <c r="H749" i="6"/>
  <c r="G749" i="6"/>
  <c r="F749" i="6"/>
  <c r="V748" i="6"/>
  <c r="K754" i="6" s="1"/>
  <c r="T748" i="6"/>
  <c r="K753" i="6" s="1"/>
  <c r="U748" i="6"/>
  <c r="H754" i="6" s="1"/>
  <c r="S748" i="6"/>
  <c r="H753" i="6" s="1"/>
  <c r="F748" i="6"/>
  <c r="E748" i="6"/>
  <c r="D748" i="6"/>
  <c r="I748" i="6"/>
  <c r="L747" i="6"/>
  <c r="Q747" i="6" s="1"/>
  <c r="Z747" i="6"/>
  <c r="Y747" i="6"/>
  <c r="X747" i="6"/>
  <c r="L746" i="6"/>
  <c r="G746" i="6"/>
  <c r="E746" i="6"/>
  <c r="J745" i="6"/>
  <c r="E745" i="6"/>
  <c r="J744" i="6"/>
  <c r="E744" i="6"/>
  <c r="K743" i="6"/>
  <c r="J743" i="6"/>
  <c r="H743" i="6"/>
  <c r="G743" i="6"/>
  <c r="F743" i="6"/>
  <c r="K742" i="6"/>
  <c r="J742" i="6"/>
  <c r="H742" i="6"/>
  <c r="R742" i="6" s="1"/>
  <c r="G742" i="6"/>
  <c r="F742" i="6"/>
  <c r="K741" i="6"/>
  <c r="J741" i="6"/>
  <c r="H741" i="6"/>
  <c r="G741" i="6"/>
  <c r="F741" i="6"/>
  <c r="K740" i="6"/>
  <c r="J740" i="6"/>
  <c r="H740" i="6"/>
  <c r="R740" i="6" s="1"/>
  <c r="G740" i="6"/>
  <c r="F740" i="6"/>
  <c r="V739" i="6"/>
  <c r="K745" i="6" s="1"/>
  <c r="T739" i="6"/>
  <c r="K744" i="6" s="1"/>
  <c r="U739" i="6"/>
  <c r="H745" i="6" s="1"/>
  <c r="S739" i="6"/>
  <c r="H744" i="6" s="1"/>
  <c r="F739" i="6"/>
  <c r="E739" i="6"/>
  <c r="D739" i="6"/>
  <c r="I739" i="6"/>
  <c r="L738" i="6"/>
  <c r="Q738" i="6" s="1"/>
  <c r="Z738" i="6"/>
  <c r="Y738" i="6"/>
  <c r="X738" i="6"/>
  <c r="K737" i="6"/>
  <c r="J738" i="6" s="1"/>
  <c r="P738" i="6" s="1"/>
  <c r="J737" i="6"/>
  <c r="H737" i="6"/>
  <c r="G737" i="6"/>
  <c r="F737" i="6"/>
  <c r="V737" i="6"/>
  <c r="T737" i="6"/>
  <c r="U737" i="6"/>
  <c r="S737" i="6"/>
  <c r="E737" i="6"/>
  <c r="D737" i="6"/>
  <c r="I737" i="6"/>
  <c r="B737" i="6"/>
  <c r="L736" i="6"/>
  <c r="Q736" i="6" s="1"/>
  <c r="Z736" i="6"/>
  <c r="Y736" i="6"/>
  <c r="X736" i="6"/>
  <c r="K735" i="6"/>
  <c r="J736" i="6" s="1"/>
  <c r="P736" i="6" s="1"/>
  <c r="J735" i="6"/>
  <c r="H735" i="6"/>
  <c r="G736" i="6" s="1"/>
  <c r="O736" i="6" s="1"/>
  <c r="G735" i="6"/>
  <c r="F735" i="6"/>
  <c r="V735" i="6"/>
  <c r="T735" i="6"/>
  <c r="U735" i="6"/>
  <c r="S735" i="6"/>
  <c r="E735" i="6"/>
  <c r="D735" i="6"/>
  <c r="I735" i="6"/>
  <c r="B735" i="6"/>
  <c r="L734" i="6"/>
  <c r="Q734" i="6" s="1"/>
  <c r="Z734" i="6"/>
  <c r="Y734" i="6"/>
  <c r="W734" i="6"/>
  <c r="L733" i="6"/>
  <c r="G733" i="6"/>
  <c r="E733" i="6"/>
  <c r="J732" i="6"/>
  <c r="E732" i="6"/>
  <c r="J731" i="6"/>
  <c r="E731" i="6"/>
  <c r="K730" i="6"/>
  <c r="J730" i="6"/>
  <c r="H730" i="6"/>
  <c r="G730" i="6"/>
  <c r="F730" i="6"/>
  <c r="K729" i="6"/>
  <c r="J729" i="6"/>
  <c r="H729" i="6"/>
  <c r="R729" i="6" s="1"/>
  <c r="G729" i="6"/>
  <c r="F729" i="6"/>
  <c r="K728" i="6"/>
  <c r="J728" i="6"/>
  <c r="H728" i="6"/>
  <c r="G728" i="6"/>
  <c r="F728" i="6"/>
  <c r="K727" i="6"/>
  <c r="J727" i="6"/>
  <c r="H727" i="6"/>
  <c r="G727" i="6"/>
  <c r="F727" i="6"/>
  <c r="V726" i="6"/>
  <c r="K732" i="6" s="1"/>
  <c r="T726" i="6"/>
  <c r="K731" i="6" s="1"/>
  <c r="U726" i="6"/>
  <c r="H732" i="6" s="1"/>
  <c r="S726" i="6"/>
  <c r="H731" i="6" s="1"/>
  <c r="F726" i="6"/>
  <c r="E726" i="6"/>
  <c r="D726" i="6"/>
  <c r="I726" i="6"/>
  <c r="L725" i="6"/>
  <c r="Q725" i="6" s="1"/>
  <c r="Z725" i="6"/>
  <c r="Y725" i="6"/>
  <c r="X725" i="6"/>
  <c r="L724" i="6"/>
  <c r="G724" i="6"/>
  <c r="E724" i="6"/>
  <c r="J723" i="6"/>
  <c r="E723" i="6"/>
  <c r="J722" i="6"/>
  <c r="E722" i="6"/>
  <c r="K721" i="6"/>
  <c r="J721" i="6"/>
  <c r="H721" i="6"/>
  <c r="G721" i="6"/>
  <c r="F721" i="6"/>
  <c r="K720" i="6"/>
  <c r="J720" i="6"/>
  <c r="H720" i="6"/>
  <c r="R720" i="6" s="1"/>
  <c r="G720" i="6"/>
  <c r="F720" i="6"/>
  <c r="K719" i="6"/>
  <c r="J719" i="6"/>
  <c r="H719" i="6"/>
  <c r="G719" i="6"/>
  <c r="F719" i="6"/>
  <c r="K718" i="6"/>
  <c r="J718" i="6"/>
  <c r="H718" i="6"/>
  <c r="R718" i="6" s="1"/>
  <c r="G718" i="6"/>
  <c r="F718" i="6"/>
  <c r="V717" i="6"/>
  <c r="K723" i="6" s="1"/>
  <c r="T717" i="6"/>
  <c r="K722" i="6" s="1"/>
  <c r="U717" i="6"/>
  <c r="H723" i="6" s="1"/>
  <c r="S717" i="6"/>
  <c r="H722" i="6" s="1"/>
  <c r="F717" i="6"/>
  <c r="E717" i="6"/>
  <c r="D717" i="6"/>
  <c r="I717" i="6"/>
  <c r="L716" i="6"/>
  <c r="Q716" i="6" s="1"/>
  <c r="Z716" i="6"/>
  <c r="Y716" i="6"/>
  <c r="X716" i="6"/>
  <c r="K715" i="6"/>
  <c r="J716" i="6" s="1"/>
  <c r="P716" i="6" s="1"/>
  <c r="J715" i="6"/>
  <c r="H715" i="6"/>
  <c r="G715" i="6"/>
  <c r="F715" i="6"/>
  <c r="V715" i="6"/>
  <c r="T715" i="6"/>
  <c r="U715" i="6"/>
  <c r="S715" i="6"/>
  <c r="E715" i="6"/>
  <c r="D715" i="6"/>
  <c r="I715" i="6"/>
  <c r="B715" i="6"/>
  <c r="L714" i="6"/>
  <c r="Q714" i="6" s="1"/>
  <c r="Z714" i="6"/>
  <c r="Y714" i="6"/>
  <c r="X714" i="6"/>
  <c r="K713" i="6"/>
  <c r="J714" i="6" s="1"/>
  <c r="P714" i="6" s="1"/>
  <c r="J713" i="6"/>
  <c r="H713" i="6"/>
  <c r="G714" i="6" s="1"/>
  <c r="O714" i="6" s="1"/>
  <c r="G713" i="6"/>
  <c r="F713" i="6"/>
  <c r="V713" i="6"/>
  <c r="T713" i="6"/>
  <c r="U713" i="6"/>
  <c r="S713" i="6"/>
  <c r="E713" i="6"/>
  <c r="D713" i="6"/>
  <c r="I713" i="6"/>
  <c r="B713" i="6"/>
  <c r="L712" i="6"/>
  <c r="Q712" i="6" s="1"/>
  <c r="Z712" i="6"/>
  <c r="Y712" i="6"/>
  <c r="W712" i="6"/>
  <c r="L711" i="6"/>
  <c r="G711" i="6"/>
  <c r="E711" i="6"/>
  <c r="J710" i="6"/>
  <c r="E710" i="6"/>
  <c r="J709" i="6"/>
  <c r="E709" i="6"/>
  <c r="K708" i="6"/>
  <c r="J708" i="6"/>
  <c r="H708" i="6"/>
  <c r="G708" i="6"/>
  <c r="F708" i="6"/>
  <c r="K707" i="6"/>
  <c r="J707" i="6"/>
  <c r="H707" i="6"/>
  <c r="R707" i="6" s="1"/>
  <c r="G707" i="6"/>
  <c r="F707" i="6"/>
  <c r="K706" i="6"/>
  <c r="J706" i="6"/>
  <c r="H706" i="6"/>
  <c r="G706" i="6"/>
  <c r="F706" i="6"/>
  <c r="K705" i="6"/>
  <c r="J705" i="6"/>
  <c r="H705" i="6"/>
  <c r="G705" i="6"/>
  <c r="F705" i="6"/>
  <c r="V704" i="6"/>
  <c r="K710" i="6" s="1"/>
  <c r="T704" i="6"/>
  <c r="K709" i="6" s="1"/>
  <c r="U704" i="6"/>
  <c r="H710" i="6" s="1"/>
  <c r="S704" i="6"/>
  <c r="H709" i="6" s="1"/>
  <c r="F704" i="6"/>
  <c r="E704" i="6"/>
  <c r="D704" i="6"/>
  <c r="I704" i="6"/>
  <c r="L703" i="6"/>
  <c r="Q703" i="6" s="1"/>
  <c r="Z703" i="6"/>
  <c r="Y703" i="6"/>
  <c r="X703" i="6"/>
  <c r="L702" i="6"/>
  <c r="G702" i="6"/>
  <c r="E702" i="6"/>
  <c r="J701" i="6"/>
  <c r="E701" i="6"/>
  <c r="J700" i="6"/>
  <c r="E700" i="6"/>
  <c r="K699" i="6"/>
  <c r="J699" i="6"/>
  <c r="H699" i="6"/>
  <c r="G699" i="6"/>
  <c r="F699" i="6"/>
  <c r="K698" i="6"/>
  <c r="J698" i="6"/>
  <c r="H698" i="6"/>
  <c r="R698" i="6" s="1"/>
  <c r="G698" i="6"/>
  <c r="F698" i="6"/>
  <c r="K697" i="6"/>
  <c r="J697" i="6"/>
  <c r="H697" i="6"/>
  <c r="G697" i="6"/>
  <c r="F697" i="6"/>
  <c r="K696" i="6"/>
  <c r="J696" i="6"/>
  <c r="H696" i="6"/>
  <c r="R696" i="6" s="1"/>
  <c r="G696" i="6"/>
  <c r="F696" i="6"/>
  <c r="V695" i="6"/>
  <c r="K701" i="6" s="1"/>
  <c r="T695" i="6"/>
  <c r="K700" i="6" s="1"/>
  <c r="U695" i="6"/>
  <c r="H701" i="6" s="1"/>
  <c r="S695" i="6"/>
  <c r="H700" i="6" s="1"/>
  <c r="F695" i="6"/>
  <c r="E695" i="6"/>
  <c r="D695" i="6"/>
  <c r="I695" i="6"/>
  <c r="L694" i="6"/>
  <c r="Q694" i="6" s="1"/>
  <c r="Z694" i="6"/>
  <c r="Y694" i="6"/>
  <c r="X694" i="6"/>
  <c r="K693" i="6"/>
  <c r="J694" i="6" s="1"/>
  <c r="P694" i="6" s="1"/>
  <c r="J693" i="6"/>
  <c r="H693" i="6"/>
  <c r="G693" i="6"/>
  <c r="F693" i="6"/>
  <c r="V693" i="6"/>
  <c r="T693" i="6"/>
  <c r="U693" i="6"/>
  <c r="S693" i="6"/>
  <c r="E693" i="6"/>
  <c r="D693" i="6"/>
  <c r="I693" i="6"/>
  <c r="B693" i="6"/>
  <c r="L692" i="6"/>
  <c r="Q692" i="6" s="1"/>
  <c r="Z692" i="6"/>
  <c r="Y692" i="6"/>
  <c r="X692" i="6"/>
  <c r="K691" i="6"/>
  <c r="J692" i="6" s="1"/>
  <c r="P692" i="6" s="1"/>
  <c r="J691" i="6"/>
  <c r="H691" i="6"/>
  <c r="G691" i="6"/>
  <c r="F691" i="6"/>
  <c r="V691" i="6"/>
  <c r="T691" i="6"/>
  <c r="U691" i="6"/>
  <c r="S691" i="6"/>
  <c r="E691" i="6"/>
  <c r="D691" i="6"/>
  <c r="I691" i="6"/>
  <c r="B691" i="6"/>
  <c r="L690" i="6"/>
  <c r="Q690" i="6" s="1"/>
  <c r="Z690" i="6"/>
  <c r="Y690" i="6"/>
  <c r="X690" i="6"/>
  <c r="K689" i="6"/>
  <c r="J690" i="6" s="1"/>
  <c r="P690" i="6" s="1"/>
  <c r="J689" i="6"/>
  <c r="H689" i="6"/>
  <c r="G689" i="6"/>
  <c r="F689" i="6"/>
  <c r="V689" i="6"/>
  <c r="T689" i="6"/>
  <c r="U689" i="6"/>
  <c r="S689" i="6"/>
  <c r="E689" i="6"/>
  <c r="D689" i="6"/>
  <c r="I689" i="6"/>
  <c r="B689" i="6"/>
  <c r="L688" i="6"/>
  <c r="Q688" i="6" s="1"/>
  <c r="Z688" i="6"/>
  <c r="Y688" i="6"/>
  <c r="X688" i="6"/>
  <c r="K687" i="6"/>
  <c r="J688" i="6" s="1"/>
  <c r="P688" i="6" s="1"/>
  <c r="J687" i="6"/>
  <c r="H687" i="6"/>
  <c r="G687" i="6"/>
  <c r="F687" i="6"/>
  <c r="V687" i="6"/>
  <c r="T687" i="6"/>
  <c r="U687" i="6"/>
  <c r="S687" i="6"/>
  <c r="E687" i="6"/>
  <c r="D687" i="6"/>
  <c r="I687" i="6"/>
  <c r="B687" i="6"/>
  <c r="L686" i="6"/>
  <c r="Q686" i="6" s="1"/>
  <c r="Z686" i="6"/>
  <c r="Y686" i="6"/>
  <c r="W686" i="6"/>
  <c r="L685" i="6"/>
  <c r="G685" i="6"/>
  <c r="E685" i="6"/>
  <c r="J684" i="6"/>
  <c r="E684" i="6"/>
  <c r="J683" i="6"/>
  <c r="E683" i="6"/>
  <c r="K682" i="6"/>
  <c r="J682" i="6"/>
  <c r="H682" i="6"/>
  <c r="G682" i="6"/>
  <c r="F682" i="6"/>
  <c r="K681" i="6"/>
  <c r="J681" i="6"/>
  <c r="H681" i="6"/>
  <c r="R681" i="6" s="1"/>
  <c r="G681" i="6"/>
  <c r="F681" i="6"/>
  <c r="K680" i="6"/>
  <c r="J680" i="6"/>
  <c r="H680" i="6"/>
  <c r="G680" i="6"/>
  <c r="F680" i="6"/>
  <c r="K679" i="6"/>
  <c r="J679" i="6"/>
  <c r="H679" i="6"/>
  <c r="G679" i="6"/>
  <c r="F679" i="6"/>
  <c r="V678" i="6"/>
  <c r="K684" i="6" s="1"/>
  <c r="T678" i="6"/>
  <c r="K683" i="6" s="1"/>
  <c r="U678" i="6"/>
  <c r="H684" i="6" s="1"/>
  <c r="S678" i="6"/>
  <c r="H683" i="6" s="1"/>
  <c r="F678" i="6"/>
  <c r="E678" i="6"/>
  <c r="D678" i="6"/>
  <c r="I678" i="6"/>
  <c r="L677" i="6"/>
  <c r="Q677" i="6" s="1"/>
  <c r="Z677" i="6"/>
  <c r="Y677" i="6"/>
  <c r="X677" i="6"/>
  <c r="L676" i="6"/>
  <c r="G676" i="6"/>
  <c r="E676" i="6"/>
  <c r="J675" i="6"/>
  <c r="E675" i="6"/>
  <c r="J674" i="6"/>
  <c r="E674" i="6"/>
  <c r="K673" i="6"/>
  <c r="J673" i="6"/>
  <c r="H673" i="6"/>
  <c r="G673" i="6"/>
  <c r="F673" i="6"/>
  <c r="K672" i="6"/>
  <c r="J672" i="6"/>
  <c r="H672" i="6"/>
  <c r="R672" i="6" s="1"/>
  <c r="G672" i="6"/>
  <c r="F672" i="6"/>
  <c r="K671" i="6"/>
  <c r="J671" i="6"/>
  <c r="H671" i="6"/>
  <c r="G671" i="6"/>
  <c r="F671" i="6"/>
  <c r="K670" i="6"/>
  <c r="J670" i="6"/>
  <c r="H670" i="6"/>
  <c r="R670" i="6" s="1"/>
  <c r="G670" i="6"/>
  <c r="F670" i="6"/>
  <c r="V669" i="6"/>
  <c r="K675" i="6" s="1"/>
  <c r="T669" i="6"/>
  <c r="K674" i="6" s="1"/>
  <c r="U669" i="6"/>
  <c r="H675" i="6" s="1"/>
  <c r="S669" i="6"/>
  <c r="H674" i="6" s="1"/>
  <c r="F669" i="6"/>
  <c r="E669" i="6"/>
  <c r="D669" i="6"/>
  <c r="I669" i="6"/>
  <c r="L668" i="6"/>
  <c r="Q668" i="6" s="1"/>
  <c r="Z668" i="6"/>
  <c r="Y668" i="6"/>
  <c r="X668" i="6"/>
  <c r="K667" i="6"/>
  <c r="J668" i="6" s="1"/>
  <c r="P668" i="6" s="1"/>
  <c r="J667" i="6"/>
  <c r="H667" i="6"/>
  <c r="G667" i="6"/>
  <c r="F667" i="6"/>
  <c r="V667" i="6"/>
  <c r="T667" i="6"/>
  <c r="U667" i="6"/>
  <c r="S667" i="6"/>
  <c r="E667" i="6"/>
  <c r="D667" i="6"/>
  <c r="I667" i="6"/>
  <c r="B667" i="6"/>
  <c r="L666" i="6"/>
  <c r="Q666" i="6" s="1"/>
  <c r="Z666" i="6"/>
  <c r="Y666" i="6"/>
  <c r="X666" i="6"/>
  <c r="K665" i="6"/>
  <c r="J666" i="6" s="1"/>
  <c r="P666" i="6" s="1"/>
  <c r="J665" i="6"/>
  <c r="H665" i="6"/>
  <c r="G665" i="6"/>
  <c r="F665" i="6"/>
  <c r="V665" i="6"/>
  <c r="T665" i="6"/>
  <c r="U665" i="6"/>
  <c r="S665" i="6"/>
  <c r="E665" i="6"/>
  <c r="D665" i="6"/>
  <c r="I665" i="6"/>
  <c r="B665" i="6"/>
  <c r="L664" i="6"/>
  <c r="Q664" i="6" s="1"/>
  <c r="Z664" i="6"/>
  <c r="Y664" i="6"/>
  <c r="X664" i="6"/>
  <c r="K663" i="6"/>
  <c r="J664" i="6" s="1"/>
  <c r="P664" i="6" s="1"/>
  <c r="J663" i="6"/>
  <c r="H663" i="6"/>
  <c r="G663" i="6"/>
  <c r="F663" i="6"/>
  <c r="V663" i="6"/>
  <c r="T663" i="6"/>
  <c r="U663" i="6"/>
  <c r="S663" i="6"/>
  <c r="E663" i="6"/>
  <c r="D663" i="6"/>
  <c r="I663" i="6"/>
  <c r="B663" i="6"/>
  <c r="L662" i="6"/>
  <c r="Q662" i="6" s="1"/>
  <c r="Z662" i="6"/>
  <c r="Y662" i="6"/>
  <c r="W662" i="6"/>
  <c r="L661" i="6"/>
  <c r="G661" i="6"/>
  <c r="E661" i="6"/>
  <c r="J660" i="6"/>
  <c r="E660" i="6"/>
  <c r="J659" i="6"/>
  <c r="E659" i="6"/>
  <c r="K658" i="6"/>
  <c r="J658" i="6"/>
  <c r="H658" i="6"/>
  <c r="G658" i="6"/>
  <c r="F658" i="6"/>
  <c r="K657" i="6"/>
  <c r="J657" i="6"/>
  <c r="H657" i="6"/>
  <c r="R657" i="6" s="1"/>
  <c r="G657" i="6"/>
  <c r="F657" i="6"/>
  <c r="K656" i="6"/>
  <c r="J656" i="6"/>
  <c r="H656" i="6"/>
  <c r="G656" i="6"/>
  <c r="F656" i="6"/>
  <c r="K655" i="6"/>
  <c r="J655" i="6"/>
  <c r="H655" i="6"/>
  <c r="R655" i="6" s="1"/>
  <c r="G655" i="6"/>
  <c r="F655" i="6"/>
  <c r="V654" i="6"/>
  <c r="K660" i="6" s="1"/>
  <c r="T654" i="6"/>
  <c r="K659" i="6" s="1"/>
  <c r="U654" i="6"/>
  <c r="H660" i="6" s="1"/>
  <c r="S654" i="6"/>
  <c r="H659" i="6" s="1"/>
  <c r="F654" i="6"/>
  <c r="E654" i="6"/>
  <c r="D654" i="6"/>
  <c r="I654" i="6"/>
  <c r="L653" i="6"/>
  <c r="Q653" i="6" s="1"/>
  <c r="Z653" i="6"/>
  <c r="Y653" i="6"/>
  <c r="X653" i="6"/>
  <c r="L652" i="6"/>
  <c r="G652" i="6"/>
  <c r="E652" i="6"/>
  <c r="J651" i="6"/>
  <c r="E651" i="6"/>
  <c r="J650" i="6"/>
  <c r="E650" i="6"/>
  <c r="K649" i="6"/>
  <c r="J649" i="6"/>
  <c r="H649" i="6"/>
  <c r="G649" i="6"/>
  <c r="F649" i="6"/>
  <c r="K648" i="6"/>
  <c r="J648" i="6"/>
  <c r="H648" i="6"/>
  <c r="R648" i="6" s="1"/>
  <c r="G648" i="6"/>
  <c r="F648" i="6"/>
  <c r="K647" i="6"/>
  <c r="J647" i="6"/>
  <c r="H647" i="6"/>
  <c r="G647" i="6"/>
  <c r="F647" i="6"/>
  <c r="K646" i="6"/>
  <c r="J646" i="6"/>
  <c r="H646" i="6"/>
  <c r="G646" i="6"/>
  <c r="F646" i="6"/>
  <c r="V645" i="6"/>
  <c r="K651" i="6" s="1"/>
  <c r="T645" i="6"/>
  <c r="K650" i="6" s="1"/>
  <c r="U645" i="6"/>
  <c r="H651" i="6" s="1"/>
  <c r="S645" i="6"/>
  <c r="H650" i="6" s="1"/>
  <c r="F645" i="6"/>
  <c r="E645" i="6"/>
  <c r="D645" i="6"/>
  <c r="I645" i="6"/>
  <c r="L644" i="6"/>
  <c r="Q644" i="6" s="1"/>
  <c r="Z644" i="6"/>
  <c r="Y644" i="6"/>
  <c r="X644" i="6"/>
  <c r="K643" i="6"/>
  <c r="J644" i="6" s="1"/>
  <c r="P644" i="6" s="1"/>
  <c r="J643" i="6"/>
  <c r="H643" i="6"/>
  <c r="G643" i="6"/>
  <c r="F643" i="6"/>
  <c r="V643" i="6"/>
  <c r="T643" i="6"/>
  <c r="U643" i="6"/>
  <c r="S643" i="6"/>
  <c r="E643" i="6"/>
  <c r="D643" i="6"/>
  <c r="I643" i="6"/>
  <c r="B643" i="6"/>
  <c r="L642" i="6"/>
  <c r="Q642" i="6" s="1"/>
  <c r="Z642" i="6"/>
  <c r="Y642" i="6"/>
  <c r="X642" i="6"/>
  <c r="K641" i="6"/>
  <c r="J642" i="6" s="1"/>
  <c r="P642" i="6" s="1"/>
  <c r="J641" i="6"/>
  <c r="H641" i="6"/>
  <c r="G641" i="6"/>
  <c r="F641" i="6"/>
  <c r="V641" i="6"/>
  <c r="T641" i="6"/>
  <c r="U641" i="6"/>
  <c r="S641" i="6"/>
  <c r="E641" i="6"/>
  <c r="D641" i="6"/>
  <c r="I641" i="6"/>
  <c r="B641" i="6"/>
  <c r="L640" i="6"/>
  <c r="Q640" i="6" s="1"/>
  <c r="Z640" i="6"/>
  <c r="Y640" i="6"/>
  <c r="X640" i="6"/>
  <c r="K639" i="6"/>
  <c r="J640" i="6" s="1"/>
  <c r="P640" i="6" s="1"/>
  <c r="J639" i="6"/>
  <c r="H639" i="6"/>
  <c r="G639" i="6"/>
  <c r="F639" i="6"/>
  <c r="V639" i="6"/>
  <c r="T639" i="6"/>
  <c r="U639" i="6"/>
  <c r="S639" i="6"/>
  <c r="E639" i="6"/>
  <c r="D639" i="6"/>
  <c r="I639" i="6"/>
  <c r="B639" i="6"/>
  <c r="L638" i="6"/>
  <c r="Q638" i="6" s="1"/>
  <c r="Z638" i="6"/>
  <c r="Y638" i="6"/>
  <c r="W638" i="6"/>
  <c r="L637" i="6"/>
  <c r="G637" i="6"/>
  <c r="E637" i="6"/>
  <c r="J636" i="6"/>
  <c r="E636" i="6"/>
  <c r="J635" i="6"/>
  <c r="E635" i="6"/>
  <c r="K634" i="6"/>
  <c r="J634" i="6"/>
  <c r="H634" i="6"/>
  <c r="G634" i="6"/>
  <c r="F634" i="6"/>
  <c r="K633" i="6"/>
  <c r="J633" i="6"/>
  <c r="H633" i="6"/>
  <c r="R633" i="6" s="1"/>
  <c r="G633" i="6"/>
  <c r="F633" i="6"/>
  <c r="K632" i="6"/>
  <c r="J632" i="6"/>
  <c r="H632" i="6"/>
  <c r="G632" i="6"/>
  <c r="F632" i="6"/>
  <c r="K631" i="6"/>
  <c r="J631" i="6"/>
  <c r="H631" i="6"/>
  <c r="G631" i="6"/>
  <c r="F631" i="6"/>
  <c r="V630" i="6"/>
  <c r="K636" i="6" s="1"/>
  <c r="T630" i="6"/>
  <c r="K635" i="6" s="1"/>
  <c r="U630" i="6"/>
  <c r="H636" i="6" s="1"/>
  <c r="S630" i="6"/>
  <c r="H635" i="6" s="1"/>
  <c r="F630" i="6"/>
  <c r="E630" i="6"/>
  <c r="D630" i="6"/>
  <c r="I630" i="6"/>
  <c r="L629" i="6"/>
  <c r="Q629" i="6" s="1"/>
  <c r="Z629" i="6"/>
  <c r="Y629" i="6"/>
  <c r="X629" i="6"/>
  <c r="K628" i="6"/>
  <c r="J629" i="6" s="1"/>
  <c r="P629" i="6" s="1"/>
  <c r="J628" i="6"/>
  <c r="H628" i="6"/>
  <c r="G628" i="6"/>
  <c r="F628" i="6"/>
  <c r="V628" i="6"/>
  <c r="T628" i="6"/>
  <c r="U628" i="6"/>
  <c r="S628" i="6"/>
  <c r="E628" i="6"/>
  <c r="D628" i="6"/>
  <c r="I628" i="6"/>
  <c r="B628" i="6"/>
  <c r="L627" i="6"/>
  <c r="Q627" i="6" s="1"/>
  <c r="Z627" i="6"/>
  <c r="Y627" i="6"/>
  <c r="W627" i="6"/>
  <c r="L626" i="6"/>
  <c r="G626" i="6"/>
  <c r="E626" i="6"/>
  <c r="J625" i="6"/>
  <c r="E625" i="6"/>
  <c r="J624" i="6"/>
  <c r="E624" i="6"/>
  <c r="K623" i="6"/>
  <c r="J623" i="6"/>
  <c r="H623" i="6"/>
  <c r="G623" i="6"/>
  <c r="F623" i="6"/>
  <c r="K622" i="6"/>
  <c r="J622" i="6"/>
  <c r="H622" i="6"/>
  <c r="R622" i="6" s="1"/>
  <c r="G622" i="6"/>
  <c r="F622" i="6"/>
  <c r="K621" i="6"/>
  <c r="J621" i="6"/>
  <c r="H621" i="6"/>
  <c r="G621" i="6"/>
  <c r="F621" i="6"/>
  <c r="K620" i="6"/>
  <c r="J620" i="6"/>
  <c r="H620" i="6"/>
  <c r="G620" i="6"/>
  <c r="F620" i="6"/>
  <c r="V619" i="6"/>
  <c r="K625" i="6" s="1"/>
  <c r="T619" i="6"/>
  <c r="K624" i="6" s="1"/>
  <c r="U619" i="6"/>
  <c r="H625" i="6" s="1"/>
  <c r="S619" i="6"/>
  <c r="H624" i="6" s="1"/>
  <c r="F619" i="6"/>
  <c r="E619" i="6"/>
  <c r="D619" i="6"/>
  <c r="I619" i="6"/>
  <c r="C618" i="6"/>
  <c r="L617" i="6"/>
  <c r="Q617" i="6" s="1"/>
  <c r="Z617" i="6"/>
  <c r="Y617" i="6"/>
  <c r="X617" i="6"/>
  <c r="L616" i="6"/>
  <c r="G616" i="6"/>
  <c r="E616" i="6"/>
  <c r="J615" i="6"/>
  <c r="E615" i="6"/>
  <c r="J614" i="6"/>
  <c r="E614" i="6"/>
  <c r="K613" i="6"/>
  <c r="J613" i="6"/>
  <c r="H613" i="6"/>
  <c r="G613" i="6"/>
  <c r="F613" i="6"/>
  <c r="K612" i="6"/>
  <c r="J612" i="6"/>
  <c r="H612" i="6"/>
  <c r="R612" i="6" s="1"/>
  <c r="G612" i="6"/>
  <c r="F612" i="6"/>
  <c r="K611" i="6"/>
  <c r="J611" i="6"/>
  <c r="H611" i="6"/>
  <c r="G611" i="6"/>
  <c r="F611" i="6"/>
  <c r="K610" i="6"/>
  <c r="J610" i="6"/>
  <c r="H610" i="6"/>
  <c r="G610" i="6"/>
  <c r="F610" i="6"/>
  <c r="V609" i="6"/>
  <c r="K615" i="6" s="1"/>
  <c r="T609" i="6"/>
  <c r="K614" i="6" s="1"/>
  <c r="U609" i="6"/>
  <c r="H615" i="6" s="1"/>
  <c r="S609" i="6"/>
  <c r="H614" i="6" s="1"/>
  <c r="F609" i="6"/>
  <c r="E609" i="6"/>
  <c r="D609" i="6"/>
  <c r="I609" i="6"/>
  <c r="L608" i="6"/>
  <c r="Q608" i="6" s="1"/>
  <c r="Z608" i="6"/>
  <c r="Y608" i="6"/>
  <c r="X608" i="6"/>
  <c r="K607" i="6"/>
  <c r="J608" i="6" s="1"/>
  <c r="P608" i="6" s="1"/>
  <c r="J607" i="6"/>
  <c r="H607" i="6"/>
  <c r="G607" i="6"/>
  <c r="F607" i="6"/>
  <c r="V607" i="6"/>
  <c r="T607" i="6"/>
  <c r="U607" i="6"/>
  <c r="S607" i="6"/>
  <c r="E607" i="6"/>
  <c r="D607" i="6"/>
  <c r="I607" i="6"/>
  <c r="B607" i="6"/>
  <c r="L606" i="6"/>
  <c r="Q606" i="6" s="1"/>
  <c r="Z606" i="6"/>
  <c r="Y606" i="6"/>
  <c r="X606" i="6"/>
  <c r="K605" i="6"/>
  <c r="J606" i="6" s="1"/>
  <c r="P606" i="6" s="1"/>
  <c r="J605" i="6"/>
  <c r="H605" i="6"/>
  <c r="G605" i="6"/>
  <c r="F605" i="6"/>
  <c r="V605" i="6"/>
  <c r="T605" i="6"/>
  <c r="U605" i="6"/>
  <c r="S605" i="6"/>
  <c r="E605" i="6"/>
  <c r="D605" i="6"/>
  <c r="I605" i="6"/>
  <c r="B605" i="6"/>
  <c r="L604" i="6"/>
  <c r="Q604" i="6" s="1"/>
  <c r="Z604" i="6"/>
  <c r="Y604" i="6"/>
  <c r="X604" i="6"/>
  <c r="K603" i="6"/>
  <c r="J604" i="6" s="1"/>
  <c r="P604" i="6" s="1"/>
  <c r="J603" i="6"/>
  <c r="H603" i="6"/>
  <c r="G603" i="6"/>
  <c r="F603" i="6"/>
  <c r="V603" i="6"/>
  <c r="T603" i="6"/>
  <c r="U603" i="6"/>
  <c r="S603" i="6"/>
  <c r="E603" i="6"/>
  <c r="D603" i="6"/>
  <c r="I603" i="6"/>
  <c r="B603" i="6"/>
  <c r="L602" i="6"/>
  <c r="Q602" i="6" s="1"/>
  <c r="Z602" i="6"/>
  <c r="Y602" i="6"/>
  <c r="W602" i="6"/>
  <c r="L601" i="6"/>
  <c r="G601" i="6"/>
  <c r="E601" i="6"/>
  <c r="J600" i="6"/>
  <c r="E600" i="6"/>
  <c r="J599" i="6"/>
  <c r="E599" i="6"/>
  <c r="K598" i="6"/>
  <c r="J598" i="6"/>
  <c r="H598" i="6"/>
  <c r="G598" i="6"/>
  <c r="F598" i="6"/>
  <c r="K597" i="6"/>
  <c r="J597" i="6"/>
  <c r="H597" i="6"/>
  <c r="R597" i="6" s="1"/>
  <c r="G597" i="6"/>
  <c r="F597" i="6"/>
  <c r="K596" i="6"/>
  <c r="J596" i="6"/>
  <c r="H596" i="6"/>
  <c r="G596" i="6"/>
  <c r="F596" i="6"/>
  <c r="K595" i="6"/>
  <c r="J595" i="6"/>
  <c r="H595" i="6"/>
  <c r="G595" i="6"/>
  <c r="F595" i="6"/>
  <c r="V594" i="6"/>
  <c r="K600" i="6" s="1"/>
  <c r="T594" i="6"/>
  <c r="K599" i="6" s="1"/>
  <c r="U594" i="6"/>
  <c r="H600" i="6" s="1"/>
  <c r="S594" i="6"/>
  <c r="H599" i="6" s="1"/>
  <c r="F594" i="6"/>
  <c r="E594" i="6"/>
  <c r="D594" i="6"/>
  <c r="I594" i="6"/>
  <c r="L593" i="6"/>
  <c r="Q593" i="6" s="1"/>
  <c r="Z593" i="6"/>
  <c r="Y593" i="6"/>
  <c r="X593" i="6"/>
  <c r="L592" i="6"/>
  <c r="G592" i="6"/>
  <c r="E592" i="6"/>
  <c r="J591" i="6"/>
  <c r="E591" i="6"/>
  <c r="J590" i="6"/>
  <c r="E590" i="6"/>
  <c r="K589" i="6"/>
  <c r="J589" i="6"/>
  <c r="H589" i="6"/>
  <c r="G589" i="6"/>
  <c r="F589" i="6"/>
  <c r="K588" i="6"/>
  <c r="J588" i="6"/>
  <c r="H588" i="6"/>
  <c r="R588" i="6" s="1"/>
  <c r="G588" i="6"/>
  <c r="F588" i="6"/>
  <c r="K587" i="6"/>
  <c r="J587" i="6"/>
  <c r="H587" i="6"/>
  <c r="G587" i="6"/>
  <c r="F587" i="6"/>
  <c r="K586" i="6"/>
  <c r="J586" i="6"/>
  <c r="H586" i="6"/>
  <c r="R586" i="6" s="1"/>
  <c r="G586" i="6"/>
  <c r="F586" i="6"/>
  <c r="V585" i="6"/>
  <c r="K591" i="6" s="1"/>
  <c r="T585" i="6"/>
  <c r="K590" i="6" s="1"/>
  <c r="U585" i="6"/>
  <c r="H591" i="6" s="1"/>
  <c r="S585" i="6"/>
  <c r="H590" i="6" s="1"/>
  <c r="F585" i="6"/>
  <c r="E585" i="6"/>
  <c r="D585" i="6"/>
  <c r="I585" i="6"/>
  <c r="L584" i="6"/>
  <c r="Q584" i="6" s="1"/>
  <c r="Z584" i="6"/>
  <c r="Y584" i="6"/>
  <c r="X584" i="6"/>
  <c r="K583" i="6"/>
  <c r="J584" i="6" s="1"/>
  <c r="P584" i="6" s="1"/>
  <c r="J583" i="6"/>
  <c r="H583" i="6"/>
  <c r="G583" i="6"/>
  <c r="F583" i="6"/>
  <c r="V583" i="6"/>
  <c r="T583" i="6"/>
  <c r="U583" i="6"/>
  <c r="S583" i="6"/>
  <c r="E583" i="6"/>
  <c r="D583" i="6"/>
  <c r="I583" i="6"/>
  <c r="B583" i="6"/>
  <c r="L582" i="6"/>
  <c r="Q582" i="6" s="1"/>
  <c r="Z582" i="6"/>
  <c r="Y582" i="6"/>
  <c r="X582" i="6"/>
  <c r="K581" i="6"/>
  <c r="J582" i="6" s="1"/>
  <c r="P582" i="6" s="1"/>
  <c r="J581" i="6"/>
  <c r="H581" i="6"/>
  <c r="G581" i="6"/>
  <c r="F581" i="6"/>
  <c r="V581" i="6"/>
  <c r="T581" i="6"/>
  <c r="U581" i="6"/>
  <c r="S581" i="6"/>
  <c r="E581" i="6"/>
  <c r="D581" i="6"/>
  <c r="I581" i="6"/>
  <c r="B581" i="6"/>
  <c r="L580" i="6"/>
  <c r="Q580" i="6" s="1"/>
  <c r="Z580" i="6"/>
  <c r="Y580" i="6"/>
  <c r="X580" i="6"/>
  <c r="K579" i="6"/>
  <c r="J580" i="6" s="1"/>
  <c r="P580" i="6" s="1"/>
  <c r="J579" i="6"/>
  <c r="H579" i="6"/>
  <c r="G579" i="6"/>
  <c r="F579" i="6"/>
  <c r="V579" i="6"/>
  <c r="T579" i="6"/>
  <c r="U579" i="6"/>
  <c r="S579" i="6"/>
  <c r="E579" i="6"/>
  <c r="D579" i="6"/>
  <c r="I579" i="6"/>
  <c r="B579" i="6"/>
  <c r="L578" i="6"/>
  <c r="Q578" i="6" s="1"/>
  <c r="Z578" i="6"/>
  <c r="Y578" i="6"/>
  <c r="X578" i="6"/>
  <c r="K577" i="6"/>
  <c r="J578" i="6" s="1"/>
  <c r="P578" i="6" s="1"/>
  <c r="J577" i="6"/>
  <c r="H577" i="6"/>
  <c r="G577" i="6"/>
  <c r="F577" i="6"/>
  <c r="V577" i="6"/>
  <c r="T577" i="6"/>
  <c r="U577" i="6"/>
  <c r="S577" i="6"/>
  <c r="E577" i="6"/>
  <c r="D577" i="6"/>
  <c r="I577" i="6"/>
  <c r="B577" i="6"/>
  <c r="L576" i="6"/>
  <c r="Q576" i="6" s="1"/>
  <c r="Z576" i="6"/>
  <c r="Y576" i="6"/>
  <c r="W576" i="6"/>
  <c r="L575" i="6"/>
  <c r="G575" i="6"/>
  <c r="E575" i="6"/>
  <c r="J574" i="6"/>
  <c r="E574" i="6"/>
  <c r="J573" i="6"/>
  <c r="E573" i="6"/>
  <c r="K572" i="6"/>
  <c r="J572" i="6"/>
  <c r="H572" i="6"/>
  <c r="G572" i="6"/>
  <c r="F572" i="6"/>
  <c r="K571" i="6"/>
  <c r="J571" i="6"/>
  <c r="H571" i="6"/>
  <c r="R571" i="6" s="1"/>
  <c r="G571" i="6"/>
  <c r="F571" i="6"/>
  <c r="K570" i="6"/>
  <c r="J570" i="6"/>
  <c r="H570" i="6"/>
  <c r="G570" i="6"/>
  <c r="F570" i="6"/>
  <c r="K569" i="6"/>
  <c r="J569" i="6"/>
  <c r="H569" i="6"/>
  <c r="G569" i="6"/>
  <c r="F569" i="6"/>
  <c r="V568" i="6"/>
  <c r="K574" i="6" s="1"/>
  <c r="T568" i="6"/>
  <c r="K573" i="6" s="1"/>
  <c r="U568" i="6"/>
  <c r="H574" i="6" s="1"/>
  <c r="S568" i="6"/>
  <c r="H573" i="6" s="1"/>
  <c r="F568" i="6"/>
  <c r="E568" i="6"/>
  <c r="D568" i="6"/>
  <c r="I568" i="6"/>
  <c r="L567" i="6"/>
  <c r="Q567" i="6" s="1"/>
  <c r="Z567" i="6"/>
  <c r="Y567" i="6"/>
  <c r="X567" i="6"/>
  <c r="L566" i="6"/>
  <c r="G566" i="6"/>
  <c r="E566" i="6"/>
  <c r="J565" i="6"/>
  <c r="E565" i="6"/>
  <c r="J564" i="6"/>
  <c r="E564" i="6"/>
  <c r="K563" i="6"/>
  <c r="J563" i="6"/>
  <c r="H563" i="6"/>
  <c r="G563" i="6"/>
  <c r="F563" i="6"/>
  <c r="K562" i="6"/>
  <c r="J562" i="6"/>
  <c r="H562" i="6"/>
  <c r="R562" i="6" s="1"/>
  <c r="G562" i="6"/>
  <c r="F562" i="6"/>
  <c r="K561" i="6"/>
  <c r="J561" i="6"/>
  <c r="H561" i="6"/>
  <c r="G561" i="6"/>
  <c r="F561" i="6"/>
  <c r="K560" i="6"/>
  <c r="J560" i="6"/>
  <c r="H560" i="6"/>
  <c r="R560" i="6" s="1"/>
  <c r="G560" i="6"/>
  <c r="F560" i="6"/>
  <c r="V559" i="6"/>
  <c r="K565" i="6" s="1"/>
  <c r="T559" i="6"/>
  <c r="K564" i="6" s="1"/>
  <c r="U559" i="6"/>
  <c r="H565" i="6" s="1"/>
  <c r="S559" i="6"/>
  <c r="H564" i="6" s="1"/>
  <c r="F559" i="6"/>
  <c r="E559" i="6"/>
  <c r="D559" i="6"/>
  <c r="I559" i="6"/>
  <c r="L558" i="6"/>
  <c r="Q558" i="6" s="1"/>
  <c r="Z558" i="6"/>
  <c r="Y558" i="6"/>
  <c r="X558" i="6"/>
  <c r="K557" i="6"/>
  <c r="J558" i="6" s="1"/>
  <c r="P558" i="6" s="1"/>
  <c r="J557" i="6"/>
  <c r="H557" i="6"/>
  <c r="G557" i="6"/>
  <c r="F557" i="6"/>
  <c r="V557" i="6"/>
  <c r="T557" i="6"/>
  <c r="U557" i="6"/>
  <c r="S557" i="6"/>
  <c r="E557" i="6"/>
  <c r="D557" i="6"/>
  <c r="I557" i="6"/>
  <c r="B557" i="6"/>
  <c r="L556" i="6"/>
  <c r="Q556" i="6" s="1"/>
  <c r="Z556" i="6"/>
  <c r="Y556" i="6"/>
  <c r="X556" i="6"/>
  <c r="K555" i="6"/>
  <c r="J556" i="6" s="1"/>
  <c r="P556" i="6" s="1"/>
  <c r="J555" i="6"/>
  <c r="H555" i="6"/>
  <c r="G556" i="6" s="1"/>
  <c r="O556" i="6" s="1"/>
  <c r="G555" i="6"/>
  <c r="F555" i="6"/>
  <c r="V555" i="6"/>
  <c r="T555" i="6"/>
  <c r="U555" i="6"/>
  <c r="S555" i="6"/>
  <c r="E555" i="6"/>
  <c r="D555" i="6"/>
  <c r="I555" i="6"/>
  <c r="B555" i="6"/>
  <c r="L554" i="6"/>
  <c r="Q554" i="6" s="1"/>
  <c r="Z554" i="6"/>
  <c r="Y554" i="6"/>
  <c r="X554" i="6"/>
  <c r="K553" i="6"/>
  <c r="J554" i="6" s="1"/>
  <c r="P554" i="6" s="1"/>
  <c r="J553" i="6"/>
  <c r="H553" i="6"/>
  <c r="G553" i="6"/>
  <c r="F553" i="6"/>
  <c r="V553" i="6"/>
  <c r="T553" i="6"/>
  <c r="U553" i="6"/>
  <c r="S553" i="6"/>
  <c r="E553" i="6"/>
  <c r="D553" i="6"/>
  <c r="I553" i="6"/>
  <c r="B553" i="6"/>
  <c r="L552" i="6"/>
  <c r="Q552" i="6" s="1"/>
  <c r="Z552" i="6"/>
  <c r="Y552" i="6"/>
  <c r="W552" i="6"/>
  <c r="L551" i="6"/>
  <c r="G551" i="6"/>
  <c r="E551" i="6"/>
  <c r="J550" i="6"/>
  <c r="E550" i="6"/>
  <c r="J549" i="6"/>
  <c r="E549" i="6"/>
  <c r="K548" i="6"/>
  <c r="J548" i="6"/>
  <c r="H548" i="6"/>
  <c r="G548" i="6"/>
  <c r="F548" i="6"/>
  <c r="K547" i="6"/>
  <c r="J547" i="6"/>
  <c r="H547" i="6"/>
  <c r="R547" i="6" s="1"/>
  <c r="G547" i="6"/>
  <c r="F547" i="6"/>
  <c r="K546" i="6"/>
  <c r="J546" i="6"/>
  <c r="H546" i="6"/>
  <c r="G546" i="6"/>
  <c r="F546" i="6"/>
  <c r="K545" i="6"/>
  <c r="J545" i="6"/>
  <c r="H545" i="6"/>
  <c r="R545" i="6" s="1"/>
  <c r="G545" i="6"/>
  <c r="F545" i="6"/>
  <c r="V544" i="6"/>
  <c r="K550" i="6" s="1"/>
  <c r="T544" i="6"/>
  <c r="K549" i="6" s="1"/>
  <c r="U544" i="6"/>
  <c r="H550" i="6" s="1"/>
  <c r="S544" i="6"/>
  <c r="H549" i="6" s="1"/>
  <c r="F544" i="6"/>
  <c r="E544" i="6"/>
  <c r="D544" i="6"/>
  <c r="I544" i="6"/>
  <c r="L543" i="6"/>
  <c r="Q543" i="6" s="1"/>
  <c r="Z543" i="6"/>
  <c r="Y543" i="6"/>
  <c r="X543" i="6"/>
  <c r="L542" i="6"/>
  <c r="G542" i="6"/>
  <c r="E542" i="6"/>
  <c r="J541" i="6"/>
  <c r="E541" i="6"/>
  <c r="J540" i="6"/>
  <c r="E540" i="6"/>
  <c r="K539" i="6"/>
  <c r="J539" i="6"/>
  <c r="H539" i="6"/>
  <c r="G539" i="6"/>
  <c r="F539" i="6"/>
  <c r="K538" i="6"/>
  <c r="J538" i="6"/>
  <c r="H538" i="6"/>
  <c r="R538" i="6" s="1"/>
  <c r="G538" i="6"/>
  <c r="F538" i="6"/>
  <c r="K537" i="6"/>
  <c r="J537" i="6"/>
  <c r="H537" i="6"/>
  <c r="G537" i="6"/>
  <c r="F537" i="6"/>
  <c r="K536" i="6"/>
  <c r="J536" i="6"/>
  <c r="H536" i="6"/>
  <c r="G536" i="6"/>
  <c r="F536" i="6"/>
  <c r="V535" i="6"/>
  <c r="K541" i="6" s="1"/>
  <c r="T535" i="6"/>
  <c r="K540" i="6" s="1"/>
  <c r="U535" i="6"/>
  <c r="H541" i="6" s="1"/>
  <c r="S535" i="6"/>
  <c r="H540" i="6" s="1"/>
  <c r="F535" i="6"/>
  <c r="E535" i="6"/>
  <c r="D535" i="6"/>
  <c r="I535" i="6"/>
  <c r="L534" i="6"/>
  <c r="Q534" i="6" s="1"/>
  <c r="Z534" i="6"/>
  <c r="Y534" i="6"/>
  <c r="X534" i="6"/>
  <c r="K533" i="6"/>
  <c r="J534" i="6" s="1"/>
  <c r="P534" i="6" s="1"/>
  <c r="J533" i="6"/>
  <c r="H533" i="6"/>
  <c r="G533" i="6"/>
  <c r="F533" i="6"/>
  <c r="V533" i="6"/>
  <c r="T533" i="6"/>
  <c r="U533" i="6"/>
  <c r="S533" i="6"/>
  <c r="E533" i="6"/>
  <c r="D533" i="6"/>
  <c r="I533" i="6"/>
  <c r="B533" i="6"/>
  <c r="L532" i="6"/>
  <c r="Q532" i="6" s="1"/>
  <c r="Z532" i="6"/>
  <c r="Y532" i="6"/>
  <c r="X532" i="6"/>
  <c r="K531" i="6"/>
  <c r="J532" i="6" s="1"/>
  <c r="P532" i="6" s="1"/>
  <c r="J531" i="6"/>
  <c r="H531" i="6"/>
  <c r="G531" i="6"/>
  <c r="F531" i="6"/>
  <c r="V531" i="6"/>
  <c r="T531" i="6"/>
  <c r="U531" i="6"/>
  <c r="S531" i="6"/>
  <c r="E531" i="6"/>
  <c r="D531" i="6"/>
  <c r="I531" i="6"/>
  <c r="B531" i="6"/>
  <c r="L530" i="6"/>
  <c r="Q530" i="6" s="1"/>
  <c r="Z530" i="6"/>
  <c r="Y530" i="6"/>
  <c r="X530" i="6"/>
  <c r="K529" i="6"/>
  <c r="J530" i="6" s="1"/>
  <c r="P530" i="6" s="1"/>
  <c r="J529" i="6"/>
  <c r="H529" i="6"/>
  <c r="G529" i="6"/>
  <c r="F529" i="6"/>
  <c r="V529" i="6"/>
  <c r="T529" i="6"/>
  <c r="U529" i="6"/>
  <c r="S529" i="6"/>
  <c r="E529" i="6"/>
  <c r="D529" i="6"/>
  <c r="I529" i="6"/>
  <c r="B529" i="6"/>
  <c r="L528" i="6"/>
  <c r="Q528" i="6" s="1"/>
  <c r="Z528" i="6"/>
  <c r="Y528" i="6"/>
  <c r="X528" i="6"/>
  <c r="K527" i="6"/>
  <c r="J528" i="6" s="1"/>
  <c r="P528" i="6" s="1"/>
  <c r="J527" i="6"/>
  <c r="H527" i="6"/>
  <c r="G527" i="6"/>
  <c r="F527" i="6"/>
  <c r="V527" i="6"/>
  <c r="T527" i="6"/>
  <c r="U527" i="6"/>
  <c r="S527" i="6"/>
  <c r="E527" i="6"/>
  <c r="D527" i="6"/>
  <c r="I527" i="6"/>
  <c r="B527" i="6"/>
  <c r="L526" i="6"/>
  <c r="Q526" i="6" s="1"/>
  <c r="Z526" i="6"/>
  <c r="Y526" i="6"/>
  <c r="W526" i="6"/>
  <c r="L525" i="6"/>
  <c r="G525" i="6"/>
  <c r="E525" i="6"/>
  <c r="J524" i="6"/>
  <c r="E524" i="6"/>
  <c r="J523" i="6"/>
  <c r="E523" i="6"/>
  <c r="K522" i="6"/>
  <c r="J522" i="6"/>
  <c r="H522" i="6"/>
  <c r="G522" i="6"/>
  <c r="F522" i="6"/>
  <c r="K521" i="6"/>
  <c r="J521" i="6"/>
  <c r="H521" i="6"/>
  <c r="R521" i="6" s="1"/>
  <c r="G521" i="6"/>
  <c r="F521" i="6"/>
  <c r="K520" i="6"/>
  <c r="J520" i="6"/>
  <c r="H520" i="6"/>
  <c r="G520" i="6"/>
  <c r="F520" i="6"/>
  <c r="K519" i="6"/>
  <c r="J519" i="6"/>
  <c r="H519" i="6"/>
  <c r="R519" i="6" s="1"/>
  <c r="G519" i="6"/>
  <c r="F519" i="6"/>
  <c r="V518" i="6"/>
  <c r="K524" i="6" s="1"/>
  <c r="T518" i="6"/>
  <c r="K523" i="6" s="1"/>
  <c r="U518" i="6"/>
  <c r="H524" i="6" s="1"/>
  <c r="S518" i="6"/>
  <c r="H523" i="6" s="1"/>
  <c r="F518" i="6"/>
  <c r="E518" i="6"/>
  <c r="D518" i="6"/>
  <c r="I518" i="6"/>
  <c r="L517" i="6"/>
  <c r="Q517" i="6" s="1"/>
  <c r="Z517" i="6"/>
  <c r="Y517" i="6"/>
  <c r="X517" i="6"/>
  <c r="L516" i="6"/>
  <c r="G516" i="6"/>
  <c r="E516" i="6"/>
  <c r="J515" i="6"/>
  <c r="E515" i="6"/>
  <c r="J514" i="6"/>
  <c r="E514" i="6"/>
  <c r="K513" i="6"/>
  <c r="J513" i="6"/>
  <c r="H513" i="6"/>
  <c r="G513" i="6"/>
  <c r="F513" i="6"/>
  <c r="K512" i="6"/>
  <c r="J512" i="6"/>
  <c r="H512" i="6"/>
  <c r="R512" i="6" s="1"/>
  <c r="G512" i="6"/>
  <c r="F512" i="6"/>
  <c r="K511" i="6"/>
  <c r="J511" i="6"/>
  <c r="H511" i="6"/>
  <c r="G511" i="6"/>
  <c r="F511" i="6"/>
  <c r="K510" i="6"/>
  <c r="J510" i="6"/>
  <c r="H510" i="6"/>
  <c r="G510" i="6"/>
  <c r="F510" i="6"/>
  <c r="V509" i="6"/>
  <c r="K515" i="6" s="1"/>
  <c r="T509" i="6"/>
  <c r="K514" i="6" s="1"/>
  <c r="U509" i="6"/>
  <c r="H515" i="6" s="1"/>
  <c r="S509" i="6"/>
  <c r="H514" i="6" s="1"/>
  <c r="F509" i="6"/>
  <c r="E509" i="6"/>
  <c r="D509" i="6"/>
  <c r="I509" i="6"/>
  <c r="L508" i="6"/>
  <c r="Q508" i="6" s="1"/>
  <c r="Z508" i="6"/>
  <c r="Y508" i="6"/>
  <c r="X508" i="6"/>
  <c r="K507" i="6"/>
  <c r="J508" i="6" s="1"/>
  <c r="P508" i="6" s="1"/>
  <c r="J507" i="6"/>
  <c r="H507" i="6"/>
  <c r="G508" i="6" s="1"/>
  <c r="O508" i="6" s="1"/>
  <c r="G507" i="6"/>
  <c r="F507" i="6"/>
  <c r="V507" i="6"/>
  <c r="T507" i="6"/>
  <c r="U507" i="6"/>
  <c r="S507" i="6"/>
  <c r="E507" i="6"/>
  <c r="D507" i="6"/>
  <c r="I507" i="6"/>
  <c r="B507" i="6"/>
  <c r="L506" i="6"/>
  <c r="Q506" i="6" s="1"/>
  <c r="Z506" i="6"/>
  <c r="Y506" i="6"/>
  <c r="X506" i="6"/>
  <c r="K505" i="6"/>
  <c r="J506" i="6" s="1"/>
  <c r="P506" i="6" s="1"/>
  <c r="J505" i="6"/>
  <c r="H505" i="6"/>
  <c r="G505" i="6"/>
  <c r="F505" i="6"/>
  <c r="V505" i="6"/>
  <c r="T505" i="6"/>
  <c r="U505" i="6"/>
  <c r="S505" i="6"/>
  <c r="E505" i="6"/>
  <c r="D505" i="6"/>
  <c r="I505" i="6"/>
  <c r="B505" i="6"/>
  <c r="L504" i="6"/>
  <c r="Q504" i="6" s="1"/>
  <c r="Z504" i="6"/>
  <c r="Y504" i="6"/>
  <c r="X504" i="6"/>
  <c r="K503" i="6"/>
  <c r="J504" i="6" s="1"/>
  <c r="P504" i="6" s="1"/>
  <c r="J503" i="6"/>
  <c r="H503" i="6"/>
  <c r="G504" i="6" s="1"/>
  <c r="O504" i="6" s="1"/>
  <c r="G503" i="6"/>
  <c r="F503" i="6"/>
  <c r="V503" i="6"/>
  <c r="T503" i="6"/>
  <c r="U503" i="6"/>
  <c r="S503" i="6"/>
  <c r="E503" i="6"/>
  <c r="D503" i="6"/>
  <c r="I503" i="6"/>
  <c r="B503" i="6"/>
  <c r="L502" i="6"/>
  <c r="Q502" i="6" s="1"/>
  <c r="Z502" i="6"/>
  <c r="Y502" i="6"/>
  <c r="W502" i="6"/>
  <c r="L501" i="6"/>
  <c r="G501" i="6"/>
  <c r="E501" i="6"/>
  <c r="J500" i="6"/>
  <c r="E500" i="6"/>
  <c r="J499" i="6"/>
  <c r="E499" i="6"/>
  <c r="K498" i="6"/>
  <c r="J498" i="6"/>
  <c r="H498" i="6"/>
  <c r="G498" i="6"/>
  <c r="F498" i="6"/>
  <c r="K497" i="6"/>
  <c r="J497" i="6"/>
  <c r="H497" i="6"/>
  <c r="R497" i="6" s="1"/>
  <c r="G497" i="6"/>
  <c r="F497" i="6"/>
  <c r="K496" i="6"/>
  <c r="J496" i="6"/>
  <c r="H496" i="6"/>
  <c r="G496" i="6"/>
  <c r="F496" i="6"/>
  <c r="K495" i="6"/>
  <c r="J495" i="6"/>
  <c r="H495" i="6"/>
  <c r="G495" i="6"/>
  <c r="F495" i="6"/>
  <c r="V494" i="6"/>
  <c r="K500" i="6" s="1"/>
  <c r="T494" i="6"/>
  <c r="K499" i="6" s="1"/>
  <c r="U494" i="6"/>
  <c r="H500" i="6" s="1"/>
  <c r="S494" i="6"/>
  <c r="H499" i="6" s="1"/>
  <c r="F494" i="6"/>
  <c r="E494" i="6"/>
  <c r="D494" i="6"/>
  <c r="I494" i="6"/>
  <c r="L493" i="6"/>
  <c r="Q493" i="6" s="1"/>
  <c r="Z493" i="6"/>
  <c r="Y493" i="6"/>
  <c r="X493" i="6"/>
  <c r="L492" i="6"/>
  <c r="G492" i="6"/>
  <c r="E492" i="6"/>
  <c r="J491" i="6"/>
  <c r="E491" i="6"/>
  <c r="J490" i="6"/>
  <c r="E490" i="6"/>
  <c r="K489" i="6"/>
  <c r="J489" i="6"/>
  <c r="H489" i="6"/>
  <c r="G489" i="6"/>
  <c r="F489" i="6"/>
  <c r="K488" i="6"/>
  <c r="J488" i="6"/>
  <c r="H488" i="6"/>
  <c r="R488" i="6" s="1"/>
  <c r="G488" i="6"/>
  <c r="F488" i="6"/>
  <c r="K487" i="6"/>
  <c r="J487" i="6"/>
  <c r="H487" i="6"/>
  <c r="G487" i="6"/>
  <c r="F487" i="6"/>
  <c r="K486" i="6"/>
  <c r="J486" i="6"/>
  <c r="H486" i="6"/>
  <c r="R486" i="6" s="1"/>
  <c r="G486" i="6"/>
  <c r="F486" i="6"/>
  <c r="V485" i="6"/>
  <c r="K491" i="6" s="1"/>
  <c r="T485" i="6"/>
  <c r="K490" i="6" s="1"/>
  <c r="U485" i="6"/>
  <c r="H491" i="6" s="1"/>
  <c r="S485" i="6"/>
  <c r="H490" i="6" s="1"/>
  <c r="F485" i="6"/>
  <c r="E485" i="6"/>
  <c r="D485" i="6"/>
  <c r="I485" i="6"/>
  <c r="L484" i="6"/>
  <c r="Q484" i="6" s="1"/>
  <c r="Z484" i="6"/>
  <c r="Y484" i="6"/>
  <c r="X484" i="6"/>
  <c r="K483" i="6"/>
  <c r="J484" i="6" s="1"/>
  <c r="P484" i="6" s="1"/>
  <c r="J483" i="6"/>
  <c r="H483" i="6"/>
  <c r="G483" i="6"/>
  <c r="F483" i="6"/>
  <c r="V483" i="6"/>
  <c r="T483" i="6"/>
  <c r="U483" i="6"/>
  <c r="S483" i="6"/>
  <c r="E483" i="6"/>
  <c r="D483" i="6"/>
  <c r="I483" i="6"/>
  <c r="B483" i="6"/>
  <c r="L482" i="6"/>
  <c r="Q482" i="6" s="1"/>
  <c r="Z482" i="6"/>
  <c r="Y482" i="6"/>
  <c r="X482" i="6"/>
  <c r="K481" i="6"/>
  <c r="J482" i="6" s="1"/>
  <c r="P482" i="6" s="1"/>
  <c r="J481" i="6"/>
  <c r="H481" i="6"/>
  <c r="G482" i="6" s="1"/>
  <c r="O482" i="6" s="1"/>
  <c r="G481" i="6"/>
  <c r="F481" i="6"/>
  <c r="V481" i="6"/>
  <c r="T481" i="6"/>
  <c r="U481" i="6"/>
  <c r="S481" i="6"/>
  <c r="E481" i="6"/>
  <c r="D481" i="6"/>
  <c r="I481" i="6"/>
  <c r="B481" i="6"/>
  <c r="L480" i="6"/>
  <c r="Q480" i="6" s="1"/>
  <c r="Z480" i="6"/>
  <c r="Y480" i="6"/>
  <c r="X480" i="6"/>
  <c r="K479" i="6"/>
  <c r="J480" i="6" s="1"/>
  <c r="P480" i="6" s="1"/>
  <c r="J479" i="6"/>
  <c r="H479" i="6"/>
  <c r="G479" i="6"/>
  <c r="F479" i="6"/>
  <c r="V479" i="6"/>
  <c r="T479" i="6"/>
  <c r="U479" i="6"/>
  <c r="S479" i="6"/>
  <c r="E479" i="6"/>
  <c r="D479" i="6"/>
  <c r="I479" i="6"/>
  <c r="B479" i="6"/>
  <c r="L478" i="6"/>
  <c r="Q478" i="6" s="1"/>
  <c r="Z478" i="6"/>
  <c r="Y478" i="6"/>
  <c r="W478" i="6"/>
  <c r="L477" i="6"/>
  <c r="G477" i="6"/>
  <c r="E477" i="6"/>
  <c r="J476" i="6"/>
  <c r="E476" i="6"/>
  <c r="J475" i="6"/>
  <c r="E475" i="6"/>
  <c r="K474" i="6"/>
  <c r="J474" i="6"/>
  <c r="H474" i="6"/>
  <c r="G474" i="6"/>
  <c r="F474" i="6"/>
  <c r="K473" i="6"/>
  <c r="J473" i="6"/>
  <c r="H473" i="6"/>
  <c r="R473" i="6" s="1"/>
  <c r="G473" i="6"/>
  <c r="F473" i="6"/>
  <c r="K472" i="6"/>
  <c r="J472" i="6"/>
  <c r="H472" i="6"/>
  <c r="G472" i="6"/>
  <c r="F472" i="6"/>
  <c r="K471" i="6"/>
  <c r="J471" i="6"/>
  <c r="H471" i="6"/>
  <c r="R471" i="6" s="1"/>
  <c r="G471" i="6"/>
  <c r="F471" i="6"/>
  <c r="V470" i="6"/>
  <c r="K476" i="6" s="1"/>
  <c r="T470" i="6"/>
  <c r="K475" i="6" s="1"/>
  <c r="U470" i="6"/>
  <c r="H476" i="6" s="1"/>
  <c r="S470" i="6"/>
  <c r="H475" i="6" s="1"/>
  <c r="F470" i="6"/>
  <c r="E470" i="6"/>
  <c r="D470" i="6"/>
  <c r="I470" i="6"/>
  <c r="L469" i="6"/>
  <c r="Q469" i="6" s="1"/>
  <c r="Z469" i="6"/>
  <c r="Y469" i="6"/>
  <c r="X469" i="6"/>
  <c r="K468" i="6"/>
  <c r="J469" i="6" s="1"/>
  <c r="P469" i="6" s="1"/>
  <c r="J468" i="6"/>
  <c r="H468" i="6"/>
  <c r="G468" i="6"/>
  <c r="F468" i="6"/>
  <c r="V468" i="6"/>
  <c r="T468" i="6"/>
  <c r="U468" i="6"/>
  <c r="S468" i="6"/>
  <c r="E468" i="6"/>
  <c r="D468" i="6"/>
  <c r="I468" i="6"/>
  <c r="B468" i="6"/>
  <c r="L467" i="6"/>
  <c r="Q467" i="6" s="1"/>
  <c r="Z467" i="6"/>
  <c r="Y467" i="6"/>
  <c r="W467" i="6"/>
  <c r="L466" i="6"/>
  <c r="G466" i="6"/>
  <c r="E466" i="6"/>
  <c r="J465" i="6"/>
  <c r="E465" i="6"/>
  <c r="J464" i="6"/>
  <c r="E464" i="6"/>
  <c r="K463" i="6"/>
  <c r="J463" i="6"/>
  <c r="H463" i="6"/>
  <c r="G463" i="6"/>
  <c r="F463" i="6"/>
  <c r="K462" i="6"/>
  <c r="J462" i="6"/>
  <c r="H462" i="6"/>
  <c r="R462" i="6" s="1"/>
  <c r="G462" i="6"/>
  <c r="F462" i="6"/>
  <c r="K461" i="6"/>
  <c r="J461" i="6"/>
  <c r="H461" i="6"/>
  <c r="G461" i="6"/>
  <c r="F461" i="6"/>
  <c r="K460" i="6"/>
  <c r="J460" i="6"/>
  <c r="H460" i="6"/>
  <c r="R460" i="6" s="1"/>
  <c r="G460" i="6"/>
  <c r="F460" i="6"/>
  <c r="V459" i="6"/>
  <c r="K465" i="6" s="1"/>
  <c r="T459" i="6"/>
  <c r="K464" i="6" s="1"/>
  <c r="U459" i="6"/>
  <c r="H465" i="6" s="1"/>
  <c r="S459" i="6"/>
  <c r="H464" i="6" s="1"/>
  <c r="F459" i="6"/>
  <c r="E459" i="6"/>
  <c r="D459" i="6"/>
  <c r="I459" i="6"/>
  <c r="C458" i="6"/>
  <c r="L457" i="6"/>
  <c r="Q457" i="6" s="1"/>
  <c r="Z457" i="6"/>
  <c r="Y457" i="6"/>
  <c r="X457" i="6"/>
  <c r="K456" i="6"/>
  <c r="J457" i="6" s="1"/>
  <c r="P457" i="6" s="1"/>
  <c r="J456" i="6"/>
  <c r="H456" i="6"/>
  <c r="G456" i="6"/>
  <c r="F456" i="6"/>
  <c r="V456" i="6"/>
  <c r="T456" i="6"/>
  <c r="U456" i="6"/>
  <c r="S456" i="6"/>
  <c r="E456" i="6"/>
  <c r="D456" i="6"/>
  <c r="I456" i="6"/>
  <c r="B456" i="6"/>
  <c r="L455" i="6"/>
  <c r="Q455" i="6" s="1"/>
  <c r="Z455" i="6"/>
  <c r="Y455" i="6"/>
  <c r="X455" i="6"/>
  <c r="K454" i="6"/>
  <c r="J455" i="6" s="1"/>
  <c r="P455" i="6" s="1"/>
  <c r="J454" i="6"/>
  <c r="H454" i="6"/>
  <c r="G454" i="6"/>
  <c r="F454" i="6"/>
  <c r="V454" i="6"/>
  <c r="T454" i="6"/>
  <c r="U454" i="6"/>
  <c r="S454" i="6"/>
  <c r="E454" i="6"/>
  <c r="D454" i="6"/>
  <c r="I454" i="6"/>
  <c r="B454" i="6"/>
  <c r="L453" i="6"/>
  <c r="Q453" i="6" s="1"/>
  <c r="Z453" i="6"/>
  <c r="Y453" i="6"/>
  <c r="X453" i="6"/>
  <c r="L452" i="6"/>
  <c r="G452" i="6"/>
  <c r="E452" i="6"/>
  <c r="J451" i="6"/>
  <c r="E451" i="6"/>
  <c r="J450" i="6"/>
  <c r="E450" i="6"/>
  <c r="K449" i="6"/>
  <c r="J449" i="6"/>
  <c r="H449" i="6"/>
  <c r="G449" i="6"/>
  <c r="F449" i="6"/>
  <c r="K448" i="6"/>
  <c r="J448" i="6"/>
  <c r="H448" i="6"/>
  <c r="R448" i="6" s="1"/>
  <c r="G448" i="6"/>
  <c r="F448" i="6"/>
  <c r="K447" i="6"/>
  <c r="J447" i="6"/>
  <c r="H447" i="6"/>
  <c r="G447" i="6"/>
  <c r="F447" i="6"/>
  <c r="K446" i="6"/>
  <c r="J446" i="6"/>
  <c r="H446" i="6"/>
  <c r="R446" i="6" s="1"/>
  <c r="G446" i="6"/>
  <c r="F446" i="6"/>
  <c r="C445" i="6"/>
  <c r="V444" i="6"/>
  <c r="K451" i="6" s="1"/>
  <c r="T444" i="6"/>
  <c r="K450" i="6" s="1"/>
  <c r="U444" i="6"/>
  <c r="H451" i="6" s="1"/>
  <c r="S444" i="6"/>
  <c r="H450" i="6" s="1"/>
  <c r="F444" i="6"/>
  <c r="E444" i="6"/>
  <c r="D444" i="6"/>
  <c r="I444" i="6"/>
  <c r="L443" i="6"/>
  <c r="Q443" i="6" s="1"/>
  <c r="Z443" i="6"/>
  <c r="Y443" i="6"/>
  <c r="X443" i="6"/>
  <c r="K442" i="6"/>
  <c r="J443" i="6" s="1"/>
  <c r="P443" i="6" s="1"/>
  <c r="J442" i="6"/>
  <c r="H442" i="6"/>
  <c r="G442" i="6"/>
  <c r="F442" i="6"/>
  <c r="V442" i="6"/>
  <c r="T442" i="6"/>
  <c r="U442" i="6"/>
  <c r="S442" i="6"/>
  <c r="E442" i="6"/>
  <c r="D442" i="6"/>
  <c r="I442" i="6"/>
  <c r="B442" i="6"/>
  <c r="L441" i="6"/>
  <c r="Q441" i="6" s="1"/>
  <c r="Z441" i="6"/>
  <c r="Y441" i="6"/>
  <c r="X441" i="6"/>
  <c r="K440" i="6"/>
  <c r="J441" i="6" s="1"/>
  <c r="P441" i="6" s="1"/>
  <c r="J440" i="6"/>
  <c r="H440" i="6"/>
  <c r="G440" i="6"/>
  <c r="F440" i="6"/>
  <c r="V440" i="6"/>
  <c r="T440" i="6"/>
  <c r="U440" i="6"/>
  <c r="S440" i="6"/>
  <c r="E440" i="6"/>
  <c r="D440" i="6"/>
  <c r="I440" i="6"/>
  <c r="B440" i="6"/>
  <c r="L439" i="6"/>
  <c r="Q439" i="6" s="1"/>
  <c r="Z439" i="6"/>
  <c r="Y439" i="6"/>
  <c r="X439" i="6"/>
  <c r="L438" i="6"/>
  <c r="G438" i="6"/>
  <c r="E438" i="6"/>
  <c r="J437" i="6"/>
  <c r="E437" i="6"/>
  <c r="J436" i="6"/>
  <c r="E436" i="6"/>
  <c r="K435" i="6"/>
  <c r="J435" i="6"/>
  <c r="H435" i="6"/>
  <c r="G435" i="6"/>
  <c r="F435" i="6"/>
  <c r="K434" i="6"/>
  <c r="J434" i="6"/>
  <c r="H434" i="6"/>
  <c r="R434" i="6" s="1"/>
  <c r="G434" i="6"/>
  <c r="F434" i="6"/>
  <c r="K433" i="6"/>
  <c r="J433" i="6"/>
  <c r="H433" i="6"/>
  <c r="G433" i="6"/>
  <c r="F433" i="6"/>
  <c r="K432" i="6"/>
  <c r="J432" i="6"/>
  <c r="H432" i="6"/>
  <c r="R432" i="6" s="1"/>
  <c r="G432" i="6"/>
  <c r="F432" i="6"/>
  <c r="C431" i="6"/>
  <c r="V430" i="6"/>
  <c r="K437" i="6" s="1"/>
  <c r="T430" i="6"/>
  <c r="K436" i="6" s="1"/>
  <c r="U430" i="6"/>
  <c r="H437" i="6" s="1"/>
  <c r="S430" i="6"/>
  <c r="H436" i="6" s="1"/>
  <c r="F430" i="6"/>
  <c r="E430" i="6"/>
  <c r="D430" i="6"/>
  <c r="I430" i="6"/>
  <c r="L429" i="6"/>
  <c r="Q429" i="6" s="1"/>
  <c r="Z429" i="6"/>
  <c r="Y429" i="6"/>
  <c r="X429" i="6"/>
  <c r="L428" i="6"/>
  <c r="G428" i="6"/>
  <c r="E428" i="6"/>
  <c r="J427" i="6"/>
  <c r="E427" i="6"/>
  <c r="J426" i="6"/>
  <c r="E426" i="6"/>
  <c r="K425" i="6"/>
  <c r="J425" i="6"/>
  <c r="H425" i="6"/>
  <c r="G425" i="6"/>
  <c r="F425" i="6"/>
  <c r="K424" i="6"/>
  <c r="J424" i="6"/>
  <c r="H424" i="6"/>
  <c r="R424" i="6" s="1"/>
  <c r="G424" i="6"/>
  <c r="F424" i="6"/>
  <c r="K423" i="6"/>
  <c r="J423" i="6"/>
  <c r="H423" i="6"/>
  <c r="G423" i="6"/>
  <c r="F423" i="6"/>
  <c r="K422" i="6"/>
  <c r="J422" i="6"/>
  <c r="H422" i="6"/>
  <c r="R422" i="6" s="1"/>
  <c r="G422" i="6"/>
  <c r="F422" i="6"/>
  <c r="C421" i="6"/>
  <c r="V420" i="6"/>
  <c r="K427" i="6" s="1"/>
  <c r="T420" i="6"/>
  <c r="K426" i="6" s="1"/>
  <c r="U420" i="6"/>
  <c r="H427" i="6" s="1"/>
  <c r="S420" i="6"/>
  <c r="H426" i="6" s="1"/>
  <c r="F420" i="6"/>
  <c r="E420" i="6"/>
  <c r="D420" i="6"/>
  <c r="I420" i="6"/>
  <c r="L419" i="6"/>
  <c r="Q419" i="6" s="1"/>
  <c r="Z419" i="6"/>
  <c r="Y419" i="6"/>
  <c r="X419" i="6"/>
  <c r="L418" i="6"/>
  <c r="G418" i="6"/>
  <c r="E418" i="6"/>
  <c r="J417" i="6"/>
  <c r="E417" i="6"/>
  <c r="J416" i="6"/>
  <c r="E416" i="6"/>
  <c r="K415" i="6"/>
  <c r="J415" i="6"/>
  <c r="H415" i="6"/>
  <c r="R415" i="6" s="1"/>
  <c r="G415" i="6"/>
  <c r="F415" i="6"/>
  <c r="V414" i="6"/>
  <c r="K417" i="6" s="1"/>
  <c r="T414" i="6"/>
  <c r="K416" i="6" s="1"/>
  <c r="U414" i="6"/>
  <c r="H417" i="6" s="1"/>
  <c r="S414" i="6"/>
  <c r="H416" i="6" s="1"/>
  <c r="F414" i="6"/>
  <c r="E414" i="6"/>
  <c r="D414" i="6"/>
  <c r="I414" i="6"/>
  <c r="L413" i="6"/>
  <c r="Q413" i="6" s="1"/>
  <c r="Z413" i="6"/>
  <c r="Y413" i="6"/>
  <c r="X413" i="6"/>
  <c r="K412" i="6"/>
  <c r="J413" i="6" s="1"/>
  <c r="P413" i="6" s="1"/>
  <c r="J412" i="6"/>
  <c r="H412" i="6"/>
  <c r="G412" i="6"/>
  <c r="F412" i="6"/>
  <c r="V412" i="6"/>
  <c r="T412" i="6"/>
  <c r="U412" i="6"/>
  <c r="S412" i="6"/>
  <c r="E412" i="6"/>
  <c r="D412" i="6"/>
  <c r="I412" i="6"/>
  <c r="B412" i="6"/>
  <c r="L411" i="6"/>
  <c r="Q411" i="6" s="1"/>
  <c r="Z411" i="6"/>
  <c r="Y411" i="6"/>
  <c r="X411" i="6"/>
  <c r="L410" i="6"/>
  <c r="G410" i="6"/>
  <c r="E410" i="6"/>
  <c r="J409" i="6"/>
  <c r="E409" i="6"/>
  <c r="J408" i="6"/>
  <c r="E408" i="6"/>
  <c r="K407" i="6"/>
  <c r="J407" i="6"/>
  <c r="H407" i="6"/>
  <c r="R407" i="6" s="1"/>
  <c r="G407" i="6"/>
  <c r="F407" i="6"/>
  <c r="K406" i="6"/>
  <c r="J406" i="6"/>
  <c r="H406" i="6"/>
  <c r="G406" i="6"/>
  <c r="F406" i="6"/>
  <c r="K405" i="6"/>
  <c r="J405" i="6"/>
  <c r="H405" i="6"/>
  <c r="R405" i="6" s="1"/>
  <c r="G405" i="6"/>
  <c r="F405" i="6"/>
  <c r="V404" i="6"/>
  <c r="K409" i="6" s="1"/>
  <c r="T404" i="6"/>
  <c r="K408" i="6" s="1"/>
  <c r="U404" i="6"/>
  <c r="H409" i="6" s="1"/>
  <c r="S404" i="6"/>
  <c r="H408" i="6" s="1"/>
  <c r="F404" i="6"/>
  <c r="E404" i="6"/>
  <c r="D404" i="6"/>
  <c r="I404" i="6"/>
  <c r="C403" i="6"/>
  <c r="L402" i="6"/>
  <c r="Q402" i="6" s="1"/>
  <c r="Z402" i="6"/>
  <c r="Y402" i="6"/>
  <c r="X402" i="6"/>
  <c r="K401" i="6"/>
  <c r="J402" i="6" s="1"/>
  <c r="P402" i="6" s="1"/>
  <c r="J401" i="6"/>
  <c r="H401" i="6"/>
  <c r="G401" i="6"/>
  <c r="F401" i="6"/>
  <c r="V401" i="6"/>
  <c r="T401" i="6"/>
  <c r="U401" i="6"/>
  <c r="S401" i="6"/>
  <c r="E401" i="6"/>
  <c r="D401" i="6"/>
  <c r="I401" i="6"/>
  <c r="B401" i="6"/>
  <c r="L400" i="6"/>
  <c r="Q400" i="6" s="1"/>
  <c r="Z400" i="6"/>
  <c r="Y400" i="6"/>
  <c r="X400" i="6"/>
  <c r="L399" i="6"/>
  <c r="G399" i="6"/>
  <c r="E399" i="6"/>
  <c r="J398" i="6"/>
  <c r="E398" i="6"/>
  <c r="J397" i="6"/>
  <c r="E397" i="6"/>
  <c r="K396" i="6"/>
  <c r="J396" i="6"/>
  <c r="H396" i="6"/>
  <c r="G396" i="6"/>
  <c r="F396" i="6"/>
  <c r="K395" i="6"/>
  <c r="J395" i="6"/>
  <c r="H395" i="6"/>
  <c r="R395" i="6" s="1"/>
  <c r="G395" i="6"/>
  <c r="F395" i="6"/>
  <c r="K394" i="6"/>
  <c r="J394" i="6"/>
  <c r="H394" i="6"/>
  <c r="G394" i="6"/>
  <c r="F394" i="6"/>
  <c r="K393" i="6"/>
  <c r="J393" i="6"/>
  <c r="H393" i="6"/>
  <c r="R393" i="6" s="1"/>
  <c r="G393" i="6"/>
  <c r="F393" i="6"/>
  <c r="C392" i="6"/>
  <c r="V391" i="6"/>
  <c r="K398" i="6" s="1"/>
  <c r="T391" i="6"/>
  <c r="K397" i="6" s="1"/>
  <c r="U391" i="6"/>
  <c r="H398" i="6" s="1"/>
  <c r="S391" i="6"/>
  <c r="H397" i="6" s="1"/>
  <c r="F391" i="6"/>
  <c r="E391" i="6"/>
  <c r="D391" i="6"/>
  <c r="I391" i="6"/>
  <c r="L390" i="6"/>
  <c r="Q390" i="6" s="1"/>
  <c r="Z390" i="6"/>
  <c r="Y390" i="6"/>
  <c r="X390" i="6"/>
  <c r="K389" i="6"/>
  <c r="J390" i="6" s="1"/>
  <c r="P390" i="6" s="1"/>
  <c r="J389" i="6"/>
  <c r="H389" i="6"/>
  <c r="G389" i="6"/>
  <c r="F389" i="6"/>
  <c r="V389" i="6"/>
  <c r="T389" i="6"/>
  <c r="U389" i="6"/>
  <c r="S389" i="6"/>
  <c r="E389" i="6"/>
  <c r="D389" i="6"/>
  <c r="I389" i="6"/>
  <c r="B389" i="6"/>
  <c r="L388" i="6"/>
  <c r="Q388" i="6" s="1"/>
  <c r="Z388" i="6"/>
  <c r="Y388" i="6"/>
  <c r="X388" i="6"/>
  <c r="L387" i="6"/>
  <c r="G387" i="6"/>
  <c r="E387" i="6"/>
  <c r="J386" i="6"/>
  <c r="E386" i="6"/>
  <c r="J385" i="6"/>
  <c r="E385" i="6"/>
  <c r="K384" i="6"/>
  <c r="J384" i="6"/>
  <c r="H384" i="6"/>
  <c r="G384" i="6"/>
  <c r="F384" i="6"/>
  <c r="K383" i="6"/>
  <c r="J383" i="6"/>
  <c r="H383" i="6"/>
  <c r="R383" i="6" s="1"/>
  <c r="G383" i="6"/>
  <c r="F383" i="6"/>
  <c r="K382" i="6"/>
  <c r="J382" i="6"/>
  <c r="H382" i="6"/>
  <c r="G382" i="6"/>
  <c r="F382" i="6"/>
  <c r="K381" i="6"/>
  <c r="J381" i="6"/>
  <c r="H381" i="6"/>
  <c r="G381" i="6"/>
  <c r="F381" i="6"/>
  <c r="V380" i="6"/>
  <c r="K386" i="6" s="1"/>
  <c r="T380" i="6"/>
  <c r="K385" i="6" s="1"/>
  <c r="U380" i="6"/>
  <c r="H386" i="6" s="1"/>
  <c r="S380" i="6"/>
  <c r="H385" i="6" s="1"/>
  <c r="F380" i="6"/>
  <c r="E380" i="6"/>
  <c r="D380" i="6"/>
  <c r="I380" i="6"/>
  <c r="L379" i="6"/>
  <c r="Q379" i="6" s="1"/>
  <c r="Z379" i="6"/>
  <c r="Y379" i="6"/>
  <c r="X379" i="6"/>
  <c r="K378" i="6"/>
  <c r="J379" i="6" s="1"/>
  <c r="P379" i="6" s="1"/>
  <c r="J378" i="6"/>
  <c r="H378" i="6"/>
  <c r="G378" i="6"/>
  <c r="F378" i="6"/>
  <c r="V378" i="6"/>
  <c r="T378" i="6"/>
  <c r="U378" i="6"/>
  <c r="S378" i="6"/>
  <c r="E378" i="6"/>
  <c r="D378" i="6"/>
  <c r="I378" i="6"/>
  <c r="B378" i="6"/>
  <c r="L377" i="6"/>
  <c r="Q377" i="6" s="1"/>
  <c r="Z377" i="6"/>
  <c r="Y377" i="6"/>
  <c r="X377" i="6"/>
  <c r="L376" i="6"/>
  <c r="G376" i="6"/>
  <c r="E376" i="6"/>
  <c r="J375" i="6"/>
  <c r="E375" i="6"/>
  <c r="J374" i="6"/>
  <c r="E374" i="6"/>
  <c r="K373" i="6"/>
  <c r="J373" i="6"/>
  <c r="H373" i="6"/>
  <c r="G373" i="6"/>
  <c r="F373" i="6"/>
  <c r="K372" i="6"/>
  <c r="J372" i="6"/>
  <c r="H372" i="6"/>
  <c r="R372" i="6" s="1"/>
  <c r="G372" i="6"/>
  <c r="F372" i="6"/>
  <c r="K371" i="6"/>
  <c r="J371" i="6"/>
  <c r="H371" i="6"/>
  <c r="G371" i="6"/>
  <c r="F371" i="6"/>
  <c r="K370" i="6"/>
  <c r="J370" i="6"/>
  <c r="H370" i="6"/>
  <c r="G370" i="6"/>
  <c r="F370" i="6"/>
  <c r="C369" i="6"/>
  <c r="V368" i="6"/>
  <c r="K375" i="6" s="1"/>
  <c r="T368" i="6"/>
  <c r="K374" i="6" s="1"/>
  <c r="U368" i="6"/>
  <c r="H375" i="6" s="1"/>
  <c r="S368" i="6"/>
  <c r="H374" i="6" s="1"/>
  <c r="F368" i="6"/>
  <c r="E368" i="6"/>
  <c r="D368" i="6"/>
  <c r="I368" i="6"/>
  <c r="L367" i="6"/>
  <c r="Q367" i="6" s="1"/>
  <c r="Z367" i="6"/>
  <c r="Y367" i="6"/>
  <c r="X367" i="6"/>
  <c r="K366" i="6"/>
  <c r="J367" i="6" s="1"/>
  <c r="P367" i="6" s="1"/>
  <c r="J366" i="6"/>
  <c r="H366" i="6"/>
  <c r="G366" i="6"/>
  <c r="F366" i="6"/>
  <c r="V366" i="6"/>
  <c r="T366" i="6"/>
  <c r="U366" i="6"/>
  <c r="S366" i="6"/>
  <c r="E366" i="6"/>
  <c r="D366" i="6"/>
  <c r="I366" i="6"/>
  <c r="B366" i="6"/>
  <c r="L365" i="6"/>
  <c r="Q365" i="6" s="1"/>
  <c r="Z365" i="6"/>
  <c r="Y365" i="6"/>
  <c r="X365" i="6"/>
  <c r="L364" i="6"/>
  <c r="G364" i="6"/>
  <c r="E364" i="6"/>
  <c r="J363" i="6"/>
  <c r="E363" i="6"/>
  <c r="J362" i="6"/>
  <c r="E362" i="6"/>
  <c r="K361" i="6"/>
  <c r="J361" i="6"/>
  <c r="H361" i="6"/>
  <c r="G361" i="6"/>
  <c r="F361" i="6"/>
  <c r="K360" i="6"/>
  <c r="J360" i="6"/>
  <c r="H360" i="6"/>
  <c r="R360" i="6" s="1"/>
  <c r="G360" i="6"/>
  <c r="F360" i="6"/>
  <c r="K359" i="6"/>
  <c r="J359" i="6"/>
  <c r="H359" i="6"/>
  <c r="G359" i="6"/>
  <c r="F359" i="6"/>
  <c r="K358" i="6"/>
  <c r="J358" i="6"/>
  <c r="H358" i="6"/>
  <c r="R358" i="6" s="1"/>
  <c r="G358" i="6"/>
  <c r="F358" i="6"/>
  <c r="V357" i="6"/>
  <c r="K363" i="6" s="1"/>
  <c r="T357" i="6"/>
  <c r="K362" i="6" s="1"/>
  <c r="U357" i="6"/>
  <c r="H363" i="6" s="1"/>
  <c r="S357" i="6"/>
  <c r="H362" i="6" s="1"/>
  <c r="F357" i="6"/>
  <c r="E357" i="6"/>
  <c r="D357" i="6"/>
  <c r="I357" i="6"/>
  <c r="L356" i="6"/>
  <c r="Q356" i="6" s="1"/>
  <c r="Z356" i="6"/>
  <c r="Y356" i="6"/>
  <c r="X356" i="6"/>
  <c r="K355" i="6"/>
  <c r="J356" i="6" s="1"/>
  <c r="P356" i="6" s="1"/>
  <c r="J355" i="6"/>
  <c r="H355" i="6"/>
  <c r="G355" i="6"/>
  <c r="F355" i="6"/>
  <c r="V355" i="6"/>
  <c r="T355" i="6"/>
  <c r="U355" i="6"/>
  <c r="S355" i="6"/>
  <c r="E355" i="6"/>
  <c r="D355" i="6"/>
  <c r="I355" i="6"/>
  <c r="B355" i="6"/>
  <c r="L354" i="6"/>
  <c r="Q354" i="6" s="1"/>
  <c r="Z354" i="6"/>
  <c r="Y354" i="6"/>
  <c r="X354" i="6"/>
  <c r="K353" i="6"/>
  <c r="J354" i="6" s="1"/>
  <c r="P354" i="6" s="1"/>
  <c r="J353" i="6"/>
  <c r="H353" i="6"/>
  <c r="G354" i="6" s="1"/>
  <c r="O354" i="6" s="1"/>
  <c r="G353" i="6"/>
  <c r="F353" i="6"/>
  <c r="V353" i="6"/>
  <c r="T353" i="6"/>
  <c r="U353" i="6"/>
  <c r="S353" i="6"/>
  <c r="E353" i="6"/>
  <c r="D353" i="6"/>
  <c r="I353" i="6"/>
  <c r="B353" i="6"/>
  <c r="L352" i="6"/>
  <c r="Q352" i="6" s="1"/>
  <c r="Z352" i="6"/>
  <c r="Y352" i="6"/>
  <c r="X352" i="6"/>
  <c r="L351" i="6"/>
  <c r="G351" i="6"/>
  <c r="E351" i="6"/>
  <c r="J350" i="6"/>
  <c r="E350" i="6"/>
  <c r="J349" i="6"/>
  <c r="E349" i="6"/>
  <c r="K348" i="6"/>
  <c r="J348" i="6"/>
  <c r="H348" i="6"/>
  <c r="G348" i="6"/>
  <c r="F348" i="6"/>
  <c r="K347" i="6"/>
  <c r="J347" i="6"/>
  <c r="H347" i="6"/>
  <c r="R347" i="6" s="1"/>
  <c r="G347" i="6"/>
  <c r="F347" i="6"/>
  <c r="K346" i="6"/>
  <c r="J346" i="6"/>
  <c r="H346" i="6"/>
  <c r="G346" i="6"/>
  <c r="F346" i="6"/>
  <c r="K345" i="6"/>
  <c r="J345" i="6"/>
  <c r="H345" i="6"/>
  <c r="G345" i="6"/>
  <c r="F345" i="6"/>
  <c r="V344" i="6"/>
  <c r="K350" i="6" s="1"/>
  <c r="T344" i="6"/>
  <c r="K349" i="6" s="1"/>
  <c r="U344" i="6"/>
  <c r="H350" i="6" s="1"/>
  <c r="S344" i="6"/>
  <c r="H349" i="6" s="1"/>
  <c r="F344" i="6"/>
  <c r="E344" i="6"/>
  <c r="D344" i="6"/>
  <c r="I344" i="6"/>
  <c r="L343" i="6"/>
  <c r="Q343" i="6" s="1"/>
  <c r="Z343" i="6"/>
  <c r="Y343" i="6"/>
  <c r="X343" i="6"/>
  <c r="K342" i="6"/>
  <c r="J343" i="6" s="1"/>
  <c r="P343" i="6" s="1"/>
  <c r="J342" i="6"/>
  <c r="H342" i="6"/>
  <c r="G342" i="6"/>
  <c r="F342" i="6"/>
  <c r="V342" i="6"/>
  <c r="T342" i="6"/>
  <c r="U342" i="6"/>
  <c r="S342" i="6"/>
  <c r="E342" i="6"/>
  <c r="D342" i="6"/>
  <c r="I342" i="6"/>
  <c r="B342" i="6"/>
  <c r="L341" i="6"/>
  <c r="Q341" i="6" s="1"/>
  <c r="Z341" i="6"/>
  <c r="Y341" i="6"/>
  <c r="X341" i="6"/>
  <c r="K340" i="6"/>
  <c r="J341" i="6" s="1"/>
  <c r="P341" i="6" s="1"/>
  <c r="J340" i="6"/>
  <c r="H340" i="6"/>
  <c r="G340" i="6"/>
  <c r="F340" i="6"/>
  <c r="V340" i="6"/>
  <c r="T340" i="6"/>
  <c r="U340" i="6"/>
  <c r="S340" i="6"/>
  <c r="E340" i="6"/>
  <c r="D340" i="6"/>
  <c r="I340" i="6"/>
  <c r="B340" i="6"/>
  <c r="L339" i="6"/>
  <c r="Q339" i="6" s="1"/>
  <c r="Z339" i="6"/>
  <c r="Y339" i="6"/>
  <c r="X339" i="6"/>
  <c r="K338" i="6"/>
  <c r="J339" i="6" s="1"/>
  <c r="P339" i="6" s="1"/>
  <c r="J338" i="6"/>
  <c r="H338" i="6"/>
  <c r="G339" i="6" s="1"/>
  <c r="O339" i="6" s="1"/>
  <c r="G338" i="6"/>
  <c r="F338" i="6"/>
  <c r="V338" i="6"/>
  <c r="T338" i="6"/>
  <c r="U338" i="6"/>
  <c r="S338" i="6"/>
  <c r="E338" i="6"/>
  <c r="D338" i="6"/>
  <c r="I338" i="6"/>
  <c r="B338" i="6"/>
  <c r="L337" i="6"/>
  <c r="Q337" i="6" s="1"/>
  <c r="Z337" i="6"/>
  <c r="Y337" i="6"/>
  <c r="X337" i="6"/>
  <c r="K336" i="6"/>
  <c r="J337" i="6" s="1"/>
  <c r="P337" i="6" s="1"/>
  <c r="J336" i="6"/>
  <c r="H336" i="6"/>
  <c r="G336" i="6"/>
  <c r="F336" i="6"/>
  <c r="V336" i="6"/>
  <c r="T336" i="6"/>
  <c r="U336" i="6"/>
  <c r="S336" i="6"/>
  <c r="E336" i="6"/>
  <c r="D336" i="6"/>
  <c r="I336" i="6"/>
  <c r="B336" i="6"/>
  <c r="L335" i="6"/>
  <c r="Q335" i="6" s="1"/>
  <c r="Z335" i="6"/>
  <c r="Y335" i="6"/>
  <c r="X335" i="6"/>
  <c r="K334" i="6"/>
  <c r="J335" i="6" s="1"/>
  <c r="P335" i="6" s="1"/>
  <c r="J334" i="6"/>
  <c r="H334" i="6"/>
  <c r="G335" i="6" s="1"/>
  <c r="O335" i="6" s="1"/>
  <c r="G334" i="6"/>
  <c r="F334" i="6"/>
  <c r="V334" i="6"/>
  <c r="T334" i="6"/>
  <c r="U334" i="6"/>
  <c r="S334" i="6"/>
  <c r="E334" i="6"/>
  <c r="D334" i="6"/>
  <c r="I334" i="6"/>
  <c r="B334" i="6"/>
  <c r="L333" i="6"/>
  <c r="Q333" i="6" s="1"/>
  <c r="Z333" i="6"/>
  <c r="Y333" i="6"/>
  <c r="X333" i="6"/>
  <c r="K332" i="6"/>
  <c r="J333" i="6" s="1"/>
  <c r="P333" i="6" s="1"/>
  <c r="J332" i="6"/>
  <c r="H332" i="6"/>
  <c r="G332" i="6"/>
  <c r="F332" i="6"/>
  <c r="V332" i="6"/>
  <c r="T332" i="6"/>
  <c r="U332" i="6"/>
  <c r="S332" i="6"/>
  <c r="E332" i="6"/>
  <c r="D332" i="6"/>
  <c r="I332" i="6"/>
  <c r="B332" i="6"/>
  <c r="L331" i="6"/>
  <c r="Q331" i="6" s="1"/>
  <c r="Z331" i="6"/>
  <c r="Y331" i="6"/>
  <c r="X331" i="6"/>
  <c r="K330" i="6"/>
  <c r="J331" i="6" s="1"/>
  <c r="P331" i="6" s="1"/>
  <c r="J330" i="6"/>
  <c r="H330" i="6"/>
  <c r="G331" i="6" s="1"/>
  <c r="O331" i="6" s="1"/>
  <c r="G330" i="6"/>
  <c r="F330" i="6"/>
  <c r="V330" i="6"/>
  <c r="T330" i="6"/>
  <c r="U330" i="6"/>
  <c r="S330" i="6"/>
  <c r="E330" i="6"/>
  <c r="D330" i="6"/>
  <c r="I330" i="6"/>
  <c r="B330" i="6"/>
  <c r="L329" i="6"/>
  <c r="Q329" i="6" s="1"/>
  <c r="Z329" i="6"/>
  <c r="Y329" i="6"/>
  <c r="X329" i="6"/>
  <c r="K328" i="6"/>
  <c r="J329" i="6" s="1"/>
  <c r="P329" i="6" s="1"/>
  <c r="J328" i="6"/>
  <c r="H328" i="6"/>
  <c r="G328" i="6"/>
  <c r="F328" i="6"/>
  <c r="V328" i="6"/>
  <c r="T328" i="6"/>
  <c r="U328" i="6"/>
  <c r="S328" i="6"/>
  <c r="E328" i="6"/>
  <c r="D328" i="6"/>
  <c r="I328" i="6"/>
  <c r="B328" i="6"/>
  <c r="L327" i="6"/>
  <c r="Q327" i="6" s="1"/>
  <c r="Z327" i="6"/>
  <c r="Y327" i="6"/>
  <c r="X327" i="6"/>
  <c r="K326" i="6"/>
  <c r="J327" i="6" s="1"/>
  <c r="P327" i="6" s="1"/>
  <c r="J326" i="6"/>
  <c r="H326" i="6"/>
  <c r="G327" i="6" s="1"/>
  <c r="O327" i="6" s="1"/>
  <c r="G326" i="6"/>
  <c r="F326" i="6"/>
  <c r="V326" i="6"/>
  <c r="T326" i="6"/>
  <c r="U326" i="6"/>
  <c r="S326" i="6"/>
  <c r="E326" i="6"/>
  <c r="D326" i="6"/>
  <c r="I326" i="6"/>
  <c r="B326" i="6"/>
  <c r="L325" i="6"/>
  <c r="Q325" i="6" s="1"/>
  <c r="Z325" i="6"/>
  <c r="Y325" i="6"/>
  <c r="X325" i="6"/>
  <c r="K324" i="6"/>
  <c r="J325" i="6" s="1"/>
  <c r="P325" i="6" s="1"/>
  <c r="J324" i="6"/>
  <c r="H324" i="6"/>
  <c r="G324" i="6"/>
  <c r="F324" i="6"/>
  <c r="V324" i="6"/>
  <c r="T324" i="6"/>
  <c r="U324" i="6"/>
  <c r="S324" i="6"/>
  <c r="E324" i="6"/>
  <c r="D324" i="6"/>
  <c r="I324" i="6"/>
  <c r="B324" i="6"/>
  <c r="L323" i="6"/>
  <c r="Q323" i="6" s="1"/>
  <c r="Z323" i="6"/>
  <c r="Y323" i="6"/>
  <c r="X323" i="6"/>
  <c r="K322" i="6"/>
  <c r="J323" i="6" s="1"/>
  <c r="P323" i="6" s="1"/>
  <c r="J322" i="6"/>
  <c r="H322" i="6"/>
  <c r="G323" i="6" s="1"/>
  <c r="O323" i="6" s="1"/>
  <c r="G322" i="6"/>
  <c r="F322" i="6"/>
  <c r="V322" i="6"/>
  <c r="T322" i="6"/>
  <c r="U322" i="6"/>
  <c r="S322" i="6"/>
  <c r="E322" i="6"/>
  <c r="D322" i="6"/>
  <c r="I322" i="6"/>
  <c r="B322" i="6"/>
  <c r="L321" i="6"/>
  <c r="Q321" i="6" s="1"/>
  <c r="Z321" i="6"/>
  <c r="Y321" i="6"/>
  <c r="X321" i="6"/>
  <c r="K320" i="6"/>
  <c r="J321" i="6" s="1"/>
  <c r="P321" i="6" s="1"/>
  <c r="J320" i="6"/>
  <c r="H320" i="6"/>
  <c r="G320" i="6"/>
  <c r="F320" i="6"/>
  <c r="V320" i="6"/>
  <c r="T320" i="6"/>
  <c r="U320" i="6"/>
  <c r="S320" i="6"/>
  <c r="E320" i="6"/>
  <c r="D320" i="6"/>
  <c r="I320" i="6"/>
  <c r="B320" i="6"/>
  <c r="L319" i="6"/>
  <c r="Q319" i="6" s="1"/>
  <c r="Z319" i="6"/>
  <c r="Y319" i="6"/>
  <c r="W319" i="6"/>
  <c r="L318" i="6"/>
  <c r="G318" i="6"/>
  <c r="E318" i="6"/>
  <c r="J317" i="6"/>
  <c r="E317" i="6"/>
  <c r="J316" i="6"/>
  <c r="E316" i="6"/>
  <c r="K315" i="6"/>
  <c r="J315" i="6"/>
  <c r="H315" i="6"/>
  <c r="G315" i="6"/>
  <c r="F315" i="6"/>
  <c r="K314" i="6"/>
  <c r="J314" i="6"/>
  <c r="H314" i="6"/>
  <c r="R314" i="6" s="1"/>
  <c r="G314" i="6"/>
  <c r="F314" i="6"/>
  <c r="K313" i="6"/>
  <c r="J313" i="6"/>
  <c r="H313" i="6"/>
  <c r="G313" i="6"/>
  <c r="F313" i="6"/>
  <c r="K312" i="6"/>
  <c r="J312" i="6"/>
  <c r="H312" i="6"/>
  <c r="R312" i="6" s="1"/>
  <c r="G312" i="6"/>
  <c r="F312" i="6"/>
  <c r="C311" i="6"/>
  <c r="V310" i="6"/>
  <c r="K317" i="6" s="1"/>
  <c r="T310" i="6"/>
  <c r="K316" i="6" s="1"/>
  <c r="U310" i="6"/>
  <c r="H317" i="6" s="1"/>
  <c r="S310" i="6"/>
  <c r="H316" i="6" s="1"/>
  <c r="F310" i="6"/>
  <c r="E310" i="6"/>
  <c r="D310" i="6"/>
  <c r="I310" i="6"/>
  <c r="L309" i="6"/>
  <c r="Q309" i="6" s="1"/>
  <c r="Z309" i="6"/>
  <c r="Y309" i="6"/>
  <c r="X309" i="6"/>
  <c r="L308" i="6"/>
  <c r="G308" i="6"/>
  <c r="E308" i="6"/>
  <c r="J307" i="6"/>
  <c r="E307" i="6"/>
  <c r="J306" i="6"/>
  <c r="E306" i="6"/>
  <c r="K305" i="6"/>
  <c r="J305" i="6"/>
  <c r="H305" i="6"/>
  <c r="G305" i="6"/>
  <c r="F305" i="6"/>
  <c r="K304" i="6"/>
  <c r="J304" i="6"/>
  <c r="H304" i="6"/>
  <c r="R304" i="6" s="1"/>
  <c r="G304" i="6"/>
  <c r="F304" i="6"/>
  <c r="K303" i="6"/>
  <c r="J303" i="6"/>
  <c r="H303" i="6"/>
  <c r="G303" i="6"/>
  <c r="F303" i="6"/>
  <c r="K302" i="6"/>
  <c r="J302" i="6"/>
  <c r="H302" i="6"/>
  <c r="R302" i="6" s="1"/>
  <c r="G302" i="6"/>
  <c r="F302" i="6"/>
  <c r="C301" i="6"/>
  <c r="V300" i="6"/>
  <c r="K307" i="6" s="1"/>
  <c r="T300" i="6"/>
  <c r="K306" i="6" s="1"/>
  <c r="U300" i="6"/>
  <c r="H307" i="6" s="1"/>
  <c r="S300" i="6"/>
  <c r="H306" i="6" s="1"/>
  <c r="F300" i="6"/>
  <c r="E300" i="6"/>
  <c r="D300" i="6"/>
  <c r="I300" i="6"/>
  <c r="L299" i="6"/>
  <c r="Q299" i="6" s="1"/>
  <c r="Z299" i="6"/>
  <c r="Y299" i="6"/>
  <c r="X299" i="6"/>
  <c r="K298" i="6"/>
  <c r="J299" i="6" s="1"/>
  <c r="P299" i="6" s="1"/>
  <c r="J298" i="6"/>
  <c r="H298" i="6"/>
  <c r="G298" i="6"/>
  <c r="F298" i="6"/>
  <c r="V298" i="6"/>
  <c r="T298" i="6"/>
  <c r="U298" i="6"/>
  <c r="S298" i="6"/>
  <c r="E298" i="6"/>
  <c r="D298" i="6"/>
  <c r="I298" i="6"/>
  <c r="B298" i="6"/>
  <c r="L297" i="6"/>
  <c r="Q297" i="6" s="1"/>
  <c r="Z297" i="6"/>
  <c r="Y297" i="6"/>
  <c r="X297" i="6"/>
  <c r="K296" i="6"/>
  <c r="J297" i="6" s="1"/>
  <c r="P297" i="6" s="1"/>
  <c r="J296" i="6"/>
  <c r="H296" i="6"/>
  <c r="G296" i="6"/>
  <c r="F296" i="6"/>
  <c r="V296" i="6"/>
  <c r="T296" i="6"/>
  <c r="U296" i="6"/>
  <c r="S296" i="6"/>
  <c r="E296" i="6"/>
  <c r="D296" i="6"/>
  <c r="I296" i="6"/>
  <c r="B296" i="6"/>
  <c r="L295" i="6"/>
  <c r="Q295" i="6" s="1"/>
  <c r="Z295" i="6"/>
  <c r="Y295" i="6"/>
  <c r="X295" i="6"/>
  <c r="L294" i="6"/>
  <c r="G294" i="6"/>
  <c r="E294" i="6"/>
  <c r="J293" i="6"/>
  <c r="E293" i="6"/>
  <c r="J292" i="6"/>
  <c r="E292" i="6"/>
  <c r="K291" i="6"/>
  <c r="J291" i="6"/>
  <c r="H291" i="6"/>
  <c r="G291" i="6"/>
  <c r="F291" i="6"/>
  <c r="K290" i="6"/>
  <c r="J290" i="6"/>
  <c r="H290" i="6"/>
  <c r="R290" i="6" s="1"/>
  <c r="G290" i="6"/>
  <c r="F290" i="6"/>
  <c r="K289" i="6"/>
  <c r="J289" i="6"/>
  <c r="H289" i="6"/>
  <c r="G289" i="6"/>
  <c r="F289" i="6"/>
  <c r="K288" i="6"/>
  <c r="J288" i="6"/>
  <c r="H288" i="6"/>
  <c r="R288" i="6" s="1"/>
  <c r="G288" i="6"/>
  <c r="F288" i="6"/>
  <c r="V287" i="6"/>
  <c r="K293" i="6" s="1"/>
  <c r="T287" i="6"/>
  <c r="K292" i="6" s="1"/>
  <c r="U287" i="6"/>
  <c r="H293" i="6" s="1"/>
  <c r="S287" i="6"/>
  <c r="H292" i="6" s="1"/>
  <c r="F287" i="6"/>
  <c r="E287" i="6"/>
  <c r="D287" i="6"/>
  <c r="I287" i="6"/>
  <c r="L286" i="6"/>
  <c r="Q286" i="6" s="1"/>
  <c r="Z286" i="6"/>
  <c r="Y286" i="6"/>
  <c r="X286" i="6"/>
  <c r="K285" i="6"/>
  <c r="J286" i="6" s="1"/>
  <c r="P286" i="6" s="1"/>
  <c r="J285" i="6"/>
  <c r="H285" i="6"/>
  <c r="G285" i="6"/>
  <c r="F285" i="6"/>
  <c r="V285" i="6"/>
  <c r="T285" i="6"/>
  <c r="U285" i="6"/>
  <c r="S285" i="6"/>
  <c r="E285" i="6"/>
  <c r="D285" i="6"/>
  <c r="I285" i="6"/>
  <c r="B285" i="6"/>
  <c r="L284" i="6"/>
  <c r="Q284" i="6" s="1"/>
  <c r="Z284" i="6"/>
  <c r="Y284" i="6"/>
  <c r="X284" i="6"/>
  <c r="L283" i="6"/>
  <c r="G283" i="6"/>
  <c r="E283" i="6"/>
  <c r="J282" i="6"/>
  <c r="E282" i="6"/>
  <c r="J281" i="6"/>
  <c r="E281" i="6"/>
  <c r="K280" i="6"/>
  <c r="J280" i="6"/>
  <c r="H280" i="6"/>
  <c r="G280" i="6"/>
  <c r="F280" i="6"/>
  <c r="K279" i="6"/>
  <c r="J279" i="6"/>
  <c r="H279" i="6"/>
  <c r="R279" i="6" s="1"/>
  <c r="G279" i="6"/>
  <c r="F279" i="6"/>
  <c r="K278" i="6"/>
  <c r="J278" i="6"/>
  <c r="H278" i="6"/>
  <c r="G278" i="6"/>
  <c r="F278" i="6"/>
  <c r="K277" i="6"/>
  <c r="J277" i="6"/>
  <c r="H277" i="6"/>
  <c r="R277" i="6" s="1"/>
  <c r="G277" i="6"/>
  <c r="F277" i="6"/>
  <c r="V276" i="6"/>
  <c r="K282" i="6" s="1"/>
  <c r="T276" i="6"/>
  <c r="K281" i="6" s="1"/>
  <c r="U276" i="6"/>
  <c r="H282" i="6" s="1"/>
  <c r="S276" i="6"/>
  <c r="H281" i="6" s="1"/>
  <c r="F276" i="6"/>
  <c r="E276" i="6"/>
  <c r="D276" i="6"/>
  <c r="I276" i="6"/>
  <c r="L275" i="6"/>
  <c r="Q275" i="6" s="1"/>
  <c r="Z275" i="6"/>
  <c r="Y275" i="6"/>
  <c r="X275" i="6"/>
  <c r="K274" i="6"/>
  <c r="J275" i="6" s="1"/>
  <c r="P275" i="6" s="1"/>
  <c r="J274" i="6"/>
  <c r="H274" i="6"/>
  <c r="G274" i="6"/>
  <c r="F274" i="6"/>
  <c r="V274" i="6"/>
  <c r="T274" i="6"/>
  <c r="U274" i="6"/>
  <c r="S274" i="6"/>
  <c r="E274" i="6"/>
  <c r="D274" i="6"/>
  <c r="I274" i="6"/>
  <c r="B274" i="6"/>
  <c r="L273" i="6"/>
  <c r="Q273" i="6" s="1"/>
  <c r="Z273" i="6"/>
  <c r="Y273" i="6"/>
  <c r="X273" i="6"/>
  <c r="K272" i="6"/>
  <c r="J273" i="6" s="1"/>
  <c r="P273" i="6" s="1"/>
  <c r="J272" i="6"/>
  <c r="H272" i="6"/>
  <c r="G273" i="6" s="1"/>
  <c r="O273" i="6" s="1"/>
  <c r="G272" i="6"/>
  <c r="F272" i="6"/>
  <c r="V272" i="6"/>
  <c r="T272" i="6"/>
  <c r="U272" i="6"/>
  <c r="S272" i="6"/>
  <c r="E272" i="6"/>
  <c r="D272" i="6"/>
  <c r="I272" i="6"/>
  <c r="B272" i="6"/>
  <c r="L271" i="6"/>
  <c r="Q271" i="6" s="1"/>
  <c r="Z271" i="6"/>
  <c r="Y271" i="6"/>
  <c r="X271" i="6"/>
  <c r="K270" i="6"/>
  <c r="J271" i="6" s="1"/>
  <c r="P271" i="6" s="1"/>
  <c r="J270" i="6"/>
  <c r="H270" i="6"/>
  <c r="G270" i="6"/>
  <c r="F270" i="6"/>
  <c r="V270" i="6"/>
  <c r="T270" i="6"/>
  <c r="U270" i="6"/>
  <c r="S270" i="6"/>
  <c r="E270" i="6"/>
  <c r="D270" i="6"/>
  <c r="I270" i="6"/>
  <c r="B270" i="6"/>
  <c r="L269" i="6"/>
  <c r="Q269" i="6" s="1"/>
  <c r="Z269" i="6"/>
  <c r="Y269" i="6"/>
  <c r="X269" i="6"/>
  <c r="K268" i="6"/>
  <c r="J269" i="6" s="1"/>
  <c r="P269" i="6" s="1"/>
  <c r="J268" i="6"/>
  <c r="H268" i="6"/>
  <c r="G268" i="6"/>
  <c r="F268" i="6"/>
  <c r="V268" i="6"/>
  <c r="T268" i="6"/>
  <c r="U268" i="6"/>
  <c r="S268" i="6"/>
  <c r="E268" i="6"/>
  <c r="D268" i="6"/>
  <c r="I268" i="6"/>
  <c r="B268" i="6"/>
  <c r="L267" i="6"/>
  <c r="Q267" i="6" s="1"/>
  <c r="Z267" i="6"/>
  <c r="Y267" i="6"/>
  <c r="X267" i="6"/>
  <c r="K266" i="6"/>
  <c r="J267" i="6" s="1"/>
  <c r="P267" i="6" s="1"/>
  <c r="J266" i="6"/>
  <c r="H266" i="6"/>
  <c r="G266" i="6"/>
  <c r="F266" i="6"/>
  <c r="V266" i="6"/>
  <c r="T266" i="6"/>
  <c r="U266" i="6"/>
  <c r="S266" i="6"/>
  <c r="E266" i="6"/>
  <c r="D266" i="6"/>
  <c r="I266" i="6"/>
  <c r="B266" i="6"/>
  <c r="L265" i="6"/>
  <c r="Q265" i="6" s="1"/>
  <c r="Z265" i="6"/>
  <c r="Y265" i="6"/>
  <c r="X265" i="6"/>
  <c r="K264" i="6"/>
  <c r="J265" i="6" s="1"/>
  <c r="P265" i="6" s="1"/>
  <c r="J264" i="6"/>
  <c r="H264" i="6"/>
  <c r="G265" i="6" s="1"/>
  <c r="O265" i="6" s="1"/>
  <c r="G264" i="6"/>
  <c r="F264" i="6"/>
  <c r="V264" i="6"/>
  <c r="T264" i="6"/>
  <c r="U264" i="6"/>
  <c r="S264" i="6"/>
  <c r="E264" i="6"/>
  <c r="D264" i="6"/>
  <c r="I264" i="6"/>
  <c r="B264" i="6"/>
  <c r="L263" i="6"/>
  <c r="Q263" i="6" s="1"/>
  <c r="Z263" i="6"/>
  <c r="Y263" i="6"/>
  <c r="X263" i="6"/>
  <c r="K262" i="6"/>
  <c r="J263" i="6" s="1"/>
  <c r="P263" i="6" s="1"/>
  <c r="J262" i="6"/>
  <c r="H262" i="6"/>
  <c r="G262" i="6"/>
  <c r="F262" i="6"/>
  <c r="V262" i="6"/>
  <c r="T262" i="6"/>
  <c r="U262" i="6"/>
  <c r="S262" i="6"/>
  <c r="E262" i="6"/>
  <c r="D262" i="6"/>
  <c r="I262" i="6"/>
  <c r="B262" i="6"/>
  <c r="L261" i="6"/>
  <c r="Q261" i="6" s="1"/>
  <c r="Z261" i="6"/>
  <c r="Y261" i="6"/>
  <c r="X261" i="6"/>
  <c r="K260" i="6"/>
  <c r="J261" i="6" s="1"/>
  <c r="P261" i="6" s="1"/>
  <c r="J260" i="6"/>
  <c r="H260" i="6"/>
  <c r="G260" i="6"/>
  <c r="F260" i="6"/>
  <c r="V260" i="6"/>
  <c r="T260" i="6"/>
  <c r="U260" i="6"/>
  <c r="S260" i="6"/>
  <c r="E260" i="6"/>
  <c r="D260" i="6"/>
  <c r="I260" i="6"/>
  <c r="B260" i="6"/>
  <c r="L259" i="6"/>
  <c r="Q259" i="6" s="1"/>
  <c r="Z259" i="6"/>
  <c r="Y259" i="6"/>
  <c r="X259" i="6"/>
  <c r="K258" i="6"/>
  <c r="J259" i="6" s="1"/>
  <c r="P259" i="6" s="1"/>
  <c r="J258" i="6"/>
  <c r="H258" i="6"/>
  <c r="G258" i="6"/>
  <c r="F258" i="6"/>
  <c r="V258" i="6"/>
  <c r="T258" i="6"/>
  <c r="U258" i="6"/>
  <c r="S258" i="6"/>
  <c r="E258" i="6"/>
  <c r="D258" i="6"/>
  <c r="I258" i="6"/>
  <c r="B258" i="6"/>
  <c r="L257" i="6"/>
  <c r="Q257" i="6" s="1"/>
  <c r="Z257" i="6"/>
  <c r="Y257" i="6"/>
  <c r="X257" i="6"/>
  <c r="K256" i="6"/>
  <c r="J257" i="6" s="1"/>
  <c r="P257" i="6" s="1"/>
  <c r="J256" i="6"/>
  <c r="H256" i="6"/>
  <c r="G257" i="6" s="1"/>
  <c r="O257" i="6" s="1"/>
  <c r="G256" i="6"/>
  <c r="F256" i="6"/>
  <c r="V256" i="6"/>
  <c r="T256" i="6"/>
  <c r="U256" i="6"/>
  <c r="S256" i="6"/>
  <c r="E256" i="6"/>
  <c r="D256" i="6"/>
  <c r="I256" i="6"/>
  <c r="B256" i="6"/>
  <c r="L255" i="6"/>
  <c r="Q255" i="6" s="1"/>
  <c r="Z255" i="6"/>
  <c r="Y255" i="6"/>
  <c r="X255" i="6"/>
  <c r="K254" i="6"/>
  <c r="J255" i="6" s="1"/>
  <c r="P255" i="6" s="1"/>
  <c r="J254" i="6"/>
  <c r="H254" i="6"/>
  <c r="G254" i="6"/>
  <c r="F254" i="6"/>
  <c r="V254" i="6"/>
  <c r="T254" i="6"/>
  <c r="U254" i="6"/>
  <c r="S254" i="6"/>
  <c r="E254" i="6"/>
  <c r="D254" i="6"/>
  <c r="I254" i="6"/>
  <c r="B254" i="6"/>
  <c r="L253" i="6"/>
  <c r="Q253" i="6" s="1"/>
  <c r="Z253" i="6"/>
  <c r="Y253" i="6"/>
  <c r="W253" i="6"/>
  <c r="L252" i="6"/>
  <c r="G252" i="6"/>
  <c r="E252" i="6"/>
  <c r="J251" i="6"/>
  <c r="E251" i="6"/>
  <c r="J250" i="6"/>
  <c r="E250" i="6"/>
  <c r="K249" i="6"/>
  <c r="J249" i="6"/>
  <c r="H249" i="6"/>
  <c r="G249" i="6"/>
  <c r="F249" i="6"/>
  <c r="K248" i="6"/>
  <c r="J248" i="6"/>
  <c r="H248" i="6"/>
  <c r="R248" i="6" s="1"/>
  <c r="G248" i="6"/>
  <c r="F248" i="6"/>
  <c r="K247" i="6"/>
  <c r="J247" i="6"/>
  <c r="H247" i="6"/>
  <c r="G247" i="6"/>
  <c r="F247" i="6"/>
  <c r="K246" i="6"/>
  <c r="J246" i="6"/>
  <c r="H246" i="6"/>
  <c r="R246" i="6" s="1"/>
  <c r="G246" i="6"/>
  <c r="F246" i="6"/>
  <c r="C245" i="6"/>
  <c r="V244" i="6"/>
  <c r="K251" i="6" s="1"/>
  <c r="T244" i="6"/>
  <c r="K250" i="6" s="1"/>
  <c r="U244" i="6"/>
  <c r="H251" i="6" s="1"/>
  <c r="S244" i="6"/>
  <c r="H250" i="6" s="1"/>
  <c r="F244" i="6"/>
  <c r="E244" i="6"/>
  <c r="D244" i="6"/>
  <c r="I244" i="6"/>
  <c r="L243" i="6"/>
  <c r="Q243" i="6" s="1"/>
  <c r="Z243" i="6"/>
  <c r="Y243" i="6"/>
  <c r="X243" i="6"/>
  <c r="K242" i="6"/>
  <c r="J243" i="6" s="1"/>
  <c r="P243" i="6" s="1"/>
  <c r="J242" i="6"/>
  <c r="H242" i="6"/>
  <c r="G242" i="6"/>
  <c r="F242" i="6"/>
  <c r="V242" i="6"/>
  <c r="T242" i="6"/>
  <c r="U242" i="6"/>
  <c r="S242" i="6"/>
  <c r="E242" i="6"/>
  <c r="D242" i="6"/>
  <c r="I242" i="6"/>
  <c r="B242" i="6"/>
  <c r="L241" i="6"/>
  <c r="Q241" i="6" s="1"/>
  <c r="Z241" i="6"/>
  <c r="Y241" i="6"/>
  <c r="W241" i="6"/>
  <c r="L240" i="6"/>
  <c r="G240" i="6"/>
  <c r="E240" i="6"/>
  <c r="J239" i="6"/>
  <c r="E239" i="6"/>
  <c r="J238" i="6"/>
  <c r="E238" i="6"/>
  <c r="K237" i="6"/>
  <c r="J237" i="6"/>
  <c r="H237" i="6"/>
  <c r="G237" i="6"/>
  <c r="F237" i="6"/>
  <c r="K236" i="6"/>
  <c r="J236" i="6"/>
  <c r="H236" i="6"/>
  <c r="R236" i="6" s="1"/>
  <c r="G236" i="6"/>
  <c r="F236" i="6"/>
  <c r="K235" i="6"/>
  <c r="J235" i="6"/>
  <c r="H235" i="6"/>
  <c r="G235" i="6"/>
  <c r="F235" i="6"/>
  <c r="K234" i="6"/>
  <c r="J234" i="6"/>
  <c r="H234" i="6"/>
  <c r="G234" i="6"/>
  <c r="F234" i="6"/>
  <c r="C233" i="6"/>
  <c r="V232" i="6"/>
  <c r="K239" i="6" s="1"/>
  <c r="T232" i="6"/>
  <c r="K238" i="6" s="1"/>
  <c r="U232" i="6"/>
  <c r="H239" i="6" s="1"/>
  <c r="S232" i="6"/>
  <c r="H238" i="6" s="1"/>
  <c r="F232" i="6"/>
  <c r="E232" i="6"/>
  <c r="D232" i="6"/>
  <c r="I232" i="6"/>
  <c r="L231" i="6"/>
  <c r="Q231" i="6" s="1"/>
  <c r="Z231" i="6"/>
  <c r="Y231" i="6"/>
  <c r="X231" i="6"/>
  <c r="L230" i="6"/>
  <c r="G230" i="6"/>
  <c r="E230" i="6"/>
  <c r="J229" i="6"/>
  <c r="E229" i="6"/>
  <c r="J228" i="6"/>
  <c r="E228" i="6"/>
  <c r="K227" i="6"/>
  <c r="J227" i="6"/>
  <c r="H227" i="6"/>
  <c r="G227" i="6"/>
  <c r="F227" i="6"/>
  <c r="K226" i="6"/>
  <c r="J226" i="6"/>
  <c r="H226" i="6"/>
  <c r="R226" i="6" s="1"/>
  <c r="G226" i="6"/>
  <c r="F226" i="6"/>
  <c r="K225" i="6"/>
  <c r="J225" i="6"/>
  <c r="H225" i="6"/>
  <c r="G225" i="6"/>
  <c r="F225" i="6"/>
  <c r="K224" i="6"/>
  <c r="J224" i="6"/>
  <c r="H224" i="6"/>
  <c r="G224" i="6"/>
  <c r="F224" i="6"/>
  <c r="V223" i="6"/>
  <c r="K229" i="6" s="1"/>
  <c r="T223" i="6"/>
  <c r="K228" i="6" s="1"/>
  <c r="U223" i="6"/>
  <c r="H229" i="6" s="1"/>
  <c r="S223" i="6"/>
  <c r="H228" i="6" s="1"/>
  <c r="F223" i="6"/>
  <c r="E223" i="6"/>
  <c r="D223" i="6"/>
  <c r="I223" i="6"/>
  <c r="L222" i="6"/>
  <c r="Q222" i="6" s="1"/>
  <c r="Z222" i="6"/>
  <c r="Y222" i="6"/>
  <c r="X222" i="6"/>
  <c r="K221" i="6"/>
  <c r="J222" i="6" s="1"/>
  <c r="P222" i="6" s="1"/>
  <c r="J221" i="6"/>
  <c r="H221" i="6"/>
  <c r="G221" i="6"/>
  <c r="F221" i="6"/>
  <c r="V221" i="6"/>
  <c r="T221" i="6"/>
  <c r="U221" i="6"/>
  <c r="S221" i="6"/>
  <c r="E221" i="6"/>
  <c r="D221" i="6"/>
  <c r="I221" i="6"/>
  <c r="B221" i="6"/>
  <c r="L220" i="6"/>
  <c r="Q220" i="6" s="1"/>
  <c r="Z220" i="6"/>
  <c r="Y220" i="6"/>
  <c r="W220" i="6"/>
  <c r="L219" i="6"/>
  <c r="G219" i="6"/>
  <c r="E219" i="6"/>
  <c r="J218" i="6"/>
  <c r="E218" i="6"/>
  <c r="J217" i="6"/>
  <c r="E217" i="6"/>
  <c r="K216" i="6"/>
  <c r="J216" i="6"/>
  <c r="H216" i="6"/>
  <c r="G216" i="6"/>
  <c r="F216" i="6"/>
  <c r="K215" i="6"/>
  <c r="J215" i="6"/>
  <c r="H215" i="6"/>
  <c r="R215" i="6" s="1"/>
  <c r="G215" i="6"/>
  <c r="F215" i="6"/>
  <c r="K214" i="6"/>
  <c r="J214" i="6"/>
  <c r="H214" i="6"/>
  <c r="G214" i="6"/>
  <c r="F214" i="6"/>
  <c r="K213" i="6"/>
  <c r="J213" i="6"/>
  <c r="H213" i="6"/>
  <c r="G213" i="6"/>
  <c r="F213" i="6"/>
  <c r="V212" i="6"/>
  <c r="K218" i="6" s="1"/>
  <c r="T212" i="6"/>
  <c r="K217" i="6" s="1"/>
  <c r="U212" i="6"/>
  <c r="H218" i="6" s="1"/>
  <c r="S212" i="6"/>
  <c r="H217" i="6" s="1"/>
  <c r="F212" i="6"/>
  <c r="E212" i="6"/>
  <c r="D212" i="6"/>
  <c r="I212" i="6"/>
  <c r="L211" i="6"/>
  <c r="Q211" i="6" s="1"/>
  <c r="Z211" i="6"/>
  <c r="Y211" i="6"/>
  <c r="X211" i="6"/>
  <c r="K210" i="6"/>
  <c r="J211" i="6" s="1"/>
  <c r="P211" i="6" s="1"/>
  <c r="J210" i="6"/>
  <c r="H210" i="6"/>
  <c r="G210" i="6"/>
  <c r="F210" i="6"/>
  <c r="V210" i="6"/>
  <c r="T210" i="6"/>
  <c r="U210" i="6"/>
  <c r="S210" i="6"/>
  <c r="E210" i="6"/>
  <c r="D210" i="6"/>
  <c r="I210" i="6"/>
  <c r="B210" i="6"/>
  <c r="L209" i="6"/>
  <c r="Q209" i="6" s="1"/>
  <c r="Z209" i="6"/>
  <c r="Y209" i="6"/>
  <c r="W209" i="6"/>
  <c r="L208" i="6"/>
  <c r="G208" i="6"/>
  <c r="E208" i="6"/>
  <c r="J207" i="6"/>
  <c r="E207" i="6"/>
  <c r="J206" i="6"/>
  <c r="E206" i="6"/>
  <c r="K205" i="6"/>
  <c r="J205" i="6"/>
  <c r="H205" i="6"/>
  <c r="G205" i="6"/>
  <c r="F205" i="6"/>
  <c r="K204" i="6"/>
  <c r="J204" i="6"/>
  <c r="H204" i="6"/>
  <c r="R204" i="6" s="1"/>
  <c r="G204" i="6"/>
  <c r="F204" i="6"/>
  <c r="K203" i="6"/>
  <c r="J203" i="6"/>
  <c r="H203" i="6"/>
  <c r="G203" i="6"/>
  <c r="F203" i="6"/>
  <c r="K202" i="6"/>
  <c r="J202" i="6"/>
  <c r="H202" i="6"/>
  <c r="G202" i="6"/>
  <c r="F202" i="6"/>
  <c r="V201" i="6"/>
  <c r="K207" i="6" s="1"/>
  <c r="T201" i="6"/>
  <c r="K206" i="6" s="1"/>
  <c r="U201" i="6"/>
  <c r="H207" i="6" s="1"/>
  <c r="S201" i="6"/>
  <c r="H206" i="6" s="1"/>
  <c r="F201" i="6"/>
  <c r="E201" i="6"/>
  <c r="D201" i="6"/>
  <c r="I201" i="6"/>
  <c r="L200" i="6"/>
  <c r="Q200" i="6" s="1"/>
  <c r="Z200" i="6"/>
  <c r="Y200" i="6"/>
  <c r="X200" i="6"/>
  <c r="K199" i="6"/>
  <c r="J200" i="6" s="1"/>
  <c r="P200" i="6" s="1"/>
  <c r="J199" i="6"/>
  <c r="H199" i="6"/>
  <c r="G199" i="6"/>
  <c r="F199" i="6"/>
  <c r="V199" i="6"/>
  <c r="T199" i="6"/>
  <c r="U199" i="6"/>
  <c r="S199" i="6"/>
  <c r="E199" i="6"/>
  <c r="D199" i="6"/>
  <c r="I199" i="6"/>
  <c r="B199" i="6"/>
  <c r="L198" i="6"/>
  <c r="Q198" i="6" s="1"/>
  <c r="Z198" i="6"/>
  <c r="Y198" i="6"/>
  <c r="X198" i="6"/>
  <c r="L197" i="6"/>
  <c r="G197" i="6"/>
  <c r="E197" i="6"/>
  <c r="J196" i="6"/>
  <c r="E196" i="6"/>
  <c r="J195" i="6"/>
  <c r="E195" i="6"/>
  <c r="K194" i="6"/>
  <c r="J194" i="6"/>
  <c r="H194" i="6"/>
  <c r="G194" i="6"/>
  <c r="F194" i="6"/>
  <c r="K193" i="6"/>
  <c r="J193" i="6"/>
  <c r="H193" i="6"/>
  <c r="R193" i="6" s="1"/>
  <c r="G193" i="6"/>
  <c r="F193" i="6"/>
  <c r="K192" i="6"/>
  <c r="J192" i="6"/>
  <c r="H192" i="6"/>
  <c r="G192" i="6"/>
  <c r="F192" i="6"/>
  <c r="K191" i="6"/>
  <c r="J191" i="6"/>
  <c r="H191" i="6"/>
  <c r="G191" i="6"/>
  <c r="F191" i="6"/>
  <c r="V190" i="6"/>
  <c r="K196" i="6" s="1"/>
  <c r="T190" i="6"/>
  <c r="K195" i="6" s="1"/>
  <c r="U190" i="6"/>
  <c r="H196" i="6" s="1"/>
  <c r="S190" i="6"/>
  <c r="H195" i="6" s="1"/>
  <c r="F190" i="6"/>
  <c r="E190" i="6"/>
  <c r="D190" i="6"/>
  <c r="I190" i="6"/>
  <c r="L189" i="6"/>
  <c r="Q189" i="6" s="1"/>
  <c r="Z189" i="6"/>
  <c r="Y189" i="6"/>
  <c r="X189" i="6"/>
  <c r="K188" i="6"/>
  <c r="J189" i="6" s="1"/>
  <c r="P189" i="6" s="1"/>
  <c r="J188" i="6"/>
  <c r="H188" i="6"/>
  <c r="G189" i="6" s="1"/>
  <c r="O189" i="6" s="1"/>
  <c r="G188" i="6"/>
  <c r="F188" i="6"/>
  <c r="V188" i="6"/>
  <c r="T188" i="6"/>
  <c r="U188" i="6"/>
  <c r="S188" i="6"/>
  <c r="E188" i="6"/>
  <c r="D188" i="6"/>
  <c r="I188" i="6"/>
  <c r="B188" i="6"/>
  <c r="L187" i="6"/>
  <c r="Q187" i="6" s="1"/>
  <c r="Z187" i="6"/>
  <c r="Y187" i="6"/>
  <c r="X187" i="6"/>
  <c r="L186" i="6"/>
  <c r="G186" i="6"/>
  <c r="E186" i="6"/>
  <c r="J185" i="6"/>
  <c r="E185" i="6"/>
  <c r="J184" i="6"/>
  <c r="E184" i="6"/>
  <c r="K183" i="6"/>
  <c r="J183" i="6"/>
  <c r="H183" i="6"/>
  <c r="G183" i="6"/>
  <c r="F183" i="6"/>
  <c r="K182" i="6"/>
  <c r="J182" i="6"/>
  <c r="H182" i="6"/>
  <c r="R182" i="6" s="1"/>
  <c r="G182" i="6"/>
  <c r="F182" i="6"/>
  <c r="K181" i="6"/>
  <c r="J181" i="6"/>
  <c r="H181" i="6"/>
  <c r="G181" i="6"/>
  <c r="F181" i="6"/>
  <c r="K180" i="6"/>
  <c r="J180" i="6"/>
  <c r="H180" i="6"/>
  <c r="G180" i="6"/>
  <c r="F180" i="6"/>
  <c r="V179" i="6"/>
  <c r="K185" i="6" s="1"/>
  <c r="T179" i="6"/>
  <c r="K184" i="6" s="1"/>
  <c r="U179" i="6"/>
  <c r="H185" i="6" s="1"/>
  <c r="S179" i="6"/>
  <c r="H184" i="6" s="1"/>
  <c r="F179" i="6"/>
  <c r="E179" i="6"/>
  <c r="D179" i="6"/>
  <c r="I179" i="6"/>
  <c r="C178" i="6"/>
  <c r="L177" i="6"/>
  <c r="Q177" i="6" s="1"/>
  <c r="Z177" i="6"/>
  <c r="Y177" i="6"/>
  <c r="X177" i="6"/>
  <c r="L176" i="6"/>
  <c r="G176" i="6"/>
  <c r="E176" i="6"/>
  <c r="J175" i="6"/>
  <c r="F175" i="6"/>
  <c r="E175" i="6"/>
  <c r="J174" i="6"/>
  <c r="E174" i="6"/>
  <c r="K173" i="6"/>
  <c r="J173" i="6"/>
  <c r="H173" i="6"/>
  <c r="G173" i="6"/>
  <c r="F173" i="6"/>
  <c r="K172" i="6"/>
  <c r="J172" i="6"/>
  <c r="H172" i="6"/>
  <c r="R172" i="6" s="1"/>
  <c r="G172" i="6"/>
  <c r="F172" i="6"/>
  <c r="K171" i="6"/>
  <c r="J171" i="6"/>
  <c r="H171" i="6"/>
  <c r="G171" i="6"/>
  <c r="F171" i="6"/>
  <c r="K170" i="6"/>
  <c r="J170" i="6"/>
  <c r="H170" i="6"/>
  <c r="R170" i="6" s="1"/>
  <c r="G170" i="6"/>
  <c r="F170" i="6"/>
  <c r="V169" i="6"/>
  <c r="K175" i="6" s="1"/>
  <c r="T169" i="6"/>
  <c r="K174" i="6" s="1"/>
  <c r="U169" i="6"/>
  <c r="H175" i="6" s="1"/>
  <c r="S169" i="6"/>
  <c r="H174" i="6" s="1"/>
  <c r="F169" i="6"/>
  <c r="E169" i="6"/>
  <c r="D169" i="6"/>
  <c r="I169" i="6"/>
  <c r="L168" i="6"/>
  <c r="Q168" i="6" s="1"/>
  <c r="Z168" i="6"/>
  <c r="Y168" i="6"/>
  <c r="X168" i="6"/>
  <c r="L167" i="6"/>
  <c r="G167" i="6"/>
  <c r="E167" i="6"/>
  <c r="J166" i="6"/>
  <c r="E166" i="6"/>
  <c r="J165" i="6"/>
  <c r="E165" i="6"/>
  <c r="K164" i="6"/>
  <c r="J164" i="6"/>
  <c r="H164" i="6"/>
  <c r="R164" i="6" s="1"/>
  <c r="G164" i="6"/>
  <c r="F164" i="6"/>
  <c r="K163" i="6"/>
  <c r="J163" i="6"/>
  <c r="H163" i="6"/>
  <c r="G163" i="6"/>
  <c r="F163" i="6"/>
  <c r="K162" i="6"/>
  <c r="J162" i="6"/>
  <c r="H162" i="6"/>
  <c r="R162" i="6" s="1"/>
  <c r="G162" i="6"/>
  <c r="F162" i="6"/>
  <c r="V161" i="6"/>
  <c r="K166" i="6" s="1"/>
  <c r="T161" i="6"/>
  <c r="K165" i="6" s="1"/>
  <c r="U161" i="6"/>
  <c r="H166" i="6" s="1"/>
  <c r="S161" i="6"/>
  <c r="H165" i="6" s="1"/>
  <c r="F161" i="6"/>
  <c r="E161" i="6"/>
  <c r="D161" i="6"/>
  <c r="I161" i="6"/>
  <c r="L160" i="6"/>
  <c r="Q160" i="6" s="1"/>
  <c r="Z160" i="6"/>
  <c r="Y160" i="6"/>
  <c r="X160" i="6"/>
  <c r="L159" i="6"/>
  <c r="G159" i="6"/>
  <c r="E159" i="6"/>
  <c r="J158" i="6"/>
  <c r="E158" i="6"/>
  <c r="J157" i="6"/>
  <c r="E157" i="6"/>
  <c r="K156" i="6"/>
  <c r="J156" i="6"/>
  <c r="H156" i="6"/>
  <c r="R156" i="6" s="1"/>
  <c r="G156" i="6"/>
  <c r="F156" i="6"/>
  <c r="K155" i="6"/>
  <c r="J155" i="6"/>
  <c r="H155" i="6"/>
  <c r="G155" i="6"/>
  <c r="F155" i="6"/>
  <c r="K154" i="6"/>
  <c r="J154" i="6"/>
  <c r="H154" i="6"/>
  <c r="R154" i="6" s="1"/>
  <c r="G154" i="6"/>
  <c r="F154" i="6"/>
  <c r="V153" i="6"/>
  <c r="K158" i="6" s="1"/>
  <c r="T153" i="6"/>
  <c r="K157" i="6" s="1"/>
  <c r="U153" i="6"/>
  <c r="H158" i="6" s="1"/>
  <c r="S153" i="6"/>
  <c r="H157" i="6" s="1"/>
  <c r="F153" i="6"/>
  <c r="E153" i="6"/>
  <c r="D153" i="6"/>
  <c r="I153" i="6"/>
  <c r="L152" i="6"/>
  <c r="Q152" i="6" s="1"/>
  <c r="Z152" i="6"/>
  <c r="Y152" i="6"/>
  <c r="X152" i="6"/>
  <c r="L151" i="6"/>
  <c r="G151" i="6"/>
  <c r="E151" i="6"/>
  <c r="J150" i="6"/>
  <c r="E150" i="6"/>
  <c r="J149" i="6"/>
  <c r="E149" i="6"/>
  <c r="K148" i="6"/>
  <c r="J148" i="6"/>
  <c r="H148" i="6"/>
  <c r="R148" i="6" s="1"/>
  <c r="G148" i="6"/>
  <c r="F148" i="6"/>
  <c r="K147" i="6"/>
  <c r="J147" i="6"/>
  <c r="H147" i="6"/>
  <c r="G147" i="6"/>
  <c r="F147" i="6"/>
  <c r="K146" i="6"/>
  <c r="J146" i="6"/>
  <c r="H146" i="6"/>
  <c r="R146" i="6" s="1"/>
  <c r="G146" i="6"/>
  <c r="F146" i="6"/>
  <c r="V145" i="6"/>
  <c r="K150" i="6" s="1"/>
  <c r="T145" i="6"/>
  <c r="K149" i="6" s="1"/>
  <c r="U145" i="6"/>
  <c r="H150" i="6" s="1"/>
  <c r="S145" i="6"/>
  <c r="H149" i="6" s="1"/>
  <c r="F145" i="6"/>
  <c r="E145" i="6"/>
  <c r="D145" i="6"/>
  <c r="I145" i="6"/>
  <c r="L144" i="6"/>
  <c r="Q144" i="6" s="1"/>
  <c r="Z144" i="6"/>
  <c r="Y144" i="6"/>
  <c r="X144" i="6"/>
  <c r="L143" i="6"/>
  <c r="G143" i="6"/>
  <c r="E143" i="6"/>
  <c r="J142" i="6"/>
  <c r="E142" i="6"/>
  <c r="J141" i="6"/>
  <c r="E141" i="6"/>
  <c r="K140" i="6"/>
  <c r="J140" i="6"/>
  <c r="H140" i="6"/>
  <c r="R140" i="6" s="1"/>
  <c r="G140" i="6"/>
  <c r="F140" i="6"/>
  <c r="K139" i="6"/>
  <c r="J139" i="6"/>
  <c r="H139" i="6"/>
  <c r="G139" i="6"/>
  <c r="F139" i="6"/>
  <c r="K138" i="6"/>
  <c r="J138" i="6"/>
  <c r="H138" i="6"/>
  <c r="R138" i="6" s="1"/>
  <c r="G138" i="6"/>
  <c r="F138" i="6"/>
  <c r="V137" i="6"/>
  <c r="K142" i="6" s="1"/>
  <c r="T137" i="6"/>
  <c r="K141" i="6" s="1"/>
  <c r="U137" i="6"/>
  <c r="H142" i="6" s="1"/>
  <c r="S137" i="6"/>
  <c r="H141" i="6" s="1"/>
  <c r="F137" i="6"/>
  <c r="E137" i="6"/>
  <c r="D137" i="6"/>
  <c r="I137" i="6"/>
  <c r="L136" i="6"/>
  <c r="Q136" i="6" s="1"/>
  <c r="Z136" i="6"/>
  <c r="Y136" i="6"/>
  <c r="X136" i="6"/>
  <c r="L135" i="6"/>
  <c r="G135" i="6"/>
  <c r="E135" i="6"/>
  <c r="J134" i="6"/>
  <c r="E134" i="6"/>
  <c r="J133" i="6"/>
  <c r="E133" i="6"/>
  <c r="K132" i="6"/>
  <c r="J132" i="6"/>
  <c r="H132" i="6"/>
  <c r="G132" i="6"/>
  <c r="F132" i="6"/>
  <c r="K131" i="6"/>
  <c r="J131" i="6"/>
  <c r="H131" i="6"/>
  <c r="R131" i="6" s="1"/>
  <c r="G131" i="6"/>
  <c r="F131" i="6"/>
  <c r="V130" i="6"/>
  <c r="K134" i="6" s="1"/>
  <c r="T130" i="6"/>
  <c r="K133" i="6" s="1"/>
  <c r="U130" i="6"/>
  <c r="H134" i="6" s="1"/>
  <c r="S130" i="6"/>
  <c r="H133" i="6" s="1"/>
  <c r="F130" i="6"/>
  <c r="E130" i="6"/>
  <c r="D130" i="6"/>
  <c r="I130" i="6"/>
  <c r="L129" i="6"/>
  <c r="Q129" i="6" s="1"/>
  <c r="Z129" i="6"/>
  <c r="Y129" i="6"/>
  <c r="X129" i="6"/>
  <c r="L128" i="6"/>
  <c r="G128" i="6"/>
  <c r="E128" i="6"/>
  <c r="J127" i="6"/>
  <c r="F127" i="6"/>
  <c r="E127" i="6"/>
  <c r="J126" i="6"/>
  <c r="E126" i="6"/>
  <c r="K125" i="6"/>
  <c r="J125" i="6"/>
  <c r="H125" i="6"/>
  <c r="G125" i="6"/>
  <c r="F125" i="6"/>
  <c r="K124" i="6"/>
  <c r="J124" i="6"/>
  <c r="H124" i="6"/>
  <c r="G124" i="6"/>
  <c r="F124" i="6"/>
  <c r="V123" i="6"/>
  <c r="K127" i="6" s="1"/>
  <c r="T123" i="6"/>
  <c r="K126" i="6" s="1"/>
  <c r="U123" i="6"/>
  <c r="H127" i="6" s="1"/>
  <c r="S123" i="6"/>
  <c r="H126" i="6" s="1"/>
  <c r="F123" i="6"/>
  <c r="E123" i="6"/>
  <c r="D123" i="6"/>
  <c r="I123" i="6"/>
  <c r="L122" i="6"/>
  <c r="Q122" i="6" s="1"/>
  <c r="Z122" i="6"/>
  <c r="Y122" i="6"/>
  <c r="X122" i="6"/>
  <c r="L121" i="6"/>
  <c r="G121" i="6"/>
  <c r="E121" i="6"/>
  <c r="J120" i="6"/>
  <c r="E120" i="6"/>
  <c r="J119" i="6"/>
  <c r="E119" i="6"/>
  <c r="K118" i="6"/>
  <c r="J118" i="6"/>
  <c r="H118" i="6"/>
  <c r="R118" i="6" s="1"/>
  <c r="G118" i="6"/>
  <c r="F118" i="6"/>
  <c r="K117" i="6"/>
  <c r="J117" i="6"/>
  <c r="H117" i="6"/>
  <c r="G117" i="6"/>
  <c r="F117" i="6"/>
  <c r="K116" i="6"/>
  <c r="J116" i="6"/>
  <c r="H116" i="6"/>
  <c r="R116" i="6" s="1"/>
  <c r="G116" i="6"/>
  <c r="F116" i="6"/>
  <c r="V115" i="6"/>
  <c r="K120" i="6" s="1"/>
  <c r="T115" i="6"/>
  <c r="K119" i="6" s="1"/>
  <c r="U115" i="6"/>
  <c r="H120" i="6" s="1"/>
  <c r="S115" i="6"/>
  <c r="H119" i="6" s="1"/>
  <c r="F115" i="6"/>
  <c r="E115" i="6"/>
  <c r="D115" i="6"/>
  <c r="I115" i="6"/>
  <c r="L114" i="6"/>
  <c r="Q114" i="6" s="1"/>
  <c r="Z114" i="6"/>
  <c r="Y114" i="6"/>
  <c r="W114" i="6"/>
  <c r="L113" i="6"/>
  <c r="G113" i="6"/>
  <c r="E113" i="6"/>
  <c r="J112" i="6"/>
  <c r="E112" i="6"/>
  <c r="J111" i="6"/>
  <c r="E111" i="6"/>
  <c r="K110" i="6"/>
  <c r="J110" i="6"/>
  <c r="H110" i="6"/>
  <c r="R110" i="6" s="1"/>
  <c r="G110" i="6"/>
  <c r="F110" i="6"/>
  <c r="K109" i="6"/>
  <c r="J109" i="6"/>
  <c r="H109" i="6"/>
  <c r="G109" i="6"/>
  <c r="F109" i="6"/>
  <c r="K108" i="6"/>
  <c r="J108" i="6"/>
  <c r="H108" i="6"/>
  <c r="G108" i="6"/>
  <c r="F108" i="6"/>
  <c r="C107" i="6"/>
  <c r="V106" i="6"/>
  <c r="K112" i="6" s="1"/>
  <c r="T106" i="6"/>
  <c r="K111" i="6" s="1"/>
  <c r="U106" i="6"/>
  <c r="H112" i="6" s="1"/>
  <c r="S106" i="6"/>
  <c r="H111" i="6" s="1"/>
  <c r="F106" i="6"/>
  <c r="E106" i="6"/>
  <c r="D106" i="6"/>
  <c r="I106" i="6"/>
  <c r="L105" i="6"/>
  <c r="Q105" i="6" s="1"/>
  <c r="Z105" i="6"/>
  <c r="Y105" i="6"/>
  <c r="W105" i="6"/>
  <c r="L104" i="6"/>
  <c r="G104" i="6"/>
  <c r="E104" i="6"/>
  <c r="J103" i="6"/>
  <c r="E103" i="6"/>
  <c r="J102" i="6"/>
  <c r="E102" i="6"/>
  <c r="K101" i="6"/>
  <c r="J101" i="6"/>
  <c r="H101" i="6"/>
  <c r="R101" i="6" s="1"/>
  <c r="G101" i="6"/>
  <c r="F101" i="6"/>
  <c r="K100" i="6"/>
  <c r="J100" i="6"/>
  <c r="H100" i="6"/>
  <c r="G100" i="6"/>
  <c r="F100" i="6"/>
  <c r="K99" i="6"/>
  <c r="J99" i="6"/>
  <c r="H99" i="6"/>
  <c r="R99" i="6" s="1"/>
  <c r="G99" i="6"/>
  <c r="F99" i="6"/>
  <c r="V98" i="6"/>
  <c r="K103" i="6" s="1"/>
  <c r="T98" i="6"/>
  <c r="K102" i="6" s="1"/>
  <c r="U98" i="6"/>
  <c r="H103" i="6" s="1"/>
  <c r="S98" i="6"/>
  <c r="H102" i="6" s="1"/>
  <c r="F98" i="6"/>
  <c r="E98" i="6"/>
  <c r="D98" i="6"/>
  <c r="I98" i="6"/>
  <c r="L97" i="6"/>
  <c r="Q97" i="6" s="1"/>
  <c r="Z97" i="6"/>
  <c r="Y97" i="6"/>
  <c r="W97" i="6"/>
  <c r="L96" i="6"/>
  <c r="G96" i="6"/>
  <c r="E96" i="6"/>
  <c r="J95" i="6"/>
  <c r="E95" i="6"/>
  <c r="J94" i="6"/>
  <c r="E94" i="6"/>
  <c r="K93" i="6"/>
  <c r="J93" i="6"/>
  <c r="H93" i="6"/>
  <c r="R93" i="6" s="1"/>
  <c r="G93" i="6"/>
  <c r="F93" i="6"/>
  <c r="K92" i="6"/>
  <c r="J92" i="6"/>
  <c r="H92" i="6"/>
  <c r="G92" i="6"/>
  <c r="F92" i="6"/>
  <c r="K91" i="6"/>
  <c r="J91" i="6"/>
  <c r="H91" i="6"/>
  <c r="R91" i="6" s="1"/>
  <c r="G91" i="6"/>
  <c r="F91" i="6"/>
  <c r="V90" i="6"/>
  <c r="K95" i="6" s="1"/>
  <c r="T90" i="6"/>
  <c r="K94" i="6" s="1"/>
  <c r="U90" i="6"/>
  <c r="H95" i="6" s="1"/>
  <c r="S90" i="6"/>
  <c r="H94" i="6" s="1"/>
  <c r="F90" i="6"/>
  <c r="E90" i="6"/>
  <c r="D90" i="6"/>
  <c r="I90" i="6"/>
  <c r="L89" i="6"/>
  <c r="Q89" i="6" s="1"/>
  <c r="Z89" i="6"/>
  <c r="Y89" i="6"/>
  <c r="W89" i="6"/>
  <c r="L88" i="6"/>
  <c r="G88" i="6"/>
  <c r="E88" i="6"/>
  <c r="J87" i="6"/>
  <c r="E87" i="6"/>
  <c r="J86" i="6"/>
  <c r="E86" i="6"/>
  <c r="K85" i="6"/>
  <c r="J85" i="6"/>
  <c r="H85" i="6"/>
  <c r="R85" i="6" s="1"/>
  <c r="G85" i="6"/>
  <c r="F85" i="6"/>
  <c r="K84" i="6"/>
  <c r="J84" i="6"/>
  <c r="H84" i="6"/>
  <c r="G84" i="6"/>
  <c r="F84" i="6"/>
  <c r="K83" i="6"/>
  <c r="J83" i="6"/>
  <c r="H83" i="6"/>
  <c r="R83" i="6" s="1"/>
  <c r="G83" i="6"/>
  <c r="F83" i="6"/>
  <c r="C82" i="6"/>
  <c r="V81" i="6"/>
  <c r="K87" i="6" s="1"/>
  <c r="T81" i="6"/>
  <c r="K86" i="6" s="1"/>
  <c r="U81" i="6"/>
  <c r="H87" i="6" s="1"/>
  <c r="S81" i="6"/>
  <c r="H86" i="6" s="1"/>
  <c r="F81" i="6"/>
  <c r="E81" i="6"/>
  <c r="D81" i="6"/>
  <c r="I81" i="6"/>
  <c r="L80" i="6"/>
  <c r="Q80" i="6" s="1"/>
  <c r="Z80" i="6"/>
  <c r="Y80" i="6"/>
  <c r="W80" i="6"/>
  <c r="L79" i="6"/>
  <c r="G79" i="6"/>
  <c r="E79" i="6"/>
  <c r="J78" i="6"/>
  <c r="E78" i="6"/>
  <c r="J77" i="6"/>
  <c r="E77" i="6"/>
  <c r="K76" i="6"/>
  <c r="J76" i="6"/>
  <c r="R76" i="6"/>
  <c r="H76" i="6"/>
  <c r="G76" i="6"/>
  <c r="F76" i="6"/>
  <c r="K75" i="6"/>
  <c r="J75" i="6"/>
  <c r="H75" i="6"/>
  <c r="G75" i="6"/>
  <c r="F75" i="6"/>
  <c r="K74" i="6"/>
  <c r="J74" i="6"/>
  <c r="H74" i="6"/>
  <c r="G74" i="6"/>
  <c r="F74" i="6"/>
  <c r="C73" i="6"/>
  <c r="V72" i="6"/>
  <c r="K78" i="6" s="1"/>
  <c r="T72" i="6"/>
  <c r="K77" i="6" s="1"/>
  <c r="U72" i="6"/>
  <c r="H78" i="6" s="1"/>
  <c r="S72" i="6"/>
  <c r="H77" i="6" s="1"/>
  <c r="F72" i="6"/>
  <c r="E72" i="6"/>
  <c r="D72" i="6"/>
  <c r="I72" i="6"/>
  <c r="L71" i="6"/>
  <c r="Q71" i="6" s="1"/>
  <c r="Z71" i="6"/>
  <c r="Y71" i="6"/>
  <c r="W71" i="6"/>
  <c r="L70" i="6"/>
  <c r="G70" i="6"/>
  <c r="E70" i="6"/>
  <c r="J69" i="6"/>
  <c r="E69" i="6"/>
  <c r="J68" i="6"/>
  <c r="E68" i="6"/>
  <c r="K67" i="6"/>
  <c r="J67" i="6"/>
  <c r="H67" i="6"/>
  <c r="R67" i="6" s="1"/>
  <c r="G67" i="6"/>
  <c r="F67" i="6"/>
  <c r="K66" i="6"/>
  <c r="J66" i="6"/>
  <c r="H66" i="6"/>
  <c r="G66" i="6"/>
  <c r="F66" i="6"/>
  <c r="K65" i="6"/>
  <c r="J65" i="6"/>
  <c r="H65" i="6"/>
  <c r="R65" i="6" s="1"/>
  <c r="G65" i="6"/>
  <c r="F65" i="6"/>
  <c r="C64" i="6"/>
  <c r="V63" i="6"/>
  <c r="K69" i="6" s="1"/>
  <c r="T63" i="6"/>
  <c r="K68" i="6" s="1"/>
  <c r="U63" i="6"/>
  <c r="H69" i="6" s="1"/>
  <c r="S63" i="6"/>
  <c r="H68" i="6" s="1"/>
  <c r="F63" i="6"/>
  <c r="E63" i="6"/>
  <c r="D63" i="6"/>
  <c r="I63" i="6"/>
  <c r="L62" i="6"/>
  <c r="Q62" i="6" s="1"/>
  <c r="Z62" i="6"/>
  <c r="Y62" i="6"/>
  <c r="W62" i="6"/>
  <c r="L61" i="6"/>
  <c r="G61" i="6"/>
  <c r="E61" i="6"/>
  <c r="J60" i="6"/>
  <c r="E60" i="6"/>
  <c r="J59" i="6"/>
  <c r="E59" i="6"/>
  <c r="K58" i="6"/>
  <c r="J58" i="6"/>
  <c r="H58" i="6"/>
  <c r="R58" i="6" s="1"/>
  <c r="G58" i="6"/>
  <c r="F58" i="6"/>
  <c r="K57" i="6"/>
  <c r="J57" i="6"/>
  <c r="H57" i="6"/>
  <c r="G57" i="6"/>
  <c r="F57" i="6"/>
  <c r="K56" i="6"/>
  <c r="J56" i="6"/>
  <c r="H56" i="6"/>
  <c r="G56" i="6"/>
  <c r="F56" i="6"/>
  <c r="C55" i="6"/>
  <c r="V54" i="6"/>
  <c r="K60" i="6" s="1"/>
  <c r="T54" i="6"/>
  <c r="K59" i="6" s="1"/>
  <c r="U54" i="6"/>
  <c r="H60" i="6" s="1"/>
  <c r="S54" i="6"/>
  <c r="H59" i="6" s="1"/>
  <c r="F54" i="6"/>
  <c r="E54" i="6"/>
  <c r="D54" i="6"/>
  <c r="I54" i="6"/>
  <c r="C53" i="6"/>
  <c r="L52" i="6"/>
  <c r="Q52" i="6" s="1"/>
  <c r="Z52" i="6"/>
  <c r="Y52" i="6"/>
  <c r="X52" i="6"/>
  <c r="H49" i="6"/>
  <c r="L51" i="6"/>
  <c r="G51" i="6"/>
  <c r="E51" i="6"/>
  <c r="J50" i="6"/>
  <c r="E50" i="6"/>
  <c r="J49" i="6"/>
  <c r="E49" i="6"/>
  <c r="K48" i="6"/>
  <c r="J48" i="6"/>
  <c r="R48" i="6"/>
  <c r="H48" i="6"/>
  <c r="G48" i="6"/>
  <c r="F48" i="6"/>
  <c r="K47" i="6"/>
  <c r="J47" i="6"/>
  <c r="H47" i="6"/>
  <c r="G47" i="6"/>
  <c r="F47" i="6"/>
  <c r="K46" i="6"/>
  <c r="J46" i="6"/>
  <c r="H46" i="6"/>
  <c r="R46" i="6" s="1"/>
  <c r="G46" i="6"/>
  <c r="F46" i="6"/>
  <c r="V45" i="6"/>
  <c r="K50" i="6" s="1"/>
  <c r="T45" i="6"/>
  <c r="K49" i="6" s="1"/>
  <c r="U45" i="6"/>
  <c r="H50" i="6" s="1"/>
  <c r="S45" i="6"/>
  <c r="F45" i="6"/>
  <c r="E45" i="6"/>
  <c r="D45" i="6"/>
  <c r="I45" i="6"/>
  <c r="L44" i="6"/>
  <c r="Q44" i="6" s="1"/>
  <c r="Z44" i="6"/>
  <c r="Y44" i="6"/>
  <c r="X44" i="6"/>
  <c r="H42" i="6"/>
  <c r="L43" i="6"/>
  <c r="G43" i="6"/>
  <c r="E43" i="6"/>
  <c r="J42" i="6"/>
  <c r="E42" i="6"/>
  <c r="J41" i="6"/>
  <c r="E41" i="6"/>
  <c r="K40" i="6"/>
  <c r="J40" i="6"/>
  <c r="H40" i="6"/>
  <c r="R40" i="6" s="1"/>
  <c r="G40" i="6"/>
  <c r="F40" i="6"/>
  <c r="K39" i="6"/>
  <c r="J39" i="6"/>
  <c r="H39" i="6"/>
  <c r="G39" i="6"/>
  <c r="F39" i="6"/>
  <c r="K38" i="6"/>
  <c r="J38" i="6"/>
  <c r="H38" i="6"/>
  <c r="R38" i="6" s="1"/>
  <c r="G38" i="6"/>
  <c r="F38" i="6"/>
  <c r="V37" i="6"/>
  <c r="K42" i="6" s="1"/>
  <c r="T37" i="6"/>
  <c r="K41" i="6" s="1"/>
  <c r="U37" i="6"/>
  <c r="S37" i="6"/>
  <c r="H41" i="6" s="1"/>
  <c r="F37" i="6"/>
  <c r="E37" i="6"/>
  <c r="D37" i="6"/>
  <c r="I37" i="6"/>
  <c r="L36" i="6"/>
  <c r="Q36" i="6" s="1"/>
  <c r="Z36" i="6"/>
  <c r="Y36" i="6"/>
  <c r="X36" i="6"/>
  <c r="L35" i="6"/>
  <c r="G35" i="6"/>
  <c r="E35" i="6"/>
  <c r="J34" i="6"/>
  <c r="E34" i="6"/>
  <c r="J33" i="6"/>
  <c r="E33" i="6"/>
  <c r="K32" i="6"/>
  <c r="J32" i="6"/>
  <c r="H32" i="6"/>
  <c r="R32" i="6" s="1"/>
  <c r="G32" i="6"/>
  <c r="F32" i="6"/>
  <c r="K31" i="6"/>
  <c r="J31" i="6"/>
  <c r="H31" i="6"/>
  <c r="G31" i="6"/>
  <c r="F31" i="6"/>
  <c r="K30" i="6"/>
  <c r="J30" i="6"/>
  <c r="H30" i="6"/>
  <c r="R30" i="6" s="1"/>
  <c r="G30" i="6"/>
  <c r="F30" i="6"/>
  <c r="V29" i="6"/>
  <c r="K34" i="6" s="1"/>
  <c r="T29" i="6"/>
  <c r="K33" i="6" s="1"/>
  <c r="U29" i="6"/>
  <c r="H34" i="6" s="1"/>
  <c r="S29" i="6"/>
  <c r="H33" i="6" s="1"/>
  <c r="F29" i="6"/>
  <c r="E29" i="6"/>
  <c r="D29" i="6"/>
  <c r="I29" i="6"/>
  <c r="C28" i="6"/>
  <c r="A1" i="6"/>
  <c r="W189" i="6" l="1"/>
  <c r="W265" i="6"/>
  <c r="W714" i="6"/>
  <c r="W504" i="6"/>
  <c r="W508" i="6"/>
  <c r="W556" i="6"/>
  <c r="W354" i="6"/>
  <c r="W482" i="6"/>
  <c r="W736" i="6"/>
  <c r="I17" i="6"/>
  <c r="G343" i="6"/>
  <c r="O343" i="6" s="1"/>
  <c r="W343" i="6"/>
  <c r="G443" i="6"/>
  <c r="O443" i="6" s="1"/>
  <c r="W443" i="6"/>
  <c r="G608" i="6"/>
  <c r="O608" i="6" s="1"/>
  <c r="W608" i="6"/>
  <c r="G666" i="6"/>
  <c r="O666" i="6" s="1"/>
  <c r="W666" i="6"/>
  <c r="G868" i="6"/>
  <c r="O868" i="6" s="1"/>
  <c r="W868" i="6"/>
  <c r="G534" i="6"/>
  <c r="O534" i="6" s="1"/>
  <c r="W534" i="6"/>
  <c r="G604" i="6"/>
  <c r="O604" i="6" s="1"/>
  <c r="W604" i="6"/>
  <c r="G762" i="6"/>
  <c r="O762" i="6" s="1"/>
  <c r="W762" i="6"/>
  <c r="G872" i="6"/>
  <c r="O872" i="6" s="1"/>
  <c r="W872" i="6"/>
  <c r="G930" i="6"/>
  <c r="O930" i="6" s="1"/>
  <c r="W930" i="6"/>
  <c r="G1000" i="6"/>
  <c r="O1000" i="6" s="1"/>
  <c r="W1000" i="6"/>
  <c r="X71" i="6"/>
  <c r="W257" i="6"/>
  <c r="W273" i="6"/>
  <c r="W323" i="6"/>
  <c r="W327" i="6"/>
  <c r="W331" i="6"/>
  <c r="W335" i="6"/>
  <c r="W339" i="6"/>
  <c r="G582" i="6"/>
  <c r="O582" i="6" s="1"/>
  <c r="W582" i="6"/>
  <c r="G846" i="6"/>
  <c r="O846" i="6" s="1"/>
  <c r="W846" i="6"/>
  <c r="G952" i="6"/>
  <c r="O952" i="6" s="1"/>
  <c r="W952" i="6"/>
  <c r="G1050" i="6"/>
  <c r="O1050" i="6" s="1"/>
  <c r="W1050" i="6"/>
  <c r="J576" i="6"/>
  <c r="P576" i="6" s="1"/>
  <c r="G36" i="6"/>
  <c r="O36" i="6" s="1"/>
  <c r="J160" i="6"/>
  <c r="P160" i="6" s="1"/>
  <c r="G222" i="6"/>
  <c r="O222" i="6" s="1"/>
  <c r="W222" i="6"/>
  <c r="G261" i="6"/>
  <c r="O261" i="6" s="1"/>
  <c r="W261" i="6"/>
  <c r="G365" i="6"/>
  <c r="O365" i="6" s="1"/>
  <c r="G379" i="6"/>
  <c r="O379" i="6" s="1"/>
  <c r="W379" i="6"/>
  <c r="G453" i="6"/>
  <c r="O453" i="6" s="1"/>
  <c r="G457" i="6"/>
  <c r="O457" i="6" s="1"/>
  <c r="W457" i="6"/>
  <c r="X502" i="6"/>
  <c r="G530" i="6"/>
  <c r="O530" i="6" s="1"/>
  <c r="W530" i="6"/>
  <c r="G578" i="6"/>
  <c r="O578" i="6" s="1"/>
  <c r="W578" i="6"/>
  <c r="X602" i="6"/>
  <c r="G629" i="6"/>
  <c r="O629" i="6" s="1"/>
  <c r="W629" i="6"/>
  <c r="G52" i="6"/>
  <c r="O52" i="6" s="1"/>
  <c r="J97" i="6"/>
  <c r="P97" i="6" s="1"/>
  <c r="J144" i="6"/>
  <c r="P144" i="6" s="1"/>
  <c r="G200" i="6"/>
  <c r="O200" i="6" s="1"/>
  <c r="W200" i="6"/>
  <c r="G20" i="6"/>
  <c r="G44" i="6"/>
  <c r="O44" i="6" s="1"/>
  <c r="X89" i="6"/>
  <c r="X97" i="6"/>
  <c r="X105" i="6"/>
  <c r="J152" i="6"/>
  <c r="P152" i="6" s="1"/>
  <c r="J168" i="6"/>
  <c r="P168" i="6" s="1"/>
  <c r="J177" i="6"/>
  <c r="P177" i="6" s="1"/>
  <c r="G211" i="6"/>
  <c r="O211" i="6" s="1"/>
  <c r="W211" i="6"/>
  <c r="X241" i="6"/>
  <c r="J241" i="6"/>
  <c r="P241" i="6" s="1"/>
  <c r="G243" i="6"/>
  <c r="O243" i="6" s="1"/>
  <c r="W243" i="6"/>
  <c r="G269" i="6"/>
  <c r="O269" i="6" s="1"/>
  <c r="W269" i="6"/>
  <c r="G299" i="6"/>
  <c r="O299" i="6" s="1"/>
  <c r="W299" i="6"/>
  <c r="J352" i="6"/>
  <c r="P352" i="6" s="1"/>
  <c r="G390" i="6"/>
  <c r="O390" i="6" s="1"/>
  <c r="W390" i="6"/>
  <c r="G429" i="6"/>
  <c r="O429" i="6" s="1"/>
  <c r="G640" i="6"/>
  <c r="O640" i="6" s="1"/>
  <c r="W640" i="6"/>
  <c r="G644" i="6"/>
  <c r="O644" i="6" s="1"/>
  <c r="W644" i="6"/>
  <c r="G798" i="6"/>
  <c r="O798" i="6" s="1"/>
  <c r="W798" i="6"/>
  <c r="J881" i="6"/>
  <c r="P881" i="6" s="1"/>
  <c r="G996" i="6"/>
  <c r="O996" i="6" s="1"/>
  <c r="W996" i="6"/>
  <c r="G1064" i="6"/>
  <c r="O1064" i="6" s="1"/>
  <c r="W1064" i="6"/>
  <c r="J198" i="6"/>
  <c r="P198" i="6" s="1"/>
  <c r="X209" i="6"/>
  <c r="J209" i="6"/>
  <c r="P209" i="6" s="1"/>
  <c r="X220" i="6"/>
  <c r="J220" i="6"/>
  <c r="P220" i="6" s="1"/>
  <c r="J231" i="6"/>
  <c r="P231" i="6" s="1"/>
  <c r="X253" i="6"/>
  <c r="G253" i="6"/>
  <c r="O253" i="6" s="1"/>
  <c r="G295" i="6"/>
  <c r="O295" i="6" s="1"/>
  <c r="G319" i="6"/>
  <c r="O319" i="6" s="1"/>
  <c r="J377" i="6"/>
  <c r="P377" i="6" s="1"/>
  <c r="J388" i="6"/>
  <c r="P388" i="6" s="1"/>
  <c r="G411" i="6"/>
  <c r="O411" i="6" s="1"/>
  <c r="G439" i="6"/>
  <c r="O439" i="6" s="1"/>
  <c r="G526" i="6"/>
  <c r="O526" i="6" s="1"/>
  <c r="J543" i="6"/>
  <c r="P543" i="6" s="1"/>
  <c r="G552" i="6"/>
  <c r="O552" i="6" s="1"/>
  <c r="X627" i="6"/>
  <c r="J627" i="6"/>
  <c r="P627" i="6" s="1"/>
  <c r="X638" i="6"/>
  <c r="J653" i="6"/>
  <c r="P653" i="6" s="1"/>
  <c r="G688" i="6"/>
  <c r="O688" i="6" s="1"/>
  <c r="W688" i="6"/>
  <c r="G692" i="6"/>
  <c r="O692" i="6" s="1"/>
  <c r="W692" i="6"/>
  <c r="G725" i="6"/>
  <c r="O725" i="6" s="1"/>
  <c r="X734" i="6"/>
  <c r="J734" i="6"/>
  <c r="P734" i="6" s="1"/>
  <c r="J756" i="6"/>
  <c r="P756" i="6" s="1"/>
  <c r="X756" i="6"/>
  <c r="G758" i="6"/>
  <c r="O758" i="6" s="1"/>
  <c r="W758" i="6"/>
  <c r="G820" i="6"/>
  <c r="O820" i="6" s="1"/>
  <c r="W820" i="6"/>
  <c r="G824" i="6"/>
  <c r="O824" i="6" s="1"/>
  <c r="W824" i="6"/>
  <c r="G842" i="6"/>
  <c r="O842" i="6" s="1"/>
  <c r="G857" i="6"/>
  <c r="O857" i="6" s="1"/>
  <c r="X866" i="6"/>
  <c r="J866" i="6"/>
  <c r="P866" i="6" s="1"/>
  <c r="G894" i="6"/>
  <c r="O894" i="6" s="1"/>
  <c r="W894" i="6"/>
  <c r="G926" i="6"/>
  <c r="O926" i="6" s="1"/>
  <c r="G941" i="6"/>
  <c r="O941" i="6" s="1"/>
  <c r="X950" i="6"/>
  <c r="J950" i="6"/>
  <c r="P950" i="6" s="1"/>
  <c r="J972" i="6"/>
  <c r="P972" i="6" s="1"/>
  <c r="X972" i="6"/>
  <c r="G974" i="6"/>
  <c r="O974" i="6" s="1"/>
  <c r="W974" i="6"/>
  <c r="X686" i="6"/>
  <c r="J712" i="6"/>
  <c r="P712" i="6" s="1"/>
  <c r="X712" i="6"/>
  <c r="G794" i="6"/>
  <c r="O794" i="6" s="1"/>
  <c r="X818" i="6"/>
  <c r="J994" i="6"/>
  <c r="P994" i="6" s="1"/>
  <c r="J1009" i="6"/>
  <c r="P1009" i="6" s="1"/>
  <c r="G1060" i="6"/>
  <c r="O1060" i="6" s="1"/>
  <c r="J71" i="6"/>
  <c r="P71" i="6" s="1"/>
  <c r="J105" i="6"/>
  <c r="P105" i="6" s="1"/>
  <c r="J129" i="6"/>
  <c r="P129" i="6" s="1"/>
  <c r="J136" i="6"/>
  <c r="P136" i="6" s="1"/>
  <c r="G467" i="6"/>
  <c r="O467" i="6" s="1"/>
  <c r="G567" i="6"/>
  <c r="O567" i="6" s="1"/>
  <c r="J638" i="6"/>
  <c r="P638" i="6" s="1"/>
  <c r="G703" i="6"/>
  <c r="O703" i="6" s="1"/>
  <c r="W773" i="6"/>
  <c r="G783" i="6"/>
  <c r="O783" i="6" s="1"/>
  <c r="J89" i="6"/>
  <c r="P89" i="6" s="1"/>
  <c r="J187" i="6"/>
  <c r="P187" i="6" s="1"/>
  <c r="G284" i="6"/>
  <c r="O284" i="6" s="1"/>
  <c r="G309" i="6"/>
  <c r="O309" i="6" s="1"/>
  <c r="G400" i="6"/>
  <c r="O400" i="6" s="1"/>
  <c r="G419" i="6"/>
  <c r="O419" i="6" s="1"/>
  <c r="G478" i="6"/>
  <c r="O478" i="6" s="1"/>
  <c r="G493" i="6"/>
  <c r="O493" i="6" s="1"/>
  <c r="J502" i="6"/>
  <c r="P502" i="6" s="1"/>
  <c r="J517" i="6"/>
  <c r="P517" i="6" s="1"/>
  <c r="G593" i="6"/>
  <c r="O593" i="6" s="1"/>
  <c r="J602" i="6"/>
  <c r="P602" i="6" s="1"/>
  <c r="J617" i="6"/>
  <c r="P617" i="6" s="1"/>
  <c r="G662" i="6"/>
  <c r="O662" i="6" s="1"/>
  <c r="G677" i="6"/>
  <c r="O677" i="6" s="1"/>
  <c r="J686" i="6"/>
  <c r="P686" i="6" s="1"/>
  <c r="G747" i="6"/>
  <c r="O747" i="6" s="1"/>
  <c r="G809" i="6"/>
  <c r="O809" i="6" s="1"/>
  <c r="J818" i="6"/>
  <c r="P818" i="6" s="1"/>
  <c r="J833" i="6"/>
  <c r="P833" i="6" s="1"/>
  <c r="G890" i="6"/>
  <c r="O890" i="6" s="1"/>
  <c r="G905" i="6"/>
  <c r="O905" i="6" s="1"/>
  <c r="G915" i="6"/>
  <c r="O915" i="6" s="1"/>
  <c r="G963" i="6"/>
  <c r="O963" i="6" s="1"/>
  <c r="W36" i="6"/>
  <c r="W44" i="6"/>
  <c r="G97" i="6"/>
  <c r="O97" i="6" s="1"/>
  <c r="J122" i="6"/>
  <c r="P122" i="6" s="1"/>
  <c r="G129" i="6"/>
  <c r="O129" i="6" s="1"/>
  <c r="W129" i="6"/>
  <c r="R124" i="6"/>
  <c r="G152" i="6"/>
  <c r="O152" i="6" s="1"/>
  <c r="G168" i="6"/>
  <c r="O168" i="6" s="1"/>
  <c r="G255" i="6"/>
  <c r="O255" i="6" s="1"/>
  <c r="W255" i="6"/>
  <c r="G275" i="6"/>
  <c r="O275" i="6" s="1"/>
  <c r="W275" i="6"/>
  <c r="J295" i="6"/>
  <c r="P295" i="6" s="1"/>
  <c r="J309" i="6"/>
  <c r="P309" i="6" s="1"/>
  <c r="G356" i="6"/>
  <c r="O356" i="6" s="1"/>
  <c r="W356" i="6"/>
  <c r="W365" i="6"/>
  <c r="G377" i="6"/>
  <c r="O377" i="6" s="1"/>
  <c r="W377" i="6"/>
  <c r="R370" i="6"/>
  <c r="J400" i="6"/>
  <c r="P400" i="6" s="1"/>
  <c r="W411" i="6"/>
  <c r="J419" i="6"/>
  <c r="P419" i="6" s="1"/>
  <c r="W419" i="6"/>
  <c r="W429" i="6"/>
  <c r="W439" i="6"/>
  <c r="W453" i="6"/>
  <c r="X467" i="6"/>
  <c r="G484" i="6"/>
  <c r="O484" i="6" s="1"/>
  <c r="W484" i="6"/>
  <c r="W493" i="6"/>
  <c r="X526" i="6"/>
  <c r="G543" i="6"/>
  <c r="O543" i="6" s="1"/>
  <c r="W543" i="6"/>
  <c r="R536" i="6"/>
  <c r="J552" i="6"/>
  <c r="P552" i="6" s="1"/>
  <c r="J567" i="6"/>
  <c r="P567" i="6" s="1"/>
  <c r="G576" i="6"/>
  <c r="O576" i="6" s="1"/>
  <c r="R569" i="6"/>
  <c r="G580" i="6"/>
  <c r="O580" i="6" s="1"/>
  <c r="W580" i="6"/>
  <c r="J703" i="6"/>
  <c r="P703" i="6" s="1"/>
  <c r="W725" i="6"/>
  <c r="J747" i="6"/>
  <c r="P747" i="6" s="1"/>
  <c r="G764" i="6"/>
  <c r="O764" i="6" s="1"/>
  <c r="W764" i="6"/>
  <c r="G773" i="6"/>
  <c r="O773" i="6" s="1"/>
  <c r="X794" i="6"/>
  <c r="X842" i="6"/>
  <c r="X890" i="6"/>
  <c r="G892" i="6"/>
  <c r="O892" i="6" s="1"/>
  <c r="W892" i="6"/>
  <c r="G896" i="6"/>
  <c r="O896" i="6" s="1"/>
  <c r="W896" i="6"/>
  <c r="W905" i="6"/>
  <c r="X915" i="6"/>
  <c r="J36" i="6"/>
  <c r="P36" i="6" s="1"/>
  <c r="L1076" i="6"/>
  <c r="J44" i="6"/>
  <c r="P44" i="6" s="1"/>
  <c r="J52" i="6"/>
  <c r="P52" i="6" s="1"/>
  <c r="X62" i="6"/>
  <c r="R56" i="6"/>
  <c r="J62" i="6"/>
  <c r="P62" i="6" s="1"/>
  <c r="G62" i="6"/>
  <c r="O62" i="6" s="1"/>
  <c r="G71" i="6"/>
  <c r="O71" i="6" s="1"/>
  <c r="G21" i="6"/>
  <c r="X80" i="6"/>
  <c r="R74" i="6"/>
  <c r="J80" i="6"/>
  <c r="P80" i="6" s="1"/>
  <c r="G80" i="6"/>
  <c r="O80" i="6" s="1"/>
  <c r="G89" i="6"/>
  <c r="O89" i="6" s="1"/>
  <c r="G105" i="6"/>
  <c r="O105" i="6" s="1"/>
  <c r="X114" i="6"/>
  <c r="R108" i="6"/>
  <c r="J114" i="6"/>
  <c r="P114" i="6" s="1"/>
  <c r="G114" i="6"/>
  <c r="O114" i="6" s="1"/>
  <c r="W122" i="6"/>
  <c r="G122" i="6"/>
  <c r="O122" i="6" s="1"/>
  <c r="G136" i="6"/>
  <c r="O136" i="6" s="1"/>
  <c r="G187" i="6"/>
  <c r="O187" i="6" s="1"/>
  <c r="W187" i="6"/>
  <c r="R180" i="6"/>
  <c r="G209" i="6"/>
  <c r="O209" i="6" s="1"/>
  <c r="R202" i="6"/>
  <c r="G220" i="6"/>
  <c r="O220" i="6" s="1"/>
  <c r="R213" i="6"/>
  <c r="G231" i="6"/>
  <c r="O231" i="6" s="1"/>
  <c r="W231" i="6"/>
  <c r="R224" i="6"/>
  <c r="G241" i="6"/>
  <c r="O241" i="6" s="1"/>
  <c r="R234" i="6"/>
  <c r="J253" i="6"/>
  <c r="P253" i="6" s="1"/>
  <c r="J284" i="6"/>
  <c r="P284" i="6" s="1"/>
  <c r="G286" i="6"/>
  <c r="O286" i="6" s="1"/>
  <c r="W286" i="6"/>
  <c r="W295" i="6"/>
  <c r="W309" i="6"/>
  <c r="X319" i="6"/>
  <c r="G321" i="6"/>
  <c r="O321" i="6" s="1"/>
  <c r="W321" i="6"/>
  <c r="G325" i="6"/>
  <c r="O325" i="6" s="1"/>
  <c r="W325" i="6"/>
  <c r="G329" i="6"/>
  <c r="O329" i="6" s="1"/>
  <c r="W329" i="6"/>
  <c r="G333" i="6"/>
  <c r="O333" i="6" s="1"/>
  <c r="W333" i="6"/>
  <c r="G337" i="6"/>
  <c r="O337" i="6" s="1"/>
  <c r="W337" i="6"/>
  <c r="G341" i="6"/>
  <c r="O341" i="6" s="1"/>
  <c r="W341" i="6"/>
  <c r="G352" i="6"/>
  <c r="O352" i="6" s="1"/>
  <c r="W352" i="6"/>
  <c r="R345" i="6"/>
  <c r="J365" i="6"/>
  <c r="P365" i="6" s="1"/>
  <c r="G367" i="6"/>
  <c r="O367" i="6" s="1"/>
  <c r="W367" i="6"/>
  <c r="G388" i="6"/>
  <c r="O388" i="6" s="1"/>
  <c r="W388" i="6"/>
  <c r="R381" i="6"/>
  <c r="W400" i="6"/>
  <c r="J411" i="6"/>
  <c r="P411" i="6" s="1"/>
  <c r="G413" i="6"/>
  <c r="O413" i="6" s="1"/>
  <c r="W413" i="6"/>
  <c r="J429" i="6"/>
  <c r="P429" i="6" s="1"/>
  <c r="J439" i="6"/>
  <c r="P439" i="6" s="1"/>
  <c r="G441" i="6"/>
  <c r="O441" i="6" s="1"/>
  <c r="W441" i="6"/>
  <c r="J453" i="6"/>
  <c r="P453" i="6" s="1"/>
  <c r="G455" i="6"/>
  <c r="O455" i="6" s="1"/>
  <c r="W455" i="6"/>
  <c r="J467" i="6"/>
  <c r="P467" i="6" s="1"/>
  <c r="J478" i="6"/>
  <c r="P478" i="6" s="1"/>
  <c r="J493" i="6"/>
  <c r="P493" i="6" s="1"/>
  <c r="G502" i="6"/>
  <c r="O502" i="6" s="1"/>
  <c r="R495" i="6"/>
  <c r="G506" i="6"/>
  <c r="O506" i="6" s="1"/>
  <c r="W506" i="6"/>
  <c r="G517" i="6"/>
  <c r="O517" i="6" s="1"/>
  <c r="W517" i="6"/>
  <c r="R510" i="6"/>
  <c r="J526" i="6"/>
  <c r="P526" i="6" s="1"/>
  <c r="X552" i="6"/>
  <c r="G554" i="6"/>
  <c r="O554" i="6" s="1"/>
  <c r="W554" i="6"/>
  <c r="G558" i="6"/>
  <c r="O558" i="6" s="1"/>
  <c r="W558" i="6"/>
  <c r="W567" i="6"/>
  <c r="X576" i="6"/>
  <c r="J593" i="6"/>
  <c r="P593" i="6" s="1"/>
  <c r="G602" i="6"/>
  <c r="O602" i="6" s="1"/>
  <c r="R595" i="6"/>
  <c r="G606" i="6"/>
  <c r="O606" i="6" s="1"/>
  <c r="W606" i="6"/>
  <c r="G617" i="6"/>
  <c r="O617" i="6" s="1"/>
  <c r="W617" i="6"/>
  <c r="R610" i="6"/>
  <c r="G627" i="6"/>
  <c r="O627" i="6" s="1"/>
  <c r="R620" i="6"/>
  <c r="G638" i="6"/>
  <c r="O638" i="6" s="1"/>
  <c r="R631" i="6"/>
  <c r="G642" i="6"/>
  <c r="O642" i="6" s="1"/>
  <c r="W642" i="6"/>
  <c r="G653" i="6"/>
  <c r="O653" i="6" s="1"/>
  <c r="W653" i="6"/>
  <c r="R646" i="6"/>
  <c r="J662" i="6"/>
  <c r="P662" i="6" s="1"/>
  <c r="J677" i="6"/>
  <c r="P677" i="6" s="1"/>
  <c r="G686" i="6"/>
  <c r="O686" i="6" s="1"/>
  <c r="R679" i="6"/>
  <c r="G690" i="6"/>
  <c r="O690" i="6" s="1"/>
  <c r="W690" i="6"/>
  <c r="G694" i="6"/>
  <c r="O694" i="6" s="1"/>
  <c r="W694" i="6"/>
  <c r="W703" i="6"/>
  <c r="J725" i="6"/>
  <c r="P725" i="6" s="1"/>
  <c r="G734" i="6"/>
  <c r="O734" i="6" s="1"/>
  <c r="R727" i="6"/>
  <c r="G738" i="6"/>
  <c r="O738" i="6" s="1"/>
  <c r="W738" i="6"/>
  <c r="W747" i="6"/>
  <c r="J773" i="6"/>
  <c r="P773" i="6" s="1"/>
  <c r="J783" i="6"/>
  <c r="P783" i="6" s="1"/>
  <c r="J794" i="6"/>
  <c r="P794" i="6" s="1"/>
  <c r="J809" i="6"/>
  <c r="P809" i="6" s="1"/>
  <c r="G818" i="6"/>
  <c r="O818" i="6" s="1"/>
  <c r="R811" i="6"/>
  <c r="G822" i="6"/>
  <c r="O822" i="6" s="1"/>
  <c r="W822" i="6"/>
  <c r="G833" i="6"/>
  <c r="O833" i="6" s="1"/>
  <c r="W833" i="6"/>
  <c r="R826" i="6"/>
  <c r="J842" i="6"/>
  <c r="P842" i="6" s="1"/>
  <c r="J857" i="6"/>
  <c r="P857" i="6" s="1"/>
  <c r="G866" i="6"/>
  <c r="O866" i="6" s="1"/>
  <c r="R859" i="6"/>
  <c r="G870" i="6"/>
  <c r="O870" i="6" s="1"/>
  <c r="W870" i="6"/>
  <c r="G881" i="6"/>
  <c r="O881" i="6" s="1"/>
  <c r="W881" i="6"/>
  <c r="R874" i="6"/>
  <c r="J890" i="6"/>
  <c r="P890" i="6" s="1"/>
  <c r="J905" i="6"/>
  <c r="P905" i="6" s="1"/>
  <c r="J915" i="6"/>
  <c r="P915" i="6" s="1"/>
  <c r="J926" i="6"/>
  <c r="P926" i="6" s="1"/>
  <c r="J941" i="6"/>
  <c r="P941" i="6" s="1"/>
  <c r="G950" i="6"/>
  <c r="O950" i="6" s="1"/>
  <c r="R943" i="6"/>
  <c r="G954" i="6"/>
  <c r="O954" i="6" s="1"/>
  <c r="W954" i="6"/>
  <c r="W963" i="6"/>
  <c r="J985" i="6"/>
  <c r="P985" i="6" s="1"/>
  <c r="G994" i="6"/>
  <c r="O994" i="6" s="1"/>
  <c r="G1009" i="6"/>
  <c r="O1009" i="6" s="1"/>
  <c r="J1026" i="6"/>
  <c r="P1026" i="6" s="1"/>
  <c r="G1026" i="6"/>
  <c r="O1026" i="6" s="1"/>
  <c r="W1036" i="6"/>
  <c r="G1046" i="6"/>
  <c r="O1046" i="6" s="1"/>
  <c r="J1060" i="6"/>
  <c r="P1060" i="6" s="1"/>
  <c r="G1074" i="6"/>
  <c r="O1074" i="6" s="1"/>
  <c r="W52" i="6"/>
  <c r="G144" i="6"/>
  <c r="O144" i="6" s="1"/>
  <c r="G160" i="6"/>
  <c r="O160" i="6" s="1"/>
  <c r="G177" i="6"/>
  <c r="O177" i="6" s="1"/>
  <c r="G198" i="6"/>
  <c r="O198" i="6" s="1"/>
  <c r="W198" i="6"/>
  <c r="R191" i="6"/>
  <c r="G259" i="6"/>
  <c r="O259" i="6" s="1"/>
  <c r="W259" i="6"/>
  <c r="G263" i="6"/>
  <c r="O263" i="6" s="1"/>
  <c r="W263" i="6"/>
  <c r="G267" i="6"/>
  <c r="O267" i="6" s="1"/>
  <c r="W267" i="6"/>
  <c r="G271" i="6"/>
  <c r="O271" i="6" s="1"/>
  <c r="W271" i="6"/>
  <c r="W284" i="6"/>
  <c r="G297" i="6"/>
  <c r="O297" i="6" s="1"/>
  <c r="W297" i="6"/>
  <c r="J319" i="6"/>
  <c r="P319" i="6" s="1"/>
  <c r="G402" i="6"/>
  <c r="O402" i="6" s="1"/>
  <c r="W402" i="6"/>
  <c r="G469" i="6"/>
  <c r="O469" i="6" s="1"/>
  <c r="W469" i="6"/>
  <c r="X478" i="6"/>
  <c r="G480" i="6"/>
  <c r="O480" i="6" s="1"/>
  <c r="W480" i="6"/>
  <c r="G528" i="6"/>
  <c r="O528" i="6" s="1"/>
  <c r="W528" i="6"/>
  <c r="G532" i="6"/>
  <c r="O532" i="6" s="1"/>
  <c r="W532" i="6"/>
  <c r="G584" i="6"/>
  <c r="O584" i="6" s="1"/>
  <c r="W584" i="6"/>
  <c r="W593" i="6"/>
  <c r="X662" i="6"/>
  <c r="G664" i="6"/>
  <c r="O664" i="6" s="1"/>
  <c r="W664" i="6"/>
  <c r="G668" i="6"/>
  <c r="O668" i="6" s="1"/>
  <c r="W668" i="6"/>
  <c r="W677" i="6"/>
  <c r="G712" i="6"/>
  <c r="O712" i="6" s="1"/>
  <c r="R705" i="6"/>
  <c r="G716" i="6"/>
  <c r="O716" i="6" s="1"/>
  <c r="W716" i="6"/>
  <c r="G756" i="6"/>
  <c r="O756" i="6" s="1"/>
  <c r="R749" i="6"/>
  <c r="G760" i="6"/>
  <c r="O760" i="6" s="1"/>
  <c r="W760" i="6"/>
  <c r="X783" i="6"/>
  <c r="G785" i="6"/>
  <c r="O785" i="6" s="1"/>
  <c r="W785" i="6"/>
  <c r="G796" i="6"/>
  <c r="O796" i="6" s="1"/>
  <c r="W796" i="6"/>
  <c r="G800" i="6"/>
  <c r="O800" i="6" s="1"/>
  <c r="W800" i="6"/>
  <c r="W809" i="6"/>
  <c r="G844" i="6"/>
  <c r="O844" i="6" s="1"/>
  <c r="W844" i="6"/>
  <c r="G848" i="6"/>
  <c r="O848" i="6" s="1"/>
  <c r="W848" i="6"/>
  <c r="W857" i="6"/>
  <c r="G917" i="6"/>
  <c r="O917" i="6" s="1"/>
  <c r="W917" i="6"/>
  <c r="X926" i="6"/>
  <c r="G928" i="6"/>
  <c r="O928" i="6" s="1"/>
  <c r="W928" i="6"/>
  <c r="G932" i="6"/>
  <c r="O932" i="6" s="1"/>
  <c r="W932" i="6"/>
  <c r="W941" i="6"/>
  <c r="J963" i="6"/>
  <c r="P963" i="6" s="1"/>
  <c r="G972" i="6"/>
  <c r="O972" i="6" s="1"/>
  <c r="R965" i="6"/>
  <c r="G976" i="6"/>
  <c r="O976" i="6" s="1"/>
  <c r="W976" i="6"/>
  <c r="G985" i="6"/>
  <c r="O985" i="6" s="1"/>
  <c r="W985" i="6"/>
  <c r="J1018" i="6"/>
  <c r="P1018" i="6" s="1"/>
  <c r="J1036" i="6"/>
  <c r="P1036" i="6" s="1"/>
  <c r="J1046" i="6"/>
  <c r="P1046" i="6" s="1"/>
  <c r="J1074" i="6"/>
  <c r="P1074" i="6" s="1"/>
  <c r="X994" i="6"/>
  <c r="W1018" i="6"/>
  <c r="G1018" i="6"/>
  <c r="O1018" i="6" s="1"/>
  <c r="W1026" i="6"/>
  <c r="G1036" i="6"/>
  <c r="O1036" i="6" s="1"/>
  <c r="W1046" i="6"/>
  <c r="W1060" i="6"/>
  <c r="W1074" i="6"/>
  <c r="T7" i="8"/>
  <c r="O10" i="8"/>
  <c r="H40" i="7" s="1"/>
  <c r="T11" i="8"/>
  <c r="O14" i="8"/>
  <c r="T91" i="8"/>
  <c r="O92" i="8"/>
  <c r="H36" i="7" s="1"/>
  <c r="T93" i="8"/>
  <c r="O94" i="8"/>
  <c r="H34" i="7" s="1"/>
  <c r="T95" i="8"/>
  <c r="O96" i="8"/>
  <c r="H60" i="7" s="1"/>
  <c r="T97" i="8"/>
  <c r="O98" i="8"/>
  <c r="H55" i="7" s="1"/>
  <c r="T99" i="8"/>
  <c r="O100" i="8"/>
  <c r="H38" i="7" s="1"/>
  <c r="T101" i="8"/>
  <c r="O102" i="8"/>
  <c r="H35" i="7" s="1"/>
  <c r="T103" i="8"/>
  <c r="O104" i="8"/>
  <c r="H13" i="7" s="1"/>
  <c r="O105" i="8"/>
  <c r="H145" i="7" s="1"/>
  <c r="M108" i="8"/>
  <c r="F25" i="7" s="1"/>
  <c r="R108" i="8"/>
  <c r="T109" i="8"/>
  <c r="O110" i="8"/>
  <c r="T111" i="8"/>
  <c r="O112" i="8"/>
  <c r="H47" i="7" s="1"/>
  <c r="T113" i="8"/>
  <c r="M114" i="8"/>
  <c r="F161" i="7" s="1"/>
  <c r="O114" i="8"/>
  <c r="H161" i="7" s="1"/>
  <c r="T114" i="8"/>
  <c r="O115" i="8"/>
  <c r="H90" i="7" s="1"/>
  <c r="M119" i="8"/>
  <c r="F163" i="7" s="1"/>
  <c r="O119" i="8"/>
  <c r="H163" i="7" s="1"/>
  <c r="R119" i="8"/>
  <c r="T119" i="8"/>
  <c r="T121" i="8"/>
  <c r="T123" i="8"/>
  <c r="T126" i="8"/>
  <c r="O129" i="8"/>
  <c r="T130" i="8"/>
  <c r="M131" i="8"/>
  <c r="F157" i="7" s="1"/>
  <c r="O131" i="8"/>
  <c r="H157" i="7" s="1"/>
  <c r="R131" i="8"/>
  <c r="T131" i="8"/>
  <c r="O134" i="8"/>
  <c r="H146" i="7" s="1"/>
  <c r="T135" i="8"/>
  <c r="O138" i="8"/>
  <c r="H111" i="7" s="1"/>
  <c r="T139" i="8"/>
  <c r="O142" i="8"/>
  <c r="H91" i="7" s="1"/>
  <c r="T143" i="8"/>
  <c r="T155" i="8"/>
  <c r="O156" i="8"/>
  <c r="H61" i="7" s="1"/>
  <c r="T157" i="8"/>
  <c r="O158" i="8"/>
  <c r="H39" i="7" s="1"/>
  <c r="T159" i="8"/>
  <c r="W136" i="6"/>
  <c r="W144" i="6"/>
  <c r="W152" i="6"/>
  <c r="W160" i="6"/>
  <c r="W168" i="6"/>
  <c r="W177" i="6"/>
  <c r="R987" i="6"/>
  <c r="W998" i="6"/>
  <c r="R1002" i="6"/>
  <c r="W1009" i="6"/>
  <c r="W1020" i="6"/>
  <c r="W1048" i="6"/>
  <c r="W1062" i="6"/>
  <c r="D60" i="7"/>
  <c r="M8" i="8"/>
  <c r="D50" i="7"/>
  <c r="R9" i="8"/>
  <c r="D36" i="7"/>
  <c r="M12" i="8"/>
  <c r="R13" i="8"/>
  <c r="R15" i="8"/>
  <c r="M16" i="8"/>
  <c r="F47" i="7" s="1"/>
  <c r="D24" i="7"/>
  <c r="R17" i="8"/>
  <c r="M18" i="8"/>
  <c r="F58" i="7" s="1"/>
  <c r="R19" i="8"/>
  <c r="M20" i="8"/>
  <c r="D62" i="7"/>
  <c r="R21" i="8"/>
  <c r="M22" i="8"/>
  <c r="D53" i="7"/>
  <c r="R23" i="8"/>
  <c r="M24" i="8"/>
  <c r="R25" i="8"/>
  <c r="M26" i="8"/>
  <c r="R27" i="8"/>
  <c r="M28" i="8"/>
  <c r="R29" i="8"/>
  <c r="M30" i="8"/>
  <c r="R31" i="8"/>
  <c r="M32" i="8"/>
  <c r="R33" i="8"/>
  <c r="M34" i="8"/>
  <c r="R35" i="8"/>
  <c r="M36" i="8"/>
  <c r="R37" i="8"/>
  <c r="M38" i="8"/>
  <c r="R39" i="8"/>
  <c r="M40" i="8"/>
  <c r="R41" i="8"/>
  <c r="M42" i="8"/>
  <c r="R43" i="8"/>
  <c r="M44" i="8"/>
  <c r="R45" i="8"/>
  <c r="M46" i="8"/>
  <c r="F36" i="7" s="1"/>
  <c r="R47" i="8"/>
  <c r="M48" i="8"/>
  <c r="R49" i="8"/>
  <c r="M50" i="8"/>
  <c r="D61" i="7"/>
  <c r="R51" i="8"/>
  <c r="M52" i="8"/>
  <c r="F52" i="7" s="1"/>
  <c r="D39" i="7"/>
  <c r="R53" i="8"/>
  <c r="M54" i="8"/>
  <c r="R55" i="8"/>
  <c r="M56" i="8"/>
  <c r="D55" i="7"/>
  <c r="R57" i="8"/>
  <c r="M58" i="8"/>
  <c r="D38" i="7"/>
  <c r="R59" i="8"/>
  <c r="M60" i="8"/>
  <c r="D35" i="7"/>
  <c r="R61" i="8"/>
  <c r="M62" i="8"/>
  <c r="D13" i="7"/>
  <c r="R63" i="8"/>
  <c r="O64" i="8"/>
  <c r="H30" i="7" s="1"/>
  <c r="T64" i="8"/>
  <c r="M65" i="8"/>
  <c r="F26" i="7" s="1"/>
  <c r="R65" i="8"/>
  <c r="M66" i="8"/>
  <c r="F66" i="7" s="1"/>
  <c r="R67" i="8"/>
  <c r="M68" i="8"/>
  <c r="R69" i="8"/>
  <c r="M70" i="8"/>
  <c r="R71" i="8"/>
  <c r="M72" i="8"/>
  <c r="R73" i="8"/>
  <c r="M74" i="8"/>
  <c r="R75" i="8"/>
  <c r="M76" i="8"/>
  <c r="R77" i="8"/>
  <c r="M78" i="8"/>
  <c r="F60" i="7" s="1"/>
  <c r="R79" i="8"/>
  <c r="M80" i="8"/>
  <c r="R81" i="8"/>
  <c r="M82" i="8"/>
  <c r="R83" i="8"/>
  <c r="M84" i="8"/>
  <c r="R85" i="8"/>
  <c r="M86" i="8"/>
  <c r="R87" i="8"/>
  <c r="M88" i="8"/>
  <c r="R89" i="8"/>
  <c r="M90" i="8"/>
  <c r="M105" i="8"/>
  <c r="F145" i="7" s="1"/>
  <c r="R105" i="8"/>
  <c r="O106" i="8"/>
  <c r="H31" i="7" s="1"/>
  <c r="T106" i="8"/>
  <c r="M107" i="8"/>
  <c r="F29" i="7" s="1"/>
  <c r="R107" i="8"/>
  <c r="O108" i="8"/>
  <c r="H25" i="7" s="1"/>
  <c r="T108" i="8"/>
  <c r="D90" i="7"/>
  <c r="R116" i="8"/>
  <c r="M117" i="8"/>
  <c r="R118" i="8"/>
  <c r="M120" i="8"/>
  <c r="D106" i="7"/>
  <c r="M122" i="8"/>
  <c r="M124" i="8"/>
  <c r="M125" i="8"/>
  <c r="F158" i="7" s="1"/>
  <c r="O125" i="8"/>
  <c r="H158" i="7" s="1"/>
  <c r="M127" i="8"/>
  <c r="F106" i="7" s="1"/>
  <c r="R128" i="8"/>
  <c r="M132" i="8"/>
  <c r="R133" i="8"/>
  <c r="M136" i="8"/>
  <c r="R137" i="8"/>
  <c r="M140" i="8"/>
  <c r="R141" i="8"/>
  <c r="M144" i="8"/>
  <c r="R145" i="8"/>
  <c r="M146" i="8"/>
  <c r="R147" i="8"/>
  <c r="M148" i="8"/>
  <c r="R149" i="8"/>
  <c r="M150" i="8"/>
  <c r="R151" i="8"/>
  <c r="M152" i="8"/>
  <c r="R153" i="8"/>
  <c r="M154" i="8"/>
  <c r="M161" i="8"/>
  <c r="R162" i="8"/>
  <c r="M163" i="8"/>
  <c r="F89" i="7" s="1"/>
  <c r="R164" i="8"/>
  <c r="M165" i="8"/>
  <c r="F85" i="7" s="1"/>
  <c r="R166" i="8"/>
  <c r="M167" i="8"/>
  <c r="R168" i="8"/>
  <c r="M169" i="8"/>
  <c r="R170" i="8"/>
  <c r="M171" i="8"/>
  <c r="R172" i="8"/>
  <c r="M173" i="8"/>
  <c r="R174" i="8"/>
  <c r="M186" i="8"/>
  <c r="F90" i="7" s="1"/>
  <c r="R187" i="8"/>
  <c r="M188" i="8"/>
  <c r="R189" i="8"/>
  <c r="M190" i="8"/>
  <c r="M191" i="8"/>
  <c r="F162" i="7" s="1"/>
  <c r="O191" i="8"/>
  <c r="H162" i="7" s="1"/>
  <c r="R192" i="8"/>
  <c r="M193" i="8"/>
  <c r="R194" i="8"/>
  <c r="M195" i="8"/>
  <c r="F88" i="7" s="1"/>
  <c r="R196" i="8"/>
  <c r="M197" i="8"/>
  <c r="R198" i="8"/>
  <c r="M199" i="8"/>
  <c r="R200" i="8"/>
  <c r="M201" i="8"/>
  <c r="F48" i="7" s="1"/>
  <c r="O203" i="8"/>
  <c r="H32" i="7" s="1"/>
  <c r="F53" i="7"/>
  <c r="F61" i="7"/>
  <c r="F39" i="7"/>
  <c r="F55" i="7"/>
  <c r="F38" i="7"/>
  <c r="F35" i="7"/>
  <c r="F13" i="7"/>
  <c r="M64" i="8"/>
  <c r="F30" i="7" s="1"/>
  <c r="R64" i="8"/>
  <c r="O65" i="8"/>
  <c r="H26" i="7" s="1"/>
  <c r="M106" i="8"/>
  <c r="F31" i="7" s="1"/>
  <c r="R106" i="8"/>
  <c r="O107" i="8"/>
  <c r="H29" i="7" s="1"/>
  <c r="R114" i="8"/>
  <c r="M160" i="8"/>
  <c r="F113" i="7" s="1"/>
  <c r="O160" i="8"/>
  <c r="H113" i="7" s="1"/>
  <c r="R160" i="8"/>
  <c r="T160" i="8"/>
  <c r="M175" i="8"/>
  <c r="F160" i="7" s="1"/>
  <c r="O175" i="8"/>
  <c r="H160" i="7" s="1"/>
  <c r="R175" i="8"/>
  <c r="T175" i="8"/>
  <c r="M176" i="8"/>
  <c r="F166" i="7" s="1"/>
  <c r="O176" i="8"/>
  <c r="H166" i="7" s="1"/>
  <c r="R176" i="8"/>
  <c r="T176" i="8"/>
  <c r="M177" i="8"/>
  <c r="F168" i="7" s="1"/>
  <c r="O177" i="8"/>
  <c r="H168" i="7" s="1"/>
  <c r="R177" i="8"/>
  <c r="T177" i="8"/>
  <c r="M178" i="8"/>
  <c r="F77" i="7" s="1"/>
  <c r="O178" i="8"/>
  <c r="H77" i="7" s="1"/>
  <c r="R178" i="8"/>
  <c r="T178" i="8"/>
  <c r="M179" i="8"/>
  <c r="F76" i="7" s="1"/>
  <c r="O179" i="8"/>
  <c r="H76" i="7" s="1"/>
  <c r="R179" i="8"/>
  <c r="T179" i="8"/>
  <c r="M180" i="8"/>
  <c r="F170" i="7" s="1"/>
  <c r="O180" i="8"/>
  <c r="H170" i="7" s="1"/>
  <c r="R180" i="8"/>
  <c r="T180" i="8"/>
  <c r="M181" i="8"/>
  <c r="F96" i="7" s="1"/>
  <c r="O181" i="8"/>
  <c r="H96" i="7" s="1"/>
  <c r="R181" i="8"/>
  <c r="T181" i="8"/>
  <c r="M182" i="8"/>
  <c r="F171" i="7" s="1"/>
  <c r="O182" i="8"/>
  <c r="H171" i="7" s="1"/>
  <c r="R182" i="8"/>
  <c r="T182" i="8"/>
  <c r="M183" i="8"/>
  <c r="F99" i="7" s="1"/>
  <c r="O183" i="8"/>
  <c r="H99" i="7" s="1"/>
  <c r="R183" i="8"/>
  <c r="T183" i="8"/>
  <c r="M184" i="8"/>
  <c r="F169" i="7" s="1"/>
  <c r="O184" i="8"/>
  <c r="H169" i="7" s="1"/>
  <c r="R184" i="8"/>
  <c r="T184" i="8"/>
  <c r="M185" i="8"/>
  <c r="F105" i="7" s="1"/>
  <c r="O185" i="8"/>
  <c r="H105" i="7" s="1"/>
  <c r="R185" i="8"/>
  <c r="T185" i="8"/>
  <c r="M205" i="8"/>
  <c r="F81" i="7" s="1"/>
  <c r="O205" i="8"/>
  <c r="H81" i="7" s="1"/>
  <c r="R205" i="8"/>
  <c r="T205" i="8"/>
  <c r="M206" i="8"/>
  <c r="F83" i="7" s="1"/>
  <c r="O206" i="8"/>
  <c r="H83" i="7" s="1"/>
  <c r="R206" i="8"/>
  <c r="T206" i="8"/>
  <c r="O207" i="8"/>
  <c r="H114" i="7" s="1"/>
  <c r="M207" i="8"/>
  <c r="F114" i="7" s="1"/>
  <c r="R208" i="8"/>
  <c r="M209" i="8"/>
  <c r="F78" i="7" s="1"/>
  <c r="R210" i="8"/>
  <c r="M211" i="8"/>
  <c r="F41" i="7" s="1"/>
  <c r="R212" i="8"/>
  <c r="M213" i="8"/>
  <c r="R214" i="8"/>
  <c r="M215" i="8"/>
  <c r="F87" i="7" s="1"/>
  <c r="R216" i="8"/>
  <c r="M217" i="8"/>
  <c r="F82" i="7" s="1"/>
  <c r="R218" i="8"/>
  <c r="M219" i="8"/>
  <c r="F79" i="7" s="1"/>
  <c r="R220" i="8"/>
  <c r="M221" i="8"/>
  <c r="R222" i="8"/>
  <c r="M223" i="8"/>
  <c r="R224" i="8"/>
  <c r="M225" i="8"/>
  <c r="M226" i="8"/>
  <c r="F159" i="7" s="1"/>
  <c r="O226" i="8"/>
  <c r="H159" i="7" s="1"/>
  <c r="M227" i="8"/>
  <c r="F167" i="7" s="1"/>
  <c r="O227" i="8"/>
  <c r="H167" i="7" s="1"/>
  <c r="M228" i="8"/>
  <c r="F74" i="7" s="1"/>
  <c r="O228" i="8"/>
  <c r="H74" i="7" s="1"/>
  <c r="M229" i="8"/>
  <c r="F75" i="7" s="1"/>
  <c r="O229" i="8"/>
  <c r="H75" i="7" s="1"/>
  <c r="M230" i="8"/>
  <c r="F95" i="7" s="1"/>
  <c r="O230" i="8"/>
  <c r="H95" i="7" s="1"/>
  <c r="M231" i="8"/>
  <c r="F94" i="7" s="1"/>
  <c r="O231" i="8"/>
  <c r="H94" i="7" s="1"/>
  <c r="M232" i="8"/>
  <c r="F101" i="7" s="1"/>
  <c r="O232" i="8"/>
  <c r="H101" i="7" s="1"/>
  <c r="M233" i="8"/>
  <c r="F100" i="7" s="1"/>
  <c r="O233" i="8"/>
  <c r="H100" i="7" s="1"/>
  <c r="M234" i="8"/>
  <c r="F104" i="7" s="1"/>
  <c r="O234" i="8"/>
  <c r="H104" i="7" s="1"/>
  <c r="M235" i="8"/>
  <c r="F103" i="7" s="1"/>
  <c r="O235" i="8"/>
  <c r="H103" i="7" s="1"/>
  <c r="M236" i="8"/>
  <c r="F110" i="7" s="1"/>
  <c r="O236" i="8"/>
  <c r="H110" i="7" s="1"/>
  <c r="M237" i="8"/>
  <c r="F112" i="7" s="1"/>
  <c r="O237" i="8"/>
  <c r="H112" i="7" s="1"/>
  <c r="R238" i="8"/>
  <c r="M239" i="8"/>
  <c r="R240" i="8"/>
  <c r="M241" i="8"/>
  <c r="F24" i="7" s="1"/>
  <c r="M242" i="8"/>
  <c r="F164" i="7" s="1"/>
  <c r="O242" i="8"/>
  <c r="H164" i="7" s="1"/>
  <c r="M243" i="8"/>
  <c r="F165" i="7" s="1"/>
  <c r="O243" i="8"/>
  <c r="H165" i="7" s="1"/>
  <c r="M244" i="8"/>
  <c r="F120" i="7" s="1"/>
  <c r="R244" i="8"/>
  <c r="O245" i="8"/>
  <c r="H119" i="7" s="1"/>
  <c r="T245" i="8"/>
  <c r="M246" i="8"/>
  <c r="R246" i="8"/>
  <c r="O247" i="8"/>
  <c r="T247" i="8"/>
  <c r="M248" i="8"/>
  <c r="F50" i="7" s="1"/>
  <c r="O249" i="8"/>
  <c r="H20" i="7" s="1"/>
  <c r="T249" i="8"/>
  <c r="M250" i="8"/>
  <c r="F149" i="7" s="1"/>
  <c r="O250" i="8"/>
  <c r="H149" i="7" s="1"/>
  <c r="M251" i="8"/>
  <c r="O252" i="8"/>
  <c r="T252" i="8"/>
  <c r="D70" i="7"/>
  <c r="M253" i="8"/>
  <c r="R253" i="8"/>
  <c r="O254" i="8"/>
  <c r="H50" i="7" s="1"/>
  <c r="T254" i="8"/>
  <c r="M255" i="8"/>
  <c r="O257" i="8"/>
  <c r="H121" i="7" s="1"/>
  <c r="T257" i="8"/>
  <c r="M258" i="8"/>
  <c r="O259" i="8"/>
  <c r="H118" i="7" s="1"/>
  <c r="T259" i="8"/>
  <c r="M260" i="8"/>
  <c r="F117" i="7" s="1"/>
  <c r="R260" i="8"/>
  <c r="O261" i="8"/>
  <c r="T261" i="8"/>
  <c r="M262" i="8"/>
  <c r="O263" i="8"/>
  <c r="H17" i="7" s="1"/>
  <c r="T263" i="8"/>
  <c r="R265" i="8"/>
  <c r="M266" i="8"/>
  <c r="R267" i="8"/>
  <c r="M268" i="8"/>
  <c r="R270" i="8"/>
  <c r="M271" i="8"/>
  <c r="D44" i="7"/>
  <c r="R272" i="8"/>
  <c r="M273" i="8"/>
  <c r="R274" i="8"/>
  <c r="M276" i="8"/>
  <c r="R277" i="8"/>
  <c r="M278" i="8"/>
  <c r="F108" i="7" s="1"/>
  <c r="R279" i="8"/>
  <c r="M280" i="8"/>
  <c r="R281" i="8"/>
  <c r="M282" i="8"/>
  <c r="M283" i="8"/>
  <c r="R283" i="8"/>
  <c r="O284" i="8"/>
  <c r="T284" i="8"/>
  <c r="M285" i="8"/>
  <c r="O286" i="8"/>
  <c r="T286" i="8"/>
  <c r="M287" i="8"/>
  <c r="O288" i="8"/>
  <c r="T288" i="8"/>
  <c r="M289" i="8"/>
  <c r="F151" i="7" s="1"/>
  <c r="O289" i="8"/>
  <c r="H151" i="7" s="1"/>
  <c r="M290" i="8"/>
  <c r="F155" i="7" s="1"/>
  <c r="O290" i="8"/>
  <c r="H155" i="7" s="1"/>
  <c r="M291" i="8"/>
  <c r="O292" i="8"/>
  <c r="T292" i="8"/>
  <c r="M293" i="8"/>
  <c r="O294" i="8"/>
  <c r="H44" i="7" s="1"/>
  <c r="T294" i="8"/>
  <c r="M295" i="8"/>
  <c r="O296" i="8"/>
  <c r="H15" i="7" s="1"/>
  <c r="T296" i="8"/>
  <c r="M297" i="8"/>
  <c r="F152" i="7" s="1"/>
  <c r="O297" i="8"/>
  <c r="H152" i="7" s="1"/>
  <c r="R299" i="8"/>
  <c r="M300" i="8"/>
  <c r="F91" i="7" s="1"/>
  <c r="R301" i="8"/>
  <c r="M302" i="8"/>
  <c r="D68" i="7"/>
  <c r="R303" i="8"/>
  <c r="M304" i="8"/>
  <c r="F67" i="7" s="1"/>
  <c r="R305" i="8"/>
  <c r="M306" i="8"/>
  <c r="D51" i="7"/>
  <c r="R307" i="8"/>
  <c r="M308" i="8"/>
  <c r="R309" i="8"/>
  <c r="M311" i="8"/>
  <c r="D93" i="7"/>
  <c r="R312" i="8"/>
  <c r="M313" i="8"/>
  <c r="R314" i="8"/>
  <c r="M315" i="8"/>
  <c r="R316" i="8"/>
  <c r="M317" i="8"/>
  <c r="R318" i="8"/>
  <c r="M319" i="8"/>
  <c r="R320" i="8"/>
  <c r="M324" i="8"/>
  <c r="R325" i="8"/>
  <c r="M326" i="8"/>
  <c r="F146" i="7" s="1"/>
  <c r="R327" i="8"/>
  <c r="M328" i="8"/>
  <c r="R329" i="8"/>
  <c r="M330" i="8"/>
  <c r="F111" i="7" s="1"/>
  <c r="R331" i="8"/>
  <c r="M332" i="8"/>
  <c r="R333" i="8"/>
  <c r="M334" i="8"/>
  <c r="R335" i="8"/>
  <c r="M336" i="8"/>
  <c r="R337" i="8"/>
  <c r="M338" i="8"/>
  <c r="R339" i="8"/>
  <c r="M340" i="8"/>
  <c r="R341" i="8"/>
  <c r="M342" i="8"/>
  <c r="F16" i="7" s="1"/>
  <c r="R343" i="8"/>
  <c r="M344" i="8"/>
  <c r="R345" i="8"/>
  <c r="M346" i="8"/>
  <c r="R347" i="8"/>
  <c r="M348" i="8"/>
  <c r="F62" i="7" s="1"/>
  <c r="R349" i="8"/>
  <c r="M350" i="8"/>
  <c r="R351" i="8"/>
  <c r="M352" i="8"/>
  <c r="M353" i="8"/>
  <c r="F138" i="7" s="1"/>
  <c r="O353" i="8"/>
  <c r="H138" i="7" s="1"/>
  <c r="M354" i="8"/>
  <c r="O354" i="8"/>
  <c r="M355" i="8"/>
  <c r="F125" i="7" s="1"/>
  <c r="O355" i="8"/>
  <c r="R356" i="8"/>
  <c r="M357" i="8"/>
  <c r="F150" i="7" s="1"/>
  <c r="R358" i="8"/>
  <c r="M359" i="8"/>
  <c r="F144" i="7" s="1"/>
  <c r="R360" i="8"/>
  <c r="M361" i="8"/>
  <c r="F115" i="7" s="1"/>
  <c r="R362" i="8"/>
  <c r="M363" i="8"/>
  <c r="F109" i="7" s="1"/>
  <c r="R364" i="8"/>
  <c r="M365" i="8"/>
  <c r="F97" i="7" s="1"/>
  <c r="R366" i="8"/>
  <c r="M367" i="8"/>
  <c r="R368" i="8"/>
  <c r="M369" i="8"/>
  <c r="R370" i="8"/>
  <c r="M371" i="8"/>
  <c r="R372" i="8"/>
  <c r="M373" i="8"/>
  <c r="R374" i="8"/>
  <c r="M375" i="8"/>
  <c r="R376" i="8"/>
  <c r="M377" i="8"/>
  <c r="R378" i="8"/>
  <c r="M379" i="8"/>
  <c r="R380" i="8"/>
  <c r="M381" i="8"/>
  <c r="R382" i="8"/>
  <c r="M383" i="8"/>
  <c r="R384" i="8"/>
  <c r="M385" i="8"/>
  <c r="D134" i="7"/>
  <c r="M386" i="8"/>
  <c r="O386" i="8"/>
  <c r="M387" i="8"/>
  <c r="O387" i="8"/>
  <c r="M388" i="8"/>
  <c r="O388" i="8"/>
  <c r="H128" i="7" s="1"/>
  <c r="M389" i="8"/>
  <c r="F141" i="7" s="1"/>
  <c r="O389" i="8"/>
  <c r="H141" i="7" s="1"/>
  <c r="R390" i="8"/>
  <c r="M391" i="8"/>
  <c r="R392" i="8"/>
  <c r="M393" i="8"/>
  <c r="R394" i="8"/>
  <c r="M395" i="8"/>
  <c r="R396" i="8"/>
  <c r="M397" i="8"/>
  <c r="R398" i="8"/>
  <c r="M399" i="8"/>
  <c r="R400" i="8"/>
  <c r="M401" i="8"/>
  <c r="R402" i="8"/>
  <c r="M403" i="8"/>
  <c r="R404" i="8"/>
  <c r="M405" i="8"/>
  <c r="R406" i="8"/>
  <c r="M407" i="8"/>
  <c r="R408" i="8"/>
  <c r="M409" i="8"/>
  <c r="R410" i="8"/>
  <c r="M411" i="8"/>
  <c r="R412" i="8"/>
  <c r="M413" i="8"/>
  <c r="D69" i="7"/>
  <c r="R414" i="8"/>
  <c r="M415" i="8"/>
  <c r="R416" i="8"/>
  <c r="M417" i="8"/>
  <c r="R418" i="8"/>
  <c r="M419" i="8"/>
  <c r="M420" i="8"/>
  <c r="F143" i="7" s="1"/>
  <c r="O420" i="8"/>
  <c r="H143" i="7" s="1"/>
  <c r="M421" i="8"/>
  <c r="O421" i="8"/>
  <c r="M422" i="8"/>
  <c r="F139" i="7" s="1"/>
  <c r="O422" i="8"/>
  <c r="R423" i="8"/>
  <c r="M424" i="8"/>
  <c r="R425" i="8"/>
  <c r="M426" i="8"/>
  <c r="R427" i="8"/>
  <c r="M428" i="8"/>
  <c r="R429" i="8"/>
  <c r="M430" i="8"/>
  <c r="R431" i="8"/>
  <c r="M432" i="8"/>
  <c r="R433" i="8"/>
  <c r="M434" i="8"/>
  <c r="R435" i="8"/>
  <c r="M436" i="8"/>
  <c r="R437" i="8"/>
  <c r="M438" i="8"/>
  <c r="R439" i="8"/>
  <c r="M440" i="8"/>
  <c r="R441" i="8"/>
  <c r="M442" i="8"/>
  <c r="R443" i="8"/>
  <c r="M444" i="8"/>
  <c r="R445" i="8"/>
  <c r="M446" i="8"/>
  <c r="R447" i="8"/>
  <c r="M448" i="8"/>
  <c r="R449" i="8"/>
  <c r="M450" i="8"/>
  <c r="R451" i="8"/>
  <c r="M452" i="8"/>
  <c r="R453" i="8"/>
  <c r="M454" i="8"/>
  <c r="M455" i="8"/>
  <c r="O455" i="8"/>
  <c r="D127" i="7"/>
  <c r="M456" i="8"/>
  <c r="O456" i="8"/>
  <c r="R459" i="8"/>
  <c r="M460" i="8"/>
  <c r="R461" i="8"/>
  <c r="M462" i="8"/>
  <c r="R463" i="8"/>
  <c r="M464" i="8"/>
  <c r="R465" i="8"/>
  <c r="M466" i="8"/>
  <c r="R467" i="8"/>
  <c r="M468" i="8"/>
  <c r="R469" i="8"/>
  <c r="M470" i="8"/>
  <c r="R471" i="8"/>
  <c r="M472" i="8"/>
  <c r="R473" i="8"/>
  <c r="M474" i="8"/>
  <c r="R475" i="8"/>
  <c r="M476" i="8"/>
  <c r="R477" i="8"/>
  <c r="M478" i="8"/>
  <c r="R479" i="8"/>
  <c r="M480" i="8"/>
  <c r="R481" i="8"/>
  <c r="M482" i="8"/>
  <c r="R483" i="8"/>
  <c r="M487" i="8"/>
  <c r="R488" i="8"/>
  <c r="M489" i="8"/>
  <c r="R490" i="8"/>
  <c r="M491" i="8"/>
  <c r="R492" i="8"/>
  <c r="M493" i="8"/>
  <c r="R494" i="8"/>
  <c r="M495" i="8"/>
  <c r="R496" i="8"/>
  <c r="M497" i="8"/>
  <c r="R498" i="8"/>
  <c r="M499" i="8"/>
  <c r="R500" i="8"/>
  <c r="M501" i="8"/>
  <c r="R502" i="8"/>
  <c r="M503" i="8"/>
  <c r="F37" i="7" s="1"/>
  <c r="R504" i="8"/>
  <c r="M505" i="8"/>
  <c r="R506" i="8"/>
  <c r="M507" i="8"/>
  <c r="R508" i="8"/>
  <c r="M509" i="8"/>
  <c r="R510" i="8"/>
  <c r="M511" i="8"/>
  <c r="F68" i="7" s="1"/>
  <c r="R512" i="8"/>
  <c r="M513" i="8"/>
  <c r="R514" i="8"/>
  <c r="M515" i="8"/>
  <c r="R516" i="8"/>
  <c r="M517" i="8"/>
  <c r="F18" i="7" s="1"/>
  <c r="T519" i="8"/>
  <c r="T521" i="8"/>
  <c r="T523" i="8"/>
  <c r="T525" i="8"/>
  <c r="T527" i="8"/>
  <c r="T532" i="8"/>
  <c r="T534" i="8"/>
  <c r="T536" i="8"/>
  <c r="T538" i="8"/>
  <c r="T540" i="8"/>
  <c r="T542" i="8"/>
  <c r="T544" i="8"/>
  <c r="T546" i="8"/>
  <c r="T548" i="8"/>
  <c r="T550" i="8"/>
  <c r="T552" i="8"/>
  <c r="T554" i="8"/>
  <c r="T556" i="8"/>
  <c r="T558" i="8"/>
  <c r="T560" i="8"/>
  <c r="M561" i="8"/>
  <c r="O561" i="8"/>
  <c r="R561" i="8"/>
  <c r="M562" i="8"/>
  <c r="O562" i="8"/>
  <c r="R562" i="8"/>
  <c r="M563" i="8"/>
  <c r="O563" i="8"/>
  <c r="R563" i="8"/>
  <c r="T565" i="8"/>
  <c r="T567" i="8"/>
  <c r="T569" i="8"/>
  <c r="T571" i="8"/>
  <c r="T573" i="8"/>
  <c r="T575" i="8"/>
  <c r="T577" i="8"/>
  <c r="T579" i="8"/>
  <c r="T581" i="8"/>
  <c r="T583" i="8"/>
  <c r="T585" i="8"/>
  <c r="T587" i="8"/>
  <c r="T589" i="8"/>
  <c r="T591" i="8"/>
  <c r="M592" i="8"/>
  <c r="F142" i="7" s="1"/>
  <c r="O592" i="8"/>
  <c r="R592" i="8"/>
  <c r="T592" i="8"/>
  <c r="M593" i="8"/>
  <c r="O593" i="8"/>
  <c r="R593" i="8"/>
  <c r="M594" i="8"/>
  <c r="O594" i="8"/>
  <c r="R594" i="8"/>
  <c r="M595" i="8"/>
  <c r="O595" i="8"/>
  <c r="R595" i="8"/>
  <c r="T597" i="8"/>
  <c r="T599" i="8"/>
  <c r="T601" i="8"/>
  <c r="T603" i="8"/>
  <c r="T605" i="8"/>
  <c r="T607" i="8"/>
  <c r="T609" i="8"/>
  <c r="T611" i="8"/>
  <c r="T613" i="8"/>
  <c r="T615" i="8"/>
  <c r="T617" i="8"/>
  <c r="T619" i="8"/>
  <c r="T621" i="8"/>
  <c r="T623" i="8"/>
  <c r="T625" i="8"/>
  <c r="T627" i="8"/>
  <c r="M628" i="8"/>
  <c r="O628" i="8"/>
  <c r="R628" i="8"/>
  <c r="M629" i="8"/>
  <c r="O629" i="8"/>
  <c r="R629" i="8"/>
  <c r="T631" i="8"/>
  <c r="T633" i="8"/>
  <c r="T635" i="8"/>
  <c r="T637" i="8"/>
  <c r="T639" i="8"/>
  <c r="T641" i="8"/>
  <c r="T643" i="8"/>
  <c r="T645" i="8"/>
  <c r="T647" i="8"/>
  <c r="T649" i="8"/>
  <c r="T651" i="8"/>
  <c r="T655" i="8"/>
  <c r="T657" i="8"/>
  <c r="T659" i="8"/>
  <c r="T661" i="8"/>
  <c r="T663" i="8"/>
  <c r="T665" i="8"/>
  <c r="T667" i="8"/>
  <c r="T669" i="8"/>
  <c r="T671" i="8"/>
  <c r="T673" i="8"/>
  <c r="T675" i="8"/>
  <c r="T677" i="8"/>
  <c r="T679" i="8"/>
  <c r="M680" i="8"/>
  <c r="O680" i="8"/>
  <c r="R680" i="8"/>
  <c r="T680" i="8"/>
  <c r="M681" i="8"/>
  <c r="O681" i="8"/>
  <c r="R681" i="8"/>
  <c r="M682" i="8"/>
  <c r="O682" i="8"/>
  <c r="R682" i="8"/>
  <c r="M683" i="8"/>
  <c r="O683" i="8"/>
  <c r="R683" i="8"/>
  <c r="T683" i="8"/>
  <c r="T685" i="8"/>
  <c r="T687" i="8"/>
  <c r="T689" i="8"/>
  <c r="T691" i="8"/>
  <c r="T693" i="8"/>
  <c r="T695" i="8"/>
  <c r="T697" i="8"/>
  <c r="T699" i="8"/>
  <c r="T701" i="8"/>
  <c r="T703" i="8"/>
  <c r="T705" i="8"/>
  <c r="T707" i="8"/>
  <c r="T709" i="8"/>
  <c r="T711" i="8"/>
  <c r="T713" i="8"/>
  <c r="T716" i="8"/>
  <c r="T718" i="8"/>
  <c r="T720" i="8"/>
  <c r="T722" i="8"/>
  <c r="T724" i="8"/>
  <c r="E126" i="7"/>
  <c r="M728" i="8"/>
  <c r="T729" i="8"/>
  <c r="T731" i="8"/>
  <c r="T733" i="8"/>
  <c r="T735" i="8"/>
  <c r="T737" i="8"/>
  <c r="T739" i="8"/>
  <c r="T741" i="8"/>
  <c r="T743" i="8"/>
  <c r="T745" i="8"/>
  <c r="T747" i="8"/>
  <c r="T749" i="8"/>
  <c r="T751" i="8"/>
  <c r="T753" i="8"/>
  <c r="T755" i="8"/>
  <c r="T757" i="8"/>
  <c r="M758" i="8"/>
  <c r="O758" i="8"/>
  <c r="R758" i="8"/>
  <c r="M759" i="8"/>
  <c r="O759" i="8"/>
  <c r="R759" i="8"/>
  <c r="O244" i="8"/>
  <c r="H120" i="7" s="1"/>
  <c r="M245" i="8"/>
  <c r="F119" i="7" s="1"/>
  <c r="R245" i="8"/>
  <c r="O246" i="8"/>
  <c r="H98" i="7" s="1"/>
  <c r="M247" i="8"/>
  <c r="R247" i="8"/>
  <c r="M249" i="8"/>
  <c r="F20" i="7" s="1"/>
  <c r="R249" i="8"/>
  <c r="M252" i="8"/>
  <c r="O253" i="8"/>
  <c r="H70" i="7" s="1"/>
  <c r="M254" i="8"/>
  <c r="M256" i="8"/>
  <c r="F131" i="7" s="1"/>
  <c r="O256" i="8"/>
  <c r="H131" i="7" s="1"/>
  <c r="R256" i="8"/>
  <c r="T256" i="8"/>
  <c r="M257" i="8"/>
  <c r="F121" i="7" s="1"/>
  <c r="R257" i="8"/>
  <c r="M259" i="8"/>
  <c r="F118" i="7" s="1"/>
  <c r="R259" i="8"/>
  <c r="O260" i="8"/>
  <c r="H117" i="7" s="1"/>
  <c r="M261" i="8"/>
  <c r="M263" i="8"/>
  <c r="F17" i="7" s="1"/>
  <c r="R263" i="8"/>
  <c r="M275" i="8"/>
  <c r="F86" i="7" s="1"/>
  <c r="O275" i="8"/>
  <c r="R275" i="8"/>
  <c r="T275" i="8"/>
  <c r="O283" i="8"/>
  <c r="H153" i="7" s="1"/>
  <c r="M284" i="8"/>
  <c r="R284" i="8"/>
  <c r="M286" i="8"/>
  <c r="F44" i="7" s="1"/>
  <c r="M288" i="8"/>
  <c r="F23" i="7" s="1"/>
  <c r="R288" i="8"/>
  <c r="M292" i="8"/>
  <c r="M294" i="8"/>
  <c r="M296" i="8"/>
  <c r="M310" i="8"/>
  <c r="F130" i="7" s="1"/>
  <c r="O310" i="8"/>
  <c r="R310" i="8"/>
  <c r="T310" i="8"/>
  <c r="M321" i="8"/>
  <c r="O321" i="8"/>
  <c r="H132" i="7" s="1"/>
  <c r="R321" i="8"/>
  <c r="T321" i="8"/>
  <c r="M322" i="8"/>
  <c r="O322" i="8"/>
  <c r="R322" i="8"/>
  <c r="T322" i="8"/>
  <c r="M323" i="8"/>
  <c r="F123" i="7" s="1"/>
  <c r="O323" i="8"/>
  <c r="H123" i="7" s="1"/>
  <c r="R323" i="8"/>
  <c r="T323" i="8"/>
  <c r="F69" i="7"/>
  <c r="M484" i="8"/>
  <c r="F135" i="7" s="1"/>
  <c r="O484" i="8"/>
  <c r="H135" i="7" s="1"/>
  <c r="R484" i="8"/>
  <c r="T484" i="8"/>
  <c r="M485" i="8"/>
  <c r="O485" i="8"/>
  <c r="R485" i="8"/>
  <c r="M486" i="8"/>
  <c r="O486" i="8"/>
  <c r="R486" i="8"/>
  <c r="G126" i="7"/>
  <c r="O728" i="8"/>
  <c r="M761" i="8"/>
  <c r="R762" i="8"/>
  <c r="M763" i="8"/>
  <c r="R764" i="8"/>
  <c r="M765" i="8"/>
  <c r="R766" i="8"/>
  <c r="M767" i="8"/>
  <c r="R768" i="8"/>
  <c r="M769" i="8"/>
  <c r="R770" i="8"/>
  <c r="M771" i="8"/>
  <c r="R772" i="8"/>
  <c r="M773" i="8"/>
  <c r="R774" i="8"/>
  <c r="M775" i="8"/>
  <c r="R776" i="8"/>
  <c r="M777" i="8"/>
  <c r="R778" i="8"/>
  <c r="M779" i="8"/>
  <c r="R780" i="8"/>
  <c r="M781" i="8"/>
  <c r="R782" i="8"/>
  <c r="M783" i="8"/>
  <c r="R784" i="8"/>
  <c r="M785" i="8"/>
  <c r="R786" i="8"/>
  <c r="M787" i="8"/>
  <c r="R788" i="8"/>
  <c r="M789" i="8"/>
  <c r="R790" i="8"/>
  <c r="M794" i="8"/>
  <c r="R795" i="8"/>
  <c r="M796" i="8"/>
  <c r="R797" i="8"/>
  <c r="M798" i="8"/>
  <c r="R799" i="8"/>
  <c r="M800" i="8"/>
  <c r="R801" i="8"/>
  <c r="M802" i="8"/>
  <c r="R803" i="8"/>
  <c r="M804" i="8"/>
  <c r="R805" i="8"/>
  <c r="M806" i="8"/>
  <c r="R807" i="8"/>
  <c r="M808" i="8"/>
  <c r="R809" i="8"/>
  <c r="M810" i="8"/>
  <c r="R811" i="8"/>
  <c r="M812" i="8"/>
  <c r="F33" i="7" s="1"/>
  <c r="R813" i="8"/>
  <c r="M814" i="8"/>
  <c r="R815" i="8"/>
  <c r="M816" i="8"/>
  <c r="R817" i="8"/>
  <c r="M818" i="8"/>
  <c r="R819" i="8"/>
  <c r="M820" i="8"/>
  <c r="R821" i="8"/>
  <c r="M822" i="8"/>
  <c r="F51" i="7" s="1"/>
  <c r="R823" i="8"/>
  <c r="M824" i="8"/>
  <c r="R825" i="8"/>
  <c r="M829" i="8"/>
  <c r="R830" i="8"/>
  <c r="M831" i="8"/>
  <c r="R832" i="8"/>
  <c r="M833" i="8"/>
  <c r="R834" i="8"/>
  <c r="M835" i="8"/>
  <c r="R836" i="8"/>
  <c r="M837" i="8"/>
  <c r="R838" i="8"/>
  <c r="M839" i="8"/>
  <c r="R840" i="8"/>
  <c r="M841" i="8"/>
  <c r="R842" i="8"/>
  <c r="M843" i="8"/>
  <c r="F93" i="7" s="1"/>
  <c r="R844" i="8"/>
  <c r="M845" i="8"/>
  <c r="R846" i="8"/>
  <c r="M847" i="8"/>
  <c r="R848" i="8"/>
  <c r="M849" i="8"/>
  <c r="R850" i="8"/>
  <c r="M851" i="8"/>
  <c r="R852" i="8"/>
  <c r="M853" i="8"/>
  <c r="T857" i="8"/>
  <c r="T859" i="8"/>
  <c r="T861" i="8"/>
  <c r="T863" i="8"/>
  <c r="T865" i="8"/>
  <c r="T867" i="8"/>
  <c r="T869" i="8"/>
  <c r="T871" i="8"/>
  <c r="T873" i="8"/>
  <c r="T875" i="8"/>
  <c r="T877" i="8"/>
  <c r="T879" i="8"/>
  <c r="T881" i="8"/>
  <c r="T883" i="8"/>
  <c r="T885" i="8"/>
  <c r="T887" i="8"/>
  <c r="M888" i="8"/>
  <c r="O888" i="8"/>
  <c r="R888" i="8"/>
  <c r="M760" i="8"/>
  <c r="O760" i="8"/>
  <c r="R760" i="8"/>
  <c r="M791" i="8"/>
  <c r="O791" i="8"/>
  <c r="R791" i="8"/>
  <c r="M792" i="8"/>
  <c r="O792" i="8"/>
  <c r="R792" i="8"/>
  <c r="M793" i="8"/>
  <c r="O793" i="8"/>
  <c r="R793" i="8"/>
  <c r="M826" i="8"/>
  <c r="O826" i="8"/>
  <c r="R826" i="8"/>
  <c r="M827" i="8"/>
  <c r="O827" i="8"/>
  <c r="R827" i="8"/>
  <c r="M828" i="8"/>
  <c r="O828" i="8"/>
  <c r="R828" i="8"/>
  <c r="R890" i="8"/>
  <c r="M891" i="8"/>
  <c r="R892" i="8"/>
  <c r="M893" i="8"/>
  <c r="R894" i="8"/>
  <c r="M895" i="8"/>
  <c r="R896" i="8"/>
  <c r="M897" i="8"/>
  <c r="R898" i="8"/>
  <c r="M902" i="8"/>
  <c r="R903" i="8"/>
  <c r="M904" i="8"/>
  <c r="R905" i="8"/>
  <c r="M906" i="8"/>
  <c r="R907" i="8"/>
  <c r="M908" i="8"/>
  <c r="R909" i="8"/>
  <c r="M910" i="8"/>
  <c r="R911" i="8"/>
  <c r="M912" i="8"/>
  <c r="R913" i="8"/>
  <c r="M914" i="8"/>
  <c r="R915" i="8"/>
  <c r="M916" i="8"/>
  <c r="R917" i="8"/>
  <c r="M918" i="8"/>
  <c r="R919" i="8"/>
  <c r="M920" i="8"/>
  <c r="R921" i="8"/>
  <c r="M922" i="8"/>
  <c r="R923" i="8"/>
  <c r="M924" i="8"/>
  <c r="R925" i="8"/>
  <c r="M926" i="8"/>
  <c r="R927" i="8"/>
  <c r="M928" i="8"/>
  <c r="R929" i="8"/>
  <c r="M930" i="8"/>
  <c r="R933" i="8"/>
  <c r="M934" i="8"/>
  <c r="R935" i="8"/>
  <c r="M936" i="8"/>
  <c r="R937" i="8"/>
  <c r="M938" i="8"/>
  <c r="R939" i="8"/>
  <c r="M940" i="8"/>
  <c r="R941" i="8"/>
  <c r="M942" i="8"/>
  <c r="R943" i="8"/>
  <c r="M944" i="8"/>
  <c r="R945" i="8"/>
  <c r="M946" i="8"/>
  <c r="R947" i="8"/>
  <c r="M948" i="8"/>
  <c r="R949" i="8"/>
  <c r="M950" i="8"/>
  <c r="R951" i="8"/>
  <c r="M952" i="8"/>
  <c r="R953" i="8"/>
  <c r="M954" i="8"/>
  <c r="R955" i="8"/>
  <c r="M956" i="8"/>
  <c r="R957" i="8"/>
  <c r="M958" i="8"/>
  <c r="R959" i="8"/>
  <c r="M960" i="8"/>
  <c r="R961" i="8"/>
  <c r="M962" i="8"/>
  <c r="R963" i="8"/>
  <c r="M964" i="8"/>
  <c r="R967" i="8"/>
  <c r="M968" i="8"/>
  <c r="R969" i="8"/>
  <c r="M970" i="8"/>
  <c r="R971" i="8"/>
  <c r="M972" i="8"/>
  <c r="R973" i="8"/>
  <c r="M974" i="8"/>
  <c r="R975" i="8"/>
  <c r="M976" i="8"/>
  <c r="R977" i="8"/>
  <c r="M978" i="8"/>
  <c r="R979" i="8"/>
  <c r="M980" i="8"/>
  <c r="R981" i="8"/>
  <c r="M982" i="8"/>
  <c r="R983" i="8"/>
  <c r="M984" i="8"/>
  <c r="R985" i="8"/>
  <c r="M986" i="8"/>
  <c r="R987" i="8"/>
  <c r="M988" i="8"/>
  <c r="R989" i="8"/>
  <c r="M990" i="8"/>
  <c r="R991" i="8"/>
  <c r="M995" i="8"/>
  <c r="R996" i="8"/>
  <c r="M997" i="8"/>
  <c r="R998" i="8"/>
  <c r="M999" i="8"/>
  <c r="R1000" i="8"/>
  <c r="M1001" i="8"/>
  <c r="R1002" i="8"/>
  <c r="M1003" i="8"/>
  <c r="R1004" i="8"/>
  <c r="M1005" i="8"/>
  <c r="R1006" i="8"/>
  <c r="M1007" i="8"/>
  <c r="R1008" i="8"/>
  <c r="M1009" i="8"/>
  <c r="R1010" i="8"/>
  <c r="M1011" i="8"/>
  <c r="R1012" i="8"/>
  <c r="M1013" i="8"/>
  <c r="T1013" i="8"/>
  <c r="T1015" i="8"/>
  <c r="T1017" i="8"/>
  <c r="T1019" i="8"/>
  <c r="M1020" i="8"/>
  <c r="O1020" i="8"/>
  <c r="R1020" i="8"/>
  <c r="T1022" i="8"/>
  <c r="T1024" i="8"/>
  <c r="T1026" i="8"/>
  <c r="T1029" i="8"/>
  <c r="O1029" i="8"/>
  <c r="M1029" i="8"/>
  <c r="T1031" i="8"/>
  <c r="O1031" i="8"/>
  <c r="M1031" i="8"/>
  <c r="T1033" i="8"/>
  <c r="O1033" i="8"/>
  <c r="M1033" i="8"/>
  <c r="T1037" i="8"/>
  <c r="O1037" i="8"/>
  <c r="M1037" i="8"/>
  <c r="T1039" i="8"/>
  <c r="O1039" i="8"/>
  <c r="M1039" i="8"/>
  <c r="T1041" i="8"/>
  <c r="O1041" i="8"/>
  <c r="M1041" i="8"/>
  <c r="T1044" i="8"/>
  <c r="M899" i="8"/>
  <c r="O899" i="8"/>
  <c r="R899" i="8"/>
  <c r="M900" i="8"/>
  <c r="O900" i="8"/>
  <c r="R900" i="8"/>
  <c r="M901" i="8"/>
  <c r="O901" i="8"/>
  <c r="R901" i="8"/>
  <c r="M992" i="8"/>
  <c r="O992" i="8"/>
  <c r="R992" i="8"/>
  <c r="M993" i="8"/>
  <c r="O993" i="8"/>
  <c r="R993" i="8"/>
  <c r="M994" i="8"/>
  <c r="O994" i="8"/>
  <c r="R994" i="8"/>
  <c r="M1028" i="8"/>
  <c r="M1030" i="8"/>
  <c r="M1032" i="8"/>
  <c r="M1036" i="8"/>
  <c r="M1038" i="8"/>
  <c r="M1040" i="8"/>
  <c r="A1" i="4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" i="3"/>
  <c r="Y1" i="3"/>
  <c r="CX1" i="3" s="1"/>
  <c r="CY1" i="3"/>
  <c r="CZ1" i="3"/>
  <c r="DA1" i="3"/>
  <c r="DB1" i="3"/>
  <c r="DC1" i="3"/>
  <c r="A2" i="3"/>
  <c r="Y2" i="3"/>
  <c r="CX2" i="3" s="1"/>
  <c r="CY2" i="3"/>
  <c r="CZ2" i="3"/>
  <c r="DA2" i="3"/>
  <c r="DB2" i="3"/>
  <c r="DC2" i="3"/>
  <c r="A3" i="3"/>
  <c r="Y3" i="3"/>
  <c r="CX3" i="3"/>
  <c r="DG3" i="3" s="1"/>
  <c r="DJ3" i="3" s="1"/>
  <c r="CY3" i="3"/>
  <c r="CZ3" i="3"/>
  <c r="DA3" i="3"/>
  <c r="DB3" i="3"/>
  <c r="DC3" i="3"/>
  <c r="DF3" i="3"/>
  <c r="DH3" i="3"/>
  <c r="A4" i="3"/>
  <c r="Y4" i="3"/>
  <c r="CX4" i="3" s="1"/>
  <c r="CY4" i="3"/>
  <c r="CZ4" i="3"/>
  <c r="DA4" i="3"/>
  <c r="DB4" i="3"/>
  <c r="DC4" i="3"/>
  <c r="A5" i="3"/>
  <c r="Y5" i="3"/>
  <c r="CX5" i="3"/>
  <c r="DG5" i="3" s="1"/>
  <c r="DJ5" i="3" s="1"/>
  <c r="CY5" i="3"/>
  <c r="CZ5" i="3"/>
  <c r="DA5" i="3"/>
  <c r="DB5" i="3"/>
  <c r="DC5" i="3"/>
  <c r="DF5" i="3"/>
  <c r="DH5" i="3"/>
  <c r="A6" i="3"/>
  <c r="Y6" i="3"/>
  <c r="CX6" i="3" s="1"/>
  <c r="CY6" i="3"/>
  <c r="CZ6" i="3"/>
  <c r="DA6" i="3"/>
  <c r="DB6" i="3"/>
  <c r="DC6" i="3"/>
  <c r="A7" i="3"/>
  <c r="Y7" i="3"/>
  <c r="CX7" i="3"/>
  <c r="DG7" i="3" s="1"/>
  <c r="DJ7" i="3" s="1"/>
  <c r="CY7" i="3"/>
  <c r="CZ7" i="3"/>
  <c r="DA7" i="3"/>
  <c r="DB7" i="3"/>
  <c r="DC7" i="3"/>
  <c r="DF7" i="3"/>
  <c r="DH7" i="3"/>
  <c r="A8" i="3"/>
  <c r="Y8" i="3"/>
  <c r="CX8" i="3" s="1"/>
  <c r="CY8" i="3"/>
  <c r="CZ8" i="3"/>
  <c r="DA8" i="3"/>
  <c r="DB8" i="3"/>
  <c r="DC8" i="3"/>
  <c r="A9" i="3"/>
  <c r="Y9" i="3"/>
  <c r="CX9" i="3"/>
  <c r="DG9" i="3" s="1"/>
  <c r="CY9" i="3"/>
  <c r="CZ9" i="3"/>
  <c r="DA9" i="3"/>
  <c r="DB9" i="3"/>
  <c r="DC9" i="3"/>
  <c r="DF9" i="3"/>
  <c r="DH9" i="3"/>
  <c r="DJ9" i="3"/>
  <c r="A10" i="3"/>
  <c r="Y10" i="3"/>
  <c r="CX10" i="3" s="1"/>
  <c r="CY10" i="3"/>
  <c r="CZ10" i="3"/>
  <c r="DA10" i="3"/>
  <c r="DB10" i="3"/>
  <c r="DC10" i="3"/>
  <c r="A11" i="3"/>
  <c r="Y11" i="3"/>
  <c r="CX11" i="3"/>
  <c r="DG11" i="3" s="1"/>
  <c r="CY11" i="3"/>
  <c r="CZ11" i="3"/>
  <c r="DA11" i="3"/>
  <c r="DB11" i="3"/>
  <c r="DC11" i="3"/>
  <c r="DF11" i="3"/>
  <c r="DH11" i="3"/>
  <c r="DJ11" i="3"/>
  <c r="A12" i="3"/>
  <c r="Y12" i="3"/>
  <c r="CX12" i="3" s="1"/>
  <c r="CY12" i="3"/>
  <c r="CZ12" i="3"/>
  <c r="DA12" i="3"/>
  <c r="DB12" i="3"/>
  <c r="DC12" i="3"/>
  <c r="A13" i="3"/>
  <c r="Y13" i="3"/>
  <c r="CX13" i="3"/>
  <c r="DG13" i="3" s="1"/>
  <c r="CY13" i="3"/>
  <c r="CZ13" i="3"/>
  <c r="DA13" i="3"/>
  <c r="DB13" i="3"/>
  <c r="DC13" i="3"/>
  <c r="DF13" i="3"/>
  <c r="DH13" i="3"/>
  <c r="DJ13" i="3"/>
  <c r="A14" i="3"/>
  <c r="Y14" i="3"/>
  <c r="CX14" i="3" s="1"/>
  <c r="CY14" i="3"/>
  <c r="CZ14" i="3"/>
  <c r="DA14" i="3"/>
  <c r="DB14" i="3"/>
  <c r="DC14" i="3"/>
  <c r="A15" i="3"/>
  <c r="Y15" i="3"/>
  <c r="CX15" i="3"/>
  <c r="DG15" i="3" s="1"/>
  <c r="CY15" i="3"/>
  <c r="CZ15" i="3"/>
  <c r="DA15" i="3"/>
  <c r="DB15" i="3"/>
  <c r="DC15" i="3"/>
  <c r="DF15" i="3"/>
  <c r="DH15" i="3"/>
  <c r="DJ15" i="3"/>
  <c r="A16" i="3"/>
  <c r="Y16" i="3"/>
  <c r="CX16" i="3" s="1"/>
  <c r="CY16" i="3"/>
  <c r="CZ16" i="3"/>
  <c r="DA16" i="3"/>
  <c r="DB16" i="3"/>
  <c r="DC16" i="3"/>
  <c r="A17" i="3"/>
  <c r="Y17" i="3"/>
  <c r="CX17" i="3"/>
  <c r="DG17" i="3" s="1"/>
  <c r="CY17" i="3"/>
  <c r="CZ17" i="3"/>
  <c r="DA17" i="3"/>
  <c r="DB17" i="3"/>
  <c r="DC17" i="3"/>
  <c r="DF17" i="3"/>
  <c r="DH17" i="3"/>
  <c r="DJ17" i="3"/>
  <c r="A18" i="3"/>
  <c r="Y18" i="3"/>
  <c r="CX18" i="3" s="1"/>
  <c r="CY18" i="3"/>
  <c r="CZ18" i="3"/>
  <c r="DA18" i="3"/>
  <c r="DB18" i="3"/>
  <c r="DC18" i="3"/>
  <c r="A19" i="3"/>
  <c r="Y19" i="3"/>
  <c r="CX19" i="3"/>
  <c r="DG19" i="3" s="1"/>
  <c r="CY19" i="3"/>
  <c r="CZ19" i="3"/>
  <c r="DA19" i="3"/>
  <c r="DB19" i="3"/>
  <c r="DC19" i="3"/>
  <c r="DF19" i="3"/>
  <c r="DH19" i="3"/>
  <c r="DJ19" i="3"/>
  <c r="A20" i="3"/>
  <c r="Y20" i="3"/>
  <c r="CX20" i="3" s="1"/>
  <c r="CY20" i="3"/>
  <c r="CZ20" i="3"/>
  <c r="DA20" i="3"/>
  <c r="DB20" i="3"/>
  <c r="DC20" i="3"/>
  <c r="DG20" i="3"/>
  <c r="A21" i="3"/>
  <c r="Y21" i="3"/>
  <c r="CX21" i="3"/>
  <c r="CY21" i="3"/>
  <c r="CZ21" i="3"/>
  <c r="DA21" i="3"/>
  <c r="DB21" i="3"/>
  <c r="DC21" i="3"/>
  <c r="DF21" i="3"/>
  <c r="DJ21" i="3"/>
  <c r="A22" i="3"/>
  <c r="Y22" i="3"/>
  <c r="CX22" i="3" s="1"/>
  <c r="CY22" i="3"/>
  <c r="CZ22" i="3"/>
  <c r="DA22" i="3"/>
  <c r="DB22" i="3"/>
  <c r="DC22" i="3"/>
  <c r="DG22" i="3"/>
  <c r="A23" i="3"/>
  <c r="Y23" i="3"/>
  <c r="CX23" i="3"/>
  <c r="CY23" i="3"/>
  <c r="CZ23" i="3"/>
  <c r="DA23" i="3"/>
  <c r="DB23" i="3"/>
  <c r="DC23" i="3"/>
  <c r="DF23" i="3"/>
  <c r="A24" i="3"/>
  <c r="Y24" i="3"/>
  <c r="CX24" i="3" s="1"/>
  <c r="CY24" i="3"/>
  <c r="CZ24" i="3"/>
  <c r="DA24" i="3"/>
  <c r="DB24" i="3"/>
  <c r="DC24" i="3"/>
  <c r="DG24" i="3"/>
  <c r="A25" i="3"/>
  <c r="Y25" i="3"/>
  <c r="CX25" i="3"/>
  <c r="CY25" i="3"/>
  <c r="CZ25" i="3"/>
  <c r="DA25" i="3"/>
  <c r="DB25" i="3"/>
  <c r="DC25" i="3"/>
  <c r="DF25" i="3"/>
  <c r="A26" i="3"/>
  <c r="Y26" i="3"/>
  <c r="CX26" i="3" s="1"/>
  <c r="CY26" i="3"/>
  <c r="CZ26" i="3"/>
  <c r="DA26" i="3"/>
  <c r="DB26" i="3"/>
  <c r="DC26" i="3"/>
  <c r="DG26" i="3"/>
  <c r="DJ26" i="3" s="1"/>
  <c r="A27" i="3"/>
  <c r="Y27" i="3"/>
  <c r="CX27" i="3"/>
  <c r="CY27" i="3"/>
  <c r="CZ27" i="3"/>
  <c r="DA27" i="3"/>
  <c r="DB27" i="3"/>
  <c r="DC27" i="3"/>
  <c r="DF27" i="3"/>
  <c r="A28" i="3"/>
  <c r="Y28" i="3"/>
  <c r="CX28" i="3" s="1"/>
  <c r="CY28" i="3"/>
  <c r="CZ28" i="3"/>
  <c r="DA28" i="3"/>
  <c r="DB28" i="3"/>
  <c r="DC28" i="3"/>
  <c r="DG28" i="3"/>
  <c r="A29" i="3"/>
  <c r="Y29" i="3"/>
  <c r="CX29" i="3"/>
  <c r="CY29" i="3"/>
  <c r="CZ29" i="3"/>
  <c r="DA29" i="3"/>
  <c r="DB29" i="3"/>
  <c r="DC29" i="3"/>
  <c r="DF29" i="3"/>
  <c r="DJ29" i="3" s="1"/>
  <c r="DI29" i="3"/>
  <c r="A30" i="3"/>
  <c r="Y30" i="3"/>
  <c r="CX30" i="3"/>
  <c r="CY30" i="3"/>
  <c r="CZ30" i="3"/>
  <c r="DA30" i="3"/>
  <c r="DB30" i="3"/>
  <c r="DC30" i="3"/>
  <c r="DF30" i="3"/>
  <c r="DH30" i="3"/>
  <c r="A31" i="3"/>
  <c r="Y31" i="3"/>
  <c r="CX31" i="3" s="1"/>
  <c r="CY31" i="3"/>
  <c r="CZ31" i="3"/>
  <c r="DA31" i="3"/>
  <c r="DB31" i="3"/>
  <c r="DC31" i="3"/>
  <c r="DG31" i="3"/>
  <c r="DI31" i="3"/>
  <c r="DJ31" i="3" s="1"/>
  <c r="A32" i="3"/>
  <c r="Y32" i="3"/>
  <c r="CX32" i="3"/>
  <c r="CY32" i="3"/>
  <c r="CZ32" i="3"/>
  <c r="DA32" i="3"/>
  <c r="DB32" i="3"/>
  <c r="DC32" i="3"/>
  <c r="DF32" i="3"/>
  <c r="DH32" i="3"/>
  <c r="A33" i="3"/>
  <c r="Y33" i="3"/>
  <c r="CX33" i="3" s="1"/>
  <c r="CY33" i="3"/>
  <c r="CZ33" i="3"/>
  <c r="DA33" i="3"/>
  <c r="DB33" i="3"/>
  <c r="DC33" i="3"/>
  <c r="DG33" i="3"/>
  <c r="DJ33" i="3" s="1"/>
  <c r="DI33" i="3"/>
  <c r="A34" i="3"/>
  <c r="Y34" i="3"/>
  <c r="CX34" i="3"/>
  <c r="CY34" i="3"/>
  <c r="CZ34" i="3"/>
  <c r="DA34" i="3"/>
  <c r="DB34" i="3"/>
  <c r="DC34" i="3"/>
  <c r="DF34" i="3"/>
  <c r="DH34" i="3"/>
  <c r="DJ34" i="3"/>
  <c r="A35" i="3"/>
  <c r="Y35" i="3"/>
  <c r="CX35" i="3" s="1"/>
  <c r="CY35" i="3"/>
  <c r="CZ35" i="3"/>
  <c r="DA35" i="3"/>
  <c r="DB35" i="3"/>
  <c r="DC35" i="3"/>
  <c r="DG35" i="3"/>
  <c r="DI35" i="3"/>
  <c r="A36" i="3"/>
  <c r="Y36" i="3"/>
  <c r="CY36" i="3"/>
  <c r="CZ36" i="3"/>
  <c r="DA36" i="3"/>
  <c r="DB36" i="3"/>
  <c r="DC36" i="3"/>
  <c r="A37" i="3"/>
  <c r="Y37" i="3"/>
  <c r="CY37" i="3"/>
  <c r="CZ37" i="3"/>
  <c r="DA37" i="3"/>
  <c r="DB37" i="3"/>
  <c r="DC37" i="3"/>
  <c r="A38" i="3"/>
  <c r="Y38" i="3"/>
  <c r="CY38" i="3"/>
  <c r="CZ38" i="3"/>
  <c r="DA38" i="3"/>
  <c r="DB38" i="3"/>
  <c r="DC38" i="3"/>
  <c r="A39" i="3"/>
  <c r="Y39" i="3"/>
  <c r="CY39" i="3"/>
  <c r="CZ39" i="3"/>
  <c r="DA39" i="3"/>
  <c r="DB39" i="3"/>
  <c r="DC39" i="3"/>
  <c r="A40" i="3"/>
  <c r="Y40" i="3"/>
  <c r="CY40" i="3"/>
  <c r="CZ40" i="3"/>
  <c r="DA40" i="3"/>
  <c r="DB40" i="3"/>
  <c r="DC40" i="3"/>
  <c r="A41" i="3"/>
  <c r="Y41" i="3"/>
  <c r="CY41" i="3"/>
  <c r="CZ41" i="3"/>
  <c r="DA41" i="3"/>
  <c r="DB41" i="3"/>
  <c r="DC41" i="3"/>
  <c r="A42" i="3"/>
  <c r="Y42" i="3"/>
  <c r="CY42" i="3"/>
  <c r="CZ42" i="3"/>
  <c r="DA42" i="3"/>
  <c r="DB42" i="3"/>
  <c r="DC42" i="3"/>
  <c r="A43" i="3"/>
  <c r="Y43" i="3"/>
  <c r="CY43" i="3"/>
  <c r="CZ43" i="3"/>
  <c r="DA43" i="3"/>
  <c r="DB43" i="3"/>
  <c r="DC43" i="3"/>
  <c r="A44" i="3"/>
  <c r="Y44" i="3"/>
  <c r="CY44" i="3"/>
  <c r="CZ44" i="3"/>
  <c r="DA44" i="3"/>
  <c r="DB44" i="3"/>
  <c r="DC44" i="3"/>
  <c r="A45" i="3"/>
  <c r="Y45" i="3"/>
  <c r="CY45" i="3"/>
  <c r="CZ45" i="3"/>
  <c r="DA45" i="3"/>
  <c r="DB45" i="3"/>
  <c r="DC45" i="3"/>
  <c r="A46" i="3"/>
  <c r="Y46" i="3"/>
  <c r="CY46" i="3"/>
  <c r="CZ46" i="3"/>
  <c r="DA46" i="3"/>
  <c r="DB46" i="3"/>
  <c r="DC46" i="3"/>
  <c r="A47" i="3"/>
  <c r="Y47" i="3"/>
  <c r="CY47" i="3"/>
  <c r="CZ47" i="3"/>
  <c r="DA47" i="3"/>
  <c r="DB47" i="3"/>
  <c r="DC47" i="3"/>
  <c r="A48" i="3"/>
  <c r="Y48" i="3"/>
  <c r="CY48" i="3"/>
  <c r="CZ48" i="3"/>
  <c r="DA48" i="3"/>
  <c r="DB48" i="3"/>
  <c r="DC48" i="3"/>
  <c r="A49" i="3"/>
  <c r="Y49" i="3"/>
  <c r="CY49" i="3"/>
  <c r="CZ49" i="3"/>
  <c r="DA49" i="3"/>
  <c r="DB49" i="3"/>
  <c r="DC49" i="3"/>
  <c r="A50" i="3"/>
  <c r="Y50" i="3"/>
  <c r="CY50" i="3"/>
  <c r="CZ50" i="3"/>
  <c r="DA50" i="3"/>
  <c r="DB50" i="3"/>
  <c r="DC50" i="3"/>
  <c r="A51" i="3"/>
  <c r="Y51" i="3"/>
  <c r="CY51" i="3"/>
  <c r="CZ51" i="3"/>
  <c r="DA51" i="3"/>
  <c r="DB51" i="3"/>
  <c r="DC51" i="3"/>
  <c r="A52" i="3"/>
  <c r="Y52" i="3"/>
  <c r="CY52" i="3"/>
  <c r="CZ52" i="3"/>
  <c r="DA52" i="3"/>
  <c r="DB52" i="3"/>
  <c r="DC52" i="3"/>
  <c r="A53" i="3"/>
  <c r="Y53" i="3"/>
  <c r="CY53" i="3"/>
  <c r="CZ53" i="3"/>
  <c r="DA53" i="3"/>
  <c r="DB53" i="3"/>
  <c r="DC53" i="3"/>
  <c r="A54" i="3"/>
  <c r="Y54" i="3"/>
  <c r="CY54" i="3"/>
  <c r="CZ54" i="3"/>
  <c r="DA54" i="3"/>
  <c r="DB54" i="3"/>
  <c r="DC54" i="3"/>
  <c r="A55" i="3"/>
  <c r="Y55" i="3"/>
  <c r="CY55" i="3"/>
  <c r="CZ55" i="3"/>
  <c r="DA55" i="3"/>
  <c r="DB55" i="3"/>
  <c r="DC55" i="3"/>
  <c r="A56" i="3"/>
  <c r="Y56" i="3"/>
  <c r="CY56" i="3"/>
  <c r="CZ56" i="3"/>
  <c r="DA56" i="3"/>
  <c r="DB56" i="3"/>
  <c r="DC56" i="3"/>
  <c r="A57" i="3"/>
  <c r="Y57" i="3"/>
  <c r="CY57" i="3"/>
  <c r="CZ57" i="3"/>
  <c r="DA57" i="3"/>
  <c r="DB57" i="3"/>
  <c r="DC57" i="3"/>
  <c r="A58" i="3"/>
  <c r="Y58" i="3"/>
  <c r="CY58" i="3"/>
  <c r="CZ58" i="3"/>
  <c r="DA58" i="3"/>
  <c r="DB58" i="3"/>
  <c r="DC58" i="3"/>
  <c r="A59" i="3"/>
  <c r="Y59" i="3"/>
  <c r="CY59" i="3"/>
  <c r="CZ59" i="3"/>
  <c r="DA59" i="3"/>
  <c r="DB59" i="3"/>
  <c r="DC59" i="3"/>
  <c r="A60" i="3"/>
  <c r="Y60" i="3"/>
  <c r="CY60" i="3"/>
  <c r="CZ60" i="3"/>
  <c r="DA60" i="3"/>
  <c r="DB60" i="3"/>
  <c r="DC60" i="3"/>
  <c r="A61" i="3"/>
  <c r="Y61" i="3"/>
  <c r="CY61" i="3"/>
  <c r="CZ61" i="3"/>
  <c r="DA61" i="3"/>
  <c r="DB61" i="3"/>
  <c r="DC61" i="3"/>
  <c r="A62" i="3"/>
  <c r="Y62" i="3"/>
  <c r="CY62" i="3"/>
  <c r="CZ62" i="3"/>
  <c r="DA62" i="3"/>
  <c r="DB62" i="3"/>
  <c r="DC62" i="3"/>
  <c r="A63" i="3"/>
  <c r="Y63" i="3"/>
  <c r="CY63" i="3"/>
  <c r="CZ63" i="3"/>
  <c r="DA63" i="3"/>
  <c r="DB63" i="3"/>
  <c r="DC63" i="3"/>
  <c r="A64" i="3"/>
  <c r="Y64" i="3"/>
  <c r="CY64" i="3"/>
  <c r="CZ64" i="3"/>
  <c r="DA64" i="3"/>
  <c r="DB64" i="3"/>
  <c r="DC64" i="3"/>
  <c r="A65" i="3"/>
  <c r="Y65" i="3"/>
  <c r="CY65" i="3"/>
  <c r="CZ65" i="3"/>
  <c r="DA65" i="3"/>
  <c r="DB65" i="3"/>
  <c r="DC65" i="3"/>
  <c r="A66" i="3"/>
  <c r="Y66" i="3"/>
  <c r="CY66" i="3"/>
  <c r="CZ66" i="3"/>
  <c r="DA66" i="3"/>
  <c r="DB66" i="3"/>
  <c r="DC66" i="3"/>
  <c r="A67" i="3"/>
  <c r="Y67" i="3"/>
  <c r="CY67" i="3"/>
  <c r="CZ67" i="3"/>
  <c r="DA67" i="3"/>
  <c r="DB67" i="3"/>
  <c r="DC67" i="3"/>
  <c r="A68" i="3"/>
  <c r="Y68" i="3"/>
  <c r="CY68" i="3"/>
  <c r="CZ68" i="3"/>
  <c r="DA68" i="3"/>
  <c r="DB68" i="3"/>
  <c r="DC68" i="3"/>
  <c r="A69" i="3"/>
  <c r="Y69" i="3"/>
  <c r="CY69" i="3"/>
  <c r="CZ69" i="3"/>
  <c r="DA69" i="3"/>
  <c r="DB69" i="3"/>
  <c r="DC69" i="3"/>
  <c r="A70" i="3"/>
  <c r="Y70" i="3"/>
  <c r="CY70" i="3"/>
  <c r="CZ70" i="3"/>
  <c r="DA70" i="3"/>
  <c r="DB70" i="3"/>
  <c r="DC70" i="3"/>
  <c r="A71" i="3"/>
  <c r="Y71" i="3"/>
  <c r="CY71" i="3"/>
  <c r="CZ71" i="3"/>
  <c r="DA71" i="3"/>
  <c r="DB71" i="3"/>
  <c r="DC71" i="3"/>
  <c r="A72" i="3"/>
  <c r="Y72" i="3"/>
  <c r="CY72" i="3"/>
  <c r="CZ72" i="3"/>
  <c r="DA72" i="3"/>
  <c r="DB72" i="3"/>
  <c r="DC72" i="3"/>
  <c r="A73" i="3"/>
  <c r="Y73" i="3"/>
  <c r="CY73" i="3"/>
  <c r="CZ73" i="3"/>
  <c r="DA73" i="3"/>
  <c r="DB73" i="3"/>
  <c r="DC73" i="3"/>
  <c r="A74" i="3"/>
  <c r="Y74" i="3"/>
  <c r="CY74" i="3"/>
  <c r="CZ74" i="3"/>
  <c r="DA74" i="3"/>
  <c r="DB74" i="3"/>
  <c r="DC74" i="3"/>
  <c r="A75" i="3"/>
  <c r="Y75" i="3"/>
  <c r="CY75" i="3"/>
  <c r="CZ75" i="3"/>
  <c r="DA75" i="3"/>
  <c r="DB75" i="3"/>
  <c r="DC75" i="3"/>
  <c r="A76" i="3"/>
  <c r="Y76" i="3"/>
  <c r="CY76" i="3"/>
  <c r="CZ76" i="3"/>
  <c r="DA76" i="3"/>
  <c r="DB76" i="3"/>
  <c r="DC76" i="3"/>
  <c r="A77" i="3"/>
  <c r="Y77" i="3"/>
  <c r="CY77" i="3"/>
  <c r="CZ77" i="3"/>
  <c r="DA77" i="3"/>
  <c r="DB77" i="3"/>
  <c r="DC77" i="3"/>
  <c r="A78" i="3"/>
  <c r="Y78" i="3"/>
  <c r="CY78" i="3"/>
  <c r="CZ78" i="3"/>
  <c r="DA78" i="3"/>
  <c r="DB78" i="3"/>
  <c r="DC78" i="3"/>
  <c r="A79" i="3"/>
  <c r="Y79" i="3"/>
  <c r="CY79" i="3"/>
  <c r="CZ79" i="3"/>
  <c r="DA79" i="3"/>
  <c r="DB79" i="3"/>
  <c r="DC79" i="3"/>
  <c r="A80" i="3"/>
  <c r="Y80" i="3"/>
  <c r="CY80" i="3"/>
  <c r="CZ80" i="3"/>
  <c r="DA80" i="3"/>
  <c r="DB80" i="3"/>
  <c r="DC80" i="3"/>
  <c r="A81" i="3"/>
  <c r="Y81" i="3"/>
  <c r="CY81" i="3"/>
  <c r="CZ81" i="3"/>
  <c r="DA81" i="3"/>
  <c r="DB81" i="3"/>
  <c r="DC81" i="3"/>
  <c r="A82" i="3"/>
  <c r="Y82" i="3"/>
  <c r="CY82" i="3"/>
  <c r="CZ82" i="3"/>
  <c r="DA82" i="3"/>
  <c r="DB82" i="3"/>
  <c r="DC82" i="3"/>
  <c r="A83" i="3"/>
  <c r="Y83" i="3"/>
  <c r="CY83" i="3"/>
  <c r="CZ83" i="3"/>
  <c r="DA83" i="3"/>
  <c r="DB83" i="3"/>
  <c r="DC83" i="3"/>
  <c r="A84" i="3"/>
  <c r="Y84" i="3"/>
  <c r="CY84" i="3"/>
  <c r="CZ84" i="3"/>
  <c r="DA84" i="3"/>
  <c r="DB84" i="3"/>
  <c r="DC84" i="3"/>
  <c r="A85" i="3"/>
  <c r="Y85" i="3"/>
  <c r="CY85" i="3"/>
  <c r="CZ85" i="3"/>
  <c r="DA85" i="3"/>
  <c r="DB85" i="3"/>
  <c r="DC85" i="3"/>
  <c r="A86" i="3"/>
  <c r="Y86" i="3"/>
  <c r="CY86" i="3"/>
  <c r="CZ86" i="3"/>
  <c r="DA86" i="3"/>
  <c r="DB86" i="3"/>
  <c r="DC86" i="3"/>
  <c r="A87" i="3"/>
  <c r="Y87" i="3"/>
  <c r="CY87" i="3"/>
  <c r="CZ87" i="3"/>
  <c r="DA87" i="3"/>
  <c r="DB87" i="3"/>
  <c r="DC87" i="3"/>
  <c r="A88" i="3"/>
  <c r="Y88" i="3"/>
  <c r="CX88" i="3" s="1"/>
  <c r="CY88" i="3"/>
  <c r="CZ88" i="3"/>
  <c r="DA88" i="3"/>
  <c r="DB88" i="3"/>
  <c r="DC88" i="3"/>
  <c r="A89" i="3"/>
  <c r="Y89" i="3"/>
  <c r="CX89" i="3"/>
  <c r="CY89" i="3"/>
  <c r="CZ89" i="3"/>
  <c r="DA89" i="3"/>
  <c r="DB89" i="3"/>
  <c r="DC89" i="3"/>
  <c r="DF89" i="3"/>
  <c r="DG89" i="3"/>
  <c r="DH89" i="3"/>
  <c r="DI89" i="3"/>
  <c r="DJ89" i="3"/>
  <c r="A90" i="3"/>
  <c r="Y90" i="3"/>
  <c r="CX90" i="3" s="1"/>
  <c r="CY90" i="3"/>
  <c r="CZ90" i="3"/>
  <c r="DA90" i="3"/>
  <c r="DB90" i="3"/>
  <c r="DC90" i="3"/>
  <c r="A91" i="3"/>
  <c r="Y91" i="3"/>
  <c r="CX91" i="3"/>
  <c r="CY91" i="3"/>
  <c r="CZ91" i="3"/>
  <c r="DA91" i="3"/>
  <c r="DB91" i="3"/>
  <c r="DC91" i="3"/>
  <c r="DF91" i="3"/>
  <c r="DG91" i="3"/>
  <c r="DH91" i="3"/>
  <c r="DI91" i="3"/>
  <c r="DJ91" i="3"/>
  <c r="A92" i="3"/>
  <c r="Y92" i="3"/>
  <c r="CX92" i="3" s="1"/>
  <c r="CY92" i="3"/>
  <c r="CZ92" i="3"/>
  <c r="DA92" i="3"/>
  <c r="DB92" i="3"/>
  <c r="DC92" i="3"/>
  <c r="A93" i="3"/>
  <c r="Y93" i="3"/>
  <c r="CX93" i="3"/>
  <c r="CY93" i="3"/>
  <c r="CZ93" i="3"/>
  <c r="DA93" i="3"/>
  <c r="DB93" i="3"/>
  <c r="DC93" i="3"/>
  <c r="DF93" i="3"/>
  <c r="DG93" i="3"/>
  <c r="DH93" i="3"/>
  <c r="DI93" i="3"/>
  <c r="DJ93" i="3"/>
  <c r="A94" i="3"/>
  <c r="Y94" i="3"/>
  <c r="CX94" i="3" s="1"/>
  <c r="CY94" i="3"/>
  <c r="CZ94" i="3"/>
  <c r="DA94" i="3"/>
  <c r="DB94" i="3"/>
  <c r="DC94" i="3"/>
  <c r="A95" i="3"/>
  <c r="Y95" i="3"/>
  <c r="CX95" i="3"/>
  <c r="CY95" i="3"/>
  <c r="CZ95" i="3"/>
  <c r="DA95" i="3"/>
  <c r="DB95" i="3"/>
  <c r="DC95" i="3"/>
  <c r="DF95" i="3"/>
  <c r="DG95" i="3"/>
  <c r="DH95" i="3"/>
  <c r="DI95" i="3"/>
  <c r="DJ95" i="3"/>
  <c r="A96" i="3"/>
  <c r="Y96" i="3"/>
  <c r="CX96" i="3" s="1"/>
  <c r="CY96" i="3"/>
  <c r="CZ96" i="3"/>
  <c r="DA96" i="3"/>
  <c r="DB96" i="3"/>
  <c r="DC96" i="3"/>
  <c r="A97" i="3"/>
  <c r="Y97" i="3"/>
  <c r="CX97" i="3"/>
  <c r="CY97" i="3"/>
  <c r="CZ97" i="3"/>
  <c r="DA97" i="3"/>
  <c r="DB97" i="3"/>
  <c r="DC97" i="3"/>
  <c r="DF97" i="3"/>
  <c r="DG97" i="3"/>
  <c r="DH97" i="3"/>
  <c r="DI97" i="3"/>
  <c r="DJ97" i="3"/>
  <c r="A98" i="3"/>
  <c r="Y98" i="3"/>
  <c r="CX98" i="3" s="1"/>
  <c r="CY98" i="3"/>
  <c r="CZ98" i="3"/>
  <c r="DA98" i="3"/>
  <c r="DB98" i="3"/>
  <c r="DC98" i="3"/>
  <c r="A99" i="3"/>
  <c r="Y99" i="3"/>
  <c r="CX99" i="3"/>
  <c r="CY99" i="3"/>
  <c r="CZ99" i="3"/>
  <c r="DA99" i="3"/>
  <c r="DB99" i="3"/>
  <c r="DC99" i="3"/>
  <c r="DF99" i="3"/>
  <c r="DG99" i="3"/>
  <c r="DH99" i="3"/>
  <c r="DI99" i="3"/>
  <c r="DJ99" i="3"/>
  <c r="A100" i="3"/>
  <c r="Y100" i="3"/>
  <c r="CY100" i="3"/>
  <c r="CZ100" i="3"/>
  <c r="DA100" i="3"/>
  <c r="DB100" i="3"/>
  <c r="DC100" i="3"/>
  <c r="A101" i="3"/>
  <c r="Y101" i="3"/>
  <c r="CY101" i="3"/>
  <c r="CZ101" i="3"/>
  <c r="DA101" i="3"/>
  <c r="DB101" i="3"/>
  <c r="DC101" i="3"/>
  <c r="A102" i="3"/>
  <c r="Y102" i="3"/>
  <c r="CY102" i="3"/>
  <c r="CZ102" i="3"/>
  <c r="DA102" i="3"/>
  <c r="DB102" i="3"/>
  <c r="DC102" i="3"/>
  <c r="A103" i="3"/>
  <c r="Y103" i="3"/>
  <c r="CY103" i="3"/>
  <c r="CZ103" i="3"/>
  <c r="DA103" i="3"/>
  <c r="DB103" i="3"/>
  <c r="DC103" i="3"/>
  <c r="A104" i="3"/>
  <c r="Y104" i="3"/>
  <c r="CY104" i="3"/>
  <c r="CZ104" i="3"/>
  <c r="DA104" i="3"/>
  <c r="DB104" i="3"/>
  <c r="DC104" i="3"/>
  <c r="A105" i="3"/>
  <c r="Y105" i="3"/>
  <c r="CY105" i="3"/>
  <c r="CZ105" i="3"/>
  <c r="DA105" i="3"/>
  <c r="DB105" i="3"/>
  <c r="DC105" i="3"/>
  <c r="A106" i="3"/>
  <c r="Y106" i="3"/>
  <c r="CY106" i="3"/>
  <c r="CZ106" i="3"/>
  <c r="DA106" i="3"/>
  <c r="DB106" i="3"/>
  <c r="DC106" i="3"/>
  <c r="A107" i="3"/>
  <c r="Y107" i="3"/>
  <c r="CY107" i="3"/>
  <c r="CZ107" i="3"/>
  <c r="DA107" i="3"/>
  <c r="DB107" i="3"/>
  <c r="DC107" i="3"/>
  <c r="A108" i="3"/>
  <c r="Y108" i="3"/>
  <c r="CX108" i="3" s="1"/>
  <c r="CY108" i="3"/>
  <c r="CZ108" i="3"/>
  <c r="DA108" i="3"/>
  <c r="DB108" i="3"/>
  <c r="DC108" i="3"/>
  <c r="A109" i="3"/>
  <c r="Y109" i="3"/>
  <c r="CX109" i="3"/>
  <c r="DG109" i="3" s="1"/>
  <c r="CY109" i="3"/>
  <c r="CZ109" i="3"/>
  <c r="DA109" i="3"/>
  <c r="DB109" i="3"/>
  <c r="DC109" i="3"/>
  <c r="DF109" i="3"/>
  <c r="DH109" i="3"/>
  <c r="A110" i="3"/>
  <c r="Y110" i="3"/>
  <c r="CX110" i="3" s="1"/>
  <c r="CY110" i="3"/>
  <c r="CZ110" i="3"/>
  <c r="DA110" i="3"/>
  <c r="DB110" i="3"/>
  <c r="DC110" i="3"/>
  <c r="A111" i="3"/>
  <c r="Y111" i="3"/>
  <c r="CX111" i="3"/>
  <c r="DG111" i="3" s="1"/>
  <c r="DJ111" i="3" s="1"/>
  <c r="CY111" i="3"/>
  <c r="CZ111" i="3"/>
  <c r="DA111" i="3"/>
  <c r="DB111" i="3"/>
  <c r="DC111" i="3"/>
  <c r="DF111" i="3"/>
  <c r="DH111" i="3"/>
  <c r="A112" i="3"/>
  <c r="Y112" i="3"/>
  <c r="CX112" i="3" s="1"/>
  <c r="CY112" i="3"/>
  <c r="CZ112" i="3"/>
  <c r="DA112" i="3"/>
  <c r="DB112" i="3"/>
  <c r="DC112" i="3"/>
  <c r="A113" i="3"/>
  <c r="Y113" i="3"/>
  <c r="CX113" i="3"/>
  <c r="DG113" i="3" s="1"/>
  <c r="DJ113" i="3" s="1"/>
  <c r="CY113" i="3"/>
  <c r="CZ113" i="3"/>
  <c r="DA113" i="3"/>
  <c r="DB113" i="3"/>
  <c r="DC113" i="3"/>
  <c r="DF113" i="3"/>
  <c r="DH113" i="3"/>
  <c r="A114" i="3"/>
  <c r="Y114" i="3"/>
  <c r="CX114" i="3" s="1"/>
  <c r="CY114" i="3"/>
  <c r="CZ114" i="3"/>
  <c r="DA114" i="3"/>
  <c r="DB114" i="3"/>
  <c r="DC114" i="3"/>
  <c r="A115" i="3"/>
  <c r="Y115" i="3"/>
  <c r="CX115" i="3"/>
  <c r="DG115" i="3" s="1"/>
  <c r="DJ115" i="3" s="1"/>
  <c r="CY115" i="3"/>
  <c r="CZ115" i="3"/>
  <c r="DA115" i="3"/>
  <c r="DB115" i="3"/>
  <c r="DC115" i="3"/>
  <c r="DF115" i="3"/>
  <c r="DH115" i="3"/>
  <c r="A116" i="3"/>
  <c r="Y116" i="3"/>
  <c r="CX116" i="3" s="1"/>
  <c r="CY116" i="3"/>
  <c r="CZ116" i="3"/>
  <c r="DA116" i="3"/>
  <c r="DB116" i="3"/>
  <c r="DC116" i="3"/>
  <c r="A117" i="3"/>
  <c r="Y117" i="3"/>
  <c r="CX117" i="3"/>
  <c r="DG117" i="3" s="1"/>
  <c r="DJ117" i="3" s="1"/>
  <c r="CY117" i="3"/>
  <c r="CZ117" i="3"/>
  <c r="DA117" i="3"/>
  <c r="DB117" i="3"/>
  <c r="DC117" i="3"/>
  <c r="DF117" i="3"/>
  <c r="DH117" i="3"/>
  <c r="A118" i="3"/>
  <c r="Y118" i="3"/>
  <c r="CX118" i="3" s="1"/>
  <c r="CY118" i="3"/>
  <c r="CZ118" i="3"/>
  <c r="DA118" i="3"/>
  <c r="DB118" i="3"/>
  <c r="DC118" i="3"/>
  <c r="A119" i="3"/>
  <c r="Y119" i="3"/>
  <c r="CX119" i="3"/>
  <c r="DG119" i="3" s="1"/>
  <c r="CY119" i="3"/>
  <c r="CZ119" i="3"/>
  <c r="DA119" i="3"/>
  <c r="DB119" i="3"/>
  <c r="DC119" i="3"/>
  <c r="DF119" i="3"/>
  <c r="DH119" i="3"/>
  <c r="DJ119" i="3"/>
  <c r="A120" i="3"/>
  <c r="Y120" i="3"/>
  <c r="CX120" i="3" s="1"/>
  <c r="CY120" i="3"/>
  <c r="CZ120" i="3"/>
  <c r="DA120" i="3"/>
  <c r="DB120" i="3"/>
  <c r="DC120" i="3"/>
  <c r="A121" i="3"/>
  <c r="Y121" i="3"/>
  <c r="CX121" i="3"/>
  <c r="DG121" i="3" s="1"/>
  <c r="CY121" i="3"/>
  <c r="CZ121" i="3"/>
  <c r="DA121" i="3"/>
  <c r="DB121" i="3"/>
  <c r="DC121" i="3"/>
  <c r="DF121" i="3"/>
  <c r="DH121" i="3"/>
  <c r="DJ121" i="3"/>
  <c r="A122" i="3"/>
  <c r="Y122" i="3"/>
  <c r="CX122" i="3" s="1"/>
  <c r="CY122" i="3"/>
  <c r="CZ122" i="3"/>
  <c r="DA122" i="3"/>
  <c r="DB122" i="3"/>
  <c r="DC122" i="3"/>
  <c r="A123" i="3"/>
  <c r="Y123" i="3"/>
  <c r="CX123" i="3"/>
  <c r="DG123" i="3" s="1"/>
  <c r="CY123" i="3"/>
  <c r="CZ123" i="3"/>
  <c r="DA123" i="3"/>
  <c r="DB123" i="3"/>
  <c r="DC123" i="3"/>
  <c r="DF123" i="3"/>
  <c r="DH123" i="3"/>
  <c r="DJ123" i="3"/>
  <c r="A124" i="3"/>
  <c r="Y124" i="3"/>
  <c r="CX124" i="3" s="1"/>
  <c r="CY124" i="3"/>
  <c r="CZ124" i="3"/>
  <c r="DA124" i="3"/>
  <c r="DB124" i="3"/>
  <c r="DC124" i="3"/>
  <c r="A125" i="3"/>
  <c r="Y125" i="3"/>
  <c r="CX125" i="3"/>
  <c r="DG125" i="3" s="1"/>
  <c r="CY125" i="3"/>
  <c r="CZ125" i="3"/>
  <c r="DA125" i="3"/>
  <c r="DB125" i="3"/>
  <c r="DC125" i="3"/>
  <c r="DF125" i="3"/>
  <c r="DH125" i="3"/>
  <c r="DJ125" i="3"/>
  <c r="A126" i="3"/>
  <c r="Y126" i="3"/>
  <c r="CX126" i="3" s="1"/>
  <c r="CY126" i="3"/>
  <c r="CZ126" i="3"/>
  <c r="DA126" i="3"/>
  <c r="DB126" i="3"/>
  <c r="DC126" i="3"/>
  <c r="A127" i="3"/>
  <c r="Y127" i="3"/>
  <c r="CX127" i="3"/>
  <c r="DG127" i="3" s="1"/>
  <c r="CY127" i="3"/>
  <c r="CZ127" i="3"/>
  <c r="DA127" i="3"/>
  <c r="DB127" i="3"/>
  <c r="DC127" i="3"/>
  <c r="DF127" i="3"/>
  <c r="DH127" i="3"/>
  <c r="DJ127" i="3"/>
  <c r="A128" i="3"/>
  <c r="Y128" i="3"/>
  <c r="CX128" i="3" s="1"/>
  <c r="CY128" i="3"/>
  <c r="CZ128" i="3"/>
  <c r="DA128" i="3"/>
  <c r="DB128" i="3"/>
  <c r="DC128" i="3"/>
  <c r="A129" i="3"/>
  <c r="Y129" i="3"/>
  <c r="CX129" i="3"/>
  <c r="DG129" i="3" s="1"/>
  <c r="CY129" i="3"/>
  <c r="CZ129" i="3"/>
  <c r="DA129" i="3"/>
  <c r="DB129" i="3"/>
  <c r="DC129" i="3"/>
  <c r="DF129" i="3"/>
  <c r="DH129" i="3"/>
  <c r="DJ129" i="3"/>
  <c r="A130" i="3"/>
  <c r="Y130" i="3"/>
  <c r="CX130" i="3" s="1"/>
  <c r="CY130" i="3"/>
  <c r="CZ130" i="3"/>
  <c r="DA130" i="3"/>
  <c r="DB130" i="3"/>
  <c r="DC130" i="3"/>
  <c r="A131" i="3"/>
  <c r="Y131" i="3"/>
  <c r="CX131" i="3"/>
  <c r="DG131" i="3" s="1"/>
  <c r="CY131" i="3"/>
  <c r="CZ131" i="3"/>
  <c r="DA131" i="3"/>
  <c r="DB131" i="3"/>
  <c r="DC131" i="3"/>
  <c r="DF131" i="3"/>
  <c r="DH131" i="3"/>
  <c r="DJ131" i="3"/>
  <c r="A132" i="3"/>
  <c r="Y132" i="3"/>
  <c r="CX132" i="3" s="1"/>
  <c r="CY132" i="3"/>
  <c r="CZ132" i="3"/>
  <c r="DA132" i="3"/>
  <c r="DB132" i="3"/>
  <c r="DC132" i="3"/>
  <c r="A133" i="3"/>
  <c r="Y133" i="3"/>
  <c r="CX133" i="3"/>
  <c r="DG133" i="3" s="1"/>
  <c r="DJ133" i="3" s="1"/>
  <c r="CY133" i="3"/>
  <c r="CZ133" i="3"/>
  <c r="DA133" i="3"/>
  <c r="DB133" i="3"/>
  <c r="DC133" i="3"/>
  <c r="DF133" i="3"/>
  <c r="DH133" i="3"/>
  <c r="A134" i="3"/>
  <c r="Y134" i="3"/>
  <c r="CX134" i="3" s="1"/>
  <c r="CY134" i="3"/>
  <c r="CZ134" i="3"/>
  <c r="DA134" i="3"/>
  <c r="DB134" i="3"/>
  <c r="DC134" i="3"/>
  <c r="A135" i="3"/>
  <c r="Y135" i="3"/>
  <c r="CX135" i="3"/>
  <c r="DG135" i="3" s="1"/>
  <c r="CY135" i="3"/>
  <c r="CZ135" i="3"/>
  <c r="DA135" i="3"/>
  <c r="DB135" i="3"/>
  <c r="DC135" i="3"/>
  <c r="DF135" i="3"/>
  <c r="DH135" i="3"/>
  <c r="DJ135" i="3"/>
  <c r="A136" i="3"/>
  <c r="Y136" i="3"/>
  <c r="CX136" i="3" s="1"/>
  <c r="CY136" i="3"/>
  <c r="CZ136" i="3"/>
  <c r="DA136" i="3"/>
  <c r="DB136" i="3"/>
  <c r="DC136" i="3"/>
  <c r="A137" i="3"/>
  <c r="Y137" i="3"/>
  <c r="CX137" i="3"/>
  <c r="DG137" i="3" s="1"/>
  <c r="DJ137" i="3" s="1"/>
  <c r="CY137" i="3"/>
  <c r="CZ137" i="3"/>
  <c r="DA137" i="3"/>
  <c r="DB137" i="3"/>
  <c r="DC137" i="3"/>
  <c r="DF137" i="3"/>
  <c r="DH137" i="3"/>
  <c r="A138" i="3"/>
  <c r="Y138" i="3"/>
  <c r="CX138" i="3" s="1"/>
  <c r="CY138" i="3"/>
  <c r="CZ138" i="3"/>
  <c r="DA138" i="3"/>
  <c r="DB138" i="3"/>
  <c r="DC138" i="3"/>
  <c r="A139" i="3"/>
  <c r="Y139" i="3"/>
  <c r="CX139" i="3"/>
  <c r="DG139" i="3" s="1"/>
  <c r="CY139" i="3"/>
  <c r="CZ139" i="3"/>
  <c r="DA139" i="3"/>
  <c r="DB139" i="3"/>
  <c r="DC139" i="3"/>
  <c r="DF139" i="3"/>
  <c r="DH139" i="3"/>
  <c r="A140" i="3"/>
  <c r="Y140" i="3"/>
  <c r="CX140" i="3" s="1"/>
  <c r="CY140" i="3"/>
  <c r="CZ140" i="3"/>
  <c r="DA140" i="3"/>
  <c r="DB140" i="3"/>
  <c r="DC140" i="3"/>
  <c r="A141" i="3"/>
  <c r="Y141" i="3"/>
  <c r="CX141" i="3"/>
  <c r="DG141" i="3" s="1"/>
  <c r="CY141" i="3"/>
  <c r="CZ141" i="3"/>
  <c r="DA141" i="3"/>
  <c r="DB141" i="3"/>
  <c r="DC141" i="3"/>
  <c r="DF141" i="3"/>
  <c r="DH141" i="3"/>
  <c r="DJ141" i="3"/>
  <c r="A142" i="3"/>
  <c r="Y142" i="3"/>
  <c r="CX142" i="3" s="1"/>
  <c r="DI142" i="3" s="1"/>
  <c r="CY142" i="3"/>
  <c r="CZ142" i="3"/>
  <c r="DA142" i="3"/>
  <c r="DB142" i="3"/>
  <c r="DC142" i="3"/>
  <c r="DG142" i="3"/>
  <c r="DJ142" i="3" s="1"/>
  <c r="A143" i="3"/>
  <c r="Y143" i="3"/>
  <c r="CX143" i="3"/>
  <c r="DH143" i="3" s="1"/>
  <c r="CY143" i="3"/>
  <c r="CZ143" i="3"/>
  <c r="DA143" i="3"/>
  <c r="DB143" i="3"/>
  <c r="DC143" i="3"/>
  <c r="DF143" i="3"/>
  <c r="A144" i="3"/>
  <c r="Y144" i="3"/>
  <c r="CX144" i="3" s="1"/>
  <c r="DI144" i="3" s="1"/>
  <c r="CY144" i="3"/>
  <c r="CZ144" i="3"/>
  <c r="DA144" i="3"/>
  <c r="DB144" i="3"/>
  <c r="DC144" i="3"/>
  <c r="DG144" i="3"/>
  <c r="DJ144" i="3" s="1"/>
  <c r="A145" i="3"/>
  <c r="Y145" i="3"/>
  <c r="CX145" i="3"/>
  <c r="DH145" i="3" s="1"/>
  <c r="CY145" i="3"/>
  <c r="CZ145" i="3"/>
  <c r="DA145" i="3"/>
  <c r="DB145" i="3"/>
  <c r="DC145" i="3"/>
  <c r="DF145" i="3"/>
  <c r="A146" i="3"/>
  <c r="Y146" i="3"/>
  <c r="CX146" i="3" s="1"/>
  <c r="DI146" i="3" s="1"/>
  <c r="CY146" i="3"/>
  <c r="CZ146" i="3"/>
  <c r="DA146" i="3"/>
  <c r="DB146" i="3"/>
  <c r="DC146" i="3"/>
  <c r="DG146" i="3"/>
  <c r="DJ146" i="3" s="1"/>
  <c r="A147" i="3"/>
  <c r="Y147" i="3"/>
  <c r="CX147" i="3"/>
  <c r="DH147" i="3" s="1"/>
  <c r="CY147" i="3"/>
  <c r="CZ147" i="3"/>
  <c r="DA147" i="3"/>
  <c r="DB147" i="3"/>
  <c r="DC147" i="3"/>
  <c r="DF147" i="3"/>
  <c r="A148" i="3"/>
  <c r="Y148" i="3"/>
  <c r="CX148" i="3" s="1"/>
  <c r="DI148" i="3" s="1"/>
  <c r="CY148" i="3"/>
  <c r="CZ148" i="3"/>
  <c r="DA148" i="3"/>
  <c r="DB148" i="3"/>
  <c r="DC148" i="3"/>
  <c r="DG148" i="3"/>
  <c r="DJ148" i="3" s="1"/>
  <c r="A149" i="3"/>
  <c r="Y149" i="3"/>
  <c r="CX149" i="3"/>
  <c r="DH149" i="3" s="1"/>
  <c r="CY149" i="3"/>
  <c r="CZ149" i="3"/>
  <c r="DA149" i="3"/>
  <c r="DB149" i="3"/>
  <c r="DC149" i="3"/>
  <c r="DF149" i="3"/>
  <c r="DJ149" i="3"/>
  <c r="A150" i="3"/>
  <c r="Y150" i="3"/>
  <c r="CX150" i="3" s="1"/>
  <c r="DI150" i="3" s="1"/>
  <c r="CY150" i="3"/>
  <c r="CZ150" i="3"/>
  <c r="DA150" i="3"/>
  <c r="DB150" i="3"/>
  <c r="DC150" i="3"/>
  <c r="DG150" i="3"/>
  <c r="A151" i="3"/>
  <c r="Y151" i="3"/>
  <c r="CX151" i="3"/>
  <c r="DH151" i="3" s="1"/>
  <c r="CY151" i="3"/>
  <c r="CZ151" i="3"/>
  <c r="DA151" i="3"/>
  <c r="DB151" i="3"/>
  <c r="DC151" i="3"/>
  <c r="DF151" i="3"/>
  <c r="DJ151" i="3"/>
  <c r="A152" i="3"/>
  <c r="Y152" i="3"/>
  <c r="CX152" i="3" s="1"/>
  <c r="DI152" i="3" s="1"/>
  <c r="CY152" i="3"/>
  <c r="CZ152" i="3"/>
  <c r="DA152" i="3"/>
  <c r="DB152" i="3"/>
  <c r="DC152" i="3"/>
  <c r="DG152" i="3"/>
  <c r="A153" i="3"/>
  <c r="Y153" i="3"/>
  <c r="CX153" i="3"/>
  <c r="DH153" i="3" s="1"/>
  <c r="CY153" i="3"/>
  <c r="CZ153" i="3"/>
  <c r="DA153" i="3"/>
  <c r="DB153" i="3"/>
  <c r="DC153" i="3"/>
  <c r="DF153" i="3"/>
  <c r="DJ153" i="3"/>
  <c r="A154" i="3"/>
  <c r="Y154" i="3"/>
  <c r="CX154" i="3" s="1"/>
  <c r="DI154" i="3" s="1"/>
  <c r="CY154" i="3"/>
  <c r="CZ154" i="3"/>
  <c r="DA154" i="3"/>
  <c r="DB154" i="3"/>
  <c r="DC154" i="3"/>
  <c r="DG154" i="3"/>
  <c r="A155" i="3"/>
  <c r="Y155" i="3"/>
  <c r="CX155" i="3"/>
  <c r="DH155" i="3" s="1"/>
  <c r="CY155" i="3"/>
  <c r="CZ155" i="3"/>
  <c r="DA155" i="3"/>
  <c r="DB155" i="3"/>
  <c r="DC155" i="3"/>
  <c r="DF155" i="3"/>
  <c r="DJ155" i="3"/>
  <c r="A156" i="3"/>
  <c r="Y156" i="3"/>
  <c r="CX156" i="3" s="1"/>
  <c r="DI156" i="3" s="1"/>
  <c r="CY156" i="3"/>
  <c r="CZ156" i="3"/>
  <c r="DA156" i="3"/>
  <c r="DB156" i="3"/>
  <c r="DC156" i="3"/>
  <c r="DG156" i="3"/>
  <c r="A157" i="3"/>
  <c r="Y157" i="3"/>
  <c r="CX157" i="3"/>
  <c r="DG157" i="3" s="1"/>
  <c r="CY157" i="3"/>
  <c r="CZ157" i="3"/>
  <c r="DA157" i="3"/>
  <c r="DB157" i="3"/>
  <c r="DC157" i="3"/>
  <c r="DF157" i="3"/>
  <c r="DH157" i="3"/>
  <c r="DJ157" i="3"/>
  <c r="A158" i="3"/>
  <c r="Y158" i="3"/>
  <c r="CX158" i="3" s="1"/>
  <c r="CY158" i="3"/>
  <c r="CZ158" i="3"/>
  <c r="DA158" i="3"/>
  <c r="DB158" i="3"/>
  <c r="DC158" i="3"/>
  <c r="A159" i="3"/>
  <c r="Y159" i="3"/>
  <c r="CX159" i="3"/>
  <c r="DG159" i="3" s="1"/>
  <c r="CY159" i="3"/>
  <c r="CZ159" i="3"/>
  <c r="DA159" i="3"/>
  <c r="DB159" i="3"/>
  <c r="DC159" i="3"/>
  <c r="DF159" i="3"/>
  <c r="DH159" i="3"/>
  <c r="DJ159" i="3"/>
  <c r="A160" i="3"/>
  <c r="Y160" i="3"/>
  <c r="CX160" i="3" s="1"/>
  <c r="CY160" i="3"/>
  <c r="CZ160" i="3"/>
  <c r="DA160" i="3"/>
  <c r="DB160" i="3"/>
  <c r="DC160" i="3"/>
  <c r="A161" i="3"/>
  <c r="Y161" i="3"/>
  <c r="CX161" i="3"/>
  <c r="DG161" i="3" s="1"/>
  <c r="CY161" i="3"/>
  <c r="CZ161" i="3"/>
  <c r="DA161" i="3"/>
  <c r="DB161" i="3"/>
  <c r="DC161" i="3"/>
  <c r="DF161" i="3"/>
  <c r="DH161" i="3"/>
  <c r="DJ161" i="3"/>
  <c r="A162" i="3"/>
  <c r="Y162" i="3"/>
  <c r="CX162" i="3" s="1"/>
  <c r="CY162" i="3"/>
  <c r="CZ162" i="3"/>
  <c r="DA162" i="3"/>
  <c r="DB162" i="3"/>
  <c r="DC162" i="3"/>
  <c r="A163" i="3"/>
  <c r="Y163" i="3"/>
  <c r="CX163" i="3"/>
  <c r="DG163" i="3" s="1"/>
  <c r="CY163" i="3"/>
  <c r="CZ163" i="3"/>
  <c r="DA163" i="3"/>
  <c r="DB163" i="3"/>
  <c r="DC163" i="3"/>
  <c r="DF163" i="3"/>
  <c r="DH163" i="3"/>
  <c r="A164" i="3"/>
  <c r="Y164" i="3"/>
  <c r="CX164" i="3" s="1"/>
  <c r="CY164" i="3"/>
  <c r="CZ164" i="3"/>
  <c r="DA164" i="3"/>
  <c r="DB164" i="3"/>
  <c r="DC164" i="3"/>
  <c r="A165" i="3"/>
  <c r="Y165" i="3"/>
  <c r="CX165" i="3"/>
  <c r="DG165" i="3" s="1"/>
  <c r="DJ165" i="3" s="1"/>
  <c r="CY165" i="3"/>
  <c r="CZ165" i="3"/>
  <c r="DA165" i="3"/>
  <c r="DB165" i="3"/>
  <c r="DC165" i="3"/>
  <c r="DF165" i="3"/>
  <c r="DH165" i="3"/>
  <c r="A166" i="3"/>
  <c r="Y166" i="3"/>
  <c r="CX166" i="3" s="1"/>
  <c r="CY166" i="3"/>
  <c r="CZ166" i="3"/>
  <c r="DA166" i="3"/>
  <c r="DB166" i="3"/>
  <c r="DC166" i="3"/>
  <c r="A167" i="3"/>
  <c r="Y167" i="3"/>
  <c r="CX167" i="3"/>
  <c r="DG167" i="3" s="1"/>
  <c r="DJ167" i="3" s="1"/>
  <c r="CY167" i="3"/>
  <c r="CZ167" i="3"/>
  <c r="DA167" i="3"/>
  <c r="DB167" i="3"/>
  <c r="DC167" i="3"/>
  <c r="DF167" i="3"/>
  <c r="DH167" i="3"/>
  <c r="A168" i="3"/>
  <c r="Y168" i="3"/>
  <c r="CX168" i="3" s="1"/>
  <c r="CY168" i="3"/>
  <c r="CZ168" i="3"/>
  <c r="DA168" i="3"/>
  <c r="DB168" i="3"/>
  <c r="DC168" i="3"/>
  <c r="A169" i="3"/>
  <c r="Y169" i="3"/>
  <c r="CX169" i="3"/>
  <c r="DG169" i="3" s="1"/>
  <c r="DJ169" i="3" s="1"/>
  <c r="CY169" i="3"/>
  <c r="CZ169" i="3"/>
  <c r="DA169" i="3"/>
  <c r="DB169" i="3"/>
  <c r="DC169" i="3"/>
  <c r="DF169" i="3"/>
  <c r="DH169" i="3"/>
  <c r="A170" i="3"/>
  <c r="Y170" i="3"/>
  <c r="CX170" i="3" s="1"/>
  <c r="CY170" i="3"/>
  <c r="CZ170" i="3"/>
  <c r="DA170" i="3"/>
  <c r="DB170" i="3"/>
  <c r="DC170" i="3"/>
  <c r="A171" i="3"/>
  <c r="Y171" i="3"/>
  <c r="CX171" i="3"/>
  <c r="DG171" i="3" s="1"/>
  <c r="DJ171" i="3" s="1"/>
  <c r="CY171" i="3"/>
  <c r="CZ171" i="3"/>
  <c r="DA171" i="3"/>
  <c r="DB171" i="3"/>
  <c r="DC171" i="3"/>
  <c r="DF171" i="3"/>
  <c r="DH171" i="3"/>
  <c r="A172" i="3"/>
  <c r="Y172" i="3"/>
  <c r="CX172" i="3" s="1"/>
  <c r="CY172" i="3"/>
  <c r="CZ172" i="3"/>
  <c r="DA172" i="3"/>
  <c r="DB172" i="3"/>
  <c r="DC172" i="3"/>
  <c r="A173" i="3"/>
  <c r="Y173" i="3"/>
  <c r="CX173" i="3"/>
  <c r="DG173" i="3" s="1"/>
  <c r="CY173" i="3"/>
  <c r="CZ173" i="3"/>
  <c r="DA173" i="3"/>
  <c r="DB173" i="3"/>
  <c r="DC173" i="3"/>
  <c r="DF173" i="3"/>
  <c r="DH173" i="3"/>
  <c r="DJ173" i="3"/>
  <c r="A174" i="3"/>
  <c r="Y174" i="3"/>
  <c r="CX174" i="3" s="1"/>
  <c r="CY174" i="3"/>
  <c r="CZ174" i="3"/>
  <c r="DA174" i="3"/>
  <c r="DB174" i="3"/>
  <c r="DC174" i="3"/>
  <c r="A175" i="3"/>
  <c r="Y175" i="3"/>
  <c r="CX175" i="3"/>
  <c r="DG175" i="3" s="1"/>
  <c r="CY175" i="3"/>
  <c r="CZ175" i="3"/>
  <c r="DA175" i="3"/>
  <c r="DB175" i="3"/>
  <c r="DC175" i="3"/>
  <c r="DF175" i="3"/>
  <c r="DH175" i="3"/>
  <c r="DJ175" i="3"/>
  <c r="A176" i="3"/>
  <c r="Y176" i="3"/>
  <c r="CX176" i="3" s="1"/>
  <c r="CY176" i="3"/>
  <c r="CZ176" i="3"/>
  <c r="DA176" i="3"/>
  <c r="DB176" i="3"/>
  <c r="DC176" i="3"/>
  <c r="A177" i="3"/>
  <c r="Y177" i="3"/>
  <c r="CX177" i="3"/>
  <c r="DG177" i="3" s="1"/>
  <c r="CY177" i="3"/>
  <c r="CZ177" i="3"/>
  <c r="DA177" i="3"/>
  <c r="DB177" i="3"/>
  <c r="DC177" i="3"/>
  <c r="DF177" i="3"/>
  <c r="DH177" i="3"/>
  <c r="DJ177" i="3"/>
  <c r="A178" i="3"/>
  <c r="Y178" i="3"/>
  <c r="CX178" i="3" s="1"/>
  <c r="CY178" i="3"/>
  <c r="CZ178" i="3"/>
  <c r="DA178" i="3"/>
  <c r="DB178" i="3"/>
  <c r="DC178" i="3"/>
  <c r="A179" i="3"/>
  <c r="Y179" i="3"/>
  <c r="CX179" i="3"/>
  <c r="DG179" i="3" s="1"/>
  <c r="CY179" i="3"/>
  <c r="CZ179" i="3"/>
  <c r="DA179" i="3"/>
  <c r="DB179" i="3"/>
  <c r="DC179" i="3"/>
  <c r="DF179" i="3"/>
  <c r="DH179" i="3"/>
  <c r="DJ179" i="3"/>
  <c r="A180" i="3"/>
  <c r="Y180" i="3"/>
  <c r="CX180" i="3" s="1"/>
  <c r="CY180" i="3"/>
  <c r="CZ180" i="3"/>
  <c r="DA180" i="3"/>
  <c r="DB180" i="3"/>
  <c r="DC180" i="3"/>
  <c r="A181" i="3"/>
  <c r="Y181" i="3"/>
  <c r="CX181" i="3"/>
  <c r="DG181" i="3" s="1"/>
  <c r="CY181" i="3"/>
  <c r="CZ181" i="3"/>
  <c r="DA181" i="3"/>
  <c r="DB181" i="3"/>
  <c r="DC181" i="3"/>
  <c r="DF181" i="3"/>
  <c r="DH181" i="3"/>
  <c r="DJ181" i="3"/>
  <c r="A182" i="3"/>
  <c r="Y182" i="3"/>
  <c r="CX182" i="3" s="1"/>
  <c r="CY182" i="3"/>
  <c r="CZ182" i="3"/>
  <c r="DA182" i="3"/>
  <c r="DB182" i="3"/>
  <c r="DC182" i="3"/>
  <c r="A183" i="3"/>
  <c r="Y183" i="3"/>
  <c r="CX183" i="3"/>
  <c r="DG183" i="3" s="1"/>
  <c r="CY183" i="3"/>
  <c r="CZ183" i="3"/>
  <c r="DA183" i="3"/>
  <c r="DB183" i="3"/>
  <c r="DC183" i="3"/>
  <c r="DF183" i="3"/>
  <c r="DH183" i="3"/>
  <c r="DJ183" i="3"/>
  <c r="A184" i="3"/>
  <c r="Y184" i="3"/>
  <c r="CX184" i="3" s="1"/>
  <c r="CY184" i="3"/>
  <c r="CZ184" i="3"/>
  <c r="DA184" i="3"/>
  <c r="DB184" i="3"/>
  <c r="DC184" i="3"/>
  <c r="A185" i="3"/>
  <c r="Y185" i="3"/>
  <c r="CX185" i="3"/>
  <c r="DG185" i="3" s="1"/>
  <c r="CY185" i="3"/>
  <c r="CZ185" i="3"/>
  <c r="DA185" i="3"/>
  <c r="DB185" i="3"/>
  <c r="DC185" i="3"/>
  <c r="DF185" i="3"/>
  <c r="DH185" i="3"/>
  <c r="DJ185" i="3"/>
  <c r="A186" i="3"/>
  <c r="Y186" i="3"/>
  <c r="CX186" i="3" s="1"/>
  <c r="CY186" i="3"/>
  <c r="CZ186" i="3"/>
  <c r="DA186" i="3"/>
  <c r="DB186" i="3"/>
  <c r="DC186" i="3"/>
  <c r="A187" i="3"/>
  <c r="Y187" i="3"/>
  <c r="CX187" i="3"/>
  <c r="DG187" i="3" s="1"/>
  <c r="CY187" i="3"/>
  <c r="CZ187" i="3"/>
  <c r="DA187" i="3"/>
  <c r="DB187" i="3"/>
  <c r="DC187" i="3"/>
  <c r="DF187" i="3"/>
  <c r="DH187" i="3"/>
  <c r="A188" i="3"/>
  <c r="Y188" i="3"/>
  <c r="CX188" i="3" s="1"/>
  <c r="CY188" i="3"/>
  <c r="CZ188" i="3"/>
  <c r="DA188" i="3"/>
  <c r="DB188" i="3"/>
  <c r="DC188" i="3"/>
  <c r="A189" i="3"/>
  <c r="Y189" i="3"/>
  <c r="CX189" i="3"/>
  <c r="DG189" i="3" s="1"/>
  <c r="DJ189" i="3" s="1"/>
  <c r="CY189" i="3"/>
  <c r="CZ189" i="3"/>
  <c r="DA189" i="3"/>
  <c r="DB189" i="3"/>
  <c r="DC189" i="3"/>
  <c r="DF189" i="3"/>
  <c r="DH189" i="3"/>
  <c r="A190" i="3"/>
  <c r="Y190" i="3"/>
  <c r="CX190" i="3" s="1"/>
  <c r="CY190" i="3"/>
  <c r="CZ190" i="3"/>
  <c r="DA190" i="3"/>
  <c r="DB190" i="3"/>
  <c r="DC190" i="3"/>
  <c r="A191" i="3"/>
  <c r="Y191" i="3"/>
  <c r="CX191" i="3"/>
  <c r="DG191" i="3" s="1"/>
  <c r="DJ191" i="3" s="1"/>
  <c r="CY191" i="3"/>
  <c r="CZ191" i="3"/>
  <c r="DA191" i="3"/>
  <c r="DB191" i="3"/>
  <c r="DC191" i="3"/>
  <c r="DF191" i="3"/>
  <c r="DH191" i="3"/>
  <c r="A192" i="3"/>
  <c r="Y192" i="3"/>
  <c r="CX192" i="3" s="1"/>
  <c r="CY192" i="3"/>
  <c r="CZ192" i="3"/>
  <c r="DA192" i="3"/>
  <c r="DB192" i="3"/>
  <c r="DC192" i="3"/>
  <c r="A193" i="3"/>
  <c r="Y193" i="3"/>
  <c r="CX193" i="3"/>
  <c r="DG193" i="3" s="1"/>
  <c r="DJ193" i="3" s="1"/>
  <c r="CY193" i="3"/>
  <c r="CZ193" i="3"/>
  <c r="DA193" i="3"/>
  <c r="DB193" i="3"/>
  <c r="DC193" i="3"/>
  <c r="DF193" i="3"/>
  <c r="DH193" i="3"/>
  <c r="A194" i="3"/>
  <c r="Y194" i="3"/>
  <c r="CX194" i="3" s="1"/>
  <c r="CY194" i="3"/>
  <c r="CZ194" i="3"/>
  <c r="DA194" i="3"/>
  <c r="DB194" i="3"/>
  <c r="DC194" i="3"/>
  <c r="A195" i="3"/>
  <c r="Y195" i="3"/>
  <c r="CX195" i="3"/>
  <c r="DG195" i="3" s="1"/>
  <c r="DJ195" i="3" s="1"/>
  <c r="CY195" i="3"/>
  <c r="CZ195" i="3"/>
  <c r="DA195" i="3"/>
  <c r="DB195" i="3"/>
  <c r="DC195" i="3"/>
  <c r="DF195" i="3"/>
  <c r="DH195" i="3"/>
  <c r="A196" i="3"/>
  <c r="Y196" i="3"/>
  <c r="CX196" i="3" s="1"/>
  <c r="CY196" i="3"/>
  <c r="CZ196" i="3"/>
  <c r="DA196" i="3"/>
  <c r="DB196" i="3"/>
  <c r="DC196" i="3"/>
  <c r="A197" i="3"/>
  <c r="Y197" i="3"/>
  <c r="CX197" i="3"/>
  <c r="DG197" i="3" s="1"/>
  <c r="CY197" i="3"/>
  <c r="CZ197" i="3"/>
  <c r="DA197" i="3"/>
  <c r="DB197" i="3"/>
  <c r="DC197" i="3"/>
  <c r="DF197" i="3"/>
  <c r="DH197" i="3"/>
  <c r="DJ197" i="3"/>
  <c r="A198" i="3"/>
  <c r="Y198" i="3"/>
  <c r="CX198" i="3" s="1"/>
  <c r="CY198" i="3"/>
  <c r="CZ198" i="3"/>
  <c r="DA198" i="3"/>
  <c r="DB198" i="3"/>
  <c r="DC198" i="3"/>
  <c r="A199" i="3"/>
  <c r="Y199" i="3"/>
  <c r="CX199" i="3"/>
  <c r="DG199" i="3" s="1"/>
  <c r="CY199" i="3"/>
  <c r="CZ199" i="3"/>
  <c r="DA199" i="3"/>
  <c r="DB199" i="3"/>
  <c r="DC199" i="3"/>
  <c r="DF199" i="3"/>
  <c r="DH199" i="3"/>
  <c r="DJ199" i="3"/>
  <c r="A200" i="3"/>
  <c r="Y200" i="3"/>
  <c r="CX200" i="3" s="1"/>
  <c r="CY200" i="3"/>
  <c r="CZ200" i="3"/>
  <c r="DA200" i="3"/>
  <c r="DB200" i="3"/>
  <c r="DC200" i="3"/>
  <c r="A201" i="3"/>
  <c r="Y201" i="3"/>
  <c r="CX201" i="3"/>
  <c r="DG201" i="3" s="1"/>
  <c r="CY201" i="3"/>
  <c r="CZ201" i="3"/>
  <c r="DA201" i="3"/>
  <c r="DB201" i="3"/>
  <c r="DC201" i="3"/>
  <c r="DF201" i="3"/>
  <c r="DH201" i="3"/>
  <c r="DJ201" i="3"/>
  <c r="A202" i="3"/>
  <c r="Y202" i="3"/>
  <c r="CX202" i="3" s="1"/>
  <c r="CY202" i="3"/>
  <c r="CZ202" i="3"/>
  <c r="DA202" i="3"/>
  <c r="DB202" i="3"/>
  <c r="DC202" i="3"/>
  <c r="A203" i="3"/>
  <c r="Y203" i="3"/>
  <c r="CX203" i="3"/>
  <c r="DG203" i="3" s="1"/>
  <c r="CY203" i="3"/>
  <c r="CZ203" i="3"/>
  <c r="DA203" i="3"/>
  <c r="DB203" i="3"/>
  <c r="DC203" i="3"/>
  <c r="DF203" i="3"/>
  <c r="DH203" i="3"/>
  <c r="DJ203" i="3"/>
  <c r="A204" i="3"/>
  <c r="Y204" i="3"/>
  <c r="CX204" i="3" s="1"/>
  <c r="CY204" i="3"/>
  <c r="CZ204" i="3"/>
  <c r="DA204" i="3"/>
  <c r="DB204" i="3"/>
  <c r="DC204" i="3"/>
  <c r="A205" i="3"/>
  <c r="Y205" i="3"/>
  <c r="CX205" i="3"/>
  <c r="DG205" i="3" s="1"/>
  <c r="CY205" i="3"/>
  <c r="CZ205" i="3"/>
  <c r="DA205" i="3"/>
  <c r="DB205" i="3"/>
  <c r="DC205" i="3"/>
  <c r="DF205" i="3"/>
  <c r="DH205" i="3"/>
  <c r="DJ205" i="3"/>
  <c r="A206" i="3"/>
  <c r="Y206" i="3"/>
  <c r="CX206" i="3" s="1"/>
  <c r="CY206" i="3"/>
  <c r="CZ206" i="3"/>
  <c r="DA206" i="3"/>
  <c r="DB206" i="3"/>
  <c r="DC206" i="3"/>
  <c r="A207" i="3"/>
  <c r="Y207" i="3"/>
  <c r="CX207" i="3"/>
  <c r="DG207" i="3" s="1"/>
  <c r="CY207" i="3"/>
  <c r="CZ207" i="3"/>
  <c r="DA207" i="3"/>
  <c r="DB207" i="3"/>
  <c r="DC207" i="3"/>
  <c r="DF207" i="3"/>
  <c r="DH207" i="3"/>
  <c r="DJ207" i="3"/>
  <c r="A208" i="3"/>
  <c r="Y208" i="3"/>
  <c r="CX208" i="3" s="1"/>
  <c r="CY208" i="3"/>
  <c r="CZ208" i="3"/>
  <c r="DA208" i="3"/>
  <c r="DB208" i="3"/>
  <c r="DC208" i="3"/>
  <c r="A209" i="3"/>
  <c r="Y209" i="3"/>
  <c r="CX209" i="3"/>
  <c r="DG209" i="3" s="1"/>
  <c r="CY209" i="3"/>
  <c r="CZ209" i="3"/>
  <c r="DA209" i="3"/>
  <c r="DB209" i="3"/>
  <c r="DC209" i="3"/>
  <c r="DF209" i="3"/>
  <c r="DH209" i="3"/>
  <c r="DJ209" i="3"/>
  <c r="A210" i="3"/>
  <c r="Y210" i="3"/>
  <c r="CX210" i="3" s="1"/>
  <c r="CY210" i="3"/>
  <c r="CZ210" i="3"/>
  <c r="DA210" i="3"/>
  <c r="DB210" i="3"/>
  <c r="DC210" i="3"/>
  <c r="A211" i="3"/>
  <c r="Y211" i="3"/>
  <c r="CX211" i="3"/>
  <c r="DG211" i="3" s="1"/>
  <c r="CY211" i="3"/>
  <c r="CZ211" i="3"/>
  <c r="DA211" i="3"/>
  <c r="DB211" i="3"/>
  <c r="DC211" i="3"/>
  <c r="DF211" i="3"/>
  <c r="DH211" i="3"/>
  <c r="A212" i="3"/>
  <c r="Y212" i="3"/>
  <c r="CX212" i="3" s="1"/>
  <c r="CY212" i="3"/>
  <c r="CZ212" i="3"/>
  <c r="DA212" i="3"/>
  <c r="DB212" i="3"/>
  <c r="DC212" i="3"/>
  <c r="A213" i="3"/>
  <c r="Y213" i="3"/>
  <c r="CX213" i="3"/>
  <c r="DG213" i="3" s="1"/>
  <c r="DJ213" i="3" s="1"/>
  <c r="CY213" i="3"/>
  <c r="CZ213" i="3"/>
  <c r="DA213" i="3"/>
  <c r="DB213" i="3"/>
  <c r="DC213" i="3"/>
  <c r="DF213" i="3"/>
  <c r="DH213" i="3"/>
  <c r="A214" i="3"/>
  <c r="Y214" i="3"/>
  <c r="CX214" i="3" s="1"/>
  <c r="CY214" i="3"/>
  <c r="CZ214" i="3"/>
  <c r="DA214" i="3"/>
  <c r="DB214" i="3"/>
  <c r="DC214" i="3"/>
  <c r="A215" i="3"/>
  <c r="Y215" i="3"/>
  <c r="CX215" i="3"/>
  <c r="DG215" i="3" s="1"/>
  <c r="DJ215" i="3" s="1"/>
  <c r="CY215" i="3"/>
  <c r="CZ215" i="3"/>
  <c r="DA215" i="3"/>
  <c r="DB215" i="3"/>
  <c r="DC215" i="3"/>
  <c r="DF215" i="3"/>
  <c r="DH215" i="3"/>
  <c r="A216" i="3"/>
  <c r="Y216" i="3"/>
  <c r="CX216" i="3" s="1"/>
  <c r="CY216" i="3"/>
  <c r="CZ216" i="3"/>
  <c r="DA216" i="3"/>
  <c r="DB216" i="3"/>
  <c r="DC216" i="3"/>
  <c r="A217" i="3"/>
  <c r="Y217" i="3"/>
  <c r="CX217" i="3"/>
  <c r="DG217" i="3" s="1"/>
  <c r="DJ217" i="3" s="1"/>
  <c r="CY217" i="3"/>
  <c r="CZ217" i="3"/>
  <c r="DA217" i="3"/>
  <c r="DB217" i="3"/>
  <c r="DC217" i="3"/>
  <c r="DF217" i="3"/>
  <c r="DH217" i="3"/>
  <c r="A218" i="3"/>
  <c r="Y218" i="3"/>
  <c r="CX218" i="3" s="1"/>
  <c r="CY218" i="3"/>
  <c r="CZ218" i="3"/>
  <c r="DA218" i="3"/>
  <c r="DB218" i="3"/>
  <c r="DC218" i="3"/>
  <c r="A219" i="3"/>
  <c r="Y219" i="3"/>
  <c r="CX219" i="3"/>
  <c r="DG219" i="3" s="1"/>
  <c r="DJ219" i="3" s="1"/>
  <c r="CY219" i="3"/>
  <c r="CZ219" i="3"/>
  <c r="DA219" i="3"/>
  <c r="DB219" i="3"/>
  <c r="DC219" i="3"/>
  <c r="DF219" i="3"/>
  <c r="DH219" i="3"/>
  <c r="A220" i="3"/>
  <c r="Y220" i="3"/>
  <c r="CX220" i="3" s="1"/>
  <c r="CY220" i="3"/>
  <c r="CZ220" i="3"/>
  <c r="DA220" i="3"/>
  <c r="DB220" i="3"/>
  <c r="DC220" i="3"/>
  <c r="A221" i="3"/>
  <c r="Y221" i="3"/>
  <c r="CX221" i="3"/>
  <c r="DG221" i="3" s="1"/>
  <c r="CY221" i="3"/>
  <c r="CZ221" i="3"/>
  <c r="DA221" i="3"/>
  <c r="DB221" i="3"/>
  <c r="DC221" i="3"/>
  <c r="DF221" i="3"/>
  <c r="DH221" i="3"/>
  <c r="DJ221" i="3"/>
  <c r="A222" i="3"/>
  <c r="Y222" i="3"/>
  <c r="CX222" i="3" s="1"/>
  <c r="CY222" i="3"/>
  <c r="CZ222" i="3"/>
  <c r="DA222" i="3"/>
  <c r="DB222" i="3"/>
  <c r="DC222" i="3"/>
  <c r="A223" i="3"/>
  <c r="Y223" i="3"/>
  <c r="CX223" i="3"/>
  <c r="DG223" i="3" s="1"/>
  <c r="CY223" i="3"/>
  <c r="CZ223" i="3"/>
  <c r="DA223" i="3"/>
  <c r="DB223" i="3"/>
  <c r="DC223" i="3"/>
  <c r="DF223" i="3"/>
  <c r="DH223" i="3"/>
  <c r="DJ223" i="3"/>
  <c r="A224" i="3"/>
  <c r="Y224" i="3"/>
  <c r="CX224" i="3" s="1"/>
  <c r="CY224" i="3"/>
  <c r="CZ224" i="3"/>
  <c r="DA224" i="3"/>
  <c r="DB224" i="3"/>
  <c r="DC224" i="3"/>
  <c r="A225" i="3"/>
  <c r="Y225" i="3"/>
  <c r="CX225" i="3"/>
  <c r="DG225" i="3" s="1"/>
  <c r="CY225" i="3"/>
  <c r="CZ225" i="3"/>
  <c r="DA225" i="3"/>
  <c r="DB225" i="3"/>
  <c r="DC225" i="3"/>
  <c r="DF225" i="3"/>
  <c r="DH225" i="3"/>
  <c r="DJ225" i="3"/>
  <c r="A226" i="3"/>
  <c r="Y226" i="3"/>
  <c r="CX226" i="3" s="1"/>
  <c r="CY226" i="3"/>
  <c r="CZ226" i="3"/>
  <c r="DA226" i="3"/>
  <c r="DB226" i="3"/>
  <c r="DC226" i="3"/>
  <c r="A227" i="3"/>
  <c r="Y227" i="3"/>
  <c r="CX227" i="3"/>
  <c r="DG227" i="3" s="1"/>
  <c r="CY227" i="3"/>
  <c r="CZ227" i="3"/>
  <c r="DA227" i="3"/>
  <c r="DB227" i="3"/>
  <c r="DC227" i="3"/>
  <c r="DF227" i="3"/>
  <c r="DH227" i="3"/>
  <c r="DJ227" i="3"/>
  <c r="A228" i="3"/>
  <c r="Y228" i="3"/>
  <c r="CX228" i="3" s="1"/>
  <c r="CY228" i="3"/>
  <c r="CZ228" i="3"/>
  <c r="DA228" i="3"/>
  <c r="DB228" i="3"/>
  <c r="DC228" i="3"/>
  <c r="A229" i="3"/>
  <c r="Y229" i="3"/>
  <c r="CX229" i="3"/>
  <c r="DG229" i="3" s="1"/>
  <c r="CY229" i="3"/>
  <c r="CZ229" i="3"/>
  <c r="DA229" i="3"/>
  <c r="DB229" i="3"/>
  <c r="DC229" i="3"/>
  <c r="DF229" i="3"/>
  <c r="DH229" i="3"/>
  <c r="DJ229" i="3"/>
  <c r="A230" i="3"/>
  <c r="Y230" i="3"/>
  <c r="CX230" i="3" s="1"/>
  <c r="CY230" i="3"/>
  <c r="CZ230" i="3"/>
  <c r="DA230" i="3"/>
  <c r="DB230" i="3"/>
  <c r="DC230" i="3"/>
  <c r="A231" i="3"/>
  <c r="Y231" i="3"/>
  <c r="CX231" i="3"/>
  <c r="DG231" i="3" s="1"/>
  <c r="CY231" i="3"/>
  <c r="CZ231" i="3"/>
  <c r="DA231" i="3"/>
  <c r="DB231" i="3"/>
  <c r="DC231" i="3"/>
  <c r="DF231" i="3"/>
  <c r="DH231" i="3"/>
  <c r="DJ231" i="3"/>
  <c r="A232" i="3"/>
  <c r="Y232" i="3"/>
  <c r="CX232" i="3" s="1"/>
  <c r="CY232" i="3"/>
  <c r="CZ232" i="3"/>
  <c r="DA232" i="3"/>
  <c r="DB232" i="3"/>
  <c r="DC232" i="3"/>
  <c r="A233" i="3"/>
  <c r="Y233" i="3"/>
  <c r="CX233" i="3"/>
  <c r="DG233" i="3" s="1"/>
  <c r="CY233" i="3"/>
  <c r="CZ233" i="3"/>
  <c r="DA233" i="3"/>
  <c r="DB233" i="3"/>
  <c r="DC233" i="3"/>
  <c r="DF233" i="3"/>
  <c r="DH233" i="3"/>
  <c r="DJ233" i="3"/>
  <c r="A234" i="3"/>
  <c r="Y234" i="3"/>
  <c r="CX234" i="3" s="1"/>
  <c r="CY234" i="3"/>
  <c r="CZ234" i="3"/>
  <c r="DA234" i="3"/>
  <c r="DB234" i="3"/>
  <c r="DC234" i="3"/>
  <c r="A235" i="3"/>
  <c r="Y235" i="3"/>
  <c r="CX235" i="3"/>
  <c r="DG235" i="3" s="1"/>
  <c r="CY235" i="3"/>
  <c r="CZ235" i="3"/>
  <c r="DA235" i="3"/>
  <c r="DB235" i="3"/>
  <c r="DC235" i="3"/>
  <c r="DF235" i="3"/>
  <c r="DH235" i="3"/>
  <c r="A236" i="3"/>
  <c r="Y236" i="3"/>
  <c r="CX236" i="3" s="1"/>
  <c r="CY236" i="3"/>
  <c r="CZ236" i="3"/>
  <c r="DA236" i="3"/>
  <c r="DB236" i="3"/>
  <c r="DC236" i="3"/>
  <c r="A237" i="3"/>
  <c r="Y237" i="3"/>
  <c r="CX237" i="3"/>
  <c r="DG237" i="3" s="1"/>
  <c r="CY237" i="3"/>
  <c r="CZ237" i="3"/>
  <c r="DA237" i="3"/>
  <c r="DB237" i="3"/>
  <c r="DC237" i="3"/>
  <c r="DF237" i="3"/>
  <c r="DH237" i="3"/>
  <c r="DJ237" i="3"/>
  <c r="A238" i="3"/>
  <c r="Y238" i="3"/>
  <c r="CX238" i="3" s="1"/>
  <c r="DI238" i="3" s="1"/>
  <c r="CY238" i="3"/>
  <c r="CZ238" i="3"/>
  <c r="DA238" i="3"/>
  <c r="DB238" i="3"/>
  <c r="DC238" i="3"/>
  <c r="DG238" i="3"/>
  <c r="DJ238" i="3" s="1"/>
  <c r="A239" i="3"/>
  <c r="Y239" i="3"/>
  <c r="CX239" i="3"/>
  <c r="DH239" i="3" s="1"/>
  <c r="CY239" i="3"/>
  <c r="CZ239" i="3"/>
  <c r="DA239" i="3"/>
  <c r="DB239" i="3"/>
  <c r="DC239" i="3"/>
  <c r="DF239" i="3"/>
  <c r="A240" i="3"/>
  <c r="Y240" i="3"/>
  <c r="CX240" i="3" s="1"/>
  <c r="DI240" i="3" s="1"/>
  <c r="CY240" i="3"/>
  <c r="CZ240" i="3"/>
  <c r="DA240" i="3"/>
  <c r="DB240" i="3"/>
  <c r="DC240" i="3"/>
  <c r="DG240" i="3"/>
  <c r="A241" i="3"/>
  <c r="Y241" i="3"/>
  <c r="CX241" i="3"/>
  <c r="DH241" i="3" s="1"/>
  <c r="CY241" i="3"/>
  <c r="CZ241" i="3"/>
  <c r="DA241" i="3"/>
  <c r="DB241" i="3"/>
  <c r="DC241" i="3"/>
  <c r="DF241" i="3"/>
  <c r="DJ241" i="3"/>
  <c r="A242" i="3"/>
  <c r="Y242" i="3"/>
  <c r="CX242" i="3" s="1"/>
  <c r="DI242" i="3" s="1"/>
  <c r="DJ242" i="3" s="1"/>
  <c r="CY242" i="3"/>
  <c r="CZ242" i="3"/>
  <c r="DA242" i="3"/>
  <c r="DB242" i="3"/>
  <c r="DC242" i="3"/>
  <c r="DG242" i="3"/>
  <c r="A243" i="3"/>
  <c r="Y243" i="3"/>
  <c r="CX243" i="3"/>
  <c r="DH243" i="3" s="1"/>
  <c r="CY243" i="3"/>
  <c r="CZ243" i="3"/>
  <c r="DA243" i="3"/>
  <c r="DB243" i="3"/>
  <c r="DC243" i="3"/>
  <c r="DF243" i="3"/>
  <c r="A244" i="3"/>
  <c r="Y244" i="3"/>
  <c r="CX244" i="3" s="1"/>
  <c r="DI244" i="3" s="1"/>
  <c r="CY244" i="3"/>
  <c r="CZ244" i="3"/>
  <c r="DA244" i="3"/>
  <c r="DB244" i="3"/>
  <c r="DC244" i="3"/>
  <c r="DG244" i="3"/>
  <c r="DJ244" i="3" s="1"/>
  <c r="A245" i="3"/>
  <c r="Y245" i="3"/>
  <c r="CX245" i="3"/>
  <c r="DH245" i="3" s="1"/>
  <c r="CY245" i="3"/>
  <c r="CZ245" i="3"/>
  <c r="DA245" i="3"/>
  <c r="DB245" i="3"/>
  <c r="DC245" i="3"/>
  <c r="DF245" i="3"/>
  <c r="A246" i="3"/>
  <c r="Y246" i="3"/>
  <c r="CX246" i="3" s="1"/>
  <c r="DI246" i="3" s="1"/>
  <c r="CY246" i="3"/>
  <c r="CZ246" i="3"/>
  <c r="DA246" i="3"/>
  <c r="DB246" i="3"/>
  <c r="DC246" i="3"/>
  <c r="DG246" i="3"/>
  <c r="DJ246" i="3" s="1"/>
  <c r="A247" i="3"/>
  <c r="Y247" i="3"/>
  <c r="CX247" i="3"/>
  <c r="DH247" i="3" s="1"/>
  <c r="CY247" i="3"/>
  <c r="CZ247" i="3"/>
  <c r="DA247" i="3"/>
  <c r="DB247" i="3"/>
  <c r="DC247" i="3"/>
  <c r="DF247" i="3"/>
  <c r="DJ247" i="3"/>
  <c r="A248" i="3"/>
  <c r="Y248" i="3"/>
  <c r="CX248" i="3" s="1"/>
  <c r="DI248" i="3" s="1"/>
  <c r="CY248" i="3"/>
  <c r="CZ248" i="3"/>
  <c r="DA248" i="3"/>
  <c r="DB248" i="3"/>
  <c r="DC248" i="3"/>
  <c r="DG248" i="3"/>
  <c r="A249" i="3"/>
  <c r="Y249" i="3"/>
  <c r="CX249" i="3"/>
  <c r="DH249" i="3" s="1"/>
  <c r="CY249" i="3"/>
  <c r="CZ249" i="3"/>
  <c r="DA249" i="3"/>
  <c r="DB249" i="3"/>
  <c r="DC249" i="3"/>
  <c r="DF249" i="3"/>
  <c r="A250" i="3"/>
  <c r="Y250" i="3"/>
  <c r="CX250" i="3" s="1"/>
  <c r="DI250" i="3" s="1"/>
  <c r="DJ250" i="3" s="1"/>
  <c r="CY250" i="3"/>
  <c r="CZ250" i="3"/>
  <c r="DA250" i="3"/>
  <c r="DB250" i="3"/>
  <c r="DC250" i="3"/>
  <c r="DG250" i="3"/>
  <c r="A251" i="3"/>
  <c r="Y251" i="3"/>
  <c r="CX251" i="3"/>
  <c r="DH251" i="3" s="1"/>
  <c r="CY251" i="3"/>
  <c r="CZ251" i="3"/>
  <c r="DA251" i="3"/>
  <c r="DB251" i="3"/>
  <c r="DC251" i="3"/>
  <c r="DF251" i="3"/>
  <c r="A252" i="3"/>
  <c r="Y252" i="3"/>
  <c r="CX252" i="3" s="1"/>
  <c r="DI252" i="3" s="1"/>
  <c r="CY252" i="3"/>
  <c r="CZ252" i="3"/>
  <c r="DA252" i="3"/>
  <c r="DB252" i="3"/>
  <c r="DC252" i="3"/>
  <c r="DG252" i="3"/>
  <c r="DJ252" i="3" s="1"/>
  <c r="A253" i="3"/>
  <c r="Y253" i="3"/>
  <c r="CX253" i="3"/>
  <c r="DH253" i="3" s="1"/>
  <c r="CY253" i="3"/>
  <c r="CZ253" i="3"/>
  <c r="DA253" i="3"/>
  <c r="DB253" i="3"/>
  <c r="DC253" i="3"/>
  <c r="DF253" i="3"/>
  <c r="DJ253" i="3"/>
  <c r="A254" i="3"/>
  <c r="Y254" i="3"/>
  <c r="CX254" i="3" s="1"/>
  <c r="DI254" i="3" s="1"/>
  <c r="CY254" i="3"/>
  <c r="CZ254" i="3"/>
  <c r="DA254" i="3"/>
  <c r="DB254" i="3"/>
  <c r="DC254" i="3"/>
  <c r="DG254" i="3"/>
  <c r="A255" i="3"/>
  <c r="Y255" i="3"/>
  <c r="CX255" i="3"/>
  <c r="DH255" i="3" s="1"/>
  <c r="CY255" i="3"/>
  <c r="CZ255" i="3"/>
  <c r="DA255" i="3"/>
  <c r="DB255" i="3"/>
  <c r="DC255" i="3"/>
  <c r="DF255" i="3"/>
  <c r="A256" i="3"/>
  <c r="Y256" i="3"/>
  <c r="CX256" i="3" s="1"/>
  <c r="DI256" i="3" s="1"/>
  <c r="DJ256" i="3" s="1"/>
  <c r="CY256" i="3"/>
  <c r="CZ256" i="3"/>
  <c r="DA256" i="3"/>
  <c r="DB256" i="3"/>
  <c r="DC256" i="3"/>
  <c r="DG256" i="3"/>
  <c r="A257" i="3"/>
  <c r="Y257" i="3"/>
  <c r="CX257" i="3"/>
  <c r="DH257" i="3" s="1"/>
  <c r="CY257" i="3"/>
  <c r="CZ257" i="3"/>
  <c r="DA257" i="3"/>
  <c r="DB257" i="3"/>
  <c r="DC257" i="3"/>
  <c r="DF257" i="3"/>
  <c r="A258" i="3"/>
  <c r="Y258" i="3"/>
  <c r="CX258" i="3" s="1"/>
  <c r="DI258" i="3" s="1"/>
  <c r="CY258" i="3"/>
  <c r="CZ258" i="3"/>
  <c r="DA258" i="3"/>
  <c r="DB258" i="3"/>
  <c r="DC258" i="3"/>
  <c r="DG258" i="3"/>
  <c r="DJ258" i="3" s="1"/>
  <c r="A259" i="3"/>
  <c r="Y259" i="3"/>
  <c r="CX259" i="3"/>
  <c r="DH259" i="3" s="1"/>
  <c r="CY259" i="3"/>
  <c r="CZ259" i="3"/>
  <c r="DA259" i="3"/>
  <c r="DB259" i="3"/>
  <c r="DC259" i="3"/>
  <c r="DF259" i="3"/>
  <c r="DJ259" i="3"/>
  <c r="A260" i="3"/>
  <c r="Y260" i="3"/>
  <c r="CX260" i="3" s="1"/>
  <c r="DI260" i="3" s="1"/>
  <c r="CY260" i="3"/>
  <c r="CZ260" i="3"/>
  <c r="DA260" i="3"/>
  <c r="DB260" i="3"/>
  <c r="DC260" i="3"/>
  <c r="DG260" i="3"/>
  <c r="A261" i="3"/>
  <c r="Y261" i="3"/>
  <c r="CX261" i="3"/>
  <c r="DH261" i="3" s="1"/>
  <c r="CY261" i="3"/>
  <c r="CZ261" i="3"/>
  <c r="DA261" i="3"/>
  <c r="DB261" i="3"/>
  <c r="DC261" i="3"/>
  <c r="DF261" i="3"/>
  <c r="A262" i="3"/>
  <c r="Y262" i="3"/>
  <c r="CX262" i="3" s="1"/>
  <c r="DI262" i="3" s="1"/>
  <c r="DJ262" i="3" s="1"/>
  <c r="CY262" i="3"/>
  <c r="CZ262" i="3"/>
  <c r="DA262" i="3"/>
  <c r="DB262" i="3"/>
  <c r="DC262" i="3"/>
  <c r="DG262" i="3"/>
  <c r="A263" i="3"/>
  <c r="Y263" i="3"/>
  <c r="CX263" i="3"/>
  <c r="DH263" i="3" s="1"/>
  <c r="CY263" i="3"/>
  <c r="CZ263" i="3"/>
  <c r="DA263" i="3"/>
  <c r="DB263" i="3"/>
  <c r="DC263" i="3"/>
  <c r="DF263" i="3"/>
  <c r="A264" i="3"/>
  <c r="Y264" i="3"/>
  <c r="CX264" i="3" s="1"/>
  <c r="DF264" i="3" s="1"/>
  <c r="CY264" i="3"/>
  <c r="CZ264" i="3"/>
  <c r="DA264" i="3"/>
  <c r="DB264" i="3"/>
  <c r="DC264" i="3"/>
  <c r="DG264" i="3"/>
  <c r="DJ264" i="3" s="1"/>
  <c r="DI264" i="3"/>
  <c r="A265" i="3"/>
  <c r="Y265" i="3"/>
  <c r="CX265" i="3"/>
  <c r="DG265" i="3" s="1"/>
  <c r="CY265" i="3"/>
  <c r="CZ265" i="3"/>
  <c r="DA265" i="3"/>
  <c r="DB265" i="3"/>
  <c r="DC265" i="3"/>
  <c r="DF265" i="3"/>
  <c r="DH265" i="3"/>
  <c r="DJ265" i="3"/>
  <c r="A266" i="3"/>
  <c r="Y266" i="3"/>
  <c r="CX266" i="3" s="1"/>
  <c r="CY266" i="3"/>
  <c r="CZ266" i="3"/>
  <c r="DA266" i="3"/>
  <c r="DB266" i="3"/>
  <c r="DC266" i="3"/>
  <c r="A267" i="3"/>
  <c r="Y267" i="3"/>
  <c r="CX267" i="3"/>
  <c r="DG267" i="3" s="1"/>
  <c r="CY267" i="3"/>
  <c r="CZ267" i="3"/>
  <c r="DA267" i="3"/>
  <c r="DB267" i="3"/>
  <c r="DC267" i="3"/>
  <c r="DF267" i="3"/>
  <c r="DH267" i="3"/>
  <c r="A268" i="3"/>
  <c r="Y268" i="3"/>
  <c r="CX268" i="3" s="1"/>
  <c r="CY268" i="3"/>
  <c r="CZ268" i="3"/>
  <c r="DA268" i="3"/>
  <c r="DB268" i="3"/>
  <c r="DC268" i="3"/>
  <c r="A269" i="3"/>
  <c r="Y269" i="3"/>
  <c r="CX269" i="3"/>
  <c r="DG269" i="3" s="1"/>
  <c r="DJ269" i="3" s="1"/>
  <c r="CY269" i="3"/>
  <c r="CZ269" i="3"/>
  <c r="DA269" i="3"/>
  <c r="DB269" i="3"/>
  <c r="DC269" i="3"/>
  <c r="DF269" i="3"/>
  <c r="DH269" i="3"/>
  <c r="A270" i="3"/>
  <c r="Y270" i="3"/>
  <c r="CX270" i="3" s="1"/>
  <c r="CY270" i="3"/>
  <c r="CZ270" i="3"/>
  <c r="DA270" i="3"/>
  <c r="DB270" i="3"/>
  <c r="DC270" i="3"/>
  <c r="A271" i="3"/>
  <c r="Y271" i="3"/>
  <c r="CX271" i="3"/>
  <c r="DG271" i="3" s="1"/>
  <c r="DJ271" i="3" s="1"/>
  <c r="CY271" i="3"/>
  <c r="CZ271" i="3"/>
  <c r="DA271" i="3"/>
  <c r="DB271" i="3"/>
  <c r="DC271" i="3"/>
  <c r="DF271" i="3"/>
  <c r="DH271" i="3"/>
  <c r="A272" i="3"/>
  <c r="Y272" i="3"/>
  <c r="CX272" i="3" s="1"/>
  <c r="CY272" i="3"/>
  <c r="CZ272" i="3"/>
  <c r="DA272" i="3"/>
  <c r="DB272" i="3"/>
  <c r="DC272" i="3"/>
  <c r="A273" i="3"/>
  <c r="Y273" i="3"/>
  <c r="CX273" i="3"/>
  <c r="DG273" i="3" s="1"/>
  <c r="DJ273" i="3" s="1"/>
  <c r="CY273" i="3"/>
  <c r="CZ273" i="3"/>
  <c r="DA273" i="3"/>
  <c r="DB273" i="3"/>
  <c r="DC273" i="3"/>
  <c r="DF273" i="3"/>
  <c r="DH273" i="3"/>
  <c r="A274" i="3"/>
  <c r="Y274" i="3"/>
  <c r="CX274" i="3" s="1"/>
  <c r="CY274" i="3"/>
  <c r="CZ274" i="3"/>
  <c r="DA274" i="3"/>
  <c r="DB274" i="3"/>
  <c r="DC274" i="3"/>
  <c r="A275" i="3"/>
  <c r="Y275" i="3"/>
  <c r="CX275" i="3"/>
  <c r="DG275" i="3" s="1"/>
  <c r="DJ275" i="3" s="1"/>
  <c r="CY275" i="3"/>
  <c r="CZ275" i="3"/>
  <c r="DA275" i="3"/>
  <c r="DB275" i="3"/>
  <c r="DC275" i="3"/>
  <c r="DF275" i="3"/>
  <c r="DH275" i="3"/>
  <c r="A276" i="3"/>
  <c r="Y276" i="3"/>
  <c r="CX276" i="3" s="1"/>
  <c r="CY276" i="3"/>
  <c r="CZ276" i="3"/>
  <c r="DA276" i="3"/>
  <c r="DB276" i="3"/>
  <c r="DC276" i="3"/>
  <c r="A277" i="3"/>
  <c r="Y277" i="3"/>
  <c r="CX277" i="3"/>
  <c r="DG277" i="3" s="1"/>
  <c r="CY277" i="3"/>
  <c r="CZ277" i="3"/>
  <c r="DA277" i="3"/>
  <c r="DB277" i="3"/>
  <c r="DC277" i="3"/>
  <c r="DF277" i="3"/>
  <c r="DH277" i="3"/>
  <c r="DJ277" i="3"/>
  <c r="A278" i="3"/>
  <c r="Y278" i="3"/>
  <c r="CX278" i="3" s="1"/>
  <c r="CY278" i="3"/>
  <c r="CZ278" i="3"/>
  <c r="DA278" i="3"/>
  <c r="DB278" i="3"/>
  <c r="DC278" i="3"/>
  <c r="A279" i="3"/>
  <c r="Y279" i="3"/>
  <c r="CX279" i="3"/>
  <c r="DG279" i="3" s="1"/>
  <c r="CY279" i="3"/>
  <c r="CZ279" i="3"/>
  <c r="DA279" i="3"/>
  <c r="DB279" i="3"/>
  <c r="DC279" i="3"/>
  <c r="DF279" i="3"/>
  <c r="DH279" i="3"/>
  <c r="DJ279" i="3"/>
  <c r="A280" i="3"/>
  <c r="Y280" i="3"/>
  <c r="CX280" i="3" s="1"/>
  <c r="CY280" i="3"/>
  <c r="CZ280" i="3"/>
  <c r="DA280" i="3"/>
  <c r="DB280" i="3"/>
  <c r="DC280" i="3"/>
  <c r="A281" i="3"/>
  <c r="Y281" i="3"/>
  <c r="CX281" i="3"/>
  <c r="DG281" i="3" s="1"/>
  <c r="CY281" i="3"/>
  <c r="CZ281" i="3"/>
  <c r="DA281" i="3"/>
  <c r="DB281" i="3"/>
  <c r="DC281" i="3"/>
  <c r="DF281" i="3"/>
  <c r="DH281" i="3"/>
  <c r="DJ281" i="3"/>
  <c r="A282" i="3"/>
  <c r="Y282" i="3"/>
  <c r="CX282" i="3" s="1"/>
  <c r="CY282" i="3"/>
  <c r="CZ282" i="3"/>
  <c r="DA282" i="3"/>
  <c r="DB282" i="3"/>
  <c r="DC282" i="3"/>
  <c r="A283" i="3"/>
  <c r="Y283" i="3"/>
  <c r="CX283" i="3"/>
  <c r="DG283" i="3" s="1"/>
  <c r="CY283" i="3"/>
  <c r="CZ283" i="3"/>
  <c r="DA283" i="3"/>
  <c r="DB283" i="3"/>
  <c r="DC283" i="3"/>
  <c r="DF283" i="3"/>
  <c r="DH283" i="3"/>
  <c r="DJ283" i="3"/>
  <c r="A284" i="3"/>
  <c r="Y284" i="3"/>
  <c r="CX284" i="3" s="1"/>
  <c r="CY284" i="3"/>
  <c r="CZ284" i="3"/>
  <c r="DA284" i="3"/>
  <c r="DB284" i="3"/>
  <c r="DC284" i="3"/>
  <c r="A285" i="3"/>
  <c r="Y285" i="3"/>
  <c r="CX285" i="3"/>
  <c r="DG285" i="3" s="1"/>
  <c r="CY285" i="3"/>
  <c r="CZ285" i="3"/>
  <c r="DA285" i="3"/>
  <c r="DB285" i="3"/>
  <c r="DC285" i="3"/>
  <c r="DF285" i="3"/>
  <c r="DH285" i="3"/>
  <c r="DJ285" i="3"/>
  <c r="A286" i="3"/>
  <c r="Y286" i="3"/>
  <c r="CX286" i="3" s="1"/>
  <c r="CY286" i="3"/>
  <c r="CZ286" i="3"/>
  <c r="DA286" i="3"/>
  <c r="DB286" i="3"/>
  <c r="DC286" i="3"/>
  <c r="A287" i="3"/>
  <c r="Y287" i="3"/>
  <c r="CX287" i="3"/>
  <c r="DG287" i="3" s="1"/>
  <c r="CY287" i="3"/>
  <c r="CZ287" i="3"/>
  <c r="DA287" i="3"/>
  <c r="DB287" i="3"/>
  <c r="DC287" i="3"/>
  <c r="DF287" i="3"/>
  <c r="DH287" i="3"/>
  <c r="DJ287" i="3"/>
  <c r="A288" i="3"/>
  <c r="Y288" i="3"/>
  <c r="CX288" i="3" s="1"/>
  <c r="CY288" i="3"/>
  <c r="CZ288" i="3"/>
  <c r="DA288" i="3"/>
  <c r="DB288" i="3"/>
  <c r="DC288" i="3"/>
  <c r="A289" i="3"/>
  <c r="Y289" i="3"/>
  <c r="CX289" i="3"/>
  <c r="DG289" i="3" s="1"/>
  <c r="CY289" i="3"/>
  <c r="CZ289" i="3"/>
  <c r="DA289" i="3"/>
  <c r="DB289" i="3"/>
  <c r="DC289" i="3"/>
  <c r="DF289" i="3"/>
  <c r="DH289" i="3"/>
  <c r="DJ289" i="3"/>
  <c r="A290" i="3"/>
  <c r="Y290" i="3"/>
  <c r="CX290" i="3" s="1"/>
  <c r="CY290" i="3"/>
  <c r="CZ290" i="3"/>
  <c r="DA290" i="3"/>
  <c r="DB290" i="3"/>
  <c r="DC290" i="3"/>
  <c r="A291" i="3"/>
  <c r="Y291" i="3"/>
  <c r="CY291" i="3"/>
  <c r="CZ291" i="3"/>
  <c r="DA291" i="3"/>
  <c r="DB291" i="3"/>
  <c r="DC291" i="3"/>
  <c r="A292" i="3"/>
  <c r="Y292" i="3"/>
  <c r="CY292" i="3"/>
  <c r="CZ292" i="3"/>
  <c r="DA292" i="3"/>
  <c r="DB292" i="3"/>
  <c r="DC292" i="3"/>
  <c r="A293" i="3"/>
  <c r="Y293" i="3"/>
  <c r="CY293" i="3"/>
  <c r="CZ293" i="3"/>
  <c r="DA293" i="3"/>
  <c r="DB293" i="3"/>
  <c r="DC293" i="3"/>
  <c r="A294" i="3"/>
  <c r="Y294" i="3"/>
  <c r="CY294" i="3"/>
  <c r="CZ294" i="3"/>
  <c r="DA294" i="3"/>
  <c r="DB294" i="3"/>
  <c r="DC294" i="3"/>
  <c r="A295" i="3"/>
  <c r="Y295" i="3"/>
  <c r="CY295" i="3"/>
  <c r="CZ295" i="3"/>
  <c r="DA295" i="3"/>
  <c r="DB295" i="3"/>
  <c r="DC295" i="3"/>
  <c r="A296" i="3"/>
  <c r="Y296" i="3"/>
  <c r="CY296" i="3"/>
  <c r="CZ296" i="3"/>
  <c r="DA296" i="3"/>
  <c r="DB296" i="3"/>
  <c r="DC296" i="3"/>
  <c r="A297" i="3"/>
  <c r="Y297" i="3"/>
  <c r="CY297" i="3"/>
  <c r="CZ297" i="3"/>
  <c r="DA297" i="3"/>
  <c r="DB297" i="3"/>
  <c r="DC297" i="3"/>
  <c r="A298" i="3"/>
  <c r="Y298" i="3"/>
  <c r="CY298" i="3"/>
  <c r="CZ298" i="3"/>
  <c r="DA298" i="3"/>
  <c r="DB298" i="3"/>
  <c r="DC298" i="3"/>
  <c r="A299" i="3"/>
  <c r="Y299" i="3"/>
  <c r="CY299" i="3"/>
  <c r="CZ299" i="3"/>
  <c r="DA299" i="3"/>
  <c r="DB299" i="3"/>
  <c r="DC299" i="3"/>
  <c r="A300" i="3"/>
  <c r="Y300" i="3"/>
  <c r="CY300" i="3"/>
  <c r="CZ300" i="3"/>
  <c r="DA300" i="3"/>
  <c r="DB300" i="3"/>
  <c r="DC300" i="3"/>
  <c r="A301" i="3"/>
  <c r="Y301" i="3"/>
  <c r="CY301" i="3"/>
  <c r="CZ301" i="3"/>
  <c r="DA301" i="3"/>
  <c r="DB301" i="3"/>
  <c r="DC301" i="3"/>
  <c r="A302" i="3"/>
  <c r="Y302" i="3"/>
  <c r="CY302" i="3"/>
  <c r="CZ302" i="3"/>
  <c r="DA302" i="3"/>
  <c r="DB302" i="3"/>
  <c r="DC302" i="3"/>
  <c r="A303" i="3"/>
  <c r="Y303" i="3"/>
  <c r="CY303" i="3"/>
  <c r="CZ303" i="3"/>
  <c r="DA303" i="3"/>
  <c r="DB303" i="3"/>
  <c r="DC303" i="3"/>
  <c r="A304" i="3"/>
  <c r="Y304" i="3"/>
  <c r="CY304" i="3"/>
  <c r="CZ304" i="3"/>
  <c r="DA304" i="3"/>
  <c r="DB304" i="3"/>
  <c r="DC304" i="3"/>
  <c r="A305" i="3"/>
  <c r="Y305" i="3"/>
  <c r="CY305" i="3"/>
  <c r="CZ305" i="3"/>
  <c r="DA305" i="3"/>
  <c r="DB305" i="3"/>
  <c r="DC305" i="3"/>
  <c r="A306" i="3"/>
  <c r="Y306" i="3"/>
  <c r="CY306" i="3"/>
  <c r="CZ306" i="3"/>
  <c r="DA306" i="3"/>
  <c r="DB306" i="3"/>
  <c r="DC306" i="3"/>
  <c r="A307" i="3"/>
  <c r="Y307" i="3"/>
  <c r="CY307" i="3"/>
  <c r="CZ307" i="3"/>
  <c r="DA307" i="3"/>
  <c r="DB307" i="3"/>
  <c r="DC307" i="3"/>
  <c r="A308" i="3"/>
  <c r="Y308" i="3"/>
  <c r="CY308" i="3"/>
  <c r="CZ308" i="3"/>
  <c r="DA308" i="3"/>
  <c r="DB308" i="3"/>
  <c r="DC308" i="3"/>
  <c r="A309" i="3"/>
  <c r="Y309" i="3"/>
  <c r="CY309" i="3"/>
  <c r="CZ309" i="3"/>
  <c r="DA309" i="3"/>
  <c r="DB309" i="3"/>
  <c r="DC309" i="3"/>
  <c r="A310" i="3"/>
  <c r="Y310" i="3"/>
  <c r="CY310" i="3"/>
  <c r="CZ310" i="3"/>
  <c r="DA310" i="3"/>
  <c r="DB310" i="3"/>
  <c r="DC310" i="3"/>
  <c r="A311" i="3"/>
  <c r="Y311" i="3"/>
  <c r="CY311" i="3"/>
  <c r="CZ311" i="3"/>
  <c r="DA311" i="3"/>
  <c r="DB311" i="3"/>
  <c r="DC311" i="3"/>
  <c r="A312" i="3"/>
  <c r="Y312" i="3"/>
  <c r="CY312" i="3"/>
  <c r="CZ312" i="3"/>
  <c r="DA312" i="3"/>
  <c r="DB312" i="3"/>
  <c r="DC312" i="3"/>
  <c r="A313" i="3"/>
  <c r="Y313" i="3"/>
  <c r="CY313" i="3"/>
  <c r="CZ313" i="3"/>
  <c r="DA313" i="3"/>
  <c r="DB313" i="3"/>
  <c r="DC313" i="3"/>
  <c r="A314" i="3"/>
  <c r="Y314" i="3"/>
  <c r="CY314" i="3"/>
  <c r="CZ314" i="3"/>
  <c r="DA314" i="3"/>
  <c r="DB314" i="3"/>
  <c r="DC314" i="3"/>
  <c r="A315" i="3"/>
  <c r="Y315" i="3"/>
  <c r="CX315" i="3"/>
  <c r="DG315" i="3" s="1"/>
  <c r="CY315" i="3"/>
  <c r="CZ315" i="3"/>
  <c r="DA315" i="3"/>
  <c r="DB315" i="3"/>
  <c r="DC315" i="3"/>
  <c r="DF315" i="3"/>
  <c r="DH315" i="3"/>
  <c r="A316" i="3"/>
  <c r="Y316" i="3"/>
  <c r="CX316" i="3" s="1"/>
  <c r="CY316" i="3"/>
  <c r="CZ316" i="3"/>
  <c r="DA316" i="3"/>
  <c r="DB316" i="3"/>
  <c r="DC316" i="3"/>
  <c r="A317" i="3"/>
  <c r="Y317" i="3"/>
  <c r="CX317" i="3"/>
  <c r="DG317" i="3" s="1"/>
  <c r="DJ317" i="3" s="1"/>
  <c r="CY317" i="3"/>
  <c r="CZ317" i="3"/>
  <c r="DA317" i="3"/>
  <c r="DB317" i="3"/>
  <c r="DC317" i="3"/>
  <c r="DF317" i="3"/>
  <c r="DH317" i="3"/>
  <c r="A318" i="3"/>
  <c r="Y318" i="3"/>
  <c r="CX318" i="3" s="1"/>
  <c r="CY318" i="3"/>
  <c r="CZ318" i="3"/>
  <c r="DA318" i="3"/>
  <c r="DB318" i="3"/>
  <c r="DC318" i="3"/>
  <c r="A319" i="3"/>
  <c r="Y319" i="3"/>
  <c r="CX319" i="3"/>
  <c r="DG319" i="3" s="1"/>
  <c r="DJ319" i="3" s="1"/>
  <c r="CY319" i="3"/>
  <c r="CZ319" i="3"/>
  <c r="DA319" i="3"/>
  <c r="DB319" i="3"/>
  <c r="DC319" i="3"/>
  <c r="DF319" i="3"/>
  <c r="DH319" i="3"/>
  <c r="A320" i="3"/>
  <c r="Y320" i="3"/>
  <c r="CX320" i="3" s="1"/>
  <c r="CY320" i="3"/>
  <c r="CZ320" i="3"/>
  <c r="DA320" i="3"/>
  <c r="DB320" i="3"/>
  <c r="DC320" i="3"/>
  <c r="A321" i="3"/>
  <c r="Y321" i="3"/>
  <c r="CX321" i="3"/>
  <c r="DG321" i="3" s="1"/>
  <c r="CY321" i="3"/>
  <c r="CZ321" i="3"/>
  <c r="DA321" i="3"/>
  <c r="DB321" i="3"/>
  <c r="DC321" i="3"/>
  <c r="DF321" i="3"/>
  <c r="DH321" i="3"/>
  <c r="DJ321" i="3"/>
  <c r="A322" i="3"/>
  <c r="Y322" i="3"/>
  <c r="CX322" i="3" s="1"/>
  <c r="CY322" i="3"/>
  <c r="CZ322" i="3"/>
  <c r="DA322" i="3"/>
  <c r="DB322" i="3"/>
  <c r="DC322" i="3"/>
  <c r="A323" i="3"/>
  <c r="Y323" i="3"/>
  <c r="CX323" i="3"/>
  <c r="DG323" i="3" s="1"/>
  <c r="CY323" i="3"/>
  <c r="CZ323" i="3"/>
  <c r="DA323" i="3"/>
  <c r="DB323" i="3"/>
  <c r="DC323" i="3"/>
  <c r="DF323" i="3"/>
  <c r="DH323" i="3"/>
  <c r="A324" i="3"/>
  <c r="Y324" i="3"/>
  <c r="CX324" i="3" s="1"/>
  <c r="CY324" i="3"/>
  <c r="CZ324" i="3"/>
  <c r="DA324" i="3"/>
  <c r="DB324" i="3"/>
  <c r="DC324" i="3"/>
  <c r="A325" i="3"/>
  <c r="Y325" i="3"/>
  <c r="CX325" i="3"/>
  <c r="DG325" i="3" s="1"/>
  <c r="DJ325" i="3" s="1"/>
  <c r="CY325" i="3"/>
  <c r="CZ325" i="3"/>
  <c r="DA325" i="3"/>
  <c r="DB325" i="3"/>
  <c r="DC325" i="3"/>
  <c r="DF325" i="3"/>
  <c r="DH325" i="3"/>
  <c r="A326" i="3"/>
  <c r="Y326" i="3"/>
  <c r="CX326" i="3" s="1"/>
  <c r="CY326" i="3"/>
  <c r="CZ326" i="3"/>
  <c r="DA326" i="3"/>
  <c r="DB326" i="3"/>
  <c r="DC326" i="3"/>
  <c r="A327" i="3"/>
  <c r="Y327" i="3"/>
  <c r="CX327" i="3"/>
  <c r="DG327" i="3" s="1"/>
  <c r="DJ327" i="3" s="1"/>
  <c r="CY327" i="3"/>
  <c r="CZ327" i="3"/>
  <c r="DA327" i="3"/>
  <c r="DB327" i="3"/>
  <c r="DC327" i="3"/>
  <c r="DF327" i="3"/>
  <c r="DH327" i="3"/>
  <c r="A328" i="3"/>
  <c r="Y328" i="3"/>
  <c r="CX328" i="3" s="1"/>
  <c r="CY328" i="3"/>
  <c r="CZ328" i="3"/>
  <c r="DA328" i="3"/>
  <c r="DB328" i="3"/>
  <c r="DC328" i="3"/>
  <c r="A329" i="3"/>
  <c r="Y329" i="3"/>
  <c r="CX329" i="3"/>
  <c r="DG329" i="3" s="1"/>
  <c r="DJ329" i="3" s="1"/>
  <c r="CY329" i="3"/>
  <c r="CZ329" i="3"/>
  <c r="DA329" i="3"/>
  <c r="DB329" i="3"/>
  <c r="DC329" i="3"/>
  <c r="DF329" i="3"/>
  <c r="DH329" i="3"/>
  <c r="A330" i="3"/>
  <c r="Y330" i="3"/>
  <c r="CX330" i="3" s="1"/>
  <c r="CY330" i="3"/>
  <c r="CZ330" i="3"/>
  <c r="DA330" i="3"/>
  <c r="DB330" i="3"/>
  <c r="DC330" i="3"/>
  <c r="A331" i="3"/>
  <c r="Y331" i="3"/>
  <c r="CX331" i="3"/>
  <c r="DG331" i="3" s="1"/>
  <c r="CY331" i="3"/>
  <c r="CZ331" i="3"/>
  <c r="DA331" i="3"/>
  <c r="DB331" i="3"/>
  <c r="DC331" i="3"/>
  <c r="DF331" i="3"/>
  <c r="DH331" i="3"/>
  <c r="DJ331" i="3"/>
  <c r="A332" i="3"/>
  <c r="Y332" i="3"/>
  <c r="CX332" i="3" s="1"/>
  <c r="CY332" i="3"/>
  <c r="CZ332" i="3"/>
  <c r="DA332" i="3"/>
  <c r="DB332" i="3"/>
  <c r="DC332" i="3"/>
  <c r="A333" i="3"/>
  <c r="Y333" i="3"/>
  <c r="CX333" i="3"/>
  <c r="DG333" i="3" s="1"/>
  <c r="CY333" i="3"/>
  <c r="CZ333" i="3"/>
  <c r="DA333" i="3"/>
  <c r="DB333" i="3"/>
  <c r="DC333" i="3"/>
  <c r="DF333" i="3"/>
  <c r="DH333" i="3"/>
  <c r="DJ333" i="3"/>
  <c r="A334" i="3"/>
  <c r="Y334" i="3"/>
  <c r="CX334" i="3" s="1"/>
  <c r="CY334" i="3"/>
  <c r="CZ334" i="3"/>
  <c r="DA334" i="3"/>
  <c r="DB334" i="3"/>
  <c r="DC334" i="3"/>
  <c r="A335" i="3"/>
  <c r="Y335" i="3"/>
  <c r="CX335" i="3"/>
  <c r="DG335" i="3" s="1"/>
  <c r="CY335" i="3"/>
  <c r="CZ335" i="3"/>
  <c r="DA335" i="3"/>
  <c r="DB335" i="3"/>
  <c r="DC335" i="3"/>
  <c r="DF335" i="3"/>
  <c r="DH335" i="3"/>
  <c r="DJ335" i="3"/>
  <c r="A336" i="3"/>
  <c r="Y336" i="3"/>
  <c r="CX336" i="3" s="1"/>
  <c r="CY336" i="3"/>
  <c r="CZ336" i="3"/>
  <c r="DA336" i="3"/>
  <c r="DB336" i="3"/>
  <c r="DC336" i="3"/>
  <c r="A337" i="3"/>
  <c r="Y337" i="3"/>
  <c r="CY337" i="3"/>
  <c r="CZ337" i="3"/>
  <c r="DA337" i="3"/>
  <c r="DB337" i="3"/>
  <c r="DC337" i="3"/>
  <c r="A338" i="3"/>
  <c r="Y338" i="3"/>
  <c r="CY338" i="3"/>
  <c r="CZ338" i="3"/>
  <c r="DA338" i="3"/>
  <c r="DB338" i="3"/>
  <c r="DC338" i="3"/>
  <c r="A339" i="3"/>
  <c r="Y339" i="3"/>
  <c r="CY339" i="3"/>
  <c r="CZ339" i="3"/>
  <c r="DA339" i="3"/>
  <c r="DB339" i="3"/>
  <c r="DC339" i="3"/>
  <c r="A340" i="3"/>
  <c r="Y340" i="3"/>
  <c r="CY340" i="3"/>
  <c r="CZ340" i="3"/>
  <c r="DA340" i="3"/>
  <c r="DB340" i="3"/>
  <c r="DC340" i="3"/>
  <c r="A341" i="3"/>
  <c r="Y341" i="3"/>
  <c r="CY341" i="3"/>
  <c r="CZ341" i="3"/>
  <c r="DA341" i="3"/>
  <c r="DB341" i="3"/>
  <c r="DC341" i="3"/>
  <c r="A342" i="3"/>
  <c r="Y342" i="3"/>
  <c r="CY342" i="3"/>
  <c r="CZ342" i="3"/>
  <c r="DA342" i="3"/>
  <c r="DB342" i="3"/>
  <c r="DC342" i="3"/>
  <c r="A343" i="3"/>
  <c r="Y343" i="3"/>
  <c r="CY343" i="3"/>
  <c r="CZ343" i="3"/>
  <c r="DA343" i="3"/>
  <c r="DB343" i="3"/>
  <c r="DC343" i="3"/>
  <c r="A344" i="3"/>
  <c r="Y344" i="3"/>
  <c r="CY344" i="3"/>
  <c r="CZ344" i="3"/>
  <c r="DA344" i="3"/>
  <c r="DB344" i="3"/>
  <c r="DC344" i="3"/>
  <c r="A345" i="3"/>
  <c r="Y345" i="3"/>
  <c r="CY345" i="3"/>
  <c r="CZ345" i="3"/>
  <c r="DA345" i="3"/>
  <c r="DB345" i="3"/>
  <c r="DC345" i="3"/>
  <c r="A346" i="3"/>
  <c r="Y346" i="3"/>
  <c r="CY346" i="3"/>
  <c r="CZ346" i="3"/>
  <c r="DA346" i="3"/>
  <c r="DB346" i="3"/>
  <c r="DC346" i="3"/>
  <c r="A347" i="3"/>
  <c r="Y347" i="3"/>
  <c r="CY347" i="3"/>
  <c r="CZ347" i="3"/>
  <c r="DA347" i="3"/>
  <c r="DB347" i="3"/>
  <c r="DC347" i="3"/>
  <c r="A348" i="3"/>
  <c r="Y348" i="3"/>
  <c r="CY348" i="3"/>
  <c r="CZ348" i="3"/>
  <c r="DA348" i="3"/>
  <c r="DB348" i="3"/>
  <c r="DC348" i="3"/>
  <c r="A349" i="3"/>
  <c r="Y349" i="3"/>
  <c r="CY349" i="3"/>
  <c r="CZ349" i="3"/>
  <c r="DA349" i="3"/>
  <c r="DB349" i="3"/>
  <c r="DC349" i="3"/>
  <c r="A350" i="3"/>
  <c r="Y350" i="3"/>
  <c r="CY350" i="3"/>
  <c r="CZ350" i="3"/>
  <c r="DA350" i="3"/>
  <c r="DB350" i="3"/>
  <c r="DC350" i="3"/>
  <c r="A351" i="3"/>
  <c r="Y351" i="3"/>
  <c r="CY351" i="3"/>
  <c r="CZ351" i="3"/>
  <c r="DA351" i="3"/>
  <c r="DB351" i="3"/>
  <c r="DC351" i="3"/>
  <c r="A352" i="3"/>
  <c r="Y352" i="3"/>
  <c r="CY352" i="3"/>
  <c r="CZ352" i="3"/>
  <c r="DA352" i="3"/>
  <c r="DB352" i="3"/>
  <c r="DC352" i="3"/>
  <c r="A353" i="3"/>
  <c r="Y353" i="3"/>
  <c r="CY353" i="3"/>
  <c r="CZ353" i="3"/>
  <c r="DA353" i="3"/>
  <c r="DB353" i="3"/>
  <c r="DC353" i="3"/>
  <c r="A354" i="3"/>
  <c r="Y354" i="3"/>
  <c r="CY354" i="3"/>
  <c r="CZ354" i="3"/>
  <c r="DA354" i="3"/>
  <c r="DB354" i="3"/>
  <c r="DC354" i="3"/>
  <c r="A355" i="3"/>
  <c r="Y355" i="3"/>
  <c r="CY355" i="3"/>
  <c r="CZ355" i="3"/>
  <c r="DA355" i="3"/>
  <c r="DB355" i="3"/>
  <c r="DC355" i="3"/>
  <c r="A356" i="3"/>
  <c r="Y356" i="3"/>
  <c r="CY356" i="3"/>
  <c r="CZ356" i="3"/>
  <c r="DA356" i="3"/>
  <c r="DB356" i="3"/>
  <c r="DC356" i="3"/>
  <c r="A357" i="3"/>
  <c r="Y357" i="3"/>
  <c r="CY357" i="3"/>
  <c r="CZ357" i="3"/>
  <c r="DA357" i="3"/>
  <c r="DB357" i="3"/>
  <c r="DC357" i="3"/>
  <c r="A358" i="3"/>
  <c r="Y358" i="3"/>
  <c r="CY358" i="3"/>
  <c r="CZ358" i="3"/>
  <c r="DA358" i="3"/>
  <c r="DB358" i="3"/>
  <c r="DC358" i="3"/>
  <c r="A359" i="3"/>
  <c r="Y359" i="3"/>
  <c r="CX359" i="3"/>
  <c r="DG359" i="3" s="1"/>
  <c r="CY359" i="3"/>
  <c r="CZ359" i="3"/>
  <c r="DA359" i="3"/>
  <c r="DB359" i="3"/>
  <c r="DC359" i="3"/>
  <c r="DF359" i="3"/>
  <c r="DH359" i="3"/>
  <c r="A360" i="3"/>
  <c r="Y360" i="3"/>
  <c r="CX360" i="3" s="1"/>
  <c r="CY360" i="3"/>
  <c r="CZ360" i="3"/>
  <c r="DA360" i="3"/>
  <c r="DB360" i="3"/>
  <c r="DC360" i="3"/>
  <c r="A361" i="3"/>
  <c r="Y361" i="3"/>
  <c r="CX361" i="3"/>
  <c r="DG361" i="3" s="1"/>
  <c r="DJ361" i="3" s="1"/>
  <c r="CY361" i="3"/>
  <c r="CZ361" i="3"/>
  <c r="DA361" i="3"/>
  <c r="DB361" i="3"/>
  <c r="DC361" i="3"/>
  <c r="DF361" i="3"/>
  <c r="DH361" i="3"/>
  <c r="A362" i="3"/>
  <c r="Y362" i="3"/>
  <c r="CX362" i="3" s="1"/>
  <c r="CY362" i="3"/>
  <c r="CZ362" i="3"/>
  <c r="DA362" i="3"/>
  <c r="DB362" i="3"/>
  <c r="DC362" i="3"/>
  <c r="A363" i="3"/>
  <c r="Y363" i="3"/>
  <c r="CX363" i="3"/>
  <c r="DG363" i="3" s="1"/>
  <c r="CY363" i="3"/>
  <c r="CZ363" i="3"/>
  <c r="DA363" i="3"/>
  <c r="DB363" i="3"/>
  <c r="DC363" i="3"/>
  <c r="DF363" i="3"/>
  <c r="DH363" i="3"/>
  <c r="DJ363" i="3"/>
  <c r="A364" i="3"/>
  <c r="Y364" i="3"/>
  <c r="CX364" i="3" s="1"/>
  <c r="CY364" i="3"/>
  <c r="CZ364" i="3"/>
  <c r="DA364" i="3"/>
  <c r="DB364" i="3"/>
  <c r="DC364" i="3"/>
  <c r="A365" i="3"/>
  <c r="Y365" i="3"/>
  <c r="CX365" i="3"/>
  <c r="DG365" i="3" s="1"/>
  <c r="CY365" i="3"/>
  <c r="CZ365" i="3"/>
  <c r="DA365" i="3"/>
  <c r="DB365" i="3"/>
  <c r="DC365" i="3"/>
  <c r="DF365" i="3"/>
  <c r="DH365" i="3"/>
  <c r="A366" i="3"/>
  <c r="Y366" i="3"/>
  <c r="CX366" i="3" s="1"/>
  <c r="CY366" i="3"/>
  <c r="CZ366" i="3"/>
  <c r="DA366" i="3"/>
  <c r="DB366" i="3"/>
  <c r="DC366" i="3"/>
  <c r="A367" i="3"/>
  <c r="Y367" i="3"/>
  <c r="CX367" i="3"/>
  <c r="DG367" i="3" s="1"/>
  <c r="DJ367" i="3" s="1"/>
  <c r="CY367" i="3"/>
  <c r="CZ367" i="3"/>
  <c r="DA367" i="3"/>
  <c r="DB367" i="3"/>
  <c r="DC367" i="3"/>
  <c r="DF367" i="3"/>
  <c r="DH367" i="3"/>
  <c r="A368" i="3"/>
  <c r="Y368" i="3"/>
  <c r="CX368" i="3" s="1"/>
  <c r="CY368" i="3"/>
  <c r="CZ368" i="3"/>
  <c r="DA368" i="3"/>
  <c r="DB368" i="3"/>
  <c r="DC368" i="3"/>
  <c r="A369" i="3"/>
  <c r="Y369" i="3"/>
  <c r="CX369" i="3"/>
  <c r="DG369" i="3" s="1"/>
  <c r="CY369" i="3"/>
  <c r="CZ369" i="3"/>
  <c r="DA369" i="3"/>
  <c r="DB369" i="3"/>
  <c r="DC369" i="3"/>
  <c r="DF369" i="3"/>
  <c r="DH369" i="3"/>
  <c r="DJ369" i="3"/>
  <c r="A370" i="3"/>
  <c r="Y370" i="3"/>
  <c r="CX370" i="3" s="1"/>
  <c r="CY370" i="3"/>
  <c r="CZ370" i="3"/>
  <c r="DA370" i="3"/>
  <c r="DB370" i="3"/>
  <c r="DC370" i="3"/>
  <c r="A371" i="3"/>
  <c r="Y371" i="3"/>
  <c r="CX371" i="3"/>
  <c r="DG371" i="3" s="1"/>
  <c r="CY371" i="3"/>
  <c r="CZ371" i="3"/>
  <c r="DA371" i="3"/>
  <c r="DB371" i="3"/>
  <c r="DC371" i="3"/>
  <c r="DF371" i="3"/>
  <c r="DH371" i="3"/>
  <c r="DJ371" i="3"/>
  <c r="A372" i="3"/>
  <c r="Y372" i="3"/>
  <c r="CX372" i="3" s="1"/>
  <c r="CY372" i="3"/>
  <c r="CZ372" i="3"/>
  <c r="DA372" i="3"/>
  <c r="DB372" i="3"/>
  <c r="DC372" i="3"/>
  <c r="A373" i="3"/>
  <c r="Y373" i="3"/>
  <c r="CX373" i="3"/>
  <c r="DG373" i="3" s="1"/>
  <c r="CY373" i="3"/>
  <c r="CZ373" i="3"/>
  <c r="DA373" i="3"/>
  <c r="DB373" i="3"/>
  <c r="DC373" i="3"/>
  <c r="DF373" i="3"/>
  <c r="DH373" i="3"/>
  <c r="DJ373" i="3"/>
  <c r="A374" i="3"/>
  <c r="Y374" i="3"/>
  <c r="CX374" i="3" s="1"/>
  <c r="CY374" i="3"/>
  <c r="CZ374" i="3"/>
  <c r="DA374" i="3"/>
  <c r="DB374" i="3"/>
  <c r="DC374" i="3"/>
  <c r="A375" i="3"/>
  <c r="Y375" i="3"/>
  <c r="CX375" i="3"/>
  <c r="DG375" i="3" s="1"/>
  <c r="CY375" i="3"/>
  <c r="CZ375" i="3"/>
  <c r="DA375" i="3"/>
  <c r="DB375" i="3"/>
  <c r="DC375" i="3"/>
  <c r="DF375" i="3"/>
  <c r="DH375" i="3"/>
  <c r="DJ375" i="3"/>
  <c r="A376" i="3"/>
  <c r="Y376" i="3"/>
  <c r="CY376" i="3"/>
  <c r="CZ376" i="3"/>
  <c r="DA376" i="3"/>
  <c r="DB376" i="3"/>
  <c r="DC376" i="3"/>
  <c r="A377" i="3"/>
  <c r="Y377" i="3"/>
  <c r="CY377" i="3"/>
  <c r="CZ377" i="3"/>
  <c r="DA377" i="3"/>
  <c r="DB377" i="3"/>
  <c r="DC377" i="3"/>
  <c r="A378" i="3"/>
  <c r="Y378" i="3"/>
  <c r="CY378" i="3"/>
  <c r="CZ378" i="3"/>
  <c r="DA378" i="3"/>
  <c r="DB378" i="3"/>
  <c r="DC378" i="3"/>
  <c r="A379" i="3"/>
  <c r="Y379" i="3"/>
  <c r="CY379" i="3"/>
  <c r="CZ379" i="3"/>
  <c r="DA379" i="3"/>
  <c r="DB379" i="3"/>
  <c r="DC379" i="3"/>
  <c r="A380" i="3"/>
  <c r="Y380" i="3"/>
  <c r="CY380" i="3"/>
  <c r="CZ380" i="3"/>
  <c r="DA380" i="3"/>
  <c r="DB380" i="3"/>
  <c r="DC380" i="3"/>
  <c r="A381" i="3"/>
  <c r="Y381" i="3"/>
  <c r="CY381" i="3"/>
  <c r="CZ381" i="3"/>
  <c r="DA381" i="3"/>
  <c r="DB381" i="3"/>
  <c r="DC381" i="3"/>
  <c r="A382" i="3"/>
  <c r="Y382" i="3"/>
  <c r="CY382" i="3"/>
  <c r="CZ382" i="3"/>
  <c r="DA382" i="3"/>
  <c r="DB382" i="3"/>
  <c r="DC382" i="3"/>
  <c r="A383" i="3"/>
  <c r="Y383" i="3"/>
  <c r="CY383" i="3"/>
  <c r="CZ383" i="3"/>
  <c r="DA383" i="3"/>
  <c r="DB383" i="3"/>
  <c r="DC383" i="3"/>
  <c r="A384" i="3"/>
  <c r="Y384" i="3"/>
  <c r="CY384" i="3"/>
  <c r="CZ384" i="3"/>
  <c r="DA384" i="3"/>
  <c r="DB384" i="3"/>
  <c r="DC384" i="3"/>
  <c r="A385" i="3"/>
  <c r="Y385" i="3"/>
  <c r="CY385" i="3"/>
  <c r="CZ385" i="3"/>
  <c r="DA385" i="3"/>
  <c r="DB385" i="3"/>
  <c r="DC385" i="3"/>
  <c r="A386" i="3"/>
  <c r="Y386" i="3"/>
  <c r="CX386" i="3" s="1"/>
  <c r="CY386" i="3"/>
  <c r="CZ386" i="3"/>
  <c r="DA386" i="3"/>
  <c r="DB386" i="3"/>
  <c r="DC386" i="3"/>
  <c r="A387" i="3"/>
  <c r="Y387" i="3"/>
  <c r="CX387" i="3"/>
  <c r="DG387" i="3" s="1"/>
  <c r="CY387" i="3"/>
  <c r="CZ387" i="3"/>
  <c r="DA387" i="3"/>
  <c r="DB387" i="3"/>
  <c r="DC387" i="3"/>
  <c r="DF387" i="3"/>
  <c r="DH387" i="3"/>
  <c r="A388" i="3"/>
  <c r="Y388" i="3"/>
  <c r="CX388" i="3" s="1"/>
  <c r="CY388" i="3"/>
  <c r="CZ388" i="3"/>
  <c r="DA388" i="3"/>
  <c r="DB388" i="3"/>
  <c r="DC388" i="3"/>
  <c r="A389" i="3"/>
  <c r="Y389" i="3"/>
  <c r="CX389" i="3"/>
  <c r="DG389" i="3" s="1"/>
  <c r="DJ389" i="3" s="1"/>
  <c r="CY389" i="3"/>
  <c r="CZ389" i="3"/>
  <c r="DA389" i="3"/>
  <c r="DB389" i="3"/>
  <c r="DC389" i="3"/>
  <c r="DF389" i="3"/>
  <c r="DH389" i="3"/>
  <c r="A390" i="3"/>
  <c r="Y390" i="3"/>
  <c r="CX390" i="3" s="1"/>
  <c r="CY390" i="3"/>
  <c r="CZ390" i="3"/>
  <c r="DA390" i="3"/>
  <c r="DB390" i="3"/>
  <c r="DC390" i="3"/>
  <c r="A391" i="3"/>
  <c r="Y391" i="3"/>
  <c r="CX391" i="3"/>
  <c r="DG391" i="3" s="1"/>
  <c r="CY391" i="3"/>
  <c r="CZ391" i="3"/>
  <c r="DA391" i="3"/>
  <c r="DB391" i="3"/>
  <c r="DC391" i="3"/>
  <c r="DF391" i="3"/>
  <c r="DH391" i="3"/>
  <c r="DJ391" i="3"/>
  <c r="A392" i="3"/>
  <c r="Y392" i="3"/>
  <c r="CX392" i="3" s="1"/>
  <c r="CY392" i="3"/>
  <c r="CZ392" i="3"/>
  <c r="DA392" i="3"/>
  <c r="DB392" i="3"/>
  <c r="DC392" i="3"/>
  <c r="A393" i="3"/>
  <c r="Y393" i="3"/>
  <c r="CX393" i="3"/>
  <c r="DG393" i="3" s="1"/>
  <c r="CY393" i="3"/>
  <c r="CZ393" i="3"/>
  <c r="DA393" i="3"/>
  <c r="DB393" i="3"/>
  <c r="DC393" i="3"/>
  <c r="DF393" i="3"/>
  <c r="DH393" i="3"/>
  <c r="DJ393" i="3"/>
  <c r="A394" i="3"/>
  <c r="Y394" i="3"/>
  <c r="CX394" i="3" s="1"/>
  <c r="CY394" i="3"/>
  <c r="CZ394" i="3"/>
  <c r="DA394" i="3"/>
  <c r="DB394" i="3"/>
  <c r="DC394" i="3"/>
  <c r="A395" i="3"/>
  <c r="Y395" i="3"/>
  <c r="CX395" i="3"/>
  <c r="DG395" i="3" s="1"/>
  <c r="CY395" i="3"/>
  <c r="CZ395" i="3"/>
  <c r="DA395" i="3"/>
  <c r="DB395" i="3"/>
  <c r="DC395" i="3"/>
  <c r="DF395" i="3"/>
  <c r="DH395" i="3"/>
  <c r="DJ395" i="3"/>
  <c r="A396" i="3"/>
  <c r="Y396" i="3"/>
  <c r="CX396" i="3" s="1"/>
  <c r="CY396" i="3"/>
  <c r="CZ396" i="3"/>
  <c r="DA396" i="3"/>
  <c r="DB396" i="3"/>
  <c r="DC396" i="3"/>
  <c r="A397" i="3"/>
  <c r="Y397" i="3"/>
  <c r="CY397" i="3"/>
  <c r="CZ397" i="3"/>
  <c r="DA397" i="3"/>
  <c r="DB397" i="3"/>
  <c r="DC397" i="3"/>
  <c r="A398" i="3"/>
  <c r="Y398" i="3"/>
  <c r="CY398" i="3"/>
  <c r="CZ398" i="3"/>
  <c r="DA398" i="3"/>
  <c r="DB398" i="3"/>
  <c r="DC398" i="3"/>
  <c r="A399" i="3"/>
  <c r="Y399" i="3"/>
  <c r="CY399" i="3"/>
  <c r="CZ399" i="3"/>
  <c r="DA399" i="3"/>
  <c r="DB399" i="3"/>
  <c r="DC399" i="3"/>
  <c r="A400" i="3"/>
  <c r="Y400" i="3"/>
  <c r="CY400" i="3"/>
  <c r="CZ400" i="3"/>
  <c r="DA400" i="3"/>
  <c r="DB400" i="3"/>
  <c r="DC400" i="3"/>
  <c r="A401" i="3"/>
  <c r="Y401" i="3"/>
  <c r="CY401" i="3"/>
  <c r="CZ401" i="3"/>
  <c r="DA401" i="3"/>
  <c r="DB401" i="3"/>
  <c r="DC401" i="3"/>
  <c r="A402" i="3"/>
  <c r="Y402" i="3"/>
  <c r="CY402" i="3"/>
  <c r="CZ402" i="3"/>
  <c r="DA402" i="3"/>
  <c r="DB402" i="3"/>
  <c r="DC402" i="3"/>
  <c r="A403" i="3"/>
  <c r="Y403" i="3"/>
  <c r="CX403" i="3"/>
  <c r="DG403" i="3" s="1"/>
  <c r="CY403" i="3"/>
  <c r="CZ403" i="3"/>
  <c r="DA403" i="3"/>
  <c r="DB403" i="3"/>
  <c r="DC403" i="3"/>
  <c r="DF403" i="3"/>
  <c r="DH403" i="3"/>
  <c r="A404" i="3"/>
  <c r="Y404" i="3"/>
  <c r="CX404" i="3" s="1"/>
  <c r="CY404" i="3"/>
  <c r="CZ404" i="3"/>
  <c r="DA404" i="3"/>
  <c r="DB404" i="3"/>
  <c r="DC404" i="3"/>
  <c r="A405" i="3"/>
  <c r="Y405" i="3"/>
  <c r="CX405" i="3"/>
  <c r="DG405" i="3" s="1"/>
  <c r="DJ405" i="3" s="1"/>
  <c r="CY405" i="3"/>
  <c r="CZ405" i="3"/>
  <c r="DA405" i="3"/>
  <c r="DB405" i="3"/>
  <c r="DC405" i="3"/>
  <c r="DF405" i="3"/>
  <c r="DH405" i="3"/>
  <c r="A406" i="3"/>
  <c r="Y406" i="3"/>
  <c r="CX406" i="3" s="1"/>
  <c r="CY406" i="3"/>
  <c r="CZ406" i="3"/>
  <c r="DA406" i="3"/>
  <c r="DB406" i="3"/>
  <c r="DC406" i="3"/>
  <c r="A407" i="3"/>
  <c r="Y407" i="3"/>
  <c r="CX407" i="3"/>
  <c r="DG407" i="3" s="1"/>
  <c r="DJ407" i="3" s="1"/>
  <c r="CY407" i="3"/>
  <c r="CZ407" i="3"/>
  <c r="DA407" i="3"/>
  <c r="DB407" i="3"/>
  <c r="DC407" i="3"/>
  <c r="DF407" i="3"/>
  <c r="DH407" i="3"/>
  <c r="A408" i="3"/>
  <c r="Y408" i="3"/>
  <c r="CX408" i="3" s="1"/>
  <c r="CY408" i="3"/>
  <c r="CZ408" i="3"/>
  <c r="DA408" i="3"/>
  <c r="DB408" i="3"/>
  <c r="DC408" i="3"/>
  <c r="A409" i="3"/>
  <c r="Y409" i="3"/>
  <c r="CX409" i="3"/>
  <c r="DG409" i="3" s="1"/>
  <c r="CY409" i="3"/>
  <c r="CZ409" i="3"/>
  <c r="DA409" i="3"/>
  <c r="DB409" i="3"/>
  <c r="DC409" i="3"/>
  <c r="DF409" i="3"/>
  <c r="DH409" i="3"/>
  <c r="DJ409" i="3"/>
  <c r="A410" i="3"/>
  <c r="Y410" i="3"/>
  <c r="CX410" i="3" s="1"/>
  <c r="CY410" i="3"/>
  <c r="CZ410" i="3"/>
  <c r="DA410" i="3"/>
  <c r="DB410" i="3"/>
  <c r="DC410" i="3"/>
  <c r="A411" i="3"/>
  <c r="Y411" i="3"/>
  <c r="CY411" i="3"/>
  <c r="CZ411" i="3"/>
  <c r="DA411" i="3"/>
  <c r="DB411" i="3"/>
  <c r="DC411" i="3"/>
  <c r="A412" i="3"/>
  <c r="Y412" i="3"/>
  <c r="CY412" i="3"/>
  <c r="CZ412" i="3"/>
  <c r="DA412" i="3"/>
  <c r="DB412" i="3"/>
  <c r="DC412" i="3"/>
  <c r="A413" i="3"/>
  <c r="Y413" i="3"/>
  <c r="CY413" i="3"/>
  <c r="CZ413" i="3"/>
  <c r="DA413" i="3"/>
  <c r="DB413" i="3"/>
  <c r="DC413" i="3"/>
  <c r="A414" i="3"/>
  <c r="Y414" i="3"/>
  <c r="CY414" i="3"/>
  <c r="CZ414" i="3"/>
  <c r="DA414" i="3"/>
  <c r="DB414" i="3"/>
  <c r="DC414" i="3"/>
  <c r="A415" i="3"/>
  <c r="Y415" i="3"/>
  <c r="CY415" i="3"/>
  <c r="CZ415" i="3"/>
  <c r="DA415" i="3"/>
  <c r="DB415" i="3"/>
  <c r="DC415" i="3"/>
  <c r="A416" i="3"/>
  <c r="Y416" i="3"/>
  <c r="CY416" i="3"/>
  <c r="CZ416" i="3"/>
  <c r="DA416" i="3"/>
  <c r="DB416" i="3"/>
  <c r="DC416" i="3"/>
  <c r="A417" i="3"/>
  <c r="Y417" i="3"/>
  <c r="CY417" i="3"/>
  <c r="CZ417" i="3"/>
  <c r="DA417" i="3"/>
  <c r="DB417" i="3"/>
  <c r="DC417" i="3"/>
  <c r="A418" i="3"/>
  <c r="Y418" i="3"/>
  <c r="CY418" i="3"/>
  <c r="CZ418" i="3"/>
  <c r="DA418" i="3"/>
  <c r="DB418" i="3"/>
  <c r="DC418" i="3"/>
  <c r="A419" i="3"/>
  <c r="Y419" i="3"/>
  <c r="CY419" i="3"/>
  <c r="CZ419" i="3"/>
  <c r="DA419" i="3"/>
  <c r="DB419" i="3"/>
  <c r="DC419" i="3"/>
  <c r="A420" i="3"/>
  <c r="Y420" i="3"/>
  <c r="CY420" i="3"/>
  <c r="CZ420" i="3"/>
  <c r="DA420" i="3"/>
  <c r="DB420" i="3"/>
  <c r="DC420" i="3"/>
  <c r="A421" i="3"/>
  <c r="Y421" i="3"/>
  <c r="CY421" i="3"/>
  <c r="CZ421" i="3"/>
  <c r="DA421" i="3"/>
  <c r="DB421" i="3"/>
  <c r="DC421" i="3"/>
  <c r="A422" i="3"/>
  <c r="Y422" i="3"/>
  <c r="CY422" i="3"/>
  <c r="CZ422" i="3"/>
  <c r="DA422" i="3"/>
  <c r="DB422" i="3"/>
  <c r="DC422" i="3"/>
  <c r="A423" i="3"/>
  <c r="Y423" i="3"/>
  <c r="CY423" i="3"/>
  <c r="CZ423" i="3"/>
  <c r="DA423" i="3"/>
  <c r="DB423" i="3"/>
  <c r="DC423" i="3"/>
  <c r="A424" i="3"/>
  <c r="Y424" i="3"/>
  <c r="CY424" i="3"/>
  <c r="CZ424" i="3"/>
  <c r="DA424" i="3"/>
  <c r="DB424" i="3"/>
  <c r="DC424" i="3"/>
  <c r="A425" i="3"/>
  <c r="Y425" i="3"/>
  <c r="CY425" i="3"/>
  <c r="CZ425" i="3"/>
  <c r="DA425" i="3"/>
  <c r="DB425" i="3"/>
  <c r="DC425" i="3"/>
  <c r="A426" i="3"/>
  <c r="Y426" i="3"/>
  <c r="CY426" i="3"/>
  <c r="CZ426" i="3"/>
  <c r="DA426" i="3"/>
  <c r="DB426" i="3"/>
  <c r="DC426" i="3"/>
  <c r="A427" i="3"/>
  <c r="Y427" i="3"/>
  <c r="CY427" i="3"/>
  <c r="CZ427" i="3"/>
  <c r="DA427" i="3"/>
  <c r="DB427" i="3"/>
  <c r="DC427" i="3"/>
  <c r="A428" i="3"/>
  <c r="Y428" i="3"/>
  <c r="CY428" i="3"/>
  <c r="CZ428" i="3"/>
  <c r="DA428" i="3"/>
  <c r="DB428" i="3"/>
  <c r="DC428" i="3"/>
  <c r="A429" i="3"/>
  <c r="Y429" i="3"/>
  <c r="CY429" i="3"/>
  <c r="CZ429" i="3"/>
  <c r="DA429" i="3"/>
  <c r="DB429" i="3"/>
  <c r="DC429" i="3"/>
  <c r="A430" i="3"/>
  <c r="Y430" i="3"/>
  <c r="CY430" i="3"/>
  <c r="CZ430" i="3"/>
  <c r="DA430" i="3"/>
  <c r="DB430" i="3"/>
  <c r="DC430" i="3"/>
  <c r="A431" i="3"/>
  <c r="Y431" i="3"/>
  <c r="CY431" i="3"/>
  <c r="CZ431" i="3"/>
  <c r="DA431" i="3"/>
  <c r="DB431" i="3"/>
  <c r="DC431" i="3"/>
  <c r="A432" i="3"/>
  <c r="Y432" i="3"/>
  <c r="CY432" i="3"/>
  <c r="CZ432" i="3"/>
  <c r="DA432" i="3"/>
  <c r="DB432" i="3"/>
  <c r="DC432" i="3"/>
  <c r="A433" i="3"/>
  <c r="Y433" i="3"/>
  <c r="CY433" i="3"/>
  <c r="CZ433" i="3"/>
  <c r="DA433" i="3"/>
  <c r="DB433" i="3"/>
  <c r="DC433" i="3"/>
  <c r="A434" i="3"/>
  <c r="Y434" i="3"/>
  <c r="CY434" i="3"/>
  <c r="CZ434" i="3"/>
  <c r="DA434" i="3"/>
  <c r="DB434" i="3"/>
  <c r="DC434" i="3"/>
  <c r="A435" i="3"/>
  <c r="Y435" i="3"/>
  <c r="CY435" i="3"/>
  <c r="CZ435" i="3"/>
  <c r="DA435" i="3"/>
  <c r="DB435" i="3"/>
  <c r="DC435" i="3"/>
  <c r="A436" i="3"/>
  <c r="Y436" i="3"/>
  <c r="CX436" i="3" s="1"/>
  <c r="DI436" i="3" s="1"/>
  <c r="DJ436" i="3" s="1"/>
  <c r="CY436" i="3"/>
  <c r="CZ436" i="3"/>
  <c r="DA436" i="3"/>
  <c r="DB436" i="3"/>
  <c r="DC436" i="3"/>
  <c r="DG436" i="3"/>
  <c r="A437" i="3"/>
  <c r="Y437" i="3"/>
  <c r="CX437" i="3"/>
  <c r="DH437" i="3" s="1"/>
  <c r="CY437" i="3"/>
  <c r="CZ437" i="3"/>
  <c r="DA437" i="3"/>
  <c r="DB437" i="3"/>
  <c r="DC437" i="3"/>
  <c r="DF437" i="3"/>
  <c r="A438" i="3"/>
  <c r="Y438" i="3"/>
  <c r="CX438" i="3" s="1"/>
  <c r="DI438" i="3" s="1"/>
  <c r="CY438" i="3"/>
  <c r="CZ438" i="3"/>
  <c r="DA438" i="3"/>
  <c r="DB438" i="3"/>
  <c r="DC438" i="3"/>
  <c r="DG438" i="3"/>
  <c r="DJ438" i="3" s="1"/>
  <c r="A439" i="3"/>
  <c r="Y439" i="3"/>
  <c r="CX439" i="3"/>
  <c r="DH439" i="3" s="1"/>
  <c r="CY439" i="3"/>
  <c r="CZ439" i="3"/>
  <c r="DA439" i="3"/>
  <c r="DB439" i="3"/>
  <c r="DC439" i="3"/>
  <c r="DF439" i="3"/>
  <c r="A440" i="3"/>
  <c r="Y440" i="3"/>
  <c r="CX440" i="3" s="1"/>
  <c r="DI440" i="3" s="1"/>
  <c r="CY440" i="3"/>
  <c r="CZ440" i="3"/>
  <c r="DA440" i="3"/>
  <c r="DB440" i="3"/>
  <c r="DC440" i="3"/>
  <c r="DG440" i="3"/>
  <c r="DJ440" i="3" s="1"/>
  <c r="A441" i="3"/>
  <c r="Y441" i="3"/>
  <c r="CX441" i="3"/>
  <c r="DH441" i="3" s="1"/>
  <c r="CY441" i="3"/>
  <c r="CZ441" i="3"/>
  <c r="DA441" i="3"/>
  <c r="DB441" i="3"/>
  <c r="DC441" i="3"/>
  <c r="DF441" i="3"/>
  <c r="A442" i="3"/>
  <c r="Y442" i="3"/>
  <c r="CX442" i="3" s="1"/>
  <c r="DI442" i="3" s="1"/>
  <c r="CY442" i="3"/>
  <c r="CZ442" i="3"/>
  <c r="DA442" i="3"/>
  <c r="DB442" i="3"/>
  <c r="DC442" i="3"/>
  <c r="DG442" i="3"/>
  <c r="DJ442" i="3" s="1"/>
  <c r="A443" i="3"/>
  <c r="Y443" i="3"/>
  <c r="CX443" i="3"/>
  <c r="DH443" i="3" s="1"/>
  <c r="CY443" i="3"/>
  <c r="CZ443" i="3"/>
  <c r="DA443" i="3"/>
  <c r="DB443" i="3"/>
  <c r="DC443" i="3"/>
  <c r="DF443" i="3"/>
  <c r="A444" i="3"/>
  <c r="Y444" i="3"/>
  <c r="CX444" i="3" s="1"/>
  <c r="DI444" i="3" s="1"/>
  <c r="CY444" i="3"/>
  <c r="CZ444" i="3"/>
  <c r="DA444" i="3"/>
  <c r="DB444" i="3"/>
  <c r="DC444" i="3"/>
  <c r="DG444" i="3"/>
  <c r="A445" i="3"/>
  <c r="Y445" i="3"/>
  <c r="CX445" i="3"/>
  <c r="DH445" i="3" s="1"/>
  <c r="CY445" i="3"/>
  <c r="CZ445" i="3"/>
  <c r="DA445" i="3"/>
  <c r="DB445" i="3"/>
  <c r="DC445" i="3"/>
  <c r="DF445" i="3"/>
  <c r="DJ445" i="3"/>
  <c r="A446" i="3"/>
  <c r="Y446" i="3"/>
  <c r="CX446" i="3" s="1"/>
  <c r="DI446" i="3" s="1"/>
  <c r="CY446" i="3"/>
  <c r="CZ446" i="3"/>
  <c r="DA446" i="3"/>
  <c r="DB446" i="3"/>
  <c r="DC446" i="3"/>
  <c r="DG446" i="3"/>
  <c r="A447" i="3"/>
  <c r="Y447" i="3"/>
  <c r="CX447" i="3"/>
  <c r="DH447" i="3" s="1"/>
  <c r="CY447" i="3"/>
  <c r="CZ447" i="3"/>
  <c r="DA447" i="3"/>
  <c r="DB447" i="3"/>
  <c r="DC447" i="3"/>
  <c r="DF447" i="3"/>
  <c r="DJ447" i="3"/>
  <c r="A448" i="3"/>
  <c r="Y448" i="3"/>
  <c r="CX448" i="3" s="1"/>
  <c r="DI448" i="3" s="1"/>
  <c r="DJ448" i="3" s="1"/>
  <c r="CY448" i="3"/>
  <c r="CZ448" i="3"/>
  <c r="DA448" i="3"/>
  <c r="DB448" i="3"/>
  <c r="DC448" i="3"/>
  <c r="DG448" i="3"/>
  <c r="A449" i="3"/>
  <c r="Y449" i="3"/>
  <c r="CX449" i="3"/>
  <c r="DH449" i="3" s="1"/>
  <c r="CY449" i="3"/>
  <c r="CZ449" i="3"/>
  <c r="DA449" i="3"/>
  <c r="DB449" i="3"/>
  <c r="DC449" i="3"/>
  <c r="DF449" i="3"/>
  <c r="A450" i="3"/>
  <c r="Y450" i="3"/>
  <c r="CX450" i="3" s="1"/>
  <c r="DI450" i="3" s="1"/>
  <c r="CY450" i="3"/>
  <c r="CZ450" i="3"/>
  <c r="DA450" i="3"/>
  <c r="DB450" i="3"/>
  <c r="DC450" i="3"/>
  <c r="DG450" i="3"/>
  <c r="DJ450" i="3" s="1"/>
  <c r="A451" i="3"/>
  <c r="Y451" i="3"/>
  <c r="CX451" i="3"/>
  <c r="DH451" i="3" s="1"/>
  <c r="CY451" i="3"/>
  <c r="CZ451" i="3"/>
  <c r="DA451" i="3"/>
  <c r="DB451" i="3"/>
  <c r="DC451" i="3"/>
  <c r="DF451" i="3"/>
  <c r="A452" i="3"/>
  <c r="Y452" i="3"/>
  <c r="CX452" i="3" s="1"/>
  <c r="DI452" i="3" s="1"/>
  <c r="CY452" i="3"/>
  <c r="CZ452" i="3"/>
  <c r="DA452" i="3"/>
  <c r="DB452" i="3"/>
  <c r="DC452" i="3"/>
  <c r="DG452" i="3"/>
  <c r="DJ452" i="3" s="1"/>
  <c r="A453" i="3"/>
  <c r="Y453" i="3"/>
  <c r="CX453" i="3"/>
  <c r="DH453" i="3" s="1"/>
  <c r="CY453" i="3"/>
  <c r="CZ453" i="3"/>
  <c r="DA453" i="3"/>
  <c r="DB453" i="3"/>
  <c r="DC453" i="3"/>
  <c r="DF453" i="3"/>
  <c r="A454" i="3"/>
  <c r="Y454" i="3"/>
  <c r="CX454" i="3" s="1"/>
  <c r="DI454" i="3" s="1"/>
  <c r="CY454" i="3"/>
  <c r="CZ454" i="3"/>
  <c r="DA454" i="3"/>
  <c r="DB454" i="3"/>
  <c r="DC454" i="3"/>
  <c r="DG454" i="3"/>
  <c r="DJ454" i="3" s="1"/>
  <c r="A455" i="3"/>
  <c r="Y455" i="3"/>
  <c r="CX455" i="3"/>
  <c r="DH455" i="3" s="1"/>
  <c r="CY455" i="3"/>
  <c r="CZ455" i="3"/>
  <c r="DA455" i="3"/>
  <c r="DB455" i="3"/>
  <c r="DC455" i="3"/>
  <c r="DF455" i="3"/>
  <c r="DJ455" i="3"/>
  <c r="A456" i="3"/>
  <c r="Y456" i="3"/>
  <c r="CX456" i="3" s="1"/>
  <c r="DG456" i="3" s="1"/>
  <c r="CY456" i="3"/>
  <c r="CZ456" i="3"/>
  <c r="DA456" i="3"/>
  <c r="DB456" i="3"/>
  <c r="DC456" i="3"/>
  <c r="DF456" i="3"/>
  <c r="DH456" i="3"/>
  <c r="DJ456" i="3"/>
  <c r="A457" i="3"/>
  <c r="Y457" i="3"/>
  <c r="CX457" i="3" s="1"/>
  <c r="CY457" i="3"/>
  <c r="CZ457" i="3"/>
  <c r="DA457" i="3"/>
  <c r="DB457" i="3"/>
  <c r="DC457" i="3"/>
  <c r="A458" i="3"/>
  <c r="Y458" i="3"/>
  <c r="CX458" i="3"/>
  <c r="DG458" i="3" s="1"/>
  <c r="CY458" i="3"/>
  <c r="CZ458" i="3"/>
  <c r="DA458" i="3"/>
  <c r="DB458" i="3"/>
  <c r="DC458" i="3"/>
  <c r="DF458" i="3"/>
  <c r="DH458" i="3"/>
  <c r="DJ458" i="3"/>
  <c r="A459" i="3"/>
  <c r="Y459" i="3"/>
  <c r="CX459" i="3" s="1"/>
  <c r="CY459" i="3"/>
  <c r="CZ459" i="3"/>
  <c r="DA459" i="3"/>
  <c r="DB459" i="3"/>
  <c r="DC459" i="3"/>
  <c r="A460" i="3"/>
  <c r="Y460" i="3"/>
  <c r="CX460" i="3"/>
  <c r="DG460" i="3" s="1"/>
  <c r="CY460" i="3"/>
  <c r="CZ460" i="3"/>
  <c r="DA460" i="3"/>
  <c r="DB460" i="3"/>
  <c r="DC460" i="3"/>
  <c r="DF460" i="3"/>
  <c r="DH460" i="3"/>
  <c r="A461" i="3"/>
  <c r="Y461" i="3"/>
  <c r="CX461" i="3" s="1"/>
  <c r="CY461" i="3"/>
  <c r="CZ461" i="3"/>
  <c r="DA461" i="3"/>
  <c r="DB461" i="3"/>
  <c r="DC461" i="3"/>
  <c r="A462" i="3"/>
  <c r="Y462" i="3"/>
  <c r="CX462" i="3"/>
  <c r="DG462" i="3" s="1"/>
  <c r="DJ462" i="3" s="1"/>
  <c r="CY462" i="3"/>
  <c r="CZ462" i="3"/>
  <c r="DA462" i="3"/>
  <c r="DB462" i="3"/>
  <c r="DC462" i="3"/>
  <c r="DF462" i="3"/>
  <c r="DH462" i="3"/>
  <c r="A463" i="3"/>
  <c r="Y463" i="3"/>
  <c r="CX463" i="3" s="1"/>
  <c r="CY463" i="3"/>
  <c r="CZ463" i="3"/>
  <c r="DA463" i="3"/>
  <c r="DB463" i="3"/>
  <c r="DC463" i="3"/>
  <c r="A464" i="3"/>
  <c r="Y464" i="3"/>
  <c r="CX464" i="3"/>
  <c r="DG464" i="3" s="1"/>
  <c r="DJ464" i="3" s="1"/>
  <c r="CY464" i="3"/>
  <c r="CZ464" i="3"/>
  <c r="DA464" i="3"/>
  <c r="DB464" i="3"/>
  <c r="DC464" i="3"/>
  <c r="DF464" i="3"/>
  <c r="DH464" i="3"/>
  <c r="A465" i="3"/>
  <c r="Y465" i="3"/>
  <c r="CX465" i="3" s="1"/>
  <c r="CY465" i="3"/>
  <c r="CZ465" i="3"/>
  <c r="DA465" i="3"/>
  <c r="DB465" i="3"/>
  <c r="DC465" i="3"/>
  <c r="A466" i="3"/>
  <c r="Y466" i="3"/>
  <c r="CX466" i="3"/>
  <c r="DG466" i="3" s="1"/>
  <c r="DJ466" i="3" s="1"/>
  <c r="CY466" i="3"/>
  <c r="CZ466" i="3"/>
  <c r="DA466" i="3"/>
  <c r="DB466" i="3"/>
  <c r="DC466" i="3"/>
  <c r="DF466" i="3"/>
  <c r="DH466" i="3"/>
  <c r="A467" i="3"/>
  <c r="Y467" i="3"/>
  <c r="CX467" i="3" s="1"/>
  <c r="CY467" i="3"/>
  <c r="CZ467" i="3"/>
  <c r="DA467" i="3"/>
  <c r="DB467" i="3"/>
  <c r="DC467" i="3"/>
  <c r="A468" i="3"/>
  <c r="Y468" i="3"/>
  <c r="CX468" i="3"/>
  <c r="DG468" i="3" s="1"/>
  <c r="CY468" i="3"/>
  <c r="CZ468" i="3"/>
  <c r="DA468" i="3"/>
  <c r="DB468" i="3"/>
  <c r="DC468" i="3"/>
  <c r="DF468" i="3"/>
  <c r="DH468" i="3"/>
  <c r="DJ468" i="3"/>
  <c r="A469" i="3"/>
  <c r="Y469" i="3"/>
  <c r="CX469" i="3" s="1"/>
  <c r="CY469" i="3"/>
  <c r="CZ469" i="3"/>
  <c r="DA469" i="3"/>
  <c r="DB469" i="3"/>
  <c r="DC469" i="3"/>
  <c r="A470" i="3"/>
  <c r="Y470" i="3"/>
  <c r="CX470" i="3"/>
  <c r="DG470" i="3" s="1"/>
  <c r="CY470" i="3"/>
  <c r="CZ470" i="3"/>
  <c r="DA470" i="3"/>
  <c r="DB470" i="3"/>
  <c r="DC470" i="3"/>
  <c r="DF470" i="3"/>
  <c r="DH470" i="3"/>
  <c r="DJ470" i="3"/>
  <c r="A471" i="3"/>
  <c r="Y471" i="3"/>
  <c r="CX471" i="3" s="1"/>
  <c r="CY471" i="3"/>
  <c r="CZ471" i="3"/>
  <c r="DA471" i="3"/>
  <c r="DB471" i="3"/>
  <c r="DC471" i="3"/>
  <c r="A472" i="3"/>
  <c r="Y472" i="3"/>
  <c r="CX472" i="3"/>
  <c r="DG472" i="3" s="1"/>
  <c r="CY472" i="3"/>
  <c r="CZ472" i="3"/>
  <c r="DA472" i="3"/>
  <c r="DB472" i="3"/>
  <c r="DC472" i="3"/>
  <c r="DF472" i="3"/>
  <c r="DH472" i="3"/>
  <c r="DJ472" i="3"/>
  <c r="A473" i="3"/>
  <c r="Y473" i="3"/>
  <c r="CX473" i="3" s="1"/>
  <c r="CY473" i="3"/>
  <c r="CZ473" i="3"/>
  <c r="DA473" i="3"/>
  <c r="DB473" i="3"/>
  <c r="DC473" i="3"/>
  <c r="A474" i="3"/>
  <c r="Y474" i="3"/>
  <c r="CX474" i="3"/>
  <c r="DG474" i="3" s="1"/>
  <c r="CY474" i="3"/>
  <c r="CZ474" i="3"/>
  <c r="DA474" i="3"/>
  <c r="DB474" i="3"/>
  <c r="DC474" i="3"/>
  <c r="DF474" i="3"/>
  <c r="DH474" i="3"/>
  <c r="DJ474" i="3"/>
  <c r="A475" i="3"/>
  <c r="Y475" i="3"/>
  <c r="CX475" i="3" s="1"/>
  <c r="CY475" i="3"/>
  <c r="CZ475" i="3"/>
  <c r="DA475" i="3"/>
  <c r="DB475" i="3"/>
  <c r="DC475" i="3"/>
  <c r="A476" i="3"/>
  <c r="Y476" i="3"/>
  <c r="CX476" i="3"/>
  <c r="DG476" i="3" s="1"/>
  <c r="CY476" i="3"/>
  <c r="CZ476" i="3"/>
  <c r="DA476" i="3"/>
  <c r="DB476" i="3"/>
  <c r="DC476" i="3"/>
  <c r="DF476" i="3"/>
  <c r="DH476" i="3"/>
  <c r="DJ476" i="3"/>
  <c r="A477" i="3"/>
  <c r="Y477" i="3"/>
  <c r="CX477" i="3" s="1"/>
  <c r="CY477" i="3"/>
  <c r="CZ477" i="3"/>
  <c r="DA477" i="3"/>
  <c r="DB477" i="3"/>
  <c r="DC477" i="3"/>
  <c r="A478" i="3"/>
  <c r="Y478" i="3"/>
  <c r="CX478" i="3"/>
  <c r="DG478" i="3" s="1"/>
  <c r="CY478" i="3"/>
  <c r="CZ478" i="3"/>
  <c r="DA478" i="3"/>
  <c r="DB478" i="3"/>
  <c r="DC478" i="3"/>
  <c r="DF478" i="3"/>
  <c r="DH478" i="3"/>
  <c r="DJ478" i="3"/>
  <c r="A479" i="3"/>
  <c r="Y479" i="3"/>
  <c r="CX479" i="3" s="1"/>
  <c r="CY479" i="3"/>
  <c r="CZ479" i="3"/>
  <c r="DA479" i="3"/>
  <c r="DB479" i="3"/>
  <c r="DC479" i="3"/>
  <c r="A480" i="3"/>
  <c r="Y480" i="3"/>
  <c r="CX480" i="3"/>
  <c r="DG480" i="3" s="1"/>
  <c r="CY480" i="3"/>
  <c r="CZ480" i="3"/>
  <c r="DA480" i="3"/>
  <c r="DB480" i="3"/>
  <c r="DC480" i="3"/>
  <c r="DF480" i="3"/>
  <c r="DH480" i="3"/>
  <c r="DJ480" i="3"/>
  <c r="A481" i="3"/>
  <c r="Y481" i="3"/>
  <c r="CX481" i="3" s="1"/>
  <c r="CY481" i="3"/>
  <c r="CZ481" i="3"/>
  <c r="DA481" i="3"/>
  <c r="DB481" i="3"/>
  <c r="DC481" i="3"/>
  <c r="A482" i="3"/>
  <c r="Y482" i="3"/>
  <c r="CX482" i="3"/>
  <c r="DG482" i="3" s="1"/>
  <c r="CY482" i="3"/>
  <c r="CZ482" i="3"/>
  <c r="DA482" i="3"/>
  <c r="DB482" i="3"/>
  <c r="DC482" i="3"/>
  <c r="DF482" i="3"/>
  <c r="DH482" i="3"/>
  <c r="A483" i="3"/>
  <c r="Y483" i="3"/>
  <c r="CX483" i="3" s="1"/>
  <c r="CY483" i="3"/>
  <c r="CZ483" i="3"/>
  <c r="DA483" i="3"/>
  <c r="DB483" i="3"/>
  <c r="DC483" i="3"/>
  <c r="A484" i="3"/>
  <c r="Y484" i="3"/>
  <c r="CX484" i="3"/>
  <c r="DG484" i="3" s="1"/>
  <c r="DJ484" i="3" s="1"/>
  <c r="CY484" i="3"/>
  <c r="CZ484" i="3"/>
  <c r="DA484" i="3"/>
  <c r="DB484" i="3"/>
  <c r="DC484" i="3"/>
  <c r="DF484" i="3"/>
  <c r="DH484" i="3"/>
  <c r="A485" i="3"/>
  <c r="Y485" i="3"/>
  <c r="CX485" i="3" s="1"/>
  <c r="CY485" i="3"/>
  <c r="CZ485" i="3"/>
  <c r="DA485" i="3"/>
  <c r="DB485" i="3"/>
  <c r="DC485" i="3"/>
  <c r="A486" i="3"/>
  <c r="Y486" i="3"/>
  <c r="CX486" i="3"/>
  <c r="DG486" i="3" s="1"/>
  <c r="DJ486" i="3" s="1"/>
  <c r="CY486" i="3"/>
  <c r="CZ486" i="3"/>
  <c r="DA486" i="3"/>
  <c r="DB486" i="3"/>
  <c r="DC486" i="3"/>
  <c r="DF486" i="3"/>
  <c r="DH486" i="3"/>
  <c r="A487" i="3"/>
  <c r="Y487" i="3"/>
  <c r="CX487" i="3" s="1"/>
  <c r="CY487" i="3"/>
  <c r="CZ487" i="3"/>
  <c r="DA487" i="3"/>
  <c r="DB487" i="3"/>
  <c r="DC487" i="3"/>
  <c r="A488" i="3"/>
  <c r="Y488" i="3"/>
  <c r="CX488" i="3"/>
  <c r="DG488" i="3" s="1"/>
  <c r="CY488" i="3"/>
  <c r="CZ488" i="3"/>
  <c r="DA488" i="3"/>
  <c r="DB488" i="3"/>
  <c r="DC488" i="3"/>
  <c r="DF488" i="3"/>
  <c r="DH488" i="3"/>
  <c r="DJ488" i="3"/>
  <c r="A489" i="3"/>
  <c r="Y489" i="3"/>
  <c r="CX489" i="3" s="1"/>
  <c r="CY489" i="3"/>
  <c r="CZ489" i="3"/>
  <c r="DA489" i="3"/>
  <c r="DB489" i="3"/>
  <c r="DC489" i="3"/>
  <c r="A490" i="3"/>
  <c r="Y490" i="3"/>
  <c r="CX490" i="3"/>
  <c r="DG490" i="3" s="1"/>
  <c r="CY490" i="3"/>
  <c r="CZ490" i="3"/>
  <c r="DA490" i="3"/>
  <c r="DB490" i="3"/>
  <c r="DC490" i="3"/>
  <c r="DF490" i="3"/>
  <c r="DH490" i="3"/>
  <c r="DJ490" i="3"/>
  <c r="A491" i="3"/>
  <c r="Y491" i="3"/>
  <c r="CX491" i="3" s="1"/>
  <c r="CY491" i="3"/>
  <c r="CZ491" i="3"/>
  <c r="DA491" i="3"/>
  <c r="DB491" i="3"/>
  <c r="DC491" i="3"/>
  <c r="A492" i="3"/>
  <c r="Y492" i="3"/>
  <c r="CX492" i="3"/>
  <c r="DG492" i="3" s="1"/>
  <c r="CY492" i="3"/>
  <c r="CZ492" i="3"/>
  <c r="DA492" i="3"/>
  <c r="DB492" i="3"/>
  <c r="DC492" i="3"/>
  <c r="DF492" i="3"/>
  <c r="DH492" i="3"/>
  <c r="A493" i="3"/>
  <c r="Y493" i="3"/>
  <c r="CX493" i="3" s="1"/>
  <c r="CY493" i="3"/>
  <c r="CZ493" i="3"/>
  <c r="DA493" i="3"/>
  <c r="DB493" i="3"/>
  <c r="DC493" i="3"/>
  <c r="A494" i="3"/>
  <c r="Y494" i="3"/>
  <c r="CX494" i="3"/>
  <c r="DG494" i="3" s="1"/>
  <c r="DJ494" i="3" s="1"/>
  <c r="CY494" i="3"/>
  <c r="CZ494" i="3"/>
  <c r="DA494" i="3"/>
  <c r="DB494" i="3"/>
  <c r="DC494" i="3"/>
  <c r="DF494" i="3"/>
  <c r="DH494" i="3"/>
  <c r="A495" i="3"/>
  <c r="Y495" i="3"/>
  <c r="CX495" i="3" s="1"/>
  <c r="CY495" i="3"/>
  <c r="CZ495" i="3"/>
  <c r="DA495" i="3"/>
  <c r="DB495" i="3"/>
  <c r="DC495" i="3"/>
  <c r="A496" i="3"/>
  <c r="Y496" i="3"/>
  <c r="CX496" i="3"/>
  <c r="DG496" i="3" s="1"/>
  <c r="DJ496" i="3" s="1"/>
  <c r="CY496" i="3"/>
  <c r="CZ496" i="3"/>
  <c r="DA496" i="3"/>
  <c r="DB496" i="3"/>
  <c r="DC496" i="3"/>
  <c r="DF496" i="3"/>
  <c r="DH496" i="3"/>
  <c r="A497" i="3"/>
  <c r="Y497" i="3"/>
  <c r="CX497" i="3" s="1"/>
  <c r="CY497" i="3"/>
  <c r="CZ497" i="3"/>
  <c r="DA497" i="3"/>
  <c r="DB497" i="3"/>
  <c r="DC497" i="3"/>
  <c r="A498" i="3"/>
  <c r="Y498" i="3"/>
  <c r="CX498" i="3"/>
  <c r="DG498" i="3" s="1"/>
  <c r="DJ498" i="3" s="1"/>
  <c r="CY498" i="3"/>
  <c r="CZ498" i="3"/>
  <c r="DA498" i="3"/>
  <c r="DB498" i="3"/>
  <c r="DC498" i="3"/>
  <c r="DF498" i="3"/>
  <c r="DH498" i="3"/>
  <c r="A499" i="3"/>
  <c r="Y499" i="3"/>
  <c r="CX499" i="3" s="1"/>
  <c r="CY499" i="3"/>
  <c r="CZ499" i="3"/>
  <c r="DA499" i="3"/>
  <c r="DB499" i="3"/>
  <c r="DC499" i="3"/>
  <c r="A500" i="3"/>
  <c r="Y500" i="3"/>
  <c r="CX500" i="3"/>
  <c r="DG500" i="3" s="1"/>
  <c r="CY500" i="3"/>
  <c r="CZ500" i="3"/>
  <c r="DA500" i="3"/>
  <c r="DB500" i="3"/>
  <c r="DC500" i="3"/>
  <c r="DF500" i="3"/>
  <c r="DH500" i="3"/>
  <c r="DJ500" i="3"/>
  <c r="A501" i="3"/>
  <c r="Y501" i="3"/>
  <c r="CX501" i="3" s="1"/>
  <c r="CY501" i="3"/>
  <c r="CZ501" i="3"/>
  <c r="DA501" i="3"/>
  <c r="DB501" i="3"/>
  <c r="DC501" i="3"/>
  <c r="A502" i="3"/>
  <c r="Y502" i="3"/>
  <c r="CX502" i="3"/>
  <c r="DG502" i="3" s="1"/>
  <c r="CY502" i="3"/>
  <c r="CZ502" i="3"/>
  <c r="DA502" i="3"/>
  <c r="DB502" i="3"/>
  <c r="DC502" i="3"/>
  <c r="DF502" i="3"/>
  <c r="DH502" i="3"/>
  <c r="DJ502" i="3"/>
  <c r="A503" i="3"/>
  <c r="Y503" i="3"/>
  <c r="CX503" i="3" s="1"/>
  <c r="CY503" i="3"/>
  <c r="CZ503" i="3"/>
  <c r="DA503" i="3"/>
  <c r="DB503" i="3"/>
  <c r="DC503" i="3"/>
  <c r="A504" i="3"/>
  <c r="Y504" i="3"/>
  <c r="CX504" i="3"/>
  <c r="DG504" i="3" s="1"/>
  <c r="CY504" i="3"/>
  <c r="CZ504" i="3"/>
  <c r="DA504" i="3"/>
  <c r="DB504" i="3"/>
  <c r="DC504" i="3"/>
  <c r="DF504" i="3"/>
  <c r="DH504" i="3"/>
  <c r="DJ504" i="3"/>
  <c r="A505" i="3"/>
  <c r="Y505" i="3"/>
  <c r="CX505" i="3" s="1"/>
  <c r="CY505" i="3"/>
  <c r="CZ505" i="3"/>
  <c r="DA505" i="3"/>
  <c r="DB505" i="3"/>
  <c r="DC505" i="3"/>
  <c r="A506" i="3"/>
  <c r="Y506" i="3"/>
  <c r="CX506" i="3"/>
  <c r="DG506" i="3" s="1"/>
  <c r="CY506" i="3"/>
  <c r="CZ506" i="3"/>
  <c r="DA506" i="3"/>
  <c r="DB506" i="3"/>
  <c r="DC506" i="3"/>
  <c r="DF506" i="3"/>
  <c r="DH506" i="3"/>
  <c r="DJ506" i="3"/>
  <c r="A507" i="3"/>
  <c r="Y507" i="3"/>
  <c r="CX507" i="3" s="1"/>
  <c r="CY507" i="3"/>
  <c r="CZ507" i="3"/>
  <c r="DA507" i="3"/>
  <c r="DB507" i="3"/>
  <c r="DC507" i="3"/>
  <c r="A508" i="3"/>
  <c r="Y508" i="3"/>
  <c r="CX508" i="3"/>
  <c r="DG508" i="3" s="1"/>
  <c r="CY508" i="3"/>
  <c r="CZ508" i="3"/>
  <c r="DA508" i="3"/>
  <c r="DB508" i="3"/>
  <c r="DC508" i="3"/>
  <c r="DF508" i="3"/>
  <c r="DH508" i="3"/>
  <c r="DJ508" i="3"/>
  <c r="A509" i="3"/>
  <c r="Y509" i="3"/>
  <c r="CX509" i="3" s="1"/>
  <c r="CY509" i="3"/>
  <c r="CZ509" i="3"/>
  <c r="DA509" i="3"/>
  <c r="DB509" i="3"/>
  <c r="DC509" i="3"/>
  <c r="A510" i="3"/>
  <c r="Y510" i="3"/>
  <c r="CX510" i="3"/>
  <c r="DG510" i="3" s="1"/>
  <c r="CY510" i="3"/>
  <c r="CZ510" i="3"/>
  <c r="DA510" i="3"/>
  <c r="DB510" i="3"/>
  <c r="DC510" i="3"/>
  <c r="DF510" i="3"/>
  <c r="DH510" i="3"/>
  <c r="DJ510" i="3"/>
  <c r="A511" i="3"/>
  <c r="Y511" i="3"/>
  <c r="CX511" i="3" s="1"/>
  <c r="CY511" i="3"/>
  <c r="CZ511" i="3"/>
  <c r="DA511" i="3"/>
  <c r="DB511" i="3"/>
  <c r="DC511" i="3"/>
  <c r="A512" i="3"/>
  <c r="Y512" i="3"/>
  <c r="CX512" i="3"/>
  <c r="DG512" i="3" s="1"/>
  <c r="CY512" i="3"/>
  <c r="CZ512" i="3"/>
  <c r="DA512" i="3"/>
  <c r="DB512" i="3"/>
  <c r="DC512" i="3"/>
  <c r="DF512" i="3"/>
  <c r="DH512" i="3"/>
  <c r="DJ512" i="3"/>
  <c r="A513" i="3"/>
  <c r="Y513" i="3"/>
  <c r="CX513" i="3" s="1"/>
  <c r="CY513" i="3"/>
  <c r="CZ513" i="3"/>
  <c r="DA513" i="3"/>
  <c r="DB513" i="3"/>
  <c r="DC513" i="3"/>
  <c r="A514" i="3"/>
  <c r="Y514" i="3"/>
  <c r="CX514" i="3"/>
  <c r="DG514" i="3" s="1"/>
  <c r="CY514" i="3"/>
  <c r="CZ514" i="3"/>
  <c r="DA514" i="3"/>
  <c r="DB514" i="3"/>
  <c r="DC514" i="3"/>
  <c r="DF514" i="3"/>
  <c r="DH514" i="3"/>
  <c r="A515" i="3"/>
  <c r="Y515" i="3"/>
  <c r="CX515" i="3" s="1"/>
  <c r="CY515" i="3"/>
  <c r="CZ515" i="3"/>
  <c r="DA515" i="3"/>
  <c r="DB515" i="3"/>
  <c r="DC515" i="3"/>
  <c r="A516" i="3"/>
  <c r="Y516" i="3"/>
  <c r="CX516" i="3"/>
  <c r="DG516" i="3" s="1"/>
  <c r="DJ516" i="3" s="1"/>
  <c r="CY516" i="3"/>
  <c r="CZ516" i="3"/>
  <c r="DA516" i="3"/>
  <c r="DB516" i="3"/>
  <c r="DC516" i="3"/>
  <c r="DF516" i="3"/>
  <c r="DH516" i="3"/>
  <c r="A517" i="3"/>
  <c r="Y517" i="3"/>
  <c r="CX517" i="3" s="1"/>
  <c r="CY517" i="3"/>
  <c r="CZ517" i="3"/>
  <c r="DA517" i="3"/>
  <c r="DB517" i="3"/>
  <c r="DC517" i="3"/>
  <c r="A518" i="3"/>
  <c r="Y518" i="3"/>
  <c r="CX518" i="3"/>
  <c r="DG518" i="3" s="1"/>
  <c r="DJ518" i="3" s="1"/>
  <c r="CY518" i="3"/>
  <c r="CZ518" i="3"/>
  <c r="DA518" i="3"/>
  <c r="DB518" i="3"/>
  <c r="DC518" i="3"/>
  <c r="DF518" i="3"/>
  <c r="DH518" i="3"/>
  <c r="A519" i="3"/>
  <c r="Y519" i="3"/>
  <c r="CX519" i="3" s="1"/>
  <c r="CY519" i="3"/>
  <c r="CZ519" i="3"/>
  <c r="DA519" i="3"/>
  <c r="DB519" i="3"/>
  <c r="DC519" i="3"/>
  <c r="A520" i="3"/>
  <c r="Y520" i="3"/>
  <c r="CX520" i="3"/>
  <c r="DG520" i="3" s="1"/>
  <c r="DJ520" i="3" s="1"/>
  <c r="CY520" i="3"/>
  <c r="CZ520" i="3"/>
  <c r="DA520" i="3"/>
  <c r="DB520" i="3"/>
  <c r="DC520" i="3"/>
  <c r="DF520" i="3"/>
  <c r="DH520" i="3"/>
  <c r="A521" i="3"/>
  <c r="Y521" i="3"/>
  <c r="CX521" i="3" s="1"/>
  <c r="CY521" i="3"/>
  <c r="CZ521" i="3"/>
  <c r="DA521" i="3"/>
  <c r="DB521" i="3"/>
  <c r="DC521" i="3"/>
  <c r="A522" i="3"/>
  <c r="Y522" i="3"/>
  <c r="CX522" i="3"/>
  <c r="DG522" i="3" s="1"/>
  <c r="CY522" i="3"/>
  <c r="CZ522" i="3"/>
  <c r="DA522" i="3"/>
  <c r="DB522" i="3"/>
  <c r="DC522" i="3"/>
  <c r="DF522" i="3"/>
  <c r="DH522" i="3"/>
  <c r="DJ522" i="3"/>
  <c r="A523" i="3"/>
  <c r="Y523" i="3"/>
  <c r="CX523" i="3" s="1"/>
  <c r="CY523" i="3"/>
  <c r="CZ523" i="3"/>
  <c r="DA523" i="3"/>
  <c r="DB523" i="3"/>
  <c r="DC523" i="3"/>
  <c r="A524" i="3"/>
  <c r="Y524" i="3"/>
  <c r="CX524" i="3"/>
  <c r="DG524" i="3" s="1"/>
  <c r="CY524" i="3"/>
  <c r="CZ524" i="3"/>
  <c r="DA524" i="3"/>
  <c r="DB524" i="3"/>
  <c r="DC524" i="3"/>
  <c r="DF524" i="3"/>
  <c r="DH524" i="3"/>
  <c r="DJ524" i="3"/>
  <c r="A525" i="3"/>
  <c r="Y525" i="3"/>
  <c r="CX525" i="3" s="1"/>
  <c r="CY525" i="3"/>
  <c r="CZ525" i="3"/>
  <c r="DA525" i="3"/>
  <c r="DB525" i="3"/>
  <c r="DC525" i="3"/>
  <c r="A526" i="3"/>
  <c r="Y526" i="3"/>
  <c r="CX526" i="3"/>
  <c r="DG526" i="3" s="1"/>
  <c r="CY526" i="3"/>
  <c r="CZ526" i="3"/>
  <c r="DA526" i="3"/>
  <c r="DB526" i="3"/>
  <c r="DC526" i="3"/>
  <c r="DF526" i="3"/>
  <c r="DH526" i="3"/>
  <c r="A527" i="3"/>
  <c r="Y527" i="3"/>
  <c r="CX527" i="3" s="1"/>
  <c r="CY527" i="3"/>
  <c r="CZ527" i="3"/>
  <c r="DA527" i="3"/>
  <c r="DB527" i="3"/>
  <c r="DC527" i="3"/>
  <c r="A528" i="3"/>
  <c r="Y528" i="3"/>
  <c r="CX528" i="3"/>
  <c r="DG528" i="3" s="1"/>
  <c r="DJ528" i="3" s="1"/>
  <c r="CY528" i="3"/>
  <c r="CZ528" i="3"/>
  <c r="DA528" i="3"/>
  <c r="DB528" i="3"/>
  <c r="DC528" i="3"/>
  <c r="DF528" i="3"/>
  <c r="DH528" i="3"/>
  <c r="A529" i="3"/>
  <c r="Y529" i="3"/>
  <c r="CX529" i="3" s="1"/>
  <c r="CY529" i="3"/>
  <c r="CZ529" i="3"/>
  <c r="DA529" i="3"/>
  <c r="DB529" i="3"/>
  <c r="DC529" i="3"/>
  <c r="A530" i="3"/>
  <c r="Y530" i="3"/>
  <c r="CX530" i="3"/>
  <c r="DG530" i="3" s="1"/>
  <c r="DJ530" i="3" s="1"/>
  <c r="CY530" i="3"/>
  <c r="CZ530" i="3"/>
  <c r="DA530" i="3"/>
  <c r="DB530" i="3"/>
  <c r="DC530" i="3"/>
  <c r="DF530" i="3"/>
  <c r="DH530" i="3"/>
  <c r="A531" i="3"/>
  <c r="Y531" i="3"/>
  <c r="CX531" i="3" s="1"/>
  <c r="CY531" i="3"/>
  <c r="CZ531" i="3"/>
  <c r="DA531" i="3"/>
  <c r="DB531" i="3"/>
  <c r="DC531" i="3"/>
  <c r="A532" i="3"/>
  <c r="Y532" i="3"/>
  <c r="CX532" i="3"/>
  <c r="DG532" i="3" s="1"/>
  <c r="DJ532" i="3" s="1"/>
  <c r="CY532" i="3"/>
  <c r="CZ532" i="3"/>
  <c r="DA532" i="3"/>
  <c r="DB532" i="3"/>
  <c r="DC532" i="3"/>
  <c r="DF532" i="3"/>
  <c r="DH532" i="3"/>
  <c r="A533" i="3"/>
  <c r="Y533" i="3"/>
  <c r="CX533" i="3" s="1"/>
  <c r="CY533" i="3"/>
  <c r="CZ533" i="3"/>
  <c r="DA533" i="3"/>
  <c r="DB533" i="3"/>
  <c r="DC533" i="3"/>
  <c r="A534" i="3"/>
  <c r="Y534" i="3"/>
  <c r="CX534" i="3"/>
  <c r="DG534" i="3" s="1"/>
  <c r="CY534" i="3"/>
  <c r="CZ534" i="3"/>
  <c r="DA534" i="3"/>
  <c r="DB534" i="3"/>
  <c r="DC534" i="3"/>
  <c r="DF534" i="3"/>
  <c r="DH534" i="3"/>
  <c r="DJ534" i="3"/>
  <c r="A535" i="3"/>
  <c r="Y535" i="3"/>
  <c r="CX535" i="3" s="1"/>
  <c r="CY535" i="3"/>
  <c r="CZ535" i="3"/>
  <c r="DA535" i="3"/>
  <c r="DB535" i="3"/>
  <c r="DC535" i="3"/>
  <c r="A536" i="3"/>
  <c r="Y536" i="3"/>
  <c r="CX536" i="3"/>
  <c r="DG536" i="3" s="1"/>
  <c r="CY536" i="3"/>
  <c r="CZ536" i="3"/>
  <c r="DA536" i="3"/>
  <c r="DB536" i="3"/>
  <c r="DC536" i="3"/>
  <c r="DF536" i="3"/>
  <c r="DH536" i="3"/>
  <c r="DJ536" i="3"/>
  <c r="A537" i="3"/>
  <c r="Y537" i="3"/>
  <c r="CX537" i="3" s="1"/>
  <c r="CY537" i="3"/>
  <c r="CZ537" i="3"/>
  <c r="DA537" i="3"/>
  <c r="DB537" i="3"/>
  <c r="DC537" i="3"/>
  <c r="A538" i="3"/>
  <c r="Y538" i="3"/>
  <c r="CX538" i="3"/>
  <c r="DG538" i="3" s="1"/>
  <c r="CY538" i="3"/>
  <c r="CZ538" i="3"/>
  <c r="DA538" i="3"/>
  <c r="DB538" i="3"/>
  <c r="DC538" i="3"/>
  <c r="DF538" i="3"/>
  <c r="DH538" i="3"/>
  <c r="DJ538" i="3"/>
  <c r="A539" i="3"/>
  <c r="Y539" i="3"/>
  <c r="CX539" i="3" s="1"/>
  <c r="CY539" i="3"/>
  <c r="CZ539" i="3"/>
  <c r="DA539" i="3"/>
  <c r="DB539" i="3"/>
  <c r="DC539" i="3"/>
  <c r="A540" i="3"/>
  <c r="Y540" i="3"/>
  <c r="CX540" i="3"/>
  <c r="DG540" i="3" s="1"/>
  <c r="CY540" i="3"/>
  <c r="CZ540" i="3"/>
  <c r="DA540" i="3"/>
  <c r="DB540" i="3"/>
  <c r="DC540" i="3"/>
  <c r="DF540" i="3"/>
  <c r="DH540" i="3"/>
  <c r="DJ540" i="3"/>
  <c r="A541" i="3"/>
  <c r="Y541" i="3"/>
  <c r="CX541" i="3" s="1"/>
  <c r="CY541" i="3"/>
  <c r="CZ541" i="3"/>
  <c r="DA541" i="3"/>
  <c r="DB541" i="3"/>
  <c r="DC541" i="3"/>
  <c r="A542" i="3"/>
  <c r="Y542" i="3"/>
  <c r="CX542" i="3"/>
  <c r="DG542" i="3" s="1"/>
  <c r="CY542" i="3"/>
  <c r="CZ542" i="3"/>
  <c r="DA542" i="3"/>
  <c r="DB542" i="3"/>
  <c r="DC542" i="3"/>
  <c r="DF542" i="3"/>
  <c r="DH542" i="3"/>
  <c r="DJ542" i="3"/>
  <c r="A543" i="3"/>
  <c r="Y543" i="3"/>
  <c r="CX543" i="3" s="1"/>
  <c r="CY543" i="3"/>
  <c r="CZ543" i="3"/>
  <c r="DA543" i="3"/>
  <c r="DB543" i="3"/>
  <c r="DC543" i="3"/>
  <c r="A544" i="3"/>
  <c r="Y544" i="3"/>
  <c r="CX544" i="3"/>
  <c r="DG544" i="3" s="1"/>
  <c r="CY544" i="3"/>
  <c r="CZ544" i="3"/>
  <c r="DA544" i="3"/>
  <c r="DB544" i="3"/>
  <c r="DC544" i="3"/>
  <c r="DF544" i="3"/>
  <c r="DH544" i="3"/>
  <c r="DJ544" i="3"/>
  <c r="A545" i="3"/>
  <c r="Y545" i="3"/>
  <c r="CX545" i="3" s="1"/>
  <c r="CY545" i="3"/>
  <c r="CZ545" i="3"/>
  <c r="DA545" i="3"/>
  <c r="DB545" i="3"/>
  <c r="DC545" i="3"/>
  <c r="A546" i="3"/>
  <c r="Y546" i="3"/>
  <c r="CX546" i="3"/>
  <c r="DG546" i="3" s="1"/>
  <c r="CY546" i="3"/>
  <c r="CZ546" i="3"/>
  <c r="DA546" i="3"/>
  <c r="DB546" i="3"/>
  <c r="DC546" i="3"/>
  <c r="DF546" i="3"/>
  <c r="DH546" i="3"/>
  <c r="DJ546" i="3"/>
  <c r="A547" i="3"/>
  <c r="Y547" i="3"/>
  <c r="CX547" i="3" s="1"/>
  <c r="CY547" i="3"/>
  <c r="CZ547" i="3"/>
  <c r="DA547" i="3"/>
  <c r="DB547" i="3"/>
  <c r="DC547" i="3"/>
  <c r="A548" i="3"/>
  <c r="Y548" i="3"/>
  <c r="CX548" i="3"/>
  <c r="DG548" i="3" s="1"/>
  <c r="CY548" i="3"/>
  <c r="CZ548" i="3"/>
  <c r="DA548" i="3"/>
  <c r="DB548" i="3"/>
  <c r="DC548" i="3"/>
  <c r="DF548" i="3"/>
  <c r="DH548" i="3"/>
  <c r="A549" i="3"/>
  <c r="Y549" i="3"/>
  <c r="CX549" i="3" s="1"/>
  <c r="CY549" i="3"/>
  <c r="CZ549" i="3"/>
  <c r="DA549" i="3"/>
  <c r="DB549" i="3"/>
  <c r="DC549" i="3"/>
  <c r="A550" i="3"/>
  <c r="Y550" i="3"/>
  <c r="CX550" i="3"/>
  <c r="DG550" i="3" s="1"/>
  <c r="DJ550" i="3" s="1"/>
  <c r="CY550" i="3"/>
  <c r="CZ550" i="3"/>
  <c r="DA550" i="3"/>
  <c r="DB550" i="3"/>
  <c r="DC550" i="3"/>
  <c r="DF550" i="3"/>
  <c r="DH550" i="3"/>
  <c r="A551" i="3"/>
  <c r="Y551" i="3"/>
  <c r="CX551" i="3" s="1"/>
  <c r="CY551" i="3"/>
  <c r="CZ551" i="3"/>
  <c r="DA551" i="3"/>
  <c r="DB551" i="3"/>
  <c r="DC551" i="3"/>
  <c r="A552" i="3"/>
  <c r="Y552" i="3"/>
  <c r="CX552" i="3"/>
  <c r="DG552" i="3" s="1"/>
  <c r="DJ552" i="3" s="1"/>
  <c r="CY552" i="3"/>
  <c r="CZ552" i="3"/>
  <c r="DA552" i="3"/>
  <c r="DB552" i="3"/>
  <c r="DC552" i="3"/>
  <c r="DF552" i="3"/>
  <c r="DH552" i="3"/>
  <c r="A553" i="3"/>
  <c r="Y553" i="3"/>
  <c r="CX553" i="3" s="1"/>
  <c r="CY553" i="3"/>
  <c r="CZ553" i="3"/>
  <c r="DA553" i="3"/>
  <c r="DB553" i="3"/>
  <c r="DC553" i="3"/>
  <c r="A554" i="3"/>
  <c r="Y554" i="3"/>
  <c r="CX554" i="3"/>
  <c r="DG554" i="3" s="1"/>
  <c r="CY554" i="3"/>
  <c r="CZ554" i="3"/>
  <c r="DA554" i="3"/>
  <c r="DB554" i="3"/>
  <c r="DC554" i="3"/>
  <c r="DF554" i="3"/>
  <c r="DH554" i="3"/>
  <c r="DJ554" i="3"/>
  <c r="A555" i="3"/>
  <c r="Y555" i="3"/>
  <c r="CX555" i="3" s="1"/>
  <c r="CY555" i="3"/>
  <c r="CZ555" i="3"/>
  <c r="DA555" i="3"/>
  <c r="DB555" i="3"/>
  <c r="DC555" i="3"/>
  <c r="A556" i="3"/>
  <c r="Y556" i="3"/>
  <c r="CX556" i="3"/>
  <c r="DG556" i="3" s="1"/>
  <c r="CY556" i="3"/>
  <c r="CZ556" i="3"/>
  <c r="DA556" i="3"/>
  <c r="DB556" i="3"/>
  <c r="DC556" i="3"/>
  <c r="DF556" i="3"/>
  <c r="DH556" i="3"/>
  <c r="DJ556" i="3"/>
  <c r="A557" i="3"/>
  <c r="Y557" i="3"/>
  <c r="CX557" i="3" s="1"/>
  <c r="CY557" i="3"/>
  <c r="CZ557" i="3"/>
  <c r="DA557" i="3"/>
  <c r="DB557" i="3"/>
  <c r="DC557" i="3"/>
  <c r="A558" i="3"/>
  <c r="Y558" i="3"/>
  <c r="CX558" i="3"/>
  <c r="DG558" i="3" s="1"/>
  <c r="CY558" i="3"/>
  <c r="CZ558" i="3"/>
  <c r="DA558" i="3"/>
  <c r="DB558" i="3"/>
  <c r="DC558" i="3"/>
  <c r="DF558" i="3"/>
  <c r="DH558" i="3"/>
  <c r="A559" i="3"/>
  <c r="Y559" i="3"/>
  <c r="CX559" i="3" s="1"/>
  <c r="CY559" i="3"/>
  <c r="CZ559" i="3"/>
  <c r="DA559" i="3"/>
  <c r="DB559" i="3"/>
  <c r="DC559" i="3"/>
  <c r="A560" i="3"/>
  <c r="Y560" i="3"/>
  <c r="CX560" i="3"/>
  <c r="DG560" i="3" s="1"/>
  <c r="DJ560" i="3" s="1"/>
  <c r="CY560" i="3"/>
  <c r="CZ560" i="3"/>
  <c r="DA560" i="3"/>
  <c r="DB560" i="3"/>
  <c r="DC560" i="3"/>
  <c r="DF560" i="3"/>
  <c r="DH560" i="3"/>
  <c r="A561" i="3"/>
  <c r="Y561" i="3"/>
  <c r="CX561" i="3" s="1"/>
  <c r="CY561" i="3"/>
  <c r="CZ561" i="3"/>
  <c r="DA561" i="3"/>
  <c r="DB561" i="3"/>
  <c r="DC561" i="3"/>
  <c r="A562" i="3"/>
  <c r="Y562" i="3"/>
  <c r="CX562" i="3"/>
  <c r="DG562" i="3" s="1"/>
  <c r="DJ562" i="3" s="1"/>
  <c r="CY562" i="3"/>
  <c r="CZ562" i="3"/>
  <c r="DA562" i="3"/>
  <c r="DB562" i="3"/>
  <c r="DC562" i="3"/>
  <c r="DF562" i="3"/>
  <c r="DH562" i="3"/>
  <c r="A563" i="3"/>
  <c r="Y563" i="3"/>
  <c r="CX563" i="3" s="1"/>
  <c r="CY563" i="3"/>
  <c r="CZ563" i="3"/>
  <c r="DA563" i="3"/>
  <c r="DB563" i="3"/>
  <c r="DC563" i="3"/>
  <c r="A564" i="3"/>
  <c r="Y564" i="3"/>
  <c r="CX564" i="3"/>
  <c r="DG564" i="3" s="1"/>
  <c r="DJ564" i="3" s="1"/>
  <c r="CY564" i="3"/>
  <c r="CZ564" i="3"/>
  <c r="DA564" i="3"/>
  <c r="DB564" i="3"/>
  <c r="DC564" i="3"/>
  <c r="DF564" i="3"/>
  <c r="DH564" i="3"/>
  <c r="A565" i="3"/>
  <c r="Y565" i="3"/>
  <c r="CX565" i="3" s="1"/>
  <c r="CY565" i="3"/>
  <c r="CZ565" i="3"/>
  <c r="DA565" i="3"/>
  <c r="DB565" i="3"/>
  <c r="DC565" i="3"/>
  <c r="A566" i="3"/>
  <c r="Y566" i="3"/>
  <c r="CX566" i="3"/>
  <c r="DG566" i="3" s="1"/>
  <c r="CY566" i="3"/>
  <c r="CZ566" i="3"/>
  <c r="DA566" i="3"/>
  <c r="DB566" i="3"/>
  <c r="DC566" i="3"/>
  <c r="DF566" i="3"/>
  <c r="DH566" i="3"/>
  <c r="DJ566" i="3"/>
  <c r="A567" i="3"/>
  <c r="Y567" i="3"/>
  <c r="CX567" i="3" s="1"/>
  <c r="CY567" i="3"/>
  <c r="CZ567" i="3"/>
  <c r="DA567" i="3"/>
  <c r="DB567" i="3"/>
  <c r="DC567" i="3"/>
  <c r="A568" i="3"/>
  <c r="Y568" i="3"/>
  <c r="CX568" i="3"/>
  <c r="DG568" i="3" s="1"/>
  <c r="CY568" i="3"/>
  <c r="CZ568" i="3"/>
  <c r="DA568" i="3"/>
  <c r="DB568" i="3"/>
  <c r="DC568" i="3"/>
  <c r="DF568" i="3"/>
  <c r="DH568" i="3"/>
  <c r="DJ568" i="3"/>
  <c r="A569" i="3"/>
  <c r="Y569" i="3"/>
  <c r="CX569" i="3" s="1"/>
  <c r="CY569" i="3"/>
  <c r="CZ569" i="3"/>
  <c r="DA569" i="3"/>
  <c r="DB569" i="3"/>
  <c r="DC569" i="3"/>
  <c r="A570" i="3"/>
  <c r="Y570" i="3"/>
  <c r="CX570" i="3"/>
  <c r="DG570" i="3" s="1"/>
  <c r="CY570" i="3"/>
  <c r="CZ570" i="3"/>
  <c r="DA570" i="3"/>
  <c r="DB570" i="3"/>
  <c r="DC570" i="3"/>
  <c r="DF570" i="3"/>
  <c r="DH570" i="3"/>
  <c r="DJ570" i="3"/>
  <c r="A571" i="3"/>
  <c r="Y571" i="3"/>
  <c r="CX571" i="3" s="1"/>
  <c r="CY571" i="3"/>
  <c r="CZ571" i="3"/>
  <c r="DA571" i="3"/>
  <c r="DB571" i="3"/>
  <c r="DC571" i="3"/>
  <c r="A572" i="3"/>
  <c r="Y572" i="3"/>
  <c r="CX572" i="3"/>
  <c r="DG572" i="3" s="1"/>
  <c r="CY572" i="3"/>
  <c r="CZ572" i="3"/>
  <c r="DA572" i="3"/>
  <c r="DB572" i="3"/>
  <c r="DC572" i="3"/>
  <c r="DF572" i="3"/>
  <c r="DH572" i="3"/>
  <c r="DJ572" i="3"/>
  <c r="A573" i="3"/>
  <c r="Y573" i="3"/>
  <c r="CX573" i="3" s="1"/>
  <c r="CY573" i="3"/>
  <c r="CZ573" i="3"/>
  <c r="DA573" i="3"/>
  <c r="DB573" i="3"/>
  <c r="DC573" i="3"/>
  <c r="A574" i="3"/>
  <c r="Y574" i="3"/>
  <c r="CX574" i="3"/>
  <c r="DG574" i="3" s="1"/>
  <c r="CY574" i="3"/>
  <c r="CZ574" i="3"/>
  <c r="DA574" i="3"/>
  <c r="DB574" i="3"/>
  <c r="DC574" i="3"/>
  <c r="DF574" i="3"/>
  <c r="DH574" i="3"/>
  <c r="DJ574" i="3"/>
  <c r="A575" i="3"/>
  <c r="Y575" i="3"/>
  <c r="CX575" i="3" s="1"/>
  <c r="CY575" i="3"/>
  <c r="CZ575" i="3"/>
  <c r="DA575" i="3"/>
  <c r="DB575" i="3"/>
  <c r="DC575" i="3"/>
  <c r="A576" i="3"/>
  <c r="Y576" i="3"/>
  <c r="CX576" i="3"/>
  <c r="DG576" i="3" s="1"/>
  <c r="CY576" i="3"/>
  <c r="CZ576" i="3"/>
  <c r="DA576" i="3"/>
  <c r="DB576" i="3"/>
  <c r="DC576" i="3"/>
  <c r="DF576" i="3"/>
  <c r="DH576" i="3"/>
  <c r="DJ576" i="3"/>
  <c r="A577" i="3"/>
  <c r="Y577" i="3"/>
  <c r="CX577" i="3" s="1"/>
  <c r="CY577" i="3"/>
  <c r="CZ577" i="3"/>
  <c r="DA577" i="3"/>
  <c r="DB577" i="3"/>
  <c r="DC577" i="3"/>
  <c r="A578" i="3"/>
  <c r="Y578" i="3"/>
  <c r="CX578" i="3"/>
  <c r="DG578" i="3" s="1"/>
  <c r="CY578" i="3"/>
  <c r="CZ578" i="3"/>
  <c r="DA578" i="3"/>
  <c r="DB578" i="3"/>
  <c r="DC578" i="3"/>
  <c r="DF578" i="3"/>
  <c r="DH578" i="3"/>
  <c r="DJ578" i="3"/>
  <c r="A579" i="3"/>
  <c r="Y579" i="3"/>
  <c r="CX579" i="3" s="1"/>
  <c r="CY579" i="3"/>
  <c r="CZ579" i="3"/>
  <c r="DA579" i="3"/>
  <c r="DB579" i="3"/>
  <c r="DC579" i="3"/>
  <c r="A580" i="3"/>
  <c r="Y580" i="3"/>
  <c r="CX580" i="3"/>
  <c r="DG580" i="3" s="1"/>
  <c r="CY580" i="3"/>
  <c r="CZ580" i="3"/>
  <c r="DA580" i="3"/>
  <c r="DB580" i="3"/>
  <c r="DC580" i="3"/>
  <c r="DF580" i="3"/>
  <c r="DH580" i="3"/>
  <c r="A581" i="3"/>
  <c r="Y581" i="3"/>
  <c r="CX581" i="3" s="1"/>
  <c r="CY581" i="3"/>
  <c r="CZ581" i="3"/>
  <c r="DA581" i="3"/>
  <c r="DB581" i="3"/>
  <c r="DC581" i="3"/>
  <c r="A582" i="3"/>
  <c r="Y582" i="3"/>
  <c r="CX582" i="3"/>
  <c r="DG582" i="3" s="1"/>
  <c r="DJ582" i="3" s="1"/>
  <c r="CY582" i="3"/>
  <c r="CZ582" i="3"/>
  <c r="DA582" i="3"/>
  <c r="DB582" i="3"/>
  <c r="DC582" i="3"/>
  <c r="DF582" i="3"/>
  <c r="DH582" i="3"/>
  <c r="A583" i="3"/>
  <c r="Y583" i="3"/>
  <c r="CX583" i="3" s="1"/>
  <c r="CY583" i="3"/>
  <c r="CZ583" i="3"/>
  <c r="DA583" i="3"/>
  <c r="DB583" i="3"/>
  <c r="DC583" i="3"/>
  <c r="A584" i="3"/>
  <c r="Y584" i="3"/>
  <c r="CX584" i="3"/>
  <c r="DG584" i="3" s="1"/>
  <c r="DJ584" i="3" s="1"/>
  <c r="CY584" i="3"/>
  <c r="CZ584" i="3"/>
  <c r="DA584" i="3"/>
  <c r="DB584" i="3"/>
  <c r="DC584" i="3"/>
  <c r="DF584" i="3"/>
  <c r="DH584" i="3"/>
  <c r="A585" i="3"/>
  <c r="Y585" i="3"/>
  <c r="CX585" i="3" s="1"/>
  <c r="CY585" i="3"/>
  <c r="CZ585" i="3"/>
  <c r="DA585" i="3"/>
  <c r="DB585" i="3"/>
  <c r="DC585" i="3"/>
  <c r="A586" i="3"/>
  <c r="Y586" i="3"/>
  <c r="CX586" i="3"/>
  <c r="DG586" i="3" s="1"/>
  <c r="DJ586" i="3" s="1"/>
  <c r="CY586" i="3"/>
  <c r="CZ586" i="3"/>
  <c r="DA586" i="3"/>
  <c r="DB586" i="3"/>
  <c r="DC586" i="3"/>
  <c r="DF586" i="3"/>
  <c r="DH586" i="3"/>
  <c r="A587" i="3"/>
  <c r="Y587" i="3"/>
  <c r="CX587" i="3" s="1"/>
  <c r="CY587" i="3"/>
  <c r="CZ587" i="3"/>
  <c r="DA587" i="3"/>
  <c r="DB587" i="3"/>
  <c r="DC587" i="3"/>
  <c r="A588" i="3"/>
  <c r="Y588" i="3"/>
  <c r="CX588" i="3"/>
  <c r="DG588" i="3" s="1"/>
  <c r="DJ588" i="3" s="1"/>
  <c r="CY588" i="3"/>
  <c r="CZ588" i="3"/>
  <c r="DA588" i="3"/>
  <c r="DB588" i="3"/>
  <c r="DC588" i="3"/>
  <c r="DF588" i="3"/>
  <c r="DH588" i="3"/>
  <c r="A589" i="3"/>
  <c r="Y589" i="3"/>
  <c r="CX589" i="3" s="1"/>
  <c r="CY589" i="3"/>
  <c r="CZ589" i="3"/>
  <c r="DA589" i="3"/>
  <c r="DB589" i="3"/>
  <c r="DC589" i="3"/>
  <c r="A590" i="3"/>
  <c r="Y590" i="3"/>
  <c r="CX590" i="3"/>
  <c r="DG590" i="3" s="1"/>
  <c r="CY590" i="3"/>
  <c r="CZ590" i="3"/>
  <c r="DA590" i="3"/>
  <c r="DB590" i="3"/>
  <c r="DC590" i="3"/>
  <c r="DF590" i="3"/>
  <c r="DH590" i="3"/>
  <c r="DJ590" i="3"/>
  <c r="A591" i="3"/>
  <c r="Y591" i="3"/>
  <c r="CX591" i="3" s="1"/>
  <c r="CY591" i="3"/>
  <c r="CZ591" i="3"/>
  <c r="DA591" i="3"/>
  <c r="DB591" i="3"/>
  <c r="DC591" i="3"/>
  <c r="A592" i="3"/>
  <c r="Y592" i="3"/>
  <c r="CX592" i="3"/>
  <c r="DG592" i="3" s="1"/>
  <c r="CY592" i="3"/>
  <c r="CZ592" i="3"/>
  <c r="DA592" i="3"/>
  <c r="DB592" i="3"/>
  <c r="DC592" i="3"/>
  <c r="DF592" i="3"/>
  <c r="DH592" i="3"/>
  <c r="DJ592" i="3"/>
  <c r="A593" i="3"/>
  <c r="Y593" i="3"/>
  <c r="CX593" i="3" s="1"/>
  <c r="CY593" i="3"/>
  <c r="CZ593" i="3"/>
  <c r="DA593" i="3"/>
  <c r="DB593" i="3"/>
  <c r="DC593" i="3"/>
  <c r="A594" i="3"/>
  <c r="Y594" i="3"/>
  <c r="CX594" i="3"/>
  <c r="DG594" i="3" s="1"/>
  <c r="CY594" i="3"/>
  <c r="CZ594" i="3"/>
  <c r="DA594" i="3"/>
  <c r="DB594" i="3"/>
  <c r="DC594" i="3"/>
  <c r="DF594" i="3"/>
  <c r="DH594" i="3"/>
  <c r="A595" i="3"/>
  <c r="Y595" i="3"/>
  <c r="CX595" i="3" s="1"/>
  <c r="CY595" i="3"/>
  <c r="CZ595" i="3"/>
  <c r="DA595" i="3"/>
  <c r="DB595" i="3"/>
  <c r="DC595" i="3"/>
  <c r="A596" i="3"/>
  <c r="Y596" i="3"/>
  <c r="CX596" i="3"/>
  <c r="DG596" i="3" s="1"/>
  <c r="DJ596" i="3" s="1"/>
  <c r="CY596" i="3"/>
  <c r="CZ596" i="3"/>
  <c r="DA596" i="3"/>
  <c r="DB596" i="3"/>
  <c r="DC596" i="3"/>
  <c r="DF596" i="3"/>
  <c r="DH596" i="3"/>
  <c r="A597" i="3"/>
  <c r="Y597" i="3"/>
  <c r="CX597" i="3" s="1"/>
  <c r="CY597" i="3"/>
  <c r="CZ597" i="3"/>
  <c r="DA597" i="3"/>
  <c r="DB597" i="3"/>
  <c r="DC597" i="3"/>
  <c r="A598" i="3"/>
  <c r="Y598" i="3"/>
  <c r="CX598" i="3"/>
  <c r="DG598" i="3" s="1"/>
  <c r="CY598" i="3"/>
  <c r="CZ598" i="3"/>
  <c r="DA598" i="3"/>
  <c r="DB598" i="3"/>
  <c r="DC598" i="3"/>
  <c r="DF598" i="3"/>
  <c r="DH598" i="3"/>
  <c r="DJ598" i="3"/>
  <c r="A599" i="3"/>
  <c r="Y599" i="3"/>
  <c r="CX599" i="3" s="1"/>
  <c r="CY599" i="3"/>
  <c r="CZ599" i="3"/>
  <c r="DA599" i="3"/>
  <c r="DB599" i="3"/>
  <c r="DC599" i="3"/>
  <c r="A600" i="3"/>
  <c r="Y600" i="3"/>
  <c r="CX600" i="3"/>
  <c r="DG600" i="3" s="1"/>
  <c r="CY600" i="3"/>
  <c r="CZ600" i="3"/>
  <c r="DA600" i="3"/>
  <c r="DB600" i="3"/>
  <c r="DC600" i="3"/>
  <c r="DF600" i="3"/>
  <c r="DH600" i="3"/>
  <c r="DJ600" i="3"/>
  <c r="A601" i="3"/>
  <c r="Y601" i="3"/>
  <c r="CX601" i="3" s="1"/>
  <c r="CY601" i="3"/>
  <c r="CZ601" i="3"/>
  <c r="DA601" i="3"/>
  <c r="DB601" i="3"/>
  <c r="DC601" i="3"/>
  <c r="A602" i="3"/>
  <c r="Y602" i="3"/>
  <c r="CX602" i="3"/>
  <c r="DG602" i="3" s="1"/>
  <c r="CY602" i="3"/>
  <c r="CZ602" i="3"/>
  <c r="DA602" i="3"/>
  <c r="DB602" i="3"/>
  <c r="DC602" i="3"/>
  <c r="DF602" i="3"/>
  <c r="DH602" i="3"/>
  <c r="DJ602" i="3"/>
  <c r="A603" i="3"/>
  <c r="Y603" i="3"/>
  <c r="CX603" i="3" s="1"/>
  <c r="DI603" i="3" s="1"/>
  <c r="CY603" i="3"/>
  <c r="CZ603" i="3"/>
  <c r="DA603" i="3"/>
  <c r="DB603" i="3"/>
  <c r="DC603" i="3"/>
  <c r="DG603" i="3"/>
  <c r="A604" i="3"/>
  <c r="Y604" i="3"/>
  <c r="CX604" i="3"/>
  <c r="DH604" i="3" s="1"/>
  <c r="CY604" i="3"/>
  <c r="CZ604" i="3"/>
  <c r="DA604" i="3"/>
  <c r="DB604" i="3"/>
  <c r="DC604" i="3"/>
  <c r="DF604" i="3"/>
  <c r="DJ604" i="3"/>
  <c r="A605" i="3"/>
  <c r="Y605" i="3"/>
  <c r="CX605" i="3" s="1"/>
  <c r="DI605" i="3" s="1"/>
  <c r="CY605" i="3"/>
  <c r="CZ605" i="3"/>
  <c r="DA605" i="3"/>
  <c r="DB605" i="3"/>
  <c r="DC605" i="3"/>
  <c r="DG605" i="3"/>
  <c r="A606" i="3"/>
  <c r="Y606" i="3"/>
  <c r="CX606" i="3"/>
  <c r="DH606" i="3" s="1"/>
  <c r="CY606" i="3"/>
  <c r="CZ606" i="3"/>
  <c r="DA606" i="3"/>
  <c r="DB606" i="3"/>
  <c r="DC606" i="3"/>
  <c r="DF606" i="3"/>
  <c r="DJ606" i="3"/>
  <c r="A607" i="3"/>
  <c r="Y607" i="3"/>
  <c r="CX607" i="3" s="1"/>
  <c r="DI607" i="3" s="1"/>
  <c r="CY607" i="3"/>
  <c r="CZ607" i="3"/>
  <c r="DA607" i="3"/>
  <c r="DB607" i="3"/>
  <c r="DC607" i="3"/>
  <c r="DG607" i="3"/>
  <c r="A608" i="3"/>
  <c r="Y608" i="3"/>
  <c r="CX608" i="3"/>
  <c r="DH608" i="3" s="1"/>
  <c r="CY608" i="3"/>
  <c r="CZ608" i="3"/>
  <c r="DA608" i="3"/>
  <c r="DB608" i="3"/>
  <c r="DC608" i="3"/>
  <c r="DF608" i="3"/>
  <c r="A609" i="3"/>
  <c r="Y609" i="3"/>
  <c r="CX609" i="3" s="1"/>
  <c r="DI609" i="3" s="1"/>
  <c r="DJ609" i="3" s="1"/>
  <c r="CY609" i="3"/>
  <c r="CZ609" i="3"/>
  <c r="DA609" i="3"/>
  <c r="DB609" i="3"/>
  <c r="DC609" i="3"/>
  <c r="DG609" i="3"/>
  <c r="A610" i="3"/>
  <c r="Y610" i="3"/>
  <c r="CX610" i="3"/>
  <c r="DH610" i="3" s="1"/>
  <c r="CY610" i="3"/>
  <c r="CZ610" i="3"/>
  <c r="DA610" i="3"/>
  <c r="DB610" i="3"/>
  <c r="DC610" i="3"/>
  <c r="DF610" i="3"/>
  <c r="A611" i="3"/>
  <c r="Y611" i="3"/>
  <c r="CX611" i="3" s="1"/>
  <c r="DI611" i="3" s="1"/>
  <c r="CY611" i="3"/>
  <c r="CZ611" i="3"/>
  <c r="DA611" i="3"/>
  <c r="DB611" i="3"/>
  <c r="DC611" i="3"/>
  <c r="DG611" i="3"/>
  <c r="DJ611" i="3" s="1"/>
  <c r="A612" i="3"/>
  <c r="Y612" i="3"/>
  <c r="CX612" i="3"/>
  <c r="DH612" i="3" s="1"/>
  <c r="CY612" i="3"/>
  <c r="CZ612" i="3"/>
  <c r="DA612" i="3"/>
  <c r="DB612" i="3"/>
  <c r="DC612" i="3"/>
  <c r="DF612" i="3"/>
  <c r="A613" i="3"/>
  <c r="Y613" i="3"/>
  <c r="CX613" i="3" s="1"/>
  <c r="DI613" i="3" s="1"/>
  <c r="CY613" i="3"/>
  <c r="CZ613" i="3"/>
  <c r="DA613" i="3"/>
  <c r="DB613" i="3"/>
  <c r="DC613" i="3"/>
  <c r="DG613" i="3"/>
  <c r="DJ613" i="3" s="1"/>
  <c r="A614" i="3"/>
  <c r="Y614" i="3"/>
  <c r="CX614" i="3"/>
  <c r="DH614" i="3" s="1"/>
  <c r="CY614" i="3"/>
  <c r="CZ614" i="3"/>
  <c r="DA614" i="3"/>
  <c r="DB614" i="3"/>
  <c r="DC614" i="3"/>
  <c r="DF614" i="3"/>
  <c r="A615" i="3"/>
  <c r="Y615" i="3"/>
  <c r="CX615" i="3" s="1"/>
  <c r="DI615" i="3" s="1"/>
  <c r="CY615" i="3"/>
  <c r="CZ615" i="3"/>
  <c r="DA615" i="3"/>
  <c r="DB615" i="3"/>
  <c r="DC615" i="3"/>
  <c r="DG615" i="3"/>
  <c r="DJ615" i="3" s="1"/>
  <c r="A616" i="3"/>
  <c r="Y616" i="3"/>
  <c r="CX616" i="3"/>
  <c r="DH616" i="3" s="1"/>
  <c r="CY616" i="3"/>
  <c r="CZ616" i="3"/>
  <c r="DA616" i="3"/>
  <c r="DB616" i="3"/>
  <c r="DC616" i="3"/>
  <c r="DF616" i="3"/>
  <c r="A617" i="3"/>
  <c r="Y617" i="3"/>
  <c r="CX617" i="3" s="1"/>
  <c r="DI617" i="3" s="1"/>
  <c r="CY617" i="3"/>
  <c r="CZ617" i="3"/>
  <c r="DA617" i="3"/>
  <c r="DB617" i="3"/>
  <c r="DC617" i="3"/>
  <c r="DG617" i="3"/>
  <c r="A618" i="3"/>
  <c r="Y618" i="3"/>
  <c r="CX618" i="3"/>
  <c r="DH618" i="3" s="1"/>
  <c r="CY618" i="3"/>
  <c r="CZ618" i="3"/>
  <c r="DA618" i="3"/>
  <c r="DB618" i="3"/>
  <c r="DC618" i="3"/>
  <c r="DF618" i="3"/>
  <c r="DJ618" i="3"/>
  <c r="A619" i="3"/>
  <c r="Y619" i="3"/>
  <c r="CX619" i="3" s="1"/>
  <c r="DI619" i="3" s="1"/>
  <c r="CY619" i="3"/>
  <c r="CZ619" i="3"/>
  <c r="DA619" i="3"/>
  <c r="DB619" i="3"/>
  <c r="DC619" i="3"/>
  <c r="DG619" i="3"/>
  <c r="A620" i="3"/>
  <c r="Y620" i="3"/>
  <c r="CX620" i="3"/>
  <c r="DH620" i="3" s="1"/>
  <c r="CY620" i="3"/>
  <c r="CZ620" i="3"/>
  <c r="DA620" i="3"/>
  <c r="DB620" i="3"/>
  <c r="DC620" i="3"/>
  <c r="DF620" i="3"/>
  <c r="DJ620" i="3"/>
  <c r="A621" i="3"/>
  <c r="Y621" i="3"/>
  <c r="CX621" i="3" s="1"/>
  <c r="DI621" i="3" s="1"/>
  <c r="DJ621" i="3" s="1"/>
  <c r="CY621" i="3"/>
  <c r="CZ621" i="3"/>
  <c r="DA621" i="3"/>
  <c r="DB621" i="3"/>
  <c r="DC621" i="3"/>
  <c r="DG621" i="3"/>
  <c r="A622" i="3"/>
  <c r="Y622" i="3"/>
  <c r="CX622" i="3"/>
  <c r="DH622" i="3" s="1"/>
  <c r="CY622" i="3"/>
  <c r="CZ622" i="3"/>
  <c r="DA622" i="3"/>
  <c r="DB622" i="3"/>
  <c r="DC622" i="3"/>
  <c r="DF622" i="3"/>
  <c r="A623" i="3"/>
  <c r="Y623" i="3"/>
  <c r="CX623" i="3" s="1"/>
  <c r="DI623" i="3" s="1"/>
  <c r="CY623" i="3"/>
  <c r="CZ623" i="3"/>
  <c r="DA623" i="3"/>
  <c r="DB623" i="3"/>
  <c r="DC623" i="3"/>
  <c r="DG623" i="3"/>
  <c r="DJ623" i="3" s="1"/>
  <c r="A624" i="3"/>
  <c r="Y624" i="3"/>
  <c r="CX624" i="3"/>
  <c r="DH624" i="3" s="1"/>
  <c r="CY624" i="3"/>
  <c r="CZ624" i="3"/>
  <c r="DA624" i="3"/>
  <c r="DB624" i="3"/>
  <c r="DC624" i="3"/>
  <c r="DF624" i="3"/>
  <c r="A625" i="3"/>
  <c r="Y625" i="3"/>
  <c r="CX625" i="3" s="1"/>
  <c r="DI625" i="3" s="1"/>
  <c r="CY625" i="3"/>
  <c r="CZ625" i="3"/>
  <c r="DA625" i="3"/>
  <c r="DB625" i="3"/>
  <c r="DC625" i="3"/>
  <c r="DG625" i="3"/>
  <c r="DJ625" i="3" s="1"/>
  <c r="A626" i="3"/>
  <c r="Y626" i="3"/>
  <c r="CX626" i="3"/>
  <c r="DH626" i="3" s="1"/>
  <c r="CY626" i="3"/>
  <c r="CZ626" i="3"/>
  <c r="DA626" i="3"/>
  <c r="DB626" i="3"/>
  <c r="DC626" i="3"/>
  <c r="DF626" i="3"/>
  <c r="A627" i="3"/>
  <c r="Y627" i="3"/>
  <c r="CX627" i="3" s="1"/>
  <c r="DI627" i="3" s="1"/>
  <c r="CY627" i="3"/>
  <c r="CZ627" i="3"/>
  <c r="DA627" i="3"/>
  <c r="DB627" i="3"/>
  <c r="DC627" i="3"/>
  <c r="DG627" i="3"/>
  <c r="DJ627" i="3" s="1"/>
  <c r="A628" i="3"/>
  <c r="Y628" i="3"/>
  <c r="CX628" i="3"/>
  <c r="DH628" i="3" s="1"/>
  <c r="CY628" i="3"/>
  <c r="CZ628" i="3"/>
  <c r="DA628" i="3"/>
  <c r="DB628" i="3"/>
  <c r="DC628" i="3"/>
  <c r="DF628" i="3"/>
  <c r="A629" i="3"/>
  <c r="Y629" i="3"/>
  <c r="CX629" i="3" s="1"/>
  <c r="DI629" i="3" s="1"/>
  <c r="CY629" i="3"/>
  <c r="CZ629" i="3"/>
  <c r="DA629" i="3"/>
  <c r="DB629" i="3"/>
  <c r="DC629" i="3"/>
  <c r="DG629" i="3"/>
  <c r="A630" i="3"/>
  <c r="Y630" i="3"/>
  <c r="CX630" i="3"/>
  <c r="DH630" i="3" s="1"/>
  <c r="CY630" i="3"/>
  <c r="CZ630" i="3"/>
  <c r="DA630" i="3"/>
  <c r="DB630" i="3"/>
  <c r="DC630" i="3"/>
  <c r="DF630" i="3"/>
  <c r="DJ630" i="3"/>
  <c r="A631" i="3"/>
  <c r="Y631" i="3"/>
  <c r="CX631" i="3" s="1"/>
  <c r="DI631" i="3" s="1"/>
  <c r="CY631" i="3"/>
  <c r="CZ631" i="3"/>
  <c r="DA631" i="3"/>
  <c r="DB631" i="3"/>
  <c r="DC631" i="3"/>
  <c r="DG631" i="3"/>
  <c r="A632" i="3"/>
  <c r="Y632" i="3"/>
  <c r="CX632" i="3"/>
  <c r="DH632" i="3" s="1"/>
  <c r="CY632" i="3"/>
  <c r="CZ632" i="3"/>
  <c r="DA632" i="3"/>
  <c r="DB632" i="3"/>
  <c r="DC632" i="3"/>
  <c r="DF632" i="3"/>
  <c r="DJ632" i="3"/>
  <c r="A633" i="3"/>
  <c r="Y633" i="3"/>
  <c r="CX633" i="3" s="1"/>
  <c r="DI633" i="3" s="1"/>
  <c r="CY633" i="3"/>
  <c r="CZ633" i="3"/>
  <c r="DA633" i="3"/>
  <c r="DB633" i="3"/>
  <c r="DC633" i="3"/>
  <c r="DG633" i="3"/>
  <c r="A634" i="3"/>
  <c r="Y634" i="3"/>
  <c r="CX634" i="3"/>
  <c r="DH634" i="3" s="1"/>
  <c r="CY634" i="3"/>
  <c r="CZ634" i="3"/>
  <c r="DA634" i="3"/>
  <c r="DB634" i="3"/>
  <c r="DC634" i="3"/>
  <c r="DF634" i="3"/>
  <c r="DJ634" i="3"/>
  <c r="A635" i="3"/>
  <c r="Y635" i="3"/>
  <c r="CX635" i="3" s="1"/>
  <c r="DI635" i="3" s="1"/>
  <c r="CY635" i="3"/>
  <c r="CZ635" i="3"/>
  <c r="DA635" i="3"/>
  <c r="DB635" i="3"/>
  <c r="DC635" i="3"/>
  <c r="DG635" i="3"/>
  <c r="A636" i="3"/>
  <c r="Y636" i="3"/>
  <c r="CX636" i="3"/>
  <c r="DH636" i="3" s="1"/>
  <c r="CY636" i="3"/>
  <c r="CZ636" i="3"/>
  <c r="DA636" i="3"/>
  <c r="DB636" i="3"/>
  <c r="DC636" i="3"/>
  <c r="DF636" i="3"/>
  <c r="DJ636" i="3"/>
  <c r="A637" i="3"/>
  <c r="Y637" i="3"/>
  <c r="CX637" i="3" s="1"/>
  <c r="DI637" i="3" s="1"/>
  <c r="CY637" i="3"/>
  <c r="CZ637" i="3"/>
  <c r="DA637" i="3"/>
  <c r="DB637" i="3"/>
  <c r="DC637" i="3"/>
  <c r="DG637" i="3"/>
  <c r="A638" i="3"/>
  <c r="Y638" i="3"/>
  <c r="CX638" i="3"/>
  <c r="DH638" i="3" s="1"/>
  <c r="CY638" i="3"/>
  <c r="CZ638" i="3"/>
  <c r="DA638" i="3"/>
  <c r="DB638" i="3"/>
  <c r="DC638" i="3"/>
  <c r="DF638" i="3"/>
  <c r="DJ638" i="3"/>
  <c r="A639" i="3"/>
  <c r="Y639" i="3"/>
  <c r="CX639" i="3" s="1"/>
  <c r="DI639" i="3" s="1"/>
  <c r="CY639" i="3"/>
  <c r="CZ639" i="3"/>
  <c r="DA639" i="3"/>
  <c r="DB639" i="3"/>
  <c r="DC639" i="3"/>
  <c r="DG639" i="3"/>
  <c r="A640" i="3"/>
  <c r="Y640" i="3"/>
  <c r="CX640" i="3"/>
  <c r="DH640" i="3" s="1"/>
  <c r="CY640" i="3"/>
  <c r="CZ640" i="3"/>
  <c r="DA640" i="3"/>
  <c r="DB640" i="3"/>
  <c r="DC640" i="3"/>
  <c r="DF640" i="3"/>
  <c r="DJ640" i="3"/>
  <c r="A641" i="3"/>
  <c r="Y641" i="3"/>
  <c r="CX641" i="3" s="1"/>
  <c r="DI641" i="3" s="1"/>
  <c r="CY641" i="3"/>
  <c r="CZ641" i="3"/>
  <c r="DA641" i="3"/>
  <c r="DB641" i="3"/>
  <c r="DC641" i="3"/>
  <c r="DG641" i="3"/>
  <c r="A642" i="3"/>
  <c r="Y642" i="3"/>
  <c r="CX642" i="3"/>
  <c r="DH642" i="3" s="1"/>
  <c r="CY642" i="3"/>
  <c r="CZ642" i="3"/>
  <c r="DA642" i="3"/>
  <c r="DB642" i="3"/>
  <c r="DC642" i="3"/>
  <c r="DF642" i="3"/>
  <c r="DJ642" i="3"/>
  <c r="A643" i="3"/>
  <c r="Y643" i="3"/>
  <c r="CX643" i="3" s="1"/>
  <c r="DI643" i="3" s="1"/>
  <c r="DJ643" i="3" s="1"/>
  <c r="CY643" i="3"/>
  <c r="CZ643" i="3"/>
  <c r="DA643" i="3"/>
  <c r="DB643" i="3"/>
  <c r="DC643" i="3"/>
  <c r="DG643" i="3"/>
  <c r="A644" i="3"/>
  <c r="Y644" i="3"/>
  <c r="CX644" i="3"/>
  <c r="DH644" i="3" s="1"/>
  <c r="CY644" i="3"/>
  <c r="CZ644" i="3"/>
  <c r="DA644" i="3"/>
  <c r="DB644" i="3"/>
  <c r="DC644" i="3"/>
  <c r="DF644" i="3"/>
  <c r="A645" i="3"/>
  <c r="Y645" i="3"/>
  <c r="CX645" i="3" s="1"/>
  <c r="DI645" i="3" s="1"/>
  <c r="CY645" i="3"/>
  <c r="CZ645" i="3"/>
  <c r="DA645" i="3"/>
  <c r="DB645" i="3"/>
  <c r="DC645" i="3"/>
  <c r="DG645" i="3"/>
  <c r="DJ645" i="3" s="1"/>
  <c r="A646" i="3"/>
  <c r="Y646" i="3"/>
  <c r="CX646" i="3"/>
  <c r="DH646" i="3" s="1"/>
  <c r="CY646" i="3"/>
  <c r="CZ646" i="3"/>
  <c r="DA646" i="3"/>
  <c r="DB646" i="3"/>
  <c r="DC646" i="3"/>
  <c r="DF646" i="3"/>
  <c r="A647" i="3"/>
  <c r="Y647" i="3"/>
  <c r="CX647" i="3" s="1"/>
  <c r="DI647" i="3" s="1"/>
  <c r="CY647" i="3"/>
  <c r="CZ647" i="3"/>
  <c r="DA647" i="3"/>
  <c r="DB647" i="3"/>
  <c r="DC647" i="3"/>
  <c r="DG647" i="3"/>
  <c r="DJ647" i="3" s="1"/>
  <c r="A648" i="3"/>
  <c r="Y648" i="3"/>
  <c r="CX648" i="3"/>
  <c r="DH648" i="3" s="1"/>
  <c r="CY648" i="3"/>
  <c r="CZ648" i="3"/>
  <c r="DA648" i="3"/>
  <c r="DB648" i="3"/>
  <c r="DC648" i="3"/>
  <c r="DF648" i="3"/>
  <c r="A649" i="3"/>
  <c r="Y649" i="3"/>
  <c r="CX649" i="3" s="1"/>
  <c r="DI649" i="3" s="1"/>
  <c r="CY649" i="3"/>
  <c r="CZ649" i="3"/>
  <c r="DA649" i="3"/>
  <c r="DB649" i="3"/>
  <c r="DC649" i="3"/>
  <c r="DG649" i="3"/>
  <c r="DJ649" i="3" s="1"/>
  <c r="A650" i="3"/>
  <c r="Y650" i="3"/>
  <c r="CX650" i="3"/>
  <c r="DH650" i="3" s="1"/>
  <c r="CY650" i="3"/>
  <c r="CZ650" i="3"/>
  <c r="DA650" i="3"/>
  <c r="DB650" i="3"/>
  <c r="DC650" i="3"/>
  <c r="DF650" i="3"/>
  <c r="A651" i="3"/>
  <c r="Y651" i="3"/>
  <c r="CX651" i="3" s="1"/>
  <c r="DI651" i="3" s="1"/>
  <c r="CY651" i="3"/>
  <c r="CZ651" i="3"/>
  <c r="DA651" i="3"/>
  <c r="DB651" i="3"/>
  <c r="DC651" i="3"/>
  <c r="DG651" i="3"/>
  <c r="A652" i="3"/>
  <c r="Y652" i="3"/>
  <c r="CX652" i="3"/>
  <c r="DH652" i="3" s="1"/>
  <c r="CY652" i="3"/>
  <c r="CZ652" i="3"/>
  <c r="DA652" i="3"/>
  <c r="DB652" i="3"/>
  <c r="DC652" i="3"/>
  <c r="DF652" i="3"/>
  <c r="DJ652" i="3"/>
  <c r="A653" i="3"/>
  <c r="Y653" i="3"/>
  <c r="CX653" i="3" s="1"/>
  <c r="DI653" i="3" s="1"/>
  <c r="CY653" i="3"/>
  <c r="CZ653" i="3"/>
  <c r="DA653" i="3"/>
  <c r="DB653" i="3"/>
  <c r="DC653" i="3"/>
  <c r="DG653" i="3"/>
  <c r="A654" i="3"/>
  <c r="Y654" i="3"/>
  <c r="CX654" i="3"/>
  <c r="DH654" i="3" s="1"/>
  <c r="CY654" i="3"/>
  <c r="CZ654" i="3"/>
  <c r="DA654" i="3"/>
  <c r="DB654" i="3"/>
  <c r="DC654" i="3"/>
  <c r="DF654" i="3"/>
  <c r="DJ654" i="3"/>
  <c r="A655" i="3"/>
  <c r="Y655" i="3"/>
  <c r="CX655" i="3" s="1"/>
  <c r="DI655" i="3" s="1"/>
  <c r="DJ655" i="3" s="1"/>
  <c r="CY655" i="3"/>
  <c r="CZ655" i="3"/>
  <c r="DA655" i="3"/>
  <c r="DB655" i="3"/>
  <c r="DC655" i="3"/>
  <c r="DG655" i="3"/>
  <c r="A656" i="3"/>
  <c r="Y656" i="3"/>
  <c r="CX656" i="3"/>
  <c r="DH656" i="3" s="1"/>
  <c r="CY656" i="3"/>
  <c r="CZ656" i="3"/>
  <c r="DA656" i="3"/>
  <c r="DB656" i="3"/>
  <c r="DC656" i="3"/>
  <c r="DF656" i="3"/>
  <c r="A657" i="3"/>
  <c r="Y657" i="3"/>
  <c r="CX657" i="3" s="1"/>
  <c r="DI657" i="3" s="1"/>
  <c r="CY657" i="3"/>
  <c r="CZ657" i="3"/>
  <c r="DA657" i="3"/>
  <c r="DB657" i="3"/>
  <c r="DC657" i="3"/>
  <c r="DG657" i="3"/>
  <c r="DJ657" i="3" s="1"/>
  <c r="A658" i="3"/>
  <c r="Y658" i="3"/>
  <c r="CX658" i="3"/>
  <c r="DH658" i="3" s="1"/>
  <c r="CY658" i="3"/>
  <c r="CZ658" i="3"/>
  <c r="DA658" i="3"/>
  <c r="DB658" i="3"/>
  <c r="DC658" i="3"/>
  <c r="DF658" i="3"/>
  <c r="A659" i="3"/>
  <c r="Y659" i="3"/>
  <c r="CX659" i="3" s="1"/>
  <c r="DI659" i="3" s="1"/>
  <c r="CY659" i="3"/>
  <c r="CZ659" i="3"/>
  <c r="DA659" i="3"/>
  <c r="DB659" i="3"/>
  <c r="DC659" i="3"/>
  <c r="DG659" i="3"/>
  <c r="DJ659" i="3" s="1"/>
  <c r="A660" i="3"/>
  <c r="Y660" i="3"/>
  <c r="CX660" i="3"/>
  <c r="DH660" i="3" s="1"/>
  <c r="CY660" i="3"/>
  <c r="CZ660" i="3"/>
  <c r="DA660" i="3"/>
  <c r="DB660" i="3"/>
  <c r="DC660" i="3"/>
  <c r="DF660" i="3"/>
  <c r="A661" i="3"/>
  <c r="Y661" i="3"/>
  <c r="CX661" i="3" s="1"/>
  <c r="DI661" i="3" s="1"/>
  <c r="CY661" i="3"/>
  <c r="CZ661" i="3"/>
  <c r="DA661" i="3"/>
  <c r="DB661" i="3"/>
  <c r="DC661" i="3"/>
  <c r="DG661" i="3"/>
  <c r="DJ661" i="3" s="1"/>
  <c r="A662" i="3"/>
  <c r="Y662" i="3"/>
  <c r="CX662" i="3"/>
  <c r="DG662" i="3" s="1"/>
  <c r="CY662" i="3"/>
  <c r="CZ662" i="3"/>
  <c r="DA662" i="3"/>
  <c r="DB662" i="3"/>
  <c r="DC662" i="3"/>
  <c r="DF662" i="3"/>
  <c r="DJ662" i="3" s="1"/>
  <c r="DI662" i="3"/>
  <c r="A663" i="3"/>
  <c r="Y663" i="3"/>
  <c r="CX663" i="3"/>
  <c r="DG663" i="3" s="1"/>
  <c r="CY663" i="3"/>
  <c r="CZ663" i="3"/>
  <c r="DA663" i="3"/>
  <c r="DB663" i="3"/>
  <c r="DC663" i="3"/>
  <c r="DF663" i="3"/>
  <c r="DH663" i="3"/>
  <c r="DJ663" i="3"/>
  <c r="A664" i="3"/>
  <c r="Y664" i="3"/>
  <c r="CX664" i="3" s="1"/>
  <c r="CY664" i="3"/>
  <c r="CZ664" i="3"/>
  <c r="DA664" i="3"/>
  <c r="DB664" i="3"/>
  <c r="DC664" i="3"/>
  <c r="A665" i="3"/>
  <c r="Y665" i="3"/>
  <c r="CX665" i="3"/>
  <c r="DG665" i="3" s="1"/>
  <c r="CY665" i="3"/>
  <c r="CZ665" i="3"/>
  <c r="DA665" i="3"/>
  <c r="DB665" i="3"/>
  <c r="DC665" i="3"/>
  <c r="DF665" i="3"/>
  <c r="DH665" i="3"/>
  <c r="DJ665" i="3"/>
  <c r="A666" i="3"/>
  <c r="Y666" i="3"/>
  <c r="CX666" i="3" s="1"/>
  <c r="CY666" i="3"/>
  <c r="CZ666" i="3"/>
  <c r="DA666" i="3"/>
  <c r="DB666" i="3"/>
  <c r="DC666" i="3"/>
  <c r="A667" i="3"/>
  <c r="Y667" i="3"/>
  <c r="CX667" i="3"/>
  <c r="DG667" i="3" s="1"/>
  <c r="CY667" i="3"/>
  <c r="CZ667" i="3"/>
  <c r="DA667" i="3"/>
  <c r="DB667" i="3"/>
  <c r="DC667" i="3"/>
  <c r="DF667" i="3"/>
  <c r="DH667" i="3"/>
  <c r="A668" i="3"/>
  <c r="Y668" i="3"/>
  <c r="CX668" i="3" s="1"/>
  <c r="CY668" i="3"/>
  <c r="CZ668" i="3"/>
  <c r="DA668" i="3"/>
  <c r="DB668" i="3"/>
  <c r="DC668" i="3"/>
  <c r="A669" i="3"/>
  <c r="Y669" i="3"/>
  <c r="CX669" i="3"/>
  <c r="DG669" i="3" s="1"/>
  <c r="DJ669" i="3" s="1"/>
  <c r="CY669" i="3"/>
  <c r="CZ669" i="3"/>
  <c r="DA669" i="3"/>
  <c r="DB669" i="3"/>
  <c r="DC669" i="3"/>
  <c r="DF669" i="3"/>
  <c r="DH669" i="3"/>
  <c r="A670" i="3"/>
  <c r="Y670" i="3"/>
  <c r="CX670" i="3" s="1"/>
  <c r="CY670" i="3"/>
  <c r="CZ670" i="3"/>
  <c r="DA670" i="3"/>
  <c r="DB670" i="3"/>
  <c r="DC670" i="3"/>
  <c r="A671" i="3"/>
  <c r="Y671" i="3"/>
  <c r="CX671" i="3"/>
  <c r="DG671" i="3" s="1"/>
  <c r="DJ671" i="3" s="1"/>
  <c r="CY671" i="3"/>
  <c r="CZ671" i="3"/>
  <c r="DA671" i="3"/>
  <c r="DB671" i="3"/>
  <c r="DC671" i="3"/>
  <c r="DF671" i="3"/>
  <c r="DH671" i="3"/>
  <c r="A672" i="3"/>
  <c r="Y672" i="3"/>
  <c r="CX672" i="3" s="1"/>
  <c r="CY672" i="3"/>
  <c r="CZ672" i="3"/>
  <c r="DA672" i="3"/>
  <c r="DB672" i="3"/>
  <c r="DC672" i="3"/>
  <c r="A673" i="3"/>
  <c r="Y673" i="3"/>
  <c r="CX673" i="3"/>
  <c r="DG673" i="3" s="1"/>
  <c r="DJ673" i="3" s="1"/>
  <c r="CY673" i="3"/>
  <c r="CZ673" i="3"/>
  <c r="DA673" i="3"/>
  <c r="DB673" i="3"/>
  <c r="DC673" i="3"/>
  <c r="DF673" i="3"/>
  <c r="DH673" i="3"/>
  <c r="A674" i="3"/>
  <c r="Y674" i="3"/>
  <c r="CX674" i="3" s="1"/>
  <c r="CY674" i="3"/>
  <c r="CZ674" i="3"/>
  <c r="DA674" i="3"/>
  <c r="DB674" i="3"/>
  <c r="DC674" i="3"/>
  <c r="A675" i="3"/>
  <c r="Y675" i="3"/>
  <c r="CX675" i="3"/>
  <c r="DG675" i="3" s="1"/>
  <c r="CY675" i="3"/>
  <c r="CZ675" i="3"/>
  <c r="DA675" i="3"/>
  <c r="DB675" i="3"/>
  <c r="DC675" i="3"/>
  <c r="DF675" i="3"/>
  <c r="DH675" i="3"/>
  <c r="DJ675" i="3"/>
  <c r="A676" i="3"/>
  <c r="Y676" i="3"/>
  <c r="CX676" i="3" s="1"/>
  <c r="CY676" i="3"/>
  <c r="CZ676" i="3"/>
  <c r="DA676" i="3"/>
  <c r="DB676" i="3"/>
  <c r="DC676" i="3"/>
  <c r="A677" i="3"/>
  <c r="Y677" i="3"/>
  <c r="CX677" i="3"/>
  <c r="DG677" i="3" s="1"/>
  <c r="CY677" i="3"/>
  <c r="CZ677" i="3"/>
  <c r="DA677" i="3"/>
  <c r="DB677" i="3"/>
  <c r="DC677" i="3"/>
  <c r="DF677" i="3"/>
  <c r="DH677" i="3"/>
  <c r="DJ677" i="3"/>
  <c r="A678" i="3"/>
  <c r="Y678" i="3"/>
  <c r="CX678" i="3" s="1"/>
  <c r="CY678" i="3"/>
  <c r="CZ678" i="3"/>
  <c r="DA678" i="3"/>
  <c r="DB678" i="3"/>
  <c r="DC678" i="3"/>
  <c r="A679" i="3"/>
  <c r="Y679" i="3"/>
  <c r="CX679" i="3"/>
  <c r="DG679" i="3" s="1"/>
  <c r="CY679" i="3"/>
  <c r="CZ679" i="3"/>
  <c r="DA679" i="3"/>
  <c r="DB679" i="3"/>
  <c r="DC679" i="3"/>
  <c r="DF679" i="3"/>
  <c r="DH679" i="3"/>
  <c r="DJ679" i="3"/>
  <c r="A680" i="3"/>
  <c r="Y680" i="3"/>
  <c r="CX680" i="3" s="1"/>
  <c r="CY680" i="3"/>
  <c r="CZ680" i="3"/>
  <c r="DA680" i="3"/>
  <c r="DB680" i="3"/>
  <c r="DC680" i="3"/>
  <c r="A681" i="3"/>
  <c r="Y681" i="3"/>
  <c r="CX681" i="3"/>
  <c r="DG681" i="3" s="1"/>
  <c r="CY681" i="3"/>
  <c r="CZ681" i="3"/>
  <c r="DA681" i="3"/>
  <c r="DB681" i="3"/>
  <c r="DC681" i="3"/>
  <c r="DF681" i="3"/>
  <c r="DH681" i="3"/>
  <c r="DJ681" i="3"/>
  <c r="A682" i="3"/>
  <c r="Y682" i="3"/>
  <c r="CX682" i="3" s="1"/>
  <c r="CY682" i="3"/>
  <c r="CZ682" i="3"/>
  <c r="DA682" i="3"/>
  <c r="DB682" i="3"/>
  <c r="DC682" i="3"/>
  <c r="A683" i="3"/>
  <c r="Y683" i="3"/>
  <c r="CX683" i="3"/>
  <c r="DG683" i="3" s="1"/>
  <c r="CY683" i="3"/>
  <c r="CZ683" i="3"/>
  <c r="DA683" i="3"/>
  <c r="DB683" i="3"/>
  <c r="DC683" i="3"/>
  <c r="DF683" i="3"/>
  <c r="DH683" i="3"/>
  <c r="DJ683" i="3"/>
  <c r="A684" i="3"/>
  <c r="Y684" i="3"/>
  <c r="CX684" i="3" s="1"/>
  <c r="CY684" i="3"/>
  <c r="CZ684" i="3"/>
  <c r="DA684" i="3"/>
  <c r="DB684" i="3"/>
  <c r="DC684" i="3"/>
  <c r="A685" i="3"/>
  <c r="Y685" i="3"/>
  <c r="CX685" i="3"/>
  <c r="DG685" i="3" s="1"/>
  <c r="CY685" i="3"/>
  <c r="CZ685" i="3"/>
  <c r="DA685" i="3"/>
  <c r="DB685" i="3"/>
  <c r="DC685" i="3"/>
  <c r="DF685" i="3"/>
  <c r="DH685" i="3"/>
  <c r="DJ685" i="3"/>
  <c r="A686" i="3"/>
  <c r="Y686" i="3"/>
  <c r="CX686" i="3" s="1"/>
  <c r="CY686" i="3"/>
  <c r="CZ686" i="3"/>
  <c r="DA686" i="3"/>
  <c r="DB686" i="3"/>
  <c r="DC686" i="3"/>
  <c r="A687" i="3"/>
  <c r="Y687" i="3"/>
  <c r="CX687" i="3"/>
  <c r="DG687" i="3" s="1"/>
  <c r="CY687" i="3"/>
  <c r="CZ687" i="3"/>
  <c r="DA687" i="3"/>
  <c r="DB687" i="3"/>
  <c r="DC687" i="3"/>
  <c r="DF687" i="3"/>
  <c r="DH687" i="3"/>
  <c r="DJ687" i="3"/>
  <c r="A688" i="3"/>
  <c r="Y688" i="3"/>
  <c r="CX688" i="3" s="1"/>
  <c r="CY688" i="3"/>
  <c r="CZ688" i="3"/>
  <c r="DA688" i="3"/>
  <c r="DB688" i="3"/>
  <c r="DC688" i="3"/>
  <c r="A689" i="3"/>
  <c r="Y689" i="3"/>
  <c r="CX689" i="3"/>
  <c r="DG689" i="3" s="1"/>
  <c r="CY689" i="3"/>
  <c r="CZ689" i="3"/>
  <c r="DA689" i="3"/>
  <c r="DB689" i="3"/>
  <c r="DC689" i="3"/>
  <c r="DF689" i="3"/>
  <c r="DH689" i="3"/>
  <c r="A690" i="3"/>
  <c r="Y690" i="3"/>
  <c r="CX690" i="3" s="1"/>
  <c r="CY690" i="3"/>
  <c r="CZ690" i="3"/>
  <c r="DA690" i="3"/>
  <c r="DB690" i="3"/>
  <c r="DC690" i="3"/>
  <c r="A691" i="3"/>
  <c r="Y691" i="3"/>
  <c r="CX691" i="3"/>
  <c r="DG691" i="3" s="1"/>
  <c r="DJ691" i="3" s="1"/>
  <c r="CY691" i="3"/>
  <c r="CZ691" i="3"/>
  <c r="DA691" i="3"/>
  <c r="DB691" i="3"/>
  <c r="DC691" i="3"/>
  <c r="DF691" i="3"/>
  <c r="DH691" i="3"/>
  <c r="A692" i="3"/>
  <c r="Y692" i="3"/>
  <c r="CX692" i="3" s="1"/>
  <c r="CY692" i="3"/>
  <c r="CZ692" i="3"/>
  <c r="DA692" i="3"/>
  <c r="DB692" i="3"/>
  <c r="DC692" i="3"/>
  <c r="A693" i="3"/>
  <c r="Y693" i="3"/>
  <c r="CX693" i="3"/>
  <c r="DG693" i="3" s="1"/>
  <c r="DJ693" i="3" s="1"/>
  <c r="CY693" i="3"/>
  <c r="CZ693" i="3"/>
  <c r="DA693" i="3"/>
  <c r="DB693" i="3"/>
  <c r="DC693" i="3"/>
  <c r="DF693" i="3"/>
  <c r="DH693" i="3"/>
  <c r="A694" i="3"/>
  <c r="Y694" i="3"/>
  <c r="CX694" i="3" s="1"/>
  <c r="CY694" i="3"/>
  <c r="CZ694" i="3"/>
  <c r="DA694" i="3"/>
  <c r="DB694" i="3"/>
  <c r="DC694" i="3"/>
  <c r="A695" i="3"/>
  <c r="Y695" i="3"/>
  <c r="CX695" i="3"/>
  <c r="DG695" i="3" s="1"/>
  <c r="CY695" i="3"/>
  <c r="CZ695" i="3"/>
  <c r="DA695" i="3"/>
  <c r="DB695" i="3"/>
  <c r="DC695" i="3"/>
  <c r="DF695" i="3"/>
  <c r="DH695" i="3"/>
  <c r="DJ695" i="3"/>
  <c r="A696" i="3"/>
  <c r="Y696" i="3"/>
  <c r="CX696" i="3" s="1"/>
  <c r="CY696" i="3"/>
  <c r="CZ696" i="3"/>
  <c r="DA696" i="3"/>
  <c r="DB696" i="3"/>
  <c r="DC696" i="3"/>
  <c r="A697" i="3"/>
  <c r="Y697" i="3"/>
  <c r="CX697" i="3"/>
  <c r="DG697" i="3" s="1"/>
  <c r="CY697" i="3"/>
  <c r="CZ697" i="3"/>
  <c r="DA697" i="3"/>
  <c r="DB697" i="3"/>
  <c r="DC697" i="3"/>
  <c r="DF697" i="3"/>
  <c r="DH697" i="3"/>
  <c r="DJ697" i="3"/>
  <c r="A698" i="3"/>
  <c r="Y698" i="3"/>
  <c r="CX698" i="3" s="1"/>
  <c r="CY698" i="3"/>
  <c r="CZ698" i="3"/>
  <c r="DA698" i="3"/>
  <c r="DB698" i="3"/>
  <c r="DC698" i="3"/>
  <c r="A699" i="3"/>
  <c r="Y699" i="3"/>
  <c r="CX699" i="3"/>
  <c r="DG699" i="3" s="1"/>
  <c r="CY699" i="3"/>
  <c r="CZ699" i="3"/>
  <c r="DA699" i="3"/>
  <c r="DB699" i="3"/>
  <c r="DC699" i="3"/>
  <c r="DF699" i="3"/>
  <c r="DH699" i="3"/>
  <c r="A700" i="3"/>
  <c r="Y700" i="3"/>
  <c r="CX700" i="3" s="1"/>
  <c r="CY700" i="3"/>
  <c r="CZ700" i="3"/>
  <c r="DA700" i="3"/>
  <c r="DB700" i="3"/>
  <c r="DC700" i="3"/>
  <c r="A701" i="3"/>
  <c r="Y701" i="3"/>
  <c r="CX701" i="3"/>
  <c r="DG701" i="3" s="1"/>
  <c r="DJ701" i="3" s="1"/>
  <c r="CY701" i="3"/>
  <c r="CZ701" i="3"/>
  <c r="DA701" i="3"/>
  <c r="DB701" i="3"/>
  <c r="DC701" i="3"/>
  <c r="DF701" i="3"/>
  <c r="DH701" i="3"/>
  <c r="A702" i="3"/>
  <c r="Y702" i="3"/>
  <c r="CX702" i="3" s="1"/>
  <c r="CY702" i="3"/>
  <c r="CZ702" i="3"/>
  <c r="DA702" i="3"/>
  <c r="DB702" i="3"/>
  <c r="DC702" i="3"/>
  <c r="A703" i="3"/>
  <c r="Y703" i="3"/>
  <c r="CX703" i="3"/>
  <c r="DG703" i="3" s="1"/>
  <c r="DJ703" i="3" s="1"/>
  <c r="CY703" i="3"/>
  <c r="CZ703" i="3"/>
  <c r="DA703" i="3"/>
  <c r="DB703" i="3"/>
  <c r="DC703" i="3"/>
  <c r="DF703" i="3"/>
  <c r="DH703" i="3"/>
  <c r="A704" i="3"/>
  <c r="Y704" i="3"/>
  <c r="CX704" i="3" s="1"/>
  <c r="CY704" i="3"/>
  <c r="CZ704" i="3"/>
  <c r="DA704" i="3"/>
  <c r="DB704" i="3"/>
  <c r="DC704" i="3"/>
  <c r="A705" i="3"/>
  <c r="Y705" i="3"/>
  <c r="CX705" i="3"/>
  <c r="DG705" i="3" s="1"/>
  <c r="DJ705" i="3" s="1"/>
  <c r="CY705" i="3"/>
  <c r="CZ705" i="3"/>
  <c r="DA705" i="3"/>
  <c r="DB705" i="3"/>
  <c r="DC705" i="3"/>
  <c r="DF705" i="3"/>
  <c r="DH705" i="3"/>
  <c r="A706" i="3"/>
  <c r="Y706" i="3"/>
  <c r="CX706" i="3" s="1"/>
  <c r="CY706" i="3"/>
  <c r="CZ706" i="3"/>
  <c r="DA706" i="3"/>
  <c r="DB706" i="3"/>
  <c r="DC706" i="3"/>
  <c r="A707" i="3"/>
  <c r="Y707" i="3"/>
  <c r="CX707" i="3"/>
  <c r="DG707" i="3" s="1"/>
  <c r="CY707" i="3"/>
  <c r="CZ707" i="3"/>
  <c r="DA707" i="3"/>
  <c r="DB707" i="3"/>
  <c r="DC707" i="3"/>
  <c r="DF707" i="3"/>
  <c r="DH707" i="3"/>
  <c r="DJ707" i="3"/>
  <c r="A708" i="3"/>
  <c r="Y708" i="3"/>
  <c r="CX708" i="3" s="1"/>
  <c r="CY708" i="3"/>
  <c r="CZ708" i="3"/>
  <c r="DA708" i="3"/>
  <c r="DB708" i="3"/>
  <c r="DC708" i="3"/>
  <c r="A709" i="3"/>
  <c r="Y709" i="3"/>
  <c r="CX709" i="3"/>
  <c r="DG709" i="3" s="1"/>
  <c r="CY709" i="3"/>
  <c r="CZ709" i="3"/>
  <c r="DA709" i="3"/>
  <c r="DB709" i="3"/>
  <c r="DC709" i="3"/>
  <c r="DF709" i="3"/>
  <c r="DH709" i="3"/>
  <c r="DJ709" i="3"/>
  <c r="A710" i="3"/>
  <c r="Y710" i="3"/>
  <c r="CX710" i="3" s="1"/>
  <c r="CY710" i="3"/>
  <c r="CZ710" i="3"/>
  <c r="DA710" i="3"/>
  <c r="DB710" i="3"/>
  <c r="DC710" i="3"/>
  <c r="A711" i="3"/>
  <c r="Y711" i="3"/>
  <c r="CX711" i="3"/>
  <c r="DG711" i="3" s="1"/>
  <c r="CY711" i="3"/>
  <c r="CZ711" i="3"/>
  <c r="DA711" i="3"/>
  <c r="DB711" i="3"/>
  <c r="DC711" i="3"/>
  <c r="DF711" i="3"/>
  <c r="DH711" i="3"/>
  <c r="DJ711" i="3"/>
  <c r="A712" i="3"/>
  <c r="Y712" i="3"/>
  <c r="CX712" i="3" s="1"/>
  <c r="CY712" i="3"/>
  <c r="CZ712" i="3"/>
  <c r="DA712" i="3"/>
  <c r="DB712" i="3"/>
  <c r="DC712" i="3"/>
  <c r="A713" i="3"/>
  <c r="Y713" i="3"/>
  <c r="CX713" i="3"/>
  <c r="DG713" i="3" s="1"/>
  <c r="CY713" i="3"/>
  <c r="CZ713" i="3"/>
  <c r="DA713" i="3"/>
  <c r="DB713" i="3"/>
  <c r="DC713" i="3"/>
  <c r="DF713" i="3"/>
  <c r="DH713" i="3"/>
  <c r="DJ713" i="3"/>
  <c r="A714" i="3"/>
  <c r="Y714" i="3"/>
  <c r="CX714" i="3" s="1"/>
  <c r="CY714" i="3"/>
  <c r="CZ714" i="3"/>
  <c r="DA714" i="3"/>
  <c r="DB714" i="3"/>
  <c r="DC714" i="3"/>
  <c r="A715" i="3"/>
  <c r="Y715" i="3"/>
  <c r="CX715" i="3"/>
  <c r="DG715" i="3" s="1"/>
  <c r="CY715" i="3"/>
  <c r="CZ715" i="3"/>
  <c r="DA715" i="3"/>
  <c r="DB715" i="3"/>
  <c r="DC715" i="3"/>
  <c r="DF715" i="3"/>
  <c r="DH715" i="3"/>
  <c r="DJ715" i="3"/>
  <c r="A716" i="3"/>
  <c r="Y716" i="3"/>
  <c r="CX716" i="3" s="1"/>
  <c r="CY716" i="3"/>
  <c r="CZ716" i="3"/>
  <c r="DA716" i="3"/>
  <c r="DB716" i="3"/>
  <c r="DC716" i="3"/>
  <c r="A717" i="3"/>
  <c r="Y717" i="3"/>
  <c r="CX717" i="3"/>
  <c r="DG717" i="3" s="1"/>
  <c r="CY717" i="3"/>
  <c r="CZ717" i="3"/>
  <c r="DA717" i="3"/>
  <c r="DB717" i="3"/>
  <c r="DC717" i="3"/>
  <c r="DF717" i="3"/>
  <c r="DH717" i="3"/>
  <c r="DJ717" i="3"/>
  <c r="A718" i="3"/>
  <c r="Y718" i="3"/>
  <c r="CX718" i="3" s="1"/>
  <c r="CY718" i="3"/>
  <c r="CZ718" i="3"/>
  <c r="DA718" i="3"/>
  <c r="DB718" i="3"/>
  <c r="DC718" i="3"/>
  <c r="A719" i="3"/>
  <c r="Y719" i="3"/>
  <c r="CX719" i="3"/>
  <c r="DG719" i="3" s="1"/>
  <c r="CY719" i="3"/>
  <c r="CZ719" i="3"/>
  <c r="DA719" i="3"/>
  <c r="DB719" i="3"/>
  <c r="DC719" i="3"/>
  <c r="DF719" i="3"/>
  <c r="DH719" i="3"/>
  <c r="DJ719" i="3"/>
  <c r="A720" i="3"/>
  <c r="Y720" i="3"/>
  <c r="CX720" i="3" s="1"/>
  <c r="CY720" i="3"/>
  <c r="CZ720" i="3"/>
  <c r="DA720" i="3"/>
  <c r="DB720" i="3"/>
  <c r="DC720" i="3"/>
  <c r="A721" i="3"/>
  <c r="Y721" i="3"/>
  <c r="CX721" i="3"/>
  <c r="DG721" i="3" s="1"/>
  <c r="CY721" i="3"/>
  <c r="CZ721" i="3"/>
  <c r="DA721" i="3"/>
  <c r="DB721" i="3"/>
  <c r="DC721" i="3"/>
  <c r="DF721" i="3"/>
  <c r="DH721" i="3"/>
  <c r="A722" i="3"/>
  <c r="Y722" i="3"/>
  <c r="CX722" i="3" s="1"/>
  <c r="CY722" i="3"/>
  <c r="CZ722" i="3"/>
  <c r="DA722" i="3"/>
  <c r="DB722" i="3"/>
  <c r="DC722" i="3"/>
  <c r="A723" i="3"/>
  <c r="Y723" i="3"/>
  <c r="CX723" i="3"/>
  <c r="DG723" i="3" s="1"/>
  <c r="DJ723" i="3" s="1"/>
  <c r="CY723" i="3"/>
  <c r="CZ723" i="3"/>
  <c r="DA723" i="3"/>
  <c r="DB723" i="3"/>
  <c r="DC723" i="3"/>
  <c r="DF723" i="3"/>
  <c r="DH723" i="3"/>
  <c r="A724" i="3"/>
  <c r="Y724" i="3"/>
  <c r="CX724" i="3" s="1"/>
  <c r="CY724" i="3"/>
  <c r="CZ724" i="3"/>
  <c r="DA724" i="3"/>
  <c r="DB724" i="3"/>
  <c r="DC724" i="3"/>
  <c r="A725" i="3"/>
  <c r="Y725" i="3"/>
  <c r="CX725" i="3"/>
  <c r="DG725" i="3" s="1"/>
  <c r="DJ725" i="3" s="1"/>
  <c r="CY725" i="3"/>
  <c r="CZ725" i="3"/>
  <c r="DA725" i="3"/>
  <c r="DB725" i="3"/>
  <c r="DC725" i="3"/>
  <c r="DF725" i="3"/>
  <c r="DH725" i="3"/>
  <c r="A726" i="3"/>
  <c r="Y726" i="3"/>
  <c r="CX726" i="3" s="1"/>
  <c r="CY726" i="3"/>
  <c r="CZ726" i="3"/>
  <c r="DA726" i="3"/>
  <c r="DB726" i="3"/>
  <c r="DC726" i="3"/>
  <c r="A727" i="3"/>
  <c r="Y727" i="3"/>
  <c r="CX727" i="3"/>
  <c r="DG727" i="3" s="1"/>
  <c r="DJ727" i="3" s="1"/>
  <c r="CY727" i="3"/>
  <c r="CZ727" i="3"/>
  <c r="DA727" i="3"/>
  <c r="DB727" i="3"/>
  <c r="DC727" i="3"/>
  <c r="DF727" i="3"/>
  <c r="DH727" i="3"/>
  <c r="A728" i="3"/>
  <c r="Y728" i="3"/>
  <c r="CX728" i="3" s="1"/>
  <c r="CY728" i="3"/>
  <c r="CZ728" i="3"/>
  <c r="DA728" i="3"/>
  <c r="DB728" i="3"/>
  <c r="DC728" i="3"/>
  <c r="A729" i="3"/>
  <c r="Y729" i="3"/>
  <c r="CX729" i="3"/>
  <c r="DG729" i="3" s="1"/>
  <c r="CY729" i="3"/>
  <c r="CZ729" i="3"/>
  <c r="DA729" i="3"/>
  <c r="DB729" i="3"/>
  <c r="DC729" i="3"/>
  <c r="DF729" i="3"/>
  <c r="DH729" i="3"/>
  <c r="DJ729" i="3"/>
  <c r="A730" i="3"/>
  <c r="Y730" i="3"/>
  <c r="CX730" i="3" s="1"/>
  <c r="CY730" i="3"/>
  <c r="CZ730" i="3"/>
  <c r="DA730" i="3"/>
  <c r="DB730" i="3"/>
  <c r="DC730" i="3"/>
  <c r="A731" i="3"/>
  <c r="Y731" i="3"/>
  <c r="CX731" i="3"/>
  <c r="DG731" i="3" s="1"/>
  <c r="CY731" i="3"/>
  <c r="CZ731" i="3"/>
  <c r="DA731" i="3"/>
  <c r="DB731" i="3"/>
  <c r="DC731" i="3"/>
  <c r="DF731" i="3"/>
  <c r="DH731" i="3"/>
  <c r="DJ731" i="3"/>
  <c r="A732" i="3"/>
  <c r="Y732" i="3"/>
  <c r="CX732" i="3" s="1"/>
  <c r="CY732" i="3"/>
  <c r="CZ732" i="3"/>
  <c r="DA732" i="3"/>
  <c r="DB732" i="3"/>
  <c r="DC732" i="3"/>
  <c r="A733" i="3"/>
  <c r="Y733" i="3"/>
  <c r="CX733" i="3"/>
  <c r="DG733" i="3" s="1"/>
  <c r="CY733" i="3"/>
  <c r="CZ733" i="3"/>
  <c r="DA733" i="3"/>
  <c r="DB733" i="3"/>
  <c r="DC733" i="3"/>
  <c r="DF733" i="3"/>
  <c r="DH733" i="3"/>
  <c r="A734" i="3"/>
  <c r="Y734" i="3"/>
  <c r="CX734" i="3" s="1"/>
  <c r="CY734" i="3"/>
  <c r="CZ734" i="3"/>
  <c r="DA734" i="3"/>
  <c r="DB734" i="3"/>
  <c r="DC734" i="3"/>
  <c r="A735" i="3"/>
  <c r="Y735" i="3"/>
  <c r="CX735" i="3"/>
  <c r="DG735" i="3" s="1"/>
  <c r="DJ735" i="3" s="1"/>
  <c r="CY735" i="3"/>
  <c r="CZ735" i="3"/>
  <c r="DA735" i="3"/>
  <c r="DB735" i="3"/>
  <c r="DC735" i="3"/>
  <c r="DF735" i="3"/>
  <c r="DH735" i="3"/>
  <c r="A736" i="3"/>
  <c r="Y736" i="3"/>
  <c r="CX736" i="3" s="1"/>
  <c r="CY736" i="3"/>
  <c r="CZ736" i="3"/>
  <c r="DA736" i="3"/>
  <c r="DB736" i="3"/>
  <c r="DC736" i="3"/>
  <c r="A737" i="3"/>
  <c r="Y737" i="3"/>
  <c r="CX737" i="3"/>
  <c r="DG737" i="3" s="1"/>
  <c r="DJ737" i="3" s="1"/>
  <c r="CY737" i="3"/>
  <c r="CZ737" i="3"/>
  <c r="DA737" i="3"/>
  <c r="DB737" i="3"/>
  <c r="DC737" i="3"/>
  <c r="DF737" i="3"/>
  <c r="DH737" i="3"/>
  <c r="A738" i="3"/>
  <c r="Y738" i="3"/>
  <c r="CX738" i="3" s="1"/>
  <c r="CY738" i="3"/>
  <c r="CZ738" i="3"/>
  <c r="DA738" i="3"/>
  <c r="DB738" i="3"/>
  <c r="DC738" i="3"/>
  <c r="A739" i="3"/>
  <c r="Y739" i="3"/>
  <c r="CX739" i="3"/>
  <c r="DG739" i="3" s="1"/>
  <c r="DJ739" i="3" s="1"/>
  <c r="CY739" i="3"/>
  <c r="CZ739" i="3"/>
  <c r="DA739" i="3"/>
  <c r="DB739" i="3"/>
  <c r="DC739" i="3"/>
  <c r="DF739" i="3"/>
  <c r="DH739" i="3"/>
  <c r="A740" i="3"/>
  <c r="Y740" i="3"/>
  <c r="CX740" i="3" s="1"/>
  <c r="CY740" i="3"/>
  <c r="CZ740" i="3"/>
  <c r="DA740" i="3"/>
  <c r="DB740" i="3"/>
  <c r="DC740" i="3"/>
  <c r="A741" i="3"/>
  <c r="Y741" i="3"/>
  <c r="CX741" i="3"/>
  <c r="DG741" i="3" s="1"/>
  <c r="CY741" i="3"/>
  <c r="CZ741" i="3"/>
  <c r="DA741" i="3"/>
  <c r="DB741" i="3"/>
  <c r="DC741" i="3"/>
  <c r="DF741" i="3"/>
  <c r="DH741" i="3"/>
  <c r="DJ741" i="3"/>
  <c r="A742" i="3"/>
  <c r="Y742" i="3"/>
  <c r="CX742" i="3" s="1"/>
  <c r="CY742" i="3"/>
  <c r="CZ742" i="3"/>
  <c r="DA742" i="3"/>
  <c r="DB742" i="3"/>
  <c r="DC742" i="3"/>
  <c r="A743" i="3"/>
  <c r="Y743" i="3"/>
  <c r="CX743" i="3"/>
  <c r="DG743" i="3" s="1"/>
  <c r="CY743" i="3"/>
  <c r="CZ743" i="3"/>
  <c r="DA743" i="3"/>
  <c r="DB743" i="3"/>
  <c r="DC743" i="3"/>
  <c r="DF743" i="3"/>
  <c r="DH743" i="3"/>
  <c r="DJ743" i="3"/>
  <c r="A744" i="3"/>
  <c r="Y744" i="3"/>
  <c r="CX744" i="3" s="1"/>
  <c r="CY744" i="3"/>
  <c r="CZ744" i="3"/>
  <c r="DA744" i="3"/>
  <c r="DB744" i="3"/>
  <c r="DC744" i="3"/>
  <c r="A745" i="3"/>
  <c r="Y745" i="3"/>
  <c r="CX745" i="3"/>
  <c r="DG745" i="3" s="1"/>
  <c r="CY745" i="3"/>
  <c r="CZ745" i="3"/>
  <c r="DA745" i="3"/>
  <c r="DB745" i="3"/>
  <c r="DC745" i="3"/>
  <c r="DF745" i="3"/>
  <c r="DH745" i="3"/>
  <c r="DJ745" i="3"/>
  <c r="A746" i="3"/>
  <c r="Y746" i="3"/>
  <c r="CX746" i="3" s="1"/>
  <c r="CY746" i="3"/>
  <c r="CZ746" i="3"/>
  <c r="DA746" i="3"/>
  <c r="DB746" i="3"/>
  <c r="DC746" i="3"/>
  <c r="A747" i="3"/>
  <c r="Y747" i="3"/>
  <c r="CX747" i="3"/>
  <c r="DG747" i="3" s="1"/>
  <c r="CY747" i="3"/>
  <c r="CZ747" i="3"/>
  <c r="DA747" i="3"/>
  <c r="DB747" i="3"/>
  <c r="DC747" i="3"/>
  <c r="DF747" i="3"/>
  <c r="DH747" i="3"/>
  <c r="DJ747" i="3"/>
  <c r="A748" i="3"/>
  <c r="Y748" i="3"/>
  <c r="CX748" i="3" s="1"/>
  <c r="CY748" i="3"/>
  <c r="CZ748" i="3"/>
  <c r="DA748" i="3"/>
  <c r="DB748" i="3"/>
  <c r="DC748" i="3"/>
  <c r="A749" i="3"/>
  <c r="Y749" i="3"/>
  <c r="CX749" i="3"/>
  <c r="DG749" i="3" s="1"/>
  <c r="CY749" i="3"/>
  <c r="CZ749" i="3"/>
  <c r="DA749" i="3"/>
  <c r="DB749" i="3"/>
  <c r="DC749" i="3"/>
  <c r="DF749" i="3"/>
  <c r="DH749" i="3"/>
  <c r="DJ749" i="3"/>
  <c r="A750" i="3"/>
  <c r="Y750" i="3"/>
  <c r="CX750" i="3" s="1"/>
  <c r="CY750" i="3"/>
  <c r="CZ750" i="3"/>
  <c r="DA750" i="3"/>
  <c r="DB750" i="3"/>
  <c r="DC750" i="3"/>
  <c r="A751" i="3"/>
  <c r="Y751" i="3"/>
  <c r="CX751" i="3"/>
  <c r="DG751" i="3" s="1"/>
  <c r="CY751" i="3"/>
  <c r="CZ751" i="3"/>
  <c r="DA751" i="3"/>
  <c r="DB751" i="3"/>
  <c r="DC751" i="3"/>
  <c r="DF751" i="3"/>
  <c r="DH751" i="3"/>
  <c r="DJ751" i="3"/>
  <c r="A752" i="3"/>
  <c r="Y752" i="3"/>
  <c r="CX752" i="3" s="1"/>
  <c r="CY752" i="3"/>
  <c r="CZ752" i="3"/>
  <c r="DA752" i="3"/>
  <c r="DB752" i="3"/>
  <c r="DC752" i="3"/>
  <c r="A753" i="3"/>
  <c r="Y753" i="3"/>
  <c r="CX753" i="3"/>
  <c r="DG753" i="3" s="1"/>
  <c r="CY753" i="3"/>
  <c r="CZ753" i="3"/>
  <c r="DA753" i="3"/>
  <c r="DB753" i="3"/>
  <c r="DC753" i="3"/>
  <c r="DF753" i="3"/>
  <c r="DH753" i="3"/>
  <c r="DJ753" i="3"/>
  <c r="A754" i="3"/>
  <c r="Y754" i="3"/>
  <c r="CX754" i="3" s="1"/>
  <c r="CY754" i="3"/>
  <c r="CZ754" i="3"/>
  <c r="DA754" i="3"/>
  <c r="DB754" i="3"/>
  <c r="DC754" i="3"/>
  <c r="A755" i="3"/>
  <c r="Y755" i="3"/>
  <c r="CX755" i="3"/>
  <c r="DG755" i="3" s="1"/>
  <c r="CY755" i="3"/>
  <c r="CZ755" i="3"/>
  <c r="DA755" i="3"/>
  <c r="DB755" i="3"/>
  <c r="DC755" i="3"/>
  <c r="DF755" i="3"/>
  <c r="DH755" i="3"/>
  <c r="A756" i="3"/>
  <c r="Y756" i="3"/>
  <c r="CX756" i="3" s="1"/>
  <c r="CY756" i="3"/>
  <c r="CZ756" i="3"/>
  <c r="DA756" i="3"/>
  <c r="DB756" i="3"/>
  <c r="DC756" i="3"/>
  <c r="A757" i="3"/>
  <c r="Y757" i="3"/>
  <c r="CX757" i="3"/>
  <c r="DG757" i="3" s="1"/>
  <c r="DJ757" i="3" s="1"/>
  <c r="CY757" i="3"/>
  <c r="CZ757" i="3"/>
  <c r="DA757" i="3"/>
  <c r="DB757" i="3"/>
  <c r="DC757" i="3"/>
  <c r="DF757" i="3"/>
  <c r="DH757" i="3"/>
  <c r="A758" i="3"/>
  <c r="Y758" i="3"/>
  <c r="CX758" i="3" s="1"/>
  <c r="CY758" i="3"/>
  <c r="CZ758" i="3"/>
  <c r="DA758" i="3"/>
  <c r="DB758" i="3"/>
  <c r="DC758" i="3"/>
  <c r="A759" i="3"/>
  <c r="Y759" i="3"/>
  <c r="CX759" i="3"/>
  <c r="DG759" i="3" s="1"/>
  <c r="DJ759" i="3" s="1"/>
  <c r="CY759" i="3"/>
  <c r="CZ759" i="3"/>
  <c r="DA759" i="3"/>
  <c r="DB759" i="3"/>
  <c r="DC759" i="3"/>
  <c r="DF759" i="3"/>
  <c r="DH759" i="3"/>
  <c r="A760" i="3"/>
  <c r="Y760" i="3"/>
  <c r="CX760" i="3" s="1"/>
  <c r="CY760" i="3"/>
  <c r="CZ760" i="3"/>
  <c r="DA760" i="3"/>
  <c r="DB760" i="3"/>
  <c r="DC760" i="3"/>
  <c r="A761" i="3"/>
  <c r="Y761" i="3"/>
  <c r="CX761" i="3"/>
  <c r="DG761" i="3" s="1"/>
  <c r="DJ761" i="3" s="1"/>
  <c r="CY761" i="3"/>
  <c r="CZ761" i="3"/>
  <c r="DA761" i="3"/>
  <c r="DB761" i="3"/>
  <c r="DC761" i="3"/>
  <c r="DF761" i="3"/>
  <c r="DH761" i="3"/>
  <c r="A762" i="3"/>
  <c r="Y762" i="3"/>
  <c r="CX762" i="3" s="1"/>
  <c r="CY762" i="3"/>
  <c r="CZ762" i="3"/>
  <c r="DA762" i="3"/>
  <c r="DB762" i="3"/>
  <c r="DC762" i="3"/>
  <c r="A763" i="3"/>
  <c r="Y763" i="3"/>
  <c r="CX763" i="3"/>
  <c r="DG763" i="3" s="1"/>
  <c r="CY763" i="3"/>
  <c r="CZ763" i="3"/>
  <c r="DA763" i="3"/>
  <c r="DB763" i="3"/>
  <c r="DC763" i="3"/>
  <c r="DF763" i="3"/>
  <c r="DH763" i="3"/>
  <c r="DJ763" i="3"/>
  <c r="A764" i="3"/>
  <c r="Y764" i="3"/>
  <c r="CX764" i="3" s="1"/>
  <c r="CY764" i="3"/>
  <c r="CZ764" i="3"/>
  <c r="DA764" i="3"/>
  <c r="DB764" i="3"/>
  <c r="DC764" i="3"/>
  <c r="A765" i="3"/>
  <c r="Y765" i="3"/>
  <c r="CX765" i="3"/>
  <c r="DG765" i="3" s="1"/>
  <c r="CY765" i="3"/>
  <c r="CZ765" i="3"/>
  <c r="DA765" i="3"/>
  <c r="DB765" i="3"/>
  <c r="DC765" i="3"/>
  <c r="DF765" i="3"/>
  <c r="DH765" i="3"/>
  <c r="DJ765" i="3"/>
  <c r="A766" i="3"/>
  <c r="Y766" i="3"/>
  <c r="CX766" i="3" s="1"/>
  <c r="CY766" i="3"/>
  <c r="CZ766" i="3"/>
  <c r="DA766" i="3"/>
  <c r="DB766" i="3"/>
  <c r="DC766" i="3"/>
  <c r="A767" i="3"/>
  <c r="Y767" i="3"/>
  <c r="CX767" i="3"/>
  <c r="DG767" i="3" s="1"/>
  <c r="CY767" i="3"/>
  <c r="CZ767" i="3"/>
  <c r="DA767" i="3"/>
  <c r="DB767" i="3"/>
  <c r="DC767" i="3"/>
  <c r="DF767" i="3"/>
  <c r="DH767" i="3"/>
  <c r="A768" i="3"/>
  <c r="Y768" i="3"/>
  <c r="CX768" i="3" s="1"/>
  <c r="CY768" i="3"/>
  <c r="CZ768" i="3"/>
  <c r="DA768" i="3"/>
  <c r="DB768" i="3"/>
  <c r="DC768" i="3"/>
  <c r="A769" i="3"/>
  <c r="Y769" i="3"/>
  <c r="CX769" i="3"/>
  <c r="DG769" i="3" s="1"/>
  <c r="DJ769" i="3" s="1"/>
  <c r="CY769" i="3"/>
  <c r="CZ769" i="3"/>
  <c r="DA769" i="3"/>
  <c r="DB769" i="3"/>
  <c r="DC769" i="3"/>
  <c r="DF769" i="3"/>
  <c r="DH769" i="3"/>
  <c r="A770" i="3"/>
  <c r="Y770" i="3"/>
  <c r="CX770" i="3" s="1"/>
  <c r="CY770" i="3"/>
  <c r="CZ770" i="3"/>
  <c r="DA770" i="3"/>
  <c r="DB770" i="3"/>
  <c r="DC770" i="3"/>
  <c r="A771" i="3"/>
  <c r="Y771" i="3"/>
  <c r="CX771" i="3"/>
  <c r="DG771" i="3" s="1"/>
  <c r="DJ771" i="3" s="1"/>
  <c r="CY771" i="3"/>
  <c r="CZ771" i="3"/>
  <c r="DA771" i="3"/>
  <c r="DB771" i="3"/>
  <c r="DC771" i="3"/>
  <c r="DF771" i="3"/>
  <c r="DH771" i="3"/>
  <c r="A772" i="3"/>
  <c r="Y772" i="3"/>
  <c r="CX772" i="3" s="1"/>
  <c r="CY772" i="3"/>
  <c r="CZ772" i="3"/>
  <c r="DA772" i="3"/>
  <c r="DB772" i="3"/>
  <c r="DC772" i="3"/>
  <c r="A773" i="3"/>
  <c r="Y773" i="3"/>
  <c r="CX773" i="3"/>
  <c r="DG773" i="3" s="1"/>
  <c r="CY773" i="3"/>
  <c r="CZ773" i="3"/>
  <c r="DA773" i="3"/>
  <c r="DB773" i="3"/>
  <c r="DC773" i="3"/>
  <c r="DF773" i="3"/>
  <c r="DH773" i="3"/>
  <c r="DJ773" i="3"/>
  <c r="A774" i="3"/>
  <c r="Y774" i="3"/>
  <c r="CX774" i="3" s="1"/>
  <c r="CY774" i="3"/>
  <c r="CZ774" i="3"/>
  <c r="DA774" i="3"/>
  <c r="DB774" i="3"/>
  <c r="DC774" i="3"/>
  <c r="A775" i="3"/>
  <c r="Y775" i="3"/>
  <c r="CX775" i="3"/>
  <c r="DG775" i="3" s="1"/>
  <c r="CY775" i="3"/>
  <c r="CZ775" i="3"/>
  <c r="DA775" i="3"/>
  <c r="DB775" i="3"/>
  <c r="DC775" i="3"/>
  <c r="DF775" i="3"/>
  <c r="DH775" i="3"/>
  <c r="DJ775" i="3"/>
  <c r="A776" i="3"/>
  <c r="Y776" i="3"/>
  <c r="CX776" i="3" s="1"/>
  <c r="CY776" i="3"/>
  <c r="CZ776" i="3"/>
  <c r="DA776" i="3"/>
  <c r="DB776" i="3"/>
  <c r="DC776" i="3"/>
  <c r="A777" i="3"/>
  <c r="Y777" i="3"/>
  <c r="CX777" i="3"/>
  <c r="DG777" i="3" s="1"/>
  <c r="CY777" i="3"/>
  <c r="CZ777" i="3"/>
  <c r="DA777" i="3"/>
  <c r="DB777" i="3"/>
  <c r="DC777" i="3"/>
  <c r="DF777" i="3"/>
  <c r="DH777" i="3"/>
  <c r="DJ777" i="3"/>
  <c r="A778" i="3"/>
  <c r="Y778" i="3"/>
  <c r="CX778" i="3" s="1"/>
  <c r="CY778" i="3"/>
  <c r="CZ778" i="3"/>
  <c r="DA778" i="3"/>
  <c r="DB778" i="3"/>
  <c r="DC778" i="3"/>
  <c r="A779" i="3"/>
  <c r="Y779" i="3"/>
  <c r="CX779" i="3"/>
  <c r="DG779" i="3" s="1"/>
  <c r="CY779" i="3"/>
  <c r="CZ779" i="3"/>
  <c r="DA779" i="3"/>
  <c r="DB779" i="3"/>
  <c r="DC779" i="3"/>
  <c r="DF779" i="3"/>
  <c r="DH779" i="3"/>
  <c r="DJ779" i="3"/>
  <c r="A780" i="3"/>
  <c r="Y780" i="3"/>
  <c r="CX780" i="3" s="1"/>
  <c r="CY780" i="3"/>
  <c r="CZ780" i="3"/>
  <c r="DA780" i="3"/>
  <c r="DB780" i="3"/>
  <c r="DC780" i="3"/>
  <c r="A781" i="3"/>
  <c r="Y781" i="3"/>
  <c r="CX781" i="3"/>
  <c r="DG781" i="3" s="1"/>
  <c r="CY781" i="3"/>
  <c r="CZ781" i="3"/>
  <c r="DA781" i="3"/>
  <c r="DB781" i="3"/>
  <c r="DC781" i="3"/>
  <c r="DF781" i="3"/>
  <c r="DH781" i="3"/>
  <c r="DJ781" i="3"/>
  <c r="A782" i="3"/>
  <c r="Y782" i="3"/>
  <c r="CX782" i="3" s="1"/>
  <c r="CY782" i="3"/>
  <c r="CZ782" i="3"/>
  <c r="DA782" i="3"/>
  <c r="DB782" i="3"/>
  <c r="DC782" i="3"/>
  <c r="A783" i="3"/>
  <c r="Y783" i="3"/>
  <c r="CX783" i="3"/>
  <c r="DG783" i="3" s="1"/>
  <c r="CY783" i="3"/>
  <c r="CZ783" i="3"/>
  <c r="DA783" i="3"/>
  <c r="DB783" i="3"/>
  <c r="DC783" i="3"/>
  <c r="DF783" i="3"/>
  <c r="DH783" i="3"/>
  <c r="A784" i="3"/>
  <c r="Y784" i="3"/>
  <c r="CX784" i="3" s="1"/>
  <c r="CY784" i="3"/>
  <c r="CZ784" i="3"/>
  <c r="DA784" i="3"/>
  <c r="DB784" i="3"/>
  <c r="DC784" i="3"/>
  <c r="A785" i="3"/>
  <c r="Y785" i="3"/>
  <c r="CX785" i="3"/>
  <c r="DG785" i="3" s="1"/>
  <c r="DJ785" i="3" s="1"/>
  <c r="CY785" i="3"/>
  <c r="CZ785" i="3"/>
  <c r="DA785" i="3"/>
  <c r="DB785" i="3"/>
  <c r="DC785" i="3"/>
  <c r="DF785" i="3"/>
  <c r="DH785" i="3"/>
  <c r="A786" i="3"/>
  <c r="Y786" i="3"/>
  <c r="CX786" i="3" s="1"/>
  <c r="CY786" i="3"/>
  <c r="CZ786" i="3"/>
  <c r="DA786" i="3"/>
  <c r="DB786" i="3"/>
  <c r="DC786" i="3"/>
  <c r="A787" i="3"/>
  <c r="Y787" i="3"/>
  <c r="CX787" i="3"/>
  <c r="DG787" i="3" s="1"/>
  <c r="DJ787" i="3" s="1"/>
  <c r="CY787" i="3"/>
  <c r="CZ787" i="3"/>
  <c r="DA787" i="3"/>
  <c r="DB787" i="3"/>
  <c r="DC787" i="3"/>
  <c r="DF787" i="3"/>
  <c r="DH787" i="3"/>
  <c r="A788" i="3"/>
  <c r="Y788" i="3"/>
  <c r="CX788" i="3" s="1"/>
  <c r="CY788" i="3"/>
  <c r="CZ788" i="3"/>
  <c r="DA788" i="3"/>
  <c r="DB788" i="3"/>
  <c r="DC788" i="3"/>
  <c r="A789" i="3"/>
  <c r="Y789" i="3"/>
  <c r="CX789" i="3"/>
  <c r="DG789" i="3" s="1"/>
  <c r="DJ789" i="3" s="1"/>
  <c r="CY789" i="3"/>
  <c r="CZ789" i="3"/>
  <c r="DA789" i="3"/>
  <c r="DB789" i="3"/>
  <c r="DC789" i="3"/>
  <c r="DF789" i="3"/>
  <c r="DH789" i="3"/>
  <c r="A790" i="3"/>
  <c r="Y790" i="3"/>
  <c r="CX790" i="3" s="1"/>
  <c r="CY790" i="3"/>
  <c r="CZ790" i="3"/>
  <c r="DA790" i="3"/>
  <c r="DB790" i="3"/>
  <c r="DC790" i="3"/>
  <c r="A791" i="3"/>
  <c r="Y791" i="3"/>
  <c r="CX791" i="3"/>
  <c r="DG791" i="3" s="1"/>
  <c r="CY791" i="3"/>
  <c r="CZ791" i="3"/>
  <c r="DA791" i="3"/>
  <c r="DB791" i="3"/>
  <c r="DC791" i="3"/>
  <c r="DF791" i="3"/>
  <c r="DH791" i="3"/>
  <c r="DJ791" i="3"/>
  <c r="A792" i="3"/>
  <c r="Y792" i="3"/>
  <c r="CX792" i="3" s="1"/>
  <c r="CY792" i="3"/>
  <c r="CZ792" i="3"/>
  <c r="DA792" i="3"/>
  <c r="DB792" i="3"/>
  <c r="DC792" i="3"/>
  <c r="A793" i="3"/>
  <c r="Y793" i="3"/>
  <c r="CX793" i="3"/>
  <c r="DG793" i="3" s="1"/>
  <c r="CY793" i="3"/>
  <c r="CZ793" i="3"/>
  <c r="DA793" i="3"/>
  <c r="DB793" i="3"/>
  <c r="DC793" i="3"/>
  <c r="DF793" i="3"/>
  <c r="DH793" i="3"/>
  <c r="DJ793" i="3"/>
  <c r="A794" i="3"/>
  <c r="Y794" i="3"/>
  <c r="CX794" i="3" s="1"/>
  <c r="CY794" i="3"/>
  <c r="CZ794" i="3"/>
  <c r="DA794" i="3"/>
  <c r="DB794" i="3"/>
  <c r="DC794" i="3"/>
  <c r="A795" i="3"/>
  <c r="Y795" i="3"/>
  <c r="CX795" i="3"/>
  <c r="DG795" i="3" s="1"/>
  <c r="CY795" i="3"/>
  <c r="CZ795" i="3"/>
  <c r="DA795" i="3"/>
  <c r="DB795" i="3"/>
  <c r="DC795" i="3"/>
  <c r="DF795" i="3"/>
  <c r="DH795" i="3"/>
  <c r="A796" i="3"/>
  <c r="Y796" i="3"/>
  <c r="CX796" i="3" s="1"/>
  <c r="CY796" i="3"/>
  <c r="CZ796" i="3"/>
  <c r="DA796" i="3"/>
  <c r="DB796" i="3"/>
  <c r="DC796" i="3"/>
  <c r="A797" i="3"/>
  <c r="Y797" i="3"/>
  <c r="CX797" i="3"/>
  <c r="DG797" i="3" s="1"/>
  <c r="DJ797" i="3" s="1"/>
  <c r="CY797" i="3"/>
  <c r="CZ797" i="3"/>
  <c r="DA797" i="3"/>
  <c r="DB797" i="3"/>
  <c r="DC797" i="3"/>
  <c r="DF797" i="3"/>
  <c r="DH797" i="3"/>
  <c r="A798" i="3"/>
  <c r="Y798" i="3"/>
  <c r="CX798" i="3" s="1"/>
  <c r="CY798" i="3"/>
  <c r="CZ798" i="3"/>
  <c r="DA798" i="3"/>
  <c r="DB798" i="3"/>
  <c r="DC798" i="3"/>
  <c r="A799" i="3"/>
  <c r="Y799" i="3"/>
  <c r="CX799" i="3"/>
  <c r="DG799" i="3" s="1"/>
  <c r="DJ799" i="3" s="1"/>
  <c r="CY799" i="3"/>
  <c r="CZ799" i="3"/>
  <c r="DA799" i="3"/>
  <c r="DB799" i="3"/>
  <c r="DC799" i="3"/>
  <c r="DF799" i="3"/>
  <c r="DH799" i="3"/>
  <c r="A800" i="3"/>
  <c r="Y800" i="3"/>
  <c r="CX800" i="3" s="1"/>
  <c r="CY800" i="3"/>
  <c r="CZ800" i="3"/>
  <c r="DA800" i="3"/>
  <c r="DB800" i="3"/>
  <c r="DC800" i="3"/>
  <c r="A801" i="3"/>
  <c r="Y801" i="3"/>
  <c r="CX801" i="3"/>
  <c r="DG801" i="3" s="1"/>
  <c r="CY801" i="3"/>
  <c r="CZ801" i="3"/>
  <c r="DA801" i="3"/>
  <c r="DB801" i="3"/>
  <c r="DC801" i="3"/>
  <c r="DF801" i="3"/>
  <c r="DH801" i="3"/>
  <c r="DJ801" i="3"/>
  <c r="A802" i="3"/>
  <c r="Y802" i="3"/>
  <c r="CX802" i="3" s="1"/>
  <c r="CY802" i="3"/>
  <c r="CZ802" i="3"/>
  <c r="DA802" i="3"/>
  <c r="DB802" i="3"/>
  <c r="DC802" i="3"/>
  <c r="A803" i="3"/>
  <c r="Y803" i="3"/>
  <c r="CX803" i="3"/>
  <c r="DG803" i="3" s="1"/>
  <c r="CY803" i="3"/>
  <c r="CZ803" i="3"/>
  <c r="DA803" i="3"/>
  <c r="DB803" i="3"/>
  <c r="DC803" i="3"/>
  <c r="DF803" i="3"/>
  <c r="DH803" i="3"/>
  <c r="DJ803" i="3"/>
  <c r="A804" i="3"/>
  <c r="Y804" i="3"/>
  <c r="CX804" i="3" s="1"/>
  <c r="CY804" i="3"/>
  <c r="CZ804" i="3"/>
  <c r="DA804" i="3"/>
  <c r="DB804" i="3"/>
  <c r="DC804" i="3"/>
  <c r="A805" i="3"/>
  <c r="Y805" i="3"/>
  <c r="CX805" i="3"/>
  <c r="DG805" i="3" s="1"/>
  <c r="CY805" i="3"/>
  <c r="CZ805" i="3"/>
  <c r="DA805" i="3"/>
  <c r="DB805" i="3"/>
  <c r="DC805" i="3"/>
  <c r="DF805" i="3"/>
  <c r="DH805" i="3"/>
  <c r="DJ805" i="3"/>
  <c r="A806" i="3"/>
  <c r="Y806" i="3"/>
  <c r="CX806" i="3" s="1"/>
  <c r="CY806" i="3"/>
  <c r="CZ806" i="3"/>
  <c r="DA806" i="3"/>
  <c r="DB806" i="3"/>
  <c r="DC806" i="3"/>
  <c r="A807" i="3"/>
  <c r="Y807" i="3"/>
  <c r="CX807" i="3"/>
  <c r="DG807" i="3" s="1"/>
  <c r="CY807" i="3"/>
  <c r="CZ807" i="3"/>
  <c r="DA807" i="3"/>
  <c r="DB807" i="3"/>
  <c r="DC807" i="3"/>
  <c r="DF807" i="3"/>
  <c r="DH807" i="3"/>
  <c r="DJ807" i="3"/>
  <c r="A808" i="3"/>
  <c r="Y808" i="3"/>
  <c r="CX808" i="3" s="1"/>
  <c r="CY808" i="3"/>
  <c r="CZ808" i="3"/>
  <c r="DA808" i="3"/>
  <c r="DB808" i="3"/>
  <c r="DC808" i="3"/>
  <c r="A809" i="3"/>
  <c r="Y809" i="3"/>
  <c r="CX809" i="3"/>
  <c r="DG809" i="3" s="1"/>
  <c r="CY809" i="3"/>
  <c r="CZ809" i="3"/>
  <c r="DA809" i="3"/>
  <c r="DB809" i="3"/>
  <c r="DC809" i="3"/>
  <c r="DF809" i="3"/>
  <c r="DH809" i="3"/>
  <c r="DJ809" i="3"/>
  <c r="A810" i="3"/>
  <c r="Y810" i="3"/>
  <c r="CX810" i="3" s="1"/>
  <c r="CY810" i="3"/>
  <c r="CZ810" i="3"/>
  <c r="DA810" i="3"/>
  <c r="DB810" i="3"/>
  <c r="DC810" i="3"/>
  <c r="A811" i="3"/>
  <c r="Y811" i="3"/>
  <c r="CX811" i="3"/>
  <c r="DG811" i="3" s="1"/>
  <c r="CY811" i="3"/>
  <c r="CZ811" i="3"/>
  <c r="DA811" i="3"/>
  <c r="DB811" i="3"/>
  <c r="DC811" i="3"/>
  <c r="DF811" i="3"/>
  <c r="DH811" i="3"/>
  <c r="A812" i="3"/>
  <c r="Y812" i="3"/>
  <c r="CX812" i="3" s="1"/>
  <c r="CY812" i="3"/>
  <c r="CZ812" i="3"/>
  <c r="DA812" i="3"/>
  <c r="DB812" i="3"/>
  <c r="DC812" i="3"/>
  <c r="A813" i="3"/>
  <c r="Y813" i="3"/>
  <c r="CX813" i="3"/>
  <c r="DG813" i="3" s="1"/>
  <c r="DJ813" i="3" s="1"/>
  <c r="CY813" i="3"/>
  <c r="CZ813" i="3"/>
  <c r="DA813" i="3"/>
  <c r="DB813" i="3"/>
  <c r="DC813" i="3"/>
  <c r="DF813" i="3"/>
  <c r="DH813" i="3"/>
  <c r="A814" i="3"/>
  <c r="Y814" i="3"/>
  <c r="CX814" i="3" s="1"/>
  <c r="CY814" i="3"/>
  <c r="CZ814" i="3"/>
  <c r="DA814" i="3"/>
  <c r="DB814" i="3"/>
  <c r="DC814" i="3"/>
  <c r="A815" i="3"/>
  <c r="Y815" i="3"/>
  <c r="CX815" i="3"/>
  <c r="DG815" i="3" s="1"/>
  <c r="DJ815" i="3" s="1"/>
  <c r="CY815" i="3"/>
  <c r="CZ815" i="3"/>
  <c r="DA815" i="3"/>
  <c r="DB815" i="3"/>
  <c r="DC815" i="3"/>
  <c r="DF815" i="3"/>
  <c r="DH815" i="3"/>
  <c r="A816" i="3"/>
  <c r="Y816" i="3"/>
  <c r="CX816" i="3" s="1"/>
  <c r="CY816" i="3"/>
  <c r="CZ816" i="3"/>
  <c r="DA816" i="3"/>
  <c r="DB816" i="3"/>
  <c r="DC816" i="3"/>
  <c r="A817" i="3"/>
  <c r="Y817" i="3"/>
  <c r="CX817" i="3"/>
  <c r="DG817" i="3" s="1"/>
  <c r="DJ817" i="3" s="1"/>
  <c r="CY817" i="3"/>
  <c r="CZ817" i="3"/>
  <c r="DA817" i="3"/>
  <c r="DB817" i="3"/>
  <c r="DC817" i="3"/>
  <c r="DF817" i="3"/>
  <c r="DH817" i="3"/>
  <c r="A818" i="3"/>
  <c r="Y818" i="3"/>
  <c r="CX818" i="3" s="1"/>
  <c r="CY818" i="3"/>
  <c r="CZ818" i="3"/>
  <c r="DA818" i="3"/>
  <c r="DB818" i="3"/>
  <c r="DC818" i="3"/>
  <c r="A819" i="3"/>
  <c r="Y819" i="3"/>
  <c r="CX819" i="3"/>
  <c r="DG819" i="3" s="1"/>
  <c r="CY819" i="3"/>
  <c r="CZ819" i="3"/>
  <c r="DA819" i="3"/>
  <c r="DB819" i="3"/>
  <c r="DC819" i="3"/>
  <c r="DF819" i="3"/>
  <c r="DH819" i="3"/>
  <c r="DJ819" i="3"/>
  <c r="A820" i="3"/>
  <c r="Y820" i="3"/>
  <c r="CX820" i="3" s="1"/>
  <c r="CY820" i="3"/>
  <c r="CZ820" i="3"/>
  <c r="DA820" i="3"/>
  <c r="DB820" i="3"/>
  <c r="DC820" i="3"/>
  <c r="A821" i="3"/>
  <c r="Y821" i="3"/>
  <c r="CX821" i="3"/>
  <c r="DG821" i="3" s="1"/>
  <c r="CY821" i="3"/>
  <c r="CZ821" i="3"/>
  <c r="DA821" i="3"/>
  <c r="DB821" i="3"/>
  <c r="DC821" i="3"/>
  <c r="DF821" i="3"/>
  <c r="DH821" i="3"/>
  <c r="DJ821" i="3"/>
  <c r="A822" i="3"/>
  <c r="Y822" i="3"/>
  <c r="CX822" i="3" s="1"/>
  <c r="CY822" i="3"/>
  <c r="CZ822" i="3"/>
  <c r="DA822" i="3"/>
  <c r="DB822" i="3"/>
  <c r="DC822" i="3"/>
  <c r="A823" i="3"/>
  <c r="Y823" i="3"/>
  <c r="CX823" i="3"/>
  <c r="DG823" i="3" s="1"/>
  <c r="CY823" i="3"/>
  <c r="CZ823" i="3"/>
  <c r="DA823" i="3"/>
  <c r="DB823" i="3"/>
  <c r="DC823" i="3"/>
  <c r="DF823" i="3"/>
  <c r="DH823" i="3"/>
  <c r="A824" i="3"/>
  <c r="Y824" i="3"/>
  <c r="CX824" i="3" s="1"/>
  <c r="CY824" i="3"/>
  <c r="CZ824" i="3"/>
  <c r="DA824" i="3"/>
  <c r="DB824" i="3"/>
  <c r="DC824" i="3"/>
  <c r="A825" i="3"/>
  <c r="Y825" i="3"/>
  <c r="CX825" i="3"/>
  <c r="DG825" i="3" s="1"/>
  <c r="DJ825" i="3" s="1"/>
  <c r="CY825" i="3"/>
  <c r="CZ825" i="3"/>
  <c r="DA825" i="3"/>
  <c r="DB825" i="3"/>
  <c r="DC825" i="3"/>
  <c r="DF825" i="3"/>
  <c r="DH825" i="3"/>
  <c r="A826" i="3"/>
  <c r="Y826" i="3"/>
  <c r="CX826" i="3" s="1"/>
  <c r="CY826" i="3"/>
  <c r="CZ826" i="3"/>
  <c r="DA826" i="3"/>
  <c r="DB826" i="3"/>
  <c r="DC826" i="3"/>
  <c r="A827" i="3"/>
  <c r="Y827" i="3"/>
  <c r="CX827" i="3"/>
  <c r="DG827" i="3" s="1"/>
  <c r="DJ827" i="3" s="1"/>
  <c r="CY827" i="3"/>
  <c r="CZ827" i="3"/>
  <c r="DA827" i="3"/>
  <c r="DB827" i="3"/>
  <c r="DC827" i="3"/>
  <c r="DF827" i="3"/>
  <c r="DH827" i="3"/>
  <c r="A828" i="3"/>
  <c r="Y828" i="3"/>
  <c r="CX828" i="3" s="1"/>
  <c r="CY828" i="3"/>
  <c r="CZ828" i="3"/>
  <c r="DA828" i="3"/>
  <c r="DB828" i="3"/>
  <c r="DC828" i="3"/>
  <c r="A829" i="3"/>
  <c r="Y829" i="3"/>
  <c r="CX829" i="3"/>
  <c r="DG829" i="3" s="1"/>
  <c r="DJ829" i="3" s="1"/>
  <c r="CY829" i="3"/>
  <c r="CZ829" i="3"/>
  <c r="DA829" i="3"/>
  <c r="DB829" i="3"/>
  <c r="DC829" i="3"/>
  <c r="DF829" i="3"/>
  <c r="DH829" i="3"/>
  <c r="A830" i="3"/>
  <c r="Y830" i="3"/>
  <c r="CX830" i="3" s="1"/>
  <c r="CY830" i="3"/>
  <c r="CZ830" i="3"/>
  <c r="DA830" i="3"/>
  <c r="DB830" i="3"/>
  <c r="DC830" i="3"/>
  <c r="A831" i="3"/>
  <c r="Y831" i="3"/>
  <c r="CX831" i="3"/>
  <c r="DG831" i="3" s="1"/>
  <c r="CY831" i="3"/>
  <c r="CZ831" i="3"/>
  <c r="DA831" i="3"/>
  <c r="DB831" i="3"/>
  <c r="DC831" i="3"/>
  <c r="DF831" i="3"/>
  <c r="DH831" i="3"/>
  <c r="DJ831" i="3"/>
  <c r="A832" i="3"/>
  <c r="Y832" i="3"/>
  <c r="CX832" i="3" s="1"/>
  <c r="CY832" i="3"/>
  <c r="CZ832" i="3"/>
  <c r="DA832" i="3"/>
  <c r="DB832" i="3"/>
  <c r="DC832" i="3"/>
  <c r="A833" i="3"/>
  <c r="Y833" i="3"/>
  <c r="CX833" i="3"/>
  <c r="DG833" i="3" s="1"/>
  <c r="CY833" i="3"/>
  <c r="CZ833" i="3"/>
  <c r="DA833" i="3"/>
  <c r="DB833" i="3"/>
  <c r="DC833" i="3"/>
  <c r="DF833" i="3"/>
  <c r="DH833" i="3"/>
  <c r="DJ833" i="3"/>
  <c r="A834" i="3"/>
  <c r="Y834" i="3"/>
  <c r="CX834" i="3" s="1"/>
  <c r="CY834" i="3"/>
  <c r="CZ834" i="3"/>
  <c r="DA834" i="3"/>
  <c r="DB834" i="3"/>
  <c r="DC834" i="3"/>
  <c r="A835" i="3"/>
  <c r="Y835" i="3"/>
  <c r="CX835" i="3"/>
  <c r="DG835" i="3" s="1"/>
  <c r="CY835" i="3"/>
  <c r="CZ835" i="3"/>
  <c r="DA835" i="3"/>
  <c r="DB835" i="3"/>
  <c r="DC835" i="3"/>
  <c r="DF835" i="3"/>
  <c r="DH835" i="3"/>
  <c r="DJ835" i="3"/>
  <c r="A836" i="3"/>
  <c r="Y836" i="3"/>
  <c r="CX836" i="3" s="1"/>
  <c r="CY836" i="3"/>
  <c r="CZ836" i="3"/>
  <c r="DA836" i="3"/>
  <c r="DB836" i="3"/>
  <c r="DC836" i="3"/>
  <c r="A837" i="3"/>
  <c r="Y837" i="3"/>
  <c r="CX837" i="3"/>
  <c r="DG837" i="3" s="1"/>
  <c r="CY837" i="3"/>
  <c r="CZ837" i="3"/>
  <c r="DA837" i="3"/>
  <c r="DB837" i="3"/>
  <c r="DC837" i="3"/>
  <c r="DF837" i="3"/>
  <c r="DH837" i="3"/>
  <c r="DJ837" i="3"/>
  <c r="A838" i="3"/>
  <c r="Y838" i="3"/>
  <c r="CX838" i="3" s="1"/>
  <c r="CY838" i="3"/>
  <c r="CZ838" i="3"/>
  <c r="DA838" i="3"/>
  <c r="DB838" i="3"/>
  <c r="DC838" i="3"/>
  <c r="A839" i="3"/>
  <c r="Y839" i="3"/>
  <c r="CX839" i="3"/>
  <c r="DG839" i="3" s="1"/>
  <c r="CY839" i="3"/>
  <c r="CZ839" i="3"/>
  <c r="DA839" i="3"/>
  <c r="DB839" i="3"/>
  <c r="DC839" i="3"/>
  <c r="DF839" i="3"/>
  <c r="DH839" i="3"/>
  <c r="DJ839" i="3"/>
  <c r="A840" i="3"/>
  <c r="Y840" i="3"/>
  <c r="CX840" i="3" s="1"/>
  <c r="CY840" i="3"/>
  <c r="CZ840" i="3"/>
  <c r="DA840" i="3"/>
  <c r="DB840" i="3"/>
  <c r="DC840" i="3"/>
  <c r="A841" i="3"/>
  <c r="Y841" i="3"/>
  <c r="CX841" i="3"/>
  <c r="DG841" i="3" s="1"/>
  <c r="CY841" i="3"/>
  <c r="CZ841" i="3"/>
  <c r="DA841" i="3"/>
  <c r="DB841" i="3"/>
  <c r="DC841" i="3"/>
  <c r="DF841" i="3"/>
  <c r="DH841" i="3"/>
  <c r="DJ841" i="3"/>
  <c r="A842" i="3"/>
  <c r="Y842" i="3"/>
  <c r="CX842" i="3" s="1"/>
  <c r="CY842" i="3"/>
  <c r="CZ842" i="3"/>
  <c r="DA842" i="3"/>
  <c r="DB842" i="3"/>
  <c r="DC842" i="3"/>
  <c r="A843" i="3"/>
  <c r="Y843" i="3"/>
  <c r="CX843" i="3"/>
  <c r="DG843" i="3" s="1"/>
  <c r="CY843" i="3"/>
  <c r="CZ843" i="3"/>
  <c r="DA843" i="3"/>
  <c r="DB843" i="3"/>
  <c r="DC843" i="3"/>
  <c r="DF843" i="3"/>
  <c r="DH843" i="3"/>
  <c r="DJ843" i="3"/>
  <c r="A844" i="3"/>
  <c r="Y844" i="3"/>
  <c r="CX844" i="3" s="1"/>
  <c r="CY844" i="3"/>
  <c r="CZ844" i="3"/>
  <c r="DA844" i="3"/>
  <c r="DB844" i="3"/>
  <c r="DC844" i="3"/>
  <c r="A845" i="3"/>
  <c r="Y845" i="3"/>
  <c r="CX845" i="3"/>
  <c r="DG845" i="3" s="1"/>
  <c r="CY845" i="3"/>
  <c r="CZ845" i="3"/>
  <c r="DA845" i="3"/>
  <c r="DB845" i="3"/>
  <c r="DC845" i="3"/>
  <c r="DF845" i="3"/>
  <c r="DH845" i="3"/>
  <c r="A846" i="3"/>
  <c r="Y846" i="3"/>
  <c r="CX846" i="3" s="1"/>
  <c r="CY846" i="3"/>
  <c r="CZ846" i="3"/>
  <c r="DA846" i="3"/>
  <c r="DB846" i="3"/>
  <c r="DC846" i="3"/>
  <c r="A847" i="3"/>
  <c r="Y847" i="3"/>
  <c r="CX847" i="3"/>
  <c r="DG847" i="3" s="1"/>
  <c r="DJ847" i="3" s="1"/>
  <c r="CY847" i="3"/>
  <c r="CZ847" i="3"/>
  <c r="DA847" i="3"/>
  <c r="DB847" i="3"/>
  <c r="DC847" i="3"/>
  <c r="DF847" i="3"/>
  <c r="DH847" i="3"/>
  <c r="A848" i="3"/>
  <c r="Y848" i="3"/>
  <c r="CX848" i="3" s="1"/>
  <c r="CY848" i="3"/>
  <c r="CZ848" i="3"/>
  <c r="DA848" i="3"/>
  <c r="DB848" i="3"/>
  <c r="DC848" i="3"/>
  <c r="A849" i="3"/>
  <c r="Y849" i="3"/>
  <c r="CX849" i="3"/>
  <c r="DG849" i="3" s="1"/>
  <c r="DJ849" i="3" s="1"/>
  <c r="CY849" i="3"/>
  <c r="CZ849" i="3"/>
  <c r="DA849" i="3"/>
  <c r="DB849" i="3"/>
  <c r="DC849" i="3"/>
  <c r="DF849" i="3"/>
  <c r="DH849" i="3"/>
  <c r="A850" i="3"/>
  <c r="Y850" i="3"/>
  <c r="CX850" i="3" s="1"/>
  <c r="CY850" i="3"/>
  <c r="CZ850" i="3"/>
  <c r="DA850" i="3"/>
  <c r="DB850" i="3"/>
  <c r="DC850" i="3"/>
  <c r="A851" i="3"/>
  <c r="Y851" i="3"/>
  <c r="CX851" i="3"/>
  <c r="DG851" i="3" s="1"/>
  <c r="DJ851" i="3" s="1"/>
  <c r="CY851" i="3"/>
  <c r="CZ851" i="3"/>
  <c r="DA851" i="3"/>
  <c r="DB851" i="3"/>
  <c r="DC851" i="3"/>
  <c r="DF851" i="3"/>
  <c r="DH851" i="3"/>
  <c r="A852" i="3"/>
  <c r="Y852" i="3"/>
  <c r="CX852" i="3" s="1"/>
  <c r="CY852" i="3"/>
  <c r="CZ852" i="3"/>
  <c r="DA852" i="3"/>
  <c r="DB852" i="3"/>
  <c r="DC852" i="3"/>
  <c r="A853" i="3"/>
  <c r="Y853" i="3"/>
  <c r="CX853" i="3"/>
  <c r="DG853" i="3" s="1"/>
  <c r="CY853" i="3"/>
  <c r="CZ853" i="3"/>
  <c r="DA853" i="3"/>
  <c r="DB853" i="3"/>
  <c r="DC853" i="3"/>
  <c r="DF853" i="3"/>
  <c r="DH853" i="3"/>
  <c r="DJ853" i="3"/>
  <c r="A854" i="3"/>
  <c r="Y854" i="3"/>
  <c r="CX854" i="3" s="1"/>
  <c r="CY854" i="3"/>
  <c r="CZ854" i="3"/>
  <c r="DA854" i="3"/>
  <c r="DB854" i="3"/>
  <c r="DC854" i="3"/>
  <c r="A855" i="3"/>
  <c r="Y855" i="3"/>
  <c r="CX855" i="3"/>
  <c r="DG855" i="3" s="1"/>
  <c r="CY855" i="3"/>
  <c r="CZ855" i="3"/>
  <c r="DA855" i="3"/>
  <c r="DB855" i="3"/>
  <c r="DC855" i="3"/>
  <c r="DF855" i="3"/>
  <c r="DH855" i="3"/>
  <c r="DJ855" i="3"/>
  <c r="A856" i="3"/>
  <c r="Y856" i="3"/>
  <c r="CX856" i="3" s="1"/>
  <c r="CY856" i="3"/>
  <c r="CZ856" i="3"/>
  <c r="DA856" i="3"/>
  <c r="DB856" i="3"/>
  <c r="DC856" i="3"/>
  <c r="A857" i="3"/>
  <c r="Y857" i="3"/>
  <c r="CX857" i="3"/>
  <c r="DG857" i="3" s="1"/>
  <c r="CY857" i="3"/>
  <c r="CZ857" i="3"/>
  <c r="DA857" i="3"/>
  <c r="DB857" i="3"/>
  <c r="DC857" i="3"/>
  <c r="DF857" i="3"/>
  <c r="DH857" i="3"/>
  <c r="A858" i="3"/>
  <c r="Y858" i="3"/>
  <c r="CX858" i="3" s="1"/>
  <c r="CY858" i="3"/>
  <c r="CZ858" i="3"/>
  <c r="DA858" i="3"/>
  <c r="DB858" i="3"/>
  <c r="DC858" i="3"/>
  <c r="A859" i="3"/>
  <c r="Y859" i="3"/>
  <c r="CX859" i="3"/>
  <c r="DG859" i="3" s="1"/>
  <c r="DJ859" i="3" s="1"/>
  <c r="CY859" i="3"/>
  <c r="CZ859" i="3"/>
  <c r="DA859" i="3"/>
  <c r="DB859" i="3"/>
  <c r="DC859" i="3"/>
  <c r="DF859" i="3"/>
  <c r="DH859" i="3"/>
  <c r="A860" i="3"/>
  <c r="Y860" i="3"/>
  <c r="CX860" i="3" s="1"/>
  <c r="CY860" i="3"/>
  <c r="CZ860" i="3"/>
  <c r="DA860" i="3"/>
  <c r="DB860" i="3"/>
  <c r="DC860" i="3"/>
  <c r="A861" i="3"/>
  <c r="Y861" i="3"/>
  <c r="CX861" i="3"/>
  <c r="DG861" i="3" s="1"/>
  <c r="DJ861" i="3" s="1"/>
  <c r="CY861" i="3"/>
  <c r="CZ861" i="3"/>
  <c r="DA861" i="3"/>
  <c r="DB861" i="3"/>
  <c r="DC861" i="3"/>
  <c r="DF861" i="3"/>
  <c r="DH861" i="3"/>
  <c r="A862" i="3"/>
  <c r="Y862" i="3"/>
  <c r="CX862" i="3" s="1"/>
  <c r="CY862" i="3"/>
  <c r="CZ862" i="3"/>
  <c r="DA862" i="3"/>
  <c r="DB862" i="3"/>
  <c r="DC862" i="3"/>
  <c r="A863" i="3"/>
  <c r="Y863" i="3"/>
  <c r="CX863" i="3"/>
  <c r="DG863" i="3" s="1"/>
  <c r="DJ863" i="3" s="1"/>
  <c r="CY863" i="3"/>
  <c r="CZ863" i="3"/>
  <c r="DA863" i="3"/>
  <c r="DB863" i="3"/>
  <c r="DC863" i="3"/>
  <c r="DF863" i="3"/>
  <c r="DH863" i="3"/>
  <c r="A864" i="3"/>
  <c r="Y864" i="3"/>
  <c r="CX864" i="3" s="1"/>
  <c r="CY864" i="3"/>
  <c r="CZ864" i="3"/>
  <c r="DA864" i="3"/>
  <c r="DB864" i="3"/>
  <c r="DC864" i="3"/>
  <c r="A865" i="3"/>
  <c r="Y865" i="3"/>
  <c r="CX865" i="3"/>
  <c r="DG865" i="3" s="1"/>
  <c r="CY865" i="3"/>
  <c r="CZ865" i="3"/>
  <c r="DA865" i="3"/>
  <c r="DB865" i="3"/>
  <c r="DC865" i="3"/>
  <c r="DF865" i="3"/>
  <c r="DH865" i="3"/>
  <c r="DJ865" i="3"/>
  <c r="A866" i="3"/>
  <c r="Y866" i="3"/>
  <c r="CX866" i="3" s="1"/>
  <c r="CY866" i="3"/>
  <c r="CZ866" i="3"/>
  <c r="DA866" i="3"/>
  <c r="DB866" i="3"/>
  <c r="DC866" i="3"/>
  <c r="A867" i="3"/>
  <c r="Y867" i="3"/>
  <c r="CX867" i="3"/>
  <c r="DG867" i="3" s="1"/>
  <c r="CY867" i="3"/>
  <c r="CZ867" i="3"/>
  <c r="DA867" i="3"/>
  <c r="DB867" i="3"/>
  <c r="DC867" i="3"/>
  <c r="DF867" i="3"/>
  <c r="DH867" i="3"/>
  <c r="DJ867" i="3"/>
  <c r="A868" i="3"/>
  <c r="Y868" i="3"/>
  <c r="CX868" i="3" s="1"/>
  <c r="CY868" i="3"/>
  <c r="CZ868" i="3"/>
  <c r="DA868" i="3"/>
  <c r="DB868" i="3"/>
  <c r="DC868" i="3"/>
  <c r="A869" i="3"/>
  <c r="Y869" i="3"/>
  <c r="CX869" i="3"/>
  <c r="DG869" i="3" s="1"/>
  <c r="CY869" i="3"/>
  <c r="CZ869" i="3"/>
  <c r="DA869" i="3"/>
  <c r="DB869" i="3"/>
  <c r="DC869" i="3"/>
  <c r="DF869" i="3"/>
  <c r="DH869" i="3"/>
  <c r="A870" i="3"/>
  <c r="Y870" i="3"/>
  <c r="CX870" i="3" s="1"/>
  <c r="CY870" i="3"/>
  <c r="CZ870" i="3"/>
  <c r="DA870" i="3"/>
  <c r="DB870" i="3"/>
  <c r="DC870" i="3"/>
  <c r="A871" i="3"/>
  <c r="Y871" i="3"/>
  <c r="CX871" i="3"/>
  <c r="DG871" i="3" s="1"/>
  <c r="DJ871" i="3" s="1"/>
  <c r="CY871" i="3"/>
  <c r="CZ871" i="3"/>
  <c r="DA871" i="3"/>
  <c r="DB871" i="3"/>
  <c r="DC871" i="3"/>
  <c r="DF871" i="3"/>
  <c r="DH871" i="3"/>
  <c r="A872" i="3"/>
  <c r="Y872" i="3"/>
  <c r="CX872" i="3" s="1"/>
  <c r="CY872" i="3"/>
  <c r="CZ872" i="3"/>
  <c r="DA872" i="3"/>
  <c r="DB872" i="3"/>
  <c r="DC872" i="3"/>
  <c r="A873" i="3"/>
  <c r="Y873" i="3"/>
  <c r="CX873" i="3"/>
  <c r="DG873" i="3" s="1"/>
  <c r="DJ873" i="3" s="1"/>
  <c r="CY873" i="3"/>
  <c r="CZ873" i="3"/>
  <c r="DA873" i="3"/>
  <c r="DB873" i="3"/>
  <c r="DC873" i="3"/>
  <c r="DF873" i="3"/>
  <c r="DH873" i="3"/>
  <c r="A874" i="3"/>
  <c r="Y874" i="3"/>
  <c r="CX874" i="3" s="1"/>
  <c r="CY874" i="3"/>
  <c r="CZ874" i="3"/>
  <c r="DA874" i="3"/>
  <c r="DB874" i="3"/>
  <c r="DC874" i="3"/>
  <c r="A875" i="3"/>
  <c r="Y875" i="3"/>
  <c r="CX875" i="3"/>
  <c r="DG875" i="3" s="1"/>
  <c r="DJ875" i="3" s="1"/>
  <c r="CY875" i="3"/>
  <c r="CZ875" i="3"/>
  <c r="DA875" i="3"/>
  <c r="DB875" i="3"/>
  <c r="DC875" i="3"/>
  <c r="DF875" i="3"/>
  <c r="DH875" i="3"/>
  <c r="A876" i="3"/>
  <c r="Y876" i="3"/>
  <c r="CX876" i="3" s="1"/>
  <c r="CY876" i="3"/>
  <c r="CZ876" i="3"/>
  <c r="DA876" i="3"/>
  <c r="DB876" i="3"/>
  <c r="DC876" i="3"/>
  <c r="A877" i="3"/>
  <c r="Y877" i="3"/>
  <c r="CX877" i="3"/>
  <c r="DG877" i="3" s="1"/>
  <c r="CY877" i="3"/>
  <c r="CZ877" i="3"/>
  <c r="DA877" i="3"/>
  <c r="DB877" i="3"/>
  <c r="DC877" i="3"/>
  <c r="DF877" i="3"/>
  <c r="DH877" i="3"/>
  <c r="DJ877" i="3"/>
  <c r="A878" i="3"/>
  <c r="Y878" i="3"/>
  <c r="CX878" i="3" s="1"/>
  <c r="CY878" i="3"/>
  <c r="CZ878" i="3"/>
  <c r="DA878" i="3"/>
  <c r="DB878" i="3"/>
  <c r="DC878" i="3"/>
  <c r="A879" i="3"/>
  <c r="Y879" i="3"/>
  <c r="CX879" i="3"/>
  <c r="DG879" i="3" s="1"/>
  <c r="CY879" i="3"/>
  <c r="CZ879" i="3"/>
  <c r="DA879" i="3"/>
  <c r="DB879" i="3"/>
  <c r="DC879" i="3"/>
  <c r="DF879" i="3"/>
  <c r="DH879" i="3"/>
  <c r="DJ879" i="3"/>
  <c r="A880" i="3"/>
  <c r="Y880" i="3"/>
  <c r="CX880" i="3" s="1"/>
  <c r="CY880" i="3"/>
  <c r="CZ880" i="3"/>
  <c r="DA880" i="3"/>
  <c r="DB880" i="3"/>
  <c r="DC880" i="3"/>
  <c r="A881" i="3"/>
  <c r="Y881" i="3"/>
  <c r="CX881" i="3"/>
  <c r="DG881" i="3" s="1"/>
  <c r="CY881" i="3"/>
  <c r="CZ881" i="3"/>
  <c r="DA881" i="3"/>
  <c r="DB881" i="3"/>
  <c r="DC881" i="3"/>
  <c r="DF881" i="3"/>
  <c r="DH881" i="3"/>
  <c r="DJ881" i="3"/>
  <c r="A882" i="3"/>
  <c r="Y882" i="3"/>
  <c r="CX882" i="3" s="1"/>
  <c r="CY882" i="3"/>
  <c r="CZ882" i="3"/>
  <c r="DA882" i="3"/>
  <c r="DB882" i="3"/>
  <c r="DC882" i="3"/>
  <c r="A883" i="3"/>
  <c r="Y883" i="3"/>
  <c r="CX883" i="3"/>
  <c r="DG883" i="3" s="1"/>
  <c r="CY883" i="3"/>
  <c r="CZ883" i="3"/>
  <c r="DA883" i="3"/>
  <c r="DB883" i="3"/>
  <c r="DC883" i="3"/>
  <c r="DF883" i="3"/>
  <c r="DH883" i="3"/>
  <c r="DJ883" i="3"/>
  <c r="A884" i="3"/>
  <c r="Y884" i="3"/>
  <c r="CX884" i="3" s="1"/>
  <c r="CY884" i="3"/>
  <c r="CZ884" i="3"/>
  <c r="DA884" i="3"/>
  <c r="DB884" i="3"/>
  <c r="DC884" i="3"/>
  <c r="A885" i="3"/>
  <c r="Y885" i="3"/>
  <c r="CX885" i="3"/>
  <c r="DG885" i="3" s="1"/>
  <c r="CY885" i="3"/>
  <c r="CZ885" i="3"/>
  <c r="DA885" i="3"/>
  <c r="DB885" i="3"/>
  <c r="DC885" i="3"/>
  <c r="DF885" i="3"/>
  <c r="DH885" i="3"/>
  <c r="DJ885" i="3"/>
  <c r="A886" i="3"/>
  <c r="Y886" i="3"/>
  <c r="CX886" i="3" s="1"/>
  <c r="CY886" i="3"/>
  <c r="CZ886" i="3"/>
  <c r="DA886" i="3"/>
  <c r="DB886" i="3"/>
  <c r="DC886" i="3"/>
  <c r="A887" i="3"/>
  <c r="Y887" i="3"/>
  <c r="CX887" i="3"/>
  <c r="DG887" i="3" s="1"/>
  <c r="CY887" i="3"/>
  <c r="CZ887" i="3"/>
  <c r="DA887" i="3"/>
  <c r="DB887" i="3"/>
  <c r="DC887" i="3"/>
  <c r="DF887" i="3"/>
  <c r="DH887" i="3"/>
  <c r="DJ887" i="3"/>
  <c r="A888" i="3"/>
  <c r="Y888" i="3"/>
  <c r="CX888" i="3" s="1"/>
  <c r="CY888" i="3"/>
  <c r="CZ888" i="3"/>
  <c r="DA888" i="3"/>
  <c r="DB888" i="3"/>
  <c r="DC888" i="3"/>
  <c r="A889" i="3"/>
  <c r="Y889" i="3"/>
  <c r="CX889" i="3"/>
  <c r="DG889" i="3" s="1"/>
  <c r="CY889" i="3"/>
  <c r="CZ889" i="3"/>
  <c r="DA889" i="3"/>
  <c r="DB889" i="3"/>
  <c r="DC889" i="3"/>
  <c r="DF889" i="3"/>
  <c r="DH889" i="3"/>
  <c r="DJ889" i="3"/>
  <c r="A890" i="3"/>
  <c r="Y890" i="3"/>
  <c r="CX890" i="3" s="1"/>
  <c r="CY890" i="3"/>
  <c r="CZ890" i="3"/>
  <c r="DA890" i="3"/>
  <c r="DB890" i="3"/>
  <c r="DC890" i="3"/>
  <c r="A891" i="3"/>
  <c r="Y891" i="3"/>
  <c r="CX891" i="3"/>
  <c r="DG891" i="3" s="1"/>
  <c r="CY891" i="3"/>
  <c r="CZ891" i="3"/>
  <c r="DA891" i="3"/>
  <c r="DB891" i="3"/>
  <c r="DC891" i="3"/>
  <c r="DF891" i="3"/>
  <c r="DH891" i="3"/>
  <c r="A892" i="3"/>
  <c r="Y892" i="3"/>
  <c r="CX892" i="3" s="1"/>
  <c r="CY892" i="3"/>
  <c r="CZ892" i="3"/>
  <c r="DA892" i="3"/>
  <c r="DB892" i="3"/>
  <c r="DC892" i="3"/>
  <c r="A893" i="3"/>
  <c r="Y893" i="3"/>
  <c r="CX893" i="3"/>
  <c r="DG893" i="3" s="1"/>
  <c r="DJ893" i="3" s="1"/>
  <c r="CY893" i="3"/>
  <c r="CZ893" i="3"/>
  <c r="DA893" i="3"/>
  <c r="DB893" i="3"/>
  <c r="DC893" i="3"/>
  <c r="DF893" i="3"/>
  <c r="DH893" i="3"/>
  <c r="A894" i="3"/>
  <c r="Y894" i="3"/>
  <c r="CX894" i="3" s="1"/>
  <c r="CY894" i="3"/>
  <c r="CZ894" i="3"/>
  <c r="DA894" i="3"/>
  <c r="DB894" i="3"/>
  <c r="DC894" i="3"/>
  <c r="A895" i="3"/>
  <c r="Y895" i="3"/>
  <c r="CX895" i="3"/>
  <c r="DG895" i="3" s="1"/>
  <c r="DJ895" i="3" s="1"/>
  <c r="CY895" i="3"/>
  <c r="CZ895" i="3"/>
  <c r="DA895" i="3"/>
  <c r="DB895" i="3"/>
  <c r="DC895" i="3"/>
  <c r="DF895" i="3"/>
  <c r="DH895" i="3"/>
  <c r="A896" i="3"/>
  <c r="Y896" i="3"/>
  <c r="CX896" i="3" s="1"/>
  <c r="CY896" i="3"/>
  <c r="CZ896" i="3"/>
  <c r="DA896" i="3"/>
  <c r="DB896" i="3"/>
  <c r="DC896" i="3"/>
  <c r="A897" i="3"/>
  <c r="Y897" i="3"/>
  <c r="CX897" i="3"/>
  <c r="DG897" i="3" s="1"/>
  <c r="CY897" i="3"/>
  <c r="CZ897" i="3"/>
  <c r="DA897" i="3"/>
  <c r="DB897" i="3"/>
  <c r="DC897" i="3"/>
  <c r="DF897" i="3"/>
  <c r="DH897" i="3"/>
  <c r="DJ897" i="3"/>
  <c r="A898" i="3"/>
  <c r="Y898" i="3"/>
  <c r="CX898" i="3" s="1"/>
  <c r="CY898" i="3"/>
  <c r="CZ898" i="3"/>
  <c r="DA898" i="3"/>
  <c r="DB898" i="3"/>
  <c r="DC898" i="3"/>
  <c r="A899" i="3"/>
  <c r="Y899" i="3"/>
  <c r="CX899" i="3"/>
  <c r="DG899" i="3" s="1"/>
  <c r="CY899" i="3"/>
  <c r="CZ899" i="3"/>
  <c r="DA899" i="3"/>
  <c r="DB899" i="3"/>
  <c r="DC899" i="3"/>
  <c r="DF899" i="3"/>
  <c r="DH899" i="3"/>
  <c r="DJ899" i="3"/>
  <c r="A900" i="3"/>
  <c r="Y900" i="3"/>
  <c r="CX900" i="3" s="1"/>
  <c r="CY900" i="3"/>
  <c r="CZ900" i="3"/>
  <c r="DA900" i="3"/>
  <c r="DB900" i="3"/>
  <c r="DC900" i="3"/>
  <c r="A901" i="3"/>
  <c r="Y901" i="3"/>
  <c r="CX901" i="3"/>
  <c r="DG901" i="3" s="1"/>
  <c r="CY901" i="3"/>
  <c r="CZ901" i="3"/>
  <c r="DA901" i="3"/>
  <c r="DB901" i="3"/>
  <c r="DC901" i="3"/>
  <c r="DF901" i="3"/>
  <c r="DH901" i="3"/>
  <c r="A902" i="3"/>
  <c r="Y902" i="3"/>
  <c r="CX902" i="3" s="1"/>
  <c r="CY902" i="3"/>
  <c r="CZ902" i="3"/>
  <c r="DA902" i="3"/>
  <c r="DB902" i="3"/>
  <c r="DC902" i="3"/>
  <c r="A903" i="3"/>
  <c r="Y903" i="3"/>
  <c r="CX903" i="3"/>
  <c r="DG903" i="3" s="1"/>
  <c r="DJ903" i="3" s="1"/>
  <c r="CY903" i="3"/>
  <c r="CZ903" i="3"/>
  <c r="DA903" i="3"/>
  <c r="DB903" i="3"/>
  <c r="DC903" i="3"/>
  <c r="DF903" i="3"/>
  <c r="DH903" i="3"/>
  <c r="A904" i="3"/>
  <c r="Y904" i="3"/>
  <c r="CX904" i="3" s="1"/>
  <c r="CY904" i="3"/>
  <c r="CZ904" i="3"/>
  <c r="DA904" i="3"/>
  <c r="DB904" i="3"/>
  <c r="DC904" i="3"/>
  <c r="A905" i="3"/>
  <c r="Y905" i="3"/>
  <c r="CX905" i="3"/>
  <c r="DG905" i="3" s="1"/>
  <c r="DJ905" i="3" s="1"/>
  <c r="CY905" i="3"/>
  <c r="CZ905" i="3"/>
  <c r="DA905" i="3"/>
  <c r="DB905" i="3"/>
  <c r="DC905" i="3"/>
  <c r="DF905" i="3"/>
  <c r="DH905" i="3"/>
  <c r="A906" i="3"/>
  <c r="Y906" i="3"/>
  <c r="CX906" i="3" s="1"/>
  <c r="CY906" i="3"/>
  <c r="CZ906" i="3"/>
  <c r="DA906" i="3"/>
  <c r="DB906" i="3"/>
  <c r="DC906" i="3"/>
  <c r="A907" i="3"/>
  <c r="Y907" i="3"/>
  <c r="CX907" i="3"/>
  <c r="DG907" i="3" s="1"/>
  <c r="DJ907" i="3" s="1"/>
  <c r="CY907" i="3"/>
  <c r="CZ907" i="3"/>
  <c r="DA907" i="3"/>
  <c r="DB907" i="3"/>
  <c r="DC907" i="3"/>
  <c r="DF907" i="3"/>
  <c r="DH907" i="3"/>
  <c r="A908" i="3"/>
  <c r="Y908" i="3"/>
  <c r="CX908" i="3" s="1"/>
  <c r="CY908" i="3"/>
  <c r="CZ908" i="3"/>
  <c r="DA908" i="3"/>
  <c r="DB908" i="3"/>
  <c r="DC908" i="3"/>
  <c r="A909" i="3"/>
  <c r="Y909" i="3"/>
  <c r="CX909" i="3"/>
  <c r="DG909" i="3" s="1"/>
  <c r="CY909" i="3"/>
  <c r="CZ909" i="3"/>
  <c r="DA909" i="3"/>
  <c r="DB909" i="3"/>
  <c r="DC909" i="3"/>
  <c r="DF909" i="3"/>
  <c r="DH909" i="3"/>
  <c r="DJ909" i="3"/>
  <c r="A910" i="3"/>
  <c r="Y910" i="3"/>
  <c r="CX910" i="3" s="1"/>
  <c r="CY910" i="3"/>
  <c r="CZ910" i="3"/>
  <c r="DA910" i="3"/>
  <c r="DB910" i="3"/>
  <c r="DC910" i="3"/>
  <c r="A911" i="3"/>
  <c r="Y911" i="3"/>
  <c r="CX911" i="3"/>
  <c r="DG911" i="3" s="1"/>
  <c r="CY911" i="3"/>
  <c r="CZ911" i="3"/>
  <c r="DA911" i="3"/>
  <c r="DB911" i="3"/>
  <c r="DC911" i="3"/>
  <c r="DF911" i="3"/>
  <c r="DH911" i="3"/>
  <c r="DJ911" i="3"/>
  <c r="A912" i="3"/>
  <c r="Y912" i="3"/>
  <c r="CX912" i="3" s="1"/>
  <c r="CY912" i="3"/>
  <c r="CZ912" i="3"/>
  <c r="DA912" i="3"/>
  <c r="DB912" i="3"/>
  <c r="DC912" i="3"/>
  <c r="A913" i="3"/>
  <c r="Y913" i="3"/>
  <c r="CX913" i="3"/>
  <c r="DG913" i="3" s="1"/>
  <c r="CY913" i="3"/>
  <c r="CZ913" i="3"/>
  <c r="DA913" i="3"/>
  <c r="DB913" i="3"/>
  <c r="DC913" i="3"/>
  <c r="DF913" i="3"/>
  <c r="DH913" i="3"/>
  <c r="DJ913" i="3"/>
  <c r="A914" i="3"/>
  <c r="Y914" i="3"/>
  <c r="CX914" i="3" s="1"/>
  <c r="CY914" i="3"/>
  <c r="CZ914" i="3"/>
  <c r="DA914" i="3"/>
  <c r="DB914" i="3"/>
  <c r="DC914" i="3"/>
  <c r="A915" i="3"/>
  <c r="Y915" i="3"/>
  <c r="CX915" i="3"/>
  <c r="DG915" i="3" s="1"/>
  <c r="CY915" i="3"/>
  <c r="CZ915" i="3"/>
  <c r="DA915" i="3"/>
  <c r="DB915" i="3"/>
  <c r="DC915" i="3"/>
  <c r="DF915" i="3"/>
  <c r="DH915" i="3"/>
  <c r="DJ915" i="3"/>
  <c r="A916" i="3"/>
  <c r="Y916" i="3"/>
  <c r="CX916" i="3" s="1"/>
  <c r="CY916" i="3"/>
  <c r="CZ916" i="3"/>
  <c r="DA916" i="3"/>
  <c r="DB916" i="3"/>
  <c r="DC916" i="3"/>
  <c r="A917" i="3"/>
  <c r="Y917" i="3"/>
  <c r="CX917" i="3"/>
  <c r="DG917" i="3" s="1"/>
  <c r="CY917" i="3"/>
  <c r="CZ917" i="3"/>
  <c r="DA917" i="3"/>
  <c r="DB917" i="3"/>
  <c r="DC917" i="3"/>
  <c r="DF917" i="3"/>
  <c r="DH917" i="3"/>
  <c r="DJ917" i="3"/>
  <c r="A918" i="3"/>
  <c r="Y918" i="3"/>
  <c r="CX918" i="3" s="1"/>
  <c r="CY918" i="3"/>
  <c r="CZ918" i="3"/>
  <c r="DA918" i="3"/>
  <c r="DB918" i="3"/>
  <c r="DC918" i="3"/>
  <c r="A919" i="3"/>
  <c r="Y919" i="3"/>
  <c r="CX919" i="3"/>
  <c r="DG919" i="3" s="1"/>
  <c r="CY919" i="3"/>
  <c r="CZ919" i="3"/>
  <c r="DA919" i="3"/>
  <c r="DB919" i="3"/>
  <c r="DC919" i="3"/>
  <c r="DF919" i="3"/>
  <c r="DH919" i="3"/>
  <c r="DJ919" i="3"/>
  <c r="A920" i="3"/>
  <c r="Y920" i="3"/>
  <c r="CX920" i="3" s="1"/>
  <c r="CY920" i="3"/>
  <c r="CZ920" i="3"/>
  <c r="DA920" i="3"/>
  <c r="DB920" i="3"/>
  <c r="DC920" i="3"/>
  <c r="A921" i="3"/>
  <c r="Y921" i="3"/>
  <c r="CX921" i="3"/>
  <c r="DG921" i="3" s="1"/>
  <c r="CY921" i="3"/>
  <c r="CZ921" i="3"/>
  <c r="DA921" i="3"/>
  <c r="DB921" i="3"/>
  <c r="DC921" i="3"/>
  <c r="DF921" i="3"/>
  <c r="DH921" i="3"/>
  <c r="DJ921" i="3"/>
  <c r="A922" i="3"/>
  <c r="Y922" i="3"/>
  <c r="CX922" i="3" s="1"/>
  <c r="CY922" i="3"/>
  <c r="CZ922" i="3"/>
  <c r="DA922" i="3"/>
  <c r="DB922" i="3"/>
  <c r="DC922" i="3"/>
  <c r="A923" i="3"/>
  <c r="Y923" i="3"/>
  <c r="CX923" i="3"/>
  <c r="DG923" i="3" s="1"/>
  <c r="CY923" i="3"/>
  <c r="CZ923" i="3"/>
  <c r="DA923" i="3"/>
  <c r="DB923" i="3"/>
  <c r="DC923" i="3"/>
  <c r="DF923" i="3"/>
  <c r="DH923" i="3"/>
  <c r="A924" i="3"/>
  <c r="Y924" i="3"/>
  <c r="CX924" i="3" s="1"/>
  <c r="CY924" i="3"/>
  <c r="CZ924" i="3"/>
  <c r="DA924" i="3"/>
  <c r="DB924" i="3"/>
  <c r="DC924" i="3"/>
  <c r="A925" i="3"/>
  <c r="Y925" i="3"/>
  <c r="CX925" i="3"/>
  <c r="DG925" i="3" s="1"/>
  <c r="DJ925" i="3" s="1"/>
  <c r="CY925" i="3"/>
  <c r="CZ925" i="3"/>
  <c r="DA925" i="3"/>
  <c r="DB925" i="3"/>
  <c r="DC925" i="3"/>
  <c r="DF925" i="3"/>
  <c r="DH925" i="3"/>
  <c r="A926" i="3"/>
  <c r="Y926" i="3"/>
  <c r="CX926" i="3" s="1"/>
  <c r="CY926" i="3"/>
  <c r="CZ926" i="3"/>
  <c r="DA926" i="3"/>
  <c r="DB926" i="3"/>
  <c r="DC926" i="3"/>
  <c r="A927" i="3"/>
  <c r="Y927" i="3"/>
  <c r="CX927" i="3"/>
  <c r="DG927" i="3" s="1"/>
  <c r="DJ927" i="3" s="1"/>
  <c r="CY927" i="3"/>
  <c r="CZ927" i="3"/>
  <c r="DA927" i="3"/>
  <c r="DB927" i="3"/>
  <c r="DC927" i="3"/>
  <c r="DF927" i="3"/>
  <c r="DH927" i="3"/>
  <c r="A928" i="3"/>
  <c r="Y928" i="3"/>
  <c r="CX928" i="3" s="1"/>
  <c r="CY928" i="3"/>
  <c r="CZ928" i="3"/>
  <c r="DA928" i="3"/>
  <c r="DB928" i="3"/>
  <c r="DC928" i="3"/>
  <c r="A929" i="3"/>
  <c r="Y929" i="3"/>
  <c r="CX929" i="3"/>
  <c r="DG929" i="3" s="1"/>
  <c r="DJ929" i="3" s="1"/>
  <c r="CY929" i="3"/>
  <c r="CZ929" i="3"/>
  <c r="DA929" i="3"/>
  <c r="DB929" i="3"/>
  <c r="DC929" i="3"/>
  <c r="DF929" i="3"/>
  <c r="DH929" i="3"/>
  <c r="A930" i="3"/>
  <c r="Y930" i="3"/>
  <c r="CX930" i="3" s="1"/>
  <c r="CY930" i="3"/>
  <c r="CZ930" i="3"/>
  <c r="DA930" i="3"/>
  <c r="DB930" i="3"/>
  <c r="DC930" i="3"/>
  <c r="A931" i="3"/>
  <c r="Y931" i="3"/>
  <c r="CX931" i="3"/>
  <c r="DG931" i="3" s="1"/>
  <c r="CY931" i="3"/>
  <c r="CZ931" i="3"/>
  <c r="DA931" i="3"/>
  <c r="DB931" i="3"/>
  <c r="DC931" i="3"/>
  <c r="DF931" i="3"/>
  <c r="DH931" i="3"/>
  <c r="DJ931" i="3"/>
  <c r="A932" i="3"/>
  <c r="Y932" i="3"/>
  <c r="CX932" i="3" s="1"/>
  <c r="CY932" i="3"/>
  <c r="CZ932" i="3"/>
  <c r="DA932" i="3"/>
  <c r="DB932" i="3"/>
  <c r="DC932" i="3"/>
  <c r="A933" i="3"/>
  <c r="Y933" i="3"/>
  <c r="CX933" i="3"/>
  <c r="DG933" i="3" s="1"/>
  <c r="CY933" i="3"/>
  <c r="CZ933" i="3"/>
  <c r="DA933" i="3"/>
  <c r="DB933" i="3"/>
  <c r="DC933" i="3"/>
  <c r="DF933" i="3"/>
  <c r="DH933" i="3"/>
  <c r="DJ933" i="3"/>
  <c r="A934" i="3"/>
  <c r="Y934" i="3"/>
  <c r="CX934" i="3" s="1"/>
  <c r="CY934" i="3"/>
  <c r="CZ934" i="3"/>
  <c r="DA934" i="3"/>
  <c r="DB934" i="3"/>
  <c r="DC934" i="3"/>
  <c r="A935" i="3"/>
  <c r="Y935" i="3"/>
  <c r="CX935" i="3"/>
  <c r="DG935" i="3" s="1"/>
  <c r="CY935" i="3"/>
  <c r="CZ935" i="3"/>
  <c r="DA935" i="3"/>
  <c r="DB935" i="3"/>
  <c r="DC935" i="3"/>
  <c r="DF935" i="3"/>
  <c r="DH935" i="3"/>
  <c r="A936" i="3"/>
  <c r="Y936" i="3"/>
  <c r="CX936" i="3" s="1"/>
  <c r="CY936" i="3"/>
  <c r="CZ936" i="3"/>
  <c r="DA936" i="3"/>
  <c r="DB936" i="3"/>
  <c r="DC936" i="3"/>
  <c r="A937" i="3"/>
  <c r="Y937" i="3"/>
  <c r="CX937" i="3"/>
  <c r="DG937" i="3" s="1"/>
  <c r="DJ937" i="3" s="1"/>
  <c r="CY937" i="3"/>
  <c r="CZ937" i="3"/>
  <c r="DA937" i="3"/>
  <c r="DB937" i="3"/>
  <c r="DC937" i="3"/>
  <c r="DF937" i="3"/>
  <c r="DH937" i="3"/>
  <c r="A938" i="3"/>
  <c r="Y938" i="3"/>
  <c r="CX938" i="3" s="1"/>
  <c r="CY938" i="3"/>
  <c r="CZ938" i="3"/>
  <c r="DA938" i="3"/>
  <c r="DB938" i="3"/>
  <c r="DC938" i="3"/>
  <c r="A939" i="3"/>
  <c r="Y939" i="3"/>
  <c r="CX939" i="3"/>
  <c r="DG939" i="3" s="1"/>
  <c r="DJ939" i="3" s="1"/>
  <c r="CY939" i="3"/>
  <c r="CZ939" i="3"/>
  <c r="DA939" i="3"/>
  <c r="DB939" i="3"/>
  <c r="DC939" i="3"/>
  <c r="DF939" i="3"/>
  <c r="DH939" i="3"/>
  <c r="A940" i="3"/>
  <c r="Y940" i="3"/>
  <c r="CX940" i="3" s="1"/>
  <c r="CY940" i="3"/>
  <c r="CZ940" i="3"/>
  <c r="DA940" i="3"/>
  <c r="DB940" i="3"/>
  <c r="DC940" i="3"/>
  <c r="A941" i="3"/>
  <c r="Y941" i="3"/>
  <c r="CX941" i="3"/>
  <c r="DG941" i="3" s="1"/>
  <c r="DJ941" i="3" s="1"/>
  <c r="CY941" i="3"/>
  <c r="CZ941" i="3"/>
  <c r="DA941" i="3"/>
  <c r="DB941" i="3"/>
  <c r="DC941" i="3"/>
  <c r="DF941" i="3"/>
  <c r="DH941" i="3"/>
  <c r="A942" i="3"/>
  <c r="Y942" i="3"/>
  <c r="CX942" i="3" s="1"/>
  <c r="CY942" i="3"/>
  <c r="CZ942" i="3"/>
  <c r="DA942" i="3"/>
  <c r="DB942" i="3"/>
  <c r="DC942" i="3"/>
  <c r="A943" i="3"/>
  <c r="Y943" i="3"/>
  <c r="CX943" i="3"/>
  <c r="DG943" i="3" s="1"/>
  <c r="CY943" i="3"/>
  <c r="CZ943" i="3"/>
  <c r="DA943" i="3"/>
  <c r="DB943" i="3"/>
  <c r="DC943" i="3"/>
  <c r="DF943" i="3"/>
  <c r="DH943" i="3"/>
  <c r="DJ943" i="3"/>
  <c r="A944" i="3"/>
  <c r="Y944" i="3"/>
  <c r="CX944" i="3" s="1"/>
  <c r="CY944" i="3"/>
  <c r="CZ944" i="3"/>
  <c r="DA944" i="3"/>
  <c r="DB944" i="3"/>
  <c r="DC944" i="3"/>
  <c r="A945" i="3"/>
  <c r="Y945" i="3"/>
  <c r="CX945" i="3"/>
  <c r="DG945" i="3" s="1"/>
  <c r="CY945" i="3"/>
  <c r="CZ945" i="3"/>
  <c r="DA945" i="3"/>
  <c r="DB945" i="3"/>
  <c r="DC945" i="3"/>
  <c r="DF945" i="3"/>
  <c r="DH945" i="3"/>
  <c r="DJ945" i="3"/>
  <c r="A946" i="3"/>
  <c r="Y946" i="3"/>
  <c r="CX946" i="3" s="1"/>
  <c r="CY946" i="3"/>
  <c r="CZ946" i="3"/>
  <c r="DA946" i="3"/>
  <c r="DB946" i="3"/>
  <c r="DC946" i="3"/>
  <c r="A947" i="3"/>
  <c r="Y947" i="3"/>
  <c r="CX947" i="3"/>
  <c r="DG947" i="3" s="1"/>
  <c r="CY947" i="3"/>
  <c r="CZ947" i="3"/>
  <c r="DA947" i="3"/>
  <c r="DB947" i="3"/>
  <c r="DC947" i="3"/>
  <c r="DF947" i="3"/>
  <c r="DH947" i="3"/>
  <c r="DJ947" i="3"/>
  <c r="A948" i="3"/>
  <c r="Y948" i="3"/>
  <c r="CX948" i="3" s="1"/>
  <c r="CY948" i="3"/>
  <c r="CZ948" i="3"/>
  <c r="DA948" i="3"/>
  <c r="DB948" i="3"/>
  <c r="DC948" i="3"/>
  <c r="A949" i="3"/>
  <c r="Y949" i="3"/>
  <c r="CX949" i="3"/>
  <c r="DG949" i="3" s="1"/>
  <c r="CY949" i="3"/>
  <c r="CZ949" i="3"/>
  <c r="DA949" i="3"/>
  <c r="DB949" i="3"/>
  <c r="DC949" i="3"/>
  <c r="DF949" i="3"/>
  <c r="DH949" i="3"/>
  <c r="DJ949" i="3"/>
  <c r="A950" i="3"/>
  <c r="Y950" i="3"/>
  <c r="CX950" i="3" s="1"/>
  <c r="CY950" i="3"/>
  <c r="CZ950" i="3"/>
  <c r="DA950" i="3"/>
  <c r="DB950" i="3"/>
  <c r="DC950" i="3"/>
  <c r="A951" i="3"/>
  <c r="Y951" i="3"/>
  <c r="CX951" i="3"/>
  <c r="DG951" i="3" s="1"/>
  <c r="CY951" i="3"/>
  <c r="CZ951" i="3"/>
  <c r="DA951" i="3"/>
  <c r="DB951" i="3"/>
  <c r="DC951" i="3"/>
  <c r="DF951" i="3"/>
  <c r="DH951" i="3"/>
  <c r="DJ951" i="3"/>
  <c r="A952" i="3"/>
  <c r="Y952" i="3"/>
  <c r="CX952" i="3" s="1"/>
  <c r="CY952" i="3"/>
  <c r="CZ952" i="3"/>
  <c r="DA952" i="3"/>
  <c r="DB952" i="3"/>
  <c r="DC952" i="3"/>
  <c r="A953" i="3"/>
  <c r="Y953" i="3"/>
  <c r="CX953" i="3"/>
  <c r="DG953" i="3" s="1"/>
  <c r="CY953" i="3"/>
  <c r="CZ953" i="3"/>
  <c r="DA953" i="3"/>
  <c r="DB953" i="3"/>
  <c r="DC953" i="3"/>
  <c r="DF953" i="3"/>
  <c r="DH953" i="3"/>
  <c r="DJ953" i="3"/>
  <c r="A954" i="3"/>
  <c r="Y954" i="3"/>
  <c r="CX954" i="3" s="1"/>
  <c r="CY954" i="3"/>
  <c r="CZ954" i="3"/>
  <c r="DA954" i="3"/>
  <c r="DB954" i="3"/>
  <c r="DC954" i="3"/>
  <c r="A955" i="3"/>
  <c r="Y955" i="3"/>
  <c r="CX955" i="3"/>
  <c r="DG955" i="3" s="1"/>
  <c r="CY955" i="3"/>
  <c r="CZ955" i="3"/>
  <c r="DA955" i="3"/>
  <c r="DB955" i="3"/>
  <c r="DC955" i="3"/>
  <c r="DF955" i="3"/>
  <c r="DH955" i="3"/>
  <c r="DJ955" i="3"/>
  <c r="A956" i="3"/>
  <c r="Y956" i="3"/>
  <c r="CX956" i="3" s="1"/>
  <c r="CY956" i="3"/>
  <c r="CZ956" i="3"/>
  <c r="DA956" i="3"/>
  <c r="DB956" i="3"/>
  <c r="DC956" i="3"/>
  <c r="A957" i="3"/>
  <c r="Y957" i="3"/>
  <c r="CX957" i="3"/>
  <c r="DG957" i="3" s="1"/>
  <c r="CY957" i="3"/>
  <c r="CZ957" i="3"/>
  <c r="DA957" i="3"/>
  <c r="DB957" i="3"/>
  <c r="DC957" i="3"/>
  <c r="DF957" i="3"/>
  <c r="DH957" i="3"/>
  <c r="A958" i="3"/>
  <c r="Y958" i="3"/>
  <c r="CX958" i="3" s="1"/>
  <c r="CY958" i="3"/>
  <c r="CZ958" i="3"/>
  <c r="DA958" i="3"/>
  <c r="DB958" i="3"/>
  <c r="DC958" i="3"/>
  <c r="A959" i="3"/>
  <c r="Y959" i="3"/>
  <c r="CX959" i="3"/>
  <c r="DG959" i="3" s="1"/>
  <c r="DJ959" i="3" s="1"/>
  <c r="CY959" i="3"/>
  <c r="CZ959" i="3"/>
  <c r="DA959" i="3"/>
  <c r="DB959" i="3"/>
  <c r="DC959" i="3"/>
  <c r="DF959" i="3"/>
  <c r="DH959" i="3"/>
  <c r="A960" i="3"/>
  <c r="Y960" i="3"/>
  <c r="CX960" i="3" s="1"/>
  <c r="CY960" i="3"/>
  <c r="CZ960" i="3"/>
  <c r="DA960" i="3"/>
  <c r="DB960" i="3"/>
  <c r="DC960" i="3"/>
  <c r="A961" i="3"/>
  <c r="Y961" i="3"/>
  <c r="CX961" i="3"/>
  <c r="DG961" i="3" s="1"/>
  <c r="DJ961" i="3" s="1"/>
  <c r="CY961" i="3"/>
  <c r="CZ961" i="3"/>
  <c r="DA961" i="3"/>
  <c r="DB961" i="3"/>
  <c r="DC961" i="3"/>
  <c r="DF961" i="3"/>
  <c r="DH961" i="3"/>
  <c r="A962" i="3"/>
  <c r="Y962" i="3"/>
  <c r="CX962" i="3" s="1"/>
  <c r="CY962" i="3"/>
  <c r="CZ962" i="3"/>
  <c r="DA962" i="3"/>
  <c r="DB962" i="3"/>
  <c r="DC962" i="3"/>
  <c r="A963" i="3"/>
  <c r="Y963" i="3"/>
  <c r="CX963" i="3"/>
  <c r="DG963" i="3" s="1"/>
  <c r="DJ963" i="3" s="1"/>
  <c r="CY963" i="3"/>
  <c r="CZ963" i="3"/>
  <c r="DA963" i="3"/>
  <c r="DB963" i="3"/>
  <c r="DC963" i="3"/>
  <c r="DF963" i="3"/>
  <c r="DH963" i="3"/>
  <c r="A964" i="3"/>
  <c r="Y964" i="3"/>
  <c r="CX964" i="3" s="1"/>
  <c r="CY964" i="3"/>
  <c r="CZ964" i="3"/>
  <c r="DA964" i="3"/>
  <c r="DB964" i="3"/>
  <c r="DC964" i="3"/>
  <c r="A965" i="3"/>
  <c r="Y965" i="3"/>
  <c r="CX965" i="3"/>
  <c r="DG965" i="3" s="1"/>
  <c r="CY965" i="3"/>
  <c r="CZ965" i="3"/>
  <c r="DA965" i="3"/>
  <c r="DB965" i="3"/>
  <c r="DC965" i="3"/>
  <c r="DF965" i="3"/>
  <c r="DH965" i="3"/>
  <c r="DJ965" i="3"/>
  <c r="A966" i="3"/>
  <c r="Y966" i="3"/>
  <c r="CX966" i="3" s="1"/>
  <c r="CY966" i="3"/>
  <c r="CZ966" i="3"/>
  <c r="DA966" i="3"/>
  <c r="DB966" i="3"/>
  <c r="DC966" i="3"/>
  <c r="A967" i="3"/>
  <c r="Y967" i="3"/>
  <c r="CX967" i="3"/>
  <c r="DG967" i="3" s="1"/>
  <c r="CY967" i="3"/>
  <c r="CZ967" i="3"/>
  <c r="DA967" i="3"/>
  <c r="DB967" i="3"/>
  <c r="DC967" i="3"/>
  <c r="DF967" i="3"/>
  <c r="DH967" i="3"/>
  <c r="DJ967" i="3"/>
  <c r="A968" i="3"/>
  <c r="Y968" i="3"/>
  <c r="CX968" i="3" s="1"/>
  <c r="CY968" i="3"/>
  <c r="CZ968" i="3"/>
  <c r="DA968" i="3"/>
  <c r="DB968" i="3"/>
  <c r="DC968" i="3"/>
  <c r="A969" i="3"/>
  <c r="Y969" i="3"/>
  <c r="CX969" i="3"/>
  <c r="DG969" i="3" s="1"/>
  <c r="CY969" i="3"/>
  <c r="CZ969" i="3"/>
  <c r="DA969" i="3"/>
  <c r="DB969" i="3"/>
  <c r="DC969" i="3"/>
  <c r="DF969" i="3"/>
  <c r="DH969" i="3"/>
  <c r="A970" i="3"/>
  <c r="Y970" i="3"/>
  <c r="CX970" i="3" s="1"/>
  <c r="CY970" i="3"/>
  <c r="CZ970" i="3"/>
  <c r="DA970" i="3"/>
  <c r="DB970" i="3"/>
  <c r="DC970" i="3"/>
  <c r="A971" i="3"/>
  <c r="Y971" i="3"/>
  <c r="CX971" i="3"/>
  <c r="DG971" i="3" s="1"/>
  <c r="DJ971" i="3" s="1"/>
  <c r="CY971" i="3"/>
  <c r="CZ971" i="3"/>
  <c r="DA971" i="3"/>
  <c r="DB971" i="3"/>
  <c r="DC971" i="3"/>
  <c r="DF971" i="3"/>
  <c r="DH971" i="3"/>
  <c r="A972" i="3"/>
  <c r="Y972" i="3"/>
  <c r="CX972" i="3" s="1"/>
  <c r="CY972" i="3"/>
  <c r="CZ972" i="3"/>
  <c r="DA972" i="3"/>
  <c r="DB972" i="3"/>
  <c r="DC972" i="3"/>
  <c r="A973" i="3"/>
  <c r="Y973" i="3"/>
  <c r="CX973" i="3"/>
  <c r="DG973" i="3" s="1"/>
  <c r="DJ973" i="3" s="1"/>
  <c r="CY973" i="3"/>
  <c r="CZ973" i="3"/>
  <c r="DA973" i="3"/>
  <c r="DB973" i="3"/>
  <c r="DC973" i="3"/>
  <c r="DF973" i="3"/>
  <c r="DH973" i="3"/>
  <c r="A974" i="3"/>
  <c r="Y974" i="3"/>
  <c r="CX974" i="3" s="1"/>
  <c r="CY974" i="3"/>
  <c r="CZ974" i="3"/>
  <c r="DA974" i="3"/>
  <c r="DB974" i="3"/>
  <c r="DC974" i="3"/>
  <c r="A975" i="3"/>
  <c r="Y975" i="3"/>
  <c r="CX975" i="3"/>
  <c r="DG975" i="3" s="1"/>
  <c r="CY975" i="3"/>
  <c r="CZ975" i="3"/>
  <c r="DA975" i="3"/>
  <c r="DB975" i="3"/>
  <c r="DC975" i="3"/>
  <c r="DF975" i="3"/>
  <c r="DH975" i="3"/>
  <c r="DJ975" i="3"/>
  <c r="A976" i="3"/>
  <c r="Y976" i="3"/>
  <c r="CX976" i="3" s="1"/>
  <c r="CY976" i="3"/>
  <c r="CZ976" i="3"/>
  <c r="DA976" i="3"/>
  <c r="DB976" i="3"/>
  <c r="DC976" i="3"/>
  <c r="A977" i="3"/>
  <c r="Y977" i="3"/>
  <c r="CX977" i="3"/>
  <c r="DG977" i="3" s="1"/>
  <c r="CY977" i="3"/>
  <c r="CZ977" i="3"/>
  <c r="DA977" i="3"/>
  <c r="DB977" i="3"/>
  <c r="DC977" i="3"/>
  <c r="DF977" i="3"/>
  <c r="DH977" i="3"/>
  <c r="DJ977" i="3"/>
  <c r="A978" i="3"/>
  <c r="Y978" i="3"/>
  <c r="CX978" i="3" s="1"/>
  <c r="CY978" i="3"/>
  <c r="CZ978" i="3"/>
  <c r="DA978" i="3"/>
  <c r="DB978" i="3"/>
  <c r="DC978" i="3"/>
  <c r="A979" i="3"/>
  <c r="Y979" i="3"/>
  <c r="CX979" i="3"/>
  <c r="DG979" i="3" s="1"/>
  <c r="CY979" i="3"/>
  <c r="CZ979" i="3"/>
  <c r="DA979" i="3"/>
  <c r="DB979" i="3"/>
  <c r="DC979" i="3"/>
  <c r="DF979" i="3"/>
  <c r="DH979" i="3"/>
  <c r="DJ979" i="3"/>
  <c r="A980" i="3"/>
  <c r="Y980" i="3"/>
  <c r="CX980" i="3" s="1"/>
  <c r="CY980" i="3"/>
  <c r="CZ980" i="3"/>
  <c r="DA980" i="3"/>
  <c r="DB980" i="3"/>
  <c r="DC980" i="3"/>
  <c r="A981" i="3"/>
  <c r="Y981" i="3"/>
  <c r="CX981" i="3"/>
  <c r="DG981" i="3" s="1"/>
  <c r="CY981" i="3"/>
  <c r="CZ981" i="3"/>
  <c r="DA981" i="3"/>
  <c r="DB981" i="3"/>
  <c r="DC981" i="3"/>
  <c r="DF981" i="3"/>
  <c r="DH981" i="3"/>
  <c r="DJ981" i="3"/>
  <c r="A982" i="3"/>
  <c r="Y982" i="3"/>
  <c r="CX982" i="3" s="1"/>
  <c r="CY982" i="3"/>
  <c r="CZ982" i="3"/>
  <c r="DA982" i="3"/>
  <c r="DB982" i="3"/>
  <c r="DC982" i="3"/>
  <c r="A983" i="3"/>
  <c r="Y983" i="3"/>
  <c r="CX983" i="3"/>
  <c r="DG983" i="3" s="1"/>
  <c r="CY983" i="3"/>
  <c r="CZ983" i="3"/>
  <c r="DA983" i="3"/>
  <c r="DB983" i="3"/>
  <c r="DC983" i="3"/>
  <c r="DF983" i="3"/>
  <c r="DH983" i="3"/>
  <c r="DJ983" i="3"/>
  <c r="A984" i="3"/>
  <c r="Y984" i="3"/>
  <c r="CX984" i="3" s="1"/>
  <c r="CY984" i="3"/>
  <c r="CZ984" i="3"/>
  <c r="DA984" i="3"/>
  <c r="DB984" i="3"/>
  <c r="DC984" i="3"/>
  <c r="A985" i="3"/>
  <c r="Y985" i="3"/>
  <c r="CX985" i="3"/>
  <c r="DG985" i="3" s="1"/>
  <c r="CY985" i="3"/>
  <c r="CZ985" i="3"/>
  <c r="DA985" i="3"/>
  <c r="DB985" i="3"/>
  <c r="DC985" i="3"/>
  <c r="DF985" i="3"/>
  <c r="DH985" i="3"/>
  <c r="A986" i="3"/>
  <c r="Y986" i="3"/>
  <c r="CX986" i="3" s="1"/>
  <c r="CY986" i="3"/>
  <c r="CZ986" i="3"/>
  <c r="DA986" i="3"/>
  <c r="DB986" i="3"/>
  <c r="DC986" i="3"/>
  <c r="DG986" i="3"/>
  <c r="DJ986" i="3" s="1"/>
  <c r="DI986" i="3"/>
  <c r="A987" i="3"/>
  <c r="Y987" i="3"/>
  <c r="CX987" i="3"/>
  <c r="CY987" i="3"/>
  <c r="CZ987" i="3"/>
  <c r="DA987" i="3"/>
  <c r="DB987" i="3"/>
  <c r="DC987" i="3"/>
  <c r="DF987" i="3"/>
  <c r="DH987" i="3"/>
  <c r="A988" i="3"/>
  <c r="Y988" i="3"/>
  <c r="CX988" i="3" s="1"/>
  <c r="CY988" i="3"/>
  <c r="CZ988" i="3"/>
  <c r="DA988" i="3"/>
  <c r="DB988" i="3"/>
  <c r="DC988" i="3"/>
  <c r="DG988" i="3"/>
  <c r="DJ988" i="3" s="1"/>
  <c r="DI988" i="3"/>
  <c r="A989" i="3"/>
  <c r="Y989" i="3"/>
  <c r="CX989" i="3"/>
  <c r="CY989" i="3"/>
  <c r="CZ989" i="3"/>
  <c r="DA989" i="3"/>
  <c r="DB989" i="3"/>
  <c r="DC989" i="3"/>
  <c r="DF989" i="3"/>
  <c r="DH989" i="3"/>
  <c r="A990" i="3"/>
  <c r="Y990" i="3"/>
  <c r="CX990" i="3" s="1"/>
  <c r="CY990" i="3"/>
  <c r="CZ990" i="3"/>
  <c r="DA990" i="3"/>
  <c r="DB990" i="3"/>
  <c r="DC990" i="3"/>
  <c r="DG990" i="3"/>
  <c r="DJ990" i="3" s="1"/>
  <c r="DI990" i="3"/>
  <c r="A991" i="3"/>
  <c r="Y991" i="3"/>
  <c r="CX991" i="3"/>
  <c r="CY991" i="3"/>
  <c r="CZ991" i="3"/>
  <c r="DA991" i="3"/>
  <c r="DB991" i="3"/>
  <c r="DC991" i="3"/>
  <c r="DF991" i="3"/>
  <c r="DH991" i="3"/>
  <c r="A992" i="3"/>
  <c r="Y992" i="3"/>
  <c r="CX992" i="3" s="1"/>
  <c r="CY992" i="3"/>
  <c r="CZ992" i="3"/>
  <c r="DA992" i="3"/>
  <c r="DB992" i="3"/>
  <c r="DC992" i="3"/>
  <c r="DG992" i="3"/>
  <c r="DJ992" i="3" s="1"/>
  <c r="DI992" i="3"/>
  <c r="A993" i="3"/>
  <c r="Y993" i="3"/>
  <c r="CX993" i="3"/>
  <c r="CY993" i="3"/>
  <c r="CZ993" i="3"/>
  <c r="DA993" i="3"/>
  <c r="DB993" i="3"/>
  <c r="DC993" i="3"/>
  <c r="DF993" i="3"/>
  <c r="DH993" i="3"/>
  <c r="DJ993" i="3"/>
  <c r="A994" i="3"/>
  <c r="Y994" i="3"/>
  <c r="CX994" i="3" s="1"/>
  <c r="CY994" i="3"/>
  <c r="CZ994" i="3"/>
  <c r="DA994" i="3"/>
  <c r="DB994" i="3"/>
  <c r="DC994" i="3"/>
  <c r="DG994" i="3"/>
  <c r="DI994" i="3"/>
  <c r="A995" i="3"/>
  <c r="Y995" i="3"/>
  <c r="CX995" i="3"/>
  <c r="CY995" i="3"/>
  <c r="CZ995" i="3"/>
  <c r="DA995" i="3"/>
  <c r="DB995" i="3"/>
  <c r="DC995" i="3"/>
  <c r="DF995" i="3"/>
  <c r="DH995" i="3"/>
  <c r="DJ995" i="3"/>
  <c r="A996" i="3"/>
  <c r="Y996" i="3"/>
  <c r="CX996" i="3" s="1"/>
  <c r="CY996" i="3"/>
  <c r="CZ996" i="3"/>
  <c r="DA996" i="3"/>
  <c r="DB996" i="3"/>
  <c r="DC996" i="3"/>
  <c r="DG996" i="3"/>
  <c r="DI996" i="3"/>
  <c r="A997" i="3"/>
  <c r="Y997" i="3"/>
  <c r="CX997" i="3"/>
  <c r="CY997" i="3"/>
  <c r="CZ997" i="3"/>
  <c r="DA997" i="3"/>
  <c r="DB997" i="3"/>
  <c r="DC997" i="3"/>
  <c r="DF997" i="3"/>
  <c r="DH997" i="3"/>
  <c r="A998" i="3"/>
  <c r="Y998" i="3"/>
  <c r="CX998" i="3" s="1"/>
  <c r="CY998" i="3"/>
  <c r="CZ998" i="3"/>
  <c r="DA998" i="3"/>
  <c r="DB998" i="3"/>
  <c r="DC998" i="3"/>
  <c r="DG998" i="3"/>
  <c r="DI998" i="3"/>
  <c r="DJ998" i="3" s="1"/>
  <c r="A999" i="3"/>
  <c r="Y999" i="3"/>
  <c r="CX999" i="3"/>
  <c r="CY999" i="3"/>
  <c r="CZ999" i="3"/>
  <c r="DA999" i="3"/>
  <c r="DB999" i="3"/>
  <c r="DC999" i="3"/>
  <c r="DF999" i="3"/>
  <c r="DH999" i="3"/>
  <c r="A1000" i="3"/>
  <c r="Y1000" i="3"/>
  <c r="CX1000" i="3" s="1"/>
  <c r="CY1000" i="3"/>
  <c r="CZ1000" i="3"/>
  <c r="DA1000" i="3"/>
  <c r="DB1000" i="3"/>
  <c r="DC1000" i="3"/>
  <c r="DG1000" i="3"/>
  <c r="DJ1000" i="3" s="1"/>
  <c r="DI1000" i="3"/>
  <c r="A1001" i="3"/>
  <c r="Y1001" i="3"/>
  <c r="CX1001" i="3"/>
  <c r="CY1001" i="3"/>
  <c r="CZ1001" i="3"/>
  <c r="DA1001" i="3"/>
  <c r="DB1001" i="3"/>
  <c r="DC1001" i="3"/>
  <c r="DF1001" i="3"/>
  <c r="DH1001" i="3"/>
  <c r="A1002" i="3"/>
  <c r="Y1002" i="3"/>
  <c r="CX1002" i="3" s="1"/>
  <c r="CY1002" i="3"/>
  <c r="CZ1002" i="3"/>
  <c r="DA1002" i="3"/>
  <c r="DB1002" i="3"/>
  <c r="DC1002" i="3"/>
  <c r="DG1002" i="3"/>
  <c r="DJ1002" i="3" s="1"/>
  <c r="DI1002" i="3"/>
  <c r="A1003" i="3"/>
  <c r="Y1003" i="3"/>
  <c r="CX1003" i="3"/>
  <c r="CY1003" i="3"/>
  <c r="CZ1003" i="3"/>
  <c r="DA1003" i="3"/>
  <c r="DB1003" i="3"/>
  <c r="DC1003" i="3"/>
  <c r="DF1003" i="3"/>
  <c r="A1004" i="3"/>
  <c r="Y1004" i="3"/>
  <c r="CX1004" i="3" s="1"/>
  <c r="CY1004" i="3"/>
  <c r="CZ1004" i="3"/>
  <c r="DA1004" i="3"/>
  <c r="DB1004" i="3"/>
  <c r="DC1004" i="3"/>
  <c r="DG1004" i="3"/>
  <c r="DJ1004" i="3" s="1"/>
  <c r="A1005" i="3"/>
  <c r="Y1005" i="3"/>
  <c r="CX1005" i="3"/>
  <c r="CY1005" i="3"/>
  <c r="CZ1005" i="3"/>
  <c r="DA1005" i="3"/>
  <c r="DB1005" i="3"/>
  <c r="DC1005" i="3"/>
  <c r="DF1005" i="3"/>
  <c r="DJ1005" i="3"/>
  <c r="A1006" i="3"/>
  <c r="Y1006" i="3"/>
  <c r="CX1006" i="3" s="1"/>
  <c r="CY1006" i="3"/>
  <c r="CZ1006" i="3"/>
  <c r="DA1006" i="3"/>
  <c r="DB1006" i="3"/>
  <c r="DC1006" i="3"/>
  <c r="DG1006" i="3"/>
  <c r="A1007" i="3"/>
  <c r="Y1007" i="3"/>
  <c r="CX1007" i="3"/>
  <c r="CY1007" i="3"/>
  <c r="CZ1007" i="3"/>
  <c r="DA1007" i="3"/>
  <c r="DB1007" i="3"/>
  <c r="DC1007" i="3"/>
  <c r="DF1007" i="3"/>
  <c r="DJ1007" i="3"/>
  <c r="A1008" i="3"/>
  <c r="Y1008" i="3"/>
  <c r="CX1008" i="3" s="1"/>
  <c r="CY1008" i="3"/>
  <c r="CZ1008" i="3"/>
  <c r="DA1008" i="3"/>
  <c r="DB1008" i="3"/>
  <c r="DC1008" i="3"/>
  <c r="DG1008" i="3"/>
  <c r="A1009" i="3"/>
  <c r="Y1009" i="3"/>
  <c r="CX1009" i="3"/>
  <c r="CY1009" i="3"/>
  <c r="CZ1009" i="3"/>
  <c r="DA1009" i="3"/>
  <c r="DB1009" i="3"/>
  <c r="DC1009" i="3"/>
  <c r="DF1009" i="3"/>
  <c r="DJ1009" i="3"/>
  <c r="A1010" i="3"/>
  <c r="Y1010" i="3"/>
  <c r="CX1010" i="3" s="1"/>
  <c r="CY1010" i="3"/>
  <c r="CZ1010" i="3"/>
  <c r="DA1010" i="3"/>
  <c r="DB1010" i="3"/>
  <c r="DC1010" i="3"/>
  <c r="DG1010" i="3"/>
  <c r="A1011" i="3"/>
  <c r="Y1011" i="3"/>
  <c r="CX1011" i="3"/>
  <c r="CY1011" i="3"/>
  <c r="CZ1011" i="3"/>
  <c r="DA1011" i="3"/>
  <c r="DB1011" i="3"/>
  <c r="DC1011" i="3"/>
  <c r="DF1011" i="3"/>
  <c r="DJ1011" i="3"/>
  <c r="A1012" i="3"/>
  <c r="Y1012" i="3"/>
  <c r="CX1012" i="3" s="1"/>
  <c r="CY1012" i="3"/>
  <c r="CZ1012" i="3"/>
  <c r="DA1012" i="3"/>
  <c r="DB1012" i="3"/>
  <c r="DC1012" i="3"/>
  <c r="DG1012" i="3"/>
  <c r="A1013" i="3"/>
  <c r="Y1013" i="3"/>
  <c r="CX1013" i="3"/>
  <c r="CY1013" i="3"/>
  <c r="CZ1013" i="3"/>
  <c r="DA1013" i="3"/>
  <c r="DB1013" i="3"/>
  <c r="DC1013" i="3"/>
  <c r="DF1013" i="3"/>
  <c r="DJ1013" i="3"/>
  <c r="A1014" i="3"/>
  <c r="Y1014" i="3"/>
  <c r="CX1014" i="3" s="1"/>
  <c r="CY1014" i="3"/>
  <c r="CZ1014" i="3"/>
  <c r="DA1014" i="3"/>
  <c r="DB1014" i="3"/>
  <c r="DC1014" i="3"/>
  <c r="DG1014" i="3"/>
  <c r="A1015" i="3"/>
  <c r="Y1015" i="3"/>
  <c r="CX1015" i="3"/>
  <c r="CY1015" i="3"/>
  <c r="CZ1015" i="3"/>
  <c r="DA1015" i="3"/>
  <c r="DB1015" i="3"/>
  <c r="DC1015" i="3"/>
  <c r="DF1015" i="3"/>
  <c r="DJ1015" i="3"/>
  <c r="A1016" i="3"/>
  <c r="Y1016" i="3"/>
  <c r="CX1016" i="3" s="1"/>
  <c r="CY1016" i="3"/>
  <c r="CZ1016" i="3"/>
  <c r="DA1016" i="3"/>
  <c r="DB1016" i="3"/>
  <c r="DC1016" i="3"/>
  <c r="DG1016" i="3"/>
  <c r="A1017" i="3"/>
  <c r="Y1017" i="3"/>
  <c r="CX1017" i="3"/>
  <c r="CY1017" i="3"/>
  <c r="CZ1017" i="3"/>
  <c r="DA1017" i="3"/>
  <c r="DB1017" i="3"/>
  <c r="DC1017" i="3"/>
  <c r="DF1017" i="3"/>
  <c r="DJ1017" i="3"/>
  <c r="A1018" i="3"/>
  <c r="Y1018" i="3"/>
  <c r="CX1018" i="3" s="1"/>
  <c r="CY1018" i="3"/>
  <c r="CZ1018" i="3"/>
  <c r="DA1018" i="3"/>
  <c r="DB1018" i="3"/>
  <c r="DC1018" i="3"/>
  <c r="DG1018" i="3"/>
  <c r="A1019" i="3"/>
  <c r="Y1019" i="3"/>
  <c r="CX1019" i="3"/>
  <c r="CY1019" i="3"/>
  <c r="CZ1019" i="3"/>
  <c r="DA1019" i="3"/>
  <c r="DB1019" i="3"/>
  <c r="DC1019" i="3"/>
  <c r="DF1019" i="3"/>
  <c r="A1020" i="3"/>
  <c r="Y1020" i="3"/>
  <c r="CX1020" i="3" s="1"/>
  <c r="CY1020" i="3"/>
  <c r="CZ1020" i="3"/>
  <c r="DA1020" i="3"/>
  <c r="DB1020" i="3"/>
  <c r="DC1020" i="3"/>
  <c r="DG1020" i="3"/>
  <c r="A1021" i="3"/>
  <c r="Y1021" i="3"/>
  <c r="CX1021" i="3"/>
  <c r="CY1021" i="3"/>
  <c r="CZ1021" i="3"/>
  <c r="DA1021" i="3"/>
  <c r="DB1021" i="3"/>
  <c r="DC1021" i="3"/>
  <c r="DF1021" i="3"/>
  <c r="A1022" i="3"/>
  <c r="Y1022" i="3"/>
  <c r="CX1022" i="3" s="1"/>
  <c r="CY1022" i="3"/>
  <c r="CZ1022" i="3"/>
  <c r="DA1022" i="3"/>
  <c r="DB1022" i="3"/>
  <c r="DC1022" i="3"/>
  <c r="DG1022" i="3"/>
  <c r="DJ1022" i="3" s="1"/>
  <c r="A1023" i="3"/>
  <c r="Y1023" i="3"/>
  <c r="CX1023" i="3"/>
  <c r="CY1023" i="3"/>
  <c r="CZ1023" i="3"/>
  <c r="DA1023" i="3"/>
  <c r="DB1023" i="3"/>
  <c r="DC1023" i="3"/>
  <c r="DF1023" i="3"/>
  <c r="A1024" i="3"/>
  <c r="Y1024" i="3"/>
  <c r="CX1024" i="3" s="1"/>
  <c r="CY1024" i="3"/>
  <c r="CZ1024" i="3"/>
  <c r="DA1024" i="3"/>
  <c r="DB1024" i="3"/>
  <c r="DC1024" i="3"/>
  <c r="DG1024" i="3"/>
  <c r="DJ1024" i="3" s="1"/>
  <c r="A1025" i="3"/>
  <c r="Y1025" i="3"/>
  <c r="CX1025" i="3"/>
  <c r="CY1025" i="3"/>
  <c r="CZ1025" i="3"/>
  <c r="DA1025" i="3"/>
  <c r="DB1025" i="3"/>
  <c r="DC1025" i="3"/>
  <c r="DF1025" i="3"/>
  <c r="A1026" i="3"/>
  <c r="Y1026" i="3"/>
  <c r="CX1026" i="3" s="1"/>
  <c r="CY1026" i="3"/>
  <c r="CZ1026" i="3"/>
  <c r="DA1026" i="3"/>
  <c r="DB1026" i="3"/>
  <c r="DC1026" i="3"/>
  <c r="DG1026" i="3"/>
  <c r="DJ1026" i="3" s="1"/>
  <c r="A1027" i="3"/>
  <c r="Y1027" i="3"/>
  <c r="CX1027" i="3"/>
  <c r="CY1027" i="3"/>
  <c r="CZ1027" i="3"/>
  <c r="DA1027" i="3"/>
  <c r="DB1027" i="3"/>
  <c r="DC1027" i="3"/>
  <c r="DF1027" i="3"/>
  <c r="DJ1027" i="3"/>
  <c r="A1028" i="3"/>
  <c r="Y1028" i="3"/>
  <c r="CX1028" i="3" s="1"/>
  <c r="CY1028" i="3"/>
  <c r="CZ1028" i="3"/>
  <c r="DA1028" i="3"/>
  <c r="DB1028" i="3"/>
  <c r="DC1028" i="3"/>
  <c r="DG1028" i="3"/>
  <c r="A1029" i="3"/>
  <c r="Y1029" i="3"/>
  <c r="CX1029" i="3"/>
  <c r="CY1029" i="3"/>
  <c r="CZ1029" i="3"/>
  <c r="DA1029" i="3"/>
  <c r="DB1029" i="3"/>
  <c r="DC1029" i="3"/>
  <c r="DF1029" i="3"/>
  <c r="DJ1029" i="3"/>
  <c r="A1030" i="3"/>
  <c r="Y1030" i="3"/>
  <c r="CX1030" i="3" s="1"/>
  <c r="CY1030" i="3"/>
  <c r="CZ1030" i="3"/>
  <c r="DA1030" i="3"/>
  <c r="DB1030" i="3"/>
  <c r="DC1030" i="3"/>
  <c r="DG1030" i="3"/>
  <c r="A1031" i="3"/>
  <c r="Y1031" i="3"/>
  <c r="CX1031" i="3"/>
  <c r="CY1031" i="3"/>
  <c r="CZ1031" i="3"/>
  <c r="DA1031" i="3"/>
  <c r="DB1031" i="3"/>
  <c r="DC1031" i="3"/>
  <c r="DF1031" i="3"/>
  <c r="A1032" i="3"/>
  <c r="Y1032" i="3"/>
  <c r="CX1032" i="3" s="1"/>
  <c r="CY1032" i="3"/>
  <c r="CZ1032" i="3"/>
  <c r="DA1032" i="3"/>
  <c r="DB1032" i="3"/>
  <c r="DC1032" i="3"/>
  <c r="DG1032" i="3"/>
  <c r="A1033" i="3"/>
  <c r="Y1033" i="3"/>
  <c r="CX1033" i="3"/>
  <c r="CY1033" i="3"/>
  <c r="CZ1033" i="3"/>
  <c r="DA1033" i="3"/>
  <c r="DB1033" i="3"/>
  <c r="DC1033" i="3"/>
  <c r="DF1033" i="3"/>
  <c r="A1034" i="3"/>
  <c r="Y1034" i="3"/>
  <c r="CX1034" i="3" s="1"/>
  <c r="CY1034" i="3"/>
  <c r="CZ1034" i="3"/>
  <c r="DA1034" i="3"/>
  <c r="DB1034" i="3"/>
  <c r="DC1034" i="3"/>
  <c r="DG1034" i="3"/>
  <c r="DJ1034" i="3" s="1"/>
  <c r="A1035" i="3"/>
  <c r="Y1035" i="3"/>
  <c r="CX1035" i="3"/>
  <c r="CY1035" i="3"/>
  <c r="CZ1035" i="3"/>
  <c r="DA1035" i="3"/>
  <c r="DB1035" i="3"/>
  <c r="DC1035" i="3"/>
  <c r="DF1035" i="3"/>
  <c r="A1036" i="3"/>
  <c r="Y1036" i="3"/>
  <c r="CX1036" i="3" s="1"/>
  <c r="CY1036" i="3"/>
  <c r="CZ1036" i="3"/>
  <c r="DA1036" i="3"/>
  <c r="DB1036" i="3"/>
  <c r="DC1036" i="3"/>
  <c r="DG1036" i="3"/>
  <c r="DJ1036" i="3" s="1"/>
  <c r="A1037" i="3"/>
  <c r="Y1037" i="3"/>
  <c r="CX1037" i="3"/>
  <c r="CY1037" i="3"/>
  <c r="CZ1037" i="3"/>
  <c r="DA1037" i="3"/>
  <c r="DB1037" i="3"/>
  <c r="DC1037" i="3"/>
  <c r="DF1037" i="3"/>
  <c r="A1038" i="3"/>
  <c r="Y1038" i="3"/>
  <c r="CX1038" i="3" s="1"/>
  <c r="CY1038" i="3"/>
  <c r="CZ1038" i="3"/>
  <c r="DA1038" i="3"/>
  <c r="DB1038" i="3"/>
  <c r="DC1038" i="3"/>
  <c r="DG1038" i="3"/>
  <c r="A1039" i="3"/>
  <c r="Y1039" i="3"/>
  <c r="CX1039" i="3"/>
  <c r="CY1039" i="3"/>
  <c r="CZ1039" i="3"/>
  <c r="DA1039" i="3"/>
  <c r="DB1039" i="3"/>
  <c r="DC1039" i="3"/>
  <c r="DF1039" i="3"/>
  <c r="DJ1039" i="3"/>
  <c r="A1040" i="3"/>
  <c r="Y1040" i="3"/>
  <c r="CX1040" i="3" s="1"/>
  <c r="CY1040" i="3"/>
  <c r="CZ1040" i="3"/>
  <c r="DA1040" i="3"/>
  <c r="DB1040" i="3"/>
  <c r="DC1040" i="3"/>
  <c r="DG1040" i="3"/>
  <c r="A1041" i="3"/>
  <c r="Y1041" i="3"/>
  <c r="CX1041" i="3"/>
  <c r="CY1041" i="3"/>
  <c r="CZ1041" i="3"/>
  <c r="DA1041" i="3"/>
  <c r="DB1041" i="3"/>
  <c r="DC1041" i="3"/>
  <c r="DF1041" i="3"/>
  <c r="DJ1041" i="3"/>
  <c r="A1042" i="3"/>
  <c r="Y1042" i="3"/>
  <c r="CX1042" i="3" s="1"/>
  <c r="CY1042" i="3"/>
  <c r="CZ1042" i="3"/>
  <c r="DA1042" i="3"/>
  <c r="DB1042" i="3"/>
  <c r="DC1042" i="3"/>
  <c r="DG1042" i="3"/>
  <c r="A1043" i="3"/>
  <c r="Y1043" i="3"/>
  <c r="CX1043" i="3"/>
  <c r="CY1043" i="3"/>
  <c r="CZ1043" i="3"/>
  <c r="DA1043" i="3"/>
  <c r="DB1043" i="3"/>
  <c r="DC1043" i="3"/>
  <c r="DF1043" i="3"/>
  <c r="A1044" i="3"/>
  <c r="Y1044" i="3"/>
  <c r="CX1044" i="3" s="1"/>
  <c r="CY1044" i="3"/>
  <c r="CZ1044" i="3"/>
  <c r="DA1044" i="3"/>
  <c r="DB1044" i="3"/>
  <c r="DC1044" i="3"/>
  <c r="DG1044" i="3"/>
  <c r="DJ1044" i="3" s="1"/>
  <c r="A1045" i="3"/>
  <c r="Y1045" i="3"/>
  <c r="CX1045" i="3"/>
  <c r="CY1045" i="3"/>
  <c r="CZ1045" i="3"/>
  <c r="DA1045" i="3"/>
  <c r="DB1045" i="3"/>
  <c r="DC1045" i="3"/>
  <c r="DF1045" i="3"/>
  <c r="A1046" i="3"/>
  <c r="Y1046" i="3"/>
  <c r="CX1046" i="3" s="1"/>
  <c r="CY1046" i="3"/>
  <c r="CZ1046" i="3"/>
  <c r="DA1046" i="3"/>
  <c r="DB1046" i="3"/>
  <c r="DC1046" i="3"/>
  <c r="DG1046" i="3"/>
  <c r="DJ1046" i="3" s="1"/>
  <c r="A1047" i="3"/>
  <c r="Y1047" i="3"/>
  <c r="CX1047" i="3"/>
  <c r="CY1047" i="3"/>
  <c r="CZ1047" i="3"/>
  <c r="DA1047" i="3"/>
  <c r="DB1047" i="3"/>
  <c r="DC1047" i="3"/>
  <c r="DF1047" i="3"/>
  <c r="A1048" i="3"/>
  <c r="Y1048" i="3"/>
  <c r="CX1048" i="3" s="1"/>
  <c r="CY1048" i="3"/>
  <c r="CZ1048" i="3"/>
  <c r="DA1048" i="3"/>
  <c r="DB1048" i="3"/>
  <c r="DC1048" i="3"/>
  <c r="DG1048" i="3"/>
  <c r="DJ1048" i="3" s="1"/>
  <c r="A1049" i="3"/>
  <c r="Y1049" i="3"/>
  <c r="CX1049" i="3"/>
  <c r="CY1049" i="3"/>
  <c r="CZ1049" i="3"/>
  <c r="DA1049" i="3"/>
  <c r="DB1049" i="3"/>
  <c r="DC1049" i="3"/>
  <c r="DF1049" i="3"/>
  <c r="A1050" i="3"/>
  <c r="Y1050" i="3"/>
  <c r="CX1050" i="3" s="1"/>
  <c r="CY1050" i="3"/>
  <c r="CZ1050" i="3"/>
  <c r="DA1050" i="3"/>
  <c r="DB1050" i="3"/>
  <c r="DC1050" i="3"/>
  <c r="DG1050" i="3"/>
  <c r="A1051" i="3"/>
  <c r="Y1051" i="3"/>
  <c r="CX1051" i="3"/>
  <c r="CY1051" i="3"/>
  <c r="CZ1051" i="3"/>
  <c r="DA1051" i="3"/>
  <c r="DB1051" i="3"/>
  <c r="DC1051" i="3"/>
  <c r="DF1051" i="3"/>
  <c r="DJ1051" i="3"/>
  <c r="A1052" i="3"/>
  <c r="Y1052" i="3"/>
  <c r="CX1052" i="3" s="1"/>
  <c r="CY1052" i="3"/>
  <c r="CZ1052" i="3"/>
  <c r="DA1052" i="3"/>
  <c r="DB1052" i="3"/>
  <c r="DC1052" i="3"/>
  <c r="DG1052" i="3"/>
  <c r="A1053" i="3"/>
  <c r="Y1053" i="3"/>
  <c r="CX1053" i="3"/>
  <c r="CY1053" i="3"/>
  <c r="CZ1053" i="3"/>
  <c r="DA1053" i="3"/>
  <c r="DB1053" i="3"/>
  <c r="DC1053" i="3"/>
  <c r="DF1053" i="3"/>
  <c r="DJ1053" i="3"/>
  <c r="A1054" i="3"/>
  <c r="Y1054" i="3"/>
  <c r="CX1054" i="3" s="1"/>
  <c r="CY1054" i="3"/>
  <c r="CZ1054" i="3"/>
  <c r="DA1054" i="3"/>
  <c r="DB1054" i="3"/>
  <c r="DC1054" i="3"/>
  <c r="DG1054" i="3"/>
  <c r="A1055" i="3"/>
  <c r="Y1055" i="3"/>
  <c r="CX1055" i="3"/>
  <c r="CY1055" i="3"/>
  <c r="CZ1055" i="3"/>
  <c r="DA1055" i="3"/>
  <c r="DB1055" i="3"/>
  <c r="DC1055" i="3"/>
  <c r="DF1055" i="3"/>
  <c r="DJ1055" i="3"/>
  <c r="A1056" i="3"/>
  <c r="Y1056" i="3"/>
  <c r="CX1056" i="3" s="1"/>
  <c r="CY1056" i="3"/>
  <c r="CZ1056" i="3"/>
  <c r="DA1056" i="3"/>
  <c r="DB1056" i="3"/>
  <c r="DC1056" i="3"/>
  <c r="DG1056" i="3"/>
  <c r="A1057" i="3"/>
  <c r="Y1057" i="3"/>
  <c r="CX1057" i="3"/>
  <c r="CY1057" i="3"/>
  <c r="CZ1057" i="3"/>
  <c r="DA1057" i="3"/>
  <c r="DB1057" i="3"/>
  <c r="DC1057" i="3"/>
  <c r="DF1057" i="3"/>
  <c r="DJ1057" i="3"/>
  <c r="A1058" i="3"/>
  <c r="Y1058" i="3"/>
  <c r="CX1058" i="3" s="1"/>
  <c r="CY1058" i="3"/>
  <c r="CZ1058" i="3"/>
  <c r="DA1058" i="3"/>
  <c r="DB1058" i="3"/>
  <c r="DC1058" i="3"/>
  <c r="DG1058" i="3"/>
  <c r="A1059" i="3"/>
  <c r="Y1059" i="3"/>
  <c r="CX1059" i="3"/>
  <c r="CY1059" i="3"/>
  <c r="CZ1059" i="3"/>
  <c r="DA1059" i="3"/>
  <c r="DB1059" i="3"/>
  <c r="DC1059" i="3"/>
  <c r="DF1059" i="3"/>
  <c r="DJ1059" i="3"/>
  <c r="A1060" i="3"/>
  <c r="Y1060" i="3"/>
  <c r="CX1060" i="3" s="1"/>
  <c r="CY1060" i="3"/>
  <c r="CZ1060" i="3"/>
  <c r="DA1060" i="3"/>
  <c r="DB1060" i="3"/>
  <c r="DC1060" i="3"/>
  <c r="DG1060" i="3"/>
  <c r="A1061" i="3"/>
  <c r="Y1061" i="3"/>
  <c r="CX1061" i="3"/>
  <c r="CY1061" i="3"/>
  <c r="CZ1061" i="3"/>
  <c r="DA1061" i="3"/>
  <c r="DB1061" i="3"/>
  <c r="DC1061" i="3"/>
  <c r="DF1061" i="3"/>
  <c r="DJ1061" i="3"/>
  <c r="A1062" i="3"/>
  <c r="Y1062" i="3"/>
  <c r="CX1062" i="3" s="1"/>
  <c r="CY1062" i="3"/>
  <c r="CZ1062" i="3"/>
  <c r="DA1062" i="3"/>
  <c r="DB1062" i="3"/>
  <c r="DC1062" i="3"/>
  <c r="DG1062" i="3"/>
  <c r="A1063" i="3"/>
  <c r="Y1063" i="3"/>
  <c r="CX1063" i="3"/>
  <c r="CY1063" i="3"/>
  <c r="CZ1063" i="3"/>
  <c r="DA1063" i="3"/>
  <c r="DB1063" i="3"/>
  <c r="DC1063" i="3"/>
  <c r="DF1063" i="3"/>
  <c r="DJ1063" i="3"/>
  <c r="A1064" i="3"/>
  <c r="Y1064" i="3"/>
  <c r="CX1064" i="3" s="1"/>
  <c r="CY1064" i="3"/>
  <c r="CZ1064" i="3"/>
  <c r="DA1064" i="3"/>
  <c r="DB1064" i="3"/>
  <c r="DC1064" i="3"/>
  <c r="DG1064" i="3"/>
  <c r="A1065" i="3"/>
  <c r="Y1065" i="3"/>
  <c r="CX1065" i="3"/>
  <c r="CY1065" i="3"/>
  <c r="CZ1065" i="3"/>
  <c r="DA1065" i="3"/>
  <c r="DB1065" i="3"/>
  <c r="DC1065" i="3"/>
  <c r="DF1065" i="3"/>
  <c r="A1066" i="3"/>
  <c r="Y1066" i="3"/>
  <c r="CX1066" i="3" s="1"/>
  <c r="CY1066" i="3"/>
  <c r="CZ1066" i="3"/>
  <c r="DA1066" i="3"/>
  <c r="DB1066" i="3"/>
  <c r="DC1066" i="3"/>
  <c r="DG1066" i="3"/>
  <c r="DJ1066" i="3" s="1"/>
  <c r="A1067" i="3"/>
  <c r="Y1067" i="3"/>
  <c r="CX1067" i="3"/>
  <c r="CY1067" i="3"/>
  <c r="CZ1067" i="3"/>
  <c r="DA1067" i="3"/>
  <c r="DB1067" i="3"/>
  <c r="DC1067" i="3"/>
  <c r="DF1067" i="3"/>
  <c r="A1068" i="3"/>
  <c r="Y1068" i="3"/>
  <c r="CX1068" i="3" s="1"/>
  <c r="CY1068" i="3"/>
  <c r="CZ1068" i="3"/>
  <c r="DA1068" i="3"/>
  <c r="DB1068" i="3"/>
  <c r="DC1068" i="3"/>
  <c r="DG1068" i="3"/>
  <c r="DJ1068" i="3" s="1"/>
  <c r="A1069" i="3"/>
  <c r="Y1069" i="3"/>
  <c r="CX1069" i="3"/>
  <c r="CY1069" i="3"/>
  <c r="CZ1069" i="3"/>
  <c r="DA1069" i="3"/>
  <c r="DB1069" i="3"/>
  <c r="DC1069" i="3"/>
  <c r="DF1069" i="3"/>
  <c r="A1070" i="3"/>
  <c r="Y1070" i="3"/>
  <c r="CX1070" i="3" s="1"/>
  <c r="CY1070" i="3"/>
  <c r="CZ1070" i="3"/>
  <c r="DA1070" i="3"/>
  <c r="DB1070" i="3"/>
  <c r="DC1070" i="3"/>
  <c r="DG1070" i="3"/>
  <c r="DJ1070" i="3" s="1"/>
  <c r="A1071" i="3"/>
  <c r="Y1071" i="3"/>
  <c r="CX1071" i="3"/>
  <c r="CY1071" i="3"/>
  <c r="CZ1071" i="3"/>
  <c r="DA1071" i="3"/>
  <c r="DB1071" i="3"/>
  <c r="DC1071" i="3"/>
  <c r="DF1071" i="3"/>
  <c r="DJ1071" i="3"/>
  <c r="A1072" i="3"/>
  <c r="Y1072" i="3"/>
  <c r="CX1072" i="3" s="1"/>
  <c r="CY1072" i="3"/>
  <c r="CZ1072" i="3"/>
  <c r="DA1072" i="3"/>
  <c r="DB1072" i="3"/>
  <c r="DC1072" i="3"/>
  <c r="DG1072" i="3"/>
  <c r="A1073" i="3"/>
  <c r="Y1073" i="3"/>
  <c r="CX1073" i="3"/>
  <c r="CY1073" i="3"/>
  <c r="CZ1073" i="3"/>
  <c r="DA1073" i="3"/>
  <c r="DB1073" i="3"/>
  <c r="DC1073" i="3"/>
  <c r="DF1073" i="3"/>
  <c r="DJ1073" i="3"/>
  <c r="A1074" i="3"/>
  <c r="Y1074" i="3"/>
  <c r="CX1074" i="3" s="1"/>
  <c r="CY1074" i="3"/>
  <c r="CZ1074" i="3"/>
  <c r="DA1074" i="3"/>
  <c r="DB1074" i="3"/>
  <c r="DC1074" i="3"/>
  <c r="DG1074" i="3"/>
  <c r="A1075" i="3"/>
  <c r="Y1075" i="3"/>
  <c r="CX1075" i="3"/>
  <c r="CY1075" i="3"/>
  <c r="CZ1075" i="3"/>
  <c r="DA1075" i="3"/>
  <c r="DB1075" i="3"/>
  <c r="DC1075" i="3"/>
  <c r="DF1075" i="3"/>
  <c r="A1076" i="3"/>
  <c r="Y1076" i="3"/>
  <c r="CX1076" i="3" s="1"/>
  <c r="CY1076" i="3"/>
  <c r="CZ1076" i="3"/>
  <c r="DA1076" i="3"/>
  <c r="DB1076" i="3"/>
  <c r="DC1076" i="3"/>
  <c r="DG1076" i="3"/>
  <c r="A1077" i="3"/>
  <c r="Y1077" i="3"/>
  <c r="CX1077" i="3"/>
  <c r="CY1077" i="3"/>
  <c r="CZ1077" i="3"/>
  <c r="DA1077" i="3"/>
  <c r="DB1077" i="3"/>
  <c r="DC1077" i="3"/>
  <c r="DF1077" i="3"/>
  <c r="A1078" i="3"/>
  <c r="Y1078" i="3"/>
  <c r="CX1078" i="3" s="1"/>
  <c r="CY1078" i="3"/>
  <c r="CZ1078" i="3"/>
  <c r="DA1078" i="3"/>
  <c r="DB1078" i="3"/>
  <c r="DC1078" i="3"/>
  <c r="DG1078" i="3"/>
  <c r="DJ1078" i="3" s="1"/>
  <c r="A1079" i="3"/>
  <c r="Y1079" i="3"/>
  <c r="CX1079" i="3"/>
  <c r="CY1079" i="3"/>
  <c r="CZ1079" i="3"/>
  <c r="DA1079" i="3"/>
  <c r="DB1079" i="3"/>
  <c r="DC1079" i="3"/>
  <c r="DF1079" i="3"/>
  <c r="A1080" i="3"/>
  <c r="Y1080" i="3"/>
  <c r="CX1080" i="3" s="1"/>
  <c r="CY1080" i="3"/>
  <c r="CZ1080" i="3"/>
  <c r="DA1080" i="3"/>
  <c r="DB1080" i="3"/>
  <c r="DC1080" i="3"/>
  <c r="DG1080" i="3"/>
  <c r="DJ1080" i="3" s="1"/>
  <c r="A1081" i="3"/>
  <c r="Y1081" i="3"/>
  <c r="CX1081" i="3"/>
  <c r="CY1081" i="3"/>
  <c r="CZ1081" i="3"/>
  <c r="DA1081" i="3"/>
  <c r="DB1081" i="3"/>
  <c r="DC1081" i="3"/>
  <c r="DF1081" i="3"/>
  <c r="A1082" i="3"/>
  <c r="Y1082" i="3"/>
  <c r="CX1082" i="3" s="1"/>
  <c r="CY1082" i="3"/>
  <c r="CZ1082" i="3"/>
  <c r="DA1082" i="3"/>
  <c r="DB1082" i="3"/>
  <c r="DC1082" i="3"/>
  <c r="DG1082" i="3"/>
  <c r="DJ1082" i="3" s="1"/>
  <c r="A1083" i="3"/>
  <c r="Y1083" i="3"/>
  <c r="CX1083" i="3"/>
  <c r="CY1083" i="3"/>
  <c r="CZ1083" i="3"/>
  <c r="DA1083" i="3"/>
  <c r="DB1083" i="3"/>
  <c r="DC1083" i="3"/>
  <c r="DF1083" i="3"/>
  <c r="DJ1083" i="3"/>
  <c r="A1084" i="3"/>
  <c r="Y1084" i="3"/>
  <c r="CX1084" i="3" s="1"/>
  <c r="CY1084" i="3"/>
  <c r="CZ1084" i="3"/>
  <c r="DA1084" i="3"/>
  <c r="DB1084" i="3"/>
  <c r="DC1084" i="3"/>
  <c r="DG1084" i="3"/>
  <c r="A1085" i="3"/>
  <c r="Y1085" i="3"/>
  <c r="CX1085" i="3"/>
  <c r="CY1085" i="3"/>
  <c r="CZ1085" i="3"/>
  <c r="DA1085" i="3"/>
  <c r="DB1085" i="3"/>
  <c r="DC1085" i="3"/>
  <c r="DF1085" i="3"/>
  <c r="DJ1085" i="3"/>
  <c r="A1086" i="3"/>
  <c r="Y1086" i="3"/>
  <c r="CX1086" i="3" s="1"/>
  <c r="CY1086" i="3"/>
  <c r="CZ1086" i="3"/>
  <c r="DA1086" i="3"/>
  <c r="DB1086" i="3"/>
  <c r="DC1086" i="3"/>
  <c r="DG1086" i="3"/>
  <c r="A1087" i="3"/>
  <c r="Y1087" i="3"/>
  <c r="CX1087" i="3"/>
  <c r="CY1087" i="3"/>
  <c r="CZ1087" i="3"/>
  <c r="DA1087" i="3"/>
  <c r="DB1087" i="3"/>
  <c r="DC1087" i="3"/>
  <c r="DF1087" i="3"/>
  <c r="DJ1087" i="3"/>
  <c r="A1088" i="3"/>
  <c r="Y1088" i="3"/>
  <c r="CX1088" i="3" s="1"/>
  <c r="CY1088" i="3"/>
  <c r="CZ1088" i="3"/>
  <c r="DA1088" i="3"/>
  <c r="DB1088" i="3"/>
  <c r="DC1088" i="3"/>
  <c r="DG1088" i="3"/>
  <c r="A1089" i="3"/>
  <c r="Y1089" i="3"/>
  <c r="CX1089" i="3"/>
  <c r="CY1089" i="3"/>
  <c r="CZ1089" i="3"/>
  <c r="DA1089" i="3"/>
  <c r="DB1089" i="3"/>
  <c r="DC1089" i="3"/>
  <c r="DF1089" i="3"/>
  <c r="DJ1089" i="3"/>
  <c r="A1090" i="3"/>
  <c r="Y1090" i="3"/>
  <c r="CX1090" i="3" s="1"/>
  <c r="CY1090" i="3"/>
  <c r="CZ1090" i="3"/>
  <c r="DA1090" i="3"/>
  <c r="DB1090" i="3"/>
  <c r="DC1090" i="3"/>
  <c r="DG1090" i="3"/>
  <c r="A1091" i="3"/>
  <c r="Y1091" i="3"/>
  <c r="CX1091" i="3"/>
  <c r="CY1091" i="3"/>
  <c r="CZ1091" i="3"/>
  <c r="DA1091" i="3"/>
  <c r="DB1091" i="3"/>
  <c r="DC1091" i="3"/>
  <c r="DF1091" i="3"/>
  <c r="DJ1091" i="3"/>
  <c r="A1092" i="3"/>
  <c r="Y1092" i="3"/>
  <c r="CX1092" i="3" s="1"/>
  <c r="CY1092" i="3"/>
  <c r="CZ1092" i="3"/>
  <c r="DA1092" i="3"/>
  <c r="DB1092" i="3"/>
  <c r="DC1092" i="3"/>
  <c r="DG1092" i="3"/>
  <c r="A1093" i="3"/>
  <c r="Y1093" i="3"/>
  <c r="CX1093" i="3"/>
  <c r="CY1093" i="3"/>
  <c r="CZ1093" i="3"/>
  <c r="DA1093" i="3"/>
  <c r="DB1093" i="3"/>
  <c r="DC1093" i="3"/>
  <c r="DF1093" i="3"/>
  <c r="DJ1093" i="3"/>
  <c r="A1094" i="3"/>
  <c r="Y1094" i="3"/>
  <c r="CX1094" i="3" s="1"/>
  <c r="DG1094" i="3" s="1"/>
  <c r="CY1094" i="3"/>
  <c r="CZ1094" i="3"/>
  <c r="DA1094" i="3"/>
  <c r="DB1094" i="3"/>
  <c r="DC1094" i="3"/>
  <c r="DF1094" i="3"/>
  <c r="DH1094" i="3"/>
  <c r="DJ1094" i="3"/>
  <c r="A1095" i="3"/>
  <c r="Y1095" i="3"/>
  <c r="CX1095" i="3" s="1"/>
  <c r="CY1095" i="3"/>
  <c r="CZ1095" i="3"/>
  <c r="DA1095" i="3"/>
  <c r="DB1095" i="3"/>
  <c r="DC1095" i="3"/>
  <c r="A1096" i="3"/>
  <c r="Y1096" i="3"/>
  <c r="CX1096" i="3"/>
  <c r="DG1096" i="3" s="1"/>
  <c r="CY1096" i="3"/>
  <c r="CZ1096" i="3"/>
  <c r="DA1096" i="3"/>
  <c r="DB1096" i="3"/>
  <c r="DC1096" i="3"/>
  <c r="DF1096" i="3"/>
  <c r="DH1096" i="3"/>
  <c r="DJ1096" i="3"/>
  <c r="A1097" i="3"/>
  <c r="Y1097" i="3"/>
  <c r="CX1097" i="3" s="1"/>
  <c r="CY1097" i="3"/>
  <c r="CZ1097" i="3"/>
  <c r="DA1097" i="3"/>
  <c r="DB1097" i="3"/>
  <c r="DC1097" i="3"/>
  <c r="A1098" i="3"/>
  <c r="Y1098" i="3"/>
  <c r="CX1098" i="3"/>
  <c r="DG1098" i="3" s="1"/>
  <c r="CY1098" i="3"/>
  <c r="CZ1098" i="3"/>
  <c r="DA1098" i="3"/>
  <c r="DB1098" i="3"/>
  <c r="DC1098" i="3"/>
  <c r="DF1098" i="3"/>
  <c r="DH1098" i="3"/>
  <c r="A1099" i="3"/>
  <c r="Y1099" i="3"/>
  <c r="CX1099" i="3" s="1"/>
  <c r="CY1099" i="3"/>
  <c r="CZ1099" i="3"/>
  <c r="DA1099" i="3"/>
  <c r="DB1099" i="3"/>
  <c r="DC1099" i="3"/>
  <c r="A1100" i="3"/>
  <c r="Y1100" i="3"/>
  <c r="CX1100" i="3"/>
  <c r="DG1100" i="3" s="1"/>
  <c r="DJ1100" i="3" s="1"/>
  <c r="CY1100" i="3"/>
  <c r="CZ1100" i="3"/>
  <c r="DA1100" i="3"/>
  <c r="DB1100" i="3"/>
  <c r="DC1100" i="3"/>
  <c r="DF1100" i="3"/>
  <c r="DH1100" i="3"/>
  <c r="A1101" i="3"/>
  <c r="Y1101" i="3"/>
  <c r="CX1101" i="3" s="1"/>
  <c r="CY1101" i="3"/>
  <c r="CZ1101" i="3"/>
  <c r="DA1101" i="3"/>
  <c r="DB1101" i="3"/>
  <c r="DC1101" i="3"/>
  <c r="A1102" i="3"/>
  <c r="Y1102" i="3"/>
  <c r="CX1102" i="3"/>
  <c r="DG1102" i="3" s="1"/>
  <c r="DJ1102" i="3" s="1"/>
  <c r="CY1102" i="3"/>
  <c r="CZ1102" i="3"/>
  <c r="DA1102" i="3"/>
  <c r="DB1102" i="3"/>
  <c r="DC1102" i="3"/>
  <c r="DF1102" i="3"/>
  <c r="DH1102" i="3"/>
  <c r="A1103" i="3"/>
  <c r="Y1103" i="3"/>
  <c r="CX1103" i="3" s="1"/>
  <c r="CY1103" i="3"/>
  <c r="CZ1103" i="3"/>
  <c r="DA1103" i="3"/>
  <c r="DB1103" i="3"/>
  <c r="DC1103" i="3"/>
  <c r="A1104" i="3"/>
  <c r="Y1104" i="3"/>
  <c r="CX1104" i="3"/>
  <c r="DG1104" i="3" s="1"/>
  <c r="DJ1104" i="3" s="1"/>
  <c r="CY1104" i="3"/>
  <c r="CZ1104" i="3"/>
  <c r="DA1104" i="3"/>
  <c r="DB1104" i="3"/>
  <c r="DC1104" i="3"/>
  <c r="DF1104" i="3"/>
  <c r="DH1104" i="3"/>
  <c r="A1105" i="3"/>
  <c r="Y1105" i="3"/>
  <c r="CX1105" i="3" s="1"/>
  <c r="CY1105" i="3"/>
  <c r="CZ1105" i="3"/>
  <c r="DA1105" i="3"/>
  <c r="DB1105" i="3"/>
  <c r="DC1105" i="3"/>
  <c r="A1106" i="3"/>
  <c r="Y1106" i="3"/>
  <c r="CX1106" i="3"/>
  <c r="DG1106" i="3" s="1"/>
  <c r="CY1106" i="3"/>
  <c r="CZ1106" i="3"/>
  <c r="DA1106" i="3"/>
  <c r="DB1106" i="3"/>
  <c r="DC1106" i="3"/>
  <c r="DF1106" i="3"/>
  <c r="DH1106" i="3"/>
  <c r="DJ1106" i="3"/>
  <c r="A1107" i="3"/>
  <c r="Y1107" i="3"/>
  <c r="CX1107" i="3" s="1"/>
  <c r="CY1107" i="3"/>
  <c r="CZ1107" i="3"/>
  <c r="DA1107" i="3"/>
  <c r="DB1107" i="3"/>
  <c r="DC1107" i="3"/>
  <c r="A1108" i="3"/>
  <c r="Y1108" i="3"/>
  <c r="CX1108" i="3"/>
  <c r="DG1108" i="3" s="1"/>
  <c r="CY1108" i="3"/>
  <c r="CZ1108" i="3"/>
  <c r="DA1108" i="3"/>
  <c r="DB1108" i="3"/>
  <c r="DC1108" i="3"/>
  <c r="DF1108" i="3"/>
  <c r="DH1108" i="3"/>
  <c r="DJ1108" i="3"/>
  <c r="A1109" i="3"/>
  <c r="Y1109" i="3"/>
  <c r="CX1109" i="3" s="1"/>
  <c r="CY1109" i="3"/>
  <c r="CZ1109" i="3"/>
  <c r="DA1109" i="3"/>
  <c r="DB1109" i="3"/>
  <c r="DC1109" i="3"/>
  <c r="A1110" i="3"/>
  <c r="Y1110" i="3"/>
  <c r="CX1110" i="3"/>
  <c r="DG1110" i="3" s="1"/>
  <c r="CY1110" i="3"/>
  <c r="CZ1110" i="3"/>
  <c r="DA1110" i="3"/>
  <c r="DB1110" i="3"/>
  <c r="DC1110" i="3"/>
  <c r="DF1110" i="3"/>
  <c r="DH1110" i="3"/>
  <c r="A1111" i="3"/>
  <c r="Y1111" i="3"/>
  <c r="CX1111" i="3" s="1"/>
  <c r="CY1111" i="3"/>
  <c r="CZ1111" i="3"/>
  <c r="DA1111" i="3"/>
  <c r="DB1111" i="3"/>
  <c r="DC1111" i="3"/>
  <c r="A1112" i="3"/>
  <c r="Y1112" i="3"/>
  <c r="CX1112" i="3"/>
  <c r="DG1112" i="3" s="1"/>
  <c r="DJ1112" i="3" s="1"/>
  <c r="CY1112" i="3"/>
  <c r="CZ1112" i="3"/>
  <c r="DA1112" i="3"/>
  <c r="DB1112" i="3"/>
  <c r="DC1112" i="3"/>
  <c r="DF1112" i="3"/>
  <c r="DH1112" i="3"/>
  <c r="A1113" i="3"/>
  <c r="Y1113" i="3"/>
  <c r="CX1113" i="3" s="1"/>
  <c r="CY1113" i="3"/>
  <c r="CZ1113" i="3"/>
  <c r="DA1113" i="3"/>
  <c r="DB1113" i="3"/>
  <c r="DC1113" i="3"/>
  <c r="A1114" i="3"/>
  <c r="Y1114" i="3"/>
  <c r="CX1114" i="3"/>
  <c r="DG1114" i="3" s="1"/>
  <c r="DJ1114" i="3" s="1"/>
  <c r="CY1114" i="3"/>
  <c r="CZ1114" i="3"/>
  <c r="DA1114" i="3"/>
  <c r="DB1114" i="3"/>
  <c r="DC1114" i="3"/>
  <c r="DF1114" i="3"/>
  <c r="DH1114" i="3"/>
  <c r="A1115" i="3"/>
  <c r="Y1115" i="3"/>
  <c r="CX1115" i="3" s="1"/>
  <c r="CY1115" i="3"/>
  <c r="CZ1115" i="3"/>
  <c r="DA1115" i="3"/>
  <c r="DB1115" i="3"/>
  <c r="DC1115" i="3"/>
  <c r="A1116" i="3"/>
  <c r="Y1116" i="3"/>
  <c r="CX1116" i="3"/>
  <c r="DG1116" i="3" s="1"/>
  <c r="CY1116" i="3"/>
  <c r="CZ1116" i="3"/>
  <c r="DA1116" i="3"/>
  <c r="DB1116" i="3"/>
  <c r="DC1116" i="3"/>
  <c r="DF1116" i="3"/>
  <c r="DH1116" i="3"/>
  <c r="DJ1116" i="3"/>
  <c r="A1117" i="3"/>
  <c r="Y1117" i="3"/>
  <c r="CX1117" i="3" s="1"/>
  <c r="CY1117" i="3"/>
  <c r="CZ1117" i="3"/>
  <c r="DA1117" i="3"/>
  <c r="DB1117" i="3"/>
  <c r="DC1117" i="3"/>
  <c r="A1118" i="3"/>
  <c r="Y1118" i="3"/>
  <c r="CX1118" i="3"/>
  <c r="DG1118" i="3" s="1"/>
  <c r="CY1118" i="3"/>
  <c r="CZ1118" i="3"/>
  <c r="DA1118" i="3"/>
  <c r="DB1118" i="3"/>
  <c r="DC1118" i="3"/>
  <c r="DF1118" i="3"/>
  <c r="DH1118" i="3"/>
  <c r="DJ1118" i="3"/>
  <c r="A1119" i="3"/>
  <c r="Y1119" i="3"/>
  <c r="CX1119" i="3" s="1"/>
  <c r="CY1119" i="3"/>
  <c r="CZ1119" i="3"/>
  <c r="DA1119" i="3"/>
  <c r="DB1119" i="3"/>
  <c r="DC1119" i="3"/>
  <c r="A1120" i="3"/>
  <c r="Y1120" i="3"/>
  <c r="CX1120" i="3"/>
  <c r="DG1120" i="3" s="1"/>
  <c r="CY1120" i="3"/>
  <c r="CZ1120" i="3"/>
  <c r="DA1120" i="3"/>
  <c r="DB1120" i="3"/>
  <c r="DC1120" i="3"/>
  <c r="DF1120" i="3"/>
  <c r="DH1120" i="3"/>
  <c r="DJ1120" i="3"/>
  <c r="A1121" i="3"/>
  <c r="Y1121" i="3"/>
  <c r="CX1121" i="3" s="1"/>
  <c r="CY1121" i="3"/>
  <c r="CZ1121" i="3"/>
  <c r="DA1121" i="3"/>
  <c r="DB1121" i="3"/>
  <c r="DC1121" i="3"/>
  <c r="A1122" i="3"/>
  <c r="Y1122" i="3"/>
  <c r="CX1122" i="3"/>
  <c r="DG1122" i="3" s="1"/>
  <c r="CY1122" i="3"/>
  <c r="CZ1122" i="3"/>
  <c r="DA1122" i="3"/>
  <c r="DB1122" i="3"/>
  <c r="DC1122" i="3"/>
  <c r="DF1122" i="3"/>
  <c r="DH1122" i="3"/>
  <c r="DJ1122" i="3"/>
  <c r="A1123" i="3"/>
  <c r="Y1123" i="3"/>
  <c r="CX1123" i="3" s="1"/>
  <c r="CY1123" i="3"/>
  <c r="CZ1123" i="3"/>
  <c r="DA1123" i="3"/>
  <c r="DB1123" i="3"/>
  <c r="DC1123" i="3"/>
  <c r="A1124" i="3"/>
  <c r="Y1124" i="3"/>
  <c r="CX1124" i="3"/>
  <c r="DG1124" i="3" s="1"/>
  <c r="CY1124" i="3"/>
  <c r="CZ1124" i="3"/>
  <c r="DA1124" i="3"/>
  <c r="DB1124" i="3"/>
  <c r="DC1124" i="3"/>
  <c r="DF1124" i="3"/>
  <c r="DH1124" i="3"/>
  <c r="DJ1124" i="3"/>
  <c r="A1125" i="3"/>
  <c r="Y1125" i="3"/>
  <c r="CX1125" i="3" s="1"/>
  <c r="CY1125" i="3"/>
  <c r="CZ1125" i="3"/>
  <c r="DA1125" i="3"/>
  <c r="DB1125" i="3"/>
  <c r="DC1125" i="3"/>
  <c r="A1126" i="3"/>
  <c r="Y1126" i="3"/>
  <c r="CX1126" i="3"/>
  <c r="DG1126" i="3" s="1"/>
  <c r="CY1126" i="3"/>
  <c r="CZ1126" i="3"/>
  <c r="DA1126" i="3"/>
  <c r="DB1126" i="3"/>
  <c r="DC1126" i="3"/>
  <c r="DF1126" i="3"/>
  <c r="DH1126" i="3"/>
  <c r="A1127" i="3"/>
  <c r="Y1127" i="3"/>
  <c r="CX1127" i="3" s="1"/>
  <c r="CY1127" i="3"/>
  <c r="CZ1127" i="3"/>
  <c r="DA1127" i="3"/>
  <c r="DB1127" i="3"/>
  <c r="DC1127" i="3"/>
  <c r="A1128" i="3"/>
  <c r="Y1128" i="3"/>
  <c r="CX1128" i="3"/>
  <c r="DG1128" i="3" s="1"/>
  <c r="DJ1128" i="3" s="1"/>
  <c r="CY1128" i="3"/>
  <c r="CZ1128" i="3"/>
  <c r="DA1128" i="3"/>
  <c r="DB1128" i="3"/>
  <c r="DC1128" i="3"/>
  <c r="DF1128" i="3"/>
  <c r="DH1128" i="3"/>
  <c r="A1129" i="3"/>
  <c r="Y1129" i="3"/>
  <c r="CX1129" i="3" s="1"/>
  <c r="CY1129" i="3"/>
  <c r="CZ1129" i="3"/>
  <c r="DA1129" i="3"/>
  <c r="DB1129" i="3"/>
  <c r="DC1129" i="3"/>
  <c r="A1130" i="3"/>
  <c r="Y1130" i="3"/>
  <c r="CX1130" i="3"/>
  <c r="DG1130" i="3" s="1"/>
  <c r="DJ1130" i="3" s="1"/>
  <c r="CY1130" i="3"/>
  <c r="CZ1130" i="3"/>
  <c r="DA1130" i="3"/>
  <c r="DB1130" i="3"/>
  <c r="DC1130" i="3"/>
  <c r="DF1130" i="3"/>
  <c r="DH1130" i="3"/>
  <c r="A1131" i="3"/>
  <c r="Y1131" i="3"/>
  <c r="CX1131" i="3" s="1"/>
  <c r="CY1131" i="3"/>
  <c r="CZ1131" i="3"/>
  <c r="DA1131" i="3"/>
  <c r="DB1131" i="3"/>
  <c r="DC1131" i="3"/>
  <c r="A1132" i="3"/>
  <c r="Y1132" i="3"/>
  <c r="CX1132" i="3"/>
  <c r="DG1132" i="3" s="1"/>
  <c r="DJ1132" i="3" s="1"/>
  <c r="CY1132" i="3"/>
  <c r="CZ1132" i="3"/>
  <c r="DA1132" i="3"/>
  <c r="DB1132" i="3"/>
  <c r="DC1132" i="3"/>
  <c r="DF1132" i="3"/>
  <c r="DH1132" i="3"/>
  <c r="A1133" i="3"/>
  <c r="Y1133" i="3"/>
  <c r="CX1133" i="3" s="1"/>
  <c r="CY1133" i="3"/>
  <c r="CZ1133" i="3"/>
  <c r="DA1133" i="3"/>
  <c r="DB1133" i="3"/>
  <c r="DC1133" i="3"/>
  <c r="A1134" i="3"/>
  <c r="Y1134" i="3"/>
  <c r="CX1134" i="3"/>
  <c r="DG1134" i="3" s="1"/>
  <c r="CY1134" i="3"/>
  <c r="CZ1134" i="3"/>
  <c r="DA1134" i="3"/>
  <c r="DB1134" i="3"/>
  <c r="DC1134" i="3"/>
  <c r="DF1134" i="3"/>
  <c r="DH1134" i="3"/>
  <c r="DJ1134" i="3"/>
  <c r="A1135" i="3"/>
  <c r="Y1135" i="3"/>
  <c r="CX1135" i="3" s="1"/>
  <c r="CY1135" i="3"/>
  <c r="CZ1135" i="3"/>
  <c r="DA1135" i="3"/>
  <c r="DB1135" i="3"/>
  <c r="DC1135" i="3"/>
  <c r="A1136" i="3"/>
  <c r="Y1136" i="3"/>
  <c r="CX1136" i="3"/>
  <c r="DG1136" i="3" s="1"/>
  <c r="CY1136" i="3"/>
  <c r="CZ1136" i="3"/>
  <c r="DA1136" i="3"/>
  <c r="DB1136" i="3"/>
  <c r="DC1136" i="3"/>
  <c r="DF1136" i="3"/>
  <c r="DH1136" i="3"/>
  <c r="DJ1136" i="3"/>
  <c r="A1137" i="3"/>
  <c r="Y1137" i="3"/>
  <c r="CX1137" i="3" s="1"/>
  <c r="CY1137" i="3"/>
  <c r="CZ1137" i="3"/>
  <c r="DA1137" i="3"/>
  <c r="DB1137" i="3"/>
  <c r="DC1137" i="3"/>
  <c r="A1138" i="3"/>
  <c r="Y1138" i="3"/>
  <c r="CX1138" i="3"/>
  <c r="DG1138" i="3" s="1"/>
  <c r="CY1138" i="3"/>
  <c r="CZ1138" i="3"/>
  <c r="DA1138" i="3"/>
  <c r="DB1138" i="3"/>
  <c r="DC1138" i="3"/>
  <c r="DF1138" i="3"/>
  <c r="DH1138" i="3"/>
  <c r="A1139" i="3"/>
  <c r="Y1139" i="3"/>
  <c r="CX1139" i="3" s="1"/>
  <c r="CY1139" i="3"/>
  <c r="CZ1139" i="3"/>
  <c r="DA1139" i="3"/>
  <c r="DB1139" i="3"/>
  <c r="DC1139" i="3"/>
  <c r="A1140" i="3"/>
  <c r="Y1140" i="3"/>
  <c r="CX1140" i="3"/>
  <c r="DG1140" i="3" s="1"/>
  <c r="DJ1140" i="3" s="1"/>
  <c r="CY1140" i="3"/>
  <c r="CZ1140" i="3"/>
  <c r="DA1140" i="3"/>
  <c r="DB1140" i="3"/>
  <c r="DC1140" i="3"/>
  <c r="DF1140" i="3"/>
  <c r="DH1140" i="3"/>
  <c r="A1141" i="3"/>
  <c r="Y1141" i="3"/>
  <c r="CX1141" i="3" s="1"/>
  <c r="CY1141" i="3"/>
  <c r="CZ1141" i="3"/>
  <c r="DA1141" i="3"/>
  <c r="DB1141" i="3"/>
  <c r="DC1141" i="3"/>
  <c r="A1142" i="3"/>
  <c r="Y1142" i="3"/>
  <c r="CX1142" i="3"/>
  <c r="DG1142" i="3" s="1"/>
  <c r="DJ1142" i="3" s="1"/>
  <c r="CY1142" i="3"/>
  <c r="CZ1142" i="3"/>
  <c r="DA1142" i="3"/>
  <c r="DB1142" i="3"/>
  <c r="DC1142" i="3"/>
  <c r="DF1142" i="3"/>
  <c r="DH1142" i="3"/>
  <c r="A1143" i="3"/>
  <c r="Y1143" i="3"/>
  <c r="CX1143" i="3" s="1"/>
  <c r="CY1143" i="3"/>
  <c r="CZ1143" i="3"/>
  <c r="DA1143" i="3"/>
  <c r="DB1143" i="3"/>
  <c r="DC1143" i="3"/>
  <c r="A1144" i="3"/>
  <c r="Y1144" i="3"/>
  <c r="CX1144" i="3"/>
  <c r="DG1144" i="3" s="1"/>
  <c r="DJ1144" i="3" s="1"/>
  <c r="CY1144" i="3"/>
  <c r="CZ1144" i="3"/>
  <c r="DA1144" i="3"/>
  <c r="DB1144" i="3"/>
  <c r="DC1144" i="3"/>
  <c r="DF1144" i="3"/>
  <c r="DH1144" i="3"/>
  <c r="A1145" i="3"/>
  <c r="Y1145" i="3"/>
  <c r="CX1145" i="3" s="1"/>
  <c r="CY1145" i="3"/>
  <c r="CZ1145" i="3"/>
  <c r="DA1145" i="3"/>
  <c r="DB1145" i="3"/>
  <c r="DC1145" i="3"/>
  <c r="A1146" i="3"/>
  <c r="Y1146" i="3"/>
  <c r="CX1146" i="3"/>
  <c r="DG1146" i="3" s="1"/>
  <c r="CY1146" i="3"/>
  <c r="CZ1146" i="3"/>
  <c r="DA1146" i="3"/>
  <c r="DB1146" i="3"/>
  <c r="DC1146" i="3"/>
  <c r="DF1146" i="3"/>
  <c r="DH1146" i="3"/>
  <c r="DJ1146" i="3"/>
  <c r="A1147" i="3"/>
  <c r="Y1147" i="3"/>
  <c r="CX1147" i="3" s="1"/>
  <c r="CY1147" i="3"/>
  <c r="CZ1147" i="3"/>
  <c r="DA1147" i="3"/>
  <c r="DB1147" i="3"/>
  <c r="DC1147" i="3"/>
  <c r="A1148" i="3"/>
  <c r="Y1148" i="3"/>
  <c r="CX1148" i="3"/>
  <c r="DG1148" i="3" s="1"/>
  <c r="CY1148" i="3"/>
  <c r="CZ1148" i="3"/>
  <c r="DA1148" i="3"/>
  <c r="DB1148" i="3"/>
  <c r="DC1148" i="3"/>
  <c r="DF1148" i="3"/>
  <c r="DH1148" i="3"/>
  <c r="DJ1148" i="3"/>
  <c r="A1149" i="3"/>
  <c r="Y1149" i="3"/>
  <c r="CX1149" i="3" s="1"/>
  <c r="CY1149" i="3"/>
  <c r="CZ1149" i="3"/>
  <c r="DA1149" i="3"/>
  <c r="DB1149" i="3"/>
  <c r="DC1149" i="3"/>
  <c r="A1150" i="3"/>
  <c r="Y1150" i="3"/>
  <c r="CX1150" i="3"/>
  <c r="DG1150" i="3" s="1"/>
  <c r="CY1150" i="3"/>
  <c r="CZ1150" i="3"/>
  <c r="DA1150" i="3"/>
  <c r="DB1150" i="3"/>
  <c r="DC1150" i="3"/>
  <c r="DF1150" i="3"/>
  <c r="DH1150" i="3"/>
  <c r="DJ1150" i="3"/>
  <c r="A1151" i="3"/>
  <c r="Y1151" i="3"/>
  <c r="CX1151" i="3" s="1"/>
  <c r="CY1151" i="3"/>
  <c r="CZ1151" i="3"/>
  <c r="DA1151" i="3"/>
  <c r="DB1151" i="3"/>
  <c r="DC1151" i="3"/>
  <c r="A1152" i="3"/>
  <c r="Y1152" i="3"/>
  <c r="CX1152" i="3"/>
  <c r="DG1152" i="3" s="1"/>
  <c r="CY1152" i="3"/>
  <c r="CZ1152" i="3"/>
  <c r="DA1152" i="3"/>
  <c r="DB1152" i="3"/>
  <c r="DC1152" i="3"/>
  <c r="DF1152" i="3"/>
  <c r="DH1152" i="3"/>
  <c r="DJ1152" i="3"/>
  <c r="A1153" i="3"/>
  <c r="Y1153" i="3"/>
  <c r="CX1153" i="3" s="1"/>
  <c r="CY1153" i="3"/>
  <c r="CZ1153" i="3"/>
  <c r="DA1153" i="3"/>
  <c r="DB1153" i="3"/>
  <c r="DC1153" i="3"/>
  <c r="A1154" i="3"/>
  <c r="Y1154" i="3"/>
  <c r="CX1154" i="3"/>
  <c r="DG1154" i="3" s="1"/>
  <c r="CY1154" i="3"/>
  <c r="CZ1154" i="3"/>
  <c r="DA1154" i="3"/>
  <c r="DB1154" i="3"/>
  <c r="DC1154" i="3"/>
  <c r="DF1154" i="3"/>
  <c r="DH1154" i="3"/>
  <c r="DJ1154" i="3"/>
  <c r="A1155" i="3"/>
  <c r="Y1155" i="3"/>
  <c r="CX1155" i="3" s="1"/>
  <c r="CY1155" i="3"/>
  <c r="CZ1155" i="3"/>
  <c r="DA1155" i="3"/>
  <c r="DB1155" i="3"/>
  <c r="DC1155" i="3"/>
  <c r="A1156" i="3"/>
  <c r="Y1156" i="3"/>
  <c r="CX1156" i="3"/>
  <c r="DG1156" i="3" s="1"/>
  <c r="CY1156" i="3"/>
  <c r="CZ1156" i="3"/>
  <c r="DA1156" i="3"/>
  <c r="DB1156" i="3"/>
  <c r="DC1156" i="3"/>
  <c r="DF1156" i="3"/>
  <c r="DH1156" i="3"/>
  <c r="DJ1156" i="3"/>
  <c r="A1157" i="3"/>
  <c r="Y1157" i="3"/>
  <c r="CX1157" i="3" s="1"/>
  <c r="CY1157" i="3"/>
  <c r="CZ1157" i="3"/>
  <c r="DA1157" i="3"/>
  <c r="DB1157" i="3"/>
  <c r="DC1157" i="3"/>
  <c r="A1158" i="3"/>
  <c r="Y1158" i="3"/>
  <c r="CX1158" i="3"/>
  <c r="DG1158" i="3" s="1"/>
  <c r="CY1158" i="3"/>
  <c r="CZ1158" i="3"/>
  <c r="DA1158" i="3"/>
  <c r="DB1158" i="3"/>
  <c r="DC1158" i="3"/>
  <c r="DF1158" i="3"/>
  <c r="DH1158" i="3"/>
  <c r="DJ1158" i="3"/>
  <c r="A1159" i="3"/>
  <c r="Y1159" i="3"/>
  <c r="CX1159" i="3" s="1"/>
  <c r="CY1159" i="3"/>
  <c r="CZ1159" i="3"/>
  <c r="DA1159" i="3"/>
  <c r="DB1159" i="3"/>
  <c r="DC1159" i="3"/>
  <c r="A1160" i="3"/>
  <c r="Y1160" i="3"/>
  <c r="CX1160" i="3"/>
  <c r="DG1160" i="3" s="1"/>
  <c r="CY1160" i="3"/>
  <c r="CZ1160" i="3"/>
  <c r="DA1160" i="3"/>
  <c r="DB1160" i="3"/>
  <c r="DC1160" i="3"/>
  <c r="DF1160" i="3"/>
  <c r="DH1160" i="3"/>
  <c r="A1161" i="3"/>
  <c r="Y1161" i="3"/>
  <c r="CX1161" i="3" s="1"/>
  <c r="CY1161" i="3"/>
  <c r="CZ1161" i="3"/>
  <c r="DA1161" i="3"/>
  <c r="DB1161" i="3"/>
  <c r="DC1161" i="3"/>
  <c r="A1162" i="3"/>
  <c r="Y1162" i="3"/>
  <c r="CX1162" i="3"/>
  <c r="DG1162" i="3" s="1"/>
  <c r="DJ1162" i="3" s="1"/>
  <c r="CY1162" i="3"/>
  <c r="CZ1162" i="3"/>
  <c r="DA1162" i="3"/>
  <c r="DB1162" i="3"/>
  <c r="DC1162" i="3"/>
  <c r="DF1162" i="3"/>
  <c r="DH1162" i="3"/>
  <c r="A1163" i="3"/>
  <c r="Y1163" i="3"/>
  <c r="CX1163" i="3" s="1"/>
  <c r="CY1163" i="3"/>
  <c r="CZ1163" i="3"/>
  <c r="DA1163" i="3"/>
  <c r="DB1163" i="3"/>
  <c r="DC1163" i="3"/>
  <c r="A1164" i="3"/>
  <c r="Y1164" i="3"/>
  <c r="CX1164" i="3"/>
  <c r="DG1164" i="3" s="1"/>
  <c r="DJ1164" i="3" s="1"/>
  <c r="CY1164" i="3"/>
  <c r="CZ1164" i="3"/>
  <c r="DA1164" i="3"/>
  <c r="DB1164" i="3"/>
  <c r="DC1164" i="3"/>
  <c r="DF1164" i="3"/>
  <c r="DH1164" i="3"/>
  <c r="A1165" i="3"/>
  <c r="Y1165" i="3"/>
  <c r="CX1165" i="3" s="1"/>
  <c r="CY1165" i="3"/>
  <c r="CZ1165" i="3"/>
  <c r="DA1165" i="3"/>
  <c r="DB1165" i="3"/>
  <c r="DC1165" i="3"/>
  <c r="A1166" i="3"/>
  <c r="Y1166" i="3"/>
  <c r="CX1166" i="3"/>
  <c r="DG1166" i="3" s="1"/>
  <c r="CY1166" i="3"/>
  <c r="CZ1166" i="3"/>
  <c r="DA1166" i="3"/>
  <c r="DB1166" i="3"/>
  <c r="DC1166" i="3"/>
  <c r="DF1166" i="3"/>
  <c r="DH1166" i="3"/>
  <c r="DJ1166" i="3"/>
  <c r="A1167" i="3"/>
  <c r="Y1167" i="3"/>
  <c r="CX1167" i="3" s="1"/>
  <c r="CY1167" i="3"/>
  <c r="CZ1167" i="3"/>
  <c r="DA1167" i="3"/>
  <c r="DB1167" i="3"/>
  <c r="DC1167" i="3"/>
  <c r="A1168" i="3"/>
  <c r="Y1168" i="3"/>
  <c r="CY1168" i="3"/>
  <c r="CZ1168" i="3"/>
  <c r="DA1168" i="3"/>
  <c r="DB1168" i="3"/>
  <c r="DC1168" i="3"/>
  <c r="A1169" i="3"/>
  <c r="Y1169" i="3"/>
  <c r="CY1169" i="3"/>
  <c r="CZ1169" i="3"/>
  <c r="DA1169" i="3"/>
  <c r="DB1169" i="3"/>
  <c r="DC1169" i="3"/>
  <c r="A1170" i="3"/>
  <c r="Y1170" i="3"/>
  <c r="CY1170" i="3"/>
  <c r="CZ1170" i="3"/>
  <c r="DA1170" i="3"/>
  <c r="DB1170" i="3"/>
  <c r="DC1170" i="3"/>
  <c r="A1171" i="3"/>
  <c r="Y1171" i="3"/>
  <c r="CY1171" i="3"/>
  <c r="CZ1171" i="3"/>
  <c r="DA1171" i="3"/>
  <c r="DB1171" i="3"/>
  <c r="DC1171" i="3"/>
  <c r="A1172" i="3"/>
  <c r="Y1172" i="3"/>
  <c r="CY1172" i="3"/>
  <c r="CZ1172" i="3"/>
  <c r="DA1172" i="3"/>
  <c r="DB1172" i="3"/>
  <c r="DC1172" i="3"/>
  <c r="A1173" i="3"/>
  <c r="Y1173" i="3"/>
  <c r="CY1173" i="3"/>
  <c r="CZ1173" i="3"/>
  <c r="DA1173" i="3"/>
  <c r="DB1173" i="3"/>
  <c r="DC1173" i="3"/>
  <c r="A1174" i="3"/>
  <c r="Y1174" i="3"/>
  <c r="CY1174" i="3"/>
  <c r="CZ1174" i="3"/>
  <c r="DA1174" i="3"/>
  <c r="DB1174" i="3"/>
  <c r="DC1174" i="3"/>
  <c r="A1175" i="3"/>
  <c r="Y1175" i="3"/>
  <c r="CY1175" i="3"/>
  <c r="CZ1175" i="3"/>
  <c r="DA1175" i="3"/>
  <c r="DB1175" i="3"/>
  <c r="DC1175" i="3"/>
  <c r="A1176" i="3"/>
  <c r="Y1176" i="3"/>
  <c r="CY1176" i="3"/>
  <c r="CZ1176" i="3"/>
  <c r="DA1176" i="3"/>
  <c r="DB1176" i="3"/>
  <c r="DC1176" i="3"/>
  <c r="A1177" i="3"/>
  <c r="Y1177" i="3"/>
  <c r="CY1177" i="3"/>
  <c r="CZ1177" i="3"/>
  <c r="DA1177" i="3"/>
  <c r="DB1177" i="3"/>
  <c r="DC1177" i="3"/>
  <c r="A1178" i="3"/>
  <c r="Y1178" i="3"/>
  <c r="CY1178" i="3"/>
  <c r="CZ1178" i="3"/>
  <c r="DA1178" i="3"/>
  <c r="DB1178" i="3"/>
  <c r="DC1178" i="3"/>
  <c r="A1179" i="3"/>
  <c r="Y1179" i="3"/>
  <c r="CY1179" i="3"/>
  <c r="CZ1179" i="3"/>
  <c r="DA1179" i="3"/>
  <c r="DB1179" i="3"/>
  <c r="DC1179" i="3"/>
  <c r="A1180" i="3"/>
  <c r="Y1180" i="3"/>
  <c r="CY1180" i="3"/>
  <c r="CZ1180" i="3"/>
  <c r="DA1180" i="3"/>
  <c r="DB1180" i="3"/>
  <c r="DC1180" i="3"/>
  <c r="A1181" i="3"/>
  <c r="Y1181" i="3"/>
  <c r="CY1181" i="3"/>
  <c r="CZ1181" i="3"/>
  <c r="DA1181" i="3"/>
  <c r="DB1181" i="3"/>
  <c r="DC1181" i="3"/>
  <c r="A1182" i="3"/>
  <c r="Y1182" i="3"/>
  <c r="CY1182" i="3"/>
  <c r="CZ1182" i="3"/>
  <c r="DA1182" i="3"/>
  <c r="DB1182" i="3"/>
  <c r="DC1182" i="3"/>
  <c r="A1183" i="3"/>
  <c r="Y1183" i="3"/>
  <c r="CY1183" i="3"/>
  <c r="CZ1183" i="3"/>
  <c r="DA1183" i="3"/>
  <c r="DB1183" i="3"/>
  <c r="DC1183" i="3"/>
  <c r="A1184" i="3"/>
  <c r="Y1184" i="3"/>
  <c r="CY1184" i="3"/>
  <c r="CZ1184" i="3"/>
  <c r="DA1184" i="3"/>
  <c r="DB1184" i="3"/>
  <c r="DC1184" i="3"/>
  <c r="A1185" i="3"/>
  <c r="Y1185" i="3"/>
  <c r="CY1185" i="3"/>
  <c r="CZ1185" i="3"/>
  <c r="DA1185" i="3"/>
  <c r="DB1185" i="3"/>
  <c r="DC1185" i="3"/>
  <c r="A1186" i="3"/>
  <c r="Y1186" i="3"/>
  <c r="CY1186" i="3"/>
  <c r="CZ1186" i="3"/>
  <c r="DA1186" i="3"/>
  <c r="DB1186" i="3"/>
  <c r="DC1186" i="3"/>
  <c r="A1187" i="3"/>
  <c r="Y1187" i="3"/>
  <c r="CY1187" i="3"/>
  <c r="CZ1187" i="3"/>
  <c r="DA1187" i="3"/>
  <c r="DB1187" i="3"/>
  <c r="DC1187" i="3"/>
  <c r="A1188" i="3"/>
  <c r="Y1188" i="3"/>
  <c r="CY1188" i="3"/>
  <c r="CZ1188" i="3"/>
  <c r="DA1188" i="3"/>
  <c r="DB1188" i="3"/>
  <c r="DC1188" i="3"/>
  <c r="A1189" i="3"/>
  <c r="Y1189" i="3"/>
  <c r="CY1189" i="3"/>
  <c r="CZ1189" i="3"/>
  <c r="DA1189" i="3"/>
  <c r="DB1189" i="3"/>
  <c r="DC1189" i="3"/>
  <c r="A1190" i="3"/>
  <c r="Y1190" i="3"/>
  <c r="CY1190" i="3"/>
  <c r="CZ1190" i="3"/>
  <c r="DA1190" i="3"/>
  <c r="DB1190" i="3"/>
  <c r="DC1190" i="3"/>
  <c r="A1191" i="3"/>
  <c r="Y1191" i="3"/>
  <c r="CY1191" i="3"/>
  <c r="CZ1191" i="3"/>
  <c r="DA1191" i="3"/>
  <c r="DB1191" i="3"/>
  <c r="DC1191" i="3"/>
  <c r="A1192" i="3"/>
  <c r="Y1192" i="3"/>
  <c r="CY1192" i="3"/>
  <c r="CZ1192" i="3"/>
  <c r="DA1192" i="3"/>
  <c r="DB1192" i="3"/>
  <c r="DC1192" i="3"/>
  <c r="A1193" i="3"/>
  <c r="Y1193" i="3"/>
  <c r="CY1193" i="3"/>
  <c r="CZ1193" i="3"/>
  <c r="DA1193" i="3"/>
  <c r="DB1193" i="3"/>
  <c r="DC1193" i="3"/>
  <c r="A1194" i="3"/>
  <c r="Y1194" i="3"/>
  <c r="CY1194" i="3"/>
  <c r="CZ1194" i="3"/>
  <c r="DA1194" i="3"/>
  <c r="DB1194" i="3"/>
  <c r="DC1194" i="3"/>
  <c r="A1195" i="3"/>
  <c r="Y1195" i="3"/>
  <c r="CY1195" i="3"/>
  <c r="CZ1195" i="3"/>
  <c r="DA1195" i="3"/>
  <c r="DB1195" i="3"/>
  <c r="DC1195" i="3"/>
  <c r="A1196" i="3"/>
  <c r="Y1196" i="3"/>
  <c r="CY1196" i="3"/>
  <c r="CZ1196" i="3"/>
  <c r="DA1196" i="3"/>
  <c r="DB1196" i="3"/>
  <c r="DC1196" i="3"/>
  <c r="A1197" i="3"/>
  <c r="Y1197" i="3"/>
  <c r="CY1197" i="3"/>
  <c r="CZ1197" i="3"/>
  <c r="DA1197" i="3"/>
  <c r="DB1197" i="3"/>
  <c r="DC1197" i="3"/>
  <c r="A1198" i="3"/>
  <c r="Y1198" i="3"/>
  <c r="CY1198" i="3"/>
  <c r="CZ1198" i="3"/>
  <c r="DA1198" i="3"/>
  <c r="DB1198" i="3"/>
  <c r="DC1198" i="3"/>
  <c r="D12" i="1"/>
  <c r="E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D20" i="1"/>
  <c r="E22" i="1"/>
  <c r="Z22" i="1"/>
  <c r="AA22" i="1"/>
  <c r="AM22" i="1"/>
  <c r="AN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C25" i="1"/>
  <c r="D25" i="1"/>
  <c r="AC25" i="1"/>
  <c r="AD25" i="1"/>
  <c r="CR25" i="1" s="1"/>
  <c r="Q25" i="1" s="1"/>
  <c r="AE25" i="1"/>
  <c r="AF25" i="1"/>
  <c r="CT25" i="1" s="1"/>
  <c r="S25" i="1" s="1"/>
  <c r="AG25" i="1"/>
  <c r="AH25" i="1"/>
  <c r="CV25" i="1" s="1"/>
  <c r="U25" i="1" s="1"/>
  <c r="AI25" i="1"/>
  <c r="AJ25" i="1"/>
  <c r="CX25" i="1" s="1"/>
  <c r="W25" i="1" s="1"/>
  <c r="CQ25" i="1"/>
  <c r="P25" i="1" s="1"/>
  <c r="CP25" i="1" s="1"/>
  <c r="O25" i="1" s="1"/>
  <c r="CS25" i="1"/>
  <c r="R25" i="1" s="1"/>
  <c r="CY25" i="1" s="1"/>
  <c r="X25" i="1" s="1"/>
  <c r="CU25" i="1"/>
  <c r="T25" i="1" s="1"/>
  <c r="CW25" i="1"/>
  <c r="V25" i="1" s="1"/>
  <c r="FR25" i="1"/>
  <c r="GL25" i="1"/>
  <c r="GO25" i="1"/>
  <c r="GP25" i="1"/>
  <c r="GV25" i="1"/>
  <c r="HC25" i="1" s="1"/>
  <c r="GX25" i="1" s="1"/>
  <c r="C26" i="1"/>
  <c r="D26" i="1"/>
  <c r="AC26" i="1"/>
  <c r="AD26" i="1"/>
  <c r="CR26" i="1" s="1"/>
  <c r="Q26" i="1" s="1"/>
  <c r="AE26" i="1"/>
  <c r="AF26" i="1"/>
  <c r="CT26" i="1" s="1"/>
  <c r="S26" i="1" s="1"/>
  <c r="AG26" i="1"/>
  <c r="AH26" i="1"/>
  <c r="CV26" i="1" s="1"/>
  <c r="U26" i="1" s="1"/>
  <c r="AI26" i="1"/>
  <c r="AJ26" i="1"/>
  <c r="CX26" i="1" s="1"/>
  <c r="W26" i="1" s="1"/>
  <c r="CQ26" i="1"/>
  <c r="P26" i="1" s="1"/>
  <c r="CP26" i="1" s="1"/>
  <c r="O26" i="1" s="1"/>
  <c r="CS26" i="1"/>
  <c r="R26" i="1" s="1"/>
  <c r="CY26" i="1" s="1"/>
  <c r="X26" i="1" s="1"/>
  <c r="CU26" i="1"/>
  <c r="T26" i="1" s="1"/>
  <c r="CW26" i="1"/>
  <c r="V26" i="1" s="1"/>
  <c r="FR26" i="1"/>
  <c r="GL26" i="1"/>
  <c r="GO26" i="1"/>
  <c r="GP26" i="1"/>
  <c r="GV26" i="1"/>
  <c r="HC26" i="1"/>
  <c r="GX26" i="1" s="1"/>
  <c r="C27" i="1"/>
  <c r="D27" i="1"/>
  <c r="AC27" i="1"/>
  <c r="AD27" i="1"/>
  <c r="CR27" i="1" s="1"/>
  <c r="Q27" i="1" s="1"/>
  <c r="AE27" i="1"/>
  <c r="AF27" i="1"/>
  <c r="CT27" i="1" s="1"/>
  <c r="S27" i="1" s="1"/>
  <c r="AG27" i="1"/>
  <c r="AH27" i="1"/>
  <c r="CV27" i="1" s="1"/>
  <c r="U27" i="1" s="1"/>
  <c r="AI27" i="1"/>
  <c r="AJ27" i="1"/>
  <c r="CX27" i="1" s="1"/>
  <c r="W27" i="1" s="1"/>
  <c r="CQ27" i="1"/>
  <c r="P27" i="1" s="1"/>
  <c r="CP27" i="1" s="1"/>
  <c r="O27" i="1" s="1"/>
  <c r="CS27" i="1"/>
  <c r="R27" i="1" s="1"/>
  <c r="CU27" i="1"/>
  <c r="T27" i="1" s="1"/>
  <c r="CW27" i="1"/>
  <c r="V27" i="1" s="1"/>
  <c r="FR27" i="1"/>
  <c r="GL27" i="1"/>
  <c r="GO27" i="1"/>
  <c r="GP27" i="1"/>
  <c r="GV27" i="1"/>
  <c r="HC27" i="1"/>
  <c r="GX27" i="1" s="1"/>
  <c r="C29" i="1"/>
  <c r="D29" i="1"/>
  <c r="I29" i="1"/>
  <c r="K29" i="1"/>
  <c r="AC29" i="1"/>
  <c r="AD29" i="1"/>
  <c r="CR29" i="1" s="1"/>
  <c r="Q29" i="1" s="1"/>
  <c r="AE29" i="1"/>
  <c r="AF29" i="1"/>
  <c r="CT29" i="1" s="1"/>
  <c r="S29" i="1" s="1"/>
  <c r="AG29" i="1"/>
  <c r="AH29" i="1"/>
  <c r="CV29" i="1" s="1"/>
  <c r="U29" i="1" s="1"/>
  <c r="AI29" i="1"/>
  <c r="AJ29" i="1"/>
  <c r="CX29" i="1" s="1"/>
  <c r="W29" i="1" s="1"/>
  <c r="CQ29" i="1"/>
  <c r="P29" i="1" s="1"/>
  <c r="CP29" i="1" s="1"/>
  <c r="O29" i="1" s="1"/>
  <c r="CS29" i="1"/>
  <c r="R29" i="1" s="1"/>
  <c r="CU29" i="1"/>
  <c r="T29" i="1" s="1"/>
  <c r="CW29" i="1"/>
  <c r="V29" i="1" s="1"/>
  <c r="FR29" i="1"/>
  <c r="GL29" i="1"/>
  <c r="GN29" i="1"/>
  <c r="GP29" i="1"/>
  <c r="GV29" i="1"/>
  <c r="HC29" i="1" s="1"/>
  <c r="GX29" i="1" s="1"/>
  <c r="C30" i="1"/>
  <c r="D30" i="1"/>
  <c r="I30" i="1"/>
  <c r="K30" i="1"/>
  <c r="AC30" i="1"/>
  <c r="AD30" i="1"/>
  <c r="CR30" i="1" s="1"/>
  <c r="Q30" i="1" s="1"/>
  <c r="AE30" i="1"/>
  <c r="AF30" i="1"/>
  <c r="CT30" i="1" s="1"/>
  <c r="S30" i="1" s="1"/>
  <c r="AG30" i="1"/>
  <c r="AH30" i="1"/>
  <c r="CV30" i="1" s="1"/>
  <c r="U30" i="1" s="1"/>
  <c r="AI30" i="1"/>
  <c r="AJ30" i="1"/>
  <c r="CX30" i="1" s="1"/>
  <c r="W30" i="1" s="1"/>
  <c r="CQ30" i="1"/>
  <c r="P30" i="1" s="1"/>
  <c r="CP30" i="1" s="1"/>
  <c r="O30" i="1" s="1"/>
  <c r="CS30" i="1"/>
  <c r="R30" i="1" s="1"/>
  <c r="CY30" i="1" s="1"/>
  <c r="X30" i="1" s="1"/>
  <c r="CU30" i="1"/>
  <c r="T30" i="1" s="1"/>
  <c r="CW30" i="1"/>
  <c r="V30" i="1" s="1"/>
  <c r="FR30" i="1"/>
  <c r="GL30" i="1"/>
  <c r="GN30" i="1"/>
  <c r="GP30" i="1"/>
  <c r="GV30" i="1"/>
  <c r="HC30" i="1"/>
  <c r="GX30" i="1" s="1"/>
  <c r="C31" i="1"/>
  <c r="D31" i="1"/>
  <c r="I31" i="1"/>
  <c r="K31" i="1"/>
  <c r="AC31" i="1"/>
  <c r="AD31" i="1"/>
  <c r="CR31" i="1" s="1"/>
  <c r="Q31" i="1" s="1"/>
  <c r="AE31" i="1"/>
  <c r="AF31" i="1"/>
  <c r="CT31" i="1" s="1"/>
  <c r="S31" i="1" s="1"/>
  <c r="AG31" i="1"/>
  <c r="AH31" i="1"/>
  <c r="CV31" i="1" s="1"/>
  <c r="U31" i="1" s="1"/>
  <c r="AI31" i="1"/>
  <c r="AJ31" i="1"/>
  <c r="CX31" i="1" s="1"/>
  <c r="W31" i="1" s="1"/>
  <c r="CQ31" i="1"/>
  <c r="P31" i="1" s="1"/>
  <c r="CP31" i="1" s="1"/>
  <c r="O31" i="1" s="1"/>
  <c r="CS31" i="1"/>
  <c r="R31" i="1" s="1"/>
  <c r="CU31" i="1"/>
  <c r="T31" i="1" s="1"/>
  <c r="CW31" i="1"/>
  <c r="V31" i="1" s="1"/>
  <c r="FR31" i="1"/>
  <c r="GL31" i="1"/>
  <c r="GN31" i="1"/>
  <c r="GP31" i="1"/>
  <c r="GV31" i="1"/>
  <c r="HC31" i="1" s="1"/>
  <c r="GX31" i="1" s="1"/>
  <c r="C32" i="1"/>
  <c r="D32" i="1"/>
  <c r="I32" i="1"/>
  <c r="K32" i="1"/>
  <c r="AC32" i="1"/>
  <c r="AD32" i="1"/>
  <c r="CR32" i="1" s="1"/>
  <c r="Q32" i="1" s="1"/>
  <c r="AE32" i="1"/>
  <c r="AF32" i="1"/>
  <c r="CT32" i="1" s="1"/>
  <c r="S32" i="1" s="1"/>
  <c r="AG32" i="1"/>
  <c r="AH32" i="1"/>
  <c r="CV32" i="1" s="1"/>
  <c r="U32" i="1" s="1"/>
  <c r="AI32" i="1"/>
  <c r="AJ32" i="1"/>
  <c r="CX32" i="1" s="1"/>
  <c r="W32" i="1" s="1"/>
  <c r="CQ32" i="1"/>
  <c r="P32" i="1" s="1"/>
  <c r="CP32" i="1" s="1"/>
  <c r="O32" i="1" s="1"/>
  <c r="CS32" i="1"/>
  <c r="R32" i="1" s="1"/>
  <c r="CY32" i="1" s="1"/>
  <c r="X32" i="1" s="1"/>
  <c r="CU32" i="1"/>
  <c r="T32" i="1" s="1"/>
  <c r="CW32" i="1"/>
  <c r="V32" i="1" s="1"/>
  <c r="FR32" i="1"/>
  <c r="GL32" i="1"/>
  <c r="GN32" i="1"/>
  <c r="GP32" i="1"/>
  <c r="GV32" i="1"/>
  <c r="HC32" i="1"/>
  <c r="GX32" i="1" s="1"/>
  <c r="C33" i="1"/>
  <c r="D33" i="1"/>
  <c r="AC33" i="1"/>
  <c r="AD33" i="1"/>
  <c r="CR33" i="1" s="1"/>
  <c r="Q33" i="1" s="1"/>
  <c r="AE33" i="1"/>
  <c r="AF33" i="1"/>
  <c r="CT33" i="1" s="1"/>
  <c r="S33" i="1" s="1"/>
  <c r="AG33" i="1"/>
  <c r="AH33" i="1"/>
  <c r="CV33" i="1" s="1"/>
  <c r="U33" i="1" s="1"/>
  <c r="AI33" i="1"/>
  <c r="AJ33" i="1"/>
  <c r="CX33" i="1" s="1"/>
  <c r="W33" i="1" s="1"/>
  <c r="CQ33" i="1"/>
  <c r="P33" i="1" s="1"/>
  <c r="CP33" i="1" s="1"/>
  <c r="O33" i="1" s="1"/>
  <c r="CS33" i="1"/>
  <c r="R33" i="1" s="1"/>
  <c r="CU33" i="1"/>
  <c r="T33" i="1" s="1"/>
  <c r="CW33" i="1"/>
  <c r="V33" i="1" s="1"/>
  <c r="FR33" i="1"/>
  <c r="GL33" i="1"/>
  <c r="GN33" i="1"/>
  <c r="GP33" i="1"/>
  <c r="GV33" i="1"/>
  <c r="HC33" i="1" s="1"/>
  <c r="GX33" i="1" s="1"/>
  <c r="C34" i="1"/>
  <c r="D34" i="1"/>
  <c r="AC34" i="1"/>
  <c r="AD34" i="1"/>
  <c r="CR34" i="1" s="1"/>
  <c r="Q34" i="1" s="1"/>
  <c r="AE34" i="1"/>
  <c r="AF34" i="1"/>
  <c r="CT34" i="1" s="1"/>
  <c r="S34" i="1" s="1"/>
  <c r="AG34" i="1"/>
  <c r="AH34" i="1"/>
  <c r="CV34" i="1" s="1"/>
  <c r="U34" i="1" s="1"/>
  <c r="AI34" i="1"/>
  <c r="AJ34" i="1"/>
  <c r="CX34" i="1" s="1"/>
  <c r="W34" i="1" s="1"/>
  <c r="CQ34" i="1"/>
  <c r="P34" i="1" s="1"/>
  <c r="CP34" i="1" s="1"/>
  <c r="O34" i="1" s="1"/>
  <c r="CS34" i="1"/>
  <c r="R34" i="1" s="1"/>
  <c r="CY34" i="1" s="1"/>
  <c r="X34" i="1" s="1"/>
  <c r="CU34" i="1"/>
  <c r="T34" i="1" s="1"/>
  <c r="CW34" i="1"/>
  <c r="V34" i="1" s="1"/>
  <c r="FR34" i="1"/>
  <c r="GL34" i="1"/>
  <c r="GN34" i="1"/>
  <c r="GP34" i="1"/>
  <c r="GV34" i="1"/>
  <c r="HC34" i="1"/>
  <c r="GX34" i="1" s="1"/>
  <c r="C35" i="1"/>
  <c r="D35" i="1"/>
  <c r="I35" i="1"/>
  <c r="K35" i="1"/>
  <c r="AC35" i="1"/>
  <c r="AD35" i="1"/>
  <c r="CR35" i="1" s="1"/>
  <c r="Q35" i="1" s="1"/>
  <c r="AE35" i="1"/>
  <c r="AF35" i="1"/>
  <c r="CT35" i="1" s="1"/>
  <c r="S35" i="1" s="1"/>
  <c r="AG35" i="1"/>
  <c r="AH35" i="1"/>
  <c r="CV35" i="1" s="1"/>
  <c r="U35" i="1" s="1"/>
  <c r="AI35" i="1"/>
  <c r="AJ35" i="1"/>
  <c r="CX35" i="1" s="1"/>
  <c r="W35" i="1" s="1"/>
  <c r="CQ35" i="1"/>
  <c r="P35" i="1" s="1"/>
  <c r="CP35" i="1" s="1"/>
  <c r="O35" i="1" s="1"/>
  <c r="CS35" i="1"/>
  <c r="R35" i="1" s="1"/>
  <c r="CU35" i="1"/>
  <c r="T35" i="1" s="1"/>
  <c r="CW35" i="1"/>
  <c r="V35" i="1" s="1"/>
  <c r="FR35" i="1"/>
  <c r="GL35" i="1"/>
  <c r="GN35" i="1"/>
  <c r="GP35" i="1"/>
  <c r="GV35" i="1"/>
  <c r="HC35" i="1" s="1"/>
  <c r="GX35" i="1" s="1"/>
  <c r="C36" i="1"/>
  <c r="D36" i="1"/>
  <c r="AC36" i="1"/>
  <c r="AD36" i="1"/>
  <c r="CR36" i="1" s="1"/>
  <c r="Q36" i="1" s="1"/>
  <c r="AE36" i="1"/>
  <c r="AF36" i="1"/>
  <c r="CT36" i="1" s="1"/>
  <c r="S36" i="1" s="1"/>
  <c r="AG36" i="1"/>
  <c r="AH36" i="1"/>
  <c r="CV36" i="1" s="1"/>
  <c r="U36" i="1" s="1"/>
  <c r="AI36" i="1"/>
  <c r="AJ36" i="1"/>
  <c r="CX36" i="1" s="1"/>
  <c r="W36" i="1" s="1"/>
  <c r="CQ36" i="1"/>
  <c r="P36" i="1" s="1"/>
  <c r="CP36" i="1" s="1"/>
  <c r="O36" i="1" s="1"/>
  <c r="CS36" i="1"/>
  <c r="R36" i="1" s="1"/>
  <c r="CY36" i="1" s="1"/>
  <c r="X36" i="1" s="1"/>
  <c r="CU36" i="1"/>
  <c r="T36" i="1" s="1"/>
  <c r="CW36" i="1"/>
  <c r="V36" i="1" s="1"/>
  <c r="FR36" i="1"/>
  <c r="GL36" i="1"/>
  <c r="GO36" i="1"/>
  <c r="GP36" i="1"/>
  <c r="GV36" i="1"/>
  <c r="HC36" i="1" s="1"/>
  <c r="GX36" i="1" s="1"/>
  <c r="C37" i="1"/>
  <c r="D37" i="1"/>
  <c r="AC37" i="1"/>
  <c r="AD37" i="1"/>
  <c r="CR37" i="1" s="1"/>
  <c r="Q37" i="1" s="1"/>
  <c r="AE37" i="1"/>
  <c r="AF37" i="1"/>
  <c r="CT37" i="1" s="1"/>
  <c r="S37" i="1" s="1"/>
  <c r="AG37" i="1"/>
  <c r="AH37" i="1"/>
  <c r="CV37" i="1" s="1"/>
  <c r="U37" i="1" s="1"/>
  <c r="AI37" i="1"/>
  <c r="AJ37" i="1"/>
  <c r="CX37" i="1" s="1"/>
  <c r="W37" i="1" s="1"/>
  <c r="CQ37" i="1"/>
  <c r="P37" i="1" s="1"/>
  <c r="CS37" i="1"/>
  <c r="R37" i="1" s="1"/>
  <c r="CU37" i="1"/>
  <c r="T37" i="1" s="1"/>
  <c r="CW37" i="1"/>
  <c r="V37" i="1" s="1"/>
  <c r="FR37" i="1"/>
  <c r="GL37" i="1"/>
  <c r="GO37" i="1"/>
  <c r="GP37" i="1"/>
  <c r="CD239" i="1" s="1"/>
  <c r="CD22" i="1" s="1"/>
  <c r="GV37" i="1"/>
  <c r="HC37" i="1"/>
  <c r="GX37" i="1" s="1"/>
  <c r="C38" i="1"/>
  <c r="D38" i="1"/>
  <c r="AC38" i="1"/>
  <c r="AD38" i="1"/>
  <c r="CR38" i="1" s="1"/>
  <c r="Q38" i="1" s="1"/>
  <c r="AE38" i="1"/>
  <c r="AF38" i="1"/>
  <c r="CT38" i="1" s="1"/>
  <c r="S38" i="1" s="1"/>
  <c r="AG38" i="1"/>
  <c r="AH38" i="1"/>
  <c r="CV38" i="1" s="1"/>
  <c r="U38" i="1" s="1"/>
  <c r="AI38" i="1"/>
  <c r="AJ38" i="1"/>
  <c r="CX38" i="1" s="1"/>
  <c r="W38" i="1" s="1"/>
  <c r="CQ38" i="1"/>
  <c r="P38" i="1" s="1"/>
  <c r="CP38" i="1" s="1"/>
  <c r="O38" i="1" s="1"/>
  <c r="CS38" i="1"/>
  <c r="R38" i="1" s="1"/>
  <c r="CU38" i="1"/>
  <c r="T38" i="1" s="1"/>
  <c r="CW38" i="1"/>
  <c r="V38" i="1" s="1"/>
  <c r="FR38" i="1"/>
  <c r="GL38" i="1"/>
  <c r="GO38" i="1"/>
  <c r="GP38" i="1"/>
  <c r="GV38" i="1"/>
  <c r="HC38" i="1"/>
  <c r="GX38" i="1" s="1"/>
  <c r="C39" i="1"/>
  <c r="D39" i="1"/>
  <c r="AC39" i="1"/>
  <c r="AD39" i="1"/>
  <c r="CR39" i="1" s="1"/>
  <c r="Q39" i="1" s="1"/>
  <c r="AE39" i="1"/>
  <c r="AF39" i="1"/>
  <c r="CT39" i="1" s="1"/>
  <c r="S39" i="1" s="1"/>
  <c r="AG39" i="1"/>
  <c r="AH39" i="1"/>
  <c r="CV39" i="1" s="1"/>
  <c r="U39" i="1" s="1"/>
  <c r="AI39" i="1"/>
  <c r="AJ39" i="1"/>
  <c r="CX39" i="1" s="1"/>
  <c r="W39" i="1" s="1"/>
  <c r="CQ39" i="1"/>
  <c r="P39" i="1" s="1"/>
  <c r="CP39" i="1" s="1"/>
  <c r="O39" i="1" s="1"/>
  <c r="CS39" i="1"/>
  <c r="R39" i="1" s="1"/>
  <c r="CU39" i="1"/>
  <c r="T39" i="1" s="1"/>
  <c r="CW39" i="1"/>
  <c r="V39" i="1" s="1"/>
  <c r="FR39" i="1"/>
  <c r="GL39" i="1"/>
  <c r="GO39" i="1"/>
  <c r="GP39" i="1"/>
  <c r="GV39" i="1"/>
  <c r="HC39" i="1"/>
  <c r="GX39" i="1" s="1"/>
  <c r="C40" i="1"/>
  <c r="D40" i="1"/>
  <c r="AC40" i="1"/>
  <c r="AD40" i="1"/>
  <c r="CR40" i="1" s="1"/>
  <c r="Q40" i="1" s="1"/>
  <c r="AE40" i="1"/>
  <c r="AF40" i="1"/>
  <c r="CT40" i="1" s="1"/>
  <c r="S40" i="1" s="1"/>
  <c r="AG40" i="1"/>
  <c r="AH40" i="1"/>
  <c r="CV40" i="1" s="1"/>
  <c r="U40" i="1" s="1"/>
  <c r="AI40" i="1"/>
  <c r="AJ40" i="1"/>
  <c r="CX40" i="1" s="1"/>
  <c r="W40" i="1" s="1"/>
  <c r="CQ40" i="1"/>
  <c r="P40" i="1" s="1"/>
  <c r="CP40" i="1" s="1"/>
  <c r="O40" i="1" s="1"/>
  <c r="CS40" i="1"/>
  <c r="R40" i="1" s="1"/>
  <c r="CU40" i="1"/>
  <c r="T40" i="1" s="1"/>
  <c r="CW40" i="1"/>
  <c r="V40" i="1" s="1"/>
  <c r="FR40" i="1"/>
  <c r="GL40" i="1"/>
  <c r="GO40" i="1"/>
  <c r="GP40" i="1"/>
  <c r="GV40" i="1"/>
  <c r="HC40" i="1"/>
  <c r="GX40" i="1" s="1"/>
  <c r="C41" i="1"/>
  <c r="D41" i="1"/>
  <c r="AC41" i="1"/>
  <c r="AD41" i="1"/>
  <c r="CR41" i="1" s="1"/>
  <c r="Q41" i="1" s="1"/>
  <c r="AE41" i="1"/>
  <c r="AF41" i="1"/>
  <c r="CT41" i="1" s="1"/>
  <c r="S41" i="1" s="1"/>
  <c r="AG41" i="1"/>
  <c r="AH41" i="1"/>
  <c r="CV41" i="1" s="1"/>
  <c r="U41" i="1" s="1"/>
  <c r="AI41" i="1"/>
  <c r="AJ41" i="1"/>
  <c r="CX41" i="1" s="1"/>
  <c r="W41" i="1" s="1"/>
  <c r="CQ41" i="1"/>
  <c r="P41" i="1" s="1"/>
  <c r="CP41" i="1" s="1"/>
  <c r="O41" i="1" s="1"/>
  <c r="CS41" i="1"/>
  <c r="R41" i="1" s="1"/>
  <c r="CU41" i="1"/>
  <c r="T41" i="1" s="1"/>
  <c r="CW41" i="1"/>
  <c r="V41" i="1" s="1"/>
  <c r="FR41" i="1"/>
  <c r="GL41" i="1"/>
  <c r="GO41" i="1"/>
  <c r="GP41" i="1"/>
  <c r="GV41" i="1"/>
  <c r="HC41" i="1"/>
  <c r="GX41" i="1" s="1"/>
  <c r="C42" i="1"/>
  <c r="D42" i="1"/>
  <c r="AC42" i="1"/>
  <c r="AD42" i="1"/>
  <c r="CR42" i="1" s="1"/>
  <c r="Q42" i="1" s="1"/>
  <c r="AE42" i="1"/>
  <c r="AF42" i="1"/>
  <c r="CT42" i="1" s="1"/>
  <c r="S42" i="1" s="1"/>
  <c r="AG42" i="1"/>
  <c r="AH42" i="1"/>
  <c r="CV42" i="1" s="1"/>
  <c r="U42" i="1" s="1"/>
  <c r="AI42" i="1"/>
  <c r="AJ42" i="1"/>
  <c r="CX42" i="1" s="1"/>
  <c r="W42" i="1" s="1"/>
  <c r="CQ42" i="1"/>
  <c r="P42" i="1" s="1"/>
  <c r="CP42" i="1" s="1"/>
  <c r="O42" i="1" s="1"/>
  <c r="CS42" i="1"/>
  <c r="R42" i="1" s="1"/>
  <c r="CU42" i="1"/>
  <c r="T42" i="1" s="1"/>
  <c r="CW42" i="1"/>
  <c r="V42" i="1" s="1"/>
  <c r="FR42" i="1"/>
  <c r="GL42" i="1"/>
  <c r="GO42" i="1"/>
  <c r="GP42" i="1"/>
  <c r="GV42" i="1"/>
  <c r="HC42" i="1"/>
  <c r="GX42" i="1" s="1"/>
  <c r="C43" i="1"/>
  <c r="D43" i="1"/>
  <c r="AC43" i="1"/>
  <c r="AD43" i="1"/>
  <c r="CR43" i="1" s="1"/>
  <c r="Q43" i="1" s="1"/>
  <c r="AE43" i="1"/>
  <c r="AF43" i="1"/>
  <c r="CT43" i="1" s="1"/>
  <c r="S43" i="1" s="1"/>
  <c r="AG43" i="1"/>
  <c r="AH43" i="1"/>
  <c r="CV43" i="1" s="1"/>
  <c r="U43" i="1" s="1"/>
  <c r="AI43" i="1"/>
  <c r="AJ43" i="1"/>
  <c r="CX43" i="1" s="1"/>
  <c r="W43" i="1" s="1"/>
  <c r="CQ43" i="1"/>
  <c r="P43" i="1" s="1"/>
  <c r="CS43" i="1"/>
  <c r="R43" i="1" s="1"/>
  <c r="CU43" i="1"/>
  <c r="T43" i="1" s="1"/>
  <c r="CW43" i="1"/>
  <c r="V43" i="1" s="1"/>
  <c r="FR43" i="1"/>
  <c r="GL43" i="1"/>
  <c r="GO43" i="1"/>
  <c r="GP43" i="1"/>
  <c r="GV43" i="1"/>
  <c r="HC43" i="1"/>
  <c r="GX43" i="1" s="1"/>
  <c r="C45" i="1"/>
  <c r="D45" i="1"/>
  <c r="AC45" i="1"/>
  <c r="AD45" i="1"/>
  <c r="CR45" i="1" s="1"/>
  <c r="Q45" i="1" s="1"/>
  <c r="AE45" i="1"/>
  <c r="AF45" i="1"/>
  <c r="CT45" i="1" s="1"/>
  <c r="S45" i="1" s="1"/>
  <c r="AG45" i="1"/>
  <c r="AH45" i="1"/>
  <c r="CV45" i="1" s="1"/>
  <c r="U45" i="1" s="1"/>
  <c r="AI45" i="1"/>
  <c r="AJ45" i="1"/>
  <c r="CX45" i="1" s="1"/>
  <c r="W45" i="1" s="1"/>
  <c r="CQ45" i="1"/>
  <c r="P45" i="1" s="1"/>
  <c r="CS45" i="1"/>
  <c r="R45" i="1" s="1"/>
  <c r="CU45" i="1"/>
  <c r="T45" i="1" s="1"/>
  <c r="CW45" i="1"/>
  <c r="V45" i="1" s="1"/>
  <c r="FR45" i="1"/>
  <c r="GL45" i="1"/>
  <c r="GO45" i="1"/>
  <c r="GP45" i="1"/>
  <c r="GV45" i="1"/>
  <c r="HC45" i="1"/>
  <c r="GX45" i="1" s="1"/>
  <c r="AC46" i="1"/>
  <c r="AD46" i="1"/>
  <c r="CR46" i="1" s="1"/>
  <c r="Q46" i="1" s="1"/>
  <c r="AE46" i="1"/>
  <c r="AF46" i="1"/>
  <c r="CT46" i="1" s="1"/>
  <c r="S46" i="1" s="1"/>
  <c r="AG46" i="1"/>
  <c r="AH46" i="1"/>
  <c r="CV46" i="1" s="1"/>
  <c r="U46" i="1" s="1"/>
  <c r="AI46" i="1"/>
  <c r="AJ46" i="1"/>
  <c r="CX46" i="1" s="1"/>
  <c r="W46" i="1" s="1"/>
  <c r="CQ46" i="1"/>
  <c r="P46" i="1" s="1"/>
  <c r="CS46" i="1"/>
  <c r="R46" i="1" s="1"/>
  <c r="CU46" i="1"/>
  <c r="T46" i="1" s="1"/>
  <c r="CW46" i="1"/>
  <c r="V46" i="1" s="1"/>
  <c r="FR46" i="1"/>
  <c r="GL46" i="1"/>
  <c r="GO46" i="1"/>
  <c r="GP46" i="1"/>
  <c r="GV46" i="1"/>
  <c r="HC46" i="1"/>
  <c r="GX46" i="1" s="1"/>
  <c r="C47" i="1"/>
  <c r="D47" i="1"/>
  <c r="AC47" i="1"/>
  <c r="AD47" i="1"/>
  <c r="CR47" i="1" s="1"/>
  <c r="Q47" i="1" s="1"/>
  <c r="AE47" i="1"/>
  <c r="AF47" i="1"/>
  <c r="CT47" i="1" s="1"/>
  <c r="S47" i="1" s="1"/>
  <c r="AG47" i="1"/>
  <c r="AH47" i="1"/>
  <c r="CV47" i="1" s="1"/>
  <c r="U47" i="1" s="1"/>
  <c r="AI47" i="1"/>
  <c r="AJ47" i="1"/>
  <c r="CX47" i="1" s="1"/>
  <c r="W47" i="1" s="1"/>
  <c r="CQ47" i="1"/>
  <c r="P47" i="1" s="1"/>
  <c r="CS47" i="1"/>
  <c r="R47" i="1" s="1"/>
  <c r="CU47" i="1"/>
  <c r="T47" i="1" s="1"/>
  <c r="CW47" i="1"/>
  <c r="V47" i="1" s="1"/>
  <c r="FR47" i="1"/>
  <c r="GL47" i="1"/>
  <c r="GO47" i="1"/>
  <c r="GP47" i="1"/>
  <c r="GV47" i="1"/>
  <c r="HC47" i="1"/>
  <c r="GX47" i="1" s="1"/>
  <c r="AC48" i="1"/>
  <c r="AD48" i="1"/>
  <c r="CR48" i="1" s="1"/>
  <c r="Q48" i="1" s="1"/>
  <c r="AE48" i="1"/>
  <c r="AF48" i="1"/>
  <c r="CT48" i="1" s="1"/>
  <c r="S48" i="1" s="1"/>
  <c r="AG48" i="1"/>
  <c r="AH48" i="1"/>
  <c r="CV48" i="1" s="1"/>
  <c r="U48" i="1" s="1"/>
  <c r="AI48" i="1"/>
  <c r="AJ48" i="1"/>
  <c r="CX48" i="1" s="1"/>
  <c r="W48" i="1" s="1"/>
  <c r="CQ48" i="1"/>
  <c r="P48" i="1" s="1"/>
  <c r="CS48" i="1"/>
  <c r="R48" i="1" s="1"/>
  <c r="CU48" i="1"/>
  <c r="T48" i="1" s="1"/>
  <c r="CW48" i="1"/>
  <c r="V48" i="1" s="1"/>
  <c r="FR48" i="1"/>
  <c r="GL48" i="1"/>
  <c r="GO48" i="1"/>
  <c r="GP48" i="1"/>
  <c r="GV48" i="1"/>
  <c r="HC48" i="1"/>
  <c r="GX48" i="1" s="1"/>
  <c r="C49" i="1"/>
  <c r="D49" i="1"/>
  <c r="AC49" i="1"/>
  <c r="AD49" i="1"/>
  <c r="CR49" i="1" s="1"/>
  <c r="Q49" i="1" s="1"/>
  <c r="AE49" i="1"/>
  <c r="AF49" i="1"/>
  <c r="CT49" i="1" s="1"/>
  <c r="S49" i="1" s="1"/>
  <c r="AG49" i="1"/>
  <c r="AH49" i="1"/>
  <c r="CV49" i="1" s="1"/>
  <c r="U49" i="1" s="1"/>
  <c r="AI49" i="1"/>
  <c r="AJ49" i="1"/>
  <c r="CX49" i="1" s="1"/>
  <c r="W49" i="1" s="1"/>
  <c r="CQ49" i="1"/>
  <c r="P49" i="1" s="1"/>
  <c r="CS49" i="1"/>
  <c r="R49" i="1" s="1"/>
  <c r="CU49" i="1"/>
  <c r="T49" i="1" s="1"/>
  <c r="CW49" i="1"/>
  <c r="V49" i="1" s="1"/>
  <c r="FR49" i="1"/>
  <c r="GL49" i="1"/>
  <c r="GN49" i="1"/>
  <c r="GP49" i="1"/>
  <c r="GV49" i="1"/>
  <c r="HC49" i="1"/>
  <c r="GX49" i="1" s="1"/>
  <c r="AC50" i="1"/>
  <c r="AD50" i="1"/>
  <c r="CR50" i="1" s="1"/>
  <c r="Q50" i="1" s="1"/>
  <c r="AE50" i="1"/>
  <c r="AF50" i="1"/>
  <c r="CT50" i="1" s="1"/>
  <c r="S50" i="1" s="1"/>
  <c r="AG50" i="1"/>
  <c r="AH50" i="1"/>
  <c r="CV50" i="1" s="1"/>
  <c r="U50" i="1" s="1"/>
  <c r="AI50" i="1"/>
  <c r="AJ50" i="1"/>
  <c r="CX50" i="1" s="1"/>
  <c r="W50" i="1" s="1"/>
  <c r="CQ50" i="1"/>
  <c r="P50" i="1" s="1"/>
  <c r="CS50" i="1"/>
  <c r="R50" i="1" s="1"/>
  <c r="CU50" i="1"/>
  <c r="T50" i="1" s="1"/>
  <c r="CW50" i="1"/>
  <c r="V50" i="1" s="1"/>
  <c r="FR50" i="1"/>
  <c r="GL50" i="1"/>
  <c r="GO50" i="1"/>
  <c r="GP50" i="1"/>
  <c r="GV50" i="1"/>
  <c r="HC50" i="1"/>
  <c r="GX50" i="1" s="1"/>
  <c r="C51" i="1"/>
  <c r="D51" i="1"/>
  <c r="AC51" i="1"/>
  <c r="AD51" i="1"/>
  <c r="CR51" i="1" s="1"/>
  <c r="Q51" i="1" s="1"/>
  <c r="AE51" i="1"/>
  <c r="AF51" i="1"/>
  <c r="CT51" i="1" s="1"/>
  <c r="S51" i="1" s="1"/>
  <c r="AG51" i="1"/>
  <c r="AH51" i="1"/>
  <c r="CV51" i="1" s="1"/>
  <c r="U51" i="1" s="1"/>
  <c r="AI51" i="1"/>
  <c r="AJ51" i="1"/>
  <c r="CX51" i="1" s="1"/>
  <c r="W51" i="1" s="1"/>
  <c r="CQ51" i="1"/>
  <c r="P51" i="1" s="1"/>
  <c r="CS51" i="1"/>
  <c r="R51" i="1" s="1"/>
  <c r="CU51" i="1"/>
  <c r="T51" i="1" s="1"/>
  <c r="CW51" i="1"/>
  <c r="V51" i="1" s="1"/>
  <c r="FR51" i="1"/>
  <c r="GL51" i="1"/>
  <c r="GN51" i="1"/>
  <c r="GP51" i="1"/>
  <c r="GV51" i="1"/>
  <c r="HC51" i="1"/>
  <c r="GX51" i="1" s="1"/>
  <c r="AC52" i="1"/>
  <c r="AD52" i="1"/>
  <c r="CR52" i="1" s="1"/>
  <c r="Q52" i="1" s="1"/>
  <c r="AE52" i="1"/>
  <c r="AF52" i="1"/>
  <c r="CT52" i="1" s="1"/>
  <c r="S52" i="1" s="1"/>
  <c r="AG52" i="1"/>
  <c r="AH52" i="1"/>
  <c r="CV52" i="1" s="1"/>
  <c r="U52" i="1" s="1"/>
  <c r="AI52" i="1"/>
  <c r="AJ52" i="1"/>
  <c r="CX52" i="1" s="1"/>
  <c r="W52" i="1" s="1"/>
  <c r="CQ52" i="1"/>
  <c r="P52" i="1" s="1"/>
  <c r="CS52" i="1"/>
  <c r="R52" i="1" s="1"/>
  <c r="CU52" i="1"/>
  <c r="T52" i="1" s="1"/>
  <c r="CW52" i="1"/>
  <c r="V52" i="1" s="1"/>
  <c r="FR52" i="1"/>
  <c r="GL52" i="1"/>
  <c r="GO52" i="1"/>
  <c r="GP52" i="1"/>
  <c r="GV52" i="1"/>
  <c r="HC52" i="1"/>
  <c r="GX52" i="1" s="1"/>
  <c r="C53" i="1"/>
  <c r="D53" i="1"/>
  <c r="AC53" i="1"/>
  <c r="AD53" i="1"/>
  <c r="CR53" i="1" s="1"/>
  <c r="Q53" i="1" s="1"/>
  <c r="AE53" i="1"/>
  <c r="AF53" i="1"/>
  <c r="CT53" i="1" s="1"/>
  <c r="S53" i="1" s="1"/>
  <c r="AG53" i="1"/>
  <c r="AH53" i="1"/>
  <c r="CV53" i="1" s="1"/>
  <c r="U53" i="1" s="1"/>
  <c r="AI53" i="1"/>
  <c r="AJ53" i="1"/>
  <c r="CX53" i="1" s="1"/>
  <c r="W53" i="1" s="1"/>
  <c r="CQ53" i="1"/>
  <c r="P53" i="1" s="1"/>
  <c r="CS53" i="1"/>
  <c r="R53" i="1" s="1"/>
  <c r="CU53" i="1"/>
  <c r="T53" i="1" s="1"/>
  <c r="CW53" i="1"/>
  <c r="V53" i="1" s="1"/>
  <c r="FR53" i="1"/>
  <c r="GL53" i="1"/>
  <c r="GO53" i="1"/>
  <c r="GP53" i="1"/>
  <c r="GV53" i="1"/>
  <c r="HC53" i="1"/>
  <c r="GX53" i="1" s="1"/>
  <c r="C54" i="1"/>
  <c r="D54" i="1"/>
  <c r="I54" i="1"/>
  <c r="K54" i="1"/>
  <c r="AC54" i="1"/>
  <c r="AD54" i="1"/>
  <c r="CR54" i="1" s="1"/>
  <c r="Q54" i="1" s="1"/>
  <c r="AE54" i="1"/>
  <c r="AF54" i="1"/>
  <c r="CT54" i="1" s="1"/>
  <c r="S54" i="1" s="1"/>
  <c r="AG54" i="1"/>
  <c r="AH54" i="1"/>
  <c r="CV54" i="1" s="1"/>
  <c r="U54" i="1" s="1"/>
  <c r="AI54" i="1"/>
  <c r="AJ54" i="1"/>
  <c r="CX54" i="1" s="1"/>
  <c r="W54" i="1" s="1"/>
  <c r="CQ54" i="1"/>
  <c r="P54" i="1" s="1"/>
  <c r="CS54" i="1"/>
  <c r="R54" i="1" s="1"/>
  <c r="CU54" i="1"/>
  <c r="T54" i="1" s="1"/>
  <c r="CW54" i="1"/>
  <c r="V54" i="1" s="1"/>
  <c r="FR54" i="1"/>
  <c r="GL54" i="1"/>
  <c r="GN54" i="1"/>
  <c r="GP54" i="1"/>
  <c r="GV54" i="1"/>
  <c r="HC54" i="1"/>
  <c r="GX54" i="1" s="1"/>
  <c r="AC55" i="1"/>
  <c r="AD55" i="1"/>
  <c r="CR55" i="1" s="1"/>
  <c r="Q55" i="1" s="1"/>
  <c r="AE55" i="1"/>
  <c r="AF55" i="1"/>
  <c r="CT55" i="1" s="1"/>
  <c r="S55" i="1" s="1"/>
  <c r="AG55" i="1"/>
  <c r="AH55" i="1"/>
  <c r="CV55" i="1" s="1"/>
  <c r="U55" i="1" s="1"/>
  <c r="AI55" i="1"/>
  <c r="AJ55" i="1"/>
  <c r="CX55" i="1" s="1"/>
  <c r="W55" i="1" s="1"/>
  <c r="CQ55" i="1"/>
  <c r="P55" i="1" s="1"/>
  <c r="CS55" i="1"/>
  <c r="R55" i="1" s="1"/>
  <c r="CU55" i="1"/>
  <c r="T55" i="1" s="1"/>
  <c r="CW55" i="1"/>
  <c r="V55" i="1" s="1"/>
  <c r="FR55" i="1"/>
  <c r="GL55" i="1"/>
  <c r="GO55" i="1"/>
  <c r="GP55" i="1"/>
  <c r="GV55" i="1"/>
  <c r="HC55" i="1"/>
  <c r="GX55" i="1" s="1"/>
  <c r="C56" i="1"/>
  <c r="D56" i="1"/>
  <c r="I56" i="1"/>
  <c r="K56" i="1"/>
  <c r="AC56" i="1"/>
  <c r="AD56" i="1"/>
  <c r="CR56" i="1" s="1"/>
  <c r="Q56" i="1" s="1"/>
  <c r="AE56" i="1"/>
  <c r="AF56" i="1"/>
  <c r="CT56" i="1" s="1"/>
  <c r="S56" i="1" s="1"/>
  <c r="AG56" i="1"/>
  <c r="AH56" i="1"/>
  <c r="CV56" i="1" s="1"/>
  <c r="U56" i="1" s="1"/>
  <c r="AI56" i="1"/>
  <c r="AJ56" i="1"/>
  <c r="CX56" i="1" s="1"/>
  <c r="W56" i="1" s="1"/>
  <c r="CQ56" i="1"/>
  <c r="P56" i="1" s="1"/>
  <c r="CS56" i="1"/>
  <c r="R56" i="1" s="1"/>
  <c r="CU56" i="1"/>
  <c r="T56" i="1" s="1"/>
  <c r="CW56" i="1"/>
  <c r="V56" i="1" s="1"/>
  <c r="FR56" i="1"/>
  <c r="GL56" i="1"/>
  <c r="GN56" i="1"/>
  <c r="GP56" i="1"/>
  <c r="GV56" i="1"/>
  <c r="HC56" i="1"/>
  <c r="GX56" i="1" s="1"/>
  <c r="AC57" i="1"/>
  <c r="AD57" i="1"/>
  <c r="CR57" i="1" s="1"/>
  <c r="Q57" i="1" s="1"/>
  <c r="AE57" i="1"/>
  <c r="AF57" i="1"/>
  <c r="CT57" i="1" s="1"/>
  <c r="S57" i="1" s="1"/>
  <c r="AG57" i="1"/>
  <c r="AH57" i="1"/>
  <c r="CV57" i="1" s="1"/>
  <c r="U57" i="1" s="1"/>
  <c r="AI57" i="1"/>
  <c r="AJ57" i="1"/>
  <c r="CX57" i="1" s="1"/>
  <c r="W57" i="1" s="1"/>
  <c r="CQ57" i="1"/>
  <c r="P57" i="1" s="1"/>
  <c r="CS57" i="1"/>
  <c r="R57" i="1" s="1"/>
  <c r="CU57" i="1"/>
  <c r="T57" i="1" s="1"/>
  <c r="CW57" i="1"/>
  <c r="V57" i="1" s="1"/>
  <c r="FR57" i="1"/>
  <c r="GL57" i="1"/>
  <c r="GO57" i="1"/>
  <c r="GP57" i="1"/>
  <c r="GV57" i="1"/>
  <c r="HC57" i="1"/>
  <c r="GX57" i="1" s="1"/>
  <c r="AC58" i="1"/>
  <c r="AD58" i="1"/>
  <c r="CR58" i="1" s="1"/>
  <c r="Q58" i="1" s="1"/>
  <c r="AE58" i="1"/>
  <c r="AF58" i="1"/>
  <c r="CT58" i="1" s="1"/>
  <c r="S58" i="1" s="1"/>
  <c r="AG58" i="1"/>
  <c r="AH58" i="1"/>
  <c r="CV58" i="1" s="1"/>
  <c r="U58" i="1" s="1"/>
  <c r="AI58" i="1"/>
  <c r="AJ58" i="1"/>
  <c r="CX58" i="1" s="1"/>
  <c r="W58" i="1" s="1"/>
  <c r="CQ58" i="1"/>
  <c r="P58" i="1" s="1"/>
  <c r="CS58" i="1"/>
  <c r="R58" i="1" s="1"/>
  <c r="CU58" i="1"/>
  <c r="T58" i="1" s="1"/>
  <c r="CW58" i="1"/>
  <c r="V58" i="1" s="1"/>
  <c r="FR58" i="1"/>
  <c r="GL58" i="1"/>
  <c r="GO58" i="1"/>
  <c r="GP58" i="1"/>
  <c r="GV58" i="1"/>
  <c r="HC58" i="1"/>
  <c r="GX58" i="1" s="1"/>
  <c r="AC59" i="1"/>
  <c r="AD59" i="1"/>
  <c r="CR59" i="1" s="1"/>
  <c r="Q59" i="1" s="1"/>
  <c r="AE59" i="1"/>
  <c r="AF59" i="1"/>
  <c r="CT59" i="1" s="1"/>
  <c r="S59" i="1" s="1"/>
  <c r="AG59" i="1"/>
  <c r="AH59" i="1"/>
  <c r="CV59" i="1" s="1"/>
  <c r="U59" i="1" s="1"/>
  <c r="AI59" i="1"/>
  <c r="AJ59" i="1"/>
  <c r="CX59" i="1" s="1"/>
  <c r="W59" i="1" s="1"/>
  <c r="CQ59" i="1"/>
  <c r="P59" i="1" s="1"/>
  <c r="CS59" i="1"/>
  <c r="R59" i="1" s="1"/>
  <c r="CU59" i="1"/>
  <c r="T59" i="1" s="1"/>
  <c r="CW59" i="1"/>
  <c r="V59" i="1" s="1"/>
  <c r="FR59" i="1"/>
  <c r="GL59" i="1"/>
  <c r="GO59" i="1"/>
  <c r="GP59" i="1"/>
  <c r="GV59" i="1"/>
  <c r="HC59" i="1"/>
  <c r="GX59" i="1" s="1"/>
  <c r="AC60" i="1"/>
  <c r="AD60" i="1"/>
  <c r="AB60" i="1" s="1"/>
  <c r="AE60" i="1"/>
  <c r="AF60" i="1"/>
  <c r="AG60" i="1"/>
  <c r="AH60" i="1"/>
  <c r="AI60" i="1"/>
  <c r="AJ60" i="1"/>
  <c r="CQ60" i="1"/>
  <c r="P60" i="1" s="1"/>
  <c r="CR60" i="1"/>
  <c r="Q60" i="1" s="1"/>
  <c r="CS60" i="1"/>
  <c r="R60" i="1" s="1"/>
  <c r="CT60" i="1"/>
  <c r="S60" i="1" s="1"/>
  <c r="CU60" i="1"/>
  <c r="T60" i="1" s="1"/>
  <c r="CV60" i="1"/>
  <c r="U60" i="1" s="1"/>
  <c r="CW60" i="1"/>
  <c r="V60" i="1" s="1"/>
  <c r="CX60" i="1"/>
  <c r="W60" i="1" s="1"/>
  <c r="FR60" i="1"/>
  <c r="GL60" i="1"/>
  <c r="GO60" i="1"/>
  <c r="GP60" i="1"/>
  <c r="GV60" i="1"/>
  <c r="GX60" i="1"/>
  <c r="HC60" i="1"/>
  <c r="AC61" i="1"/>
  <c r="AB61" i="1" s="1"/>
  <c r="AE61" i="1"/>
  <c r="AD61" i="1" s="1"/>
  <c r="CR61" i="1" s="1"/>
  <c r="Q61" i="1" s="1"/>
  <c r="AF61" i="1"/>
  <c r="AG61" i="1"/>
  <c r="AH61" i="1"/>
  <c r="AI61" i="1"/>
  <c r="AJ61" i="1"/>
  <c r="CQ61" i="1"/>
  <c r="P61" i="1" s="1"/>
  <c r="CS61" i="1"/>
  <c r="R61" i="1" s="1"/>
  <c r="CT61" i="1"/>
  <c r="S61" i="1" s="1"/>
  <c r="CU61" i="1"/>
  <c r="T61" i="1" s="1"/>
  <c r="CV61" i="1"/>
  <c r="U61" i="1" s="1"/>
  <c r="CW61" i="1"/>
  <c r="V61" i="1" s="1"/>
  <c r="CX61" i="1"/>
  <c r="W61" i="1" s="1"/>
  <c r="FR61" i="1"/>
  <c r="GL61" i="1"/>
  <c r="GO61" i="1"/>
  <c r="GP61" i="1"/>
  <c r="GV61" i="1"/>
  <c r="GX61" i="1"/>
  <c r="HC61" i="1"/>
  <c r="AC62" i="1"/>
  <c r="AE62" i="1"/>
  <c r="AD62" i="1" s="1"/>
  <c r="CR62" i="1" s="1"/>
  <c r="Q62" i="1" s="1"/>
  <c r="AF62" i="1"/>
  <c r="AG62" i="1"/>
  <c r="AH62" i="1"/>
  <c r="AI62" i="1"/>
  <c r="AJ62" i="1"/>
  <c r="CQ62" i="1"/>
  <c r="P62" i="1" s="1"/>
  <c r="CS62" i="1"/>
  <c r="R62" i="1" s="1"/>
  <c r="CT62" i="1"/>
  <c r="S62" i="1" s="1"/>
  <c r="CU62" i="1"/>
  <c r="T62" i="1" s="1"/>
  <c r="CV62" i="1"/>
  <c r="U62" i="1" s="1"/>
  <c r="CW62" i="1"/>
  <c r="V62" i="1" s="1"/>
  <c r="CX62" i="1"/>
  <c r="W62" i="1" s="1"/>
  <c r="FR62" i="1"/>
  <c r="GL62" i="1"/>
  <c r="GO62" i="1"/>
  <c r="GP62" i="1"/>
  <c r="GV62" i="1"/>
  <c r="GX62" i="1"/>
  <c r="HC62" i="1"/>
  <c r="AC63" i="1"/>
  <c r="AB63" i="1" s="1"/>
  <c r="AE63" i="1"/>
  <c r="AD63" i="1" s="1"/>
  <c r="CR63" i="1" s="1"/>
  <c r="Q63" i="1" s="1"/>
  <c r="AF63" i="1"/>
  <c r="AG63" i="1"/>
  <c r="CU63" i="1" s="1"/>
  <c r="T63" i="1" s="1"/>
  <c r="AH63" i="1"/>
  <c r="AI63" i="1"/>
  <c r="CW63" i="1" s="1"/>
  <c r="V63" i="1" s="1"/>
  <c r="AJ63" i="1"/>
  <c r="CT63" i="1"/>
  <c r="S63" i="1" s="1"/>
  <c r="CV63" i="1"/>
  <c r="U63" i="1" s="1"/>
  <c r="CX63" i="1"/>
  <c r="W63" i="1" s="1"/>
  <c r="FR63" i="1"/>
  <c r="GL63" i="1"/>
  <c r="GO63" i="1"/>
  <c r="GP63" i="1"/>
  <c r="GV63" i="1"/>
  <c r="GX63" i="1"/>
  <c r="HC63" i="1"/>
  <c r="AC64" i="1"/>
  <c r="AE64" i="1"/>
  <c r="AD64" i="1" s="1"/>
  <c r="CR64" i="1" s="1"/>
  <c r="Q64" i="1" s="1"/>
  <c r="AF64" i="1"/>
  <c r="AG64" i="1"/>
  <c r="CU64" i="1" s="1"/>
  <c r="T64" i="1" s="1"/>
  <c r="AH64" i="1"/>
  <c r="AI64" i="1"/>
  <c r="CW64" i="1" s="1"/>
  <c r="V64" i="1" s="1"/>
  <c r="AJ64" i="1"/>
  <c r="CT64" i="1"/>
  <c r="S64" i="1" s="1"/>
  <c r="CV64" i="1"/>
  <c r="U64" i="1" s="1"/>
  <c r="CX64" i="1"/>
  <c r="W64" i="1" s="1"/>
  <c r="FR64" i="1"/>
  <c r="GL64" i="1"/>
  <c r="GO64" i="1"/>
  <c r="GP64" i="1"/>
  <c r="GV64" i="1"/>
  <c r="GX64" i="1"/>
  <c r="HC64" i="1"/>
  <c r="AC65" i="1"/>
  <c r="AB65" i="1" s="1"/>
  <c r="AE65" i="1"/>
  <c r="AD65" i="1" s="1"/>
  <c r="CR65" i="1" s="1"/>
  <c r="Q65" i="1" s="1"/>
  <c r="AF65" i="1"/>
  <c r="AG65" i="1"/>
  <c r="CU65" i="1" s="1"/>
  <c r="T65" i="1" s="1"/>
  <c r="AH65" i="1"/>
  <c r="AI65" i="1"/>
  <c r="CW65" i="1" s="1"/>
  <c r="V65" i="1" s="1"/>
  <c r="AJ65" i="1"/>
  <c r="CT65" i="1"/>
  <c r="S65" i="1" s="1"/>
  <c r="CV65" i="1"/>
  <c r="U65" i="1" s="1"/>
  <c r="CX65" i="1"/>
  <c r="W65" i="1" s="1"/>
  <c r="FR65" i="1"/>
  <c r="GL65" i="1"/>
  <c r="GO65" i="1"/>
  <c r="GP65" i="1"/>
  <c r="GV65" i="1"/>
  <c r="GX65" i="1"/>
  <c r="HC65" i="1"/>
  <c r="AC66" i="1"/>
  <c r="AE66" i="1"/>
  <c r="AD66" i="1" s="1"/>
  <c r="CR66" i="1" s="1"/>
  <c r="Q66" i="1" s="1"/>
  <c r="AF66" i="1"/>
  <c r="AG66" i="1"/>
  <c r="CU66" i="1" s="1"/>
  <c r="T66" i="1" s="1"/>
  <c r="AH66" i="1"/>
  <c r="AI66" i="1"/>
  <c r="CW66" i="1" s="1"/>
  <c r="V66" i="1" s="1"/>
  <c r="AJ66" i="1"/>
  <c r="CT66" i="1"/>
  <c r="S66" i="1" s="1"/>
  <c r="CV66" i="1"/>
  <c r="U66" i="1" s="1"/>
  <c r="CX66" i="1"/>
  <c r="W66" i="1" s="1"/>
  <c r="FR66" i="1"/>
  <c r="GL66" i="1"/>
  <c r="GO66" i="1"/>
  <c r="GP66" i="1"/>
  <c r="GV66" i="1"/>
  <c r="GX66" i="1"/>
  <c r="HC66" i="1"/>
  <c r="AC67" i="1"/>
  <c r="AB67" i="1" s="1"/>
  <c r="AE67" i="1"/>
  <c r="AD67" i="1" s="1"/>
  <c r="CR67" i="1" s="1"/>
  <c r="Q67" i="1" s="1"/>
  <c r="AF67" i="1"/>
  <c r="AG67" i="1"/>
  <c r="CU67" i="1" s="1"/>
  <c r="T67" i="1" s="1"/>
  <c r="AH67" i="1"/>
  <c r="AI67" i="1"/>
  <c r="CW67" i="1" s="1"/>
  <c r="V67" i="1" s="1"/>
  <c r="AJ67" i="1"/>
  <c r="CT67" i="1"/>
  <c r="S67" i="1" s="1"/>
  <c r="CV67" i="1"/>
  <c r="U67" i="1" s="1"/>
  <c r="CX67" i="1"/>
  <c r="W67" i="1" s="1"/>
  <c r="FR67" i="1"/>
  <c r="GL67" i="1"/>
  <c r="GO67" i="1"/>
  <c r="GP67" i="1"/>
  <c r="GV67" i="1"/>
  <c r="GX67" i="1"/>
  <c r="HC67" i="1"/>
  <c r="C68" i="1"/>
  <c r="D68" i="1"/>
  <c r="AC68" i="1"/>
  <c r="AE68" i="1"/>
  <c r="AD68" i="1" s="1"/>
  <c r="CR68" i="1" s="1"/>
  <c r="Q68" i="1" s="1"/>
  <c r="AF68" i="1"/>
  <c r="AG68" i="1"/>
  <c r="CU68" i="1" s="1"/>
  <c r="T68" i="1" s="1"/>
  <c r="AH68" i="1"/>
  <c r="AI68" i="1"/>
  <c r="CW68" i="1" s="1"/>
  <c r="V68" i="1" s="1"/>
  <c r="AJ68" i="1"/>
  <c r="CT68" i="1"/>
  <c r="S68" i="1" s="1"/>
  <c r="CV68" i="1"/>
  <c r="U68" i="1" s="1"/>
  <c r="CX68" i="1"/>
  <c r="W68" i="1" s="1"/>
  <c r="FR68" i="1"/>
  <c r="GL68" i="1"/>
  <c r="GO68" i="1"/>
  <c r="GP68" i="1"/>
  <c r="GV68" i="1"/>
  <c r="GX68" i="1"/>
  <c r="HC68" i="1"/>
  <c r="AC69" i="1"/>
  <c r="AB69" i="1" s="1"/>
  <c r="AE69" i="1"/>
  <c r="AD69" i="1" s="1"/>
  <c r="CR69" i="1" s="1"/>
  <c r="Q69" i="1" s="1"/>
  <c r="AF69" i="1"/>
  <c r="AG69" i="1"/>
  <c r="CU69" i="1" s="1"/>
  <c r="T69" i="1" s="1"/>
  <c r="AH69" i="1"/>
  <c r="AI69" i="1"/>
  <c r="CW69" i="1" s="1"/>
  <c r="V69" i="1" s="1"/>
  <c r="AJ69" i="1"/>
  <c r="CT69" i="1"/>
  <c r="S69" i="1" s="1"/>
  <c r="CV69" i="1"/>
  <c r="U69" i="1" s="1"/>
  <c r="CX69" i="1"/>
  <c r="W69" i="1" s="1"/>
  <c r="FR69" i="1"/>
  <c r="GL69" i="1"/>
  <c r="GO69" i="1"/>
  <c r="GP69" i="1"/>
  <c r="GV69" i="1"/>
  <c r="GX69" i="1"/>
  <c r="HC69" i="1"/>
  <c r="C70" i="1"/>
  <c r="D70" i="1"/>
  <c r="AC70" i="1"/>
  <c r="AE70" i="1"/>
  <c r="AD70" i="1" s="1"/>
  <c r="CR70" i="1" s="1"/>
  <c r="Q70" i="1" s="1"/>
  <c r="AF70" i="1"/>
  <c r="AG70" i="1"/>
  <c r="AH70" i="1"/>
  <c r="AI70" i="1"/>
  <c r="AJ70" i="1"/>
  <c r="CT70" i="1"/>
  <c r="S70" i="1" s="1"/>
  <c r="CU70" i="1"/>
  <c r="T70" i="1" s="1"/>
  <c r="CV70" i="1"/>
  <c r="U70" i="1" s="1"/>
  <c r="CW70" i="1"/>
  <c r="V70" i="1" s="1"/>
  <c r="CX70" i="1"/>
  <c r="W70" i="1" s="1"/>
  <c r="FR70" i="1"/>
  <c r="GL70" i="1"/>
  <c r="GO70" i="1"/>
  <c r="GP70" i="1"/>
  <c r="GV70" i="1"/>
  <c r="GX70" i="1"/>
  <c r="HC70" i="1"/>
  <c r="AC71" i="1"/>
  <c r="AB71" i="1" s="1"/>
  <c r="AE71" i="1"/>
  <c r="AD71" i="1" s="1"/>
  <c r="CR71" i="1" s="1"/>
  <c r="Q71" i="1" s="1"/>
  <c r="AF71" i="1"/>
  <c r="AG71" i="1"/>
  <c r="AH71" i="1"/>
  <c r="AI71" i="1"/>
  <c r="AJ71" i="1"/>
  <c r="CQ71" i="1"/>
  <c r="P71" i="1" s="1"/>
  <c r="CS71" i="1"/>
  <c r="R71" i="1" s="1"/>
  <c r="CT71" i="1"/>
  <c r="S71" i="1" s="1"/>
  <c r="CU71" i="1"/>
  <c r="T71" i="1" s="1"/>
  <c r="CV71" i="1"/>
  <c r="U71" i="1" s="1"/>
  <c r="CW71" i="1"/>
  <c r="V71" i="1" s="1"/>
  <c r="CX71" i="1"/>
  <c r="W71" i="1" s="1"/>
  <c r="FR71" i="1"/>
  <c r="GL71" i="1"/>
  <c r="GO71" i="1"/>
  <c r="GP71" i="1"/>
  <c r="GV71" i="1"/>
  <c r="GX71" i="1"/>
  <c r="HC71" i="1"/>
  <c r="AC72" i="1"/>
  <c r="AE72" i="1"/>
  <c r="AD72" i="1" s="1"/>
  <c r="CR72" i="1" s="1"/>
  <c r="Q72" i="1" s="1"/>
  <c r="AF72" i="1"/>
  <c r="AG72" i="1"/>
  <c r="AH72" i="1"/>
  <c r="AI72" i="1"/>
  <c r="AJ72" i="1"/>
  <c r="CQ72" i="1"/>
  <c r="P72" i="1" s="1"/>
  <c r="CS72" i="1"/>
  <c r="R72" i="1" s="1"/>
  <c r="CT72" i="1"/>
  <c r="S72" i="1" s="1"/>
  <c r="CU72" i="1"/>
  <c r="T72" i="1" s="1"/>
  <c r="CV72" i="1"/>
  <c r="U72" i="1" s="1"/>
  <c r="CW72" i="1"/>
  <c r="V72" i="1" s="1"/>
  <c r="CX72" i="1"/>
  <c r="W72" i="1" s="1"/>
  <c r="FR72" i="1"/>
  <c r="GL72" i="1"/>
  <c r="GO72" i="1"/>
  <c r="GP72" i="1"/>
  <c r="GV72" i="1"/>
  <c r="GX72" i="1"/>
  <c r="HC72" i="1"/>
  <c r="C73" i="1"/>
  <c r="D73" i="1"/>
  <c r="I73" i="1"/>
  <c r="K73" i="1"/>
  <c r="AC73" i="1"/>
  <c r="AB73" i="1" s="1"/>
  <c r="AE73" i="1"/>
  <c r="AD73" i="1" s="1"/>
  <c r="CR73" i="1" s="1"/>
  <c r="Q73" i="1" s="1"/>
  <c r="AF73" i="1"/>
  <c r="AG73" i="1"/>
  <c r="AH73" i="1"/>
  <c r="AI73" i="1"/>
  <c r="AJ73" i="1"/>
  <c r="CQ73" i="1"/>
  <c r="P73" i="1" s="1"/>
  <c r="CS73" i="1"/>
  <c r="R73" i="1" s="1"/>
  <c r="CT73" i="1"/>
  <c r="S73" i="1" s="1"/>
  <c r="CU73" i="1"/>
  <c r="T73" i="1" s="1"/>
  <c r="CV73" i="1"/>
  <c r="U73" i="1" s="1"/>
  <c r="CW73" i="1"/>
  <c r="V73" i="1" s="1"/>
  <c r="CX73" i="1"/>
  <c r="W73" i="1" s="1"/>
  <c r="FR73" i="1"/>
  <c r="GL73" i="1"/>
  <c r="GO73" i="1"/>
  <c r="GP73" i="1"/>
  <c r="GV73" i="1"/>
  <c r="GX73" i="1"/>
  <c r="HC73" i="1"/>
  <c r="C74" i="1"/>
  <c r="D74" i="1"/>
  <c r="I74" i="1"/>
  <c r="K74" i="1"/>
  <c r="AC74" i="1"/>
  <c r="AE74" i="1"/>
  <c r="AD74" i="1" s="1"/>
  <c r="CR74" i="1" s="1"/>
  <c r="Q74" i="1" s="1"/>
  <c r="AF74" i="1"/>
  <c r="AG74" i="1"/>
  <c r="AH74" i="1"/>
  <c r="AI74" i="1"/>
  <c r="AJ74" i="1"/>
  <c r="CQ74" i="1"/>
  <c r="P74" i="1" s="1"/>
  <c r="CS74" i="1"/>
  <c r="R74" i="1" s="1"/>
  <c r="CT74" i="1"/>
  <c r="S74" i="1" s="1"/>
  <c r="CU74" i="1"/>
  <c r="T74" i="1" s="1"/>
  <c r="CV74" i="1"/>
  <c r="U74" i="1" s="1"/>
  <c r="CW74" i="1"/>
  <c r="V74" i="1" s="1"/>
  <c r="CX74" i="1"/>
  <c r="W74" i="1" s="1"/>
  <c r="FR74" i="1"/>
  <c r="GL74" i="1"/>
  <c r="GN74" i="1"/>
  <c r="GP74" i="1"/>
  <c r="GV74" i="1"/>
  <c r="GX74" i="1"/>
  <c r="HC74" i="1"/>
  <c r="AC75" i="1"/>
  <c r="AB75" i="1" s="1"/>
  <c r="AE75" i="1"/>
  <c r="AD75" i="1" s="1"/>
  <c r="CR75" i="1" s="1"/>
  <c r="Q75" i="1" s="1"/>
  <c r="AF75" i="1"/>
  <c r="AG75" i="1"/>
  <c r="AH75" i="1"/>
  <c r="AI75" i="1"/>
  <c r="AJ75" i="1"/>
  <c r="CQ75" i="1"/>
  <c r="P75" i="1" s="1"/>
  <c r="CS75" i="1"/>
  <c r="R75" i="1" s="1"/>
  <c r="CT75" i="1"/>
  <c r="S75" i="1" s="1"/>
  <c r="CU75" i="1"/>
  <c r="T75" i="1" s="1"/>
  <c r="CV75" i="1"/>
  <c r="U75" i="1" s="1"/>
  <c r="CW75" i="1"/>
  <c r="V75" i="1" s="1"/>
  <c r="CX75" i="1"/>
  <c r="W75" i="1" s="1"/>
  <c r="FR75" i="1"/>
  <c r="GL75" i="1"/>
  <c r="GO75" i="1"/>
  <c r="GP75" i="1"/>
  <c r="GV75" i="1"/>
  <c r="GX75" i="1"/>
  <c r="HC75" i="1"/>
  <c r="AC76" i="1"/>
  <c r="AE76" i="1"/>
  <c r="AD76" i="1" s="1"/>
  <c r="CR76" i="1" s="1"/>
  <c r="Q76" i="1" s="1"/>
  <c r="AF76" i="1"/>
  <c r="AG76" i="1"/>
  <c r="CU76" i="1" s="1"/>
  <c r="T76" i="1" s="1"/>
  <c r="AH76" i="1"/>
  <c r="AI76" i="1"/>
  <c r="CW76" i="1" s="1"/>
  <c r="V76" i="1" s="1"/>
  <c r="AJ76" i="1"/>
  <c r="CT76" i="1"/>
  <c r="S76" i="1" s="1"/>
  <c r="CV76" i="1"/>
  <c r="U76" i="1" s="1"/>
  <c r="CX76" i="1"/>
  <c r="W76" i="1" s="1"/>
  <c r="FR76" i="1"/>
  <c r="GL76" i="1"/>
  <c r="GO76" i="1"/>
  <c r="GP76" i="1"/>
  <c r="GV76" i="1"/>
  <c r="GX76" i="1"/>
  <c r="HC76" i="1"/>
  <c r="AC77" i="1"/>
  <c r="AB77" i="1" s="1"/>
  <c r="AE77" i="1"/>
  <c r="AD77" i="1" s="1"/>
  <c r="CR77" i="1" s="1"/>
  <c r="Q77" i="1" s="1"/>
  <c r="AF77" i="1"/>
  <c r="AG77" i="1"/>
  <c r="CU77" i="1" s="1"/>
  <c r="T77" i="1" s="1"/>
  <c r="AH77" i="1"/>
  <c r="AI77" i="1"/>
  <c r="CW77" i="1" s="1"/>
  <c r="V77" i="1" s="1"/>
  <c r="AJ77" i="1"/>
  <c r="CT77" i="1"/>
  <c r="S77" i="1" s="1"/>
  <c r="CV77" i="1"/>
  <c r="U77" i="1" s="1"/>
  <c r="CX77" i="1"/>
  <c r="W77" i="1" s="1"/>
  <c r="FR77" i="1"/>
  <c r="GL77" i="1"/>
  <c r="GO77" i="1"/>
  <c r="GP77" i="1"/>
  <c r="GV77" i="1"/>
  <c r="GX77" i="1"/>
  <c r="HC77" i="1"/>
  <c r="AC78" i="1"/>
  <c r="AE78" i="1"/>
  <c r="AD78" i="1" s="1"/>
  <c r="CR78" i="1" s="1"/>
  <c r="Q78" i="1" s="1"/>
  <c r="AF78" i="1"/>
  <c r="AG78" i="1"/>
  <c r="CU78" i="1" s="1"/>
  <c r="T78" i="1" s="1"/>
  <c r="AH78" i="1"/>
  <c r="AI78" i="1"/>
  <c r="CW78" i="1" s="1"/>
  <c r="V78" i="1" s="1"/>
  <c r="AJ78" i="1"/>
  <c r="CT78" i="1"/>
  <c r="S78" i="1" s="1"/>
  <c r="CV78" i="1"/>
  <c r="U78" i="1" s="1"/>
  <c r="CX78" i="1"/>
  <c r="W78" i="1" s="1"/>
  <c r="FR78" i="1"/>
  <c r="GL78" i="1"/>
  <c r="GO78" i="1"/>
  <c r="GP78" i="1"/>
  <c r="GV78" i="1"/>
  <c r="GX78" i="1"/>
  <c r="HC78" i="1"/>
  <c r="AC79" i="1"/>
  <c r="AB79" i="1" s="1"/>
  <c r="AE79" i="1"/>
  <c r="AD79" i="1" s="1"/>
  <c r="CR79" i="1" s="1"/>
  <c r="Q79" i="1" s="1"/>
  <c r="AF79" i="1"/>
  <c r="AG79" i="1"/>
  <c r="CU79" i="1" s="1"/>
  <c r="T79" i="1" s="1"/>
  <c r="AH79" i="1"/>
  <c r="AI79" i="1"/>
  <c r="CW79" i="1" s="1"/>
  <c r="V79" i="1" s="1"/>
  <c r="AJ79" i="1"/>
  <c r="CT79" i="1"/>
  <c r="S79" i="1" s="1"/>
  <c r="CV79" i="1"/>
  <c r="U79" i="1" s="1"/>
  <c r="CX79" i="1"/>
  <c r="W79" i="1" s="1"/>
  <c r="FR79" i="1"/>
  <c r="GL79" i="1"/>
  <c r="GO79" i="1"/>
  <c r="GP79" i="1"/>
  <c r="GV79" i="1"/>
  <c r="GX79" i="1"/>
  <c r="HC79" i="1"/>
  <c r="AC80" i="1"/>
  <c r="AE80" i="1"/>
  <c r="AD80" i="1" s="1"/>
  <c r="CR80" i="1" s="1"/>
  <c r="Q80" i="1" s="1"/>
  <c r="AF80" i="1"/>
  <c r="AG80" i="1"/>
  <c r="CU80" i="1" s="1"/>
  <c r="T80" i="1" s="1"/>
  <c r="AH80" i="1"/>
  <c r="AI80" i="1"/>
  <c r="CW80" i="1" s="1"/>
  <c r="V80" i="1" s="1"/>
  <c r="AJ80" i="1"/>
  <c r="CT80" i="1"/>
  <c r="S80" i="1" s="1"/>
  <c r="CV80" i="1"/>
  <c r="U80" i="1" s="1"/>
  <c r="CX80" i="1"/>
  <c r="W80" i="1" s="1"/>
  <c r="FR80" i="1"/>
  <c r="GL80" i="1"/>
  <c r="GO80" i="1"/>
  <c r="GP80" i="1"/>
  <c r="GV80" i="1"/>
  <c r="GX80" i="1"/>
  <c r="HC80" i="1"/>
  <c r="AC81" i="1"/>
  <c r="AB81" i="1" s="1"/>
  <c r="AE81" i="1"/>
  <c r="AD81" i="1" s="1"/>
  <c r="CR81" i="1" s="1"/>
  <c r="Q81" i="1" s="1"/>
  <c r="AF81" i="1"/>
  <c r="AG81" i="1"/>
  <c r="CU81" i="1" s="1"/>
  <c r="T81" i="1" s="1"/>
  <c r="AH81" i="1"/>
  <c r="AI81" i="1"/>
  <c r="CW81" i="1" s="1"/>
  <c r="V81" i="1" s="1"/>
  <c r="AJ81" i="1"/>
  <c r="CT81" i="1"/>
  <c r="S81" i="1" s="1"/>
  <c r="CV81" i="1"/>
  <c r="U81" i="1" s="1"/>
  <c r="CX81" i="1"/>
  <c r="W81" i="1" s="1"/>
  <c r="FR81" i="1"/>
  <c r="GL81" i="1"/>
  <c r="GO81" i="1"/>
  <c r="GP81" i="1"/>
  <c r="GV81" i="1"/>
  <c r="GX81" i="1"/>
  <c r="HC81" i="1"/>
  <c r="AC82" i="1"/>
  <c r="AE82" i="1"/>
  <c r="AD82" i="1" s="1"/>
  <c r="CR82" i="1" s="1"/>
  <c r="Q82" i="1" s="1"/>
  <c r="AF82" i="1"/>
  <c r="AG82" i="1"/>
  <c r="CU82" i="1" s="1"/>
  <c r="T82" i="1" s="1"/>
  <c r="AH82" i="1"/>
  <c r="AI82" i="1"/>
  <c r="CW82" i="1" s="1"/>
  <c r="V82" i="1" s="1"/>
  <c r="AJ82" i="1"/>
  <c r="CT82" i="1"/>
  <c r="S82" i="1" s="1"/>
  <c r="CV82" i="1"/>
  <c r="U82" i="1" s="1"/>
  <c r="CX82" i="1"/>
  <c r="W82" i="1" s="1"/>
  <c r="FR82" i="1"/>
  <c r="GL82" i="1"/>
  <c r="GO82" i="1"/>
  <c r="GP82" i="1"/>
  <c r="GV82" i="1"/>
  <c r="GX82" i="1"/>
  <c r="HC82" i="1"/>
  <c r="AC83" i="1"/>
  <c r="AB83" i="1" s="1"/>
  <c r="AE83" i="1"/>
  <c r="AD83" i="1" s="1"/>
  <c r="CR83" i="1" s="1"/>
  <c r="Q83" i="1" s="1"/>
  <c r="AF83" i="1"/>
  <c r="AG83" i="1"/>
  <c r="CU83" i="1" s="1"/>
  <c r="T83" i="1" s="1"/>
  <c r="AH83" i="1"/>
  <c r="AI83" i="1"/>
  <c r="CW83" i="1" s="1"/>
  <c r="V83" i="1" s="1"/>
  <c r="AJ83" i="1"/>
  <c r="CT83" i="1"/>
  <c r="S83" i="1" s="1"/>
  <c r="CV83" i="1"/>
  <c r="U83" i="1" s="1"/>
  <c r="CX83" i="1"/>
  <c r="W83" i="1" s="1"/>
  <c r="FR83" i="1"/>
  <c r="GL83" i="1"/>
  <c r="GO83" i="1"/>
  <c r="GP83" i="1"/>
  <c r="GV83" i="1"/>
  <c r="GX83" i="1"/>
  <c r="HC83" i="1"/>
  <c r="AC84" i="1"/>
  <c r="AE84" i="1"/>
  <c r="AD84" i="1" s="1"/>
  <c r="CR84" i="1" s="1"/>
  <c r="Q84" i="1" s="1"/>
  <c r="AF84" i="1"/>
  <c r="AG84" i="1"/>
  <c r="CU84" i="1" s="1"/>
  <c r="T84" i="1" s="1"/>
  <c r="AH84" i="1"/>
  <c r="AI84" i="1"/>
  <c r="CW84" i="1" s="1"/>
  <c r="V84" i="1" s="1"/>
  <c r="AJ84" i="1"/>
  <c r="CT84" i="1"/>
  <c r="S84" i="1" s="1"/>
  <c r="CV84" i="1"/>
  <c r="U84" i="1" s="1"/>
  <c r="CX84" i="1"/>
  <c r="W84" i="1" s="1"/>
  <c r="FR84" i="1"/>
  <c r="GL84" i="1"/>
  <c r="GO84" i="1"/>
  <c r="GP84" i="1"/>
  <c r="GV84" i="1"/>
  <c r="GX84" i="1"/>
  <c r="HC84" i="1"/>
  <c r="AC85" i="1"/>
  <c r="AB85" i="1" s="1"/>
  <c r="AE85" i="1"/>
  <c r="AD85" i="1" s="1"/>
  <c r="CR85" i="1" s="1"/>
  <c r="Q85" i="1" s="1"/>
  <c r="AF85" i="1"/>
  <c r="AG85" i="1"/>
  <c r="CU85" i="1" s="1"/>
  <c r="T85" i="1" s="1"/>
  <c r="AH85" i="1"/>
  <c r="AI85" i="1"/>
  <c r="CW85" i="1" s="1"/>
  <c r="V85" i="1" s="1"/>
  <c r="AJ85" i="1"/>
  <c r="CT85" i="1"/>
  <c r="S85" i="1" s="1"/>
  <c r="CV85" i="1"/>
  <c r="U85" i="1" s="1"/>
  <c r="CX85" i="1"/>
  <c r="W85" i="1" s="1"/>
  <c r="FR85" i="1"/>
  <c r="GL85" i="1"/>
  <c r="GO85" i="1"/>
  <c r="GP85" i="1"/>
  <c r="GV85" i="1"/>
  <c r="GX85" i="1"/>
  <c r="HC85" i="1"/>
  <c r="AC86" i="1"/>
  <c r="AE86" i="1"/>
  <c r="AD86" i="1" s="1"/>
  <c r="CR86" i="1" s="1"/>
  <c r="Q86" i="1" s="1"/>
  <c r="AF86" i="1"/>
  <c r="AG86" i="1"/>
  <c r="CU86" i="1" s="1"/>
  <c r="T86" i="1" s="1"/>
  <c r="AH86" i="1"/>
  <c r="AI86" i="1"/>
  <c r="CW86" i="1" s="1"/>
  <c r="V86" i="1" s="1"/>
  <c r="AJ86" i="1"/>
  <c r="CT86" i="1"/>
  <c r="S86" i="1" s="1"/>
  <c r="CV86" i="1"/>
  <c r="U86" i="1" s="1"/>
  <c r="CX86" i="1"/>
  <c r="W86" i="1" s="1"/>
  <c r="FR86" i="1"/>
  <c r="GL86" i="1"/>
  <c r="GO86" i="1"/>
  <c r="GP86" i="1"/>
  <c r="GV86" i="1"/>
  <c r="GX86" i="1"/>
  <c r="HC86" i="1"/>
  <c r="C87" i="1"/>
  <c r="D87" i="1"/>
  <c r="AC87" i="1"/>
  <c r="AB87" i="1" s="1"/>
  <c r="AE87" i="1"/>
  <c r="AD87" i="1" s="1"/>
  <c r="CR87" i="1" s="1"/>
  <c r="Q87" i="1" s="1"/>
  <c r="AF87" i="1"/>
  <c r="AG87" i="1"/>
  <c r="CU87" i="1" s="1"/>
  <c r="T87" i="1" s="1"/>
  <c r="AH87" i="1"/>
  <c r="AI87" i="1"/>
  <c r="CW87" i="1" s="1"/>
  <c r="V87" i="1" s="1"/>
  <c r="AJ87" i="1"/>
  <c r="CT87" i="1"/>
  <c r="S87" i="1" s="1"/>
  <c r="CV87" i="1"/>
  <c r="U87" i="1" s="1"/>
  <c r="CX87" i="1"/>
  <c r="W87" i="1" s="1"/>
  <c r="FR87" i="1"/>
  <c r="GL87" i="1"/>
  <c r="GO87" i="1"/>
  <c r="GP87" i="1"/>
  <c r="GV87" i="1"/>
  <c r="GX87" i="1"/>
  <c r="HC87" i="1"/>
  <c r="AC88" i="1"/>
  <c r="AE88" i="1"/>
  <c r="AD88" i="1" s="1"/>
  <c r="CR88" i="1" s="1"/>
  <c r="Q88" i="1" s="1"/>
  <c r="AF88" i="1"/>
  <c r="AG88" i="1"/>
  <c r="CU88" i="1" s="1"/>
  <c r="T88" i="1" s="1"/>
  <c r="AH88" i="1"/>
  <c r="AI88" i="1"/>
  <c r="CW88" i="1" s="1"/>
  <c r="V88" i="1" s="1"/>
  <c r="AJ88" i="1"/>
  <c r="CT88" i="1"/>
  <c r="S88" i="1" s="1"/>
  <c r="CV88" i="1"/>
  <c r="U88" i="1" s="1"/>
  <c r="CX88" i="1"/>
  <c r="W88" i="1" s="1"/>
  <c r="FR88" i="1"/>
  <c r="GL88" i="1"/>
  <c r="GO88" i="1"/>
  <c r="GP88" i="1"/>
  <c r="GV88" i="1"/>
  <c r="GX88" i="1"/>
  <c r="HC88" i="1"/>
  <c r="AC89" i="1"/>
  <c r="AB89" i="1" s="1"/>
  <c r="AE89" i="1"/>
  <c r="AD89" i="1" s="1"/>
  <c r="CR89" i="1" s="1"/>
  <c r="Q89" i="1" s="1"/>
  <c r="AF89" i="1"/>
  <c r="AG89" i="1"/>
  <c r="CU89" i="1" s="1"/>
  <c r="T89" i="1" s="1"/>
  <c r="AH89" i="1"/>
  <c r="AI89" i="1"/>
  <c r="CW89" i="1" s="1"/>
  <c r="V89" i="1" s="1"/>
  <c r="AJ89" i="1"/>
  <c r="CT89" i="1"/>
  <c r="S89" i="1" s="1"/>
  <c r="CV89" i="1"/>
  <c r="U89" i="1" s="1"/>
  <c r="CX89" i="1"/>
  <c r="W89" i="1" s="1"/>
  <c r="FR89" i="1"/>
  <c r="GL89" i="1"/>
  <c r="GO89" i="1"/>
  <c r="GP89" i="1"/>
  <c r="GV89" i="1"/>
  <c r="GX89" i="1"/>
  <c r="HC89" i="1"/>
  <c r="C90" i="1"/>
  <c r="D90" i="1"/>
  <c r="AC90" i="1"/>
  <c r="AE90" i="1"/>
  <c r="AD90" i="1" s="1"/>
  <c r="CR90" i="1" s="1"/>
  <c r="Q90" i="1" s="1"/>
  <c r="AF90" i="1"/>
  <c r="AG90" i="1"/>
  <c r="CU90" i="1" s="1"/>
  <c r="T90" i="1" s="1"/>
  <c r="AH90" i="1"/>
  <c r="AI90" i="1"/>
  <c r="CW90" i="1" s="1"/>
  <c r="V90" i="1" s="1"/>
  <c r="AJ90" i="1"/>
  <c r="CT90" i="1"/>
  <c r="S90" i="1" s="1"/>
  <c r="CV90" i="1"/>
  <c r="U90" i="1" s="1"/>
  <c r="CX90" i="1"/>
  <c r="W90" i="1" s="1"/>
  <c r="FR90" i="1"/>
  <c r="GL90" i="1"/>
  <c r="GO90" i="1"/>
  <c r="GP90" i="1"/>
  <c r="GV90" i="1"/>
  <c r="GX90" i="1"/>
  <c r="HC90" i="1"/>
  <c r="AC91" i="1"/>
  <c r="AB91" i="1" s="1"/>
  <c r="AE91" i="1"/>
  <c r="AD91" i="1" s="1"/>
  <c r="CR91" i="1" s="1"/>
  <c r="Q91" i="1" s="1"/>
  <c r="AF91" i="1"/>
  <c r="AG91" i="1"/>
  <c r="CU91" i="1" s="1"/>
  <c r="T91" i="1" s="1"/>
  <c r="AH91" i="1"/>
  <c r="AI91" i="1"/>
  <c r="CW91" i="1" s="1"/>
  <c r="V91" i="1" s="1"/>
  <c r="AJ91" i="1"/>
  <c r="CT91" i="1"/>
  <c r="S91" i="1" s="1"/>
  <c r="CV91" i="1"/>
  <c r="U91" i="1" s="1"/>
  <c r="CX91" i="1"/>
  <c r="W91" i="1" s="1"/>
  <c r="FR91" i="1"/>
  <c r="GL91" i="1"/>
  <c r="GO91" i="1"/>
  <c r="GP91" i="1"/>
  <c r="GV91" i="1"/>
  <c r="GX91" i="1"/>
  <c r="HC91" i="1"/>
  <c r="C92" i="1"/>
  <c r="D92" i="1"/>
  <c r="I92" i="1"/>
  <c r="K92" i="1"/>
  <c r="AC92" i="1"/>
  <c r="AE92" i="1"/>
  <c r="AD92" i="1" s="1"/>
  <c r="CR92" i="1" s="1"/>
  <c r="Q92" i="1" s="1"/>
  <c r="AF92" i="1"/>
  <c r="AG92" i="1"/>
  <c r="CU92" i="1" s="1"/>
  <c r="T92" i="1" s="1"/>
  <c r="AH92" i="1"/>
  <c r="AI92" i="1"/>
  <c r="CW92" i="1" s="1"/>
  <c r="V92" i="1" s="1"/>
  <c r="AJ92" i="1"/>
  <c r="CT92" i="1"/>
  <c r="S92" i="1" s="1"/>
  <c r="CV92" i="1"/>
  <c r="U92" i="1" s="1"/>
  <c r="CX92" i="1"/>
  <c r="W92" i="1" s="1"/>
  <c r="FR92" i="1"/>
  <c r="GL92" i="1"/>
  <c r="GO92" i="1"/>
  <c r="GP92" i="1"/>
  <c r="GV92" i="1"/>
  <c r="GX92" i="1"/>
  <c r="HC92" i="1"/>
  <c r="AC93" i="1"/>
  <c r="AB93" i="1" s="1"/>
  <c r="AE93" i="1"/>
  <c r="AD93" i="1" s="1"/>
  <c r="CR93" i="1" s="1"/>
  <c r="Q93" i="1" s="1"/>
  <c r="AF93" i="1"/>
  <c r="AG93" i="1"/>
  <c r="CU93" i="1" s="1"/>
  <c r="T93" i="1" s="1"/>
  <c r="AH93" i="1"/>
  <c r="AI93" i="1"/>
  <c r="CW93" i="1" s="1"/>
  <c r="V93" i="1" s="1"/>
  <c r="AJ93" i="1"/>
  <c r="CT93" i="1"/>
  <c r="S93" i="1" s="1"/>
  <c r="CV93" i="1"/>
  <c r="U93" i="1" s="1"/>
  <c r="CX93" i="1"/>
  <c r="W93" i="1" s="1"/>
  <c r="FR93" i="1"/>
  <c r="GL93" i="1"/>
  <c r="GO93" i="1"/>
  <c r="GP93" i="1"/>
  <c r="GV93" i="1"/>
  <c r="GX93" i="1"/>
  <c r="HC93" i="1"/>
  <c r="C94" i="1"/>
  <c r="D94" i="1"/>
  <c r="AC94" i="1"/>
  <c r="AE94" i="1"/>
  <c r="AD94" i="1" s="1"/>
  <c r="CR94" i="1" s="1"/>
  <c r="Q94" i="1" s="1"/>
  <c r="AF94" i="1"/>
  <c r="AG94" i="1"/>
  <c r="CU94" i="1" s="1"/>
  <c r="T94" i="1" s="1"/>
  <c r="AH94" i="1"/>
  <c r="AI94" i="1"/>
  <c r="CW94" i="1" s="1"/>
  <c r="V94" i="1" s="1"/>
  <c r="AJ94" i="1"/>
  <c r="CT94" i="1"/>
  <c r="S94" i="1" s="1"/>
  <c r="CV94" i="1"/>
  <c r="U94" i="1" s="1"/>
  <c r="CX94" i="1"/>
  <c r="W94" i="1" s="1"/>
  <c r="FR94" i="1"/>
  <c r="GL94" i="1"/>
  <c r="GO94" i="1"/>
  <c r="GP94" i="1"/>
  <c r="GV94" i="1"/>
  <c r="GX94" i="1"/>
  <c r="HC94" i="1"/>
  <c r="AC95" i="1"/>
  <c r="AB95" i="1" s="1"/>
  <c r="AE95" i="1"/>
  <c r="AD95" i="1" s="1"/>
  <c r="CR95" i="1" s="1"/>
  <c r="Q95" i="1" s="1"/>
  <c r="AF95" i="1"/>
  <c r="AG95" i="1"/>
  <c r="CU95" i="1" s="1"/>
  <c r="T95" i="1" s="1"/>
  <c r="AH95" i="1"/>
  <c r="AI95" i="1"/>
  <c r="CW95" i="1" s="1"/>
  <c r="V95" i="1" s="1"/>
  <c r="AJ95" i="1"/>
  <c r="CT95" i="1"/>
  <c r="S95" i="1" s="1"/>
  <c r="CV95" i="1"/>
  <c r="U95" i="1" s="1"/>
  <c r="CX95" i="1"/>
  <c r="W95" i="1" s="1"/>
  <c r="FR95" i="1"/>
  <c r="GL95" i="1"/>
  <c r="GO95" i="1"/>
  <c r="GP95" i="1"/>
  <c r="GV95" i="1"/>
  <c r="GX95" i="1"/>
  <c r="HC95" i="1"/>
  <c r="C96" i="1"/>
  <c r="D96" i="1"/>
  <c r="I96" i="1"/>
  <c r="K96" i="1"/>
  <c r="AC96" i="1"/>
  <c r="AE96" i="1"/>
  <c r="AD96" i="1" s="1"/>
  <c r="CR96" i="1" s="1"/>
  <c r="Q96" i="1" s="1"/>
  <c r="AF96" i="1"/>
  <c r="AG96" i="1"/>
  <c r="CU96" i="1" s="1"/>
  <c r="T96" i="1" s="1"/>
  <c r="AH96" i="1"/>
  <c r="AI96" i="1"/>
  <c r="CW96" i="1" s="1"/>
  <c r="V96" i="1" s="1"/>
  <c r="AJ96" i="1"/>
  <c r="CT96" i="1"/>
  <c r="S96" i="1" s="1"/>
  <c r="CV96" i="1"/>
  <c r="U96" i="1" s="1"/>
  <c r="CX96" i="1"/>
  <c r="W96" i="1" s="1"/>
  <c r="FR96" i="1"/>
  <c r="GL96" i="1"/>
  <c r="GO96" i="1"/>
  <c r="GP96" i="1"/>
  <c r="GV96" i="1"/>
  <c r="GX96" i="1"/>
  <c r="HC96" i="1"/>
  <c r="AC97" i="1"/>
  <c r="AB97" i="1" s="1"/>
  <c r="AE97" i="1"/>
  <c r="AD97" i="1" s="1"/>
  <c r="CR97" i="1" s="1"/>
  <c r="Q97" i="1" s="1"/>
  <c r="AF97" i="1"/>
  <c r="AG97" i="1"/>
  <c r="CU97" i="1" s="1"/>
  <c r="T97" i="1" s="1"/>
  <c r="AH97" i="1"/>
  <c r="AI97" i="1"/>
  <c r="CW97" i="1" s="1"/>
  <c r="V97" i="1" s="1"/>
  <c r="AJ97" i="1"/>
  <c r="CT97" i="1"/>
  <c r="S97" i="1" s="1"/>
  <c r="CV97" i="1"/>
  <c r="U97" i="1" s="1"/>
  <c r="CX97" i="1"/>
  <c r="W97" i="1" s="1"/>
  <c r="FR97" i="1"/>
  <c r="GL97" i="1"/>
  <c r="GO97" i="1"/>
  <c r="GP97" i="1"/>
  <c r="GV97" i="1"/>
  <c r="GX97" i="1"/>
  <c r="HC97" i="1"/>
  <c r="C99" i="1"/>
  <c r="D99" i="1"/>
  <c r="AC99" i="1"/>
  <c r="AE99" i="1"/>
  <c r="AD99" i="1" s="1"/>
  <c r="CR99" i="1" s="1"/>
  <c r="Q99" i="1" s="1"/>
  <c r="AF99" i="1"/>
  <c r="AG99" i="1"/>
  <c r="CU99" i="1" s="1"/>
  <c r="T99" i="1" s="1"/>
  <c r="AH99" i="1"/>
  <c r="AI99" i="1"/>
  <c r="CW99" i="1" s="1"/>
  <c r="V99" i="1" s="1"/>
  <c r="AJ99" i="1"/>
  <c r="CT99" i="1"/>
  <c r="S99" i="1" s="1"/>
  <c r="CV99" i="1"/>
  <c r="U99" i="1" s="1"/>
  <c r="CX99" i="1"/>
  <c r="W99" i="1" s="1"/>
  <c r="FR99" i="1"/>
  <c r="GL99" i="1"/>
  <c r="GO99" i="1"/>
  <c r="GP99" i="1"/>
  <c r="GV99" i="1"/>
  <c r="GX99" i="1"/>
  <c r="HC99" i="1"/>
  <c r="AC100" i="1"/>
  <c r="AB100" i="1" s="1"/>
  <c r="AE100" i="1"/>
  <c r="AD100" i="1" s="1"/>
  <c r="CR100" i="1" s="1"/>
  <c r="Q100" i="1" s="1"/>
  <c r="AF100" i="1"/>
  <c r="AG100" i="1"/>
  <c r="CU100" i="1" s="1"/>
  <c r="T100" i="1" s="1"/>
  <c r="AH100" i="1"/>
  <c r="AI100" i="1"/>
  <c r="CW100" i="1" s="1"/>
  <c r="V100" i="1" s="1"/>
  <c r="AJ100" i="1"/>
  <c r="CT100" i="1"/>
  <c r="S100" i="1" s="1"/>
  <c r="CV100" i="1"/>
  <c r="U100" i="1" s="1"/>
  <c r="CX100" i="1"/>
  <c r="W100" i="1" s="1"/>
  <c r="FR100" i="1"/>
  <c r="GL100" i="1"/>
  <c r="GO100" i="1"/>
  <c r="GP100" i="1"/>
  <c r="GV100" i="1"/>
  <c r="GX100" i="1"/>
  <c r="HC100" i="1"/>
  <c r="C101" i="1"/>
  <c r="D101" i="1"/>
  <c r="AC101" i="1"/>
  <c r="AE101" i="1"/>
  <c r="AD101" i="1" s="1"/>
  <c r="CR101" i="1" s="1"/>
  <c r="Q101" i="1" s="1"/>
  <c r="AF101" i="1"/>
  <c r="AG101" i="1"/>
  <c r="CU101" i="1" s="1"/>
  <c r="T101" i="1" s="1"/>
  <c r="AH101" i="1"/>
  <c r="AI101" i="1"/>
  <c r="CW101" i="1" s="1"/>
  <c r="V101" i="1" s="1"/>
  <c r="AJ101" i="1"/>
  <c r="CT101" i="1"/>
  <c r="S101" i="1" s="1"/>
  <c r="CV101" i="1"/>
  <c r="U101" i="1" s="1"/>
  <c r="CX101" i="1"/>
  <c r="W101" i="1" s="1"/>
  <c r="FR101" i="1"/>
  <c r="GL101" i="1"/>
  <c r="GO101" i="1"/>
  <c r="GP101" i="1"/>
  <c r="GV101" i="1"/>
  <c r="GX101" i="1"/>
  <c r="HC101" i="1"/>
  <c r="C102" i="1"/>
  <c r="D102" i="1"/>
  <c r="I102" i="1"/>
  <c r="K102" i="1"/>
  <c r="AC102" i="1"/>
  <c r="AB102" i="1" s="1"/>
  <c r="AE102" i="1"/>
  <c r="AD102" i="1" s="1"/>
  <c r="CR102" i="1" s="1"/>
  <c r="Q102" i="1" s="1"/>
  <c r="AF102" i="1"/>
  <c r="AG102" i="1"/>
  <c r="CU102" i="1" s="1"/>
  <c r="T102" i="1" s="1"/>
  <c r="AH102" i="1"/>
  <c r="AI102" i="1"/>
  <c r="CW102" i="1" s="1"/>
  <c r="V102" i="1" s="1"/>
  <c r="AJ102" i="1"/>
  <c r="CT102" i="1"/>
  <c r="S102" i="1" s="1"/>
  <c r="CV102" i="1"/>
  <c r="U102" i="1" s="1"/>
  <c r="CX102" i="1"/>
  <c r="W102" i="1" s="1"/>
  <c r="FR102" i="1"/>
  <c r="GL102" i="1"/>
  <c r="GO102" i="1"/>
  <c r="GP102" i="1"/>
  <c r="GV102" i="1"/>
  <c r="GX102" i="1"/>
  <c r="HC102" i="1"/>
  <c r="C103" i="1"/>
  <c r="D103" i="1"/>
  <c r="I103" i="1"/>
  <c r="K103" i="1"/>
  <c r="AC103" i="1"/>
  <c r="AE103" i="1"/>
  <c r="AD103" i="1" s="1"/>
  <c r="CR103" i="1" s="1"/>
  <c r="Q103" i="1" s="1"/>
  <c r="AF103" i="1"/>
  <c r="AG103" i="1"/>
  <c r="CU103" i="1" s="1"/>
  <c r="T103" i="1" s="1"/>
  <c r="AH103" i="1"/>
  <c r="AI103" i="1"/>
  <c r="CW103" i="1" s="1"/>
  <c r="V103" i="1" s="1"/>
  <c r="AJ103" i="1"/>
  <c r="CT103" i="1"/>
  <c r="S103" i="1" s="1"/>
  <c r="CV103" i="1"/>
  <c r="U103" i="1" s="1"/>
  <c r="CX103" i="1"/>
  <c r="W103" i="1" s="1"/>
  <c r="FR103" i="1"/>
  <c r="GL103" i="1"/>
  <c r="GO103" i="1"/>
  <c r="GP103" i="1"/>
  <c r="GV103" i="1"/>
  <c r="GX103" i="1"/>
  <c r="HC103" i="1"/>
  <c r="AC104" i="1"/>
  <c r="AB104" i="1" s="1"/>
  <c r="AE104" i="1"/>
  <c r="AD104" i="1" s="1"/>
  <c r="CR104" i="1" s="1"/>
  <c r="Q104" i="1" s="1"/>
  <c r="AF104" i="1"/>
  <c r="AG104" i="1"/>
  <c r="CU104" i="1" s="1"/>
  <c r="T104" i="1" s="1"/>
  <c r="AH104" i="1"/>
  <c r="AI104" i="1"/>
  <c r="CW104" i="1" s="1"/>
  <c r="V104" i="1" s="1"/>
  <c r="AJ104" i="1"/>
  <c r="CT104" i="1"/>
  <c r="S104" i="1" s="1"/>
  <c r="CV104" i="1"/>
  <c r="U104" i="1" s="1"/>
  <c r="CX104" i="1"/>
  <c r="W104" i="1" s="1"/>
  <c r="FR104" i="1"/>
  <c r="GL104" i="1"/>
  <c r="GO104" i="1"/>
  <c r="GP104" i="1"/>
  <c r="GV104" i="1"/>
  <c r="GX104" i="1"/>
  <c r="HC104" i="1"/>
  <c r="AC105" i="1"/>
  <c r="AE105" i="1"/>
  <c r="AD105" i="1" s="1"/>
  <c r="CR105" i="1" s="1"/>
  <c r="Q105" i="1" s="1"/>
  <c r="AF105" i="1"/>
  <c r="AG105" i="1"/>
  <c r="CU105" i="1" s="1"/>
  <c r="T105" i="1" s="1"/>
  <c r="AH105" i="1"/>
  <c r="AI105" i="1"/>
  <c r="CW105" i="1" s="1"/>
  <c r="V105" i="1" s="1"/>
  <c r="AJ105" i="1"/>
  <c r="CT105" i="1"/>
  <c r="S105" i="1" s="1"/>
  <c r="CV105" i="1"/>
  <c r="U105" i="1" s="1"/>
  <c r="CX105" i="1"/>
  <c r="W105" i="1" s="1"/>
  <c r="FR105" i="1"/>
  <c r="GL105" i="1"/>
  <c r="GO105" i="1"/>
  <c r="GP105" i="1"/>
  <c r="GV105" i="1"/>
  <c r="GX105" i="1"/>
  <c r="HC105" i="1"/>
  <c r="C106" i="1"/>
  <c r="D106" i="1"/>
  <c r="I106" i="1"/>
  <c r="K106" i="1"/>
  <c r="AC106" i="1"/>
  <c r="AE106" i="1"/>
  <c r="AD106" i="1" s="1"/>
  <c r="CR106" i="1" s="1"/>
  <c r="Q106" i="1" s="1"/>
  <c r="AF106" i="1"/>
  <c r="CT106" i="1" s="1"/>
  <c r="S106" i="1" s="1"/>
  <c r="AG106" i="1"/>
  <c r="CU106" i="1" s="1"/>
  <c r="T106" i="1" s="1"/>
  <c r="AH106" i="1"/>
  <c r="CV106" i="1" s="1"/>
  <c r="U106" i="1" s="1"/>
  <c r="AI106" i="1"/>
  <c r="CW106" i="1" s="1"/>
  <c r="V106" i="1" s="1"/>
  <c r="AJ106" i="1"/>
  <c r="CX106" i="1"/>
  <c r="W106" i="1" s="1"/>
  <c r="FR106" i="1"/>
  <c r="GL106" i="1"/>
  <c r="GO106" i="1"/>
  <c r="GP106" i="1"/>
  <c r="GV106" i="1"/>
  <c r="GX106" i="1"/>
  <c r="HC106" i="1"/>
  <c r="AC107" i="1"/>
  <c r="AE107" i="1"/>
  <c r="AD107" i="1" s="1"/>
  <c r="CR107" i="1" s="1"/>
  <c r="Q107" i="1" s="1"/>
  <c r="AF107" i="1"/>
  <c r="AG107" i="1"/>
  <c r="CU107" i="1" s="1"/>
  <c r="T107" i="1" s="1"/>
  <c r="AH107" i="1"/>
  <c r="AI107" i="1"/>
  <c r="CW107" i="1" s="1"/>
  <c r="V107" i="1" s="1"/>
  <c r="AJ107" i="1"/>
  <c r="CT107" i="1"/>
  <c r="S107" i="1" s="1"/>
  <c r="CV107" i="1"/>
  <c r="U107" i="1" s="1"/>
  <c r="CX107" i="1"/>
  <c r="W107" i="1" s="1"/>
  <c r="FR107" i="1"/>
  <c r="GL107" i="1"/>
  <c r="GO107" i="1"/>
  <c r="GP107" i="1"/>
  <c r="GV107" i="1"/>
  <c r="GX107" i="1"/>
  <c r="HC107" i="1"/>
  <c r="AC108" i="1"/>
  <c r="AB108" i="1" s="1"/>
  <c r="AE108" i="1"/>
  <c r="AD108" i="1" s="1"/>
  <c r="CR108" i="1" s="1"/>
  <c r="Q108" i="1" s="1"/>
  <c r="AF108" i="1"/>
  <c r="AG108" i="1"/>
  <c r="CU108" i="1" s="1"/>
  <c r="T108" i="1" s="1"/>
  <c r="AH108" i="1"/>
  <c r="AI108" i="1"/>
  <c r="CW108" i="1" s="1"/>
  <c r="V108" i="1" s="1"/>
  <c r="AJ108" i="1"/>
  <c r="CT108" i="1"/>
  <c r="S108" i="1" s="1"/>
  <c r="CV108" i="1"/>
  <c r="U108" i="1" s="1"/>
  <c r="CX108" i="1"/>
  <c r="W108" i="1" s="1"/>
  <c r="FR108" i="1"/>
  <c r="GL108" i="1"/>
  <c r="GO108" i="1"/>
  <c r="GP108" i="1"/>
  <c r="GV108" i="1"/>
  <c r="GX108" i="1"/>
  <c r="HC108" i="1"/>
  <c r="C110" i="1"/>
  <c r="D110" i="1"/>
  <c r="AC110" i="1"/>
  <c r="AE110" i="1"/>
  <c r="AD110" i="1" s="1"/>
  <c r="CR110" i="1" s="1"/>
  <c r="Q110" i="1" s="1"/>
  <c r="AF110" i="1"/>
  <c r="AG110" i="1"/>
  <c r="CU110" i="1" s="1"/>
  <c r="T110" i="1" s="1"/>
  <c r="AH110" i="1"/>
  <c r="AI110" i="1"/>
  <c r="CW110" i="1" s="1"/>
  <c r="V110" i="1" s="1"/>
  <c r="AJ110" i="1"/>
  <c r="CT110" i="1"/>
  <c r="S110" i="1" s="1"/>
  <c r="CV110" i="1"/>
  <c r="U110" i="1" s="1"/>
  <c r="CX110" i="1"/>
  <c r="W110" i="1" s="1"/>
  <c r="FR110" i="1"/>
  <c r="GL110" i="1"/>
  <c r="GN110" i="1"/>
  <c r="GP110" i="1"/>
  <c r="GV110" i="1"/>
  <c r="GX110" i="1"/>
  <c r="HC110" i="1"/>
  <c r="AC111" i="1"/>
  <c r="AB111" i="1" s="1"/>
  <c r="AE111" i="1"/>
  <c r="AD111" i="1" s="1"/>
  <c r="CR111" i="1" s="1"/>
  <c r="Q111" i="1" s="1"/>
  <c r="AF111" i="1"/>
  <c r="AG111" i="1"/>
  <c r="CU111" i="1" s="1"/>
  <c r="T111" i="1" s="1"/>
  <c r="AH111" i="1"/>
  <c r="AI111" i="1"/>
  <c r="CW111" i="1" s="1"/>
  <c r="V111" i="1" s="1"/>
  <c r="AJ111" i="1"/>
  <c r="CT111" i="1"/>
  <c r="S111" i="1" s="1"/>
  <c r="CV111" i="1"/>
  <c r="U111" i="1" s="1"/>
  <c r="CX111" i="1"/>
  <c r="W111" i="1" s="1"/>
  <c r="FR111" i="1"/>
  <c r="GL111" i="1"/>
  <c r="GO111" i="1"/>
  <c r="GP111" i="1"/>
  <c r="GV111" i="1"/>
  <c r="GX111" i="1"/>
  <c r="HC111" i="1"/>
  <c r="C112" i="1"/>
  <c r="D112" i="1"/>
  <c r="AC112" i="1"/>
  <c r="AE112" i="1"/>
  <c r="AD112" i="1" s="1"/>
  <c r="CR112" i="1" s="1"/>
  <c r="Q112" i="1" s="1"/>
  <c r="AF112" i="1"/>
  <c r="AG112" i="1"/>
  <c r="CU112" i="1" s="1"/>
  <c r="T112" i="1" s="1"/>
  <c r="AH112" i="1"/>
  <c r="AI112" i="1"/>
  <c r="CW112" i="1" s="1"/>
  <c r="V112" i="1" s="1"/>
  <c r="AJ112" i="1"/>
  <c r="CT112" i="1"/>
  <c r="S112" i="1" s="1"/>
  <c r="CV112" i="1"/>
  <c r="U112" i="1" s="1"/>
  <c r="CX112" i="1"/>
  <c r="W112" i="1" s="1"/>
  <c r="FR112" i="1"/>
  <c r="GL112" i="1"/>
  <c r="GN112" i="1"/>
  <c r="GP112" i="1"/>
  <c r="GV112" i="1"/>
  <c r="GX112" i="1"/>
  <c r="HC112" i="1"/>
  <c r="AC113" i="1"/>
  <c r="AB113" i="1" s="1"/>
  <c r="AE113" i="1"/>
  <c r="AD113" i="1" s="1"/>
  <c r="CR113" i="1" s="1"/>
  <c r="Q113" i="1" s="1"/>
  <c r="AF113" i="1"/>
  <c r="AG113" i="1"/>
  <c r="CU113" i="1" s="1"/>
  <c r="T113" i="1" s="1"/>
  <c r="AH113" i="1"/>
  <c r="AI113" i="1"/>
  <c r="CW113" i="1" s="1"/>
  <c r="V113" i="1" s="1"/>
  <c r="AJ113" i="1"/>
  <c r="CT113" i="1"/>
  <c r="S113" i="1" s="1"/>
  <c r="CV113" i="1"/>
  <c r="U113" i="1" s="1"/>
  <c r="CX113" i="1"/>
  <c r="W113" i="1" s="1"/>
  <c r="FR113" i="1"/>
  <c r="GL113" i="1"/>
  <c r="GO113" i="1"/>
  <c r="GP113" i="1"/>
  <c r="GV113" i="1"/>
  <c r="GX113" i="1"/>
  <c r="HC113" i="1"/>
  <c r="AC114" i="1"/>
  <c r="AE114" i="1"/>
  <c r="AD114" i="1" s="1"/>
  <c r="CR114" i="1" s="1"/>
  <c r="Q114" i="1" s="1"/>
  <c r="AF114" i="1"/>
  <c r="AG114" i="1"/>
  <c r="CU114" i="1" s="1"/>
  <c r="T114" i="1" s="1"/>
  <c r="AH114" i="1"/>
  <c r="AI114" i="1"/>
  <c r="CW114" i="1" s="1"/>
  <c r="V114" i="1" s="1"/>
  <c r="AJ114" i="1"/>
  <c r="CT114" i="1"/>
  <c r="S114" i="1" s="1"/>
  <c r="CV114" i="1"/>
  <c r="U114" i="1" s="1"/>
  <c r="CX114" i="1"/>
  <c r="W114" i="1" s="1"/>
  <c r="FR114" i="1"/>
  <c r="GL114" i="1"/>
  <c r="GO114" i="1"/>
  <c r="GP114" i="1"/>
  <c r="GV114" i="1"/>
  <c r="GX114" i="1"/>
  <c r="HC114" i="1"/>
  <c r="AC115" i="1"/>
  <c r="AB115" i="1" s="1"/>
  <c r="AE115" i="1"/>
  <c r="AD115" i="1" s="1"/>
  <c r="CR115" i="1" s="1"/>
  <c r="Q115" i="1" s="1"/>
  <c r="AF115" i="1"/>
  <c r="AG115" i="1"/>
  <c r="CU115" i="1" s="1"/>
  <c r="T115" i="1" s="1"/>
  <c r="AH115" i="1"/>
  <c r="AI115" i="1"/>
  <c r="CW115" i="1" s="1"/>
  <c r="V115" i="1" s="1"/>
  <c r="AJ115" i="1"/>
  <c r="CT115" i="1"/>
  <c r="S115" i="1" s="1"/>
  <c r="CV115" i="1"/>
  <c r="U115" i="1" s="1"/>
  <c r="CX115" i="1"/>
  <c r="W115" i="1" s="1"/>
  <c r="FR115" i="1"/>
  <c r="GL115" i="1"/>
  <c r="GO115" i="1"/>
  <c r="GP115" i="1"/>
  <c r="GV115" i="1"/>
  <c r="GX115" i="1"/>
  <c r="HC115" i="1"/>
  <c r="C116" i="1"/>
  <c r="D116" i="1"/>
  <c r="AC116" i="1"/>
  <c r="AE116" i="1"/>
  <c r="AD116" i="1" s="1"/>
  <c r="CR116" i="1" s="1"/>
  <c r="Q116" i="1" s="1"/>
  <c r="AF116" i="1"/>
  <c r="AG116" i="1"/>
  <c r="CU116" i="1" s="1"/>
  <c r="T116" i="1" s="1"/>
  <c r="AH116" i="1"/>
  <c r="AI116" i="1"/>
  <c r="CW116" i="1" s="1"/>
  <c r="V116" i="1" s="1"/>
  <c r="AJ116" i="1"/>
  <c r="CT116" i="1"/>
  <c r="S116" i="1" s="1"/>
  <c r="CV116" i="1"/>
  <c r="U116" i="1" s="1"/>
  <c r="CX116" i="1"/>
  <c r="W116" i="1" s="1"/>
  <c r="FR116" i="1"/>
  <c r="GL116" i="1"/>
  <c r="GO116" i="1"/>
  <c r="GP116" i="1"/>
  <c r="GV116" i="1"/>
  <c r="GX116" i="1"/>
  <c r="HC116" i="1"/>
  <c r="C117" i="1"/>
  <c r="D117" i="1"/>
  <c r="AC117" i="1"/>
  <c r="AB117" i="1" s="1"/>
  <c r="AE117" i="1"/>
  <c r="AD117" i="1" s="1"/>
  <c r="CR117" i="1" s="1"/>
  <c r="Q117" i="1" s="1"/>
  <c r="AF117" i="1"/>
  <c r="AG117" i="1"/>
  <c r="CU117" i="1" s="1"/>
  <c r="T117" i="1" s="1"/>
  <c r="AH117" i="1"/>
  <c r="AI117" i="1"/>
  <c r="CW117" i="1" s="1"/>
  <c r="V117" i="1" s="1"/>
  <c r="AJ117" i="1"/>
  <c r="CT117" i="1"/>
  <c r="S117" i="1" s="1"/>
  <c r="CV117" i="1"/>
  <c r="U117" i="1" s="1"/>
  <c r="CX117" i="1"/>
  <c r="W117" i="1" s="1"/>
  <c r="FR117" i="1"/>
  <c r="GL117" i="1"/>
  <c r="GN117" i="1"/>
  <c r="GP117" i="1"/>
  <c r="GV117" i="1"/>
  <c r="GX117" i="1"/>
  <c r="HC117" i="1"/>
  <c r="AC118" i="1"/>
  <c r="AE118" i="1"/>
  <c r="AD118" i="1" s="1"/>
  <c r="CR118" i="1" s="1"/>
  <c r="Q118" i="1" s="1"/>
  <c r="AF118" i="1"/>
  <c r="AG118" i="1"/>
  <c r="CU118" i="1" s="1"/>
  <c r="T118" i="1" s="1"/>
  <c r="AH118" i="1"/>
  <c r="AI118" i="1"/>
  <c r="CW118" i="1" s="1"/>
  <c r="V118" i="1" s="1"/>
  <c r="AJ118" i="1"/>
  <c r="CT118" i="1"/>
  <c r="S118" i="1" s="1"/>
  <c r="CV118" i="1"/>
  <c r="U118" i="1" s="1"/>
  <c r="CX118" i="1"/>
  <c r="W118" i="1" s="1"/>
  <c r="FR118" i="1"/>
  <c r="GL118" i="1"/>
  <c r="GO118" i="1"/>
  <c r="GP118" i="1"/>
  <c r="GV118" i="1"/>
  <c r="GX118" i="1"/>
  <c r="HC118" i="1"/>
  <c r="AC119" i="1"/>
  <c r="AB119" i="1" s="1"/>
  <c r="AE119" i="1"/>
  <c r="AD119" i="1" s="1"/>
  <c r="CR119" i="1" s="1"/>
  <c r="Q119" i="1" s="1"/>
  <c r="AF119" i="1"/>
  <c r="AG119" i="1"/>
  <c r="CU119" i="1" s="1"/>
  <c r="T119" i="1" s="1"/>
  <c r="AH119" i="1"/>
  <c r="AI119" i="1"/>
  <c r="CW119" i="1" s="1"/>
  <c r="V119" i="1" s="1"/>
  <c r="AJ119" i="1"/>
  <c r="CT119" i="1"/>
  <c r="S119" i="1" s="1"/>
  <c r="CV119" i="1"/>
  <c r="U119" i="1" s="1"/>
  <c r="CX119" i="1"/>
  <c r="W119" i="1" s="1"/>
  <c r="FR119" i="1"/>
  <c r="GL119" i="1"/>
  <c r="GO119" i="1"/>
  <c r="GP119" i="1"/>
  <c r="GV119" i="1"/>
  <c r="GX119" i="1"/>
  <c r="HC119" i="1"/>
  <c r="AC120" i="1"/>
  <c r="AE120" i="1"/>
  <c r="AD120" i="1" s="1"/>
  <c r="CR120" i="1" s="1"/>
  <c r="Q120" i="1" s="1"/>
  <c r="AF120" i="1"/>
  <c r="AG120" i="1"/>
  <c r="CU120" i="1" s="1"/>
  <c r="T120" i="1" s="1"/>
  <c r="AH120" i="1"/>
  <c r="AI120" i="1"/>
  <c r="CW120" i="1" s="1"/>
  <c r="V120" i="1" s="1"/>
  <c r="AJ120" i="1"/>
  <c r="CT120" i="1"/>
  <c r="S120" i="1" s="1"/>
  <c r="CV120" i="1"/>
  <c r="U120" i="1" s="1"/>
  <c r="CX120" i="1"/>
  <c r="W120" i="1" s="1"/>
  <c r="FR120" i="1"/>
  <c r="GL120" i="1"/>
  <c r="GO120" i="1"/>
  <c r="GP120" i="1"/>
  <c r="GV120" i="1"/>
  <c r="GX120" i="1"/>
  <c r="HC120" i="1"/>
  <c r="C121" i="1"/>
  <c r="D121" i="1"/>
  <c r="AC121" i="1"/>
  <c r="AB121" i="1" s="1"/>
  <c r="AE121" i="1"/>
  <c r="AD121" i="1" s="1"/>
  <c r="CR121" i="1" s="1"/>
  <c r="Q121" i="1" s="1"/>
  <c r="AF121" i="1"/>
  <c r="AG121" i="1"/>
  <c r="CU121" i="1" s="1"/>
  <c r="T121" i="1" s="1"/>
  <c r="AH121" i="1"/>
  <c r="AI121" i="1"/>
  <c r="CW121" i="1" s="1"/>
  <c r="V121" i="1" s="1"/>
  <c r="AJ121" i="1"/>
  <c r="CT121" i="1"/>
  <c r="S121" i="1" s="1"/>
  <c r="CV121" i="1"/>
  <c r="U121" i="1" s="1"/>
  <c r="CX121" i="1"/>
  <c r="W121" i="1" s="1"/>
  <c r="FR121" i="1"/>
  <c r="GL121" i="1"/>
  <c r="GO121" i="1"/>
  <c r="GP121" i="1"/>
  <c r="GV121" i="1"/>
  <c r="GX121" i="1"/>
  <c r="HC121" i="1"/>
  <c r="C122" i="1"/>
  <c r="D122" i="1"/>
  <c r="AC122" i="1"/>
  <c r="AE122" i="1"/>
  <c r="AD122" i="1" s="1"/>
  <c r="CR122" i="1" s="1"/>
  <c r="Q122" i="1" s="1"/>
  <c r="AF122" i="1"/>
  <c r="AG122" i="1"/>
  <c r="CU122" i="1" s="1"/>
  <c r="T122" i="1" s="1"/>
  <c r="AH122" i="1"/>
  <c r="AI122" i="1"/>
  <c r="CW122" i="1" s="1"/>
  <c r="V122" i="1" s="1"/>
  <c r="AJ122" i="1"/>
  <c r="CT122" i="1"/>
  <c r="S122" i="1" s="1"/>
  <c r="CV122" i="1"/>
  <c r="U122" i="1" s="1"/>
  <c r="CX122" i="1"/>
  <c r="W122" i="1" s="1"/>
  <c r="FR122" i="1"/>
  <c r="GL122" i="1"/>
  <c r="GN122" i="1"/>
  <c r="GP122" i="1"/>
  <c r="GV122" i="1"/>
  <c r="GX122" i="1"/>
  <c r="HC122" i="1"/>
  <c r="AC123" i="1"/>
  <c r="AB123" i="1" s="1"/>
  <c r="AE123" i="1"/>
  <c r="AD123" i="1" s="1"/>
  <c r="CR123" i="1" s="1"/>
  <c r="Q123" i="1" s="1"/>
  <c r="AF123" i="1"/>
  <c r="AG123" i="1"/>
  <c r="CU123" i="1" s="1"/>
  <c r="T123" i="1" s="1"/>
  <c r="AH123" i="1"/>
  <c r="AI123" i="1"/>
  <c r="CW123" i="1" s="1"/>
  <c r="V123" i="1" s="1"/>
  <c r="AJ123" i="1"/>
  <c r="CT123" i="1"/>
  <c r="S123" i="1" s="1"/>
  <c r="CV123" i="1"/>
  <c r="U123" i="1" s="1"/>
  <c r="CX123" i="1"/>
  <c r="W123" i="1" s="1"/>
  <c r="FR123" i="1"/>
  <c r="GL123" i="1"/>
  <c r="GO123" i="1"/>
  <c r="GP123" i="1"/>
  <c r="GV123" i="1"/>
  <c r="GX123" i="1"/>
  <c r="HC123" i="1"/>
  <c r="AC124" i="1"/>
  <c r="AE124" i="1"/>
  <c r="AD124" i="1" s="1"/>
  <c r="CR124" i="1" s="1"/>
  <c r="Q124" i="1" s="1"/>
  <c r="AF124" i="1"/>
  <c r="AG124" i="1"/>
  <c r="CU124" i="1" s="1"/>
  <c r="T124" i="1" s="1"/>
  <c r="AH124" i="1"/>
  <c r="AI124" i="1"/>
  <c r="CW124" i="1" s="1"/>
  <c r="V124" i="1" s="1"/>
  <c r="AJ124" i="1"/>
  <c r="CT124" i="1"/>
  <c r="S124" i="1" s="1"/>
  <c r="CV124" i="1"/>
  <c r="U124" i="1" s="1"/>
  <c r="CX124" i="1"/>
  <c r="W124" i="1" s="1"/>
  <c r="FR124" i="1"/>
  <c r="GL124" i="1"/>
  <c r="GO124" i="1"/>
  <c r="GP124" i="1"/>
  <c r="GV124" i="1"/>
  <c r="GX124" i="1"/>
  <c r="HC124" i="1"/>
  <c r="AC125" i="1"/>
  <c r="AB125" i="1" s="1"/>
  <c r="AE125" i="1"/>
  <c r="AD125" i="1" s="1"/>
  <c r="CR125" i="1" s="1"/>
  <c r="Q125" i="1" s="1"/>
  <c r="AF125" i="1"/>
  <c r="AG125" i="1"/>
  <c r="CU125" i="1" s="1"/>
  <c r="T125" i="1" s="1"/>
  <c r="AH125" i="1"/>
  <c r="AI125" i="1"/>
  <c r="CW125" i="1" s="1"/>
  <c r="V125" i="1" s="1"/>
  <c r="AJ125" i="1"/>
  <c r="CT125" i="1"/>
  <c r="S125" i="1" s="1"/>
  <c r="CV125" i="1"/>
  <c r="U125" i="1" s="1"/>
  <c r="CX125" i="1"/>
  <c r="W125" i="1" s="1"/>
  <c r="FR125" i="1"/>
  <c r="GL125" i="1"/>
  <c r="GO125" i="1"/>
  <c r="GP125" i="1"/>
  <c r="GV125" i="1"/>
  <c r="GX125" i="1"/>
  <c r="HC125" i="1"/>
  <c r="AC126" i="1"/>
  <c r="AE126" i="1"/>
  <c r="AD126" i="1" s="1"/>
  <c r="CR126" i="1" s="1"/>
  <c r="Q126" i="1" s="1"/>
  <c r="AF126" i="1"/>
  <c r="AG126" i="1"/>
  <c r="CU126" i="1" s="1"/>
  <c r="T126" i="1" s="1"/>
  <c r="AH126" i="1"/>
  <c r="AI126" i="1"/>
  <c r="CW126" i="1" s="1"/>
  <c r="V126" i="1" s="1"/>
  <c r="AJ126" i="1"/>
  <c r="CT126" i="1"/>
  <c r="S126" i="1" s="1"/>
  <c r="CV126" i="1"/>
  <c r="U126" i="1" s="1"/>
  <c r="CX126" i="1"/>
  <c r="W126" i="1" s="1"/>
  <c r="FR126" i="1"/>
  <c r="GL126" i="1"/>
  <c r="GO126" i="1"/>
  <c r="GP126" i="1"/>
  <c r="GV126" i="1"/>
  <c r="GX126" i="1"/>
  <c r="HC126" i="1"/>
  <c r="C127" i="1"/>
  <c r="D127" i="1"/>
  <c r="AC127" i="1"/>
  <c r="AB127" i="1" s="1"/>
  <c r="AE127" i="1"/>
  <c r="AD127" i="1" s="1"/>
  <c r="CR127" i="1" s="1"/>
  <c r="Q127" i="1" s="1"/>
  <c r="AF127" i="1"/>
  <c r="AG127" i="1"/>
  <c r="CU127" i="1" s="1"/>
  <c r="T127" i="1" s="1"/>
  <c r="AH127" i="1"/>
  <c r="AI127" i="1"/>
  <c r="CW127" i="1" s="1"/>
  <c r="V127" i="1" s="1"/>
  <c r="AJ127" i="1"/>
  <c r="CT127" i="1"/>
  <c r="S127" i="1" s="1"/>
  <c r="CV127" i="1"/>
  <c r="U127" i="1" s="1"/>
  <c r="CX127" i="1"/>
  <c r="W127" i="1" s="1"/>
  <c r="FR127" i="1"/>
  <c r="GL127" i="1"/>
  <c r="GO127" i="1"/>
  <c r="GP127" i="1"/>
  <c r="GV127" i="1"/>
  <c r="GX127" i="1"/>
  <c r="HC127" i="1"/>
  <c r="C128" i="1"/>
  <c r="D128" i="1"/>
  <c r="AC128" i="1"/>
  <c r="AE128" i="1"/>
  <c r="AD128" i="1" s="1"/>
  <c r="CR128" i="1" s="1"/>
  <c r="Q128" i="1" s="1"/>
  <c r="AF128" i="1"/>
  <c r="AG128" i="1"/>
  <c r="CU128" i="1" s="1"/>
  <c r="T128" i="1" s="1"/>
  <c r="AH128" i="1"/>
  <c r="AI128" i="1"/>
  <c r="CW128" i="1" s="1"/>
  <c r="V128" i="1" s="1"/>
  <c r="AJ128" i="1"/>
  <c r="CT128" i="1"/>
  <c r="S128" i="1" s="1"/>
  <c r="CV128" i="1"/>
  <c r="U128" i="1" s="1"/>
  <c r="CX128" i="1"/>
  <c r="W128" i="1" s="1"/>
  <c r="FR128" i="1"/>
  <c r="GL128" i="1"/>
  <c r="GN128" i="1"/>
  <c r="GP128" i="1"/>
  <c r="GV128" i="1"/>
  <c r="GX128" i="1"/>
  <c r="HC128" i="1"/>
  <c r="AC129" i="1"/>
  <c r="AB129" i="1" s="1"/>
  <c r="AE129" i="1"/>
  <c r="AD129" i="1" s="1"/>
  <c r="CR129" i="1" s="1"/>
  <c r="Q129" i="1" s="1"/>
  <c r="AF129" i="1"/>
  <c r="AG129" i="1"/>
  <c r="CU129" i="1" s="1"/>
  <c r="T129" i="1" s="1"/>
  <c r="AH129" i="1"/>
  <c r="AI129" i="1"/>
  <c r="CW129" i="1" s="1"/>
  <c r="V129" i="1" s="1"/>
  <c r="AJ129" i="1"/>
  <c r="CT129" i="1"/>
  <c r="S129" i="1" s="1"/>
  <c r="CV129" i="1"/>
  <c r="U129" i="1" s="1"/>
  <c r="CX129" i="1"/>
  <c r="W129" i="1" s="1"/>
  <c r="FR129" i="1"/>
  <c r="GL129" i="1"/>
  <c r="GO129" i="1"/>
  <c r="GP129" i="1"/>
  <c r="GV129" i="1"/>
  <c r="GX129" i="1"/>
  <c r="HC129" i="1"/>
  <c r="AC130" i="1"/>
  <c r="AE130" i="1"/>
  <c r="AD130" i="1" s="1"/>
  <c r="CR130" i="1" s="1"/>
  <c r="Q130" i="1" s="1"/>
  <c r="AF130" i="1"/>
  <c r="AG130" i="1"/>
  <c r="CU130" i="1" s="1"/>
  <c r="T130" i="1" s="1"/>
  <c r="AH130" i="1"/>
  <c r="AI130" i="1"/>
  <c r="CW130" i="1" s="1"/>
  <c r="V130" i="1" s="1"/>
  <c r="AJ130" i="1"/>
  <c r="CT130" i="1"/>
  <c r="S130" i="1" s="1"/>
  <c r="CV130" i="1"/>
  <c r="U130" i="1" s="1"/>
  <c r="CX130" i="1"/>
  <c r="W130" i="1" s="1"/>
  <c r="FR130" i="1"/>
  <c r="GL130" i="1"/>
  <c r="GO130" i="1"/>
  <c r="GP130" i="1"/>
  <c r="GV130" i="1"/>
  <c r="GX130" i="1"/>
  <c r="HC130" i="1"/>
  <c r="AC131" i="1"/>
  <c r="AB131" i="1" s="1"/>
  <c r="AE131" i="1"/>
  <c r="AD131" i="1" s="1"/>
  <c r="CR131" i="1" s="1"/>
  <c r="Q131" i="1" s="1"/>
  <c r="AF131" i="1"/>
  <c r="AG131" i="1"/>
  <c r="CU131" i="1" s="1"/>
  <c r="T131" i="1" s="1"/>
  <c r="AH131" i="1"/>
  <c r="AI131" i="1"/>
  <c r="CW131" i="1" s="1"/>
  <c r="V131" i="1" s="1"/>
  <c r="AJ131" i="1"/>
  <c r="CT131" i="1"/>
  <c r="S131" i="1" s="1"/>
  <c r="CV131" i="1"/>
  <c r="U131" i="1" s="1"/>
  <c r="CX131" i="1"/>
  <c r="W131" i="1" s="1"/>
  <c r="FR131" i="1"/>
  <c r="GL131" i="1"/>
  <c r="GO131" i="1"/>
  <c r="GP131" i="1"/>
  <c r="GV131" i="1"/>
  <c r="GX131" i="1"/>
  <c r="HC131" i="1"/>
  <c r="C132" i="1"/>
  <c r="D132" i="1"/>
  <c r="AC132" i="1"/>
  <c r="AE132" i="1"/>
  <c r="AD132" i="1" s="1"/>
  <c r="CR132" i="1" s="1"/>
  <c r="Q132" i="1" s="1"/>
  <c r="AF132" i="1"/>
  <c r="AG132" i="1"/>
  <c r="CU132" i="1" s="1"/>
  <c r="T132" i="1" s="1"/>
  <c r="AH132" i="1"/>
  <c r="AI132" i="1"/>
  <c r="CW132" i="1" s="1"/>
  <c r="V132" i="1" s="1"/>
  <c r="AJ132" i="1"/>
  <c r="CT132" i="1"/>
  <c r="S132" i="1" s="1"/>
  <c r="CV132" i="1"/>
  <c r="U132" i="1" s="1"/>
  <c r="CX132" i="1"/>
  <c r="W132" i="1" s="1"/>
  <c r="FR132" i="1"/>
  <c r="GL132" i="1"/>
  <c r="GO132" i="1"/>
  <c r="GP132" i="1"/>
  <c r="GV132" i="1"/>
  <c r="GX132" i="1"/>
  <c r="HC132" i="1"/>
  <c r="C133" i="1"/>
  <c r="D133" i="1"/>
  <c r="AC133" i="1"/>
  <c r="AB133" i="1" s="1"/>
  <c r="AE133" i="1"/>
  <c r="AD133" i="1" s="1"/>
  <c r="CR133" i="1" s="1"/>
  <c r="Q133" i="1" s="1"/>
  <c r="AF133" i="1"/>
  <c r="AG133" i="1"/>
  <c r="CU133" i="1" s="1"/>
  <c r="T133" i="1" s="1"/>
  <c r="AH133" i="1"/>
  <c r="AI133" i="1"/>
  <c r="CW133" i="1" s="1"/>
  <c r="V133" i="1" s="1"/>
  <c r="AJ133" i="1"/>
  <c r="CT133" i="1"/>
  <c r="S133" i="1" s="1"/>
  <c r="CV133" i="1"/>
  <c r="U133" i="1" s="1"/>
  <c r="CX133" i="1"/>
  <c r="W133" i="1" s="1"/>
  <c r="FR133" i="1"/>
  <c r="GL133" i="1"/>
  <c r="GN133" i="1"/>
  <c r="GP133" i="1"/>
  <c r="GV133" i="1"/>
  <c r="GX133" i="1"/>
  <c r="HC133" i="1"/>
  <c r="AC134" i="1"/>
  <c r="AE134" i="1"/>
  <c r="AD134" i="1" s="1"/>
  <c r="CR134" i="1" s="1"/>
  <c r="Q134" i="1" s="1"/>
  <c r="AF134" i="1"/>
  <c r="AG134" i="1"/>
  <c r="CU134" i="1" s="1"/>
  <c r="T134" i="1" s="1"/>
  <c r="AH134" i="1"/>
  <c r="AI134" i="1"/>
  <c r="CW134" i="1" s="1"/>
  <c r="V134" i="1" s="1"/>
  <c r="AJ134" i="1"/>
  <c r="CT134" i="1"/>
  <c r="S134" i="1" s="1"/>
  <c r="CV134" i="1"/>
  <c r="U134" i="1" s="1"/>
  <c r="CX134" i="1"/>
  <c r="W134" i="1" s="1"/>
  <c r="FR134" i="1"/>
  <c r="GL134" i="1"/>
  <c r="GO134" i="1"/>
  <c r="GP134" i="1"/>
  <c r="GV134" i="1"/>
  <c r="GX134" i="1"/>
  <c r="HC134" i="1"/>
  <c r="AC135" i="1"/>
  <c r="AB135" i="1" s="1"/>
  <c r="AE135" i="1"/>
  <c r="AD135" i="1" s="1"/>
  <c r="CR135" i="1" s="1"/>
  <c r="Q135" i="1" s="1"/>
  <c r="AF135" i="1"/>
  <c r="AG135" i="1"/>
  <c r="CU135" i="1" s="1"/>
  <c r="T135" i="1" s="1"/>
  <c r="AH135" i="1"/>
  <c r="AI135" i="1"/>
  <c r="CW135" i="1" s="1"/>
  <c r="V135" i="1" s="1"/>
  <c r="AJ135" i="1"/>
  <c r="CT135" i="1"/>
  <c r="S135" i="1" s="1"/>
  <c r="CV135" i="1"/>
  <c r="U135" i="1" s="1"/>
  <c r="CX135" i="1"/>
  <c r="W135" i="1" s="1"/>
  <c r="FR135" i="1"/>
  <c r="GL135" i="1"/>
  <c r="GO135" i="1"/>
  <c r="GP135" i="1"/>
  <c r="GV135" i="1"/>
  <c r="GX135" i="1"/>
  <c r="HC135" i="1"/>
  <c r="AC136" i="1"/>
  <c r="AE136" i="1"/>
  <c r="AD136" i="1" s="1"/>
  <c r="CR136" i="1" s="1"/>
  <c r="Q136" i="1" s="1"/>
  <c r="AF136" i="1"/>
  <c r="AG136" i="1"/>
  <c r="CU136" i="1" s="1"/>
  <c r="T136" i="1" s="1"/>
  <c r="AH136" i="1"/>
  <c r="AI136" i="1"/>
  <c r="CW136" i="1" s="1"/>
  <c r="V136" i="1" s="1"/>
  <c r="AJ136" i="1"/>
  <c r="CT136" i="1"/>
  <c r="S136" i="1" s="1"/>
  <c r="CV136" i="1"/>
  <c r="U136" i="1" s="1"/>
  <c r="CX136" i="1"/>
  <c r="W136" i="1" s="1"/>
  <c r="FR136" i="1"/>
  <c r="GL136" i="1"/>
  <c r="GO136" i="1"/>
  <c r="GP136" i="1"/>
  <c r="GV136" i="1"/>
  <c r="GX136" i="1"/>
  <c r="HC136" i="1"/>
  <c r="AC137" i="1"/>
  <c r="AB137" i="1" s="1"/>
  <c r="AE137" i="1"/>
  <c r="AD137" i="1" s="1"/>
  <c r="CR137" i="1" s="1"/>
  <c r="Q137" i="1" s="1"/>
  <c r="AF137" i="1"/>
  <c r="AG137" i="1"/>
  <c r="CU137" i="1" s="1"/>
  <c r="T137" i="1" s="1"/>
  <c r="AH137" i="1"/>
  <c r="AI137" i="1"/>
  <c r="CW137" i="1" s="1"/>
  <c r="V137" i="1" s="1"/>
  <c r="AJ137" i="1"/>
  <c r="CT137" i="1"/>
  <c r="S137" i="1" s="1"/>
  <c r="CV137" i="1"/>
  <c r="U137" i="1" s="1"/>
  <c r="CX137" i="1"/>
  <c r="W137" i="1" s="1"/>
  <c r="FR137" i="1"/>
  <c r="GL137" i="1"/>
  <c r="GO137" i="1"/>
  <c r="GP137" i="1"/>
  <c r="GV137" i="1"/>
  <c r="GX137" i="1"/>
  <c r="HC137" i="1"/>
  <c r="C138" i="1"/>
  <c r="D138" i="1"/>
  <c r="AC138" i="1"/>
  <c r="AE138" i="1"/>
  <c r="AD138" i="1" s="1"/>
  <c r="CR138" i="1" s="1"/>
  <c r="Q138" i="1" s="1"/>
  <c r="AF138" i="1"/>
  <c r="AG138" i="1"/>
  <c r="CU138" i="1" s="1"/>
  <c r="T138" i="1" s="1"/>
  <c r="AH138" i="1"/>
  <c r="AI138" i="1"/>
  <c r="CW138" i="1" s="1"/>
  <c r="V138" i="1" s="1"/>
  <c r="AJ138" i="1"/>
  <c r="CT138" i="1"/>
  <c r="S138" i="1" s="1"/>
  <c r="CV138" i="1"/>
  <c r="U138" i="1" s="1"/>
  <c r="CX138" i="1"/>
  <c r="W138" i="1" s="1"/>
  <c r="FR138" i="1"/>
  <c r="GL138" i="1"/>
  <c r="GO138" i="1"/>
  <c r="GP138" i="1"/>
  <c r="GV138" i="1"/>
  <c r="GX138" i="1"/>
  <c r="HC138" i="1"/>
  <c r="C139" i="1"/>
  <c r="D139" i="1"/>
  <c r="AC139" i="1"/>
  <c r="AB139" i="1" s="1"/>
  <c r="AE139" i="1"/>
  <c r="AD139" i="1" s="1"/>
  <c r="CR139" i="1" s="1"/>
  <c r="Q139" i="1" s="1"/>
  <c r="AF139" i="1"/>
  <c r="AG139" i="1"/>
  <c r="AH139" i="1"/>
  <c r="AI139" i="1"/>
  <c r="AJ139" i="1"/>
  <c r="CQ139" i="1"/>
  <c r="P139" i="1" s="1"/>
  <c r="CS139" i="1"/>
  <c r="R139" i="1" s="1"/>
  <c r="CT139" i="1"/>
  <c r="S139" i="1" s="1"/>
  <c r="CU139" i="1"/>
  <c r="T139" i="1" s="1"/>
  <c r="CV139" i="1"/>
  <c r="U139" i="1" s="1"/>
  <c r="CW139" i="1"/>
  <c r="V139" i="1" s="1"/>
  <c r="CX139" i="1"/>
  <c r="W139" i="1" s="1"/>
  <c r="FR139" i="1"/>
  <c r="GL139" i="1"/>
  <c r="GN139" i="1"/>
  <c r="GP139" i="1"/>
  <c r="GV139" i="1"/>
  <c r="HC139" i="1"/>
  <c r="GX139" i="1" s="1"/>
  <c r="AC140" i="1"/>
  <c r="AB140" i="1" s="1"/>
  <c r="AE140" i="1"/>
  <c r="AD140" i="1" s="1"/>
  <c r="CR140" i="1" s="1"/>
  <c r="Q140" i="1" s="1"/>
  <c r="AF140" i="1"/>
  <c r="AG140" i="1"/>
  <c r="AH140" i="1"/>
  <c r="AI140" i="1"/>
  <c r="AJ140" i="1"/>
  <c r="CQ140" i="1"/>
  <c r="P140" i="1" s="1"/>
  <c r="CS140" i="1"/>
  <c r="R140" i="1" s="1"/>
  <c r="CT140" i="1"/>
  <c r="S140" i="1" s="1"/>
  <c r="CU140" i="1"/>
  <c r="T140" i="1" s="1"/>
  <c r="CV140" i="1"/>
  <c r="U140" i="1" s="1"/>
  <c r="CW140" i="1"/>
  <c r="V140" i="1" s="1"/>
  <c r="CX140" i="1"/>
  <c r="W140" i="1" s="1"/>
  <c r="FR140" i="1"/>
  <c r="GL140" i="1"/>
  <c r="GO140" i="1"/>
  <c r="GP140" i="1"/>
  <c r="GV140" i="1"/>
  <c r="GX140" i="1"/>
  <c r="HC140" i="1"/>
  <c r="AC141" i="1"/>
  <c r="AE141" i="1"/>
  <c r="AD141" i="1" s="1"/>
  <c r="CR141" i="1" s="1"/>
  <c r="Q141" i="1" s="1"/>
  <c r="AF141" i="1"/>
  <c r="AG141" i="1"/>
  <c r="AH141" i="1"/>
  <c r="AI141" i="1"/>
  <c r="AJ141" i="1"/>
  <c r="CQ141" i="1"/>
  <c r="P141" i="1" s="1"/>
  <c r="CS141" i="1"/>
  <c r="R141" i="1" s="1"/>
  <c r="CT141" i="1"/>
  <c r="S141" i="1" s="1"/>
  <c r="CU141" i="1"/>
  <c r="T141" i="1" s="1"/>
  <c r="CV141" i="1"/>
  <c r="U141" i="1" s="1"/>
  <c r="CW141" i="1"/>
  <c r="V141" i="1" s="1"/>
  <c r="CX141" i="1"/>
  <c r="W141" i="1" s="1"/>
  <c r="FR141" i="1"/>
  <c r="GL141" i="1"/>
  <c r="GO141" i="1"/>
  <c r="GP141" i="1"/>
  <c r="GV141" i="1"/>
  <c r="GX141" i="1"/>
  <c r="HC141" i="1"/>
  <c r="AC142" i="1"/>
  <c r="AB142" i="1" s="1"/>
  <c r="AE142" i="1"/>
  <c r="AD142" i="1" s="1"/>
  <c r="CR142" i="1" s="1"/>
  <c r="Q142" i="1" s="1"/>
  <c r="AF142" i="1"/>
  <c r="AG142" i="1"/>
  <c r="CU142" i="1" s="1"/>
  <c r="T142" i="1" s="1"/>
  <c r="AH142" i="1"/>
  <c r="AI142" i="1"/>
  <c r="CW142" i="1" s="1"/>
  <c r="V142" i="1" s="1"/>
  <c r="AJ142" i="1"/>
  <c r="CT142" i="1"/>
  <c r="S142" i="1" s="1"/>
  <c r="CV142" i="1"/>
  <c r="U142" i="1" s="1"/>
  <c r="CX142" i="1"/>
  <c r="W142" i="1" s="1"/>
  <c r="FR142" i="1"/>
  <c r="GL142" i="1"/>
  <c r="GO142" i="1"/>
  <c r="GP142" i="1"/>
  <c r="GV142" i="1"/>
  <c r="GX142" i="1"/>
  <c r="HC142" i="1"/>
  <c r="C143" i="1"/>
  <c r="D143" i="1"/>
  <c r="AC143" i="1"/>
  <c r="AE143" i="1"/>
  <c r="AD143" i="1" s="1"/>
  <c r="CR143" i="1" s="1"/>
  <c r="Q143" i="1" s="1"/>
  <c r="AF143" i="1"/>
  <c r="AG143" i="1"/>
  <c r="AH143" i="1"/>
  <c r="AI143" i="1"/>
  <c r="AJ143" i="1"/>
  <c r="CQ143" i="1"/>
  <c r="P143" i="1" s="1"/>
  <c r="CS143" i="1"/>
  <c r="R143" i="1" s="1"/>
  <c r="CT143" i="1"/>
  <c r="S143" i="1" s="1"/>
  <c r="CU143" i="1"/>
  <c r="T143" i="1" s="1"/>
  <c r="CV143" i="1"/>
  <c r="U143" i="1" s="1"/>
  <c r="CW143" i="1"/>
  <c r="V143" i="1" s="1"/>
  <c r="CX143" i="1"/>
  <c r="W143" i="1" s="1"/>
  <c r="FR143" i="1"/>
  <c r="GL143" i="1"/>
  <c r="GO143" i="1"/>
  <c r="GP143" i="1"/>
  <c r="GV143" i="1"/>
  <c r="GX143" i="1"/>
  <c r="HC143" i="1"/>
  <c r="C145" i="1"/>
  <c r="D145" i="1"/>
  <c r="AC145" i="1"/>
  <c r="AB145" i="1" s="1"/>
  <c r="AE145" i="1"/>
  <c r="AD145" i="1" s="1"/>
  <c r="CR145" i="1" s="1"/>
  <c r="Q145" i="1" s="1"/>
  <c r="AF145" i="1"/>
  <c r="AG145" i="1"/>
  <c r="AH145" i="1"/>
  <c r="AI145" i="1"/>
  <c r="AJ145" i="1"/>
  <c r="CQ145" i="1"/>
  <c r="P145" i="1" s="1"/>
  <c r="CS145" i="1"/>
  <c r="R145" i="1" s="1"/>
  <c r="CT145" i="1"/>
  <c r="S145" i="1" s="1"/>
  <c r="CU145" i="1"/>
  <c r="T145" i="1" s="1"/>
  <c r="CV145" i="1"/>
  <c r="U145" i="1" s="1"/>
  <c r="CW145" i="1"/>
  <c r="V145" i="1" s="1"/>
  <c r="CX145" i="1"/>
  <c r="W145" i="1" s="1"/>
  <c r="FR145" i="1"/>
  <c r="GL145" i="1"/>
  <c r="GN145" i="1"/>
  <c r="GP145" i="1"/>
  <c r="GV145" i="1"/>
  <c r="HC145" i="1"/>
  <c r="GX145" i="1" s="1"/>
  <c r="AC146" i="1"/>
  <c r="AB146" i="1" s="1"/>
  <c r="AE146" i="1"/>
  <c r="AD146" i="1" s="1"/>
  <c r="CR146" i="1" s="1"/>
  <c r="Q146" i="1" s="1"/>
  <c r="AF146" i="1"/>
  <c r="AG146" i="1"/>
  <c r="AH146" i="1"/>
  <c r="AI146" i="1"/>
  <c r="AJ146" i="1"/>
  <c r="CQ146" i="1"/>
  <c r="P146" i="1" s="1"/>
  <c r="CS146" i="1"/>
  <c r="R146" i="1" s="1"/>
  <c r="CT146" i="1"/>
  <c r="S146" i="1" s="1"/>
  <c r="CU146" i="1"/>
  <c r="T146" i="1" s="1"/>
  <c r="CV146" i="1"/>
  <c r="U146" i="1" s="1"/>
  <c r="CW146" i="1"/>
  <c r="V146" i="1" s="1"/>
  <c r="CX146" i="1"/>
  <c r="W146" i="1" s="1"/>
  <c r="FR146" i="1"/>
  <c r="GL146" i="1"/>
  <c r="GO146" i="1"/>
  <c r="GP146" i="1"/>
  <c r="GV146" i="1"/>
  <c r="GX146" i="1"/>
  <c r="HC146" i="1"/>
  <c r="C147" i="1"/>
  <c r="D147" i="1"/>
  <c r="AC147" i="1"/>
  <c r="AE147" i="1"/>
  <c r="AD147" i="1" s="1"/>
  <c r="CR147" i="1" s="1"/>
  <c r="Q147" i="1" s="1"/>
  <c r="AF147" i="1"/>
  <c r="AG147" i="1"/>
  <c r="AH147" i="1"/>
  <c r="AI147" i="1"/>
  <c r="AJ147" i="1"/>
  <c r="CQ147" i="1"/>
  <c r="P147" i="1" s="1"/>
  <c r="CS147" i="1"/>
  <c r="R147" i="1" s="1"/>
  <c r="CT147" i="1"/>
  <c r="S147" i="1" s="1"/>
  <c r="CU147" i="1"/>
  <c r="T147" i="1" s="1"/>
  <c r="CV147" i="1"/>
  <c r="U147" i="1" s="1"/>
  <c r="CW147" i="1"/>
  <c r="V147" i="1" s="1"/>
  <c r="CX147" i="1"/>
  <c r="W147" i="1" s="1"/>
  <c r="FR147" i="1"/>
  <c r="GL147" i="1"/>
  <c r="GN147" i="1"/>
  <c r="GP147" i="1"/>
  <c r="GV147" i="1"/>
  <c r="GX147" i="1"/>
  <c r="HC147" i="1"/>
  <c r="AC148" i="1"/>
  <c r="AB148" i="1" s="1"/>
  <c r="AE148" i="1"/>
  <c r="AD148" i="1" s="1"/>
  <c r="CR148" i="1" s="1"/>
  <c r="Q148" i="1" s="1"/>
  <c r="AF148" i="1"/>
  <c r="AG148" i="1"/>
  <c r="AH148" i="1"/>
  <c r="AI148" i="1"/>
  <c r="AJ148" i="1"/>
  <c r="CQ148" i="1"/>
  <c r="P148" i="1" s="1"/>
  <c r="CS148" i="1"/>
  <c r="R148" i="1" s="1"/>
  <c r="CT148" i="1"/>
  <c r="S148" i="1" s="1"/>
  <c r="CU148" i="1"/>
  <c r="T148" i="1" s="1"/>
  <c r="CV148" i="1"/>
  <c r="U148" i="1" s="1"/>
  <c r="CW148" i="1"/>
  <c r="V148" i="1" s="1"/>
  <c r="CX148" i="1"/>
  <c r="W148" i="1" s="1"/>
  <c r="FR148" i="1"/>
  <c r="GL148" i="1"/>
  <c r="GO148" i="1"/>
  <c r="GP148" i="1"/>
  <c r="GV148" i="1"/>
  <c r="GX148" i="1"/>
  <c r="HC148" i="1"/>
  <c r="AC149" i="1"/>
  <c r="AE149" i="1"/>
  <c r="AD149" i="1" s="1"/>
  <c r="CR149" i="1" s="1"/>
  <c r="Q149" i="1" s="1"/>
  <c r="AF149" i="1"/>
  <c r="AG149" i="1"/>
  <c r="AH149" i="1"/>
  <c r="AI149" i="1"/>
  <c r="AJ149" i="1"/>
  <c r="CQ149" i="1"/>
  <c r="P149" i="1" s="1"/>
  <c r="CS149" i="1"/>
  <c r="R149" i="1" s="1"/>
  <c r="CT149" i="1"/>
  <c r="S149" i="1" s="1"/>
  <c r="CU149" i="1"/>
  <c r="T149" i="1" s="1"/>
  <c r="CV149" i="1"/>
  <c r="U149" i="1" s="1"/>
  <c r="CW149" i="1"/>
  <c r="V149" i="1" s="1"/>
  <c r="CX149" i="1"/>
  <c r="W149" i="1" s="1"/>
  <c r="FR149" i="1"/>
  <c r="GL149" i="1"/>
  <c r="GO149" i="1"/>
  <c r="GP149" i="1"/>
  <c r="GV149" i="1"/>
  <c r="GX149" i="1"/>
  <c r="HC149" i="1"/>
  <c r="AC150" i="1"/>
  <c r="AB150" i="1" s="1"/>
  <c r="AE150" i="1"/>
  <c r="AD150" i="1" s="1"/>
  <c r="CR150" i="1" s="1"/>
  <c r="Q150" i="1" s="1"/>
  <c r="AF150" i="1"/>
  <c r="AG150" i="1"/>
  <c r="AH150" i="1"/>
  <c r="AI150" i="1"/>
  <c r="AJ150" i="1"/>
  <c r="CQ150" i="1"/>
  <c r="P150" i="1" s="1"/>
  <c r="CS150" i="1"/>
  <c r="R150" i="1" s="1"/>
  <c r="CT150" i="1"/>
  <c r="S150" i="1" s="1"/>
  <c r="CU150" i="1"/>
  <c r="T150" i="1" s="1"/>
  <c r="CV150" i="1"/>
  <c r="U150" i="1" s="1"/>
  <c r="CW150" i="1"/>
  <c r="V150" i="1" s="1"/>
  <c r="CX150" i="1"/>
  <c r="W150" i="1" s="1"/>
  <c r="FR150" i="1"/>
  <c r="GL150" i="1"/>
  <c r="GO150" i="1"/>
  <c r="GP150" i="1"/>
  <c r="GV150" i="1"/>
  <c r="GX150" i="1"/>
  <c r="HC150" i="1"/>
  <c r="C151" i="1"/>
  <c r="D151" i="1"/>
  <c r="AC151" i="1"/>
  <c r="AE151" i="1"/>
  <c r="AD151" i="1" s="1"/>
  <c r="CR151" i="1" s="1"/>
  <c r="Q151" i="1" s="1"/>
  <c r="AF151" i="1"/>
  <c r="AG151" i="1"/>
  <c r="AH151" i="1"/>
  <c r="AI151" i="1"/>
  <c r="AJ151" i="1"/>
  <c r="CQ151" i="1"/>
  <c r="P151" i="1" s="1"/>
  <c r="CS151" i="1"/>
  <c r="R151" i="1" s="1"/>
  <c r="CT151" i="1"/>
  <c r="S151" i="1" s="1"/>
  <c r="CU151" i="1"/>
  <c r="T151" i="1" s="1"/>
  <c r="CV151" i="1"/>
  <c r="U151" i="1" s="1"/>
  <c r="CW151" i="1"/>
  <c r="V151" i="1" s="1"/>
  <c r="CX151" i="1"/>
  <c r="W151" i="1" s="1"/>
  <c r="FR151" i="1"/>
  <c r="GL151" i="1"/>
  <c r="GO151" i="1"/>
  <c r="GP151" i="1"/>
  <c r="GV151" i="1"/>
  <c r="GX151" i="1"/>
  <c r="HC151" i="1"/>
  <c r="C152" i="1"/>
  <c r="D152" i="1"/>
  <c r="AC152" i="1"/>
  <c r="AB152" i="1" s="1"/>
  <c r="AE152" i="1"/>
  <c r="AD152" i="1" s="1"/>
  <c r="CR152" i="1" s="1"/>
  <c r="Q152" i="1" s="1"/>
  <c r="AF152" i="1"/>
  <c r="AG152" i="1"/>
  <c r="AH152" i="1"/>
  <c r="AI152" i="1"/>
  <c r="AJ152" i="1"/>
  <c r="CQ152" i="1"/>
  <c r="P152" i="1" s="1"/>
  <c r="CS152" i="1"/>
  <c r="R152" i="1" s="1"/>
  <c r="CT152" i="1"/>
  <c r="S152" i="1" s="1"/>
  <c r="CU152" i="1"/>
  <c r="T152" i="1" s="1"/>
  <c r="CV152" i="1"/>
  <c r="U152" i="1" s="1"/>
  <c r="CW152" i="1"/>
  <c r="V152" i="1" s="1"/>
  <c r="CX152" i="1"/>
  <c r="W152" i="1" s="1"/>
  <c r="FR152" i="1"/>
  <c r="GL152" i="1"/>
  <c r="GN152" i="1"/>
  <c r="GP152" i="1"/>
  <c r="GV152" i="1"/>
  <c r="GX152" i="1"/>
  <c r="HC152" i="1"/>
  <c r="AC153" i="1"/>
  <c r="AE153" i="1"/>
  <c r="AD153" i="1" s="1"/>
  <c r="CR153" i="1" s="1"/>
  <c r="Q153" i="1" s="1"/>
  <c r="AF153" i="1"/>
  <c r="AG153" i="1"/>
  <c r="AH153" i="1"/>
  <c r="AI153" i="1"/>
  <c r="AJ153" i="1"/>
  <c r="CQ153" i="1"/>
  <c r="P153" i="1" s="1"/>
  <c r="CS153" i="1"/>
  <c r="R153" i="1" s="1"/>
  <c r="CT153" i="1"/>
  <c r="S153" i="1" s="1"/>
  <c r="CU153" i="1"/>
  <c r="T153" i="1" s="1"/>
  <c r="CV153" i="1"/>
  <c r="U153" i="1" s="1"/>
  <c r="CW153" i="1"/>
  <c r="V153" i="1" s="1"/>
  <c r="CX153" i="1"/>
  <c r="W153" i="1" s="1"/>
  <c r="FR153" i="1"/>
  <c r="GL153" i="1"/>
  <c r="GO153" i="1"/>
  <c r="GP153" i="1"/>
  <c r="GV153" i="1"/>
  <c r="GX153" i="1"/>
  <c r="HC153" i="1"/>
  <c r="AC154" i="1"/>
  <c r="AB154" i="1" s="1"/>
  <c r="AE154" i="1"/>
  <c r="AD154" i="1" s="1"/>
  <c r="CR154" i="1" s="1"/>
  <c r="Q154" i="1" s="1"/>
  <c r="AF154" i="1"/>
  <c r="AG154" i="1"/>
  <c r="CU154" i="1" s="1"/>
  <c r="T154" i="1" s="1"/>
  <c r="AH154" i="1"/>
  <c r="AI154" i="1"/>
  <c r="CW154" i="1" s="1"/>
  <c r="V154" i="1" s="1"/>
  <c r="AJ154" i="1"/>
  <c r="CT154" i="1"/>
  <c r="S154" i="1" s="1"/>
  <c r="CV154" i="1"/>
  <c r="U154" i="1" s="1"/>
  <c r="CX154" i="1"/>
  <c r="W154" i="1" s="1"/>
  <c r="FR154" i="1"/>
  <c r="GL154" i="1"/>
  <c r="GO154" i="1"/>
  <c r="GP154" i="1"/>
  <c r="GV154" i="1"/>
  <c r="GX154" i="1"/>
  <c r="HC154" i="1"/>
  <c r="AC155" i="1"/>
  <c r="AE155" i="1"/>
  <c r="AD155" i="1" s="1"/>
  <c r="CR155" i="1" s="1"/>
  <c r="Q155" i="1" s="1"/>
  <c r="AF155" i="1"/>
  <c r="AG155" i="1"/>
  <c r="CU155" i="1" s="1"/>
  <c r="T155" i="1" s="1"/>
  <c r="AH155" i="1"/>
  <c r="AI155" i="1"/>
  <c r="CW155" i="1" s="1"/>
  <c r="V155" i="1" s="1"/>
  <c r="AJ155" i="1"/>
  <c r="CT155" i="1"/>
  <c r="S155" i="1" s="1"/>
  <c r="CV155" i="1"/>
  <c r="U155" i="1" s="1"/>
  <c r="CX155" i="1"/>
  <c r="W155" i="1" s="1"/>
  <c r="FR155" i="1"/>
  <c r="GL155" i="1"/>
  <c r="GO155" i="1"/>
  <c r="GP155" i="1"/>
  <c r="GV155" i="1"/>
  <c r="GX155" i="1"/>
  <c r="HC155" i="1"/>
  <c r="C156" i="1"/>
  <c r="D156" i="1"/>
  <c r="AC156" i="1"/>
  <c r="AB156" i="1" s="1"/>
  <c r="AE156" i="1"/>
  <c r="AD156" i="1" s="1"/>
  <c r="CR156" i="1" s="1"/>
  <c r="Q156" i="1" s="1"/>
  <c r="AF156" i="1"/>
  <c r="AG156" i="1"/>
  <c r="AH156" i="1"/>
  <c r="AI156" i="1"/>
  <c r="CW156" i="1" s="1"/>
  <c r="V156" i="1" s="1"/>
  <c r="AJ156" i="1"/>
  <c r="CQ156" i="1"/>
  <c r="P156" i="1" s="1"/>
  <c r="CS156" i="1"/>
  <c r="R156" i="1" s="1"/>
  <c r="CT156" i="1"/>
  <c r="S156" i="1" s="1"/>
  <c r="CU156" i="1"/>
  <c r="T156" i="1" s="1"/>
  <c r="CV156" i="1"/>
  <c r="U156" i="1" s="1"/>
  <c r="CX156" i="1"/>
  <c r="W156" i="1" s="1"/>
  <c r="FR156" i="1"/>
  <c r="GL156" i="1"/>
  <c r="GO156" i="1"/>
  <c r="GP156" i="1"/>
  <c r="GV156" i="1"/>
  <c r="GX156" i="1"/>
  <c r="HC156" i="1"/>
  <c r="C157" i="1"/>
  <c r="D157" i="1"/>
  <c r="AC157" i="1"/>
  <c r="AB157" i="1" s="1"/>
  <c r="AE157" i="1"/>
  <c r="AD157" i="1" s="1"/>
  <c r="CR157" i="1" s="1"/>
  <c r="Q157" i="1" s="1"/>
  <c r="AF157" i="1"/>
  <c r="AG157" i="1"/>
  <c r="AH157" i="1"/>
  <c r="AI157" i="1"/>
  <c r="AJ157" i="1"/>
  <c r="CQ157" i="1"/>
  <c r="P157" i="1" s="1"/>
  <c r="CS157" i="1"/>
  <c r="R157" i="1" s="1"/>
  <c r="CT157" i="1"/>
  <c r="S157" i="1" s="1"/>
  <c r="CU157" i="1"/>
  <c r="T157" i="1" s="1"/>
  <c r="CV157" i="1"/>
  <c r="U157" i="1" s="1"/>
  <c r="CW157" i="1"/>
  <c r="V157" i="1" s="1"/>
  <c r="CX157" i="1"/>
  <c r="W157" i="1" s="1"/>
  <c r="FR157" i="1"/>
  <c r="GL157" i="1"/>
  <c r="GN157" i="1"/>
  <c r="GP157" i="1"/>
  <c r="GV157" i="1"/>
  <c r="HC157" i="1"/>
  <c r="GX157" i="1" s="1"/>
  <c r="AC158" i="1"/>
  <c r="AB158" i="1" s="1"/>
  <c r="AE158" i="1"/>
  <c r="AD158" i="1" s="1"/>
  <c r="CR158" i="1" s="1"/>
  <c r="Q158" i="1" s="1"/>
  <c r="AF158" i="1"/>
  <c r="AG158" i="1"/>
  <c r="AH158" i="1"/>
  <c r="AI158" i="1"/>
  <c r="AJ158" i="1"/>
  <c r="CQ158" i="1"/>
  <c r="P158" i="1" s="1"/>
  <c r="CS158" i="1"/>
  <c r="R158" i="1" s="1"/>
  <c r="CT158" i="1"/>
  <c r="S158" i="1" s="1"/>
  <c r="CU158" i="1"/>
  <c r="T158" i="1" s="1"/>
  <c r="CV158" i="1"/>
  <c r="U158" i="1" s="1"/>
  <c r="CW158" i="1"/>
  <c r="V158" i="1" s="1"/>
  <c r="CX158" i="1"/>
  <c r="W158" i="1" s="1"/>
  <c r="FR158" i="1"/>
  <c r="GL158" i="1"/>
  <c r="GO158" i="1"/>
  <c r="GP158" i="1"/>
  <c r="GV158" i="1"/>
  <c r="GX158" i="1"/>
  <c r="HC158" i="1"/>
  <c r="AC159" i="1"/>
  <c r="AE159" i="1"/>
  <c r="AD159" i="1" s="1"/>
  <c r="CR159" i="1" s="1"/>
  <c r="Q159" i="1" s="1"/>
  <c r="AF159" i="1"/>
  <c r="AG159" i="1"/>
  <c r="AH159" i="1"/>
  <c r="AI159" i="1"/>
  <c r="AJ159" i="1"/>
  <c r="CQ159" i="1"/>
  <c r="P159" i="1" s="1"/>
  <c r="CS159" i="1"/>
  <c r="R159" i="1" s="1"/>
  <c r="CT159" i="1"/>
  <c r="S159" i="1" s="1"/>
  <c r="CU159" i="1"/>
  <c r="T159" i="1" s="1"/>
  <c r="CV159" i="1"/>
  <c r="U159" i="1" s="1"/>
  <c r="CW159" i="1"/>
  <c r="V159" i="1" s="1"/>
  <c r="CX159" i="1"/>
  <c r="W159" i="1" s="1"/>
  <c r="FR159" i="1"/>
  <c r="GL159" i="1"/>
  <c r="GO159" i="1"/>
  <c r="GP159" i="1"/>
  <c r="GV159" i="1"/>
  <c r="GX159" i="1"/>
  <c r="HC159" i="1"/>
  <c r="AC160" i="1"/>
  <c r="AB160" i="1" s="1"/>
  <c r="AE160" i="1"/>
  <c r="AD160" i="1" s="1"/>
  <c r="CR160" i="1" s="1"/>
  <c r="Q160" i="1" s="1"/>
  <c r="AF160" i="1"/>
  <c r="AG160" i="1"/>
  <c r="CU160" i="1" s="1"/>
  <c r="T160" i="1" s="1"/>
  <c r="AH160" i="1"/>
  <c r="AI160" i="1"/>
  <c r="CW160" i="1" s="1"/>
  <c r="V160" i="1" s="1"/>
  <c r="AJ160" i="1"/>
  <c r="CT160" i="1"/>
  <c r="S160" i="1" s="1"/>
  <c r="CV160" i="1"/>
  <c r="U160" i="1" s="1"/>
  <c r="CX160" i="1"/>
  <c r="W160" i="1" s="1"/>
  <c r="FR160" i="1"/>
  <c r="GL160" i="1"/>
  <c r="GO160" i="1"/>
  <c r="GP160" i="1"/>
  <c r="GV160" i="1"/>
  <c r="GX160" i="1"/>
  <c r="HC160" i="1"/>
  <c r="AC161" i="1"/>
  <c r="AE161" i="1"/>
  <c r="AD161" i="1" s="1"/>
  <c r="CR161" i="1" s="1"/>
  <c r="Q161" i="1" s="1"/>
  <c r="AF161" i="1"/>
  <c r="AG161" i="1"/>
  <c r="CU161" i="1" s="1"/>
  <c r="T161" i="1" s="1"/>
  <c r="AH161" i="1"/>
  <c r="AI161" i="1"/>
  <c r="CW161" i="1" s="1"/>
  <c r="V161" i="1" s="1"/>
  <c r="AJ161" i="1"/>
  <c r="CT161" i="1"/>
  <c r="S161" i="1" s="1"/>
  <c r="CV161" i="1"/>
  <c r="U161" i="1" s="1"/>
  <c r="CX161" i="1"/>
  <c r="W161" i="1" s="1"/>
  <c r="FR161" i="1"/>
  <c r="GL161" i="1"/>
  <c r="GO161" i="1"/>
  <c r="GP161" i="1"/>
  <c r="GV161" i="1"/>
  <c r="GX161" i="1"/>
  <c r="HC161" i="1"/>
  <c r="C162" i="1"/>
  <c r="D162" i="1"/>
  <c r="AC162" i="1"/>
  <c r="AB162" i="1" s="1"/>
  <c r="AE162" i="1"/>
  <c r="AD162" i="1" s="1"/>
  <c r="CR162" i="1" s="1"/>
  <c r="Q162" i="1" s="1"/>
  <c r="AF162" i="1"/>
  <c r="AG162" i="1"/>
  <c r="CU162" i="1" s="1"/>
  <c r="T162" i="1" s="1"/>
  <c r="AH162" i="1"/>
  <c r="AI162" i="1"/>
  <c r="CW162" i="1" s="1"/>
  <c r="V162" i="1" s="1"/>
  <c r="AJ162" i="1"/>
  <c r="CT162" i="1"/>
  <c r="S162" i="1" s="1"/>
  <c r="CV162" i="1"/>
  <c r="U162" i="1" s="1"/>
  <c r="CX162" i="1"/>
  <c r="W162" i="1" s="1"/>
  <c r="FR162" i="1"/>
  <c r="GL162" i="1"/>
  <c r="GO162" i="1"/>
  <c r="GP162" i="1"/>
  <c r="GV162" i="1"/>
  <c r="GX162" i="1"/>
  <c r="HC162" i="1"/>
  <c r="C163" i="1"/>
  <c r="D163" i="1"/>
  <c r="AC163" i="1"/>
  <c r="AE163" i="1"/>
  <c r="AD163" i="1" s="1"/>
  <c r="AF163" i="1"/>
  <c r="AG163" i="1"/>
  <c r="CU163" i="1" s="1"/>
  <c r="T163" i="1" s="1"/>
  <c r="AH163" i="1"/>
  <c r="AI163" i="1"/>
  <c r="CW163" i="1" s="1"/>
  <c r="V163" i="1" s="1"/>
  <c r="AJ163" i="1"/>
  <c r="CR163" i="1"/>
  <c r="Q163" i="1" s="1"/>
  <c r="CT163" i="1"/>
  <c r="S163" i="1" s="1"/>
  <c r="CV163" i="1"/>
  <c r="U163" i="1" s="1"/>
  <c r="CX163" i="1"/>
  <c r="W163" i="1" s="1"/>
  <c r="FR163" i="1"/>
  <c r="GL163" i="1"/>
  <c r="GN163" i="1"/>
  <c r="GP163" i="1"/>
  <c r="GV163" i="1"/>
  <c r="GX163" i="1"/>
  <c r="HC163" i="1"/>
  <c r="AC164" i="1"/>
  <c r="AE164" i="1"/>
  <c r="AD164" i="1" s="1"/>
  <c r="CR164" i="1" s="1"/>
  <c r="Q164" i="1" s="1"/>
  <c r="AF164" i="1"/>
  <c r="AG164" i="1"/>
  <c r="CU164" i="1" s="1"/>
  <c r="T164" i="1" s="1"/>
  <c r="AH164" i="1"/>
  <c r="AI164" i="1"/>
  <c r="CW164" i="1" s="1"/>
  <c r="V164" i="1" s="1"/>
  <c r="AJ164" i="1"/>
  <c r="CT164" i="1"/>
  <c r="S164" i="1" s="1"/>
  <c r="CV164" i="1"/>
  <c r="U164" i="1" s="1"/>
  <c r="CX164" i="1"/>
  <c r="W164" i="1" s="1"/>
  <c r="FR164" i="1"/>
  <c r="GL164" i="1"/>
  <c r="GO164" i="1"/>
  <c r="GP164" i="1"/>
  <c r="GV164" i="1"/>
  <c r="GX164" i="1"/>
  <c r="HC164" i="1"/>
  <c r="AC165" i="1"/>
  <c r="AB165" i="1" s="1"/>
  <c r="AE165" i="1"/>
  <c r="AD165" i="1" s="1"/>
  <c r="CR165" i="1" s="1"/>
  <c r="Q165" i="1" s="1"/>
  <c r="AF165" i="1"/>
  <c r="AG165" i="1"/>
  <c r="CU165" i="1" s="1"/>
  <c r="T165" i="1" s="1"/>
  <c r="AH165" i="1"/>
  <c r="AI165" i="1"/>
  <c r="CW165" i="1" s="1"/>
  <c r="V165" i="1" s="1"/>
  <c r="AJ165" i="1"/>
  <c r="CT165" i="1"/>
  <c r="S165" i="1" s="1"/>
  <c r="CV165" i="1"/>
  <c r="U165" i="1" s="1"/>
  <c r="CX165" i="1"/>
  <c r="W165" i="1" s="1"/>
  <c r="FR165" i="1"/>
  <c r="GL165" i="1"/>
  <c r="GO165" i="1"/>
  <c r="GP165" i="1"/>
  <c r="GV165" i="1"/>
  <c r="GX165" i="1"/>
  <c r="HC165" i="1"/>
  <c r="C166" i="1"/>
  <c r="D166" i="1"/>
  <c r="AC166" i="1"/>
  <c r="AE166" i="1"/>
  <c r="AD166" i="1" s="1"/>
  <c r="CR166" i="1" s="1"/>
  <c r="Q166" i="1" s="1"/>
  <c r="AF166" i="1"/>
  <c r="AG166" i="1"/>
  <c r="CU166" i="1" s="1"/>
  <c r="T166" i="1" s="1"/>
  <c r="AH166" i="1"/>
  <c r="AI166" i="1"/>
  <c r="CW166" i="1" s="1"/>
  <c r="V166" i="1" s="1"/>
  <c r="AJ166" i="1"/>
  <c r="CT166" i="1"/>
  <c r="S166" i="1" s="1"/>
  <c r="CV166" i="1"/>
  <c r="U166" i="1" s="1"/>
  <c r="CX166" i="1"/>
  <c r="W166" i="1" s="1"/>
  <c r="FR166" i="1"/>
  <c r="GL166" i="1"/>
  <c r="GO166" i="1"/>
  <c r="GP166" i="1"/>
  <c r="GV166" i="1"/>
  <c r="GX166" i="1"/>
  <c r="HC166" i="1"/>
  <c r="C167" i="1"/>
  <c r="D167" i="1"/>
  <c r="AC167" i="1"/>
  <c r="AB167" i="1" s="1"/>
  <c r="AE167" i="1"/>
  <c r="AD167" i="1" s="1"/>
  <c r="CR167" i="1" s="1"/>
  <c r="Q167" i="1" s="1"/>
  <c r="AF167" i="1"/>
  <c r="AG167" i="1"/>
  <c r="CU167" i="1" s="1"/>
  <c r="T167" i="1" s="1"/>
  <c r="AH167" i="1"/>
  <c r="AI167" i="1"/>
  <c r="CW167" i="1" s="1"/>
  <c r="V167" i="1" s="1"/>
  <c r="AJ167" i="1"/>
  <c r="CT167" i="1"/>
  <c r="S167" i="1" s="1"/>
  <c r="CV167" i="1"/>
  <c r="U167" i="1" s="1"/>
  <c r="CX167" i="1"/>
  <c r="W167" i="1" s="1"/>
  <c r="FR167" i="1"/>
  <c r="GL167" i="1"/>
  <c r="GN167" i="1"/>
  <c r="GP167" i="1"/>
  <c r="GV167" i="1"/>
  <c r="GX167" i="1"/>
  <c r="HC167" i="1"/>
  <c r="AC168" i="1"/>
  <c r="AE168" i="1"/>
  <c r="AD168" i="1" s="1"/>
  <c r="CR168" i="1" s="1"/>
  <c r="Q168" i="1" s="1"/>
  <c r="AF168" i="1"/>
  <c r="AG168" i="1"/>
  <c r="CU168" i="1" s="1"/>
  <c r="T168" i="1" s="1"/>
  <c r="AH168" i="1"/>
  <c r="AI168" i="1"/>
  <c r="CW168" i="1" s="1"/>
  <c r="V168" i="1" s="1"/>
  <c r="AJ168" i="1"/>
  <c r="CT168" i="1"/>
  <c r="S168" i="1" s="1"/>
  <c r="CV168" i="1"/>
  <c r="U168" i="1" s="1"/>
  <c r="CX168" i="1"/>
  <c r="W168" i="1" s="1"/>
  <c r="FR168" i="1"/>
  <c r="GL168" i="1"/>
  <c r="GO168" i="1"/>
  <c r="GP168" i="1"/>
  <c r="GV168" i="1"/>
  <c r="GX168" i="1"/>
  <c r="HC168" i="1"/>
  <c r="AC169" i="1"/>
  <c r="AB169" i="1" s="1"/>
  <c r="AE169" i="1"/>
  <c r="AD169" i="1" s="1"/>
  <c r="CR169" i="1" s="1"/>
  <c r="Q169" i="1" s="1"/>
  <c r="AF169" i="1"/>
  <c r="AG169" i="1"/>
  <c r="CU169" i="1" s="1"/>
  <c r="T169" i="1" s="1"/>
  <c r="AH169" i="1"/>
  <c r="AI169" i="1"/>
  <c r="CW169" i="1" s="1"/>
  <c r="V169" i="1" s="1"/>
  <c r="AJ169" i="1"/>
  <c r="CT169" i="1"/>
  <c r="S169" i="1" s="1"/>
  <c r="CV169" i="1"/>
  <c r="U169" i="1" s="1"/>
  <c r="CX169" i="1"/>
  <c r="W169" i="1" s="1"/>
  <c r="FR169" i="1"/>
  <c r="GL169" i="1"/>
  <c r="GO169" i="1"/>
  <c r="GP169" i="1"/>
  <c r="GV169" i="1"/>
  <c r="GX169" i="1"/>
  <c r="HC169" i="1"/>
  <c r="C170" i="1"/>
  <c r="D170" i="1"/>
  <c r="AC170" i="1"/>
  <c r="AE170" i="1"/>
  <c r="AD170" i="1" s="1"/>
  <c r="CR170" i="1" s="1"/>
  <c r="Q170" i="1" s="1"/>
  <c r="AF170" i="1"/>
  <c r="AG170" i="1"/>
  <c r="CU170" i="1" s="1"/>
  <c r="T170" i="1" s="1"/>
  <c r="AH170" i="1"/>
  <c r="AI170" i="1"/>
  <c r="CW170" i="1" s="1"/>
  <c r="V170" i="1" s="1"/>
  <c r="AJ170" i="1"/>
  <c r="CT170" i="1"/>
  <c r="S170" i="1" s="1"/>
  <c r="CV170" i="1"/>
  <c r="U170" i="1" s="1"/>
  <c r="CX170" i="1"/>
  <c r="W170" i="1" s="1"/>
  <c r="FR170" i="1"/>
  <c r="GL170" i="1"/>
  <c r="GO170" i="1"/>
  <c r="GP170" i="1"/>
  <c r="GV170" i="1"/>
  <c r="GX170" i="1"/>
  <c r="HC170" i="1"/>
  <c r="C171" i="1"/>
  <c r="D171" i="1"/>
  <c r="AC171" i="1"/>
  <c r="AB171" i="1" s="1"/>
  <c r="AE171" i="1"/>
  <c r="AD171" i="1" s="1"/>
  <c r="CR171" i="1" s="1"/>
  <c r="Q171" i="1" s="1"/>
  <c r="AF171" i="1"/>
  <c r="AG171" i="1"/>
  <c r="CU171" i="1" s="1"/>
  <c r="T171" i="1" s="1"/>
  <c r="AH171" i="1"/>
  <c r="AI171" i="1"/>
  <c r="CW171" i="1" s="1"/>
  <c r="V171" i="1" s="1"/>
  <c r="AJ171" i="1"/>
  <c r="CT171" i="1"/>
  <c r="S171" i="1" s="1"/>
  <c r="CV171" i="1"/>
  <c r="U171" i="1" s="1"/>
  <c r="CX171" i="1"/>
  <c r="W171" i="1" s="1"/>
  <c r="FR171" i="1"/>
  <c r="GL171" i="1"/>
  <c r="GN171" i="1"/>
  <c r="GP171" i="1"/>
  <c r="GV171" i="1"/>
  <c r="GX171" i="1"/>
  <c r="HC171" i="1"/>
  <c r="AC172" i="1"/>
  <c r="AE172" i="1"/>
  <c r="AD172" i="1" s="1"/>
  <c r="CR172" i="1" s="1"/>
  <c r="Q172" i="1" s="1"/>
  <c r="AF172" i="1"/>
  <c r="AG172" i="1"/>
  <c r="CU172" i="1" s="1"/>
  <c r="T172" i="1" s="1"/>
  <c r="AH172" i="1"/>
  <c r="AI172" i="1"/>
  <c r="CW172" i="1" s="1"/>
  <c r="V172" i="1" s="1"/>
  <c r="AJ172" i="1"/>
  <c r="CT172" i="1"/>
  <c r="S172" i="1" s="1"/>
  <c r="CV172" i="1"/>
  <c r="U172" i="1" s="1"/>
  <c r="CX172" i="1"/>
  <c r="W172" i="1" s="1"/>
  <c r="FR172" i="1"/>
  <c r="GL172" i="1"/>
  <c r="GO172" i="1"/>
  <c r="GP172" i="1"/>
  <c r="GV172" i="1"/>
  <c r="GX172" i="1"/>
  <c r="HC172" i="1"/>
  <c r="AC173" i="1"/>
  <c r="AB173" i="1" s="1"/>
  <c r="AE173" i="1"/>
  <c r="AD173" i="1" s="1"/>
  <c r="CR173" i="1" s="1"/>
  <c r="Q173" i="1" s="1"/>
  <c r="AF173" i="1"/>
  <c r="AG173" i="1"/>
  <c r="CU173" i="1" s="1"/>
  <c r="T173" i="1" s="1"/>
  <c r="AH173" i="1"/>
  <c r="AI173" i="1"/>
  <c r="CW173" i="1" s="1"/>
  <c r="V173" i="1" s="1"/>
  <c r="AJ173" i="1"/>
  <c r="CT173" i="1"/>
  <c r="S173" i="1" s="1"/>
  <c r="CV173" i="1"/>
  <c r="U173" i="1" s="1"/>
  <c r="CX173" i="1"/>
  <c r="W173" i="1" s="1"/>
  <c r="FR173" i="1"/>
  <c r="GL173" i="1"/>
  <c r="GO173" i="1"/>
  <c r="GP173" i="1"/>
  <c r="GV173" i="1"/>
  <c r="GX173" i="1"/>
  <c r="HC173" i="1"/>
  <c r="AC174" i="1"/>
  <c r="AE174" i="1"/>
  <c r="AD174" i="1" s="1"/>
  <c r="CR174" i="1" s="1"/>
  <c r="Q174" i="1" s="1"/>
  <c r="AF174" i="1"/>
  <c r="AG174" i="1"/>
  <c r="CU174" i="1" s="1"/>
  <c r="T174" i="1" s="1"/>
  <c r="AH174" i="1"/>
  <c r="AI174" i="1"/>
  <c r="CW174" i="1" s="1"/>
  <c r="V174" i="1" s="1"/>
  <c r="AJ174" i="1"/>
  <c r="CT174" i="1"/>
  <c r="S174" i="1" s="1"/>
  <c r="CV174" i="1"/>
  <c r="U174" i="1" s="1"/>
  <c r="CX174" i="1"/>
  <c r="W174" i="1" s="1"/>
  <c r="FR174" i="1"/>
  <c r="GL174" i="1"/>
  <c r="GO174" i="1"/>
  <c r="GP174" i="1"/>
  <c r="GV174" i="1"/>
  <c r="GX174" i="1"/>
  <c r="HC174" i="1"/>
  <c r="AC175" i="1"/>
  <c r="AB175" i="1" s="1"/>
  <c r="AE175" i="1"/>
  <c r="AD175" i="1" s="1"/>
  <c r="CR175" i="1" s="1"/>
  <c r="Q175" i="1" s="1"/>
  <c r="AF175" i="1"/>
  <c r="AG175" i="1"/>
  <c r="CU175" i="1" s="1"/>
  <c r="T175" i="1" s="1"/>
  <c r="AH175" i="1"/>
  <c r="AI175" i="1"/>
  <c r="CW175" i="1" s="1"/>
  <c r="V175" i="1" s="1"/>
  <c r="AJ175" i="1"/>
  <c r="CT175" i="1"/>
  <c r="S175" i="1" s="1"/>
  <c r="CV175" i="1"/>
  <c r="U175" i="1" s="1"/>
  <c r="CX175" i="1"/>
  <c r="W175" i="1" s="1"/>
  <c r="FR175" i="1"/>
  <c r="GL175" i="1"/>
  <c r="GO175" i="1"/>
  <c r="GP175" i="1"/>
  <c r="GV175" i="1"/>
  <c r="GX175" i="1"/>
  <c r="HC175" i="1"/>
  <c r="C176" i="1"/>
  <c r="D176" i="1"/>
  <c r="AC176" i="1"/>
  <c r="AE176" i="1"/>
  <c r="AD176" i="1" s="1"/>
  <c r="CR176" i="1" s="1"/>
  <c r="Q176" i="1" s="1"/>
  <c r="AF176" i="1"/>
  <c r="AG176" i="1"/>
  <c r="CU176" i="1" s="1"/>
  <c r="T176" i="1" s="1"/>
  <c r="AH176" i="1"/>
  <c r="AI176" i="1"/>
  <c r="CW176" i="1" s="1"/>
  <c r="V176" i="1" s="1"/>
  <c r="AJ176" i="1"/>
  <c r="CT176" i="1"/>
  <c r="S176" i="1" s="1"/>
  <c r="CV176" i="1"/>
  <c r="U176" i="1" s="1"/>
  <c r="CX176" i="1"/>
  <c r="W176" i="1" s="1"/>
  <c r="FR176" i="1"/>
  <c r="GL176" i="1"/>
  <c r="GO176" i="1"/>
  <c r="GP176" i="1"/>
  <c r="GV176" i="1"/>
  <c r="GX176" i="1"/>
  <c r="HC176" i="1"/>
  <c r="C178" i="1"/>
  <c r="D178" i="1"/>
  <c r="AC178" i="1"/>
  <c r="AB178" i="1" s="1"/>
  <c r="AE178" i="1"/>
  <c r="AD178" i="1" s="1"/>
  <c r="CR178" i="1" s="1"/>
  <c r="Q178" i="1" s="1"/>
  <c r="AF178" i="1"/>
  <c r="AG178" i="1"/>
  <c r="CU178" i="1" s="1"/>
  <c r="T178" i="1" s="1"/>
  <c r="AH178" i="1"/>
  <c r="AI178" i="1"/>
  <c r="CW178" i="1" s="1"/>
  <c r="V178" i="1" s="1"/>
  <c r="AJ178" i="1"/>
  <c r="CT178" i="1"/>
  <c r="S178" i="1" s="1"/>
  <c r="CV178" i="1"/>
  <c r="U178" i="1" s="1"/>
  <c r="CX178" i="1"/>
  <c r="W178" i="1" s="1"/>
  <c r="FR178" i="1"/>
  <c r="GL178" i="1"/>
  <c r="GN178" i="1"/>
  <c r="GP178" i="1"/>
  <c r="GV178" i="1"/>
  <c r="GX178" i="1"/>
  <c r="HC178" i="1"/>
  <c r="AC179" i="1"/>
  <c r="AE179" i="1"/>
  <c r="AD179" i="1" s="1"/>
  <c r="CR179" i="1" s="1"/>
  <c r="Q179" i="1" s="1"/>
  <c r="AF179" i="1"/>
  <c r="AG179" i="1"/>
  <c r="CU179" i="1" s="1"/>
  <c r="T179" i="1" s="1"/>
  <c r="AH179" i="1"/>
  <c r="AI179" i="1"/>
  <c r="CW179" i="1" s="1"/>
  <c r="V179" i="1" s="1"/>
  <c r="AJ179" i="1"/>
  <c r="CT179" i="1"/>
  <c r="S179" i="1" s="1"/>
  <c r="CV179" i="1"/>
  <c r="U179" i="1" s="1"/>
  <c r="CX179" i="1"/>
  <c r="W179" i="1" s="1"/>
  <c r="FR179" i="1"/>
  <c r="GL179" i="1"/>
  <c r="GO179" i="1"/>
  <c r="GP179" i="1"/>
  <c r="GV179" i="1"/>
  <c r="GX179" i="1"/>
  <c r="HC179" i="1"/>
  <c r="C180" i="1"/>
  <c r="D180" i="1"/>
  <c r="AC180" i="1"/>
  <c r="AB180" i="1" s="1"/>
  <c r="AE180" i="1"/>
  <c r="AD180" i="1" s="1"/>
  <c r="CR180" i="1" s="1"/>
  <c r="Q180" i="1" s="1"/>
  <c r="AF180" i="1"/>
  <c r="AG180" i="1"/>
  <c r="CU180" i="1" s="1"/>
  <c r="T180" i="1" s="1"/>
  <c r="AH180" i="1"/>
  <c r="AI180" i="1"/>
  <c r="CW180" i="1" s="1"/>
  <c r="V180" i="1" s="1"/>
  <c r="AJ180" i="1"/>
  <c r="CT180" i="1"/>
  <c r="S180" i="1" s="1"/>
  <c r="CV180" i="1"/>
  <c r="U180" i="1" s="1"/>
  <c r="CX180" i="1"/>
  <c r="W180" i="1" s="1"/>
  <c r="FR180" i="1"/>
  <c r="GL180" i="1"/>
  <c r="GN180" i="1"/>
  <c r="GP180" i="1"/>
  <c r="GV180" i="1"/>
  <c r="GX180" i="1"/>
  <c r="HC180" i="1"/>
  <c r="AC181" i="1"/>
  <c r="AE181" i="1"/>
  <c r="AD181" i="1" s="1"/>
  <c r="CR181" i="1" s="1"/>
  <c r="Q181" i="1" s="1"/>
  <c r="AF181" i="1"/>
  <c r="AG181" i="1"/>
  <c r="CU181" i="1" s="1"/>
  <c r="T181" i="1" s="1"/>
  <c r="AH181" i="1"/>
  <c r="AI181" i="1"/>
  <c r="CW181" i="1" s="1"/>
  <c r="V181" i="1" s="1"/>
  <c r="AJ181" i="1"/>
  <c r="CT181" i="1"/>
  <c r="S181" i="1" s="1"/>
  <c r="CV181" i="1"/>
  <c r="U181" i="1" s="1"/>
  <c r="CX181" i="1"/>
  <c r="W181" i="1" s="1"/>
  <c r="FR181" i="1"/>
  <c r="GL181" i="1"/>
  <c r="GO181" i="1"/>
  <c r="GP181" i="1"/>
  <c r="GV181" i="1"/>
  <c r="GX181" i="1"/>
  <c r="HC181" i="1"/>
  <c r="AC182" i="1"/>
  <c r="AB182" i="1" s="1"/>
  <c r="AE182" i="1"/>
  <c r="AD182" i="1" s="1"/>
  <c r="CR182" i="1" s="1"/>
  <c r="Q182" i="1" s="1"/>
  <c r="AF182" i="1"/>
  <c r="AG182" i="1"/>
  <c r="CU182" i="1" s="1"/>
  <c r="T182" i="1" s="1"/>
  <c r="AH182" i="1"/>
  <c r="AI182" i="1"/>
  <c r="CW182" i="1" s="1"/>
  <c r="V182" i="1" s="1"/>
  <c r="AJ182" i="1"/>
  <c r="CT182" i="1"/>
  <c r="S182" i="1" s="1"/>
  <c r="CV182" i="1"/>
  <c r="U182" i="1" s="1"/>
  <c r="CX182" i="1"/>
  <c r="W182" i="1" s="1"/>
  <c r="FR182" i="1"/>
  <c r="GL182" i="1"/>
  <c r="GO182" i="1"/>
  <c r="GP182" i="1"/>
  <c r="GV182" i="1"/>
  <c r="GX182" i="1"/>
  <c r="HC182" i="1"/>
  <c r="AC183" i="1"/>
  <c r="AE183" i="1"/>
  <c r="AD183" i="1" s="1"/>
  <c r="CR183" i="1" s="1"/>
  <c r="Q183" i="1" s="1"/>
  <c r="AF183" i="1"/>
  <c r="AG183" i="1"/>
  <c r="CU183" i="1" s="1"/>
  <c r="T183" i="1" s="1"/>
  <c r="AH183" i="1"/>
  <c r="AI183" i="1"/>
  <c r="CW183" i="1" s="1"/>
  <c r="V183" i="1" s="1"/>
  <c r="AJ183" i="1"/>
  <c r="CT183" i="1"/>
  <c r="S183" i="1" s="1"/>
  <c r="CV183" i="1"/>
  <c r="U183" i="1" s="1"/>
  <c r="CX183" i="1"/>
  <c r="W183" i="1" s="1"/>
  <c r="FR183" i="1"/>
  <c r="GL183" i="1"/>
  <c r="GO183" i="1"/>
  <c r="GP183" i="1"/>
  <c r="GV183" i="1"/>
  <c r="GX183" i="1"/>
  <c r="HC183" i="1"/>
  <c r="C184" i="1"/>
  <c r="D184" i="1"/>
  <c r="AC184" i="1"/>
  <c r="AB184" i="1" s="1"/>
  <c r="AE184" i="1"/>
  <c r="AD184" i="1" s="1"/>
  <c r="CR184" i="1" s="1"/>
  <c r="Q184" i="1" s="1"/>
  <c r="AF184" i="1"/>
  <c r="AG184" i="1"/>
  <c r="CU184" i="1" s="1"/>
  <c r="T184" i="1" s="1"/>
  <c r="AH184" i="1"/>
  <c r="AI184" i="1"/>
  <c r="CW184" i="1" s="1"/>
  <c r="V184" i="1" s="1"/>
  <c r="AJ184" i="1"/>
  <c r="CT184" i="1"/>
  <c r="S184" i="1" s="1"/>
  <c r="CV184" i="1"/>
  <c r="U184" i="1" s="1"/>
  <c r="CX184" i="1"/>
  <c r="W184" i="1" s="1"/>
  <c r="FR184" i="1"/>
  <c r="GL184" i="1"/>
  <c r="GO184" i="1"/>
  <c r="GP184" i="1"/>
  <c r="GV184" i="1"/>
  <c r="GX184" i="1"/>
  <c r="HC184" i="1"/>
  <c r="C185" i="1"/>
  <c r="D185" i="1"/>
  <c r="AC185" i="1"/>
  <c r="AE185" i="1"/>
  <c r="AD185" i="1" s="1"/>
  <c r="CR185" i="1" s="1"/>
  <c r="Q185" i="1" s="1"/>
  <c r="AF185" i="1"/>
  <c r="AG185" i="1"/>
  <c r="CU185" i="1" s="1"/>
  <c r="T185" i="1" s="1"/>
  <c r="AH185" i="1"/>
  <c r="AI185" i="1"/>
  <c r="CW185" i="1" s="1"/>
  <c r="V185" i="1" s="1"/>
  <c r="AJ185" i="1"/>
  <c r="CT185" i="1"/>
  <c r="S185" i="1" s="1"/>
  <c r="CV185" i="1"/>
  <c r="U185" i="1" s="1"/>
  <c r="CX185" i="1"/>
  <c r="W185" i="1" s="1"/>
  <c r="FR185" i="1"/>
  <c r="GL185" i="1"/>
  <c r="GN185" i="1"/>
  <c r="GP185" i="1"/>
  <c r="GV185" i="1"/>
  <c r="GX185" i="1"/>
  <c r="HC185" i="1"/>
  <c r="AC186" i="1"/>
  <c r="AB186" i="1" s="1"/>
  <c r="AE186" i="1"/>
  <c r="AD186" i="1" s="1"/>
  <c r="CR186" i="1" s="1"/>
  <c r="Q186" i="1" s="1"/>
  <c r="AF186" i="1"/>
  <c r="AG186" i="1"/>
  <c r="CU186" i="1" s="1"/>
  <c r="T186" i="1" s="1"/>
  <c r="AH186" i="1"/>
  <c r="AI186" i="1"/>
  <c r="CW186" i="1" s="1"/>
  <c r="V186" i="1" s="1"/>
  <c r="AJ186" i="1"/>
  <c r="CT186" i="1"/>
  <c r="S186" i="1" s="1"/>
  <c r="CV186" i="1"/>
  <c r="U186" i="1" s="1"/>
  <c r="CX186" i="1"/>
  <c r="W186" i="1" s="1"/>
  <c r="FR186" i="1"/>
  <c r="GL186" i="1"/>
  <c r="GO186" i="1"/>
  <c r="GP186" i="1"/>
  <c r="GV186" i="1"/>
  <c r="GX186" i="1"/>
  <c r="HC186" i="1"/>
  <c r="AC187" i="1"/>
  <c r="AE187" i="1"/>
  <c r="AD187" i="1" s="1"/>
  <c r="CR187" i="1" s="1"/>
  <c r="Q187" i="1" s="1"/>
  <c r="AF187" i="1"/>
  <c r="AG187" i="1"/>
  <c r="CU187" i="1" s="1"/>
  <c r="T187" i="1" s="1"/>
  <c r="AH187" i="1"/>
  <c r="AI187" i="1"/>
  <c r="CW187" i="1" s="1"/>
  <c r="V187" i="1" s="1"/>
  <c r="AJ187" i="1"/>
  <c r="CT187" i="1"/>
  <c r="S187" i="1" s="1"/>
  <c r="CV187" i="1"/>
  <c r="U187" i="1" s="1"/>
  <c r="CX187" i="1"/>
  <c r="W187" i="1" s="1"/>
  <c r="FR187" i="1"/>
  <c r="GL187" i="1"/>
  <c r="GO187" i="1"/>
  <c r="GP187" i="1"/>
  <c r="GV187" i="1"/>
  <c r="GX187" i="1"/>
  <c r="HC187" i="1"/>
  <c r="AC188" i="1"/>
  <c r="AB188" i="1" s="1"/>
  <c r="AE188" i="1"/>
  <c r="AD188" i="1" s="1"/>
  <c r="CR188" i="1" s="1"/>
  <c r="Q188" i="1" s="1"/>
  <c r="AF188" i="1"/>
  <c r="AG188" i="1"/>
  <c r="CU188" i="1" s="1"/>
  <c r="T188" i="1" s="1"/>
  <c r="AH188" i="1"/>
  <c r="AI188" i="1"/>
  <c r="CW188" i="1" s="1"/>
  <c r="V188" i="1" s="1"/>
  <c r="AJ188" i="1"/>
  <c r="CT188" i="1"/>
  <c r="S188" i="1" s="1"/>
  <c r="CV188" i="1"/>
  <c r="U188" i="1" s="1"/>
  <c r="CX188" i="1"/>
  <c r="W188" i="1" s="1"/>
  <c r="FR188" i="1"/>
  <c r="GL188" i="1"/>
  <c r="GO188" i="1"/>
  <c r="GP188" i="1"/>
  <c r="GV188" i="1"/>
  <c r="GX188" i="1"/>
  <c r="HC188" i="1"/>
  <c r="C189" i="1"/>
  <c r="D189" i="1"/>
  <c r="AC189" i="1"/>
  <c r="AE189" i="1"/>
  <c r="AD189" i="1" s="1"/>
  <c r="CR189" i="1" s="1"/>
  <c r="Q189" i="1" s="1"/>
  <c r="AF189" i="1"/>
  <c r="AG189" i="1"/>
  <c r="CU189" i="1" s="1"/>
  <c r="T189" i="1" s="1"/>
  <c r="AH189" i="1"/>
  <c r="AI189" i="1"/>
  <c r="CW189" i="1" s="1"/>
  <c r="V189" i="1" s="1"/>
  <c r="AJ189" i="1"/>
  <c r="CT189" i="1"/>
  <c r="S189" i="1" s="1"/>
  <c r="CV189" i="1"/>
  <c r="U189" i="1" s="1"/>
  <c r="CX189" i="1"/>
  <c r="W189" i="1" s="1"/>
  <c r="FR189" i="1"/>
  <c r="GL189" i="1"/>
  <c r="GO189" i="1"/>
  <c r="GP189" i="1"/>
  <c r="GV189" i="1"/>
  <c r="GX189" i="1"/>
  <c r="HC189" i="1"/>
  <c r="C190" i="1"/>
  <c r="D190" i="1"/>
  <c r="AC190" i="1"/>
  <c r="AB190" i="1" s="1"/>
  <c r="AE190" i="1"/>
  <c r="AD190" i="1" s="1"/>
  <c r="CR190" i="1" s="1"/>
  <c r="Q190" i="1" s="1"/>
  <c r="AF190" i="1"/>
  <c r="AG190" i="1"/>
  <c r="CU190" i="1" s="1"/>
  <c r="T190" i="1" s="1"/>
  <c r="AH190" i="1"/>
  <c r="AI190" i="1"/>
  <c r="CW190" i="1" s="1"/>
  <c r="V190" i="1" s="1"/>
  <c r="AJ190" i="1"/>
  <c r="CT190" i="1"/>
  <c r="S190" i="1" s="1"/>
  <c r="CV190" i="1"/>
  <c r="U190" i="1" s="1"/>
  <c r="CX190" i="1"/>
  <c r="W190" i="1" s="1"/>
  <c r="FR190" i="1"/>
  <c r="GL190" i="1"/>
  <c r="GN190" i="1"/>
  <c r="GP190" i="1"/>
  <c r="GV190" i="1"/>
  <c r="GX190" i="1"/>
  <c r="HC190" i="1"/>
  <c r="AC191" i="1"/>
  <c r="AE191" i="1"/>
  <c r="AD191" i="1" s="1"/>
  <c r="CR191" i="1" s="1"/>
  <c r="Q191" i="1" s="1"/>
  <c r="AF191" i="1"/>
  <c r="AG191" i="1"/>
  <c r="CU191" i="1" s="1"/>
  <c r="T191" i="1" s="1"/>
  <c r="AH191" i="1"/>
  <c r="AI191" i="1"/>
  <c r="CW191" i="1" s="1"/>
  <c r="V191" i="1" s="1"/>
  <c r="AJ191" i="1"/>
  <c r="CT191" i="1"/>
  <c r="S191" i="1" s="1"/>
  <c r="CV191" i="1"/>
  <c r="U191" i="1" s="1"/>
  <c r="CX191" i="1"/>
  <c r="W191" i="1" s="1"/>
  <c r="FR191" i="1"/>
  <c r="GL191" i="1"/>
  <c r="GO191" i="1"/>
  <c r="GP191" i="1"/>
  <c r="GV191" i="1"/>
  <c r="GX191" i="1"/>
  <c r="HC191" i="1"/>
  <c r="AC192" i="1"/>
  <c r="AB192" i="1" s="1"/>
  <c r="AE192" i="1"/>
  <c r="AD192" i="1" s="1"/>
  <c r="CR192" i="1" s="1"/>
  <c r="Q192" i="1" s="1"/>
  <c r="AF192" i="1"/>
  <c r="AG192" i="1"/>
  <c r="CU192" i="1" s="1"/>
  <c r="T192" i="1" s="1"/>
  <c r="AH192" i="1"/>
  <c r="AI192" i="1"/>
  <c r="CW192" i="1" s="1"/>
  <c r="V192" i="1" s="1"/>
  <c r="AJ192" i="1"/>
  <c r="CT192" i="1"/>
  <c r="S192" i="1" s="1"/>
  <c r="CV192" i="1"/>
  <c r="U192" i="1" s="1"/>
  <c r="CX192" i="1"/>
  <c r="W192" i="1" s="1"/>
  <c r="FR192" i="1"/>
  <c r="GL192" i="1"/>
  <c r="GO192" i="1"/>
  <c r="GP192" i="1"/>
  <c r="GV192" i="1"/>
  <c r="GX192" i="1"/>
  <c r="HC192" i="1"/>
  <c r="AC193" i="1"/>
  <c r="AE193" i="1"/>
  <c r="AD193" i="1" s="1"/>
  <c r="CR193" i="1" s="1"/>
  <c r="Q193" i="1" s="1"/>
  <c r="AF193" i="1"/>
  <c r="AG193" i="1"/>
  <c r="CU193" i="1" s="1"/>
  <c r="T193" i="1" s="1"/>
  <c r="AH193" i="1"/>
  <c r="AI193" i="1"/>
  <c r="CW193" i="1" s="1"/>
  <c r="V193" i="1" s="1"/>
  <c r="AJ193" i="1"/>
  <c r="CT193" i="1"/>
  <c r="S193" i="1" s="1"/>
  <c r="CV193" i="1"/>
  <c r="U193" i="1" s="1"/>
  <c r="CX193" i="1"/>
  <c r="W193" i="1" s="1"/>
  <c r="FR193" i="1"/>
  <c r="GL193" i="1"/>
  <c r="GO193" i="1"/>
  <c r="GP193" i="1"/>
  <c r="GV193" i="1"/>
  <c r="GX193" i="1"/>
  <c r="HC193" i="1"/>
  <c r="C194" i="1"/>
  <c r="D194" i="1"/>
  <c r="AC194" i="1"/>
  <c r="AB194" i="1" s="1"/>
  <c r="AE194" i="1"/>
  <c r="AD194" i="1" s="1"/>
  <c r="CR194" i="1" s="1"/>
  <c r="Q194" i="1" s="1"/>
  <c r="AF194" i="1"/>
  <c r="AG194" i="1"/>
  <c r="CU194" i="1" s="1"/>
  <c r="T194" i="1" s="1"/>
  <c r="AH194" i="1"/>
  <c r="AI194" i="1"/>
  <c r="CW194" i="1" s="1"/>
  <c r="V194" i="1" s="1"/>
  <c r="AJ194" i="1"/>
  <c r="CT194" i="1"/>
  <c r="S194" i="1" s="1"/>
  <c r="CV194" i="1"/>
  <c r="U194" i="1" s="1"/>
  <c r="CX194" i="1"/>
  <c r="W194" i="1" s="1"/>
  <c r="FR194" i="1"/>
  <c r="GL194" i="1"/>
  <c r="GO194" i="1"/>
  <c r="GP194" i="1"/>
  <c r="GV194" i="1"/>
  <c r="GX194" i="1"/>
  <c r="HC194" i="1"/>
  <c r="C195" i="1"/>
  <c r="D195" i="1"/>
  <c r="AC195" i="1"/>
  <c r="AE195" i="1"/>
  <c r="AD195" i="1" s="1"/>
  <c r="CR195" i="1" s="1"/>
  <c r="Q195" i="1" s="1"/>
  <c r="AF195" i="1"/>
  <c r="AG195" i="1"/>
  <c r="CU195" i="1" s="1"/>
  <c r="T195" i="1" s="1"/>
  <c r="AH195" i="1"/>
  <c r="AI195" i="1"/>
  <c r="CW195" i="1" s="1"/>
  <c r="V195" i="1" s="1"/>
  <c r="AJ195" i="1"/>
  <c r="CT195" i="1"/>
  <c r="S195" i="1" s="1"/>
  <c r="CV195" i="1"/>
  <c r="U195" i="1" s="1"/>
  <c r="CX195" i="1"/>
  <c r="W195" i="1" s="1"/>
  <c r="FR195" i="1"/>
  <c r="GL195" i="1"/>
  <c r="GN195" i="1"/>
  <c r="GP195" i="1"/>
  <c r="GV195" i="1"/>
  <c r="GX195" i="1"/>
  <c r="HC195" i="1"/>
  <c r="AC196" i="1"/>
  <c r="AB196" i="1" s="1"/>
  <c r="AE196" i="1"/>
  <c r="AD196" i="1" s="1"/>
  <c r="CR196" i="1" s="1"/>
  <c r="Q196" i="1" s="1"/>
  <c r="AF196" i="1"/>
  <c r="AG196" i="1"/>
  <c r="CU196" i="1" s="1"/>
  <c r="T196" i="1" s="1"/>
  <c r="AH196" i="1"/>
  <c r="AI196" i="1"/>
  <c r="CW196" i="1" s="1"/>
  <c r="V196" i="1" s="1"/>
  <c r="AJ196" i="1"/>
  <c r="CT196" i="1"/>
  <c r="S196" i="1" s="1"/>
  <c r="CV196" i="1"/>
  <c r="U196" i="1" s="1"/>
  <c r="CX196" i="1"/>
  <c r="W196" i="1" s="1"/>
  <c r="FR196" i="1"/>
  <c r="GL196" i="1"/>
  <c r="GO196" i="1"/>
  <c r="GP196" i="1"/>
  <c r="GV196" i="1"/>
  <c r="GX196" i="1"/>
  <c r="HC196" i="1"/>
  <c r="AC197" i="1"/>
  <c r="AE197" i="1"/>
  <c r="AD197" i="1" s="1"/>
  <c r="CR197" i="1" s="1"/>
  <c r="Q197" i="1" s="1"/>
  <c r="AF197" i="1"/>
  <c r="AG197" i="1"/>
  <c r="CU197" i="1" s="1"/>
  <c r="T197" i="1" s="1"/>
  <c r="AH197" i="1"/>
  <c r="AI197" i="1"/>
  <c r="CW197" i="1" s="1"/>
  <c r="V197" i="1" s="1"/>
  <c r="AJ197" i="1"/>
  <c r="CT197" i="1"/>
  <c r="S197" i="1" s="1"/>
  <c r="CV197" i="1"/>
  <c r="U197" i="1" s="1"/>
  <c r="CX197" i="1"/>
  <c r="W197" i="1" s="1"/>
  <c r="FR197" i="1"/>
  <c r="GL197" i="1"/>
  <c r="GO197" i="1"/>
  <c r="GP197" i="1"/>
  <c r="GV197" i="1"/>
  <c r="GX197" i="1"/>
  <c r="HC197" i="1"/>
  <c r="AC198" i="1"/>
  <c r="AB198" i="1" s="1"/>
  <c r="AE198" i="1"/>
  <c r="AD198" i="1" s="1"/>
  <c r="CR198" i="1" s="1"/>
  <c r="Q198" i="1" s="1"/>
  <c r="AF198" i="1"/>
  <c r="AG198" i="1"/>
  <c r="CU198" i="1" s="1"/>
  <c r="T198" i="1" s="1"/>
  <c r="AH198" i="1"/>
  <c r="AI198" i="1"/>
  <c r="CW198" i="1" s="1"/>
  <c r="V198" i="1" s="1"/>
  <c r="AJ198" i="1"/>
  <c r="CT198" i="1"/>
  <c r="S198" i="1" s="1"/>
  <c r="CV198" i="1"/>
  <c r="U198" i="1" s="1"/>
  <c r="CX198" i="1"/>
  <c r="W198" i="1" s="1"/>
  <c r="FR198" i="1"/>
  <c r="GL198" i="1"/>
  <c r="GO198" i="1"/>
  <c r="GP198" i="1"/>
  <c r="GV198" i="1"/>
  <c r="GX198" i="1"/>
  <c r="HC198" i="1"/>
  <c r="C199" i="1"/>
  <c r="D199" i="1"/>
  <c r="AC199" i="1"/>
  <c r="AE199" i="1"/>
  <c r="AD199" i="1" s="1"/>
  <c r="CR199" i="1" s="1"/>
  <c r="Q199" i="1" s="1"/>
  <c r="AF199" i="1"/>
  <c r="AG199" i="1"/>
  <c r="CU199" i="1" s="1"/>
  <c r="T199" i="1" s="1"/>
  <c r="AH199" i="1"/>
  <c r="AI199" i="1"/>
  <c r="CW199" i="1" s="1"/>
  <c r="V199" i="1" s="1"/>
  <c r="AJ199" i="1"/>
  <c r="CT199" i="1"/>
  <c r="S199" i="1" s="1"/>
  <c r="CV199" i="1"/>
  <c r="U199" i="1" s="1"/>
  <c r="CX199" i="1"/>
  <c r="W199" i="1" s="1"/>
  <c r="FR199" i="1"/>
  <c r="GL199" i="1"/>
  <c r="GO199" i="1"/>
  <c r="GP199" i="1"/>
  <c r="GV199" i="1"/>
  <c r="GX199" i="1"/>
  <c r="HC199" i="1"/>
  <c r="C200" i="1"/>
  <c r="D200" i="1"/>
  <c r="AC200" i="1"/>
  <c r="AB200" i="1" s="1"/>
  <c r="AE200" i="1"/>
  <c r="AD200" i="1" s="1"/>
  <c r="CR200" i="1" s="1"/>
  <c r="Q200" i="1" s="1"/>
  <c r="AF200" i="1"/>
  <c r="AG200" i="1"/>
  <c r="CU200" i="1" s="1"/>
  <c r="T200" i="1" s="1"/>
  <c r="AH200" i="1"/>
  <c r="AI200" i="1"/>
  <c r="CW200" i="1" s="1"/>
  <c r="V200" i="1" s="1"/>
  <c r="AJ200" i="1"/>
  <c r="CT200" i="1"/>
  <c r="S200" i="1" s="1"/>
  <c r="CV200" i="1"/>
  <c r="U200" i="1" s="1"/>
  <c r="CX200" i="1"/>
  <c r="W200" i="1" s="1"/>
  <c r="FR200" i="1"/>
  <c r="GL200" i="1"/>
  <c r="GN200" i="1"/>
  <c r="GP200" i="1"/>
  <c r="GV200" i="1"/>
  <c r="GX200" i="1"/>
  <c r="HC200" i="1"/>
  <c r="AC201" i="1"/>
  <c r="AE201" i="1"/>
  <c r="AD201" i="1" s="1"/>
  <c r="CR201" i="1" s="1"/>
  <c r="Q201" i="1" s="1"/>
  <c r="AF201" i="1"/>
  <c r="AG201" i="1"/>
  <c r="CU201" i="1" s="1"/>
  <c r="T201" i="1" s="1"/>
  <c r="AH201" i="1"/>
  <c r="AI201" i="1"/>
  <c r="CW201" i="1" s="1"/>
  <c r="V201" i="1" s="1"/>
  <c r="AJ201" i="1"/>
  <c r="CT201" i="1"/>
  <c r="S201" i="1" s="1"/>
  <c r="CV201" i="1"/>
  <c r="U201" i="1" s="1"/>
  <c r="CX201" i="1"/>
  <c r="W201" i="1" s="1"/>
  <c r="FR201" i="1"/>
  <c r="GL201" i="1"/>
  <c r="GO201" i="1"/>
  <c r="GP201" i="1"/>
  <c r="GV201" i="1"/>
  <c r="GX201" i="1"/>
  <c r="HC201" i="1"/>
  <c r="AC202" i="1"/>
  <c r="AB202" i="1" s="1"/>
  <c r="AE202" i="1"/>
  <c r="AD202" i="1" s="1"/>
  <c r="CR202" i="1" s="1"/>
  <c r="Q202" i="1" s="1"/>
  <c r="AF202" i="1"/>
  <c r="AG202" i="1"/>
  <c r="CU202" i="1" s="1"/>
  <c r="T202" i="1" s="1"/>
  <c r="AH202" i="1"/>
  <c r="AI202" i="1"/>
  <c r="CW202" i="1" s="1"/>
  <c r="V202" i="1" s="1"/>
  <c r="AJ202" i="1"/>
  <c r="CT202" i="1"/>
  <c r="S202" i="1" s="1"/>
  <c r="CV202" i="1"/>
  <c r="U202" i="1" s="1"/>
  <c r="CX202" i="1"/>
  <c r="W202" i="1" s="1"/>
  <c r="FR202" i="1"/>
  <c r="GL202" i="1"/>
  <c r="GO202" i="1"/>
  <c r="GP202" i="1"/>
  <c r="GV202" i="1"/>
  <c r="GX202" i="1"/>
  <c r="HC202" i="1"/>
  <c r="AC203" i="1"/>
  <c r="AE203" i="1"/>
  <c r="AD203" i="1" s="1"/>
  <c r="CR203" i="1" s="1"/>
  <c r="Q203" i="1" s="1"/>
  <c r="AF203" i="1"/>
  <c r="AG203" i="1"/>
  <c r="CU203" i="1" s="1"/>
  <c r="T203" i="1" s="1"/>
  <c r="AH203" i="1"/>
  <c r="AI203" i="1"/>
  <c r="CW203" i="1" s="1"/>
  <c r="V203" i="1" s="1"/>
  <c r="AJ203" i="1"/>
  <c r="CT203" i="1"/>
  <c r="S203" i="1" s="1"/>
  <c r="CV203" i="1"/>
  <c r="U203" i="1" s="1"/>
  <c r="CX203" i="1"/>
  <c r="W203" i="1" s="1"/>
  <c r="FR203" i="1"/>
  <c r="GL203" i="1"/>
  <c r="GO203" i="1"/>
  <c r="GP203" i="1"/>
  <c r="GV203" i="1"/>
  <c r="GX203" i="1"/>
  <c r="HC203" i="1"/>
  <c r="C204" i="1"/>
  <c r="D204" i="1"/>
  <c r="AC204" i="1"/>
  <c r="AB204" i="1" s="1"/>
  <c r="AE204" i="1"/>
  <c r="AD204" i="1" s="1"/>
  <c r="CR204" i="1" s="1"/>
  <c r="Q204" i="1" s="1"/>
  <c r="AF204" i="1"/>
  <c r="AG204" i="1"/>
  <c r="CU204" i="1" s="1"/>
  <c r="T204" i="1" s="1"/>
  <c r="AH204" i="1"/>
  <c r="AI204" i="1"/>
  <c r="CW204" i="1" s="1"/>
  <c r="V204" i="1" s="1"/>
  <c r="AJ204" i="1"/>
  <c r="CT204" i="1"/>
  <c r="S204" i="1" s="1"/>
  <c r="CV204" i="1"/>
  <c r="U204" i="1" s="1"/>
  <c r="CX204" i="1"/>
  <c r="W204" i="1" s="1"/>
  <c r="FR204" i="1"/>
  <c r="GL204" i="1"/>
  <c r="GO204" i="1"/>
  <c r="GP204" i="1"/>
  <c r="GV204" i="1"/>
  <c r="GX204" i="1"/>
  <c r="HC204" i="1"/>
  <c r="C206" i="1"/>
  <c r="D206" i="1"/>
  <c r="AC206" i="1"/>
  <c r="AE206" i="1"/>
  <c r="AD206" i="1" s="1"/>
  <c r="CR206" i="1" s="1"/>
  <c r="Q206" i="1" s="1"/>
  <c r="AF206" i="1"/>
  <c r="AG206" i="1"/>
  <c r="CU206" i="1" s="1"/>
  <c r="T206" i="1" s="1"/>
  <c r="AH206" i="1"/>
  <c r="AI206" i="1"/>
  <c r="CW206" i="1" s="1"/>
  <c r="V206" i="1" s="1"/>
  <c r="AJ206" i="1"/>
  <c r="CT206" i="1"/>
  <c r="S206" i="1" s="1"/>
  <c r="CV206" i="1"/>
  <c r="U206" i="1" s="1"/>
  <c r="CX206" i="1"/>
  <c r="W206" i="1" s="1"/>
  <c r="FR206" i="1"/>
  <c r="GL206" i="1"/>
  <c r="GN206" i="1"/>
  <c r="GP206" i="1"/>
  <c r="GV206" i="1"/>
  <c r="GX206" i="1"/>
  <c r="HC206" i="1"/>
  <c r="AC207" i="1"/>
  <c r="AB207" i="1" s="1"/>
  <c r="AE207" i="1"/>
  <c r="AD207" i="1" s="1"/>
  <c r="CR207" i="1" s="1"/>
  <c r="Q207" i="1" s="1"/>
  <c r="AF207" i="1"/>
  <c r="AG207" i="1"/>
  <c r="CU207" i="1" s="1"/>
  <c r="T207" i="1" s="1"/>
  <c r="AH207" i="1"/>
  <c r="AI207" i="1"/>
  <c r="CW207" i="1" s="1"/>
  <c r="V207" i="1" s="1"/>
  <c r="AJ207" i="1"/>
  <c r="CT207" i="1"/>
  <c r="S207" i="1" s="1"/>
  <c r="CV207" i="1"/>
  <c r="U207" i="1" s="1"/>
  <c r="CX207" i="1"/>
  <c r="W207" i="1" s="1"/>
  <c r="FR207" i="1"/>
  <c r="GL207" i="1"/>
  <c r="GO207" i="1"/>
  <c r="GP207" i="1"/>
  <c r="GV207" i="1"/>
  <c r="GX207" i="1"/>
  <c r="HC207" i="1"/>
  <c r="C208" i="1"/>
  <c r="D208" i="1"/>
  <c r="AC208" i="1"/>
  <c r="AE208" i="1"/>
  <c r="AD208" i="1" s="1"/>
  <c r="CR208" i="1" s="1"/>
  <c r="Q208" i="1" s="1"/>
  <c r="AF208" i="1"/>
  <c r="AG208" i="1"/>
  <c r="CU208" i="1" s="1"/>
  <c r="T208" i="1" s="1"/>
  <c r="AH208" i="1"/>
  <c r="AI208" i="1"/>
  <c r="CW208" i="1" s="1"/>
  <c r="V208" i="1" s="1"/>
  <c r="AJ208" i="1"/>
  <c r="CT208" i="1"/>
  <c r="S208" i="1" s="1"/>
  <c r="CV208" i="1"/>
  <c r="U208" i="1" s="1"/>
  <c r="CX208" i="1"/>
  <c r="W208" i="1" s="1"/>
  <c r="FR208" i="1"/>
  <c r="GL208" i="1"/>
  <c r="GN208" i="1"/>
  <c r="GP208" i="1"/>
  <c r="GV208" i="1"/>
  <c r="GX208" i="1"/>
  <c r="HC208" i="1"/>
  <c r="AC209" i="1"/>
  <c r="AB209" i="1" s="1"/>
  <c r="AE209" i="1"/>
  <c r="AD209" i="1" s="1"/>
  <c r="CR209" i="1" s="1"/>
  <c r="Q209" i="1" s="1"/>
  <c r="AF209" i="1"/>
  <c r="AG209" i="1"/>
  <c r="CU209" i="1" s="1"/>
  <c r="T209" i="1" s="1"/>
  <c r="AH209" i="1"/>
  <c r="AI209" i="1"/>
  <c r="CW209" i="1" s="1"/>
  <c r="V209" i="1" s="1"/>
  <c r="AJ209" i="1"/>
  <c r="CT209" i="1"/>
  <c r="S209" i="1" s="1"/>
  <c r="CV209" i="1"/>
  <c r="U209" i="1" s="1"/>
  <c r="CX209" i="1"/>
  <c r="W209" i="1" s="1"/>
  <c r="FR209" i="1"/>
  <c r="GL209" i="1"/>
  <c r="GO209" i="1"/>
  <c r="GP209" i="1"/>
  <c r="GV209" i="1"/>
  <c r="GX209" i="1"/>
  <c r="HC209" i="1"/>
  <c r="AC210" i="1"/>
  <c r="AE210" i="1"/>
  <c r="AD210" i="1" s="1"/>
  <c r="CR210" i="1" s="1"/>
  <c r="Q210" i="1" s="1"/>
  <c r="AF210" i="1"/>
  <c r="AG210" i="1"/>
  <c r="CU210" i="1" s="1"/>
  <c r="T210" i="1" s="1"/>
  <c r="AH210" i="1"/>
  <c r="AI210" i="1"/>
  <c r="CW210" i="1" s="1"/>
  <c r="V210" i="1" s="1"/>
  <c r="AJ210" i="1"/>
  <c r="CT210" i="1"/>
  <c r="S210" i="1" s="1"/>
  <c r="CV210" i="1"/>
  <c r="U210" i="1" s="1"/>
  <c r="CX210" i="1"/>
  <c r="W210" i="1" s="1"/>
  <c r="FR210" i="1"/>
  <c r="GL210" i="1"/>
  <c r="GO210" i="1"/>
  <c r="GP210" i="1"/>
  <c r="GV210" i="1"/>
  <c r="GX210" i="1"/>
  <c r="HC210" i="1"/>
  <c r="AC211" i="1"/>
  <c r="AB211" i="1" s="1"/>
  <c r="AE211" i="1"/>
  <c r="AD211" i="1" s="1"/>
  <c r="CR211" i="1" s="1"/>
  <c r="Q211" i="1" s="1"/>
  <c r="AF211" i="1"/>
  <c r="AG211" i="1"/>
  <c r="CU211" i="1" s="1"/>
  <c r="T211" i="1" s="1"/>
  <c r="AH211" i="1"/>
  <c r="AI211" i="1"/>
  <c r="CW211" i="1" s="1"/>
  <c r="V211" i="1" s="1"/>
  <c r="AJ211" i="1"/>
  <c r="CT211" i="1"/>
  <c r="S211" i="1" s="1"/>
  <c r="CV211" i="1"/>
  <c r="U211" i="1" s="1"/>
  <c r="CX211" i="1"/>
  <c r="W211" i="1" s="1"/>
  <c r="FR211" i="1"/>
  <c r="GL211" i="1"/>
  <c r="GO211" i="1"/>
  <c r="GP211" i="1"/>
  <c r="GV211" i="1"/>
  <c r="GX211" i="1"/>
  <c r="HC211" i="1"/>
  <c r="C212" i="1"/>
  <c r="D212" i="1"/>
  <c r="AC212" i="1"/>
  <c r="AE212" i="1"/>
  <c r="AD212" i="1" s="1"/>
  <c r="CR212" i="1" s="1"/>
  <c r="Q212" i="1" s="1"/>
  <c r="AF212" i="1"/>
  <c r="AG212" i="1"/>
  <c r="CU212" i="1" s="1"/>
  <c r="T212" i="1" s="1"/>
  <c r="AH212" i="1"/>
  <c r="AI212" i="1"/>
  <c r="CW212" i="1" s="1"/>
  <c r="V212" i="1" s="1"/>
  <c r="AJ212" i="1"/>
  <c r="CT212" i="1"/>
  <c r="S212" i="1" s="1"/>
  <c r="CV212" i="1"/>
  <c r="U212" i="1" s="1"/>
  <c r="CX212" i="1"/>
  <c r="W212" i="1" s="1"/>
  <c r="FR212" i="1"/>
  <c r="GL212" i="1"/>
  <c r="GO212" i="1"/>
  <c r="GP212" i="1"/>
  <c r="GV212" i="1"/>
  <c r="GX212" i="1"/>
  <c r="HC212" i="1"/>
  <c r="C213" i="1"/>
  <c r="D213" i="1"/>
  <c r="AC213" i="1"/>
  <c r="AB213" i="1" s="1"/>
  <c r="AE213" i="1"/>
  <c r="AD213" i="1" s="1"/>
  <c r="CR213" i="1" s="1"/>
  <c r="Q213" i="1" s="1"/>
  <c r="AF213" i="1"/>
  <c r="AG213" i="1"/>
  <c r="CU213" i="1" s="1"/>
  <c r="T213" i="1" s="1"/>
  <c r="AH213" i="1"/>
  <c r="AI213" i="1"/>
  <c r="CW213" i="1" s="1"/>
  <c r="V213" i="1" s="1"/>
  <c r="AJ213" i="1"/>
  <c r="CT213" i="1"/>
  <c r="S213" i="1" s="1"/>
  <c r="CV213" i="1"/>
  <c r="U213" i="1" s="1"/>
  <c r="CX213" i="1"/>
  <c r="W213" i="1" s="1"/>
  <c r="FR213" i="1"/>
  <c r="GL213" i="1"/>
  <c r="GN213" i="1"/>
  <c r="GP213" i="1"/>
  <c r="GV213" i="1"/>
  <c r="GX213" i="1"/>
  <c r="HC213" i="1"/>
  <c r="AC214" i="1"/>
  <c r="AE214" i="1"/>
  <c r="AD214" i="1" s="1"/>
  <c r="CR214" i="1" s="1"/>
  <c r="Q214" i="1" s="1"/>
  <c r="AF214" i="1"/>
  <c r="AG214" i="1"/>
  <c r="CU214" i="1" s="1"/>
  <c r="T214" i="1" s="1"/>
  <c r="AH214" i="1"/>
  <c r="AI214" i="1"/>
  <c r="CW214" i="1" s="1"/>
  <c r="V214" i="1" s="1"/>
  <c r="AJ214" i="1"/>
  <c r="CT214" i="1"/>
  <c r="S214" i="1" s="1"/>
  <c r="CV214" i="1"/>
  <c r="U214" i="1" s="1"/>
  <c r="CX214" i="1"/>
  <c r="W214" i="1" s="1"/>
  <c r="FR214" i="1"/>
  <c r="GL214" i="1"/>
  <c r="GO214" i="1"/>
  <c r="GP214" i="1"/>
  <c r="GV214" i="1"/>
  <c r="GX214" i="1"/>
  <c r="HC214" i="1"/>
  <c r="AC215" i="1"/>
  <c r="AB215" i="1" s="1"/>
  <c r="AE215" i="1"/>
  <c r="AD215" i="1" s="1"/>
  <c r="CR215" i="1" s="1"/>
  <c r="Q215" i="1" s="1"/>
  <c r="AF215" i="1"/>
  <c r="AG215" i="1"/>
  <c r="CU215" i="1" s="1"/>
  <c r="T215" i="1" s="1"/>
  <c r="AH215" i="1"/>
  <c r="AI215" i="1"/>
  <c r="CW215" i="1" s="1"/>
  <c r="V215" i="1" s="1"/>
  <c r="AJ215" i="1"/>
  <c r="CT215" i="1"/>
  <c r="S215" i="1" s="1"/>
  <c r="CV215" i="1"/>
  <c r="U215" i="1" s="1"/>
  <c r="CX215" i="1"/>
  <c r="W215" i="1" s="1"/>
  <c r="FR215" i="1"/>
  <c r="GL215" i="1"/>
  <c r="GO215" i="1"/>
  <c r="GP215" i="1"/>
  <c r="GV215" i="1"/>
  <c r="GX215" i="1"/>
  <c r="HC215" i="1"/>
  <c r="C216" i="1"/>
  <c r="D216" i="1"/>
  <c r="AC216" i="1"/>
  <c r="AE216" i="1"/>
  <c r="AD216" i="1" s="1"/>
  <c r="CR216" i="1" s="1"/>
  <c r="Q216" i="1" s="1"/>
  <c r="AF216" i="1"/>
  <c r="AG216" i="1"/>
  <c r="CU216" i="1" s="1"/>
  <c r="T216" i="1" s="1"/>
  <c r="AH216" i="1"/>
  <c r="AI216" i="1"/>
  <c r="CW216" i="1" s="1"/>
  <c r="V216" i="1" s="1"/>
  <c r="AJ216" i="1"/>
  <c r="CT216" i="1"/>
  <c r="S216" i="1" s="1"/>
  <c r="CV216" i="1"/>
  <c r="U216" i="1" s="1"/>
  <c r="CX216" i="1"/>
  <c r="W216" i="1" s="1"/>
  <c r="FR216" i="1"/>
  <c r="GL216" i="1"/>
  <c r="GO216" i="1"/>
  <c r="GP216" i="1"/>
  <c r="GV216" i="1"/>
  <c r="GX216" i="1"/>
  <c r="HC216" i="1"/>
  <c r="C217" i="1"/>
  <c r="D217" i="1"/>
  <c r="AC217" i="1"/>
  <c r="AB217" i="1" s="1"/>
  <c r="AE217" i="1"/>
  <c r="AD217" i="1" s="1"/>
  <c r="CR217" i="1" s="1"/>
  <c r="Q217" i="1" s="1"/>
  <c r="AF217" i="1"/>
  <c r="AG217" i="1"/>
  <c r="CU217" i="1" s="1"/>
  <c r="T217" i="1" s="1"/>
  <c r="AH217" i="1"/>
  <c r="AI217" i="1"/>
  <c r="CW217" i="1" s="1"/>
  <c r="V217" i="1" s="1"/>
  <c r="AJ217" i="1"/>
  <c r="CT217" i="1"/>
  <c r="S217" i="1" s="1"/>
  <c r="CV217" i="1"/>
  <c r="U217" i="1" s="1"/>
  <c r="CX217" i="1"/>
  <c r="W217" i="1" s="1"/>
  <c r="FR217" i="1"/>
  <c r="GL217" i="1"/>
  <c r="GN217" i="1"/>
  <c r="GP217" i="1"/>
  <c r="GV217" i="1"/>
  <c r="GX217" i="1"/>
  <c r="HC217" i="1"/>
  <c r="AC218" i="1"/>
  <c r="AE218" i="1"/>
  <c r="AD218" i="1" s="1"/>
  <c r="CR218" i="1" s="1"/>
  <c r="Q218" i="1" s="1"/>
  <c r="AF218" i="1"/>
  <c r="AG218" i="1"/>
  <c r="CU218" i="1" s="1"/>
  <c r="T218" i="1" s="1"/>
  <c r="AH218" i="1"/>
  <c r="AI218" i="1"/>
  <c r="CW218" i="1" s="1"/>
  <c r="V218" i="1" s="1"/>
  <c r="AJ218" i="1"/>
  <c r="CT218" i="1"/>
  <c r="S218" i="1" s="1"/>
  <c r="CV218" i="1"/>
  <c r="U218" i="1" s="1"/>
  <c r="CX218" i="1"/>
  <c r="W218" i="1" s="1"/>
  <c r="FR218" i="1"/>
  <c r="GL218" i="1"/>
  <c r="GO218" i="1"/>
  <c r="GP218" i="1"/>
  <c r="GV218" i="1"/>
  <c r="GX218" i="1"/>
  <c r="HC218" i="1"/>
  <c r="AC219" i="1"/>
  <c r="AB219" i="1" s="1"/>
  <c r="AE219" i="1"/>
  <c r="AD219" i="1" s="1"/>
  <c r="CR219" i="1" s="1"/>
  <c r="Q219" i="1" s="1"/>
  <c r="AF219" i="1"/>
  <c r="AG219" i="1"/>
  <c r="CU219" i="1" s="1"/>
  <c r="T219" i="1" s="1"/>
  <c r="AH219" i="1"/>
  <c r="AI219" i="1"/>
  <c r="CW219" i="1" s="1"/>
  <c r="V219" i="1" s="1"/>
  <c r="AJ219" i="1"/>
  <c r="CT219" i="1"/>
  <c r="S219" i="1" s="1"/>
  <c r="CV219" i="1"/>
  <c r="U219" i="1" s="1"/>
  <c r="CX219" i="1"/>
  <c r="W219" i="1" s="1"/>
  <c r="FR219" i="1"/>
  <c r="GL219" i="1"/>
  <c r="GO219" i="1"/>
  <c r="GP219" i="1"/>
  <c r="GV219" i="1"/>
  <c r="GX219" i="1"/>
  <c r="HC219" i="1"/>
  <c r="C220" i="1"/>
  <c r="D220" i="1"/>
  <c r="AC220" i="1"/>
  <c r="AE220" i="1"/>
  <c r="AD220" i="1" s="1"/>
  <c r="CR220" i="1" s="1"/>
  <c r="Q220" i="1" s="1"/>
  <c r="AF220" i="1"/>
  <c r="AG220" i="1"/>
  <c r="CU220" i="1" s="1"/>
  <c r="T220" i="1" s="1"/>
  <c r="AH220" i="1"/>
  <c r="AI220" i="1"/>
  <c r="CW220" i="1" s="1"/>
  <c r="V220" i="1" s="1"/>
  <c r="AJ220" i="1"/>
  <c r="CT220" i="1"/>
  <c r="S220" i="1" s="1"/>
  <c r="CV220" i="1"/>
  <c r="U220" i="1" s="1"/>
  <c r="CX220" i="1"/>
  <c r="W220" i="1" s="1"/>
  <c r="FR220" i="1"/>
  <c r="GL220" i="1"/>
  <c r="GO220" i="1"/>
  <c r="GP220" i="1"/>
  <c r="GV220" i="1"/>
  <c r="GX220" i="1"/>
  <c r="HC220" i="1"/>
  <c r="C221" i="1"/>
  <c r="D221" i="1"/>
  <c r="AC221" i="1"/>
  <c r="AB221" i="1" s="1"/>
  <c r="AE221" i="1"/>
  <c r="AD221" i="1" s="1"/>
  <c r="CR221" i="1" s="1"/>
  <c r="Q221" i="1" s="1"/>
  <c r="AF221" i="1"/>
  <c r="AG221" i="1"/>
  <c r="CU221" i="1" s="1"/>
  <c r="T221" i="1" s="1"/>
  <c r="AH221" i="1"/>
  <c r="AI221" i="1"/>
  <c r="CW221" i="1" s="1"/>
  <c r="V221" i="1" s="1"/>
  <c r="AJ221" i="1"/>
  <c r="CT221" i="1"/>
  <c r="S221" i="1" s="1"/>
  <c r="CV221" i="1"/>
  <c r="U221" i="1" s="1"/>
  <c r="CX221" i="1"/>
  <c r="W221" i="1" s="1"/>
  <c r="FR221" i="1"/>
  <c r="GL221" i="1"/>
  <c r="GN221" i="1"/>
  <c r="GP221" i="1"/>
  <c r="GV221" i="1"/>
  <c r="GX221" i="1"/>
  <c r="HC221" i="1"/>
  <c r="AC222" i="1"/>
  <c r="AE222" i="1"/>
  <c r="AD222" i="1" s="1"/>
  <c r="CR222" i="1" s="1"/>
  <c r="Q222" i="1" s="1"/>
  <c r="AF222" i="1"/>
  <c r="AG222" i="1"/>
  <c r="CU222" i="1" s="1"/>
  <c r="T222" i="1" s="1"/>
  <c r="AH222" i="1"/>
  <c r="AI222" i="1"/>
  <c r="CW222" i="1" s="1"/>
  <c r="V222" i="1" s="1"/>
  <c r="AJ222" i="1"/>
  <c r="CT222" i="1"/>
  <c r="S222" i="1" s="1"/>
  <c r="CV222" i="1"/>
  <c r="U222" i="1" s="1"/>
  <c r="CX222" i="1"/>
  <c r="W222" i="1" s="1"/>
  <c r="FR222" i="1"/>
  <c r="GL222" i="1"/>
  <c r="GO222" i="1"/>
  <c r="GP222" i="1"/>
  <c r="GV222" i="1"/>
  <c r="GX222" i="1"/>
  <c r="HC222" i="1"/>
  <c r="AC223" i="1"/>
  <c r="AB223" i="1" s="1"/>
  <c r="AE223" i="1"/>
  <c r="AD223" i="1" s="1"/>
  <c r="CR223" i="1" s="1"/>
  <c r="Q223" i="1" s="1"/>
  <c r="AF223" i="1"/>
  <c r="AG223" i="1"/>
  <c r="CU223" i="1" s="1"/>
  <c r="T223" i="1" s="1"/>
  <c r="AH223" i="1"/>
  <c r="AI223" i="1"/>
  <c r="CW223" i="1" s="1"/>
  <c r="V223" i="1" s="1"/>
  <c r="AJ223" i="1"/>
  <c r="CT223" i="1"/>
  <c r="S223" i="1" s="1"/>
  <c r="CV223" i="1"/>
  <c r="U223" i="1" s="1"/>
  <c r="CX223" i="1"/>
  <c r="W223" i="1" s="1"/>
  <c r="FR223" i="1"/>
  <c r="GL223" i="1"/>
  <c r="GO223" i="1"/>
  <c r="GP223" i="1"/>
  <c r="GV223" i="1"/>
  <c r="GX223" i="1"/>
  <c r="HC223" i="1"/>
  <c r="AC224" i="1"/>
  <c r="AE224" i="1"/>
  <c r="AD224" i="1" s="1"/>
  <c r="CR224" i="1" s="1"/>
  <c r="Q224" i="1" s="1"/>
  <c r="AF224" i="1"/>
  <c r="AG224" i="1"/>
  <c r="CU224" i="1" s="1"/>
  <c r="T224" i="1" s="1"/>
  <c r="AH224" i="1"/>
  <c r="AI224" i="1"/>
  <c r="CW224" i="1" s="1"/>
  <c r="V224" i="1" s="1"/>
  <c r="AJ224" i="1"/>
  <c r="CT224" i="1"/>
  <c r="S224" i="1" s="1"/>
  <c r="CV224" i="1"/>
  <c r="U224" i="1" s="1"/>
  <c r="CX224" i="1"/>
  <c r="W224" i="1" s="1"/>
  <c r="FR224" i="1"/>
  <c r="GL224" i="1"/>
  <c r="GO224" i="1"/>
  <c r="GP224" i="1"/>
  <c r="GV224" i="1"/>
  <c r="GX224" i="1"/>
  <c r="HC224" i="1"/>
  <c r="C225" i="1"/>
  <c r="D225" i="1"/>
  <c r="AC225" i="1"/>
  <c r="AB225" i="1" s="1"/>
  <c r="AE225" i="1"/>
  <c r="AD225" i="1" s="1"/>
  <c r="CR225" i="1" s="1"/>
  <c r="Q225" i="1" s="1"/>
  <c r="AF225" i="1"/>
  <c r="AG225" i="1"/>
  <c r="CU225" i="1" s="1"/>
  <c r="T225" i="1" s="1"/>
  <c r="AH225" i="1"/>
  <c r="AI225" i="1"/>
  <c r="CW225" i="1" s="1"/>
  <c r="V225" i="1" s="1"/>
  <c r="AJ225" i="1"/>
  <c r="CT225" i="1"/>
  <c r="S225" i="1" s="1"/>
  <c r="CV225" i="1"/>
  <c r="U225" i="1" s="1"/>
  <c r="CX225" i="1"/>
  <c r="W225" i="1" s="1"/>
  <c r="FR225" i="1"/>
  <c r="GL225" i="1"/>
  <c r="GO225" i="1"/>
  <c r="GP225" i="1"/>
  <c r="GV225" i="1"/>
  <c r="GX225" i="1"/>
  <c r="HC225" i="1"/>
  <c r="C227" i="1"/>
  <c r="D227" i="1"/>
  <c r="AC227" i="1"/>
  <c r="AE227" i="1"/>
  <c r="AD227" i="1" s="1"/>
  <c r="CR227" i="1" s="1"/>
  <c r="Q227" i="1" s="1"/>
  <c r="AF227" i="1"/>
  <c r="AG227" i="1"/>
  <c r="CU227" i="1" s="1"/>
  <c r="T227" i="1" s="1"/>
  <c r="AH227" i="1"/>
  <c r="AI227" i="1"/>
  <c r="CW227" i="1" s="1"/>
  <c r="V227" i="1" s="1"/>
  <c r="AJ227" i="1"/>
  <c r="CT227" i="1"/>
  <c r="S227" i="1" s="1"/>
  <c r="CV227" i="1"/>
  <c r="U227" i="1" s="1"/>
  <c r="CX227" i="1"/>
  <c r="W227" i="1" s="1"/>
  <c r="FR227" i="1"/>
  <c r="GL227" i="1"/>
  <c r="GO227" i="1"/>
  <c r="GP227" i="1"/>
  <c r="GV227" i="1"/>
  <c r="GX227" i="1"/>
  <c r="HC227" i="1"/>
  <c r="AC228" i="1"/>
  <c r="AB228" i="1" s="1"/>
  <c r="AE228" i="1"/>
  <c r="AD228" i="1" s="1"/>
  <c r="CR228" i="1" s="1"/>
  <c r="Q228" i="1" s="1"/>
  <c r="AF228" i="1"/>
  <c r="AG228" i="1"/>
  <c r="CU228" i="1" s="1"/>
  <c r="T228" i="1" s="1"/>
  <c r="AH228" i="1"/>
  <c r="AI228" i="1"/>
  <c r="CW228" i="1" s="1"/>
  <c r="V228" i="1" s="1"/>
  <c r="AJ228" i="1"/>
  <c r="CT228" i="1"/>
  <c r="S228" i="1" s="1"/>
  <c r="CV228" i="1"/>
  <c r="U228" i="1" s="1"/>
  <c r="CX228" i="1"/>
  <c r="W228" i="1" s="1"/>
  <c r="FR228" i="1"/>
  <c r="GL228" i="1"/>
  <c r="GO228" i="1"/>
  <c r="GP228" i="1"/>
  <c r="GV228" i="1"/>
  <c r="GX228" i="1"/>
  <c r="HC228" i="1"/>
  <c r="C229" i="1"/>
  <c r="D229" i="1"/>
  <c r="AC229" i="1"/>
  <c r="AE229" i="1"/>
  <c r="AD229" i="1" s="1"/>
  <c r="CR229" i="1" s="1"/>
  <c r="Q229" i="1" s="1"/>
  <c r="AF229" i="1"/>
  <c r="AG229" i="1"/>
  <c r="CU229" i="1" s="1"/>
  <c r="T229" i="1" s="1"/>
  <c r="AH229" i="1"/>
  <c r="AI229" i="1"/>
  <c r="CW229" i="1" s="1"/>
  <c r="V229" i="1" s="1"/>
  <c r="AJ229" i="1"/>
  <c r="CT229" i="1"/>
  <c r="S229" i="1" s="1"/>
  <c r="CV229" i="1"/>
  <c r="U229" i="1" s="1"/>
  <c r="CX229" i="1"/>
  <c r="W229" i="1" s="1"/>
  <c r="FR229" i="1"/>
  <c r="GL229" i="1"/>
  <c r="GO229" i="1"/>
  <c r="GP229" i="1"/>
  <c r="GV229" i="1"/>
  <c r="GX229" i="1"/>
  <c r="HC229" i="1"/>
  <c r="C230" i="1"/>
  <c r="D230" i="1"/>
  <c r="I230" i="1"/>
  <c r="K230" i="1"/>
  <c r="AC230" i="1"/>
  <c r="AB230" i="1" s="1"/>
  <c r="AE230" i="1"/>
  <c r="AD230" i="1" s="1"/>
  <c r="CR230" i="1" s="1"/>
  <c r="Q230" i="1" s="1"/>
  <c r="AF230" i="1"/>
  <c r="AG230" i="1"/>
  <c r="CU230" i="1" s="1"/>
  <c r="T230" i="1" s="1"/>
  <c r="AH230" i="1"/>
  <c r="AI230" i="1"/>
  <c r="CW230" i="1" s="1"/>
  <c r="V230" i="1" s="1"/>
  <c r="AJ230" i="1"/>
  <c r="CT230" i="1"/>
  <c r="S230" i="1" s="1"/>
  <c r="CV230" i="1"/>
  <c r="U230" i="1" s="1"/>
  <c r="CX230" i="1"/>
  <c r="W230" i="1" s="1"/>
  <c r="FR230" i="1"/>
  <c r="GL230" i="1"/>
  <c r="GO230" i="1"/>
  <c r="GP230" i="1"/>
  <c r="GV230" i="1"/>
  <c r="GX230" i="1"/>
  <c r="HC230" i="1"/>
  <c r="C231" i="1"/>
  <c r="D231" i="1"/>
  <c r="I231" i="1"/>
  <c r="K231" i="1"/>
  <c r="AC231" i="1"/>
  <c r="AE231" i="1"/>
  <c r="AD231" i="1" s="1"/>
  <c r="CR231" i="1" s="1"/>
  <c r="Q231" i="1" s="1"/>
  <c r="AF231" i="1"/>
  <c r="CT231" i="1" s="1"/>
  <c r="S231" i="1" s="1"/>
  <c r="AG231" i="1"/>
  <c r="CU231" i="1" s="1"/>
  <c r="T231" i="1" s="1"/>
  <c r="AH231" i="1"/>
  <c r="AI231" i="1"/>
  <c r="CW231" i="1" s="1"/>
  <c r="V231" i="1" s="1"/>
  <c r="AJ231" i="1"/>
  <c r="CV231" i="1"/>
  <c r="U231" i="1" s="1"/>
  <c r="CX231" i="1"/>
  <c r="W231" i="1" s="1"/>
  <c r="FR231" i="1"/>
  <c r="GL231" i="1"/>
  <c r="GO231" i="1"/>
  <c r="GP231" i="1"/>
  <c r="GV231" i="1"/>
  <c r="GX231" i="1"/>
  <c r="HC231" i="1"/>
  <c r="AC232" i="1"/>
  <c r="AB232" i="1" s="1"/>
  <c r="AE232" i="1"/>
  <c r="AD232" i="1" s="1"/>
  <c r="CR232" i="1" s="1"/>
  <c r="Q232" i="1" s="1"/>
  <c r="AF232" i="1"/>
  <c r="AG232" i="1"/>
  <c r="CU232" i="1" s="1"/>
  <c r="T232" i="1" s="1"/>
  <c r="AH232" i="1"/>
  <c r="AI232" i="1"/>
  <c r="CW232" i="1" s="1"/>
  <c r="V232" i="1" s="1"/>
  <c r="AJ232" i="1"/>
  <c r="CT232" i="1"/>
  <c r="S232" i="1" s="1"/>
  <c r="CV232" i="1"/>
  <c r="U232" i="1" s="1"/>
  <c r="CX232" i="1"/>
  <c r="W232" i="1" s="1"/>
  <c r="FR232" i="1"/>
  <c r="GL232" i="1"/>
  <c r="GO232" i="1"/>
  <c r="GP232" i="1"/>
  <c r="GV232" i="1"/>
  <c r="GX232" i="1"/>
  <c r="HC232" i="1"/>
  <c r="AC233" i="1"/>
  <c r="AE233" i="1"/>
  <c r="AD233" i="1" s="1"/>
  <c r="CR233" i="1" s="1"/>
  <c r="Q233" i="1" s="1"/>
  <c r="AF233" i="1"/>
  <c r="AG233" i="1"/>
  <c r="CU233" i="1" s="1"/>
  <c r="T233" i="1" s="1"/>
  <c r="AH233" i="1"/>
  <c r="AI233" i="1"/>
  <c r="CW233" i="1" s="1"/>
  <c r="V233" i="1" s="1"/>
  <c r="AJ233" i="1"/>
  <c r="CT233" i="1"/>
  <c r="S233" i="1" s="1"/>
  <c r="CV233" i="1"/>
  <c r="U233" i="1" s="1"/>
  <c r="CX233" i="1"/>
  <c r="W233" i="1" s="1"/>
  <c r="FR233" i="1"/>
  <c r="GL233" i="1"/>
  <c r="GO233" i="1"/>
  <c r="GP233" i="1"/>
  <c r="GV233" i="1"/>
  <c r="GX233" i="1"/>
  <c r="HC233" i="1"/>
  <c r="C234" i="1"/>
  <c r="D234" i="1"/>
  <c r="I234" i="1"/>
  <c r="K234" i="1"/>
  <c r="AC234" i="1"/>
  <c r="AE234" i="1"/>
  <c r="AD234" i="1" s="1"/>
  <c r="CR234" i="1" s="1"/>
  <c r="Q234" i="1" s="1"/>
  <c r="AF234" i="1"/>
  <c r="CT234" i="1" s="1"/>
  <c r="S234" i="1" s="1"/>
  <c r="AG234" i="1"/>
  <c r="CU234" i="1" s="1"/>
  <c r="T234" i="1" s="1"/>
  <c r="AH234" i="1"/>
  <c r="AI234" i="1"/>
  <c r="CW234" i="1" s="1"/>
  <c r="V234" i="1" s="1"/>
  <c r="AJ234" i="1"/>
  <c r="CV234" i="1"/>
  <c r="U234" i="1" s="1"/>
  <c r="CX234" i="1"/>
  <c r="W234" i="1" s="1"/>
  <c r="FR234" i="1"/>
  <c r="GL234" i="1"/>
  <c r="GO234" i="1"/>
  <c r="GP234" i="1"/>
  <c r="GV234" i="1"/>
  <c r="GX234" i="1"/>
  <c r="HC234" i="1"/>
  <c r="AC235" i="1"/>
  <c r="AE235" i="1"/>
  <c r="AD235" i="1" s="1"/>
  <c r="CR235" i="1" s="1"/>
  <c r="Q235" i="1" s="1"/>
  <c r="AF235" i="1"/>
  <c r="AG235" i="1"/>
  <c r="CU235" i="1" s="1"/>
  <c r="T235" i="1" s="1"/>
  <c r="AH235" i="1"/>
  <c r="AI235" i="1"/>
  <c r="CW235" i="1" s="1"/>
  <c r="V235" i="1" s="1"/>
  <c r="AJ235" i="1"/>
  <c r="CT235" i="1"/>
  <c r="S235" i="1" s="1"/>
  <c r="CV235" i="1"/>
  <c r="U235" i="1" s="1"/>
  <c r="CX235" i="1"/>
  <c r="W235" i="1" s="1"/>
  <c r="FR235" i="1"/>
  <c r="GL235" i="1"/>
  <c r="GO235" i="1"/>
  <c r="GP235" i="1"/>
  <c r="GV235" i="1"/>
  <c r="GX235" i="1"/>
  <c r="HC235" i="1"/>
  <c r="AC236" i="1"/>
  <c r="AB236" i="1" s="1"/>
  <c r="AE236" i="1"/>
  <c r="AD236" i="1" s="1"/>
  <c r="CR236" i="1" s="1"/>
  <c r="Q236" i="1" s="1"/>
  <c r="AF236" i="1"/>
  <c r="AG236" i="1"/>
  <c r="CU236" i="1" s="1"/>
  <c r="T236" i="1" s="1"/>
  <c r="AH236" i="1"/>
  <c r="AI236" i="1"/>
  <c r="CW236" i="1" s="1"/>
  <c r="V236" i="1" s="1"/>
  <c r="AJ236" i="1"/>
  <c r="CT236" i="1"/>
  <c r="S236" i="1" s="1"/>
  <c r="CV236" i="1"/>
  <c r="U236" i="1" s="1"/>
  <c r="CX236" i="1"/>
  <c r="W236" i="1" s="1"/>
  <c r="FR236" i="1"/>
  <c r="GL236" i="1"/>
  <c r="GO236" i="1"/>
  <c r="GP236" i="1"/>
  <c r="GV236" i="1"/>
  <c r="GX236" i="1"/>
  <c r="HC236" i="1"/>
  <c r="C237" i="1"/>
  <c r="D237" i="1"/>
  <c r="I237" i="1"/>
  <c r="K237" i="1"/>
  <c r="AC237" i="1"/>
  <c r="AE237" i="1"/>
  <c r="AD237" i="1" s="1"/>
  <c r="CR237" i="1" s="1"/>
  <c r="Q237" i="1" s="1"/>
  <c r="AF237" i="1"/>
  <c r="AG237" i="1"/>
  <c r="CU237" i="1" s="1"/>
  <c r="T237" i="1" s="1"/>
  <c r="AH237" i="1"/>
  <c r="AI237" i="1"/>
  <c r="CW237" i="1" s="1"/>
  <c r="V237" i="1" s="1"/>
  <c r="AJ237" i="1"/>
  <c r="CT237" i="1"/>
  <c r="S237" i="1" s="1"/>
  <c r="CV237" i="1"/>
  <c r="U237" i="1" s="1"/>
  <c r="CX237" i="1"/>
  <c r="W237" i="1" s="1"/>
  <c r="FR237" i="1"/>
  <c r="GL237" i="1"/>
  <c r="GO237" i="1"/>
  <c r="GP237" i="1"/>
  <c r="GV237" i="1"/>
  <c r="GX237" i="1"/>
  <c r="HC237" i="1"/>
  <c r="B239" i="1"/>
  <c r="B22" i="1" s="1"/>
  <c r="C239" i="1"/>
  <c r="C22" i="1" s="1"/>
  <c r="D239" i="1"/>
  <c r="D22" i="1" s="1"/>
  <c r="F239" i="1"/>
  <c r="F22" i="1" s="1"/>
  <c r="G239" i="1"/>
  <c r="G22" i="1" s="1"/>
  <c r="BX239" i="1"/>
  <c r="BX22" i="1" s="1"/>
  <c r="BY239" i="1"/>
  <c r="BY22" i="1" s="1"/>
  <c r="CJ239" i="1"/>
  <c r="CJ22" i="1" s="1"/>
  <c r="CK239" i="1"/>
  <c r="CK22" i="1" s="1"/>
  <c r="CL239" i="1"/>
  <c r="CL22" i="1" s="1"/>
  <c r="CM239" i="1"/>
  <c r="CM22" i="1" s="1"/>
  <c r="B269" i="1"/>
  <c r="B18" i="1" s="1"/>
  <c r="C269" i="1"/>
  <c r="C18" i="1" s="1"/>
  <c r="D269" i="1"/>
  <c r="D18" i="1" s="1"/>
  <c r="F269" i="1"/>
  <c r="F18" i="1" s="1"/>
  <c r="G269" i="1"/>
  <c r="G18" i="1" s="1"/>
  <c r="G23" i="6" l="1"/>
  <c r="H133" i="7"/>
  <c r="H137" i="7"/>
  <c r="H127" i="7"/>
  <c r="F140" i="7"/>
  <c r="F116" i="7"/>
  <c r="H129" i="7"/>
  <c r="H23" i="7"/>
  <c r="G27" i="7" s="1"/>
  <c r="H65" i="7"/>
  <c r="F153" i="7"/>
  <c r="F15" i="7"/>
  <c r="F70" i="7"/>
  <c r="F11" i="7"/>
  <c r="F19" i="7"/>
  <c r="F45" i="7"/>
  <c r="F34" i="7"/>
  <c r="F59" i="7"/>
  <c r="H58" i="7"/>
  <c r="G72" i="7" s="1"/>
  <c r="G19" i="6"/>
  <c r="G1076" i="6"/>
  <c r="F71" i="7"/>
  <c r="F126" i="7"/>
  <c r="H136" i="7"/>
  <c r="H134" i="7"/>
  <c r="F124" i="7"/>
  <c r="H126" i="7"/>
  <c r="F133" i="7"/>
  <c r="F132" i="7"/>
  <c r="H130" i="7"/>
  <c r="F65" i="7"/>
  <c r="H86" i="7"/>
  <c r="G173" i="7" s="1"/>
  <c r="F137" i="7"/>
  <c r="F136" i="7"/>
  <c r="H142" i="7"/>
  <c r="F127" i="7"/>
  <c r="H140" i="7"/>
  <c r="F43" i="7"/>
  <c r="F57" i="7"/>
  <c r="F21" i="7"/>
  <c r="H139" i="7"/>
  <c r="H116" i="7"/>
  <c r="F128" i="7"/>
  <c r="F129" i="7"/>
  <c r="F134" i="7"/>
  <c r="F14" i="7"/>
  <c r="H125" i="7"/>
  <c r="H124" i="7"/>
  <c r="F42" i="7"/>
  <c r="H71" i="7"/>
  <c r="F98" i="7"/>
  <c r="F80" i="7"/>
  <c r="E173" i="7" s="1"/>
  <c r="F102" i="7"/>
  <c r="F122" i="7"/>
  <c r="F154" i="7"/>
  <c r="F172" i="7"/>
  <c r="F54" i="7"/>
  <c r="E72" i="7" s="1"/>
  <c r="J1076" i="6"/>
  <c r="G18" i="6"/>
  <c r="BZ239" i="1"/>
  <c r="BZ22" i="1" s="1"/>
  <c r="AB234" i="1"/>
  <c r="AB106" i="1"/>
  <c r="CP37" i="1"/>
  <c r="O37" i="1" s="1"/>
  <c r="AJ239" i="1"/>
  <c r="AF239" i="1"/>
  <c r="AI239" i="1"/>
  <c r="AG239" i="1"/>
  <c r="AD239" i="1"/>
  <c r="AB237" i="1"/>
  <c r="AB235" i="1"/>
  <c r="AB233" i="1"/>
  <c r="AB231" i="1"/>
  <c r="AB229" i="1"/>
  <c r="AB227" i="1"/>
  <c r="AB224" i="1"/>
  <c r="AB222" i="1"/>
  <c r="AB220" i="1"/>
  <c r="AB218" i="1"/>
  <c r="AB216" i="1"/>
  <c r="AB214" i="1"/>
  <c r="AB212" i="1"/>
  <c r="AB210" i="1"/>
  <c r="AB208" i="1"/>
  <c r="AB206" i="1"/>
  <c r="AB203" i="1"/>
  <c r="AB201" i="1"/>
  <c r="AB199" i="1"/>
  <c r="AB197" i="1"/>
  <c r="AB195" i="1"/>
  <c r="AB193" i="1"/>
  <c r="AB191" i="1"/>
  <c r="AB189" i="1"/>
  <c r="AB187" i="1"/>
  <c r="AB185" i="1"/>
  <c r="AB183" i="1"/>
  <c r="AB181" i="1"/>
  <c r="AB179" i="1"/>
  <c r="AB176" i="1"/>
  <c r="AB174" i="1"/>
  <c r="AB172" i="1"/>
  <c r="AB170" i="1"/>
  <c r="AB168" i="1"/>
  <c r="AB166" i="1"/>
  <c r="AH239" i="1"/>
  <c r="AB164" i="1"/>
  <c r="CI239" i="1"/>
  <c r="CG239" i="1"/>
  <c r="BD239" i="1"/>
  <c r="BB239" i="1"/>
  <c r="AP239" i="1"/>
  <c r="CX1194" i="3"/>
  <c r="CX1196" i="3"/>
  <c r="CX1198" i="3"/>
  <c r="CX1184" i="3"/>
  <c r="CX1186" i="3"/>
  <c r="CX1188" i="3"/>
  <c r="CX1190" i="3"/>
  <c r="CX1192" i="3"/>
  <c r="CX1176" i="3"/>
  <c r="CX1178" i="3"/>
  <c r="CX1180" i="3"/>
  <c r="CX1182" i="3"/>
  <c r="CX1168" i="3"/>
  <c r="CX1170" i="3"/>
  <c r="CX1172" i="3"/>
  <c r="CX1174" i="3"/>
  <c r="CZ159" i="1"/>
  <c r="Y159" i="1" s="1"/>
  <c r="CY159" i="1"/>
  <c r="X159" i="1" s="1"/>
  <c r="CP159" i="1"/>
  <c r="O159" i="1" s="1"/>
  <c r="CZ153" i="1"/>
  <c r="Y153" i="1" s="1"/>
  <c r="CY153" i="1"/>
  <c r="X153" i="1" s="1"/>
  <c r="CP153" i="1"/>
  <c r="O153" i="1" s="1"/>
  <c r="CZ151" i="1"/>
  <c r="Y151" i="1" s="1"/>
  <c r="CY151" i="1"/>
  <c r="X151" i="1" s="1"/>
  <c r="CP151" i="1"/>
  <c r="O151" i="1" s="1"/>
  <c r="CZ149" i="1"/>
  <c r="Y149" i="1" s="1"/>
  <c r="CY149" i="1"/>
  <c r="X149" i="1" s="1"/>
  <c r="CP149" i="1"/>
  <c r="O149" i="1" s="1"/>
  <c r="CZ147" i="1"/>
  <c r="Y147" i="1" s="1"/>
  <c r="CY147" i="1"/>
  <c r="X147" i="1" s="1"/>
  <c r="CP147" i="1"/>
  <c r="O147" i="1" s="1"/>
  <c r="CZ143" i="1"/>
  <c r="Y143" i="1" s="1"/>
  <c r="CY143" i="1"/>
  <c r="X143" i="1" s="1"/>
  <c r="CP143" i="1"/>
  <c r="O143" i="1" s="1"/>
  <c r="CZ141" i="1"/>
  <c r="Y141" i="1" s="1"/>
  <c r="CY141" i="1"/>
  <c r="X141" i="1" s="1"/>
  <c r="CP141" i="1"/>
  <c r="O141" i="1" s="1"/>
  <c r="CZ74" i="1"/>
  <c r="Y74" i="1" s="1"/>
  <c r="CY74" i="1"/>
  <c r="X74" i="1" s="1"/>
  <c r="CP74" i="1"/>
  <c r="O74" i="1" s="1"/>
  <c r="CZ72" i="1"/>
  <c r="Y72" i="1" s="1"/>
  <c r="CY72" i="1"/>
  <c r="X72" i="1" s="1"/>
  <c r="CP72" i="1"/>
  <c r="O72" i="1" s="1"/>
  <c r="CZ62" i="1"/>
  <c r="Y62" i="1" s="1"/>
  <c r="CY62" i="1"/>
  <c r="X62" i="1" s="1"/>
  <c r="CP62" i="1"/>
  <c r="O62" i="1" s="1"/>
  <c r="CZ60" i="1"/>
  <c r="Y60" i="1" s="1"/>
  <c r="CY60" i="1"/>
  <c r="X60" i="1" s="1"/>
  <c r="CZ59" i="1"/>
  <c r="Y59" i="1" s="1"/>
  <c r="CY59" i="1"/>
  <c r="X59" i="1" s="1"/>
  <c r="CZ58" i="1"/>
  <c r="Y58" i="1" s="1"/>
  <c r="CY58" i="1"/>
  <c r="X58" i="1" s="1"/>
  <c r="CZ57" i="1"/>
  <c r="Y57" i="1" s="1"/>
  <c r="CY57" i="1"/>
  <c r="X57" i="1" s="1"/>
  <c r="CZ56" i="1"/>
  <c r="Y56" i="1" s="1"/>
  <c r="CY56" i="1"/>
  <c r="X56" i="1" s="1"/>
  <c r="CZ55" i="1"/>
  <c r="Y55" i="1" s="1"/>
  <c r="CY55" i="1"/>
  <c r="X55" i="1" s="1"/>
  <c r="CZ54" i="1"/>
  <c r="Y54" i="1" s="1"/>
  <c r="CY54" i="1"/>
  <c r="X54" i="1" s="1"/>
  <c r="CZ53" i="1"/>
  <c r="Y53" i="1" s="1"/>
  <c r="CY53" i="1"/>
  <c r="X53" i="1" s="1"/>
  <c r="CZ52" i="1"/>
  <c r="Y52" i="1" s="1"/>
  <c r="CY52" i="1"/>
  <c r="X52" i="1" s="1"/>
  <c r="CZ51" i="1"/>
  <c r="Y51" i="1" s="1"/>
  <c r="CY51" i="1"/>
  <c r="X51" i="1" s="1"/>
  <c r="CZ50" i="1"/>
  <c r="Y50" i="1" s="1"/>
  <c r="CY50" i="1"/>
  <c r="X50" i="1" s="1"/>
  <c r="CZ49" i="1"/>
  <c r="Y49" i="1" s="1"/>
  <c r="CY49" i="1"/>
  <c r="X49" i="1" s="1"/>
  <c r="CZ48" i="1"/>
  <c r="Y48" i="1" s="1"/>
  <c r="CY48" i="1"/>
  <c r="X48" i="1" s="1"/>
  <c r="CZ47" i="1"/>
  <c r="Y47" i="1" s="1"/>
  <c r="CY47" i="1"/>
  <c r="X47" i="1" s="1"/>
  <c r="CZ46" i="1"/>
  <c r="Y46" i="1" s="1"/>
  <c r="CY46" i="1"/>
  <c r="X46" i="1" s="1"/>
  <c r="CZ45" i="1"/>
  <c r="Y45" i="1" s="1"/>
  <c r="CY45" i="1"/>
  <c r="X45" i="1" s="1"/>
  <c r="CZ43" i="1"/>
  <c r="Y43" i="1" s="1"/>
  <c r="CY43" i="1"/>
  <c r="X43" i="1" s="1"/>
  <c r="CZ42" i="1"/>
  <c r="Y42" i="1" s="1"/>
  <c r="CY42" i="1"/>
  <c r="X42" i="1" s="1"/>
  <c r="CZ41" i="1"/>
  <c r="Y41" i="1" s="1"/>
  <c r="CY41" i="1"/>
  <c r="X41" i="1" s="1"/>
  <c r="CY35" i="1"/>
  <c r="X35" i="1" s="1"/>
  <c r="CY31" i="1"/>
  <c r="X31" i="1" s="1"/>
  <c r="BC239" i="1"/>
  <c r="BA239" i="1"/>
  <c r="AU239" i="1"/>
  <c r="AQ239" i="1"/>
  <c r="AO239" i="1"/>
  <c r="CS237" i="1"/>
  <c r="R237" i="1" s="1"/>
  <c r="CZ237" i="1" s="1"/>
  <c r="Y237" i="1" s="1"/>
  <c r="CQ237" i="1"/>
  <c r="P237" i="1" s="1"/>
  <c r="CP237" i="1" s="1"/>
  <c r="O237" i="1" s="1"/>
  <c r="CS236" i="1"/>
  <c r="R236" i="1" s="1"/>
  <c r="CY236" i="1" s="1"/>
  <c r="X236" i="1" s="1"/>
  <c r="CQ236" i="1"/>
  <c r="P236" i="1" s="1"/>
  <c r="CP236" i="1" s="1"/>
  <c r="O236" i="1" s="1"/>
  <c r="CS235" i="1"/>
  <c r="R235" i="1" s="1"/>
  <c r="CY235" i="1" s="1"/>
  <c r="X235" i="1" s="1"/>
  <c r="CQ235" i="1"/>
  <c r="P235" i="1" s="1"/>
  <c r="CP235" i="1" s="1"/>
  <c r="O235" i="1" s="1"/>
  <c r="CS234" i="1"/>
  <c r="R234" i="1" s="1"/>
  <c r="CZ234" i="1" s="1"/>
  <c r="Y234" i="1" s="1"/>
  <c r="CQ234" i="1"/>
  <c r="P234" i="1" s="1"/>
  <c r="CP234" i="1" s="1"/>
  <c r="O234" i="1" s="1"/>
  <c r="CS233" i="1"/>
  <c r="R233" i="1" s="1"/>
  <c r="CZ233" i="1" s="1"/>
  <c r="Y233" i="1" s="1"/>
  <c r="CQ233" i="1"/>
  <c r="P233" i="1" s="1"/>
  <c r="CP233" i="1" s="1"/>
  <c r="O233" i="1" s="1"/>
  <c r="CS232" i="1"/>
  <c r="R232" i="1" s="1"/>
  <c r="CY232" i="1" s="1"/>
  <c r="X232" i="1" s="1"/>
  <c r="CQ232" i="1"/>
  <c r="P232" i="1" s="1"/>
  <c r="CP232" i="1" s="1"/>
  <c r="O232" i="1" s="1"/>
  <c r="CS231" i="1"/>
  <c r="R231" i="1" s="1"/>
  <c r="CZ231" i="1" s="1"/>
  <c r="Y231" i="1" s="1"/>
  <c r="CQ231" i="1"/>
  <c r="P231" i="1" s="1"/>
  <c r="CP231" i="1" s="1"/>
  <c r="O231" i="1" s="1"/>
  <c r="CS230" i="1"/>
  <c r="R230" i="1" s="1"/>
  <c r="CZ230" i="1" s="1"/>
  <c r="Y230" i="1" s="1"/>
  <c r="CQ230" i="1"/>
  <c r="P230" i="1" s="1"/>
  <c r="CP230" i="1" s="1"/>
  <c r="O230" i="1" s="1"/>
  <c r="CS229" i="1"/>
  <c r="R229" i="1" s="1"/>
  <c r="CY229" i="1" s="1"/>
  <c r="X229" i="1" s="1"/>
  <c r="CQ229" i="1"/>
  <c r="P229" i="1" s="1"/>
  <c r="CP229" i="1" s="1"/>
  <c r="O229" i="1" s="1"/>
  <c r="CS228" i="1"/>
  <c r="R228" i="1" s="1"/>
  <c r="CY228" i="1" s="1"/>
  <c r="X228" i="1" s="1"/>
  <c r="CQ228" i="1"/>
  <c r="P228" i="1" s="1"/>
  <c r="CP228" i="1" s="1"/>
  <c r="O228" i="1" s="1"/>
  <c r="CS227" i="1"/>
  <c r="R227" i="1" s="1"/>
  <c r="CZ227" i="1" s="1"/>
  <c r="Y227" i="1" s="1"/>
  <c r="CQ227" i="1"/>
  <c r="P227" i="1" s="1"/>
  <c r="CP227" i="1" s="1"/>
  <c r="O227" i="1" s="1"/>
  <c r="CS225" i="1"/>
  <c r="R225" i="1" s="1"/>
  <c r="CZ225" i="1" s="1"/>
  <c r="Y225" i="1" s="1"/>
  <c r="CQ225" i="1"/>
  <c r="P225" i="1" s="1"/>
  <c r="CP225" i="1" s="1"/>
  <c r="O225" i="1" s="1"/>
  <c r="CS224" i="1"/>
  <c r="R224" i="1" s="1"/>
  <c r="CZ224" i="1" s="1"/>
  <c r="Y224" i="1" s="1"/>
  <c r="CQ224" i="1"/>
  <c r="P224" i="1" s="1"/>
  <c r="CP224" i="1" s="1"/>
  <c r="O224" i="1" s="1"/>
  <c r="CS223" i="1"/>
  <c r="R223" i="1" s="1"/>
  <c r="CY223" i="1" s="1"/>
  <c r="X223" i="1" s="1"/>
  <c r="CQ223" i="1"/>
  <c r="P223" i="1" s="1"/>
  <c r="CP223" i="1" s="1"/>
  <c r="O223" i="1" s="1"/>
  <c r="CS222" i="1"/>
  <c r="R222" i="1" s="1"/>
  <c r="CY222" i="1" s="1"/>
  <c r="X222" i="1" s="1"/>
  <c r="CQ222" i="1"/>
  <c r="P222" i="1" s="1"/>
  <c r="CP222" i="1" s="1"/>
  <c r="O222" i="1" s="1"/>
  <c r="CS221" i="1"/>
  <c r="R221" i="1" s="1"/>
  <c r="CZ221" i="1" s="1"/>
  <c r="Y221" i="1" s="1"/>
  <c r="CQ221" i="1"/>
  <c r="P221" i="1" s="1"/>
  <c r="CP221" i="1" s="1"/>
  <c r="O221" i="1" s="1"/>
  <c r="CS220" i="1"/>
  <c r="R220" i="1" s="1"/>
  <c r="CY220" i="1" s="1"/>
  <c r="X220" i="1" s="1"/>
  <c r="CQ220" i="1"/>
  <c r="P220" i="1" s="1"/>
  <c r="CP220" i="1" s="1"/>
  <c r="O220" i="1" s="1"/>
  <c r="CS219" i="1"/>
  <c r="R219" i="1" s="1"/>
  <c r="CY219" i="1" s="1"/>
  <c r="X219" i="1" s="1"/>
  <c r="CQ219" i="1"/>
  <c r="P219" i="1" s="1"/>
  <c r="CP219" i="1" s="1"/>
  <c r="O219" i="1" s="1"/>
  <c r="CS218" i="1"/>
  <c r="R218" i="1" s="1"/>
  <c r="CY218" i="1" s="1"/>
  <c r="X218" i="1" s="1"/>
  <c r="CQ218" i="1"/>
  <c r="P218" i="1" s="1"/>
  <c r="CP218" i="1" s="1"/>
  <c r="O218" i="1" s="1"/>
  <c r="CS217" i="1"/>
  <c r="R217" i="1" s="1"/>
  <c r="CZ217" i="1" s="1"/>
  <c r="Y217" i="1" s="1"/>
  <c r="CQ217" i="1"/>
  <c r="P217" i="1" s="1"/>
  <c r="CP217" i="1" s="1"/>
  <c r="O217" i="1" s="1"/>
  <c r="CS216" i="1"/>
  <c r="R216" i="1" s="1"/>
  <c r="CY216" i="1" s="1"/>
  <c r="X216" i="1" s="1"/>
  <c r="CQ216" i="1"/>
  <c r="P216" i="1" s="1"/>
  <c r="CP216" i="1" s="1"/>
  <c r="O216" i="1" s="1"/>
  <c r="CS215" i="1"/>
  <c r="R215" i="1" s="1"/>
  <c r="CY215" i="1" s="1"/>
  <c r="X215" i="1" s="1"/>
  <c r="CQ215" i="1"/>
  <c r="P215" i="1" s="1"/>
  <c r="CP215" i="1" s="1"/>
  <c r="O215" i="1" s="1"/>
  <c r="CS214" i="1"/>
  <c r="R214" i="1" s="1"/>
  <c r="CY214" i="1" s="1"/>
  <c r="X214" i="1" s="1"/>
  <c r="CQ214" i="1"/>
  <c r="P214" i="1" s="1"/>
  <c r="CP214" i="1" s="1"/>
  <c r="O214" i="1" s="1"/>
  <c r="CS213" i="1"/>
  <c r="R213" i="1" s="1"/>
  <c r="CZ213" i="1" s="1"/>
  <c r="Y213" i="1" s="1"/>
  <c r="CQ213" i="1"/>
  <c r="P213" i="1" s="1"/>
  <c r="CP213" i="1" s="1"/>
  <c r="O213" i="1" s="1"/>
  <c r="CS212" i="1"/>
  <c r="R212" i="1" s="1"/>
  <c r="CY212" i="1" s="1"/>
  <c r="X212" i="1" s="1"/>
  <c r="CQ212" i="1"/>
  <c r="P212" i="1" s="1"/>
  <c r="CP212" i="1" s="1"/>
  <c r="O212" i="1" s="1"/>
  <c r="CS211" i="1"/>
  <c r="R211" i="1" s="1"/>
  <c r="CY211" i="1" s="1"/>
  <c r="X211" i="1" s="1"/>
  <c r="CQ211" i="1"/>
  <c r="P211" i="1" s="1"/>
  <c r="CP211" i="1" s="1"/>
  <c r="O211" i="1" s="1"/>
  <c r="CS210" i="1"/>
  <c r="R210" i="1" s="1"/>
  <c r="CY210" i="1" s="1"/>
  <c r="X210" i="1" s="1"/>
  <c r="CQ210" i="1"/>
  <c r="P210" i="1" s="1"/>
  <c r="CP210" i="1" s="1"/>
  <c r="O210" i="1" s="1"/>
  <c r="CS209" i="1"/>
  <c r="R209" i="1" s="1"/>
  <c r="CZ209" i="1" s="1"/>
  <c r="Y209" i="1" s="1"/>
  <c r="CQ209" i="1"/>
  <c r="P209" i="1" s="1"/>
  <c r="CP209" i="1" s="1"/>
  <c r="O209" i="1" s="1"/>
  <c r="CS208" i="1"/>
  <c r="R208" i="1" s="1"/>
  <c r="CY208" i="1" s="1"/>
  <c r="X208" i="1" s="1"/>
  <c r="CQ208" i="1"/>
  <c r="P208" i="1" s="1"/>
  <c r="CP208" i="1" s="1"/>
  <c r="O208" i="1" s="1"/>
  <c r="CS207" i="1"/>
  <c r="R207" i="1" s="1"/>
  <c r="CY207" i="1" s="1"/>
  <c r="X207" i="1" s="1"/>
  <c r="CQ207" i="1"/>
  <c r="P207" i="1" s="1"/>
  <c r="CP207" i="1" s="1"/>
  <c r="O207" i="1" s="1"/>
  <c r="CS206" i="1"/>
  <c r="R206" i="1" s="1"/>
  <c r="CY206" i="1" s="1"/>
  <c r="X206" i="1" s="1"/>
  <c r="CQ206" i="1"/>
  <c r="P206" i="1" s="1"/>
  <c r="CP206" i="1" s="1"/>
  <c r="O206" i="1" s="1"/>
  <c r="CS204" i="1"/>
  <c r="R204" i="1" s="1"/>
  <c r="CZ204" i="1" s="1"/>
  <c r="Y204" i="1" s="1"/>
  <c r="CQ204" i="1"/>
  <c r="P204" i="1" s="1"/>
  <c r="CP204" i="1" s="1"/>
  <c r="O204" i="1" s="1"/>
  <c r="CS203" i="1"/>
  <c r="R203" i="1" s="1"/>
  <c r="CY203" i="1" s="1"/>
  <c r="X203" i="1" s="1"/>
  <c r="CQ203" i="1"/>
  <c r="P203" i="1" s="1"/>
  <c r="CP203" i="1" s="1"/>
  <c r="O203" i="1" s="1"/>
  <c r="CS202" i="1"/>
  <c r="R202" i="1" s="1"/>
  <c r="CY202" i="1" s="1"/>
  <c r="X202" i="1" s="1"/>
  <c r="CQ202" i="1"/>
  <c r="P202" i="1" s="1"/>
  <c r="CP202" i="1" s="1"/>
  <c r="O202" i="1" s="1"/>
  <c r="CS201" i="1"/>
  <c r="R201" i="1" s="1"/>
  <c r="CY201" i="1" s="1"/>
  <c r="X201" i="1" s="1"/>
  <c r="CQ201" i="1"/>
  <c r="P201" i="1" s="1"/>
  <c r="CP201" i="1" s="1"/>
  <c r="O201" i="1" s="1"/>
  <c r="CS200" i="1"/>
  <c r="R200" i="1" s="1"/>
  <c r="CZ200" i="1" s="1"/>
  <c r="Y200" i="1" s="1"/>
  <c r="CQ200" i="1"/>
  <c r="P200" i="1" s="1"/>
  <c r="CP200" i="1" s="1"/>
  <c r="O200" i="1" s="1"/>
  <c r="CS199" i="1"/>
  <c r="R199" i="1" s="1"/>
  <c r="CY199" i="1" s="1"/>
  <c r="X199" i="1" s="1"/>
  <c r="CQ199" i="1"/>
  <c r="P199" i="1" s="1"/>
  <c r="CP199" i="1" s="1"/>
  <c r="O199" i="1" s="1"/>
  <c r="CS198" i="1"/>
  <c r="R198" i="1" s="1"/>
  <c r="CY198" i="1" s="1"/>
  <c r="X198" i="1" s="1"/>
  <c r="CQ198" i="1"/>
  <c r="P198" i="1" s="1"/>
  <c r="CP198" i="1" s="1"/>
  <c r="O198" i="1" s="1"/>
  <c r="CS197" i="1"/>
  <c r="R197" i="1" s="1"/>
  <c r="CY197" i="1" s="1"/>
  <c r="X197" i="1" s="1"/>
  <c r="CQ197" i="1"/>
  <c r="P197" i="1" s="1"/>
  <c r="CP197" i="1" s="1"/>
  <c r="O197" i="1" s="1"/>
  <c r="CS196" i="1"/>
  <c r="R196" i="1" s="1"/>
  <c r="CZ196" i="1" s="1"/>
  <c r="Y196" i="1" s="1"/>
  <c r="CQ196" i="1"/>
  <c r="P196" i="1" s="1"/>
  <c r="CP196" i="1" s="1"/>
  <c r="O196" i="1" s="1"/>
  <c r="CS195" i="1"/>
  <c r="R195" i="1" s="1"/>
  <c r="CY195" i="1" s="1"/>
  <c r="X195" i="1" s="1"/>
  <c r="CQ195" i="1"/>
  <c r="P195" i="1" s="1"/>
  <c r="CP195" i="1" s="1"/>
  <c r="O195" i="1" s="1"/>
  <c r="CS194" i="1"/>
  <c r="R194" i="1" s="1"/>
  <c r="CY194" i="1" s="1"/>
  <c r="X194" i="1" s="1"/>
  <c r="CQ194" i="1"/>
  <c r="P194" i="1" s="1"/>
  <c r="CP194" i="1" s="1"/>
  <c r="O194" i="1" s="1"/>
  <c r="CS193" i="1"/>
  <c r="R193" i="1" s="1"/>
  <c r="CY193" i="1" s="1"/>
  <c r="X193" i="1" s="1"/>
  <c r="CQ193" i="1"/>
  <c r="P193" i="1" s="1"/>
  <c r="CP193" i="1" s="1"/>
  <c r="O193" i="1" s="1"/>
  <c r="CS192" i="1"/>
  <c r="R192" i="1" s="1"/>
  <c r="CZ192" i="1" s="1"/>
  <c r="Y192" i="1" s="1"/>
  <c r="CQ192" i="1"/>
  <c r="P192" i="1" s="1"/>
  <c r="CP192" i="1" s="1"/>
  <c r="O192" i="1" s="1"/>
  <c r="CS191" i="1"/>
  <c r="R191" i="1" s="1"/>
  <c r="CY191" i="1" s="1"/>
  <c r="X191" i="1" s="1"/>
  <c r="CQ191" i="1"/>
  <c r="P191" i="1" s="1"/>
  <c r="CP191" i="1" s="1"/>
  <c r="O191" i="1" s="1"/>
  <c r="CS190" i="1"/>
  <c r="R190" i="1" s="1"/>
  <c r="CY190" i="1" s="1"/>
  <c r="X190" i="1" s="1"/>
  <c r="CQ190" i="1"/>
  <c r="P190" i="1" s="1"/>
  <c r="CP190" i="1" s="1"/>
  <c r="O190" i="1" s="1"/>
  <c r="CS189" i="1"/>
  <c r="R189" i="1" s="1"/>
  <c r="CY189" i="1" s="1"/>
  <c r="X189" i="1" s="1"/>
  <c r="CQ189" i="1"/>
  <c r="P189" i="1" s="1"/>
  <c r="CP189" i="1" s="1"/>
  <c r="O189" i="1" s="1"/>
  <c r="CS188" i="1"/>
  <c r="R188" i="1" s="1"/>
  <c r="CZ188" i="1" s="1"/>
  <c r="Y188" i="1" s="1"/>
  <c r="CQ188" i="1"/>
  <c r="P188" i="1" s="1"/>
  <c r="CP188" i="1" s="1"/>
  <c r="O188" i="1" s="1"/>
  <c r="CS187" i="1"/>
  <c r="R187" i="1" s="1"/>
  <c r="CY187" i="1" s="1"/>
  <c r="X187" i="1" s="1"/>
  <c r="CQ187" i="1"/>
  <c r="P187" i="1" s="1"/>
  <c r="CP187" i="1" s="1"/>
  <c r="O187" i="1" s="1"/>
  <c r="CS186" i="1"/>
  <c r="R186" i="1" s="1"/>
  <c r="CY186" i="1" s="1"/>
  <c r="X186" i="1" s="1"/>
  <c r="CQ186" i="1"/>
  <c r="P186" i="1" s="1"/>
  <c r="CP186" i="1" s="1"/>
  <c r="O186" i="1" s="1"/>
  <c r="CS185" i="1"/>
  <c r="R185" i="1" s="1"/>
  <c r="CY185" i="1" s="1"/>
  <c r="X185" i="1" s="1"/>
  <c r="CQ185" i="1"/>
  <c r="P185" i="1" s="1"/>
  <c r="CP185" i="1" s="1"/>
  <c r="O185" i="1" s="1"/>
  <c r="CS184" i="1"/>
  <c r="R184" i="1" s="1"/>
  <c r="CZ184" i="1" s="1"/>
  <c r="Y184" i="1" s="1"/>
  <c r="CQ184" i="1"/>
  <c r="P184" i="1" s="1"/>
  <c r="CP184" i="1" s="1"/>
  <c r="O184" i="1" s="1"/>
  <c r="CS183" i="1"/>
  <c r="R183" i="1" s="1"/>
  <c r="CY183" i="1" s="1"/>
  <c r="X183" i="1" s="1"/>
  <c r="CQ183" i="1"/>
  <c r="P183" i="1" s="1"/>
  <c r="CP183" i="1" s="1"/>
  <c r="O183" i="1" s="1"/>
  <c r="CS182" i="1"/>
  <c r="R182" i="1" s="1"/>
  <c r="CY182" i="1" s="1"/>
  <c r="X182" i="1" s="1"/>
  <c r="CQ182" i="1"/>
  <c r="P182" i="1" s="1"/>
  <c r="CP182" i="1" s="1"/>
  <c r="O182" i="1" s="1"/>
  <c r="CS181" i="1"/>
  <c r="R181" i="1" s="1"/>
  <c r="CY181" i="1" s="1"/>
  <c r="X181" i="1" s="1"/>
  <c r="CQ181" i="1"/>
  <c r="P181" i="1" s="1"/>
  <c r="CP181" i="1" s="1"/>
  <c r="O181" i="1" s="1"/>
  <c r="CS180" i="1"/>
  <c r="R180" i="1" s="1"/>
  <c r="CZ180" i="1" s="1"/>
  <c r="Y180" i="1" s="1"/>
  <c r="CQ180" i="1"/>
  <c r="P180" i="1" s="1"/>
  <c r="CP180" i="1" s="1"/>
  <c r="O180" i="1" s="1"/>
  <c r="CS179" i="1"/>
  <c r="R179" i="1" s="1"/>
  <c r="CY179" i="1" s="1"/>
  <c r="X179" i="1" s="1"/>
  <c r="CQ179" i="1"/>
  <c r="P179" i="1" s="1"/>
  <c r="CP179" i="1" s="1"/>
  <c r="O179" i="1" s="1"/>
  <c r="CS178" i="1"/>
  <c r="R178" i="1" s="1"/>
  <c r="CY178" i="1" s="1"/>
  <c r="X178" i="1" s="1"/>
  <c r="CQ178" i="1"/>
  <c r="P178" i="1" s="1"/>
  <c r="CP178" i="1" s="1"/>
  <c r="O178" i="1" s="1"/>
  <c r="CS176" i="1"/>
  <c r="R176" i="1" s="1"/>
  <c r="CY176" i="1" s="1"/>
  <c r="X176" i="1" s="1"/>
  <c r="CQ176" i="1"/>
  <c r="P176" i="1" s="1"/>
  <c r="CP176" i="1" s="1"/>
  <c r="O176" i="1" s="1"/>
  <c r="CS175" i="1"/>
  <c r="R175" i="1" s="1"/>
  <c r="CZ175" i="1" s="1"/>
  <c r="Y175" i="1" s="1"/>
  <c r="CQ175" i="1"/>
  <c r="P175" i="1" s="1"/>
  <c r="CP175" i="1" s="1"/>
  <c r="O175" i="1" s="1"/>
  <c r="CS174" i="1"/>
  <c r="R174" i="1" s="1"/>
  <c r="CY174" i="1" s="1"/>
  <c r="X174" i="1" s="1"/>
  <c r="CQ174" i="1"/>
  <c r="P174" i="1" s="1"/>
  <c r="CP174" i="1" s="1"/>
  <c r="O174" i="1" s="1"/>
  <c r="CS173" i="1"/>
  <c r="R173" i="1" s="1"/>
  <c r="CY173" i="1" s="1"/>
  <c r="X173" i="1" s="1"/>
  <c r="CQ173" i="1"/>
  <c r="P173" i="1" s="1"/>
  <c r="CP173" i="1" s="1"/>
  <c r="O173" i="1" s="1"/>
  <c r="CS172" i="1"/>
  <c r="R172" i="1" s="1"/>
  <c r="CY172" i="1" s="1"/>
  <c r="X172" i="1" s="1"/>
  <c r="CQ172" i="1"/>
  <c r="P172" i="1" s="1"/>
  <c r="CP172" i="1" s="1"/>
  <c r="O172" i="1" s="1"/>
  <c r="CS171" i="1"/>
  <c r="R171" i="1" s="1"/>
  <c r="CZ171" i="1" s="1"/>
  <c r="Y171" i="1" s="1"/>
  <c r="CQ171" i="1"/>
  <c r="P171" i="1" s="1"/>
  <c r="CP171" i="1" s="1"/>
  <c r="O171" i="1" s="1"/>
  <c r="CS170" i="1"/>
  <c r="R170" i="1" s="1"/>
  <c r="CY170" i="1" s="1"/>
  <c r="X170" i="1" s="1"/>
  <c r="CQ170" i="1"/>
  <c r="P170" i="1" s="1"/>
  <c r="CP170" i="1" s="1"/>
  <c r="O170" i="1" s="1"/>
  <c r="CS169" i="1"/>
  <c r="R169" i="1" s="1"/>
  <c r="CY169" i="1" s="1"/>
  <c r="X169" i="1" s="1"/>
  <c r="CQ169" i="1"/>
  <c r="P169" i="1" s="1"/>
  <c r="CP169" i="1" s="1"/>
  <c r="O169" i="1" s="1"/>
  <c r="CS168" i="1"/>
  <c r="R168" i="1" s="1"/>
  <c r="CY168" i="1" s="1"/>
  <c r="X168" i="1" s="1"/>
  <c r="CQ168" i="1"/>
  <c r="P168" i="1" s="1"/>
  <c r="CP168" i="1" s="1"/>
  <c r="O168" i="1" s="1"/>
  <c r="CS167" i="1"/>
  <c r="R167" i="1" s="1"/>
  <c r="CZ167" i="1" s="1"/>
  <c r="Y167" i="1" s="1"/>
  <c r="CQ167" i="1"/>
  <c r="P167" i="1" s="1"/>
  <c r="CP167" i="1" s="1"/>
  <c r="O167" i="1" s="1"/>
  <c r="CS166" i="1"/>
  <c r="R166" i="1" s="1"/>
  <c r="CY166" i="1" s="1"/>
  <c r="X166" i="1" s="1"/>
  <c r="CQ166" i="1"/>
  <c r="P166" i="1" s="1"/>
  <c r="CP166" i="1" s="1"/>
  <c r="O166" i="1" s="1"/>
  <c r="CS165" i="1"/>
  <c r="R165" i="1" s="1"/>
  <c r="CY165" i="1" s="1"/>
  <c r="X165" i="1" s="1"/>
  <c r="CQ165" i="1"/>
  <c r="P165" i="1" s="1"/>
  <c r="CP165" i="1" s="1"/>
  <c r="O165" i="1" s="1"/>
  <c r="CS164" i="1"/>
  <c r="R164" i="1" s="1"/>
  <c r="CZ164" i="1" s="1"/>
  <c r="Y164" i="1" s="1"/>
  <c r="CQ164" i="1"/>
  <c r="P164" i="1" s="1"/>
  <c r="CP164" i="1" s="1"/>
  <c r="O164" i="1" s="1"/>
  <c r="AB163" i="1"/>
  <c r="AB161" i="1"/>
  <c r="AB159" i="1"/>
  <c r="CZ158" i="1"/>
  <c r="Y158" i="1" s="1"/>
  <c r="CY158" i="1"/>
  <c r="X158" i="1" s="1"/>
  <c r="CP158" i="1"/>
  <c r="O158" i="1" s="1"/>
  <c r="CZ157" i="1"/>
  <c r="Y157" i="1" s="1"/>
  <c r="CY157" i="1"/>
  <c r="X157" i="1" s="1"/>
  <c r="CP157" i="1"/>
  <c r="O157" i="1" s="1"/>
  <c r="CZ156" i="1"/>
  <c r="Y156" i="1" s="1"/>
  <c r="CY156" i="1"/>
  <c r="X156" i="1" s="1"/>
  <c r="CP156" i="1"/>
  <c r="O156" i="1" s="1"/>
  <c r="AB155" i="1"/>
  <c r="AB153" i="1"/>
  <c r="CZ152" i="1"/>
  <c r="Y152" i="1" s="1"/>
  <c r="CY152" i="1"/>
  <c r="X152" i="1" s="1"/>
  <c r="CP152" i="1"/>
  <c r="O152" i="1" s="1"/>
  <c r="AB151" i="1"/>
  <c r="CZ150" i="1"/>
  <c r="Y150" i="1" s="1"/>
  <c r="CY150" i="1"/>
  <c r="X150" i="1" s="1"/>
  <c r="CP150" i="1"/>
  <c r="O150" i="1" s="1"/>
  <c r="AB149" i="1"/>
  <c r="CZ148" i="1"/>
  <c r="Y148" i="1" s="1"/>
  <c r="CY148" i="1"/>
  <c r="X148" i="1" s="1"/>
  <c r="CP148" i="1"/>
  <c r="O148" i="1" s="1"/>
  <c r="AB147" i="1"/>
  <c r="CZ146" i="1"/>
  <c r="Y146" i="1" s="1"/>
  <c r="CY146" i="1"/>
  <c r="X146" i="1" s="1"/>
  <c r="CP146" i="1"/>
  <c r="O146" i="1" s="1"/>
  <c r="CZ145" i="1"/>
  <c r="Y145" i="1" s="1"/>
  <c r="CY145" i="1"/>
  <c r="X145" i="1" s="1"/>
  <c r="CP145" i="1"/>
  <c r="O145" i="1" s="1"/>
  <c r="AB143" i="1"/>
  <c r="AB141" i="1"/>
  <c r="CZ140" i="1"/>
  <c r="Y140" i="1" s="1"/>
  <c r="CY140" i="1"/>
  <c r="X140" i="1" s="1"/>
  <c r="CP140" i="1"/>
  <c r="O140" i="1" s="1"/>
  <c r="CZ139" i="1"/>
  <c r="Y139" i="1" s="1"/>
  <c r="CY139" i="1"/>
  <c r="X139" i="1" s="1"/>
  <c r="CP139" i="1"/>
  <c r="O139" i="1" s="1"/>
  <c r="AB138" i="1"/>
  <c r="AB136" i="1"/>
  <c r="AB134" i="1"/>
  <c r="AB132" i="1"/>
  <c r="AB130" i="1"/>
  <c r="AB128" i="1"/>
  <c r="AB126" i="1"/>
  <c r="AB124" i="1"/>
  <c r="AB122" i="1"/>
  <c r="AB120" i="1"/>
  <c r="AB118" i="1"/>
  <c r="AB116" i="1"/>
  <c r="AB114" i="1"/>
  <c r="AB112" i="1"/>
  <c r="AB110" i="1"/>
  <c r="AB107" i="1"/>
  <c r="AB105" i="1"/>
  <c r="AB103" i="1"/>
  <c r="AB101" i="1"/>
  <c r="AB99" i="1"/>
  <c r="AB96" i="1"/>
  <c r="AB94" i="1"/>
  <c r="AB92" i="1"/>
  <c r="AB90" i="1"/>
  <c r="AB88" i="1"/>
  <c r="AB86" i="1"/>
  <c r="AB84" i="1"/>
  <c r="AB82" i="1"/>
  <c r="AB80" i="1"/>
  <c r="AB78" i="1"/>
  <c r="AB76" i="1"/>
  <c r="CZ75" i="1"/>
  <c r="Y75" i="1" s="1"/>
  <c r="CY75" i="1"/>
  <c r="X75" i="1" s="1"/>
  <c r="CP75" i="1"/>
  <c r="O75" i="1" s="1"/>
  <c r="AB74" i="1"/>
  <c r="CZ73" i="1"/>
  <c r="Y73" i="1" s="1"/>
  <c r="CY73" i="1"/>
  <c r="X73" i="1" s="1"/>
  <c r="CP73" i="1"/>
  <c r="O73" i="1" s="1"/>
  <c r="AB72" i="1"/>
  <c r="CZ71" i="1"/>
  <c r="Y71" i="1" s="1"/>
  <c r="CY71" i="1"/>
  <c r="X71" i="1" s="1"/>
  <c r="CP71" i="1"/>
  <c r="O71" i="1" s="1"/>
  <c r="AB70" i="1"/>
  <c r="AB68" i="1"/>
  <c r="AB66" i="1"/>
  <c r="AB64" i="1"/>
  <c r="AB62" i="1"/>
  <c r="CZ61" i="1"/>
  <c r="Y61" i="1" s="1"/>
  <c r="CY61" i="1"/>
  <c r="X61" i="1" s="1"/>
  <c r="CP61" i="1"/>
  <c r="O61" i="1" s="1"/>
  <c r="CP60" i="1"/>
  <c r="O60" i="1" s="1"/>
  <c r="CP59" i="1"/>
  <c r="O59" i="1" s="1"/>
  <c r="CP58" i="1"/>
  <c r="O58" i="1" s="1"/>
  <c r="CP57" i="1"/>
  <c r="O57" i="1" s="1"/>
  <c r="CP56" i="1"/>
  <c r="O56" i="1" s="1"/>
  <c r="CP55" i="1"/>
  <c r="O55" i="1" s="1"/>
  <c r="CP54" i="1"/>
  <c r="O54" i="1" s="1"/>
  <c r="CP53" i="1"/>
  <c r="O53" i="1" s="1"/>
  <c r="CP52" i="1"/>
  <c r="O52" i="1" s="1"/>
  <c r="CP51" i="1"/>
  <c r="O51" i="1" s="1"/>
  <c r="CP50" i="1"/>
  <c r="O50" i="1" s="1"/>
  <c r="CP49" i="1"/>
  <c r="O49" i="1" s="1"/>
  <c r="CP48" i="1"/>
  <c r="O48" i="1" s="1"/>
  <c r="CP47" i="1"/>
  <c r="O47" i="1" s="1"/>
  <c r="CP46" i="1"/>
  <c r="O46" i="1" s="1"/>
  <c r="CP45" i="1"/>
  <c r="O45" i="1" s="1"/>
  <c r="CP43" i="1"/>
  <c r="O43" i="1" s="1"/>
  <c r="GN42" i="1"/>
  <c r="GM42" i="1"/>
  <c r="GN41" i="1"/>
  <c r="GM41" i="1"/>
  <c r="CY33" i="1"/>
  <c r="X33" i="1" s="1"/>
  <c r="GM33" i="1" s="1"/>
  <c r="CY29" i="1"/>
  <c r="X29" i="1" s="1"/>
  <c r="GO29" i="1" s="1"/>
  <c r="CY27" i="1"/>
  <c r="X27" i="1" s="1"/>
  <c r="GN27" i="1" s="1"/>
  <c r="CS163" i="1"/>
  <c r="R163" i="1" s="1"/>
  <c r="CZ163" i="1" s="1"/>
  <c r="Y163" i="1" s="1"/>
  <c r="CQ163" i="1"/>
  <c r="P163" i="1" s="1"/>
  <c r="CP163" i="1" s="1"/>
  <c r="O163" i="1" s="1"/>
  <c r="CS162" i="1"/>
  <c r="R162" i="1" s="1"/>
  <c r="CZ162" i="1" s="1"/>
  <c r="Y162" i="1" s="1"/>
  <c r="CQ162" i="1"/>
  <c r="P162" i="1" s="1"/>
  <c r="CP162" i="1" s="1"/>
  <c r="O162" i="1" s="1"/>
  <c r="CS161" i="1"/>
  <c r="R161" i="1" s="1"/>
  <c r="CY161" i="1" s="1"/>
  <c r="X161" i="1" s="1"/>
  <c r="CQ161" i="1"/>
  <c r="P161" i="1" s="1"/>
  <c r="CP161" i="1" s="1"/>
  <c r="O161" i="1" s="1"/>
  <c r="CS160" i="1"/>
  <c r="R160" i="1" s="1"/>
  <c r="CY160" i="1" s="1"/>
  <c r="X160" i="1" s="1"/>
  <c r="CQ160" i="1"/>
  <c r="P160" i="1" s="1"/>
  <c r="CP160" i="1" s="1"/>
  <c r="O160" i="1" s="1"/>
  <c r="CS155" i="1"/>
  <c r="R155" i="1" s="1"/>
  <c r="CZ155" i="1" s="1"/>
  <c r="Y155" i="1" s="1"/>
  <c r="CQ155" i="1"/>
  <c r="P155" i="1" s="1"/>
  <c r="CP155" i="1" s="1"/>
  <c r="O155" i="1" s="1"/>
  <c r="CS154" i="1"/>
  <c r="R154" i="1" s="1"/>
  <c r="CZ154" i="1" s="1"/>
  <c r="Y154" i="1" s="1"/>
  <c r="CQ154" i="1"/>
  <c r="P154" i="1" s="1"/>
  <c r="CP154" i="1" s="1"/>
  <c r="O154" i="1" s="1"/>
  <c r="CS142" i="1"/>
  <c r="R142" i="1" s="1"/>
  <c r="CZ142" i="1" s="1"/>
  <c r="Y142" i="1" s="1"/>
  <c r="CQ142" i="1"/>
  <c r="P142" i="1" s="1"/>
  <c r="CP142" i="1" s="1"/>
  <c r="O142" i="1" s="1"/>
  <c r="CS138" i="1"/>
  <c r="R138" i="1" s="1"/>
  <c r="CZ138" i="1" s="1"/>
  <c r="Y138" i="1" s="1"/>
  <c r="CQ138" i="1"/>
  <c r="P138" i="1" s="1"/>
  <c r="CP138" i="1" s="1"/>
  <c r="O138" i="1" s="1"/>
  <c r="CS137" i="1"/>
  <c r="R137" i="1" s="1"/>
  <c r="CZ137" i="1" s="1"/>
  <c r="Y137" i="1" s="1"/>
  <c r="CQ137" i="1"/>
  <c r="P137" i="1" s="1"/>
  <c r="CP137" i="1" s="1"/>
  <c r="O137" i="1" s="1"/>
  <c r="CS136" i="1"/>
  <c r="R136" i="1" s="1"/>
  <c r="CZ136" i="1" s="1"/>
  <c r="Y136" i="1" s="1"/>
  <c r="CQ136" i="1"/>
  <c r="P136" i="1" s="1"/>
  <c r="CP136" i="1" s="1"/>
  <c r="O136" i="1" s="1"/>
  <c r="CS135" i="1"/>
  <c r="R135" i="1" s="1"/>
  <c r="CY135" i="1" s="1"/>
  <c r="X135" i="1" s="1"/>
  <c r="CQ135" i="1"/>
  <c r="P135" i="1" s="1"/>
  <c r="CP135" i="1" s="1"/>
  <c r="O135" i="1" s="1"/>
  <c r="CS134" i="1"/>
  <c r="R134" i="1" s="1"/>
  <c r="CZ134" i="1" s="1"/>
  <c r="Y134" i="1" s="1"/>
  <c r="CQ134" i="1"/>
  <c r="P134" i="1" s="1"/>
  <c r="CP134" i="1" s="1"/>
  <c r="O134" i="1" s="1"/>
  <c r="CS133" i="1"/>
  <c r="R133" i="1" s="1"/>
  <c r="CZ133" i="1" s="1"/>
  <c r="Y133" i="1" s="1"/>
  <c r="CQ133" i="1"/>
  <c r="P133" i="1" s="1"/>
  <c r="CP133" i="1" s="1"/>
  <c r="O133" i="1" s="1"/>
  <c r="CS132" i="1"/>
  <c r="R132" i="1" s="1"/>
  <c r="CZ132" i="1" s="1"/>
  <c r="Y132" i="1" s="1"/>
  <c r="CQ132" i="1"/>
  <c r="P132" i="1" s="1"/>
  <c r="CP132" i="1" s="1"/>
  <c r="O132" i="1" s="1"/>
  <c r="CS131" i="1"/>
  <c r="R131" i="1" s="1"/>
  <c r="CY131" i="1" s="1"/>
  <c r="X131" i="1" s="1"/>
  <c r="CQ131" i="1"/>
  <c r="P131" i="1" s="1"/>
  <c r="CP131" i="1" s="1"/>
  <c r="O131" i="1" s="1"/>
  <c r="CS130" i="1"/>
  <c r="R130" i="1" s="1"/>
  <c r="CZ130" i="1" s="1"/>
  <c r="Y130" i="1" s="1"/>
  <c r="CQ130" i="1"/>
  <c r="P130" i="1" s="1"/>
  <c r="CP130" i="1" s="1"/>
  <c r="O130" i="1" s="1"/>
  <c r="CS129" i="1"/>
  <c r="R129" i="1" s="1"/>
  <c r="CZ129" i="1" s="1"/>
  <c r="Y129" i="1" s="1"/>
  <c r="CQ129" i="1"/>
  <c r="P129" i="1" s="1"/>
  <c r="CP129" i="1" s="1"/>
  <c r="O129" i="1" s="1"/>
  <c r="CS128" i="1"/>
  <c r="R128" i="1" s="1"/>
  <c r="CZ128" i="1" s="1"/>
  <c r="Y128" i="1" s="1"/>
  <c r="CQ128" i="1"/>
  <c r="P128" i="1" s="1"/>
  <c r="CP128" i="1" s="1"/>
  <c r="O128" i="1" s="1"/>
  <c r="CS127" i="1"/>
  <c r="R127" i="1" s="1"/>
  <c r="CY127" i="1" s="1"/>
  <c r="X127" i="1" s="1"/>
  <c r="CQ127" i="1"/>
  <c r="P127" i="1" s="1"/>
  <c r="CP127" i="1" s="1"/>
  <c r="O127" i="1" s="1"/>
  <c r="CS126" i="1"/>
  <c r="R126" i="1" s="1"/>
  <c r="CZ126" i="1" s="1"/>
  <c r="Y126" i="1" s="1"/>
  <c r="CQ126" i="1"/>
  <c r="P126" i="1" s="1"/>
  <c r="CP126" i="1" s="1"/>
  <c r="O126" i="1" s="1"/>
  <c r="CS125" i="1"/>
  <c r="R125" i="1" s="1"/>
  <c r="CZ125" i="1" s="1"/>
  <c r="Y125" i="1" s="1"/>
  <c r="CQ125" i="1"/>
  <c r="P125" i="1" s="1"/>
  <c r="CP125" i="1" s="1"/>
  <c r="O125" i="1" s="1"/>
  <c r="CS124" i="1"/>
  <c r="R124" i="1" s="1"/>
  <c r="CZ124" i="1" s="1"/>
  <c r="Y124" i="1" s="1"/>
  <c r="CQ124" i="1"/>
  <c r="P124" i="1" s="1"/>
  <c r="CP124" i="1" s="1"/>
  <c r="O124" i="1" s="1"/>
  <c r="CS123" i="1"/>
  <c r="R123" i="1" s="1"/>
  <c r="CY123" i="1" s="1"/>
  <c r="X123" i="1" s="1"/>
  <c r="CQ123" i="1"/>
  <c r="P123" i="1" s="1"/>
  <c r="CP123" i="1" s="1"/>
  <c r="O123" i="1" s="1"/>
  <c r="CS122" i="1"/>
  <c r="R122" i="1" s="1"/>
  <c r="CZ122" i="1" s="1"/>
  <c r="Y122" i="1" s="1"/>
  <c r="CQ122" i="1"/>
  <c r="P122" i="1" s="1"/>
  <c r="CP122" i="1" s="1"/>
  <c r="O122" i="1" s="1"/>
  <c r="CS121" i="1"/>
  <c r="R121" i="1" s="1"/>
  <c r="CZ121" i="1" s="1"/>
  <c r="Y121" i="1" s="1"/>
  <c r="CQ121" i="1"/>
  <c r="P121" i="1" s="1"/>
  <c r="CP121" i="1" s="1"/>
  <c r="O121" i="1" s="1"/>
  <c r="CS120" i="1"/>
  <c r="R120" i="1" s="1"/>
  <c r="CZ120" i="1" s="1"/>
  <c r="Y120" i="1" s="1"/>
  <c r="CQ120" i="1"/>
  <c r="P120" i="1" s="1"/>
  <c r="CP120" i="1" s="1"/>
  <c r="O120" i="1" s="1"/>
  <c r="CS119" i="1"/>
  <c r="R119" i="1" s="1"/>
  <c r="CY119" i="1" s="1"/>
  <c r="X119" i="1" s="1"/>
  <c r="CQ119" i="1"/>
  <c r="P119" i="1" s="1"/>
  <c r="CP119" i="1" s="1"/>
  <c r="O119" i="1" s="1"/>
  <c r="CS118" i="1"/>
  <c r="R118" i="1" s="1"/>
  <c r="CZ118" i="1" s="1"/>
  <c r="Y118" i="1" s="1"/>
  <c r="CQ118" i="1"/>
  <c r="P118" i="1" s="1"/>
  <c r="CP118" i="1" s="1"/>
  <c r="O118" i="1" s="1"/>
  <c r="CS117" i="1"/>
  <c r="R117" i="1" s="1"/>
  <c r="CZ117" i="1" s="1"/>
  <c r="Y117" i="1" s="1"/>
  <c r="CQ117" i="1"/>
  <c r="P117" i="1" s="1"/>
  <c r="CP117" i="1" s="1"/>
  <c r="O117" i="1" s="1"/>
  <c r="CS116" i="1"/>
  <c r="R116" i="1" s="1"/>
  <c r="CZ116" i="1" s="1"/>
  <c r="Y116" i="1" s="1"/>
  <c r="CQ116" i="1"/>
  <c r="P116" i="1" s="1"/>
  <c r="CP116" i="1" s="1"/>
  <c r="O116" i="1" s="1"/>
  <c r="CS115" i="1"/>
  <c r="R115" i="1" s="1"/>
  <c r="CY115" i="1" s="1"/>
  <c r="X115" i="1" s="1"/>
  <c r="CQ115" i="1"/>
  <c r="P115" i="1" s="1"/>
  <c r="CP115" i="1" s="1"/>
  <c r="O115" i="1" s="1"/>
  <c r="CS114" i="1"/>
  <c r="R114" i="1" s="1"/>
  <c r="CZ114" i="1" s="1"/>
  <c r="Y114" i="1" s="1"/>
  <c r="CQ114" i="1"/>
  <c r="P114" i="1" s="1"/>
  <c r="CP114" i="1" s="1"/>
  <c r="O114" i="1" s="1"/>
  <c r="CS113" i="1"/>
  <c r="R113" i="1" s="1"/>
  <c r="CZ113" i="1" s="1"/>
  <c r="Y113" i="1" s="1"/>
  <c r="CQ113" i="1"/>
  <c r="P113" i="1" s="1"/>
  <c r="CP113" i="1" s="1"/>
  <c r="O113" i="1" s="1"/>
  <c r="CS112" i="1"/>
  <c r="R112" i="1" s="1"/>
  <c r="CZ112" i="1" s="1"/>
  <c r="Y112" i="1" s="1"/>
  <c r="CQ112" i="1"/>
  <c r="P112" i="1" s="1"/>
  <c r="CP112" i="1" s="1"/>
  <c r="O112" i="1" s="1"/>
  <c r="CS111" i="1"/>
  <c r="R111" i="1" s="1"/>
  <c r="CY111" i="1" s="1"/>
  <c r="X111" i="1" s="1"/>
  <c r="CQ111" i="1"/>
  <c r="P111" i="1" s="1"/>
  <c r="CP111" i="1" s="1"/>
  <c r="O111" i="1" s="1"/>
  <c r="CS110" i="1"/>
  <c r="R110" i="1" s="1"/>
  <c r="CZ110" i="1" s="1"/>
  <c r="Y110" i="1" s="1"/>
  <c r="CQ110" i="1"/>
  <c r="P110" i="1" s="1"/>
  <c r="CP110" i="1" s="1"/>
  <c r="O110" i="1" s="1"/>
  <c r="CS108" i="1"/>
  <c r="R108" i="1" s="1"/>
  <c r="CZ108" i="1" s="1"/>
  <c r="Y108" i="1" s="1"/>
  <c r="CQ108" i="1"/>
  <c r="P108" i="1" s="1"/>
  <c r="CP108" i="1" s="1"/>
  <c r="O108" i="1" s="1"/>
  <c r="CS107" i="1"/>
  <c r="R107" i="1" s="1"/>
  <c r="CZ107" i="1" s="1"/>
  <c r="Y107" i="1" s="1"/>
  <c r="CQ107" i="1"/>
  <c r="P107" i="1" s="1"/>
  <c r="CP107" i="1" s="1"/>
  <c r="O107" i="1" s="1"/>
  <c r="CS106" i="1"/>
  <c r="R106" i="1" s="1"/>
  <c r="CY106" i="1" s="1"/>
  <c r="X106" i="1" s="1"/>
  <c r="CQ106" i="1"/>
  <c r="P106" i="1" s="1"/>
  <c r="CP106" i="1" s="1"/>
  <c r="O106" i="1" s="1"/>
  <c r="CS105" i="1"/>
  <c r="R105" i="1" s="1"/>
  <c r="CZ105" i="1" s="1"/>
  <c r="Y105" i="1" s="1"/>
  <c r="CQ105" i="1"/>
  <c r="P105" i="1" s="1"/>
  <c r="CP105" i="1" s="1"/>
  <c r="O105" i="1" s="1"/>
  <c r="CS104" i="1"/>
  <c r="R104" i="1" s="1"/>
  <c r="CZ104" i="1" s="1"/>
  <c r="Y104" i="1" s="1"/>
  <c r="CQ104" i="1"/>
  <c r="P104" i="1" s="1"/>
  <c r="CP104" i="1" s="1"/>
  <c r="O104" i="1" s="1"/>
  <c r="CS103" i="1"/>
  <c r="R103" i="1" s="1"/>
  <c r="CZ103" i="1" s="1"/>
  <c r="Y103" i="1" s="1"/>
  <c r="CQ103" i="1"/>
  <c r="P103" i="1" s="1"/>
  <c r="CP103" i="1" s="1"/>
  <c r="O103" i="1" s="1"/>
  <c r="CS102" i="1"/>
  <c r="R102" i="1" s="1"/>
  <c r="CY102" i="1" s="1"/>
  <c r="X102" i="1" s="1"/>
  <c r="CQ102" i="1"/>
  <c r="P102" i="1" s="1"/>
  <c r="CP102" i="1" s="1"/>
  <c r="O102" i="1" s="1"/>
  <c r="CS101" i="1"/>
  <c r="R101" i="1" s="1"/>
  <c r="CZ101" i="1" s="1"/>
  <c r="Y101" i="1" s="1"/>
  <c r="CQ101" i="1"/>
  <c r="P101" i="1" s="1"/>
  <c r="CP101" i="1" s="1"/>
  <c r="O101" i="1" s="1"/>
  <c r="CS100" i="1"/>
  <c r="R100" i="1" s="1"/>
  <c r="CZ100" i="1" s="1"/>
  <c r="Y100" i="1" s="1"/>
  <c r="CQ100" i="1"/>
  <c r="P100" i="1" s="1"/>
  <c r="CP100" i="1" s="1"/>
  <c r="O100" i="1" s="1"/>
  <c r="CS99" i="1"/>
  <c r="R99" i="1" s="1"/>
  <c r="CZ99" i="1" s="1"/>
  <c r="Y99" i="1" s="1"/>
  <c r="CQ99" i="1"/>
  <c r="P99" i="1" s="1"/>
  <c r="CP99" i="1" s="1"/>
  <c r="O99" i="1" s="1"/>
  <c r="CS97" i="1"/>
  <c r="R97" i="1" s="1"/>
  <c r="CY97" i="1" s="1"/>
  <c r="X97" i="1" s="1"/>
  <c r="CQ97" i="1"/>
  <c r="P97" i="1" s="1"/>
  <c r="CP97" i="1" s="1"/>
  <c r="O97" i="1" s="1"/>
  <c r="CS96" i="1"/>
  <c r="R96" i="1" s="1"/>
  <c r="CZ96" i="1" s="1"/>
  <c r="Y96" i="1" s="1"/>
  <c r="CQ96" i="1"/>
  <c r="P96" i="1" s="1"/>
  <c r="CP96" i="1" s="1"/>
  <c r="O96" i="1" s="1"/>
  <c r="CS95" i="1"/>
  <c r="R95" i="1" s="1"/>
  <c r="CZ95" i="1" s="1"/>
  <c r="Y95" i="1" s="1"/>
  <c r="CQ95" i="1"/>
  <c r="P95" i="1" s="1"/>
  <c r="CP95" i="1" s="1"/>
  <c r="O95" i="1" s="1"/>
  <c r="CS94" i="1"/>
  <c r="R94" i="1" s="1"/>
  <c r="CZ94" i="1" s="1"/>
  <c r="Y94" i="1" s="1"/>
  <c r="CQ94" i="1"/>
  <c r="P94" i="1" s="1"/>
  <c r="CP94" i="1" s="1"/>
  <c r="O94" i="1" s="1"/>
  <c r="CS93" i="1"/>
  <c r="R93" i="1" s="1"/>
  <c r="CY93" i="1" s="1"/>
  <c r="X93" i="1" s="1"/>
  <c r="CQ93" i="1"/>
  <c r="P93" i="1" s="1"/>
  <c r="CP93" i="1" s="1"/>
  <c r="O93" i="1" s="1"/>
  <c r="CS92" i="1"/>
  <c r="R92" i="1" s="1"/>
  <c r="CZ92" i="1" s="1"/>
  <c r="Y92" i="1" s="1"/>
  <c r="CQ92" i="1"/>
  <c r="P92" i="1" s="1"/>
  <c r="CP92" i="1" s="1"/>
  <c r="O92" i="1" s="1"/>
  <c r="CS91" i="1"/>
  <c r="R91" i="1" s="1"/>
  <c r="CZ91" i="1" s="1"/>
  <c r="Y91" i="1" s="1"/>
  <c r="CQ91" i="1"/>
  <c r="P91" i="1" s="1"/>
  <c r="CP91" i="1" s="1"/>
  <c r="O91" i="1" s="1"/>
  <c r="CS90" i="1"/>
  <c r="R90" i="1" s="1"/>
  <c r="CZ90" i="1" s="1"/>
  <c r="Y90" i="1" s="1"/>
  <c r="CQ90" i="1"/>
  <c r="P90" i="1" s="1"/>
  <c r="CP90" i="1" s="1"/>
  <c r="O90" i="1" s="1"/>
  <c r="CS89" i="1"/>
  <c r="R89" i="1" s="1"/>
  <c r="CY89" i="1" s="1"/>
  <c r="X89" i="1" s="1"/>
  <c r="CQ89" i="1"/>
  <c r="P89" i="1" s="1"/>
  <c r="CP89" i="1" s="1"/>
  <c r="O89" i="1" s="1"/>
  <c r="CS88" i="1"/>
  <c r="R88" i="1" s="1"/>
  <c r="CZ88" i="1" s="1"/>
  <c r="Y88" i="1" s="1"/>
  <c r="CQ88" i="1"/>
  <c r="P88" i="1" s="1"/>
  <c r="CP88" i="1" s="1"/>
  <c r="O88" i="1" s="1"/>
  <c r="CS87" i="1"/>
  <c r="R87" i="1" s="1"/>
  <c r="CZ87" i="1" s="1"/>
  <c r="Y87" i="1" s="1"/>
  <c r="CQ87" i="1"/>
  <c r="P87" i="1" s="1"/>
  <c r="CP87" i="1" s="1"/>
  <c r="O87" i="1" s="1"/>
  <c r="CS86" i="1"/>
  <c r="R86" i="1" s="1"/>
  <c r="CZ86" i="1" s="1"/>
  <c r="Y86" i="1" s="1"/>
  <c r="CQ86" i="1"/>
  <c r="P86" i="1" s="1"/>
  <c r="CP86" i="1" s="1"/>
  <c r="O86" i="1" s="1"/>
  <c r="CS85" i="1"/>
  <c r="R85" i="1" s="1"/>
  <c r="CY85" i="1" s="1"/>
  <c r="X85" i="1" s="1"/>
  <c r="CQ85" i="1"/>
  <c r="P85" i="1" s="1"/>
  <c r="CP85" i="1" s="1"/>
  <c r="O85" i="1" s="1"/>
  <c r="CS84" i="1"/>
  <c r="R84" i="1" s="1"/>
  <c r="CZ84" i="1" s="1"/>
  <c r="Y84" i="1" s="1"/>
  <c r="CQ84" i="1"/>
  <c r="P84" i="1" s="1"/>
  <c r="CP84" i="1" s="1"/>
  <c r="O84" i="1" s="1"/>
  <c r="CS83" i="1"/>
  <c r="R83" i="1" s="1"/>
  <c r="CZ83" i="1" s="1"/>
  <c r="Y83" i="1" s="1"/>
  <c r="CQ83" i="1"/>
  <c r="P83" i="1" s="1"/>
  <c r="CP83" i="1" s="1"/>
  <c r="O83" i="1" s="1"/>
  <c r="CS82" i="1"/>
  <c r="R82" i="1" s="1"/>
  <c r="CZ82" i="1" s="1"/>
  <c r="Y82" i="1" s="1"/>
  <c r="CQ82" i="1"/>
  <c r="P82" i="1" s="1"/>
  <c r="CP82" i="1" s="1"/>
  <c r="O82" i="1" s="1"/>
  <c r="CS81" i="1"/>
  <c r="R81" i="1" s="1"/>
  <c r="CY81" i="1" s="1"/>
  <c r="X81" i="1" s="1"/>
  <c r="CQ81" i="1"/>
  <c r="P81" i="1" s="1"/>
  <c r="CP81" i="1" s="1"/>
  <c r="O81" i="1" s="1"/>
  <c r="CS80" i="1"/>
  <c r="R80" i="1" s="1"/>
  <c r="CZ80" i="1" s="1"/>
  <c r="Y80" i="1" s="1"/>
  <c r="CQ80" i="1"/>
  <c r="P80" i="1" s="1"/>
  <c r="CP80" i="1" s="1"/>
  <c r="O80" i="1" s="1"/>
  <c r="CS79" i="1"/>
  <c r="R79" i="1" s="1"/>
  <c r="CZ79" i="1" s="1"/>
  <c r="Y79" i="1" s="1"/>
  <c r="CQ79" i="1"/>
  <c r="P79" i="1" s="1"/>
  <c r="CP79" i="1" s="1"/>
  <c r="O79" i="1" s="1"/>
  <c r="CS78" i="1"/>
  <c r="R78" i="1" s="1"/>
  <c r="CZ78" i="1" s="1"/>
  <c r="Y78" i="1" s="1"/>
  <c r="CQ78" i="1"/>
  <c r="P78" i="1" s="1"/>
  <c r="CP78" i="1" s="1"/>
  <c r="O78" i="1" s="1"/>
  <c r="CS77" i="1"/>
  <c r="R77" i="1" s="1"/>
  <c r="CY77" i="1" s="1"/>
  <c r="X77" i="1" s="1"/>
  <c r="CQ77" i="1"/>
  <c r="P77" i="1" s="1"/>
  <c r="CP77" i="1" s="1"/>
  <c r="O77" i="1" s="1"/>
  <c r="CS76" i="1"/>
  <c r="R76" i="1" s="1"/>
  <c r="CZ76" i="1" s="1"/>
  <c r="Y76" i="1" s="1"/>
  <c r="CQ76" i="1"/>
  <c r="P76" i="1" s="1"/>
  <c r="CP76" i="1" s="1"/>
  <c r="O76" i="1" s="1"/>
  <c r="CS70" i="1"/>
  <c r="R70" i="1" s="1"/>
  <c r="CZ70" i="1" s="1"/>
  <c r="Y70" i="1" s="1"/>
  <c r="CQ70" i="1"/>
  <c r="P70" i="1" s="1"/>
  <c r="CP70" i="1" s="1"/>
  <c r="O70" i="1" s="1"/>
  <c r="CS69" i="1"/>
  <c r="R69" i="1" s="1"/>
  <c r="CZ69" i="1" s="1"/>
  <c r="Y69" i="1" s="1"/>
  <c r="CQ69" i="1"/>
  <c r="P69" i="1" s="1"/>
  <c r="CP69" i="1" s="1"/>
  <c r="O69" i="1" s="1"/>
  <c r="CS68" i="1"/>
  <c r="R68" i="1" s="1"/>
  <c r="CZ68" i="1" s="1"/>
  <c r="Y68" i="1" s="1"/>
  <c r="CQ68" i="1"/>
  <c r="P68" i="1" s="1"/>
  <c r="CP68" i="1" s="1"/>
  <c r="O68" i="1" s="1"/>
  <c r="CS67" i="1"/>
  <c r="R67" i="1" s="1"/>
  <c r="CY67" i="1" s="1"/>
  <c r="X67" i="1" s="1"/>
  <c r="CQ67" i="1"/>
  <c r="P67" i="1" s="1"/>
  <c r="CP67" i="1" s="1"/>
  <c r="O67" i="1" s="1"/>
  <c r="CS66" i="1"/>
  <c r="R66" i="1" s="1"/>
  <c r="CZ66" i="1" s="1"/>
  <c r="Y66" i="1" s="1"/>
  <c r="CQ66" i="1"/>
  <c r="P66" i="1" s="1"/>
  <c r="CP66" i="1" s="1"/>
  <c r="O66" i="1" s="1"/>
  <c r="CS65" i="1"/>
  <c r="R65" i="1" s="1"/>
  <c r="CZ65" i="1" s="1"/>
  <c r="Y65" i="1" s="1"/>
  <c r="CQ65" i="1"/>
  <c r="P65" i="1" s="1"/>
  <c r="CP65" i="1" s="1"/>
  <c r="O65" i="1" s="1"/>
  <c r="CS64" i="1"/>
  <c r="R64" i="1" s="1"/>
  <c r="CZ64" i="1" s="1"/>
  <c r="Y64" i="1" s="1"/>
  <c r="CQ64" i="1"/>
  <c r="P64" i="1" s="1"/>
  <c r="CP64" i="1" s="1"/>
  <c r="O64" i="1" s="1"/>
  <c r="CS63" i="1"/>
  <c r="R63" i="1" s="1"/>
  <c r="AE239" i="1" s="1"/>
  <c r="CQ63" i="1"/>
  <c r="P63" i="1" s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3" i="1"/>
  <c r="AB42" i="1"/>
  <c r="AB41" i="1"/>
  <c r="CZ40" i="1"/>
  <c r="Y40" i="1" s="1"/>
  <c r="AB40" i="1"/>
  <c r="CZ39" i="1"/>
  <c r="Y39" i="1" s="1"/>
  <c r="AB39" i="1"/>
  <c r="CZ38" i="1"/>
  <c r="Y38" i="1" s="1"/>
  <c r="AB38" i="1"/>
  <c r="CZ37" i="1"/>
  <c r="Y37" i="1" s="1"/>
  <c r="AB37" i="1"/>
  <c r="CZ36" i="1"/>
  <c r="Y36" i="1" s="1"/>
  <c r="GM36" i="1" s="1"/>
  <c r="AB36" i="1"/>
  <c r="CZ34" i="1"/>
  <c r="Y34" i="1" s="1"/>
  <c r="GM34" i="1" s="1"/>
  <c r="AB34" i="1"/>
  <c r="CZ32" i="1"/>
  <c r="Y32" i="1" s="1"/>
  <c r="GM32" i="1" s="1"/>
  <c r="AB32" i="1"/>
  <c r="CZ30" i="1"/>
  <c r="Y30" i="1" s="1"/>
  <c r="GO30" i="1" s="1"/>
  <c r="AB30" i="1"/>
  <c r="DF1163" i="3"/>
  <c r="DH1163" i="3"/>
  <c r="DG1163" i="3"/>
  <c r="DJ1163" i="3" s="1"/>
  <c r="DI1163" i="3"/>
  <c r="DF1159" i="3"/>
  <c r="DJ1159" i="3" s="1"/>
  <c r="DH1159" i="3"/>
  <c r="DG1159" i="3"/>
  <c r="DI1159" i="3"/>
  <c r="DF1157" i="3"/>
  <c r="DJ1157" i="3" s="1"/>
  <c r="DH1157" i="3"/>
  <c r="DG1157" i="3"/>
  <c r="DI1157" i="3"/>
  <c r="DF1155" i="3"/>
  <c r="DJ1155" i="3" s="1"/>
  <c r="DH1155" i="3"/>
  <c r="DG1155" i="3"/>
  <c r="DI1155" i="3"/>
  <c r="DF1153" i="3"/>
  <c r="DJ1153" i="3" s="1"/>
  <c r="DH1153" i="3"/>
  <c r="DG1153" i="3"/>
  <c r="DI1153" i="3"/>
  <c r="DF1151" i="3"/>
  <c r="DJ1151" i="3" s="1"/>
  <c r="DH1151" i="3"/>
  <c r="DG1151" i="3"/>
  <c r="DI1151" i="3"/>
  <c r="DF1149" i="3"/>
  <c r="DJ1149" i="3" s="1"/>
  <c r="DH1149" i="3"/>
  <c r="DG1149" i="3"/>
  <c r="DI1149" i="3"/>
  <c r="DF1147" i="3"/>
  <c r="DJ1147" i="3" s="1"/>
  <c r="DH1147" i="3"/>
  <c r="DG1147" i="3"/>
  <c r="DI1147" i="3"/>
  <c r="DF1145" i="3"/>
  <c r="DH1145" i="3"/>
  <c r="DG1145" i="3"/>
  <c r="DJ1145" i="3" s="1"/>
  <c r="DI1145" i="3"/>
  <c r="DF1141" i="3"/>
  <c r="DH1141" i="3"/>
  <c r="DG1141" i="3"/>
  <c r="DJ1141" i="3" s="1"/>
  <c r="DI1141" i="3"/>
  <c r="DF1137" i="3"/>
  <c r="DJ1137" i="3" s="1"/>
  <c r="DH1137" i="3"/>
  <c r="DG1137" i="3"/>
  <c r="DI1137" i="3"/>
  <c r="DF1135" i="3"/>
  <c r="DJ1135" i="3" s="1"/>
  <c r="DH1135" i="3"/>
  <c r="DG1135" i="3"/>
  <c r="DI1135" i="3"/>
  <c r="DF1133" i="3"/>
  <c r="DH1133" i="3"/>
  <c r="DG1133" i="3"/>
  <c r="DJ1133" i="3" s="1"/>
  <c r="DI1133" i="3"/>
  <c r="DF1129" i="3"/>
  <c r="DH1129" i="3"/>
  <c r="DG1129" i="3"/>
  <c r="DJ1129" i="3" s="1"/>
  <c r="DI1129" i="3"/>
  <c r="DF1125" i="3"/>
  <c r="DH1125" i="3"/>
  <c r="DG1125" i="3"/>
  <c r="DI1125" i="3"/>
  <c r="DJ1125" i="3" s="1"/>
  <c r="DF1123" i="3"/>
  <c r="DJ1123" i="3" s="1"/>
  <c r="DH1123" i="3"/>
  <c r="DG1123" i="3"/>
  <c r="DI1123" i="3"/>
  <c r="DF1121" i="3"/>
  <c r="DJ1121" i="3" s="1"/>
  <c r="DH1121" i="3"/>
  <c r="DG1121" i="3"/>
  <c r="DI1121" i="3"/>
  <c r="DF1119" i="3"/>
  <c r="DJ1119" i="3" s="1"/>
  <c r="DH1119" i="3"/>
  <c r="DG1119" i="3"/>
  <c r="DI1119" i="3"/>
  <c r="DF1117" i="3"/>
  <c r="DJ1117" i="3" s="1"/>
  <c r="DH1117" i="3"/>
  <c r="DG1117" i="3"/>
  <c r="DI1117" i="3"/>
  <c r="DF1115" i="3"/>
  <c r="DJ1115" i="3" s="1"/>
  <c r="DH1115" i="3"/>
  <c r="DG1115" i="3"/>
  <c r="DI1115" i="3"/>
  <c r="DF1111" i="3"/>
  <c r="DH1111" i="3"/>
  <c r="DG1111" i="3"/>
  <c r="DI1111" i="3"/>
  <c r="DJ1111" i="3" s="1"/>
  <c r="DF1103" i="3"/>
  <c r="DH1103" i="3"/>
  <c r="DG1103" i="3"/>
  <c r="DJ1103" i="3" s="1"/>
  <c r="DI1103" i="3"/>
  <c r="DF1099" i="3"/>
  <c r="DH1099" i="3"/>
  <c r="DG1099" i="3"/>
  <c r="DJ1099" i="3" s="1"/>
  <c r="DI1099" i="3"/>
  <c r="CX427" i="3"/>
  <c r="CX429" i="3"/>
  <c r="CX431" i="3"/>
  <c r="CX433" i="3"/>
  <c r="CX435" i="3"/>
  <c r="CX419" i="3"/>
  <c r="CX421" i="3"/>
  <c r="CX423" i="3"/>
  <c r="CX425" i="3"/>
  <c r="CX411" i="3"/>
  <c r="CX413" i="3"/>
  <c r="CX415" i="3"/>
  <c r="CX417" i="3"/>
  <c r="CX397" i="3"/>
  <c r="CX399" i="3"/>
  <c r="CX401" i="3"/>
  <c r="CX377" i="3"/>
  <c r="CX379" i="3"/>
  <c r="CX381" i="3"/>
  <c r="CX383" i="3"/>
  <c r="CX385" i="3"/>
  <c r="CX345" i="3"/>
  <c r="CX347" i="3"/>
  <c r="CX349" i="3"/>
  <c r="CX351" i="3"/>
  <c r="CX353" i="3"/>
  <c r="CX355" i="3"/>
  <c r="CX357" i="3"/>
  <c r="CX337" i="3"/>
  <c r="CX339" i="3"/>
  <c r="CX341" i="3"/>
  <c r="CX343" i="3"/>
  <c r="CX299" i="3"/>
  <c r="CX301" i="3"/>
  <c r="CX303" i="3"/>
  <c r="CX305" i="3"/>
  <c r="CX307" i="3"/>
  <c r="CX309" i="3"/>
  <c r="CX311" i="3"/>
  <c r="CX313" i="3"/>
  <c r="CX291" i="3"/>
  <c r="CX293" i="3"/>
  <c r="CX295" i="3"/>
  <c r="CX297" i="3"/>
  <c r="CY40" i="1"/>
  <c r="X40" i="1" s="1"/>
  <c r="GN40" i="1" s="1"/>
  <c r="CY39" i="1"/>
  <c r="X39" i="1" s="1"/>
  <c r="GN39" i="1" s="1"/>
  <c r="CY38" i="1"/>
  <c r="X38" i="1" s="1"/>
  <c r="GN38" i="1" s="1"/>
  <c r="CY37" i="1"/>
  <c r="X37" i="1" s="1"/>
  <c r="CZ35" i="1"/>
  <c r="Y35" i="1" s="1"/>
  <c r="GM35" i="1" s="1"/>
  <c r="AB35" i="1"/>
  <c r="CZ33" i="1"/>
  <c r="Y33" i="1" s="1"/>
  <c r="AB33" i="1"/>
  <c r="CZ31" i="1"/>
  <c r="Y31" i="1" s="1"/>
  <c r="GO31" i="1" s="1"/>
  <c r="AB31" i="1"/>
  <c r="CZ29" i="1"/>
  <c r="Y29" i="1" s="1"/>
  <c r="AB29" i="1"/>
  <c r="CZ27" i="1"/>
  <c r="Y27" i="1" s="1"/>
  <c r="AB27" i="1"/>
  <c r="CZ26" i="1"/>
  <c r="Y26" i="1" s="1"/>
  <c r="GM26" i="1" s="1"/>
  <c r="AB26" i="1"/>
  <c r="CZ25" i="1"/>
  <c r="Y25" i="1" s="1"/>
  <c r="AB25" i="1"/>
  <c r="CX1197" i="3"/>
  <c r="CX1195" i="3"/>
  <c r="CX1193" i="3"/>
  <c r="CX1191" i="3"/>
  <c r="CX1189" i="3"/>
  <c r="CX1187" i="3"/>
  <c r="CX1185" i="3"/>
  <c r="CX1183" i="3"/>
  <c r="CX1181" i="3"/>
  <c r="CX1179" i="3"/>
  <c r="CX1177" i="3"/>
  <c r="CX1175" i="3"/>
  <c r="CX1173" i="3"/>
  <c r="CX1171" i="3"/>
  <c r="CX1169" i="3"/>
  <c r="DF1167" i="3"/>
  <c r="DH1167" i="3"/>
  <c r="DG1167" i="3"/>
  <c r="DI1167" i="3"/>
  <c r="DJ1167" i="3" s="1"/>
  <c r="DF1165" i="3"/>
  <c r="DH1165" i="3"/>
  <c r="DG1165" i="3"/>
  <c r="DJ1165" i="3" s="1"/>
  <c r="DI1165" i="3"/>
  <c r="DF1161" i="3"/>
  <c r="DH1161" i="3"/>
  <c r="DG1161" i="3"/>
  <c r="DI1161" i="3"/>
  <c r="DJ1161" i="3" s="1"/>
  <c r="DF1143" i="3"/>
  <c r="DH1143" i="3"/>
  <c r="DG1143" i="3"/>
  <c r="DJ1143" i="3" s="1"/>
  <c r="DI1143" i="3"/>
  <c r="DF1139" i="3"/>
  <c r="DH1139" i="3"/>
  <c r="DG1139" i="3"/>
  <c r="DI1139" i="3"/>
  <c r="DJ1139" i="3" s="1"/>
  <c r="DF1131" i="3"/>
  <c r="DH1131" i="3"/>
  <c r="DG1131" i="3"/>
  <c r="DJ1131" i="3" s="1"/>
  <c r="DI1131" i="3"/>
  <c r="DF1127" i="3"/>
  <c r="DH1127" i="3"/>
  <c r="DG1127" i="3"/>
  <c r="DJ1127" i="3" s="1"/>
  <c r="DI1127" i="3"/>
  <c r="DF1113" i="3"/>
  <c r="DH1113" i="3"/>
  <c r="DG1113" i="3"/>
  <c r="DJ1113" i="3" s="1"/>
  <c r="DI1113" i="3"/>
  <c r="DF1109" i="3"/>
  <c r="DJ1109" i="3" s="1"/>
  <c r="DH1109" i="3"/>
  <c r="DG1109" i="3"/>
  <c r="DI1109" i="3"/>
  <c r="DF1107" i="3"/>
  <c r="DJ1107" i="3" s="1"/>
  <c r="DH1107" i="3"/>
  <c r="DG1107" i="3"/>
  <c r="DI1107" i="3"/>
  <c r="DF1105" i="3"/>
  <c r="DH1105" i="3"/>
  <c r="DG1105" i="3"/>
  <c r="DJ1105" i="3" s="1"/>
  <c r="DI1105" i="3"/>
  <c r="DF1101" i="3"/>
  <c r="DH1101" i="3"/>
  <c r="DG1101" i="3"/>
  <c r="DJ1101" i="3" s="1"/>
  <c r="DI1101" i="3"/>
  <c r="DF1097" i="3"/>
  <c r="DH1097" i="3"/>
  <c r="DG1097" i="3"/>
  <c r="DI1097" i="3"/>
  <c r="DJ1097" i="3" s="1"/>
  <c r="DF1095" i="3"/>
  <c r="DJ1095" i="3" s="1"/>
  <c r="DH1095" i="3"/>
  <c r="DG1095" i="3"/>
  <c r="DI1095" i="3"/>
  <c r="DG1093" i="3"/>
  <c r="DI1093" i="3"/>
  <c r="DF1092" i="3"/>
  <c r="DJ1092" i="3" s="1"/>
  <c r="DH1092" i="3"/>
  <c r="DG1091" i="3"/>
  <c r="DI1091" i="3"/>
  <c r="DF1090" i="3"/>
  <c r="DJ1090" i="3" s="1"/>
  <c r="DH1090" i="3"/>
  <c r="DG1089" i="3"/>
  <c r="DI1089" i="3"/>
  <c r="DF1088" i="3"/>
  <c r="DJ1088" i="3" s="1"/>
  <c r="DH1088" i="3"/>
  <c r="DG1087" i="3"/>
  <c r="DI1087" i="3"/>
  <c r="DF1086" i="3"/>
  <c r="DJ1086" i="3" s="1"/>
  <c r="DH1086" i="3"/>
  <c r="DG1085" i="3"/>
  <c r="DI1085" i="3"/>
  <c r="DF1084" i="3"/>
  <c r="DJ1084" i="3" s="1"/>
  <c r="DH1084" i="3"/>
  <c r="DG1083" i="3"/>
  <c r="DI1083" i="3"/>
  <c r="DF1082" i="3"/>
  <c r="DH1082" i="3"/>
  <c r="DG1081" i="3"/>
  <c r="DJ1081" i="3" s="1"/>
  <c r="DI1081" i="3"/>
  <c r="DF1080" i="3"/>
  <c r="DH1080" i="3"/>
  <c r="DG1079" i="3"/>
  <c r="DJ1079" i="3" s="1"/>
  <c r="DI1079" i="3"/>
  <c r="DF1078" i="3"/>
  <c r="DH1078" i="3"/>
  <c r="DG1077" i="3"/>
  <c r="DJ1077" i="3" s="1"/>
  <c r="DI1077" i="3"/>
  <c r="DF1076" i="3"/>
  <c r="DH1076" i="3"/>
  <c r="DG1075" i="3"/>
  <c r="DI1075" i="3"/>
  <c r="DJ1075" i="3" s="1"/>
  <c r="DF1074" i="3"/>
  <c r="DJ1074" i="3" s="1"/>
  <c r="DH1074" i="3"/>
  <c r="DG1073" i="3"/>
  <c r="DI1073" i="3"/>
  <c r="DF1072" i="3"/>
  <c r="DJ1072" i="3" s="1"/>
  <c r="DH1072" i="3"/>
  <c r="DG1071" i="3"/>
  <c r="DI1071" i="3"/>
  <c r="DF1070" i="3"/>
  <c r="DH1070" i="3"/>
  <c r="DG1069" i="3"/>
  <c r="DJ1069" i="3" s="1"/>
  <c r="DI1069" i="3"/>
  <c r="DF1068" i="3"/>
  <c r="DH1068" i="3"/>
  <c r="DG1067" i="3"/>
  <c r="DJ1067" i="3" s="1"/>
  <c r="DI1067" i="3"/>
  <c r="DF1066" i="3"/>
  <c r="DH1066" i="3"/>
  <c r="DG1065" i="3"/>
  <c r="DI1065" i="3"/>
  <c r="DJ1065" i="3" s="1"/>
  <c r="DF1064" i="3"/>
  <c r="DH1064" i="3"/>
  <c r="DG1063" i="3"/>
  <c r="DI1063" i="3"/>
  <c r="DF1062" i="3"/>
  <c r="DJ1062" i="3" s="1"/>
  <c r="DH1062" i="3"/>
  <c r="DG1061" i="3"/>
  <c r="DI1061" i="3"/>
  <c r="DF1060" i="3"/>
  <c r="DJ1060" i="3" s="1"/>
  <c r="DH1060" i="3"/>
  <c r="DG1059" i="3"/>
  <c r="DI1059" i="3"/>
  <c r="DF1058" i="3"/>
  <c r="DJ1058" i="3" s="1"/>
  <c r="DH1058" i="3"/>
  <c r="DG1057" i="3"/>
  <c r="DI1057" i="3"/>
  <c r="DF1056" i="3"/>
  <c r="DJ1056" i="3" s="1"/>
  <c r="DH1056" i="3"/>
  <c r="DG1055" i="3"/>
  <c r="DI1055" i="3"/>
  <c r="DF1054" i="3"/>
  <c r="DJ1054" i="3" s="1"/>
  <c r="DH1054" i="3"/>
  <c r="DG1053" i="3"/>
  <c r="DI1053" i="3"/>
  <c r="DF1052" i="3"/>
  <c r="DJ1052" i="3" s="1"/>
  <c r="DH1052" i="3"/>
  <c r="DG1051" i="3"/>
  <c r="DI1051" i="3"/>
  <c r="DF1050" i="3"/>
  <c r="DJ1050" i="3" s="1"/>
  <c r="DH1050" i="3"/>
  <c r="DG1049" i="3"/>
  <c r="DJ1049" i="3" s="1"/>
  <c r="DI1049" i="3"/>
  <c r="DF1048" i="3"/>
  <c r="DH1048" i="3"/>
  <c r="DG1047" i="3"/>
  <c r="DJ1047" i="3" s="1"/>
  <c r="DI1047" i="3"/>
  <c r="DF1046" i="3"/>
  <c r="DH1046" i="3"/>
  <c r="DG1045" i="3"/>
  <c r="DJ1045" i="3" s="1"/>
  <c r="DI1045" i="3"/>
  <c r="DF1044" i="3"/>
  <c r="DH1044" i="3"/>
  <c r="DG1043" i="3"/>
  <c r="DI1043" i="3"/>
  <c r="DJ1043" i="3" s="1"/>
  <c r="DF1042" i="3"/>
  <c r="DH1042" i="3"/>
  <c r="DG1041" i="3"/>
  <c r="DI1041" i="3"/>
  <c r="DF1040" i="3"/>
  <c r="DJ1040" i="3" s="1"/>
  <c r="DH1040" i="3"/>
  <c r="DG1039" i="3"/>
  <c r="DI1039" i="3"/>
  <c r="DF1038" i="3"/>
  <c r="DJ1038" i="3" s="1"/>
  <c r="DH1038" i="3"/>
  <c r="DG1037" i="3"/>
  <c r="DJ1037" i="3" s="1"/>
  <c r="DI1037" i="3"/>
  <c r="DF1036" i="3"/>
  <c r="DH1036" i="3"/>
  <c r="DG1035" i="3"/>
  <c r="DJ1035" i="3" s="1"/>
  <c r="DI1035" i="3"/>
  <c r="DF1034" i="3"/>
  <c r="DH1034" i="3"/>
  <c r="DG1033" i="3"/>
  <c r="DJ1033" i="3" s="1"/>
  <c r="DI1033" i="3"/>
  <c r="DF1032" i="3"/>
  <c r="DH1032" i="3"/>
  <c r="DG1031" i="3"/>
  <c r="DI1031" i="3"/>
  <c r="DJ1031" i="3" s="1"/>
  <c r="DF1030" i="3"/>
  <c r="DJ1030" i="3" s="1"/>
  <c r="DH1030" i="3"/>
  <c r="DG1029" i="3"/>
  <c r="DI1029" i="3"/>
  <c r="DF1028" i="3"/>
  <c r="DJ1028" i="3" s="1"/>
  <c r="DH1028" i="3"/>
  <c r="DG1027" i="3"/>
  <c r="DI1027" i="3"/>
  <c r="DF1026" i="3"/>
  <c r="DH1026" i="3"/>
  <c r="DG1025" i="3"/>
  <c r="DJ1025" i="3" s="1"/>
  <c r="DI1025" i="3"/>
  <c r="DF1024" i="3"/>
  <c r="DH1024" i="3"/>
  <c r="DG1023" i="3"/>
  <c r="DJ1023" i="3" s="1"/>
  <c r="DI1023" i="3"/>
  <c r="DF1022" i="3"/>
  <c r="DH1022" i="3"/>
  <c r="DG1021" i="3"/>
  <c r="DJ1021" i="3" s="1"/>
  <c r="DI1021" i="3"/>
  <c r="DF1020" i="3"/>
  <c r="DH1020" i="3"/>
  <c r="DG1019" i="3"/>
  <c r="DI1019" i="3"/>
  <c r="DJ1019" i="3" s="1"/>
  <c r="DF1018" i="3"/>
  <c r="DJ1018" i="3" s="1"/>
  <c r="DH1018" i="3"/>
  <c r="DG1017" i="3"/>
  <c r="DI1017" i="3"/>
  <c r="DF1016" i="3"/>
  <c r="DJ1016" i="3" s="1"/>
  <c r="DH1016" i="3"/>
  <c r="DG1015" i="3"/>
  <c r="DI1015" i="3"/>
  <c r="DF1014" i="3"/>
  <c r="DJ1014" i="3" s="1"/>
  <c r="DH1014" i="3"/>
  <c r="DG1013" i="3"/>
  <c r="DI1013" i="3"/>
  <c r="DF1012" i="3"/>
  <c r="DJ1012" i="3" s="1"/>
  <c r="DH1012" i="3"/>
  <c r="DG1011" i="3"/>
  <c r="DI1011" i="3"/>
  <c r="DF1010" i="3"/>
  <c r="DJ1010" i="3" s="1"/>
  <c r="DH1010" i="3"/>
  <c r="DG1009" i="3"/>
  <c r="DI1009" i="3"/>
  <c r="DF1008" i="3"/>
  <c r="DJ1008" i="3" s="1"/>
  <c r="DH1008" i="3"/>
  <c r="DG1007" i="3"/>
  <c r="DI1007" i="3"/>
  <c r="DF1006" i="3"/>
  <c r="DJ1006" i="3" s="1"/>
  <c r="DH1006" i="3"/>
  <c r="DG1005" i="3"/>
  <c r="DI1005" i="3"/>
  <c r="DF1004" i="3"/>
  <c r="DH1004" i="3"/>
  <c r="DG1003" i="3"/>
  <c r="DJ1003" i="3" s="1"/>
  <c r="DI1003" i="3"/>
  <c r="DF1002" i="3"/>
  <c r="DH1002" i="3"/>
  <c r="DG1001" i="3"/>
  <c r="DJ1001" i="3" s="1"/>
  <c r="DI1001" i="3"/>
  <c r="DF1000" i="3"/>
  <c r="DH1000" i="3"/>
  <c r="DG999" i="3"/>
  <c r="DJ999" i="3" s="1"/>
  <c r="DI999" i="3"/>
  <c r="DF998" i="3"/>
  <c r="DH998" i="3"/>
  <c r="DG997" i="3"/>
  <c r="DI997" i="3"/>
  <c r="DJ997" i="3" s="1"/>
  <c r="DF996" i="3"/>
  <c r="DJ996" i="3" s="1"/>
  <c r="DH996" i="3"/>
  <c r="DG995" i="3"/>
  <c r="DI995" i="3"/>
  <c r="DF994" i="3"/>
  <c r="DJ994" i="3" s="1"/>
  <c r="DH994" i="3"/>
  <c r="DG993" i="3"/>
  <c r="DI993" i="3"/>
  <c r="DF992" i="3"/>
  <c r="DH992" i="3"/>
  <c r="DG991" i="3"/>
  <c r="DJ991" i="3" s="1"/>
  <c r="DI991" i="3"/>
  <c r="DF990" i="3"/>
  <c r="DH990" i="3"/>
  <c r="DG989" i="3"/>
  <c r="DJ989" i="3" s="1"/>
  <c r="DI989" i="3"/>
  <c r="DF988" i="3"/>
  <c r="DH988" i="3"/>
  <c r="DG987" i="3"/>
  <c r="DJ987" i="3" s="1"/>
  <c r="DI987" i="3"/>
  <c r="DF986" i="3"/>
  <c r="DH986" i="3"/>
  <c r="DG972" i="3"/>
  <c r="DJ972" i="3" s="1"/>
  <c r="DI972" i="3"/>
  <c r="DF972" i="3"/>
  <c r="DH972" i="3"/>
  <c r="DG968" i="3"/>
  <c r="DI968" i="3"/>
  <c r="DF968" i="3"/>
  <c r="DJ968" i="3" s="1"/>
  <c r="DH968" i="3"/>
  <c r="DG966" i="3"/>
  <c r="DI966" i="3"/>
  <c r="DF966" i="3"/>
  <c r="DJ966" i="3" s="1"/>
  <c r="DH966" i="3"/>
  <c r="DG964" i="3"/>
  <c r="DJ964" i="3" s="1"/>
  <c r="DI964" i="3"/>
  <c r="DF964" i="3"/>
  <c r="DH964" i="3"/>
  <c r="DG960" i="3"/>
  <c r="DJ960" i="3" s="1"/>
  <c r="DI960" i="3"/>
  <c r="DF960" i="3"/>
  <c r="DH960" i="3"/>
  <c r="DG956" i="3"/>
  <c r="DI956" i="3"/>
  <c r="DJ956" i="3" s="1"/>
  <c r="DF956" i="3"/>
  <c r="DH956" i="3"/>
  <c r="DG954" i="3"/>
  <c r="DI954" i="3"/>
  <c r="DF954" i="3"/>
  <c r="DJ954" i="3" s="1"/>
  <c r="DH954" i="3"/>
  <c r="DG952" i="3"/>
  <c r="DI952" i="3"/>
  <c r="DF952" i="3"/>
  <c r="DJ952" i="3" s="1"/>
  <c r="DH952" i="3"/>
  <c r="DG950" i="3"/>
  <c r="DI950" i="3"/>
  <c r="DF950" i="3"/>
  <c r="DJ950" i="3" s="1"/>
  <c r="DH950" i="3"/>
  <c r="DG948" i="3"/>
  <c r="DI948" i="3"/>
  <c r="DF948" i="3"/>
  <c r="DJ948" i="3" s="1"/>
  <c r="DH948" i="3"/>
  <c r="DG946" i="3"/>
  <c r="DI946" i="3"/>
  <c r="DF946" i="3"/>
  <c r="DJ946" i="3" s="1"/>
  <c r="DH946" i="3"/>
  <c r="DG944" i="3"/>
  <c r="DI944" i="3"/>
  <c r="DF944" i="3"/>
  <c r="DJ944" i="3" s="1"/>
  <c r="DH944" i="3"/>
  <c r="DG942" i="3"/>
  <c r="DI942" i="3"/>
  <c r="DF942" i="3"/>
  <c r="DJ942" i="3" s="1"/>
  <c r="DH942" i="3"/>
  <c r="DG938" i="3"/>
  <c r="DJ938" i="3" s="1"/>
  <c r="DI938" i="3"/>
  <c r="DF938" i="3"/>
  <c r="DH938" i="3"/>
  <c r="DG934" i="3"/>
  <c r="DI934" i="3"/>
  <c r="DJ934" i="3" s="1"/>
  <c r="DF934" i="3"/>
  <c r="DH934" i="3"/>
  <c r="DG932" i="3"/>
  <c r="DI932" i="3"/>
  <c r="DF932" i="3"/>
  <c r="DJ932" i="3" s="1"/>
  <c r="DH932" i="3"/>
  <c r="DG930" i="3"/>
  <c r="DI930" i="3"/>
  <c r="DF930" i="3"/>
  <c r="DJ930" i="3" s="1"/>
  <c r="DH930" i="3"/>
  <c r="DG926" i="3"/>
  <c r="DJ926" i="3" s="1"/>
  <c r="DI926" i="3"/>
  <c r="DF926" i="3"/>
  <c r="DH926" i="3"/>
  <c r="DG922" i="3"/>
  <c r="DI922" i="3"/>
  <c r="DF922" i="3"/>
  <c r="DJ922" i="3" s="1"/>
  <c r="DH922" i="3"/>
  <c r="DG920" i="3"/>
  <c r="DI920" i="3"/>
  <c r="DF920" i="3"/>
  <c r="DJ920" i="3" s="1"/>
  <c r="DH920" i="3"/>
  <c r="DG918" i="3"/>
  <c r="DI918" i="3"/>
  <c r="DF918" i="3"/>
  <c r="DJ918" i="3" s="1"/>
  <c r="DH918" i="3"/>
  <c r="DG916" i="3"/>
  <c r="DI916" i="3"/>
  <c r="DF916" i="3"/>
  <c r="DJ916" i="3" s="1"/>
  <c r="DH916" i="3"/>
  <c r="DG914" i="3"/>
  <c r="DI914" i="3"/>
  <c r="DF914" i="3"/>
  <c r="DJ914" i="3" s="1"/>
  <c r="DH914" i="3"/>
  <c r="DG912" i="3"/>
  <c r="DI912" i="3"/>
  <c r="DF912" i="3"/>
  <c r="DJ912" i="3" s="1"/>
  <c r="DH912" i="3"/>
  <c r="DG910" i="3"/>
  <c r="DI910" i="3"/>
  <c r="DF910" i="3"/>
  <c r="DJ910" i="3" s="1"/>
  <c r="DH910" i="3"/>
  <c r="DG908" i="3"/>
  <c r="DJ908" i="3" s="1"/>
  <c r="DI908" i="3"/>
  <c r="DF908" i="3"/>
  <c r="DH908" i="3"/>
  <c r="DG904" i="3"/>
  <c r="DJ904" i="3" s="1"/>
  <c r="DI904" i="3"/>
  <c r="DF904" i="3"/>
  <c r="DH904" i="3"/>
  <c r="DG900" i="3"/>
  <c r="DI900" i="3"/>
  <c r="DF900" i="3"/>
  <c r="DJ900" i="3" s="1"/>
  <c r="DH900" i="3"/>
  <c r="DG898" i="3"/>
  <c r="DI898" i="3"/>
  <c r="DF898" i="3"/>
  <c r="DJ898" i="3" s="1"/>
  <c r="DH898" i="3"/>
  <c r="DG896" i="3"/>
  <c r="DJ896" i="3" s="1"/>
  <c r="DI896" i="3"/>
  <c r="DF896" i="3"/>
  <c r="DH896" i="3"/>
  <c r="DG892" i="3"/>
  <c r="DJ892" i="3" s="1"/>
  <c r="DI892" i="3"/>
  <c r="DF892" i="3"/>
  <c r="DH892" i="3"/>
  <c r="DG874" i="3"/>
  <c r="DJ874" i="3" s="1"/>
  <c r="DI874" i="3"/>
  <c r="DF874" i="3"/>
  <c r="DH874" i="3"/>
  <c r="DG870" i="3"/>
  <c r="DJ870" i="3" s="1"/>
  <c r="DI870" i="3"/>
  <c r="DF870" i="3"/>
  <c r="DH870" i="3"/>
  <c r="DG862" i="3"/>
  <c r="DJ862" i="3" s="1"/>
  <c r="DI862" i="3"/>
  <c r="DF862" i="3"/>
  <c r="DH862" i="3"/>
  <c r="DG858" i="3"/>
  <c r="DI858" i="3"/>
  <c r="DJ858" i="3" s="1"/>
  <c r="DF858" i="3"/>
  <c r="DH858" i="3"/>
  <c r="DG850" i="3"/>
  <c r="DJ850" i="3" s="1"/>
  <c r="DI850" i="3"/>
  <c r="DF850" i="3"/>
  <c r="DH850" i="3"/>
  <c r="DG846" i="3"/>
  <c r="DI846" i="3"/>
  <c r="DJ846" i="3" s="1"/>
  <c r="DF846" i="3"/>
  <c r="DH846" i="3"/>
  <c r="DG828" i="3"/>
  <c r="DJ828" i="3" s="1"/>
  <c r="DI828" i="3"/>
  <c r="DF828" i="3"/>
  <c r="DH828" i="3"/>
  <c r="DG824" i="3"/>
  <c r="DI824" i="3"/>
  <c r="DJ824" i="3" s="1"/>
  <c r="DF824" i="3"/>
  <c r="DH824" i="3"/>
  <c r="DG816" i="3"/>
  <c r="DJ816" i="3" s="1"/>
  <c r="DI816" i="3"/>
  <c r="DF816" i="3"/>
  <c r="DH816" i="3"/>
  <c r="DG812" i="3"/>
  <c r="DJ812" i="3" s="1"/>
  <c r="DI812" i="3"/>
  <c r="DF812" i="3"/>
  <c r="DH812" i="3"/>
  <c r="DG798" i="3"/>
  <c r="DJ798" i="3" s="1"/>
  <c r="DI798" i="3"/>
  <c r="DF798" i="3"/>
  <c r="DH798" i="3"/>
  <c r="DG794" i="3"/>
  <c r="DI794" i="3"/>
  <c r="DF794" i="3"/>
  <c r="DJ794" i="3" s="1"/>
  <c r="DH794" i="3"/>
  <c r="DG792" i="3"/>
  <c r="DI792" i="3"/>
  <c r="DF792" i="3"/>
  <c r="DJ792" i="3" s="1"/>
  <c r="DH792" i="3"/>
  <c r="DG790" i="3"/>
  <c r="DJ790" i="3" s="1"/>
  <c r="DI790" i="3"/>
  <c r="DF790" i="3"/>
  <c r="DH790" i="3"/>
  <c r="DG786" i="3"/>
  <c r="DJ786" i="3" s="1"/>
  <c r="DI786" i="3"/>
  <c r="DF786" i="3"/>
  <c r="DH786" i="3"/>
  <c r="DG782" i="3"/>
  <c r="DI782" i="3"/>
  <c r="DJ782" i="3" s="1"/>
  <c r="DF782" i="3"/>
  <c r="DH782" i="3"/>
  <c r="DG780" i="3"/>
  <c r="DI780" i="3"/>
  <c r="DF780" i="3"/>
  <c r="DJ780" i="3" s="1"/>
  <c r="DH780" i="3"/>
  <c r="DG778" i="3"/>
  <c r="DI778" i="3"/>
  <c r="DF778" i="3"/>
  <c r="DJ778" i="3" s="1"/>
  <c r="DH778" i="3"/>
  <c r="DG776" i="3"/>
  <c r="DI776" i="3"/>
  <c r="DF776" i="3"/>
  <c r="DJ776" i="3" s="1"/>
  <c r="DH776" i="3"/>
  <c r="DG774" i="3"/>
  <c r="DI774" i="3"/>
  <c r="DF774" i="3"/>
  <c r="DJ774" i="3" s="1"/>
  <c r="DH774" i="3"/>
  <c r="DG772" i="3"/>
  <c r="DI772" i="3"/>
  <c r="DF772" i="3"/>
  <c r="DJ772" i="3" s="1"/>
  <c r="DH772" i="3"/>
  <c r="DG768" i="3"/>
  <c r="DI768" i="3"/>
  <c r="DJ768" i="3" s="1"/>
  <c r="DF768" i="3"/>
  <c r="DH768" i="3"/>
  <c r="DG760" i="3"/>
  <c r="DJ760" i="3" s="1"/>
  <c r="DI760" i="3"/>
  <c r="DF760" i="3"/>
  <c r="DH760" i="3"/>
  <c r="DG756" i="3"/>
  <c r="DJ756" i="3" s="1"/>
  <c r="DI756" i="3"/>
  <c r="DF756" i="3"/>
  <c r="DH756" i="3"/>
  <c r="DG738" i="3"/>
  <c r="DJ738" i="3" s="1"/>
  <c r="DI738" i="3"/>
  <c r="DF738" i="3"/>
  <c r="DH738" i="3"/>
  <c r="DG734" i="3"/>
  <c r="DJ734" i="3" s="1"/>
  <c r="DI734" i="3"/>
  <c r="DF734" i="3"/>
  <c r="DH734" i="3"/>
  <c r="DG726" i="3"/>
  <c r="DJ726" i="3" s="1"/>
  <c r="DI726" i="3"/>
  <c r="DF726" i="3"/>
  <c r="DH726" i="3"/>
  <c r="DG722" i="3"/>
  <c r="DI722" i="3"/>
  <c r="DJ722" i="3" s="1"/>
  <c r="DF722" i="3"/>
  <c r="DH722" i="3"/>
  <c r="DG704" i="3"/>
  <c r="DJ704" i="3" s="1"/>
  <c r="DI704" i="3"/>
  <c r="DF704" i="3"/>
  <c r="DH704" i="3"/>
  <c r="DG700" i="3"/>
  <c r="DI700" i="3"/>
  <c r="DJ700" i="3" s="1"/>
  <c r="DF700" i="3"/>
  <c r="DH700" i="3"/>
  <c r="DG692" i="3"/>
  <c r="DJ692" i="3" s="1"/>
  <c r="DI692" i="3"/>
  <c r="DF692" i="3"/>
  <c r="DH692" i="3"/>
  <c r="DG688" i="3"/>
  <c r="DI688" i="3"/>
  <c r="DJ688" i="3" s="1"/>
  <c r="DF688" i="3"/>
  <c r="DH688" i="3"/>
  <c r="DG686" i="3"/>
  <c r="DI686" i="3"/>
  <c r="DF686" i="3"/>
  <c r="DJ686" i="3" s="1"/>
  <c r="DH686" i="3"/>
  <c r="DG684" i="3"/>
  <c r="DI684" i="3"/>
  <c r="DF684" i="3"/>
  <c r="DJ684" i="3" s="1"/>
  <c r="DH684" i="3"/>
  <c r="DG682" i="3"/>
  <c r="DI682" i="3"/>
  <c r="DF682" i="3"/>
  <c r="DJ682" i="3" s="1"/>
  <c r="DH682" i="3"/>
  <c r="DG680" i="3"/>
  <c r="DI680" i="3"/>
  <c r="DF680" i="3"/>
  <c r="DJ680" i="3" s="1"/>
  <c r="DH680" i="3"/>
  <c r="DG678" i="3"/>
  <c r="DI678" i="3"/>
  <c r="DF678" i="3"/>
  <c r="DJ678" i="3" s="1"/>
  <c r="DH678" i="3"/>
  <c r="DG676" i="3"/>
  <c r="DI676" i="3"/>
  <c r="DF676" i="3"/>
  <c r="DJ676" i="3" s="1"/>
  <c r="DH676" i="3"/>
  <c r="DG674" i="3"/>
  <c r="DI674" i="3"/>
  <c r="DF674" i="3"/>
  <c r="DJ674" i="3" s="1"/>
  <c r="DH674" i="3"/>
  <c r="DG670" i="3"/>
  <c r="DJ670" i="3" s="1"/>
  <c r="DI670" i="3"/>
  <c r="DF670" i="3"/>
  <c r="DH670" i="3"/>
  <c r="DG666" i="3"/>
  <c r="DI666" i="3"/>
  <c r="DJ666" i="3" s="1"/>
  <c r="DF666" i="3"/>
  <c r="DH666" i="3"/>
  <c r="DG664" i="3"/>
  <c r="DI664" i="3"/>
  <c r="DF664" i="3"/>
  <c r="DJ664" i="3" s="1"/>
  <c r="DH664" i="3"/>
  <c r="CX101" i="3"/>
  <c r="CX103" i="3"/>
  <c r="CX105" i="3"/>
  <c r="CX107" i="3"/>
  <c r="CX75" i="3"/>
  <c r="CX79" i="3"/>
  <c r="CX85" i="3"/>
  <c r="CX87" i="3"/>
  <c r="CX63" i="3"/>
  <c r="CX65" i="3"/>
  <c r="CX67" i="3"/>
  <c r="CX69" i="3"/>
  <c r="CX71" i="3"/>
  <c r="CX73" i="3"/>
  <c r="CX50" i="3"/>
  <c r="CX52" i="3"/>
  <c r="CX54" i="3"/>
  <c r="CX55" i="3"/>
  <c r="CX57" i="3"/>
  <c r="CX59" i="3"/>
  <c r="CX61" i="3"/>
  <c r="CX36" i="3"/>
  <c r="CX38" i="3"/>
  <c r="CX40" i="3"/>
  <c r="CX42" i="3"/>
  <c r="CX44" i="3"/>
  <c r="CX46" i="3"/>
  <c r="CX48" i="3"/>
  <c r="DI1166" i="3"/>
  <c r="DI1164" i="3"/>
  <c r="DI1162" i="3"/>
  <c r="DI1160" i="3"/>
  <c r="DJ1160" i="3" s="1"/>
  <c r="DI1158" i="3"/>
  <c r="DI1156" i="3"/>
  <c r="DI1154" i="3"/>
  <c r="DI1152" i="3"/>
  <c r="DI1150" i="3"/>
  <c r="DI1148" i="3"/>
  <c r="DI1146" i="3"/>
  <c r="DI1144" i="3"/>
  <c r="DI1142" i="3"/>
  <c r="DI1140" i="3"/>
  <c r="DI1138" i="3"/>
  <c r="DJ1138" i="3" s="1"/>
  <c r="DI1136" i="3"/>
  <c r="DI1134" i="3"/>
  <c r="DI1132" i="3"/>
  <c r="DI1130" i="3"/>
  <c r="DI1128" i="3"/>
  <c r="DI1126" i="3"/>
  <c r="DJ1126" i="3" s="1"/>
  <c r="DI1124" i="3"/>
  <c r="DI1122" i="3"/>
  <c r="DI1120" i="3"/>
  <c r="DI1118" i="3"/>
  <c r="DI1116" i="3"/>
  <c r="DI1114" i="3"/>
  <c r="DI1112" i="3"/>
  <c r="DI1110" i="3"/>
  <c r="DJ1110" i="3" s="1"/>
  <c r="DI1108" i="3"/>
  <c r="DI1106" i="3"/>
  <c r="DI1104" i="3"/>
  <c r="DI1102" i="3"/>
  <c r="DI1100" i="3"/>
  <c r="DI1098" i="3"/>
  <c r="DJ1098" i="3" s="1"/>
  <c r="DI1096" i="3"/>
  <c r="DI1094" i="3"/>
  <c r="DH1093" i="3"/>
  <c r="DI1092" i="3"/>
  <c r="DH1091" i="3"/>
  <c r="DI1090" i="3"/>
  <c r="DH1089" i="3"/>
  <c r="DI1088" i="3"/>
  <c r="DH1087" i="3"/>
  <c r="DI1086" i="3"/>
  <c r="DH1085" i="3"/>
  <c r="DI1084" i="3"/>
  <c r="DH1083" i="3"/>
  <c r="DI1082" i="3"/>
  <c r="DH1081" i="3"/>
  <c r="DI1080" i="3"/>
  <c r="DH1079" i="3"/>
  <c r="DI1078" i="3"/>
  <c r="DH1077" i="3"/>
  <c r="DI1076" i="3"/>
  <c r="DJ1076" i="3" s="1"/>
  <c r="DH1075" i="3"/>
  <c r="DI1074" i="3"/>
  <c r="DH1073" i="3"/>
  <c r="DI1072" i="3"/>
  <c r="DH1071" i="3"/>
  <c r="DI1070" i="3"/>
  <c r="DH1069" i="3"/>
  <c r="DI1068" i="3"/>
  <c r="DH1067" i="3"/>
  <c r="DI1066" i="3"/>
  <c r="DH1065" i="3"/>
  <c r="DI1064" i="3"/>
  <c r="DJ1064" i="3" s="1"/>
  <c r="DH1063" i="3"/>
  <c r="DI1062" i="3"/>
  <c r="DH1061" i="3"/>
  <c r="DI1060" i="3"/>
  <c r="DH1059" i="3"/>
  <c r="DI1058" i="3"/>
  <c r="DH1057" i="3"/>
  <c r="DI1056" i="3"/>
  <c r="DH1055" i="3"/>
  <c r="DI1054" i="3"/>
  <c r="DH1053" i="3"/>
  <c r="DI1052" i="3"/>
  <c r="DH1051" i="3"/>
  <c r="DI1050" i="3"/>
  <c r="DH1049" i="3"/>
  <c r="DI1048" i="3"/>
  <c r="DH1047" i="3"/>
  <c r="DI1046" i="3"/>
  <c r="DH1045" i="3"/>
  <c r="DI1044" i="3"/>
  <c r="DH1043" i="3"/>
  <c r="DI1042" i="3"/>
  <c r="DJ1042" i="3" s="1"/>
  <c r="DH1041" i="3"/>
  <c r="DI1040" i="3"/>
  <c r="DH1039" i="3"/>
  <c r="DI1038" i="3"/>
  <c r="DH1037" i="3"/>
  <c r="DI1036" i="3"/>
  <c r="DH1035" i="3"/>
  <c r="DI1034" i="3"/>
  <c r="DH1033" i="3"/>
  <c r="DI1032" i="3"/>
  <c r="DJ1032" i="3" s="1"/>
  <c r="DH1031" i="3"/>
  <c r="DI1030" i="3"/>
  <c r="DH1029" i="3"/>
  <c r="DI1028" i="3"/>
  <c r="DH1027" i="3"/>
  <c r="DI1026" i="3"/>
  <c r="DH1025" i="3"/>
  <c r="DI1024" i="3"/>
  <c r="DH1023" i="3"/>
  <c r="DI1022" i="3"/>
  <c r="DH1021" i="3"/>
  <c r="DI1020" i="3"/>
  <c r="DJ1020" i="3" s="1"/>
  <c r="DH1019" i="3"/>
  <c r="DI1018" i="3"/>
  <c r="DH1017" i="3"/>
  <c r="DI1016" i="3"/>
  <c r="DH1015" i="3"/>
  <c r="DI1014" i="3"/>
  <c r="DH1013" i="3"/>
  <c r="DI1012" i="3"/>
  <c r="DH1011" i="3"/>
  <c r="DI1010" i="3"/>
  <c r="DH1009" i="3"/>
  <c r="DI1008" i="3"/>
  <c r="DH1007" i="3"/>
  <c r="DI1006" i="3"/>
  <c r="DH1005" i="3"/>
  <c r="DI1004" i="3"/>
  <c r="DH1003" i="3"/>
  <c r="DG984" i="3"/>
  <c r="DI984" i="3"/>
  <c r="DJ984" i="3" s="1"/>
  <c r="DF984" i="3"/>
  <c r="DH984" i="3"/>
  <c r="DG982" i="3"/>
  <c r="DI982" i="3"/>
  <c r="DF982" i="3"/>
  <c r="DJ982" i="3" s="1"/>
  <c r="DH982" i="3"/>
  <c r="DG980" i="3"/>
  <c r="DI980" i="3"/>
  <c r="DF980" i="3"/>
  <c r="DJ980" i="3" s="1"/>
  <c r="DH980" i="3"/>
  <c r="DG978" i="3"/>
  <c r="DI978" i="3"/>
  <c r="DF978" i="3"/>
  <c r="DJ978" i="3" s="1"/>
  <c r="DH978" i="3"/>
  <c r="DG976" i="3"/>
  <c r="DI976" i="3"/>
  <c r="DF976" i="3"/>
  <c r="DJ976" i="3" s="1"/>
  <c r="DH976" i="3"/>
  <c r="DG974" i="3"/>
  <c r="DI974" i="3"/>
  <c r="DF974" i="3"/>
  <c r="DJ974" i="3" s="1"/>
  <c r="DH974" i="3"/>
  <c r="DG970" i="3"/>
  <c r="DI970" i="3"/>
  <c r="DJ970" i="3" s="1"/>
  <c r="DF970" i="3"/>
  <c r="DH970" i="3"/>
  <c r="DG962" i="3"/>
  <c r="DJ962" i="3" s="1"/>
  <c r="DI962" i="3"/>
  <c r="DF962" i="3"/>
  <c r="DH962" i="3"/>
  <c r="DG958" i="3"/>
  <c r="DJ958" i="3" s="1"/>
  <c r="DI958" i="3"/>
  <c r="DF958" i="3"/>
  <c r="DH958" i="3"/>
  <c r="DG940" i="3"/>
  <c r="DJ940" i="3" s="1"/>
  <c r="DI940" i="3"/>
  <c r="DF940" i="3"/>
  <c r="DH940" i="3"/>
  <c r="DG936" i="3"/>
  <c r="DJ936" i="3" s="1"/>
  <c r="DI936" i="3"/>
  <c r="DF936" i="3"/>
  <c r="DH936" i="3"/>
  <c r="DG928" i="3"/>
  <c r="DJ928" i="3" s="1"/>
  <c r="DI928" i="3"/>
  <c r="DF928" i="3"/>
  <c r="DH928" i="3"/>
  <c r="DG924" i="3"/>
  <c r="DI924" i="3"/>
  <c r="DJ924" i="3" s="1"/>
  <c r="DF924" i="3"/>
  <c r="DH924" i="3"/>
  <c r="DG906" i="3"/>
  <c r="DJ906" i="3" s="1"/>
  <c r="DI906" i="3"/>
  <c r="DF906" i="3"/>
  <c r="DH906" i="3"/>
  <c r="DG902" i="3"/>
  <c r="DI902" i="3"/>
  <c r="DJ902" i="3" s="1"/>
  <c r="DF902" i="3"/>
  <c r="DH902" i="3"/>
  <c r="DG894" i="3"/>
  <c r="DJ894" i="3" s="1"/>
  <c r="DI894" i="3"/>
  <c r="DF894" i="3"/>
  <c r="DH894" i="3"/>
  <c r="DG890" i="3"/>
  <c r="DI890" i="3"/>
  <c r="DJ890" i="3" s="1"/>
  <c r="DF890" i="3"/>
  <c r="DH890" i="3"/>
  <c r="DG888" i="3"/>
  <c r="DI888" i="3"/>
  <c r="DF888" i="3"/>
  <c r="DJ888" i="3" s="1"/>
  <c r="DH888" i="3"/>
  <c r="DG886" i="3"/>
  <c r="DI886" i="3"/>
  <c r="DF886" i="3"/>
  <c r="DJ886" i="3" s="1"/>
  <c r="DH886" i="3"/>
  <c r="DG884" i="3"/>
  <c r="DI884" i="3"/>
  <c r="DF884" i="3"/>
  <c r="DJ884" i="3" s="1"/>
  <c r="DH884" i="3"/>
  <c r="DG882" i="3"/>
  <c r="DI882" i="3"/>
  <c r="DF882" i="3"/>
  <c r="DJ882" i="3" s="1"/>
  <c r="DH882" i="3"/>
  <c r="DG880" i="3"/>
  <c r="DI880" i="3"/>
  <c r="DF880" i="3"/>
  <c r="DJ880" i="3" s="1"/>
  <c r="DH880" i="3"/>
  <c r="DG878" i="3"/>
  <c r="DI878" i="3"/>
  <c r="DF878" i="3"/>
  <c r="DJ878" i="3" s="1"/>
  <c r="DH878" i="3"/>
  <c r="DG876" i="3"/>
  <c r="DI876" i="3"/>
  <c r="DF876" i="3"/>
  <c r="DJ876" i="3" s="1"/>
  <c r="DH876" i="3"/>
  <c r="DG872" i="3"/>
  <c r="DJ872" i="3" s="1"/>
  <c r="DI872" i="3"/>
  <c r="DF872" i="3"/>
  <c r="DH872" i="3"/>
  <c r="DG868" i="3"/>
  <c r="DI868" i="3"/>
  <c r="DJ868" i="3" s="1"/>
  <c r="DF868" i="3"/>
  <c r="DH868" i="3"/>
  <c r="DG866" i="3"/>
  <c r="DI866" i="3"/>
  <c r="DF866" i="3"/>
  <c r="DJ866" i="3" s="1"/>
  <c r="DH866" i="3"/>
  <c r="DG864" i="3"/>
  <c r="DI864" i="3"/>
  <c r="DF864" i="3"/>
  <c r="DJ864" i="3" s="1"/>
  <c r="DH864" i="3"/>
  <c r="DG860" i="3"/>
  <c r="DJ860" i="3" s="1"/>
  <c r="DI860" i="3"/>
  <c r="DF860" i="3"/>
  <c r="DH860" i="3"/>
  <c r="DG856" i="3"/>
  <c r="DI856" i="3"/>
  <c r="DF856" i="3"/>
  <c r="DJ856" i="3" s="1"/>
  <c r="DH856" i="3"/>
  <c r="DG854" i="3"/>
  <c r="DI854" i="3"/>
  <c r="DF854" i="3"/>
  <c r="DJ854" i="3" s="1"/>
  <c r="DH854" i="3"/>
  <c r="DG852" i="3"/>
  <c r="DJ852" i="3" s="1"/>
  <c r="DI852" i="3"/>
  <c r="DF852" i="3"/>
  <c r="DH852" i="3"/>
  <c r="DG848" i="3"/>
  <c r="DJ848" i="3" s="1"/>
  <c r="DI848" i="3"/>
  <c r="DF848" i="3"/>
  <c r="DH848" i="3"/>
  <c r="DG844" i="3"/>
  <c r="DI844" i="3"/>
  <c r="DF844" i="3"/>
  <c r="DJ844" i="3" s="1"/>
  <c r="DH844" i="3"/>
  <c r="DG842" i="3"/>
  <c r="DI842" i="3"/>
  <c r="DF842" i="3"/>
  <c r="DJ842" i="3" s="1"/>
  <c r="DH842" i="3"/>
  <c r="DG840" i="3"/>
  <c r="DI840" i="3"/>
  <c r="DF840" i="3"/>
  <c r="DJ840" i="3" s="1"/>
  <c r="DH840" i="3"/>
  <c r="DG838" i="3"/>
  <c r="DI838" i="3"/>
  <c r="DF838" i="3"/>
  <c r="DJ838" i="3" s="1"/>
  <c r="DH838" i="3"/>
  <c r="DG836" i="3"/>
  <c r="DI836" i="3"/>
  <c r="DF836" i="3"/>
  <c r="DJ836" i="3" s="1"/>
  <c r="DH836" i="3"/>
  <c r="DG834" i="3"/>
  <c r="DI834" i="3"/>
  <c r="DF834" i="3"/>
  <c r="DJ834" i="3" s="1"/>
  <c r="DH834" i="3"/>
  <c r="DG832" i="3"/>
  <c r="DI832" i="3"/>
  <c r="DF832" i="3"/>
  <c r="DJ832" i="3" s="1"/>
  <c r="DH832" i="3"/>
  <c r="DG830" i="3"/>
  <c r="DJ830" i="3" s="1"/>
  <c r="DI830" i="3"/>
  <c r="DF830" i="3"/>
  <c r="DH830" i="3"/>
  <c r="DG826" i="3"/>
  <c r="DJ826" i="3" s="1"/>
  <c r="DI826" i="3"/>
  <c r="DF826" i="3"/>
  <c r="DH826" i="3"/>
  <c r="DG822" i="3"/>
  <c r="DI822" i="3"/>
  <c r="DF822" i="3"/>
  <c r="DJ822" i="3" s="1"/>
  <c r="DH822" i="3"/>
  <c r="DG820" i="3"/>
  <c r="DI820" i="3"/>
  <c r="DF820" i="3"/>
  <c r="DJ820" i="3" s="1"/>
  <c r="DH820" i="3"/>
  <c r="DG818" i="3"/>
  <c r="DJ818" i="3" s="1"/>
  <c r="DI818" i="3"/>
  <c r="DF818" i="3"/>
  <c r="DH818" i="3"/>
  <c r="DG814" i="3"/>
  <c r="DJ814" i="3" s="1"/>
  <c r="DI814" i="3"/>
  <c r="DF814" i="3"/>
  <c r="DH814" i="3"/>
  <c r="DG810" i="3"/>
  <c r="DI810" i="3"/>
  <c r="DJ810" i="3" s="1"/>
  <c r="DF810" i="3"/>
  <c r="DH810" i="3"/>
  <c r="DG808" i="3"/>
  <c r="DI808" i="3"/>
  <c r="DF808" i="3"/>
  <c r="DJ808" i="3" s="1"/>
  <c r="DH808" i="3"/>
  <c r="DG806" i="3"/>
  <c r="DI806" i="3"/>
  <c r="DF806" i="3"/>
  <c r="DJ806" i="3" s="1"/>
  <c r="DH806" i="3"/>
  <c r="DG804" i="3"/>
  <c r="DI804" i="3"/>
  <c r="DF804" i="3"/>
  <c r="DJ804" i="3" s="1"/>
  <c r="DH804" i="3"/>
  <c r="DG802" i="3"/>
  <c r="DI802" i="3"/>
  <c r="DF802" i="3"/>
  <c r="DJ802" i="3" s="1"/>
  <c r="DH802" i="3"/>
  <c r="DG800" i="3"/>
  <c r="DI800" i="3"/>
  <c r="DF800" i="3"/>
  <c r="DJ800" i="3" s="1"/>
  <c r="DH800" i="3"/>
  <c r="DG796" i="3"/>
  <c r="DI796" i="3"/>
  <c r="DJ796" i="3" s="1"/>
  <c r="DF796" i="3"/>
  <c r="DH796" i="3"/>
  <c r="DG788" i="3"/>
  <c r="DJ788" i="3" s="1"/>
  <c r="DI788" i="3"/>
  <c r="DF788" i="3"/>
  <c r="DH788" i="3"/>
  <c r="DG784" i="3"/>
  <c r="DJ784" i="3" s="1"/>
  <c r="DI784" i="3"/>
  <c r="DF784" i="3"/>
  <c r="DH784" i="3"/>
  <c r="DG770" i="3"/>
  <c r="DJ770" i="3" s="1"/>
  <c r="DI770" i="3"/>
  <c r="DF770" i="3"/>
  <c r="DH770" i="3"/>
  <c r="DG766" i="3"/>
  <c r="DI766" i="3"/>
  <c r="DF766" i="3"/>
  <c r="DJ766" i="3" s="1"/>
  <c r="DH766" i="3"/>
  <c r="DG764" i="3"/>
  <c r="DI764" i="3"/>
  <c r="DF764" i="3"/>
  <c r="DJ764" i="3" s="1"/>
  <c r="DH764" i="3"/>
  <c r="DG762" i="3"/>
  <c r="DJ762" i="3" s="1"/>
  <c r="DI762" i="3"/>
  <c r="DF762" i="3"/>
  <c r="DH762" i="3"/>
  <c r="DG758" i="3"/>
  <c r="DJ758" i="3" s="1"/>
  <c r="DI758" i="3"/>
  <c r="DF758" i="3"/>
  <c r="DH758" i="3"/>
  <c r="DG754" i="3"/>
  <c r="DI754" i="3"/>
  <c r="DJ754" i="3" s="1"/>
  <c r="DF754" i="3"/>
  <c r="DH754" i="3"/>
  <c r="DG752" i="3"/>
  <c r="DI752" i="3"/>
  <c r="DF752" i="3"/>
  <c r="DJ752" i="3" s="1"/>
  <c r="DH752" i="3"/>
  <c r="DG750" i="3"/>
  <c r="DI750" i="3"/>
  <c r="DF750" i="3"/>
  <c r="DJ750" i="3" s="1"/>
  <c r="DH750" i="3"/>
  <c r="DG748" i="3"/>
  <c r="DI748" i="3"/>
  <c r="DF748" i="3"/>
  <c r="DJ748" i="3" s="1"/>
  <c r="DH748" i="3"/>
  <c r="DG746" i="3"/>
  <c r="DI746" i="3"/>
  <c r="DF746" i="3"/>
  <c r="DJ746" i="3" s="1"/>
  <c r="DH746" i="3"/>
  <c r="DG744" i="3"/>
  <c r="DI744" i="3"/>
  <c r="DF744" i="3"/>
  <c r="DJ744" i="3" s="1"/>
  <c r="DH744" i="3"/>
  <c r="DG742" i="3"/>
  <c r="DI742" i="3"/>
  <c r="DF742" i="3"/>
  <c r="DJ742" i="3" s="1"/>
  <c r="DH742" i="3"/>
  <c r="DG740" i="3"/>
  <c r="DI740" i="3"/>
  <c r="DF740" i="3"/>
  <c r="DJ740" i="3" s="1"/>
  <c r="DH740" i="3"/>
  <c r="DG736" i="3"/>
  <c r="DJ736" i="3" s="1"/>
  <c r="DI736" i="3"/>
  <c r="DF736" i="3"/>
  <c r="DH736" i="3"/>
  <c r="DG732" i="3"/>
  <c r="DI732" i="3"/>
  <c r="DJ732" i="3" s="1"/>
  <c r="DF732" i="3"/>
  <c r="DH732" i="3"/>
  <c r="DG730" i="3"/>
  <c r="DI730" i="3"/>
  <c r="DF730" i="3"/>
  <c r="DJ730" i="3" s="1"/>
  <c r="DH730" i="3"/>
  <c r="DG728" i="3"/>
  <c r="DI728" i="3"/>
  <c r="DF728" i="3"/>
  <c r="DJ728" i="3" s="1"/>
  <c r="DH728" i="3"/>
  <c r="DG724" i="3"/>
  <c r="DJ724" i="3" s="1"/>
  <c r="DI724" i="3"/>
  <c r="DF724" i="3"/>
  <c r="DH724" i="3"/>
  <c r="DG720" i="3"/>
  <c r="DI720" i="3"/>
  <c r="DF720" i="3"/>
  <c r="DJ720" i="3" s="1"/>
  <c r="DH720" i="3"/>
  <c r="DG718" i="3"/>
  <c r="DI718" i="3"/>
  <c r="DF718" i="3"/>
  <c r="DJ718" i="3" s="1"/>
  <c r="DH718" i="3"/>
  <c r="DG716" i="3"/>
  <c r="DI716" i="3"/>
  <c r="DF716" i="3"/>
  <c r="DJ716" i="3" s="1"/>
  <c r="DH716" i="3"/>
  <c r="DG714" i="3"/>
  <c r="DI714" i="3"/>
  <c r="DF714" i="3"/>
  <c r="DJ714" i="3" s="1"/>
  <c r="DH714" i="3"/>
  <c r="DG712" i="3"/>
  <c r="DI712" i="3"/>
  <c r="DF712" i="3"/>
  <c r="DJ712" i="3" s="1"/>
  <c r="DH712" i="3"/>
  <c r="DG710" i="3"/>
  <c r="DI710" i="3"/>
  <c r="DF710" i="3"/>
  <c r="DJ710" i="3" s="1"/>
  <c r="DH710" i="3"/>
  <c r="DG708" i="3"/>
  <c r="DI708" i="3"/>
  <c r="DF708" i="3"/>
  <c r="DJ708" i="3" s="1"/>
  <c r="DH708" i="3"/>
  <c r="DG706" i="3"/>
  <c r="DJ706" i="3" s="1"/>
  <c r="DI706" i="3"/>
  <c r="DF706" i="3"/>
  <c r="DH706" i="3"/>
  <c r="DG702" i="3"/>
  <c r="DJ702" i="3" s="1"/>
  <c r="DI702" i="3"/>
  <c r="DF702" i="3"/>
  <c r="DH702" i="3"/>
  <c r="DG698" i="3"/>
  <c r="DI698" i="3"/>
  <c r="DF698" i="3"/>
  <c r="DJ698" i="3" s="1"/>
  <c r="DH698" i="3"/>
  <c r="DG696" i="3"/>
  <c r="DI696" i="3"/>
  <c r="DF696" i="3"/>
  <c r="DJ696" i="3" s="1"/>
  <c r="DH696" i="3"/>
  <c r="DG694" i="3"/>
  <c r="DJ694" i="3" s="1"/>
  <c r="DI694" i="3"/>
  <c r="DF694" i="3"/>
  <c r="DH694" i="3"/>
  <c r="DG690" i="3"/>
  <c r="DJ690" i="3" s="1"/>
  <c r="DI690" i="3"/>
  <c r="DF690" i="3"/>
  <c r="DH690" i="3"/>
  <c r="DG672" i="3"/>
  <c r="DJ672" i="3" s="1"/>
  <c r="DI672" i="3"/>
  <c r="DF672" i="3"/>
  <c r="DH672" i="3"/>
  <c r="DG668" i="3"/>
  <c r="DJ668" i="3" s="1"/>
  <c r="DI668" i="3"/>
  <c r="DF668" i="3"/>
  <c r="DH668" i="3"/>
  <c r="DI985" i="3"/>
  <c r="DJ985" i="3" s="1"/>
  <c r="DI983" i="3"/>
  <c r="DI981" i="3"/>
  <c r="DI979" i="3"/>
  <c r="DI977" i="3"/>
  <c r="DI975" i="3"/>
  <c r="DI973" i="3"/>
  <c r="DI971" i="3"/>
  <c r="DI969" i="3"/>
  <c r="DJ969" i="3" s="1"/>
  <c r="DI967" i="3"/>
  <c r="DI965" i="3"/>
  <c r="DI963" i="3"/>
  <c r="DI961" i="3"/>
  <c r="DI959" i="3"/>
  <c r="DI957" i="3"/>
  <c r="DJ957" i="3" s="1"/>
  <c r="DI955" i="3"/>
  <c r="DI953" i="3"/>
  <c r="DI951" i="3"/>
  <c r="DI949" i="3"/>
  <c r="DI947" i="3"/>
  <c r="DI945" i="3"/>
  <c r="DI943" i="3"/>
  <c r="DI941" i="3"/>
  <c r="DI939" i="3"/>
  <c r="DI937" i="3"/>
  <c r="DI935" i="3"/>
  <c r="DJ935" i="3" s="1"/>
  <c r="DI933" i="3"/>
  <c r="DI931" i="3"/>
  <c r="DI929" i="3"/>
  <c r="DI927" i="3"/>
  <c r="DI925" i="3"/>
  <c r="DI923" i="3"/>
  <c r="DJ923" i="3" s="1"/>
  <c r="DI921" i="3"/>
  <c r="DI919" i="3"/>
  <c r="DI917" i="3"/>
  <c r="DI915" i="3"/>
  <c r="DI913" i="3"/>
  <c r="DI911" i="3"/>
  <c r="DI909" i="3"/>
  <c r="DI907" i="3"/>
  <c r="DI905" i="3"/>
  <c r="DI903" i="3"/>
  <c r="DI901" i="3"/>
  <c r="DJ901" i="3" s="1"/>
  <c r="DI899" i="3"/>
  <c r="DI897" i="3"/>
  <c r="DI895" i="3"/>
  <c r="DI893" i="3"/>
  <c r="DI891" i="3"/>
  <c r="DJ891" i="3" s="1"/>
  <c r="DI889" i="3"/>
  <c r="DI887" i="3"/>
  <c r="DI885" i="3"/>
  <c r="DI883" i="3"/>
  <c r="DI881" i="3"/>
  <c r="DI879" i="3"/>
  <c r="DI877" i="3"/>
  <c r="DI875" i="3"/>
  <c r="DI873" i="3"/>
  <c r="DI871" i="3"/>
  <c r="DI869" i="3"/>
  <c r="DJ869" i="3" s="1"/>
  <c r="DI867" i="3"/>
  <c r="DI865" i="3"/>
  <c r="DI863" i="3"/>
  <c r="DI861" i="3"/>
  <c r="DI859" i="3"/>
  <c r="DI857" i="3"/>
  <c r="DJ857" i="3" s="1"/>
  <c r="DI855" i="3"/>
  <c r="DI853" i="3"/>
  <c r="DI851" i="3"/>
  <c r="DI849" i="3"/>
  <c r="DI847" i="3"/>
  <c r="DI845" i="3"/>
  <c r="DJ845" i="3" s="1"/>
  <c r="DI843" i="3"/>
  <c r="DI841" i="3"/>
  <c r="DI839" i="3"/>
  <c r="DI837" i="3"/>
  <c r="DI835" i="3"/>
  <c r="DI833" i="3"/>
  <c r="DI831" i="3"/>
  <c r="DI829" i="3"/>
  <c r="DI827" i="3"/>
  <c r="DI825" i="3"/>
  <c r="DI823" i="3"/>
  <c r="DJ823" i="3" s="1"/>
  <c r="DI821" i="3"/>
  <c r="DI819" i="3"/>
  <c r="DI817" i="3"/>
  <c r="DI815" i="3"/>
  <c r="DI813" i="3"/>
  <c r="DI811" i="3"/>
  <c r="DJ811" i="3" s="1"/>
  <c r="DI809" i="3"/>
  <c r="DI807" i="3"/>
  <c r="DI805" i="3"/>
  <c r="DI803" i="3"/>
  <c r="DI801" i="3"/>
  <c r="DI799" i="3"/>
  <c r="DI797" i="3"/>
  <c r="DI795" i="3"/>
  <c r="DJ795" i="3" s="1"/>
  <c r="DI793" i="3"/>
  <c r="DI791" i="3"/>
  <c r="DI789" i="3"/>
  <c r="DI787" i="3"/>
  <c r="DI785" i="3"/>
  <c r="DI783" i="3"/>
  <c r="DJ783" i="3" s="1"/>
  <c r="DI781" i="3"/>
  <c r="DI779" i="3"/>
  <c r="DI777" i="3"/>
  <c r="DI775" i="3"/>
  <c r="DI773" i="3"/>
  <c r="DI771" i="3"/>
  <c r="DI769" i="3"/>
  <c r="DI767" i="3"/>
  <c r="DJ767" i="3" s="1"/>
  <c r="DI765" i="3"/>
  <c r="DI763" i="3"/>
  <c r="DI761" i="3"/>
  <c r="DI759" i="3"/>
  <c r="DI757" i="3"/>
  <c r="DI755" i="3"/>
  <c r="DJ755" i="3" s="1"/>
  <c r="DI753" i="3"/>
  <c r="DI751" i="3"/>
  <c r="DI749" i="3"/>
  <c r="DI747" i="3"/>
  <c r="DI745" i="3"/>
  <c r="DI743" i="3"/>
  <c r="DI741" i="3"/>
  <c r="DI739" i="3"/>
  <c r="DI737" i="3"/>
  <c r="DI735" i="3"/>
  <c r="DI733" i="3"/>
  <c r="DJ733" i="3" s="1"/>
  <c r="DI731" i="3"/>
  <c r="DI729" i="3"/>
  <c r="DI727" i="3"/>
  <c r="DI725" i="3"/>
  <c r="DI723" i="3"/>
  <c r="DI721" i="3"/>
  <c r="DJ721" i="3" s="1"/>
  <c r="DI719" i="3"/>
  <c r="DI717" i="3"/>
  <c r="DI715" i="3"/>
  <c r="DI713" i="3"/>
  <c r="DI711" i="3"/>
  <c r="DI709" i="3"/>
  <c r="DI707" i="3"/>
  <c r="DI705" i="3"/>
  <c r="DI703" i="3"/>
  <c r="DI701" i="3"/>
  <c r="DI699" i="3"/>
  <c r="DJ699" i="3" s="1"/>
  <c r="DI697" i="3"/>
  <c r="DI695" i="3"/>
  <c r="DI693" i="3"/>
  <c r="DI691" i="3"/>
  <c r="DI689" i="3"/>
  <c r="DJ689" i="3" s="1"/>
  <c r="DI687" i="3"/>
  <c r="DI685" i="3"/>
  <c r="DI683" i="3"/>
  <c r="DI681" i="3"/>
  <c r="DI679" i="3"/>
  <c r="DI677" i="3"/>
  <c r="DI675" i="3"/>
  <c r="DI673" i="3"/>
  <c r="DI671" i="3"/>
  <c r="DI669" i="3"/>
  <c r="DI667" i="3"/>
  <c r="DJ667" i="3" s="1"/>
  <c r="DI665" i="3"/>
  <c r="DI663" i="3"/>
  <c r="DH662" i="3"/>
  <c r="DG595" i="3"/>
  <c r="DJ595" i="3" s="1"/>
  <c r="DI595" i="3"/>
  <c r="DF595" i="3"/>
  <c r="DH595" i="3"/>
  <c r="DG587" i="3"/>
  <c r="DJ587" i="3" s="1"/>
  <c r="DI587" i="3"/>
  <c r="DF587" i="3"/>
  <c r="DH587" i="3"/>
  <c r="DG583" i="3"/>
  <c r="DJ583" i="3" s="1"/>
  <c r="DI583" i="3"/>
  <c r="DF583" i="3"/>
  <c r="DH583" i="3"/>
  <c r="DG579" i="3"/>
  <c r="DI579" i="3"/>
  <c r="DF579" i="3"/>
  <c r="DJ579" i="3" s="1"/>
  <c r="DH579" i="3"/>
  <c r="DG577" i="3"/>
  <c r="DI577" i="3"/>
  <c r="DF577" i="3"/>
  <c r="DJ577" i="3" s="1"/>
  <c r="DH577" i="3"/>
  <c r="DG575" i="3"/>
  <c r="DI575" i="3"/>
  <c r="DF575" i="3"/>
  <c r="DJ575" i="3" s="1"/>
  <c r="DH575" i="3"/>
  <c r="DG573" i="3"/>
  <c r="DI573" i="3"/>
  <c r="DF573" i="3"/>
  <c r="DJ573" i="3" s="1"/>
  <c r="DH573" i="3"/>
  <c r="DG571" i="3"/>
  <c r="DI571" i="3"/>
  <c r="DF571" i="3"/>
  <c r="DJ571" i="3" s="1"/>
  <c r="DH571" i="3"/>
  <c r="DG569" i="3"/>
  <c r="DI569" i="3"/>
  <c r="DF569" i="3"/>
  <c r="DJ569" i="3" s="1"/>
  <c r="DH569" i="3"/>
  <c r="DG567" i="3"/>
  <c r="DI567" i="3"/>
  <c r="DF567" i="3"/>
  <c r="DJ567" i="3" s="1"/>
  <c r="DH567" i="3"/>
  <c r="DG565" i="3"/>
  <c r="DJ565" i="3" s="1"/>
  <c r="DI565" i="3"/>
  <c r="DF565" i="3"/>
  <c r="DH565" i="3"/>
  <c r="DG561" i="3"/>
  <c r="DJ561" i="3" s="1"/>
  <c r="DI561" i="3"/>
  <c r="DF561" i="3"/>
  <c r="DH561" i="3"/>
  <c r="DG557" i="3"/>
  <c r="DI557" i="3"/>
  <c r="DF557" i="3"/>
  <c r="DJ557" i="3" s="1"/>
  <c r="DH557" i="3"/>
  <c r="DG555" i="3"/>
  <c r="DI555" i="3"/>
  <c r="DF555" i="3"/>
  <c r="DJ555" i="3" s="1"/>
  <c r="DH555" i="3"/>
  <c r="DG553" i="3"/>
  <c r="DJ553" i="3" s="1"/>
  <c r="DI553" i="3"/>
  <c r="DF553" i="3"/>
  <c r="DH553" i="3"/>
  <c r="DG549" i="3"/>
  <c r="DJ549" i="3" s="1"/>
  <c r="DI549" i="3"/>
  <c r="DF549" i="3"/>
  <c r="DH549" i="3"/>
  <c r="DG531" i="3"/>
  <c r="DJ531" i="3" s="1"/>
  <c r="DI531" i="3"/>
  <c r="DF531" i="3"/>
  <c r="DH531" i="3"/>
  <c r="DG527" i="3"/>
  <c r="DJ527" i="3" s="1"/>
  <c r="DI527" i="3"/>
  <c r="DF527" i="3"/>
  <c r="DH527" i="3"/>
  <c r="DG519" i="3"/>
  <c r="DJ519" i="3" s="1"/>
  <c r="DI519" i="3"/>
  <c r="DF519" i="3"/>
  <c r="DH519" i="3"/>
  <c r="DG515" i="3"/>
  <c r="DI515" i="3"/>
  <c r="DJ515" i="3" s="1"/>
  <c r="DF515" i="3"/>
  <c r="DH515" i="3"/>
  <c r="DG497" i="3"/>
  <c r="DJ497" i="3" s="1"/>
  <c r="DI497" i="3"/>
  <c r="DF497" i="3"/>
  <c r="DH497" i="3"/>
  <c r="DG493" i="3"/>
  <c r="DI493" i="3"/>
  <c r="DJ493" i="3" s="1"/>
  <c r="DF493" i="3"/>
  <c r="DH493" i="3"/>
  <c r="DG485" i="3"/>
  <c r="DJ485" i="3" s="1"/>
  <c r="DI485" i="3"/>
  <c r="DF485" i="3"/>
  <c r="DH485" i="3"/>
  <c r="DG481" i="3"/>
  <c r="DI481" i="3"/>
  <c r="DJ481" i="3" s="1"/>
  <c r="DF481" i="3"/>
  <c r="DH481" i="3"/>
  <c r="DG479" i="3"/>
  <c r="DI479" i="3"/>
  <c r="DF479" i="3"/>
  <c r="DJ479" i="3" s="1"/>
  <c r="DH479" i="3"/>
  <c r="DG477" i="3"/>
  <c r="DI477" i="3"/>
  <c r="DF477" i="3"/>
  <c r="DJ477" i="3" s="1"/>
  <c r="DH477" i="3"/>
  <c r="DG475" i="3"/>
  <c r="DI475" i="3"/>
  <c r="DF475" i="3"/>
  <c r="DJ475" i="3" s="1"/>
  <c r="DH475" i="3"/>
  <c r="DG473" i="3"/>
  <c r="DI473" i="3"/>
  <c r="DF473" i="3"/>
  <c r="DJ473" i="3" s="1"/>
  <c r="DH473" i="3"/>
  <c r="DG471" i="3"/>
  <c r="DI471" i="3"/>
  <c r="DF471" i="3"/>
  <c r="DJ471" i="3" s="1"/>
  <c r="DH471" i="3"/>
  <c r="DG469" i="3"/>
  <c r="DI469" i="3"/>
  <c r="DF469" i="3"/>
  <c r="DJ469" i="3" s="1"/>
  <c r="DH469" i="3"/>
  <c r="DG467" i="3"/>
  <c r="DI467" i="3"/>
  <c r="DF467" i="3"/>
  <c r="DJ467" i="3" s="1"/>
  <c r="DH467" i="3"/>
  <c r="DG463" i="3"/>
  <c r="DJ463" i="3" s="1"/>
  <c r="DI463" i="3"/>
  <c r="DF463" i="3"/>
  <c r="DH463" i="3"/>
  <c r="DG459" i="3"/>
  <c r="DI459" i="3"/>
  <c r="DJ459" i="3" s="1"/>
  <c r="DF459" i="3"/>
  <c r="DH459" i="3"/>
  <c r="DG457" i="3"/>
  <c r="DI457" i="3"/>
  <c r="DF457" i="3"/>
  <c r="DJ457" i="3" s="1"/>
  <c r="DH457" i="3"/>
  <c r="DF661" i="3"/>
  <c r="DH661" i="3"/>
  <c r="DG660" i="3"/>
  <c r="DJ660" i="3" s="1"/>
  <c r="DI660" i="3"/>
  <c r="DF659" i="3"/>
  <c r="DH659" i="3"/>
  <c r="DG658" i="3"/>
  <c r="DJ658" i="3" s="1"/>
  <c r="DI658" i="3"/>
  <c r="DF657" i="3"/>
  <c r="DH657" i="3"/>
  <c r="DG656" i="3"/>
  <c r="DI656" i="3"/>
  <c r="DJ656" i="3" s="1"/>
  <c r="DF655" i="3"/>
  <c r="DH655" i="3"/>
  <c r="DG654" i="3"/>
  <c r="DI654" i="3"/>
  <c r="DF653" i="3"/>
  <c r="DJ653" i="3" s="1"/>
  <c r="DH653" i="3"/>
  <c r="DG652" i="3"/>
  <c r="DI652" i="3"/>
  <c r="DF651" i="3"/>
  <c r="DJ651" i="3" s="1"/>
  <c r="DH651" i="3"/>
  <c r="DG650" i="3"/>
  <c r="DJ650" i="3" s="1"/>
  <c r="DI650" i="3"/>
  <c r="DF649" i="3"/>
  <c r="DH649" i="3"/>
  <c r="DG648" i="3"/>
  <c r="DJ648" i="3" s="1"/>
  <c r="DI648" i="3"/>
  <c r="DF647" i="3"/>
  <c r="DH647" i="3"/>
  <c r="DG646" i="3"/>
  <c r="DJ646" i="3" s="1"/>
  <c r="DI646" i="3"/>
  <c r="DF645" i="3"/>
  <c r="DH645" i="3"/>
  <c r="DG644" i="3"/>
  <c r="DI644" i="3"/>
  <c r="DJ644" i="3" s="1"/>
  <c r="DF643" i="3"/>
  <c r="DH643" i="3"/>
  <c r="DG642" i="3"/>
  <c r="DI642" i="3"/>
  <c r="DF641" i="3"/>
  <c r="DJ641" i="3" s="1"/>
  <c r="DH641" i="3"/>
  <c r="DG640" i="3"/>
  <c r="DI640" i="3"/>
  <c r="DF639" i="3"/>
  <c r="DJ639" i="3" s="1"/>
  <c r="DH639" i="3"/>
  <c r="DG638" i="3"/>
  <c r="DI638" i="3"/>
  <c r="DF637" i="3"/>
  <c r="DJ637" i="3" s="1"/>
  <c r="DH637" i="3"/>
  <c r="DG636" i="3"/>
  <c r="DI636" i="3"/>
  <c r="DF635" i="3"/>
  <c r="DJ635" i="3" s="1"/>
  <c r="DH635" i="3"/>
  <c r="DG634" i="3"/>
  <c r="DI634" i="3"/>
  <c r="DF633" i="3"/>
  <c r="DJ633" i="3" s="1"/>
  <c r="DH633" i="3"/>
  <c r="DG632" i="3"/>
  <c r="DI632" i="3"/>
  <c r="DF631" i="3"/>
  <c r="DJ631" i="3" s="1"/>
  <c r="DH631" i="3"/>
  <c r="DG630" i="3"/>
  <c r="DI630" i="3"/>
  <c r="DF629" i="3"/>
  <c r="DJ629" i="3" s="1"/>
  <c r="DH629" i="3"/>
  <c r="DG628" i="3"/>
  <c r="DJ628" i="3" s="1"/>
  <c r="DI628" i="3"/>
  <c r="DF627" i="3"/>
  <c r="DH627" i="3"/>
  <c r="DG626" i="3"/>
  <c r="DJ626" i="3" s="1"/>
  <c r="DI626" i="3"/>
  <c r="DF625" i="3"/>
  <c r="DH625" i="3"/>
  <c r="DG624" i="3"/>
  <c r="DJ624" i="3" s="1"/>
  <c r="DI624" i="3"/>
  <c r="DF623" i="3"/>
  <c r="DH623" i="3"/>
  <c r="DG622" i="3"/>
  <c r="DI622" i="3"/>
  <c r="DJ622" i="3" s="1"/>
  <c r="DF621" i="3"/>
  <c r="DH621" i="3"/>
  <c r="DG620" i="3"/>
  <c r="DI620" i="3"/>
  <c r="DF619" i="3"/>
  <c r="DJ619" i="3" s="1"/>
  <c r="DH619" i="3"/>
  <c r="DG618" i="3"/>
  <c r="DI618" i="3"/>
  <c r="DF617" i="3"/>
  <c r="DJ617" i="3" s="1"/>
  <c r="DH617" i="3"/>
  <c r="DG616" i="3"/>
  <c r="DJ616" i="3" s="1"/>
  <c r="DI616" i="3"/>
  <c r="DF615" i="3"/>
  <c r="DH615" i="3"/>
  <c r="DG614" i="3"/>
  <c r="DJ614" i="3" s="1"/>
  <c r="DI614" i="3"/>
  <c r="DF613" i="3"/>
  <c r="DH613" i="3"/>
  <c r="DG612" i="3"/>
  <c r="DJ612" i="3" s="1"/>
  <c r="DI612" i="3"/>
  <c r="DF611" i="3"/>
  <c r="DH611" i="3"/>
  <c r="DG610" i="3"/>
  <c r="DJ610" i="3" s="1"/>
  <c r="DI610" i="3"/>
  <c r="DF609" i="3"/>
  <c r="DH609" i="3"/>
  <c r="DG608" i="3"/>
  <c r="DI608" i="3"/>
  <c r="DJ608" i="3" s="1"/>
  <c r="DF607" i="3"/>
  <c r="DJ607" i="3" s="1"/>
  <c r="DH607" i="3"/>
  <c r="DG606" i="3"/>
  <c r="DI606" i="3"/>
  <c r="DF605" i="3"/>
  <c r="DJ605" i="3" s="1"/>
  <c r="DH605" i="3"/>
  <c r="DG604" i="3"/>
  <c r="DI604" i="3"/>
  <c r="DF603" i="3"/>
  <c r="DJ603" i="3" s="1"/>
  <c r="DH603" i="3"/>
  <c r="DG601" i="3"/>
  <c r="DI601" i="3"/>
  <c r="DF601" i="3"/>
  <c r="DJ601" i="3" s="1"/>
  <c r="DH601" i="3"/>
  <c r="DG599" i="3"/>
  <c r="DI599" i="3"/>
  <c r="DF599" i="3"/>
  <c r="DJ599" i="3" s="1"/>
  <c r="DH599" i="3"/>
  <c r="DG597" i="3"/>
  <c r="DJ597" i="3" s="1"/>
  <c r="DI597" i="3"/>
  <c r="DF597" i="3"/>
  <c r="DH597" i="3"/>
  <c r="DG593" i="3"/>
  <c r="DI593" i="3"/>
  <c r="DJ593" i="3" s="1"/>
  <c r="DF593" i="3"/>
  <c r="DH593" i="3"/>
  <c r="DG591" i="3"/>
  <c r="DI591" i="3"/>
  <c r="DF591" i="3"/>
  <c r="DJ591" i="3" s="1"/>
  <c r="DH591" i="3"/>
  <c r="DG589" i="3"/>
  <c r="DI589" i="3"/>
  <c r="DF589" i="3"/>
  <c r="DJ589" i="3" s="1"/>
  <c r="DH589" i="3"/>
  <c r="DG585" i="3"/>
  <c r="DJ585" i="3" s="1"/>
  <c r="DI585" i="3"/>
  <c r="DF585" i="3"/>
  <c r="DH585" i="3"/>
  <c r="DG581" i="3"/>
  <c r="DI581" i="3"/>
  <c r="DJ581" i="3" s="1"/>
  <c r="DF581" i="3"/>
  <c r="DH581" i="3"/>
  <c r="DG563" i="3"/>
  <c r="DJ563" i="3" s="1"/>
  <c r="DI563" i="3"/>
  <c r="DF563" i="3"/>
  <c r="DH563" i="3"/>
  <c r="DG559" i="3"/>
  <c r="DI559" i="3"/>
  <c r="DJ559" i="3" s="1"/>
  <c r="DF559" i="3"/>
  <c r="DH559" i="3"/>
  <c r="DG551" i="3"/>
  <c r="DJ551" i="3" s="1"/>
  <c r="DI551" i="3"/>
  <c r="DF551" i="3"/>
  <c r="DH551" i="3"/>
  <c r="DG547" i="3"/>
  <c r="DI547" i="3"/>
  <c r="DJ547" i="3" s="1"/>
  <c r="DF547" i="3"/>
  <c r="DH547" i="3"/>
  <c r="DG545" i="3"/>
  <c r="DI545" i="3"/>
  <c r="DF545" i="3"/>
  <c r="DJ545" i="3" s="1"/>
  <c r="DH545" i="3"/>
  <c r="DG543" i="3"/>
  <c r="DI543" i="3"/>
  <c r="DF543" i="3"/>
  <c r="DJ543" i="3" s="1"/>
  <c r="DH543" i="3"/>
  <c r="DG541" i="3"/>
  <c r="DI541" i="3"/>
  <c r="DF541" i="3"/>
  <c r="DJ541" i="3" s="1"/>
  <c r="DH541" i="3"/>
  <c r="DG539" i="3"/>
  <c r="DI539" i="3"/>
  <c r="DF539" i="3"/>
  <c r="DJ539" i="3" s="1"/>
  <c r="DH539" i="3"/>
  <c r="DG537" i="3"/>
  <c r="DI537" i="3"/>
  <c r="DF537" i="3"/>
  <c r="DJ537" i="3" s="1"/>
  <c r="DH537" i="3"/>
  <c r="DG535" i="3"/>
  <c r="DI535" i="3"/>
  <c r="DF535" i="3"/>
  <c r="DJ535" i="3" s="1"/>
  <c r="DH535" i="3"/>
  <c r="DG533" i="3"/>
  <c r="DI533" i="3"/>
  <c r="DF533" i="3"/>
  <c r="DJ533" i="3" s="1"/>
  <c r="DH533" i="3"/>
  <c r="DG529" i="3"/>
  <c r="DJ529" i="3" s="1"/>
  <c r="DI529" i="3"/>
  <c r="DF529" i="3"/>
  <c r="DH529" i="3"/>
  <c r="DG525" i="3"/>
  <c r="DI525" i="3"/>
  <c r="DJ525" i="3" s="1"/>
  <c r="DF525" i="3"/>
  <c r="DH525" i="3"/>
  <c r="DG523" i="3"/>
  <c r="DI523" i="3"/>
  <c r="DF523" i="3"/>
  <c r="DJ523" i="3" s="1"/>
  <c r="DH523" i="3"/>
  <c r="DG521" i="3"/>
  <c r="DI521" i="3"/>
  <c r="DF521" i="3"/>
  <c r="DJ521" i="3" s="1"/>
  <c r="DH521" i="3"/>
  <c r="DG517" i="3"/>
  <c r="DJ517" i="3" s="1"/>
  <c r="DI517" i="3"/>
  <c r="DF517" i="3"/>
  <c r="DH517" i="3"/>
  <c r="DG513" i="3"/>
  <c r="DI513" i="3"/>
  <c r="DF513" i="3"/>
  <c r="DJ513" i="3" s="1"/>
  <c r="DH513" i="3"/>
  <c r="DG511" i="3"/>
  <c r="DI511" i="3"/>
  <c r="DF511" i="3"/>
  <c r="DJ511" i="3" s="1"/>
  <c r="DH511" i="3"/>
  <c r="DG509" i="3"/>
  <c r="DI509" i="3"/>
  <c r="DF509" i="3"/>
  <c r="DJ509" i="3" s="1"/>
  <c r="DH509" i="3"/>
  <c r="DG507" i="3"/>
  <c r="DI507" i="3"/>
  <c r="DF507" i="3"/>
  <c r="DJ507" i="3" s="1"/>
  <c r="DH507" i="3"/>
  <c r="DG505" i="3"/>
  <c r="DI505" i="3"/>
  <c r="DF505" i="3"/>
  <c r="DJ505" i="3" s="1"/>
  <c r="DH505" i="3"/>
  <c r="DG503" i="3"/>
  <c r="DI503" i="3"/>
  <c r="DF503" i="3"/>
  <c r="DJ503" i="3" s="1"/>
  <c r="DH503" i="3"/>
  <c r="DG501" i="3"/>
  <c r="DI501" i="3"/>
  <c r="DF501" i="3"/>
  <c r="DJ501" i="3" s="1"/>
  <c r="DH501" i="3"/>
  <c r="DG499" i="3"/>
  <c r="DJ499" i="3" s="1"/>
  <c r="DI499" i="3"/>
  <c r="DF499" i="3"/>
  <c r="DH499" i="3"/>
  <c r="DG495" i="3"/>
  <c r="DJ495" i="3" s="1"/>
  <c r="DI495" i="3"/>
  <c r="DF495" i="3"/>
  <c r="DH495" i="3"/>
  <c r="DG491" i="3"/>
  <c r="DI491" i="3"/>
  <c r="DF491" i="3"/>
  <c r="DJ491" i="3" s="1"/>
  <c r="DH491" i="3"/>
  <c r="DG489" i="3"/>
  <c r="DI489" i="3"/>
  <c r="DF489" i="3"/>
  <c r="DJ489" i="3" s="1"/>
  <c r="DH489" i="3"/>
  <c r="DG487" i="3"/>
  <c r="DJ487" i="3" s="1"/>
  <c r="DI487" i="3"/>
  <c r="DF487" i="3"/>
  <c r="DH487" i="3"/>
  <c r="DG483" i="3"/>
  <c r="DJ483" i="3" s="1"/>
  <c r="DI483" i="3"/>
  <c r="DF483" i="3"/>
  <c r="DH483" i="3"/>
  <c r="DG465" i="3"/>
  <c r="DJ465" i="3" s="1"/>
  <c r="DI465" i="3"/>
  <c r="DF465" i="3"/>
  <c r="DH465" i="3"/>
  <c r="DG461" i="3"/>
  <c r="DJ461" i="3" s="1"/>
  <c r="DI461" i="3"/>
  <c r="DF461" i="3"/>
  <c r="DH461" i="3"/>
  <c r="DI602" i="3"/>
  <c r="DI600" i="3"/>
  <c r="DI598" i="3"/>
  <c r="DI596" i="3"/>
  <c r="DI594" i="3"/>
  <c r="DJ594" i="3" s="1"/>
  <c r="DI592" i="3"/>
  <c r="DI590" i="3"/>
  <c r="DI588" i="3"/>
  <c r="DI586" i="3"/>
  <c r="DI584" i="3"/>
  <c r="DI582" i="3"/>
  <c r="DI580" i="3"/>
  <c r="DJ580" i="3" s="1"/>
  <c r="DI578" i="3"/>
  <c r="DI576" i="3"/>
  <c r="DI574" i="3"/>
  <c r="DI572" i="3"/>
  <c r="DI570" i="3"/>
  <c r="DI568" i="3"/>
  <c r="DI566" i="3"/>
  <c r="DI564" i="3"/>
  <c r="DI562" i="3"/>
  <c r="DI560" i="3"/>
  <c r="DI558" i="3"/>
  <c r="DJ558" i="3" s="1"/>
  <c r="DI556" i="3"/>
  <c r="DI554" i="3"/>
  <c r="DI552" i="3"/>
  <c r="DI550" i="3"/>
  <c r="DI548" i="3"/>
  <c r="DJ548" i="3" s="1"/>
  <c r="DI546" i="3"/>
  <c r="DI544" i="3"/>
  <c r="DI542" i="3"/>
  <c r="DI540" i="3"/>
  <c r="DI538" i="3"/>
  <c r="DI536" i="3"/>
  <c r="DI534" i="3"/>
  <c r="DI532" i="3"/>
  <c r="DI530" i="3"/>
  <c r="DI528" i="3"/>
  <c r="DI526" i="3"/>
  <c r="DJ526" i="3" s="1"/>
  <c r="DI524" i="3"/>
  <c r="DI522" i="3"/>
  <c r="DI520" i="3"/>
  <c r="DI518" i="3"/>
  <c r="DI516" i="3"/>
  <c r="DI514" i="3"/>
  <c r="DJ514" i="3" s="1"/>
  <c r="DI512" i="3"/>
  <c r="DI510" i="3"/>
  <c r="DI508" i="3"/>
  <c r="DI506" i="3"/>
  <c r="DI504" i="3"/>
  <c r="DI502" i="3"/>
  <c r="DI500" i="3"/>
  <c r="DI498" i="3"/>
  <c r="DI496" i="3"/>
  <c r="DI494" i="3"/>
  <c r="DI492" i="3"/>
  <c r="DJ492" i="3" s="1"/>
  <c r="DI490" i="3"/>
  <c r="DI488" i="3"/>
  <c r="DI486" i="3"/>
  <c r="DI484" i="3"/>
  <c r="DI482" i="3"/>
  <c r="DJ482" i="3" s="1"/>
  <c r="DI480" i="3"/>
  <c r="DI478" i="3"/>
  <c r="DI476" i="3"/>
  <c r="DI474" i="3"/>
  <c r="DI472" i="3"/>
  <c r="DI470" i="3"/>
  <c r="DI468" i="3"/>
  <c r="DI466" i="3"/>
  <c r="DI464" i="3"/>
  <c r="DI462" i="3"/>
  <c r="DI460" i="3"/>
  <c r="DJ460" i="3" s="1"/>
  <c r="DI458" i="3"/>
  <c r="DI456" i="3"/>
  <c r="DG406" i="3"/>
  <c r="DJ406" i="3" s="1"/>
  <c r="DI406" i="3"/>
  <c r="DF406" i="3"/>
  <c r="DH406" i="3"/>
  <c r="CX402" i="3"/>
  <c r="CX400" i="3"/>
  <c r="CX398" i="3"/>
  <c r="DG396" i="3"/>
  <c r="DI396" i="3"/>
  <c r="DF396" i="3"/>
  <c r="DJ396" i="3" s="1"/>
  <c r="DH396" i="3"/>
  <c r="DG394" i="3"/>
  <c r="DI394" i="3"/>
  <c r="DF394" i="3"/>
  <c r="DJ394" i="3" s="1"/>
  <c r="DH394" i="3"/>
  <c r="DG392" i="3"/>
  <c r="DI392" i="3"/>
  <c r="DF392" i="3"/>
  <c r="DJ392" i="3" s="1"/>
  <c r="DH392" i="3"/>
  <c r="DG390" i="3"/>
  <c r="DI390" i="3"/>
  <c r="DF390" i="3"/>
  <c r="DJ390" i="3" s="1"/>
  <c r="DH390" i="3"/>
  <c r="DG386" i="3"/>
  <c r="DI386" i="3"/>
  <c r="DJ386" i="3" s="1"/>
  <c r="DF386" i="3"/>
  <c r="DH386" i="3"/>
  <c r="CX384" i="3"/>
  <c r="CX382" i="3"/>
  <c r="CX380" i="3"/>
  <c r="CX378" i="3"/>
  <c r="CX376" i="3"/>
  <c r="DG374" i="3"/>
  <c r="DI374" i="3"/>
  <c r="DF374" i="3"/>
  <c r="DJ374" i="3" s="1"/>
  <c r="DH374" i="3"/>
  <c r="DG372" i="3"/>
  <c r="DI372" i="3"/>
  <c r="DF372" i="3"/>
  <c r="DJ372" i="3" s="1"/>
  <c r="DH372" i="3"/>
  <c r="DG370" i="3"/>
  <c r="DI370" i="3"/>
  <c r="DF370" i="3"/>
  <c r="DJ370" i="3" s="1"/>
  <c r="DH370" i="3"/>
  <c r="DG368" i="3"/>
  <c r="DJ368" i="3" s="1"/>
  <c r="DI368" i="3"/>
  <c r="DF368" i="3"/>
  <c r="DH368" i="3"/>
  <c r="DG364" i="3"/>
  <c r="DI364" i="3"/>
  <c r="DF364" i="3"/>
  <c r="DJ364" i="3" s="1"/>
  <c r="DH364" i="3"/>
  <c r="DG362" i="3"/>
  <c r="DJ362" i="3" s="1"/>
  <c r="DI362" i="3"/>
  <c r="DF362" i="3"/>
  <c r="DH362" i="3"/>
  <c r="CX358" i="3"/>
  <c r="CX356" i="3"/>
  <c r="CX354" i="3"/>
  <c r="CX352" i="3"/>
  <c r="CX350" i="3"/>
  <c r="CX348" i="3"/>
  <c r="CX346" i="3"/>
  <c r="CX344" i="3"/>
  <c r="CX342" i="3"/>
  <c r="CX340" i="3"/>
  <c r="CX338" i="3"/>
  <c r="DG336" i="3"/>
  <c r="DI336" i="3"/>
  <c r="DF336" i="3"/>
  <c r="DJ336" i="3" s="1"/>
  <c r="DH336" i="3"/>
  <c r="DG334" i="3"/>
  <c r="DI334" i="3"/>
  <c r="DF334" i="3"/>
  <c r="DJ334" i="3" s="1"/>
  <c r="DH334" i="3"/>
  <c r="DG332" i="3"/>
  <c r="DI332" i="3"/>
  <c r="DF332" i="3"/>
  <c r="DJ332" i="3" s="1"/>
  <c r="DH332" i="3"/>
  <c r="DG330" i="3"/>
  <c r="DJ330" i="3" s="1"/>
  <c r="DI330" i="3"/>
  <c r="DF330" i="3"/>
  <c r="DH330" i="3"/>
  <c r="DG326" i="3"/>
  <c r="DJ326" i="3" s="1"/>
  <c r="DI326" i="3"/>
  <c r="DF326" i="3"/>
  <c r="DH326" i="3"/>
  <c r="DG322" i="3"/>
  <c r="DI322" i="3"/>
  <c r="DJ322" i="3" s="1"/>
  <c r="DF322" i="3"/>
  <c r="DH322" i="3"/>
  <c r="DG320" i="3"/>
  <c r="DI320" i="3"/>
  <c r="DF320" i="3"/>
  <c r="DJ320" i="3" s="1"/>
  <c r="DH320" i="3"/>
  <c r="DG316" i="3"/>
  <c r="DI316" i="3"/>
  <c r="DJ316" i="3" s="1"/>
  <c r="DF316" i="3"/>
  <c r="DH316" i="3"/>
  <c r="DG274" i="3"/>
  <c r="DJ274" i="3" s="1"/>
  <c r="DI274" i="3"/>
  <c r="DF274" i="3"/>
  <c r="DH274" i="3"/>
  <c r="DG270" i="3"/>
  <c r="DJ270" i="3" s="1"/>
  <c r="DI270" i="3"/>
  <c r="DF270" i="3"/>
  <c r="DH270" i="3"/>
  <c r="DG266" i="3"/>
  <c r="DI266" i="3"/>
  <c r="DF266" i="3"/>
  <c r="DJ266" i="3" s="1"/>
  <c r="DH266" i="3"/>
  <c r="DG455" i="3"/>
  <c r="DI455" i="3"/>
  <c r="DF454" i="3"/>
  <c r="DH454" i="3"/>
  <c r="DG453" i="3"/>
  <c r="DJ453" i="3" s="1"/>
  <c r="DI453" i="3"/>
  <c r="DF452" i="3"/>
  <c r="DH452" i="3"/>
  <c r="DG451" i="3"/>
  <c r="DJ451" i="3" s="1"/>
  <c r="DI451" i="3"/>
  <c r="DF450" i="3"/>
  <c r="DH450" i="3"/>
  <c r="DG449" i="3"/>
  <c r="DI449" i="3"/>
  <c r="DJ449" i="3" s="1"/>
  <c r="DF448" i="3"/>
  <c r="DH448" i="3"/>
  <c r="DG447" i="3"/>
  <c r="DI447" i="3"/>
  <c r="DF446" i="3"/>
  <c r="DJ446" i="3" s="1"/>
  <c r="DH446" i="3"/>
  <c r="DG445" i="3"/>
  <c r="DI445" i="3"/>
  <c r="DF444" i="3"/>
  <c r="DJ444" i="3" s="1"/>
  <c r="DH444" i="3"/>
  <c r="DG443" i="3"/>
  <c r="DJ443" i="3" s="1"/>
  <c r="DI443" i="3"/>
  <c r="DF442" i="3"/>
  <c r="DH442" i="3"/>
  <c r="DG441" i="3"/>
  <c r="DJ441" i="3" s="1"/>
  <c r="DI441" i="3"/>
  <c r="DF440" i="3"/>
  <c r="DH440" i="3"/>
  <c r="DG439" i="3"/>
  <c r="DJ439" i="3" s="1"/>
  <c r="DI439" i="3"/>
  <c r="DF438" i="3"/>
  <c r="DH438" i="3"/>
  <c r="DG437" i="3"/>
  <c r="DI437" i="3"/>
  <c r="DJ437" i="3" s="1"/>
  <c r="DF436" i="3"/>
  <c r="DH436" i="3"/>
  <c r="CX434" i="3"/>
  <c r="CX432" i="3"/>
  <c r="CX430" i="3"/>
  <c r="CX428" i="3"/>
  <c r="CX426" i="3"/>
  <c r="CX424" i="3"/>
  <c r="CX422" i="3"/>
  <c r="CX420" i="3"/>
  <c r="CX418" i="3"/>
  <c r="CX416" i="3"/>
  <c r="CX414" i="3"/>
  <c r="CX412" i="3"/>
  <c r="DG410" i="3"/>
  <c r="DI410" i="3"/>
  <c r="DJ410" i="3" s="1"/>
  <c r="DF410" i="3"/>
  <c r="DH410" i="3"/>
  <c r="DG408" i="3"/>
  <c r="DJ408" i="3" s="1"/>
  <c r="DI408" i="3"/>
  <c r="DF408" i="3"/>
  <c r="DH408" i="3"/>
  <c r="DG404" i="3"/>
  <c r="DI404" i="3"/>
  <c r="DJ404" i="3" s="1"/>
  <c r="DF404" i="3"/>
  <c r="DH404" i="3"/>
  <c r="DG388" i="3"/>
  <c r="DJ388" i="3" s="1"/>
  <c r="DI388" i="3"/>
  <c r="DF388" i="3"/>
  <c r="DH388" i="3"/>
  <c r="DG366" i="3"/>
  <c r="DI366" i="3"/>
  <c r="DJ366" i="3" s="1"/>
  <c r="DF366" i="3"/>
  <c r="DH366" i="3"/>
  <c r="DG360" i="3"/>
  <c r="DI360" i="3"/>
  <c r="DJ360" i="3" s="1"/>
  <c r="DF360" i="3"/>
  <c r="DH360" i="3"/>
  <c r="DG328" i="3"/>
  <c r="DJ328" i="3" s="1"/>
  <c r="DI328" i="3"/>
  <c r="DF328" i="3"/>
  <c r="DH328" i="3"/>
  <c r="DG324" i="3"/>
  <c r="DJ324" i="3" s="1"/>
  <c r="DI324" i="3"/>
  <c r="DF324" i="3"/>
  <c r="DH324" i="3"/>
  <c r="DG318" i="3"/>
  <c r="DJ318" i="3" s="1"/>
  <c r="DI318" i="3"/>
  <c r="DF318" i="3"/>
  <c r="DH318" i="3"/>
  <c r="CX314" i="3"/>
  <c r="CX312" i="3"/>
  <c r="CX310" i="3"/>
  <c r="CX308" i="3"/>
  <c r="CX306" i="3"/>
  <c r="CX304" i="3"/>
  <c r="CX302" i="3"/>
  <c r="CX300" i="3"/>
  <c r="CX298" i="3"/>
  <c r="CX296" i="3"/>
  <c r="CX294" i="3"/>
  <c r="CX292" i="3"/>
  <c r="DG290" i="3"/>
  <c r="DI290" i="3"/>
  <c r="DF290" i="3"/>
  <c r="DJ290" i="3" s="1"/>
  <c r="DH290" i="3"/>
  <c r="DG288" i="3"/>
  <c r="DI288" i="3"/>
  <c r="DF288" i="3"/>
  <c r="DJ288" i="3" s="1"/>
  <c r="DH288" i="3"/>
  <c r="DG286" i="3"/>
  <c r="DI286" i="3"/>
  <c r="DF286" i="3"/>
  <c r="DJ286" i="3" s="1"/>
  <c r="DH286" i="3"/>
  <c r="DG284" i="3"/>
  <c r="DI284" i="3"/>
  <c r="DF284" i="3"/>
  <c r="DJ284" i="3" s="1"/>
  <c r="DH284" i="3"/>
  <c r="DG282" i="3"/>
  <c r="DI282" i="3"/>
  <c r="DF282" i="3"/>
  <c r="DJ282" i="3" s="1"/>
  <c r="DH282" i="3"/>
  <c r="DG280" i="3"/>
  <c r="DI280" i="3"/>
  <c r="DF280" i="3"/>
  <c r="DJ280" i="3" s="1"/>
  <c r="DH280" i="3"/>
  <c r="DG278" i="3"/>
  <c r="DI278" i="3"/>
  <c r="DF278" i="3"/>
  <c r="DJ278" i="3" s="1"/>
  <c r="DH278" i="3"/>
  <c r="DG276" i="3"/>
  <c r="DJ276" i="3" s="1"/>
  <c r="DI276" i="3"/>
  <c r="DF276" i="3"/>
  <c r="DH276" i="3"/>
  <c r="DG272" i="3"/>
  <c r="DJ272" i="3" s="1"/>
  <c r="DI272" i="3"/>
  <c r="DF272" i="3"/>
  <c r="DH272" i="3"/>
  <c r="DG268" i="3"/>
  <c r="DI268" i="3"/>
  <c r="DJ268" i="3" s="1"/>
  <c r="DF268" i="3"/>
  <c r="DH268" i="3"/>
  <c r="DI409" i="3"/>
  <c r="DI407" i="3"/>
  <c r="DI405" i="3"/>
  <c r="DI403" i="3"/>
  <c r="DJ403" i="3" s="1"/>
  <c r="DI395" i="3"/>
  <c r="DI393" i="3"/>
  <c r="DI391" i="3"/>
  <c r="DI389" i="3"/>
  <c r="DI387" i="3"/>
  <c r="DJ387" i="3" s="1"/>
  <c r="DI375" i="3"/>
  <c r="DI373" i="3"/>
  <c r="DI371" i="3"/>
  <c r="DI369" i="3"/>
  <c r="DI367" i="3"/>
  <c r="DI365" i="3"/>
  <c r="DJ365" i="3" s="1"/>
  <c r="DI363" i="3"/>
  <c r="DI361" i="3"/>
  <c r="DI359" i="3"/>
  <c r="DJ359" i="3" s="1"/>
  <c r="DI335" i="3"/>
  <c r="DI333" i="3"/>
  <c r="DI331" i="3"/>
  <c r="DI329" i="3"/>
  <c r="DI327" i="3"/>
  <c r="DI325" i="3"/>
  <c r="DI323" i="3"/>
  <c r="DJ323" i="3" s="1"/>
  <c r="DI321" i="3"/>
  <c r="DI319" i="3"/>
  <c r="DI317" i="3"/>
  <c r="DI315" i="3"/>
  <c r="DJ315" i="3" s="1"/>
  <c r="DI289" i="3"/>
  <c r="DI287" i="3"/>
  <c r="DI285" i="3"/>
  <c r="DI283" i="3"/>
  <c r="DI281" i="3"/>
  <c r="DI279" i="3"/>
  <c r="DI277" i="3"/>
  <c r="DI275" i="3"/>
  <c r="DI273" i="3"/>
  <c r="DI271" i="3"/>
  <c r="DI269" i="3"/>
  <c r="DI267" i="3"/>
  <c r="DJ267" i="3" s="1"/>
  <c r="DI265" i="3"/>
  <c r="DH264" i="3"/>
  <c r="DG234" i="3"/>
  <c r="DI234" i="3"/>
  <c r="DF234" i="3"/>
  <c r="DJ234" i="3" s="1"/>
  <c r="DH234" i="3"/>
  <c r="DG232" i="3"/>
  <c r="DI232" i="3"/>
  <c r="DF232" i="3"/>
  <c r="DJ232" i="3" s="1"/>
  <c r="DH232" i="3"/>
  <c r="DG230" i="3"/>
  <c r="DI230" i="3"/>
  <c r="DF230" i="3"/>
  <c r="DJ230" i="3" s="1"/>
  <c r="DH230" i="3"/>
  <c r="DG228" i="3"/>
  <c r="DI228" i="3"/>
  <c r="DF228" i="3"/>
  <c r="DJ228" i="3" s="1"/>
  <c r="DH228" i="3"/>
  <c r="DG226" i="3"/>
  <c r="DI226" i="3"/>
  <c r="DF226" i="3"/>
  <c r="DJ226" i="3" s="1"/>
  <c r="DH226" i="3"/>
  <c r="DG224" i="3"/>
  <c r="DI224" i="3"/>
  <c r="DF224" i="3"/>
  <c r="DJ224" i="3" s="1"/>
  <c r="DH224" i="3"/>
  <c r="DG222" i="3"/>
  <c r="DI222" i="3"/>
  <c r="DF222" i="3"/>
  <c r="DJ222" i="3" s="1"/>
  <c r="DH222" i="3"/>
  <c r="DG220" i="3"/>
  <c r="DJ220" i="3" s="1"/>
  <c r="DI220" i="3"/>
  <c r="DF220" i="3"/>
  <c r="DH220" i="3"/>
  <c r="DG216" i="3"/>
  <c r="DJ216" i="3" s="1"/>
  <c r="DI216" i="3"/>
  <c r="DF216" i="3"/>
  <c r="DH216" i="3"/>
  <c r="DG212" i="3"/>
  <c r="DI212" i="3"/>
  <c r="DJ212" i="3" s="1"/>
  <c r="DF212" i="3"/>
  <c r="DH212" i="3"/>
  <c r="DG194" i="3"/>
  <c r="DJ194" i="3" s="1"/>
  <c r="DI194" i="3"/>
  <c r="DF194" i="3"/>
  <c r="DH194" i="3"/>
  <c r="DG190" i="3"/>
  <c r="DJ190" i="3" s="1"/>
  <c r="DI190" i="3"/>
  <c r="DF190" i="3"/>
  <c r="DH190" i="3"/>
  <c r="DG186" i="3"/>
  <c r="DI186" i="3"/>
  <c r="DF186" i="3"/>
  <c r="DJ186" i="3" s="1"/>
  <c r="DH186" i="3"/>
  <c r="DG184" i="3"/>
  <c r="DI184" i="3"/>
  <c r="DF184" i="3"/>
  <c r="DJ184" i="3" s="1"/>
  <c r="DH184" i="3"/>
  <c r="DG182" i="3"/>
  <c r="DI182" i="3"/>
  <c r="DF182" i="3"/>
  <c r="DJ182" i="3" s="1"/>
  <c r="DH182" i="3"/>
  <c r="DG180" i="3"/>
  <c r="DI180" i="3"/>
  <c r="DF180" i="3"/>
  <c r="DJ180" i="3" s="1"/>
  <c r="DH180" i="3"/>
  <c r="DG178" i="3"/>
  <c r="DI178" i="3"/>
  <c r="DF178" i="3"/>
  <c r="DJ178" i="3" s="1"/>
  <c r="DH178" i="3"/>
  <c r="DG176" i="3"/>
  <c r="DI176" i="3"/>
  <c r="DF176" i="3"/>
  <c r="DJ176" i="3" s="1"/>
  <c r="DH176" i="3"/>
  <c r="DG174" i="3"/>
  <c r="DI174" i="3"/>
  <c r="DF174" i="3"/>
  <c r="DJ174" i="3" s="1"/>
  <c r="DH174" i="3"/>
  <c r="DG172" i="3"/>
  <c r="DJ172" i="3" s="1"/>
  <c r="DI172" i="3"/>
  <c r="DF172" i="3"/>
  <c r="DH172" i="3"/>
  <c r="DG168" i="3"/>
  <c r="DJ168" i="3" s="1"/>
  <c r="DI168" i="3"/>
  <c r="DF168" i="3"/>
  <c r="DH168" i="3"/>
  <c r="DG164" i="3"/>
  <c r="DI164" i="3"/>
  <c r="DJ164" i="3" s="1"/>
  <c r="DF164" i="3"/>
  <c r="DH164" i="3"/>
  <c r="DG263" i="3"/>
  <c r="DJ263" i="3" s="1"/>
  <c r="DI263" i="3"/>
  <c r="DF262" i="3"/>
  <c r="DH262" i="3"/>
  <c r="DG261" i="3"/>
  <c r="DI261" i="3"/>
  <c r="DJ261" i="3" s="1"/>
  <c r="DF260" i="3"/>
  <c r="DJ260" i="3" s="1"/>
  <c r="DH260" i="3"/>
  <c r="DG259" i="3"/>
  <c r="DI259" i="3"/>
  <c r="DF258" i="3"/>
  <c r="DH258" i="3"/>
  <c r="DG257" i="3"/>
  <c r="DJ257" i="3" s="1"/>
  <c r="DI257" i="3"/>
  <c r="DF256" i="3"/>
  <c r="DH256" i="3"/>
  <c r="DG255" i="3"/>
  <c r="DI255" i="3"/>
  <c r="DJ255" i="3" s="1"/>
  <c r="DF254" i="3"/>
  <c r="DJ254" i="3" s="1"/>
  <c r="DH254" i="3"/>
  <c r="DG253" i="3"/>
  <c r="DI253" i="3"/>
  <c r="DF252" i="3"/>
  <c r="DH252" i="3"/>
  <c r="DG251" i="3"/>
  <c r="DJ251" i="3" s="1"/>
  <c r="DI251" i="3"/>
  <c r="DF250" i="3"/>
  <c r="DH250" i="3"/>
  <c r="DG249" i="3"/>
  <c r="DI249" i="3"/>
  <c r="DJ249" i="3" s="1"/>
  <c r="DF248" i="3"/>
  <c r="DJ248" i="3" s="1"/>
  <c r="DH248" i="3"/>
  <c r="DG247" i="3"/>
  <c r="DI247" i="3"/>
  <c r="DF246" i="3"/>
  <c r="DH246" i="3"/>
  <c r="DG245" i="3"/>
  <c r="DJ245" i="3" s="1"/>
  <c r="DI245" i="3"/>
  <c r="DF244" i="3"/>
  <c r="DH244" i="3"/>
  <c r="DG243" i="3"/>
  <c r="DI243" i="3"/>
  <c r="DJ243" i="3" s="1"/>
  <c r="DF242" i="3"/>
  <c r="DH242" i="3"/>
  <c r="DG241" i="3"/>
  <c r="DI241" i="3"/>
  <c r="DF240" i="3"/>
  <c r="DJ240" i="3" s="1"/>
  <c r="DH240" i="3"/>
  <c r="DG239" i="3"/>
  <c r="DJ239" i="3" s="1"/>
  <c r="DI239" i="3"/>
  <c r="DF238" i="3"/>
  <c r="DH238" i="3"/>
  <c r="DG236" i="3"/>
  <c r="DI236" i="3"/>
  <c r="DJ236" i="3" s="1"/>
  <c r="DF236" i="3"/>
  <c r="DH236" i="3"/>
  <c r="DG218" i="3"/>
  <c r="DJ218" i="3" s="1"/>
  <c r="DI218" i="3"/>
  <c r="DF218" i="3"/>
  <c r="DH218" i="3"/>
  <c r="DG214" i="3"/>
  <c r="DJ214" i="3" s="1"/>
  <c r="DI214" i="3"/>
  <c r="DF214" i="3"/>
  <c r="DH214" i="3"/>
  <c r="DG210" i="3"/>
  <c r="DI210" i="3"/>
  <c r="DF210" i="3"/>
  <c r="DJ210" i="3" s="1"/>
  <c r="DH210" i="3"/>
  <c r="DG208" i="3"/>
  <c r="DI208" i="3"/>
  <c r="DF208" i="3"/>
  <c r="DJ208" i="3" s="1"/>
  <c r="DH208" i="3"/>
  <c r="DG206" i="3"/>
  <c r="DI206" i="3"/>
  <c r="DF206" i="3"/>
  <c r="DJ206" i="3" s="1"/>
  <c r="DH206" i="3"/>
  <c r="DG204" i="3"/>
  <c r="DI204" i="3"/>
  <c r="DF204" i="3"/>
  <c r="DJ204" i="3" s="1"/>
  <c r="DH204" i="3"/>
  <c r="DG202" i="3"/>
  <c r="DI202" i="3"/>
  <c r="DF202" i="3"/>
  <c r="DJ202" i="3" s="1"/>
  <c r="DH202" i="3"/>
  <c r="DG200" i="3"/>
  <c r="DI200" i="3"/>
  <c r="DF200" i="3"/>
  <c r="DJ200" i="3" s="1"/>
  <c r="DH200" i="3"/>
  <c r="DG198" i="3"/>
  <c r="DI198" i="3"/>
  <c r="DF198" i="3"/>
  <c r="DJ198" i="3" s="1"/>
  <c r="DH198" i="3"/>
  <c r="DG196" i="3"/>
  <c r="DJ196" i="3" s="1"/>
  <c r="DI196" i="3"/>
  <c r="DF196" i="3"/>
  <c r="DH196" i="3"/>
  <c r="DG192" i="3"/>
  <c r="DJ192" i="3" s="1"/>
  <c r="DI192" i="3"/>
  <c r="DF192" i="3"/>
  <c r="DH192" i="3"/>
  <c r="DG188" i="3"/>
  <c r="DI188" i="3"/>
  <c r="DJ188" i="3" s="1"/>
  <c r="DF188" i="3"/>
  <c r="DH188" i="3"/>
  <c r="DG170" i="3"/>
  <c r="DJ170" i="3" s="1"/>
  <c r="DI170" i="3"/>
  <c r="DF170" i="3"/>
  <c r="DH170" i="3"/>
  <c r="DG166" i="3"/>
  <c r="DJ166" i="3" s="1"/>
  <c r="DI166" i="3"/>
  <c r="DF166" i="3"/>
  <c r="DH166" i="3"/>
  <c r="DG162" i="3"/>
  <c r="DI162" i="3"/>
  <c r="DF162" i="3"/>
  <c r="DJ162" i="3" s="1"/>
  <c r="DH162" i="3"/>
  <c r="DG160" i="3"/>
  <c r="DI160" i="3"/>
  <c r="DF160" i="3"/>
  <c r="DJ160" i="3" s="1"/>
  <c r="DH160" i="3"/>
  <c r="DG158" i="3"/>
  <c r="DI158" i="3"/>
  <c r="DF158" i="3"/>
  <c r="DJ158" i="3" s="1"/>
  <c r="DH158" i="3"/>
  <c r="DI237" i="3"/>
  <c r="DI235" i="3"/>
  <c r="DJ235" i="3" s="1"/>
  <c r="DI233" i="3"/>
  <c r="DI231" i="3"/>
  <c r="DI229" i="3"/>
  <c r="DI227" i="3"/>
  <c r="DI225" i="3"/>
  <c r="DI223" i="3"/>
  <c r="DI221" i="3"/>
  <c r="DI219" i="3"/>
  <c r="DI217" i="3"/>
  <c r="DI215" i="3"/>
  <c r="DI213" i="3"/>
  <c r="DI211" i="3"/>
  <c r="DJ211" i="3" s="1"/>
  <c r="DI209" i="3"/>
  <c r="DI207" i="3"/>
  <c r="DI205" i="3"/>
  <c r="DI203" i="3"/>
  <c r="DI201" i="3"/>
  <c r="DI199" i="3"/>
  <c r="DI197" i="3"/>
  <c r="DI195" i="3"/>
  <c r="DI193" i="3"/>
  <c r="DI191" i="3"/>
  <c r="DI189" i="3"/>
  <c r="DI187" i="3"/>
  <c r="DJ187" i="3" s="1"/>
  <c r="DI185" i="3"/>
  <c r="DI183" i="3"/>
  <c r="DI181" i="3"/>
  <c r="DI179" i="3"/>
  <c r="DI177" i="3"/>
  <c r="DI175" i="3"/>
  <c r="DI173" i="3"/>
  <c r="DI171" i="3"/>
  <c r="DI169" i="3"/>
  <c r="DI167" i="3"/>
  <c r="DI165" i="3"/>
  <c r="DI163" i="3"/>
  <c r="DJ163" i="3" s="1"/>
  <c r="DI161" i="3"/>
  <c r="DI159" i="3"/>
  <c r="DI157" i="3"/>
  <c r="DG138" i="3"/>
  <c r="DJ138" i="3" s="1"/>
  <c r="DI138" i="3"/>
  <c r="DF138" i="3"/>
  <c r="DH138" i="3"/>
  <c r="DG132" i="3"/>
  <c r="DI132" i="3"/>
  <c r="DJ132" i="3" s="1"/>
  <c r="DF132" i="3"/>
  <c r="DH132" i="3"/>
  <c r="DG130" i="3"/>
  <c r="DI130" i="3"/>
  <c r="DF130" i="3"/>
  <c r="DJ130" i="3" s="1"/>
  <c r="DH130" i="3"/>
  <c r="DG128" i="3"/>
  <c r="DI128" i="3"/>
  <c r="DF128" i="3"/>
  <c r="DJ128" i="3" s="1"/>
  <c r="DH128" i="3"/>
  <c r="DG126" i="3"/>
  <c r="DI126" i="3"/>
  <c r="DF126" i="3"/>
  <c r="DJ126" i="3" s="1"/>
  <c r="DH126" i="3"/>
  <c r="DG124" i="3"/>
  <c r="DI124" i="3"/>
  <c r="DF124" i="3"/>
  <c r="DJ124" i="3" s="1"/>
  <c r="DH124" i="3"/>
  <c r="DG122" i="3"/>
  <c r="DI122" i="3"/>
  <c r="DF122" i="3"/>
  <c r="DJ122" i="3" s="1"/>
  <c r="DH122" i="3"/>
  <c r="DG120" i="3"/>
  <c r="DI120" i="3"/>
  <c r="DF120" i="3"/>
  <c r="DJ120" i="3" s="1"/>
  <c r="DH120" i="3"/>
  <c r="DG118" i="3"/>
  <c r="DI118" i="3"/>
  <c r="DF118" i="3"/>
  <c r="DJ118" i="3" s="1"/>
  <c r="DH118" i="3"/>
  <c r="DG114" i="3"/>
  <c r="DJ114" i="3" s="1"/>
  <c r="DI114" i="3"/>
  <c r="DF114" i="3"/>
  <c r="DH114" i="3"/>
  <c r="DG110" i="3"/>
  <c r="DJ110" i="3" s="1"/>
  <c r="DI110" i="3"/>
  <c r="DF110" i="3"/>
  <c r="DH110" i="3"/>
  <c r="DF156" i="3"/>
  <c r="DJ156" i="3" s="1"/>
  <c r="DH156" i="3"/>
  <c r="DG155" i="3"/>
  <c r="DI155" i="3"/>
  <c r="DF154" i="3"/>
  <c r="DJ154" i="3" s="1"/>
  <c r="DH154" i="3"/>
  <c r="DG153" i="3"/>
  <c r="DI153" i="3"/>
  <c r="DF152" i="3"/>
  <c r="DJ152" i="3" s="1"/>
  <c r="DH152" i="3"/>
  <c r="DG151" i="3"/>
  <c r="DI151" i="3"/>
  <c r="DF150" i="3"/>
  <c r="DJ150" i="3" s="1"/>
  <c r="DH150" i="3"/>
  <c r="DG149" i="3"/>
  <c r="DI149" i="3"/>
  <c r="DF148" i="3"/>
  <c r="DH148" i="3"/>
  <c r="DG147" i="3"/>
  <c r="DJ147" i="3" s="1"/>
  <c r="DI147" i="3"/>
  <c r="DF146" i="3"/>
  <c r="DH146" i="3"/>
  <c r="DG145" i="3"/>
  <c r="DJ145" i="3" s="1"/>
  <c r="DI145" i="3"/>
  <c r="DF144" i="3"/>
  <c r="DH144" i="3"/>
  <c r="DG143" i="3"/>
  <c r="DJ143" i="3" s="1"/>
  <c r="DI143" i="3"/>
  <c r="DF142" i="3"/>
  <c r="DH142" i="3"/>
  <c r="DG140" i="3"/>
  <c r="DI140" i="3"/>
  <c r="DJ140" i="3" s="1"/>
  <c r="DF140" i="3"/>
  <c r="DH140" i="3"/>
  <c r="DG136" i="3"/>
  <c r="DI136" i="3"/>
  <c r="DJ136" i="3" s="1"/>
  <c r="DF136" i="3"/>
  <c r="DH136" i="3"/>
  <c r="DG134" i="3"/>
  <c r="DI134" i="3"/>
  <c r="DF134" i="3"/>
  <c r="DJ134" i="3" s="1"/>
  <c r="DH134" i="3"/>
  <c r="DG116" i="3"/>
  <c r="DJ116" i="3" s="1"/>
  <c r="DI116" i="3"/>
  <c r="DF116" i="3"/>
  <c r="DH116" i="3"/>
  <c r="DG112" i="3"/>
  <c r="DJ112" i="3" s="1"/>
  <c r="DI112" i="3"/>
  <c r="DF112" i="3"/>
  <c r="DH112" i="3"/>
  <c r="DG108" i="3"/>
  <c r="DI108" i="3"/>
  <c r="DJ108" i="3" s="1"/>
  <c r="DF108" i="3"/>
  <c r="DH108" i="3"/>
  <c r="CX106" i="3"/>
  <c r="CX104" i="3"/>
  <c r="DI141" i="3"/>
  <c r="DI139" i="3"/>
  <c r="DJ139" i="3" s="1"/>
  <c r="DI137" i="3"/>
  <c r="DI135" i="3"/>
  <c r="DI133" i="3"/>
  <c r="DI131" i="3"/>
  <c r="DI129" i="3"/>
  <c r="DI127" i="3"/>
  <c r="DI125" i="3"/>
  <c r="DI123" i="3"/>
  <c r="DI121" i="3"/>
  <c r="DI119" i="3"/>
  <c r="DI117" i="3"/>
  <c r="DI115" i="3"/>
  <c r="DI113" i="3"/>
  <c r="DI111" i="3"/>
  <c r="DI109" i="3"/>
  <c r="DJ109" i="3" s="1"/>
  <c r="CX102" i="3"/>
  <c r="CX83" i="3"/>
  <c r="CX81" i="3"/>
  <c r="CX77" i="3"/>
  <c r="CX100" i="3"/>
  <c r="DG98" i="3"/>
  <c r="DI98" i="3"/>
  <c r="DF98" i="3"/>
  <c r="DJ98" i="3" s="1"/>
  <c r="DH98" i="3"/>
  <c r="DG96" i="3"/>
  <c r="DJ96" i="3" s="1"/>
  <c r="DI96" i="3"/>
  <c r="DF96" i="3"/>
  <c r="DH96" i="3"/>
  <c r="DG94" i="3"/>
  <c r="DI94" i="3"/>
  <c r="DJ94" i="3" s="1"/>
  <c r="DF94" i="3"/>
  <c r="DH94" i="3"/>
  <c r="DG92" i="3"/>
  <c r="DI92" i="3"/>
  <c r="DF92" i="3"/>
  <c r="DJ92" i="3" s="1"/>
  <c r="DH92" i="3"/>
  <c r="DG90" i="3"/>
  <c r="DJ90" i="3" s="1"/>
  <c r="DI90" i="3"/>
  <c r="DF90" i="3"/>
  <c r="DH90" i="3"/>
  <c r="DG88" i="3"/>
  <c r="DI88" i="3"/>
  <c r="DJ88" i="3" s="1"/>
  <c r="DF88" i="3"/>
  <c r="DH88" i="3"/>
  <c r="CX86" i="3"/>
  <c r="CX84" i="3"/>
  <c r="CX82" i="3"/>
  <c r="CX80" i="3"/>
  <c r="CX78" i="3"/>
  <c r="CX76" i="3"/>
  <c r="CX74" i="3"/>
  <c r="CX72" i="3"/>
  <c r="CX70" i="3"/>
  <c r="CX68" i="3"/>
  <c r="CX66" i="3"/>
  <c r="CX64" i="3"/>
  <c r="CX62" i="3"/>
  <c r="CX60" i="3"/>
  <c r="CX58" i="3"/>
  <c r="CX56" i="3"/>
  <c r="DF28" i="3"/>
  <c r="DJ28" i="3" s="1"/>
  <c r="DH28" i="3"/>
  <c r="DI28" i="3"/>
  <c r="DF26" i="3"/>
  <c r="DH26" i="3"/>
  <c r="DI26" i="3"/>
  <c r="DF24" i="3"/>
  <c r="DH24" i="3"/>
  <c r="DI24" i="3"/>
  <c r="DJ24" i="3" s="1"/>
  <c r="DF22" i="3"/>
  <c r="DJ22" i="3" s="1"/>
  <c r="DH22" i="3"/>
  <c r="DI22" i="3"/>
  <c r="DF20" i="3"/>
  <c r="DJ20" i="3" s="1"/>
  <c r="DH20" i="3"/>
  <c r="DI20" i="3"/>
  <c r="DG18" i="3"/>
  <c r="DI18" i="3"/>
  <c r="DF18" i="3"/>
  <c r="DJ18" i="3" s="1"/>
  <c r="DH18" i="3"/>
  <c r="DG16" i="3"/>
  <c r="DI16" i="3"/>
  <c r="DF16" i="3"/>
  <c r="DJ16" i="3" s="1"/>
  <c r="DH16" i="3"/>
  <c r="DG14" i="3"/>
  <c r="DI14" i="3"/>
  <c r="DF14" i="3"/>
  <c r="DJ14" i="3" s="1"/>
  <c r="DH14" i="3"/>
  <c r="DG12" i="3"/>
  <c r="DI12" i="3"/>
  <c r="DF12" i="3"/>
  <c r="DJ12" i="3" s="1"/>
  <c r="DH12" i="3"/>
  <c r="CX53" i="3"/>
  <c r="CX51" i="3"/>
  <c r="CX49" i="3"/>
  <c r="CX47" i="3"/>
  <c r="CX45" i="3"/>
  <c r="CX43" i="3"/>
  <c r="CX41" i="3"/>
  <c r="CX39" i="3"/>
  <c r="CX37" i="3"/>
  <c r="DF35" i="3"/>
  <c r="DJ35" i="3" s="1"/>
  <c r="DH35" i="3"/>
  <c r="DG34" i="3"/>
  <c r="DI34" i="3"/>
  <c r="DF33" i="3"/>
  <c r="DH33" i="3"/>
  <c r="DG32" i="3"/>
  <c r="DJ32" i="3" s="1"/>
  <c r="DI32" i="3"/>
  <c r="DF31" i="3"/>
  <c r="DH31" i="3"/>
  <c r="DG30" i="3"/>
  <c r="DI30" i="3"/>
  <c r="DJ30" i="3" s="1"/>
  <c r="DG29" i="3"/>
  <c r="DH29" i="3"/>
  <c r="DG27" i="3"/>
  <c r="DJ27" i="3" s="1"/>
  <c r="DI27" i="3"/>
  <c r="DH27" i="3"/>
  <c r="DG25" i="3"/>
  <c r="DJ25" i="3" s="1"/>
  <c r="DI25" i="3"/>
  <c r="DH25" i="3"/>
  <c r="DG23" i="3"/>
  <c r="DI23" i="3"/>
  <c r="DJ23" i="3" s="1"/>
  <c r="DH23" i="3"/>
  <c r="DG21" i="3"/>
  <c r="DI21" i="3"/>
  <c r="DH21" i="3"/>
  <c r="DG10" i="3"/>
  <c r="DI10" i="3"/>
  <c r="DF10" i="3"/>
  <c r="DJ10" i="3" s="1"/>
  <c r="DH10" i="3"/>
  <c r="DG8" i="3"/>
  <c r="DJ8" i="3" s="1"/>
  <c r="DI8" i="3"/>
  <c r="DF8" i="3"/>
  <c r="DH8" i="3"/>
  <c r="DG4" i="3"/>
  <c r="DJ4" i="3" s="1"/>
  <c r="DI4" i="3"/>
  <c r="DF4" i="3"/>
  <c r="DH4" i="3"/>
  <c r="DF1" i="3"/>
  <c r="DH1" i="3"/>
  <c r="DG1" i="3"/>
  <c r="DI1" i="3"/>
  <c r="DJ1" i="3" s="1"/>
  <c r="DG6" i="3"/>
  <c r="DJ6" i="3" s="1"/>
  <c r="DI6" i="3"/>
  <c r="DF6" i="3"/>
  <c r="DH6" i="3"/>
  <c r="DG2" i="3"/>
  <c r="DI2" i="3"/>
  <c r="DJ2" i="3" s="1"/>
  <c r="DF2" i="3"/>
  <c r="DH2" i="3"/>
  <c r="DI19" i="3"/>
  <c r="DI17" i="3"/>
  <c r="DI15" i="3"/>
  <c r="DI13" i="3"/>
  <c r="DI11" i="3"/>
  <c r="DI9" i="3"/>
  <c r="DI7" i="3"/>
  <c r="DI5" i="3"/>
  <c r="DI3" i="3"/>
  <c r="G17" i="6" l="1"/>
  <c r="E27" i="7"/>
  <c r="GN37" i="1"/>
  <c r="DF37" i="3"/>
  <c r="DH37" i="3"/>
  <c r="DG37" i="3"/>
  <c r="DI37" i="3"/>
  <c r="DJ37" i="3" s="1"/>
  <c r="DF41" i="3"/>
  <c r="DH41" i="3"/>
  <c r="DG41" i="3"/>
  <c r="DJ41" i="3" s="1"/>
  <c r="DI41" i="3"/>
  <c r="DF45" i="3"/>
  <c r="DJ45" i="3" s="1"/>
  <c r="DH45" i="3"/>
  <c r="DG45" i="3"/>
  <c r="DI45" i="3"/>
  <c r="DF49" i="3"/>
  <c r="DH49" i="3"/>
  <c r="DG49" i="3"/>
  <c r="DI49" i="3"/>
  <c r="DJ49" i="3" s="1"/>
  <c r="DF53" i="3"/>
  <c r="DH53" i="3"/>
  <c r="DG53" i="3"/>
  <c r="DJ53" i="3" s="1"/>
  <c r="DI53" i="3"/>
  <c r="DG56" i="3"/>
  <c r="DI56" i="3"/>
  <c r="DF56" i="3"/>
  <c r="DJ56" i="3" s="1"/>
  <c r="DH56" i="3"/>
  <c r="DG60" i="3"/>
  <c r="DI60" i="3"/>
  <c r="DF60" i="3"/>
  <c r="DJ60" i="3" s="1"/>
  <c r="DH60" i="3"/>
  <c r="DG64" i="3"/>
  <c r="DJ64" i="3" s="1"/>
  <c r="DI64" i="3"/>
  <c r="DF64" i="3"/>
  <c r="DH64" i="3"/>
  <c r="DG68" i="3"/>
  <c r="DJ68" i="3" s="1"/>
  <c r="DI68" i="3"/>
  <c r="DF68" i="3"/>
  <c r="DH68" i="3"/>
  <c r="DG72" i="3"/>
  <c r="DI72" i="3"/>
  <c r="DF72" i="3"/>
  <c r="DJ72" i="3" s="1"/>
  <c r="DH72" i="3"/>
  <c r="DG76" i="3"/>
  <c r="DI76" i="3"/>
  <c r="DJ76" i="3" s="1"/>
  <c r="DF76" i="3"/>
  <c r="DH76" i="3"/>
  <c r="DG80" i="3"/>
  <c r="DJ80" i="3" s="1"/>
  <c r="DI80" i="3"/>
  <c r="DF80" i="3"/>
  <c r="DH80" i="3"/>
  <c r="DG84" i="3"/>
  <c r="DI84" i="3"/>
  <c r="DF84" i="3"/>
  <c r="DJ84" i="3" s="1"/>
  <c r="DH84" i="3"/>
  <c r="DG100" i="3"/>
  <c r="DI100" i="3"/>
  <c r="DJ100" i="3" s="1"/>
  <c r="DF100" i="3"/>
  <c r="DH100" i="3"/>
  <c r="DF81" i="3"/>
  <c r="DH81" i="3"/>
  <c r="DG81" i="3"/>
  <c r="DJ81" i="3" s="1"/>
  <c r="DI81" i="3"/>
  <c r="DG102" i="3"/>
  <c r="DJ102" i="3" s="1"/>
  <c r="DI102" i="3"/>
  <c r="DF102" i="3"/>
  <c r="DH102" i="3"/>
  <c r="DG104" i="3"/>
  <c r="DJ104" i="3" s="1"/>
  <c r="DI104" i="3"/>
  <c r="DF104" i="3"/>
  <c r="DH104" i="3"/>
  <c r="DG292" i="3"/>
  <c r="DI292" i="3"/>
  <c r="DJ292" i="3" s="1"/>
  <c r="DF292" i="3"/>
  <c r="DH292" i="3"/>
  <c r="DG296" i="3"/>
  <c r="DI296" i="3"/>
  <c r="DF296" i="3"/>
  <c r="DJ296" i="3" s="1"/>
  <c r="DH296" i="3"/>
  <c r="DG300" i="3"/>
  <c r="DI300" i="3"/>
  <c r="DJ300" i="3" s="1"/>
  <c r="DF300" i="3"/>
  <c r="DH300" i="3"/>
  <c r="DG304" i="3"/>
  <c r="DJ304" i="3" s="1"/>
  <c r="DI304" i="3"/>
  <c r="DF304" i="3"/>
  <c r="DH304" i="3"/>
  <c r="DG308" i="3"/>
  <c r="DI308" i="3"/>
  <c r="DF308" i="3"/>
  <c r="DJ308" i="3" s="1"/>
  <c r="DH308" i="3"/>
  <c r="DG312" i="3"/>
  <c r="DI312" i="3"/>
  <c r="DF312" i="3"/>
  <c r="DJ312" i="3" s="1"/>
  <c r="DH312" i="3"/>
  <c r="DG412" i="3"/>
  <c r="DI412" i="3"/>
  <c r="DJ412" i="3" s="1"/>
  <c r="DF412" i="3"/>
  <c r="DH412" i="3"/>
  <c r="DG416" i="3"/>
  <c r="DI416" i="3"/>
  <c r="DF416" i="3"/>
  <c r="DJ416" i="3" s="1"/>
  <c r="DH416" i="3"/>
  <c r="DF420" i="3"/>
  <c r="DH420" i="3"/>
  <c r="DG420" i="3"/>
  <c r="DJ420" i="3" s="1"/>
  <c r="DI420" i="3"/>
  <c r="DF424" i="3"/>
  <c r="DJ424" i="3" s="1"/>
  <c r="DH424" i="3"/>
  <c r="DG424" i="3"/>
  <c r="DI424" i="3"/>
  <c r="DF428" i="3"/>
  <c r="DH428" i="3"/>
  <c r="DG428" i="3"/>
  <c r="DI428" i="3"/>
  <c r="DJ428" i="3" s="1"/>
  <c r="DF432" i="3"/>
  <c r="DH432" i="3"/>
  <c r="DG432" i="3"/>
  <c r="DJ432" i="3" s="1"/>
  <c r="DI432" i="3"/>
  <c r="DG338" i="3"/>
  <c r="DI338" i="3"/>
  <c r="DJ338" i="3" s="1"/>
  <c r="DF338" i="3"/>
  <c r="DH338" i="3"/>
  <c r="DG342" i="3"/>
  <c r="DI342" i="3"/>
  <c r="DF342" i="3"/>
  <c r="DJ342" i="3" s="1"/>
  <c r="DH342" i="3"/>
  <c r="DG346" i="3"/>
  <c r="DJ346" i="3" s="1"/>
  <c r="DI346" i="3"/>
  <c r="DF346" i="3"/>
  <c r="DH346" i="3"/>
  <c r="DG350" i="3"/>
  <c r="DJ350" i="3" s="1"/>
  <c r="DI350" i="3"/>
  <c r="DF350" i="3"/>
  <c r="DH350" i="3"/>
  <c r="DG354" i="3"/>
  <c r="DI354" i="3"/>
  <c r="DF354" i="3"/>
  <c r="DJ354" i="3" s="1"/>
  <c r="DH354" i="3"/>
  <c r="DG358" i="3"/>
  <c r="DI358" i="3"/>
  <c r="DF358" i="3"/>
  <c r="DJ358" i="3" s="1"/>
  <c r="DH358" i="3"/>
  <c r="DG378" i="3"/>
  <c r="DJ378" i="3" s="1"/>
  <c r="DI378" i="3"/>
  <c r="DF378" i="3"/>
  <c r="DH378" i="3"/>
  <c r="DG382" i="3"/>
  <c r="DI382" i="3"/>
  <c r="DF382" i="3"/>
  <c r="DJ382" i="3" s="1"/>
  <c r="DH382" i="3"/>
  <c r="DG398" i="3"/>
  <c r="DI398" i="3"/>
  <c r="DJ398" i="3" s="1"/>
  <c r="DF398" i="3"/>
  <c r="DH398" i="3"/>
  <c r="DG402" i="3"/>
  <c r="DI402" i="3"/>
  <c r="DF402" i="3"/>
  <c r="DJ402" i="3" s="1"/>
  <c r="DH402" i="3"/>
  <c r="DG48" i="3"/>
  <c r="DI48" i="3"/>
  <c r="DF48" i="3"/>
  <c r="DJ48" i="3" s="1"/>
  <c r="DH48" i="3"/>
  <c r="DG44" i="3"/>
  <c r="DI44" i="3"/>
  <c r="DF44" i="3"/>
  <c r="DJ44" i="3" s="1"/>
  <c r="DH44" i="3"/>
  <c r="DG40" i="3"/>
  <c r="DJ40" i="3" s="1"/>
  <c r="DI40" i="3"/>
  <c r="DF40" i="3"/>
  <c r="DH40" i="3"/>
  <c r="DG36" i="3"/>
  <c r="DI36" i="3"/>
  <c r="DJ36" i="3" s="1"/>
  <c r="DF36" i="3"/>
  <c r="DH36" i="3"/>
  <c r="DF59" i="3"/>
  <c r="DJ59" i="3" s="1"/>
  <c r="DH59" i="3"/>
  <c r="DG59" i="3"/>
  <c r="DI59" i="3"/>
  <c r="DF55" i="3"/>
  <c r="DH55" i="3"/>
  <c r="DG55" i="3"/>
  <c r="DJ55" i="3" s="1"/>
  <c r="DI55" i="3"/>
  <c r="DG52" i="3"/>
  <c r="DJ52" i="3" s="1"/>
  <c r="DI52" i="3"/>
  <c r="DF52" i="3"/>
  <c r="DH52" i="3"/>
  <c r="DF73" i="3"/>
  <c r="DJ73" i="3" s="1"/>
  <c r="DH73" i="3"/>
  <c r="DG73" i="3"/>
  <c r="DI73" i="3"/>
  <c r="DF69" i="3"/>
  <c r="DJ69" i="3" s="1"/>
  <c r="DH69" i="3"/>
  <c r="DG69" i="3"/>
  <c r="DI69" i="3"/>
  <c r="DF65" i="3"/>
  <c r="DH65" i="3"/>
  <c r="DG65" i="3"/>
  <c r="DJ65" i="3" s="1"/>
  <c r="DI65" i="3"/>
  <c r="DF87" i="3"/>
  <c r="DJ87" i="3" s="1"/>
  <c r="DH87" i="3"/>
  <c r="DG87" i="3"/>
  <c r="DI87" i="3"/>
  <c r="DF79" i="3"/>
  <c r="DH79" i="3"/>
  <c r="DG79" i="3"/>
  <c r="DJ79" i="3" s="1"/>
  <c r="DI79" i="3"/>
  <c r="DF107" i="3"/>
  <c r="DJ107" i="3" s="1"/>
  <c r="DH107" i="3"/>
  <c r="DG107" i="3"/>
  <c r="DI107" i="3"/>
  <c r="DF103" i="3"/>
  <c r="DH103" i="3"/>
  <c r="DG103" i="3"/>
  <c r="DJ103" i="3" s="1"/>
  <c r="DI103" i="3"/>
  <c r="DF1169" i="3"/>
  <c r="DH1169" i="3"/>
  <c r="DG1169" i="3"/>
  <c r="DI1169" i="3"/>
  <c r="DJ1169" i="3" s="1"/>
  <c r="DF1173" i="3"/>
  <c r="DJ1173" i="3" s="1"/>
  <c r="DH1173" i="3"/>
  <c r="DG1173" i="3"/>
  <c r="DI1173" i="3"/>
  <c r="DF1177" i="3"/>
  <c r="DH1177" i="3"/>
  <c r="DG1177" i="3"/>
  <c r="DJ1177" i="3" s="1"/>
  <c r="DI1177" i="3"/>
  <c r="DF1181" i="3"/>
  <c r="DJ1181" i="3" s="1"/>
  <c r="DH1181" i="3"/>
  <c r="DG1181" i="3"/>
  <c r="DI1181" i="3"/>
  <c r="DF1185" i="3"/>
  <c r="DH1185" i="3"/>
  <c r="DG1185" i="3"/>
  <c r="DI1185" i="3"/>
  <c r="DJ1185" i="3" s="1"/>
  <c r="DF1189" i="3"/>
  <c r="DH1189" i="3"/>
  <c r="DG1189" i="3"/>
  <c r="DJ1189" i="3" s="1"/>
  <c r="DI1189" i="3"/>
  <c r="DF1193" i="3"/>
  <c r="DH1193" i="3"/>
  <c r="DG1193" i="3"/>
  <c r="DI1193" i="3"/>
  <c r="DJ1193" i="3" s="1"/>
  <c r="DF1197" i="3"/>
  <c r="DJ1197" i="3" s="1"/>
  <c r="DH1197" i="3"/>
  <c r="DG1197" i="3"/>
  <c r="DI1197" i="3"/>
  <c r="DF295" i="3"/>
  <c r="DH295" i="3"/>
  <c r="DG295" i="3"/>
  <c r="DJ295" i="3" s="1"/>
  <c r="DI295" i="3"/>
  <c r="DF291" i="3"/>
  <c r="DH291" i="3"/>
  <c r="DG291" i="3"/>
  <c r="DI291" i="3"/>
  <c r="DJ291" i="3" s="1"/>
  <c r="DF311" i="3"/>
  <c r="DJ311" i="3" s="1"/>
  <c r="DH311" i="3"/>
  <c r="DG311" i="3"/>
  <c r="DI311" i="3"/>
  <c r="DF307" i="3"/>
  <c r="DJ307" i="3" s="1"/>
  <c r="DH307" i="3"/>
  <c r="DG307" i="3"/>
  <c r="DI307" i="3"/>
  <c r="DF303" i="3"/>
  <c r="DH303" i="3"/>
  <c r="DG303" i="3"/>
  <c r="DJ303" i="3" s="1"/>
  <c r="DI303" i="3"/>
  <c r="DF299" i="3"/>
  <c r="DH299" i="3"/>
  <c r="DG299" i="3"/>
  <c r="DI299" i="3"/>
  <c r="DJ299" i="3" s="1"/>
  <c r="DF341" i="3"/>
  <c r="DJ341" i="3" s="1"/>
  <c r="DH341" i="3"/>
  <c r="DG341" i="3"/>
  <c r="DI341" i="3"/>
  <c r="DF337" i="3"/>
  <c r="DH337" i="3"/>
  <c r="DG337" i="3"/>
  <c r="DI337" i="3"/>
  <c r="DJ337" i="3" s="1"/>
  <c r="DF355" i="3"/>
  <c r="DJ355" i="3" s="1"/>
  <c r="DH355" i="3"/>
  <c r="DG355" i="3"/>
  <c r="DI355" i="3"/>
  <c r="DF351" i="3"/>
  <c r="DJ351" i="3" s="1"/>
  <c r="DH351" i="3"/>
  <c r="DG351" i="3"/>
  <c r="DI351" i="3"/>
  <c r="DF347" i="3"/>
  <c r="DH347" i="3"/>
  <c r="DG347" i="3"/>
  <c r="DJ347" i="3" s="1"/>
  <c r="DI347" i="3"/>
  <c r="DF385" i="3"/>
  <c r="DJ385" i="3" s="1"/>
  <c r="DH385" i="3"/>
  <c r="DG385" i="3"/>
  <c r="DI385" i="3"/>
  <c r="DF381" i="3"/>
  <c r="DJ381" i="3" s="1"/>
  <c r="DH381" i="3"/>
  <c r="DG381" i="3"/>
  <c r="DI381" i="3"/>
  <c r="DF377" i="3"/>
  <c r="DH377" i="3"/>
  <c r="DG377" i="3"/>
  <c r="DI377" i="3"/>
  <c r="DJ377" i="3" s="1"/>
  <c r="DF399" i="3"/>
  <c r="DH399" i="3"/>
  <c r="DG399" i="3"/>
  <c r="DJ399" i="3" s="1"/>
  <c r="DI399" i="3"/>
  <c r="DF417" i="3"/>
  <c r="DJ417" i="3" s="1"/>
  <c r="DH417" i="3"/>
  <c r="DG417" i="3"/>
  <c r="DI417" i="3"/>
  <c r="DF413" i="3"/>
  <c r="DH413" i="3"/>
  <c r="DG413" i="3"/>
  <c r="DJ413" i="3" s="1"/>
  <c r="DI413" i="3"/>
  <c r="DG425" i="3"/>
  <c r="DI425" i="3"/>
  <c r="DF425" i="3"/>
  <c r="DJ425" i="3" s="1"/>
  <c r="DH425" i="3"/>
  <c r="DG421" i="3"/>
  <c r="DJ421" i="3" s="1"/>
  <c r="DI421" i="3"/>
  <c r="DF421" i="3"/>
  <c r="DH421" i="3"/>
  <c r="DG435" i="3"/>
  <c r="DI435" i="3"/>
  <c r="DF435" i="3"/>
  <c r="DJ435" i="3" s="1"/>
  <c r="DH435" i="3"/>
  <c r="DG431" i="3"/>
  <c r="DJ431" i="3" s="1"/>
  <c r="DI431" i="3"/>
  <c r="DF431" i="3"/>
  <c r="DH431" i="3"/>
  <c r="DG427" i="3"/>
  <c r="DI427" i="3"/>
  <c r="DJ427" i="3" s="1"/>
  <c r="DF427" i="3"/>
  <c r="DH427" i="3"/>
  <c r="AE22" i="1"/>
  <c r="R239" i="1"/>
  <c r="GN25" i="1"/>
  <c r="GM30" i="1"/>
  <c r="GM31" i="1"/>
  <c r="GO34" i="1"/>
  <c r="GO35" i="1"/>
  <c r="GM37" i="1"/>
  <c r="GM38" i="1"/>
  <c r="GM39" i="1"/>
  <c r="GM40" i="1"/>
  <c r="GN43" i="1"/>
  <c r="GM43" i="1"/>
  <c r="GN46" i="1"/>
  <c r="GM46" i="1"/>
  <c r="GN48" i="1"/>
  <c r="GM48" i="1"/>
  <c r="GN50" i="1"/>
  <c r="GM50" i="1"/>
  <c r="GN52" i="1"/>
  <c r="GM52" i="1"/>
  <c r="GM54" i="1"/>
  <c r="GO54" i="1"/>
  <c r="GM56" i="1"/>
  <c r="GO56" i="1"/>
  <c r="GN58" i="1"/>
  <c r="GM58" i="1"/>
  <c r="GN60" i="1"/>
  <c r="GM60" i="1"/>
  <c r="CZ63" i="1"/>
  <c r="Y63" i="1" s="1"/>
  <c r="CY65" i="1"/>
  <c r="X65" i="1" s="1"/>
  <c r="CZ67" i="1"/>
  <c r="Y67" i="1" s="1"/>
  <c r="CY69" i="1"/>
  <c r="X69" i="1" s="1"/>
  <c r="CZ77" i="1"/>
  <c r="Y77" i="1" s="1"/>
  <c r="CY79" i="1"/>
  <c r="X79" i="1" s="1"/>
  <c r="CZ81" i="1"/>
  <c r="Y81" i="1" s="1"/>
  <c r="CY83" i="1"/>
  <c r="X83" i="1" s="1"/>
  <c r="CZ85" i="1"/>
  <c r="Y85" i="1" s="1"/>
  <c r="CY87" i="1"/>
  <c r="X87" i="1" s="1"/>
  <c r="CZ89" i="1"/>
  <c r="Y89" i="1" s="1"/>
  <c r="CY91" i="1"/>
  <c r="X91" i="1" s="1"/>
  <c r="CZ93" i="1"/>
  <c r="Y93" i="1" s="1"/>
  <c r="CY95" i="1"/>
  <c r="X95" i="1" s="1"/>
  <c r="CZ97" i="1"/>
  <c r="Y97" i="1" s="1"/>
  <c r="CY100" i="1"/>
  <c r="X100" i="1" s="1"/>
  <c r="CZ102" i="1"/>
  <c r="Y102" i="1" s="1"/>
  <c r="CY104" i="1"/>
  <c r="X104" i="1" s="1"/>
  <c r="CZ106" i="1"/>
  <c r="Y106" i="1" s="1"/>
  <c r="CY108" i="1"/>
  <c r="X108" i="1" s="1"/>
  <c r="CZ111" i="1"/>
  <c r="Y111" i="1" s="1"/>
  <c r="CY113" i="1"/>
  <c r="X113" i="1" s="1"/>
  <c r="CZ115" i="1"/>
  <c r="Y115" i="1" s="1"/>
  <c r="CY117" i="1"/>
  <c r="X117" i="1" s="1"/>
  <c r="CZ119" i="1"/>
  <c r="Y119" i="1" s="1"/>
  <c r="CY121" i="1"/>
  <c r="X121" i="1" s="1"/>
  <c r="CZ123" i="1"/>
  <c r="Y123" i="1" s="1"/>
  <c r="CY125" i="1"/>
  <c r="X125" i="1" s="1"/>
  <c r="CZ127" i="1"/>
  <c r="Y127" i="1" s="1"/>
  <c r="CY129" i="1"/>
  <c r="X129" i="1" s="1"/>
  <c r="CZ131" i="1"/>
  <c r="Y131" i="1" s="1"/>
  <c r="CY133" i="1"/>
  <c r="X133" i="1" s="1"/>
  <c r="CZ135" i="1"/>
  <c r="Y135" i="1" s="1"/>
  <c r="CY137" i="1"/>
  <c r="X137" i="1" s="1"/>
  <c r="GN140" i="1"/>
  <c r="GM140" i="1"/>
  <c r="CY142" i="1"/>
  <c r="X142" i="1" s="1"/>
  <c r="GN146" i="1"/>
  <c r="GM146" i="1"/>
  <c r="GN148" i="1"/>
  <c r="GM148" i="1"/>
  <c r="GN150" i="1"/>
  <c r="GM150" i="1"/>
  <c r="GM152" i="1"/>
  <c r="GO152" i="1"/>
  <c r="CY154" i="1"/>
  <c r="X154" i="1" s="1"/>
  <c r="GM157" i="1"/>
  <c r="GO157" i="1"/>
  <c r="CZ160" i="1"/>
  <c r="Y160" i="1" s="1"/>
  <c r="CY162" i="1"/>
  <c r="X162" i="1" s="1"/>
  <c r="AO22" i="1"/>
  <c r="F243" i="1"/>
  <c r="AO269" i="1"/>
  <c r="AU22" i="1"/>
  <c r="F258" i="1"/>
  <c r="AU269" i="1"/>
  <c r="BC22" i="1"/>
  <c r="F255" i="1"/>
  <c r="BC269" i="1"/>
  <c r="GN26" i="1"/>
  <c r="GM29" i="1"/>
  <c r="GO32" i="1"/>
  <c r="GO33" i="1"/>
  <c r="GN36" i="1"/>
  <c r="CY64" i="1"/>
  <c r="X64" i="1" s="1"/>
  <c r="CY66" i="1"/>
  <c r="X66" i="1" s="1"/>
  <c r="CY68" i="1"/>
  <c r="X68" i="1" s="1"/>
  <c r="CY70" i="1"/>
  <c r="X70" i="1" s="1"/>
  <c r="GN72" i="1"/>
  <c r="GM72" i="1"/>
  <c r="CY76" i="1"/>
  <c r="X76" i="1" s="1"/>
  <c r="CY78" i="1"/>
  <c r="X78" i="1" s="1"/>
  <c r="CY80" i="1"/>
  <c r="X80" i="1" s="1"/>
  <c r="CY82" i="1"/>
  <c r="X82" i="1" s="1"/>
  <c r="CY84" i="1"/>
  <c r="X84" i="1" s="1"/>
  <c r="CY86" i="1"/>
  <c r="X86" i="1" s="1"/>
  <c r="CY88" i="1"/>
  <c r="X88" i="1" s="1"/>
  <c r="CY90" i="1"/>
  <c r="X90" i="1" s="1"/>
  <c r="CY92" i="1"/>
  <c r="X92" i="1" s="1"/>
  <c r="CY94" i="1"/>
  <c r="X94" i="1" s="1"/>
  <c r="CY96" i="1"/>
  <c r="X96" i="1" s="1"/>
  <c r="CY99" i="1"/>
  <c r="X99" i="1" s="1"/>
  <c r="CY101" i="1"/>
  <c r="X101" i="1" s="1"/>
  <c r="CY103" i="1"/>
  <c r="X103" i="1" s="1"/>
  <c r="CY105" i="1"/>
  <c r="X105" i="1" s="1"/>
  <c r="CY107" i="1"/>
  <c r="X107" i="1" s="1"/>
  <c r="CY110" i="1"/>
  <c r="X110" i="1" s="1"/>
  <c r="CY112" i="1"/>
  <c r="X112" i="1" s="1"/>
  <c r="CY114" i="1"/>
  <c r="X114" i="1" s="1"/>
  <c r="CY116" i="1"/>
  <c r="X116" i="1" s="1"/>
  <c r="CY118" i="1"/>
  <c r="X118" i="1" s="1"/>
  <c r="CY120" i="1"/>
  <c r="X120" i="1" s="1"/>
  <c r="CY122" i="1"/>
  <c r="X122" i="1" s="1"/>
  <c r="CY124" i="1"/>
  <c r="X124" i="1" s="1"/>
  <c r="CY126" i="1"/>
  <c r="X126" i="1" s="1"/>
  <c r="CY128" i="1"/>
  <c r="X128" i="1" s="1"/>
  <c r="CY130" i="1"/>
  <c r="X130" i="1" s="1"/>
  <c r="CY132" i="1"/>
  <c r="X132" i="1" s="1"/>
  <c r="CY134" i="1"/>
  <c r="X134" i="1" s="1"/>
  <c r="CY136" i="1"/>
  <c r="X136" i="1" s="1"/>
  <c r="CY138" i="1"/>
  <c r="X138" i="1" s="1"/>
  <c r="GN141" i="1"/>
  <c r="GM141" i="1"/>
  <c r="GM147" i="1"/>
  <c r="GO147" i="1"/>
  <c r="GN151" i="1"/>
  <c r="GM151" i="1"/>
  <c r="CY155" i="1"/>
  <c r="X155" i="1" s="1"/>
  <c r="GN159" i="1"/>
  <c r="GM159" i="1"/>
  <c r="CZ161" i="1"/>
  <c r="Y161" i="1" s="1"/>
  <c r="DG1172" i="3"/>
  <c r="DJ1172" i="3" s="1"/>
  <c r="DI1172" i="3"/>
  <c r="DF1172" i="3"/>
  <c r="DH1172" i="3"/>
  <c r="DG1168" i="3"/>
  <c r="DI1168" i="3"/>
  <c r="DJ1168" i="3" s="1"/>
  <c r="DF1168" i="3"/>
  <c r="DH1168" i="3"/>
  <c r="DG1180" i="3"/>
  <c r="DJ1180" i="3" s="1"/>
  <c r="DI1180" i="3"/>
  <c r="DF1180" i="3"/>
  <c r="DH1180" i="3"/>
  <c r="DG1176" i="3"/>
  <c r="DI1176" i="3"/>
  <c r="DJ1176" i="3" s="1"/>
  <c r="DF1176" i="3"/>
  <c r="DH1176" i="3"/>
  <c r="DG1190" i="3"/>
  <c r="DI1190" i="3"/>
  <c r="DF1190" i="3"/>
  <c r="DJ1190" i="3" s="1"/>
  <c r="DH1190" i="3"/>
  <c r="DG1186" i="3"/>
  <c r="DJ1186" i="3" s="1"/>
  <c r="DI1186" i="3"/>
  <c r="DF1186" i="3"/>
  <c r="DH1186" i="3"/>
  <c r="DG1198" i="3"/>
  <c r="DI1198" i="3"/>
  <c r="DF1198" i="3"/>
  <c r="DJ1198" i="3" s="1"/>
  <c r="DH1198" i="3"/>
  <c r="DG1194" i="3"/>
  <c r="DI1194" i="3"/>
  <c r="DJ1194" i="3" s="1"/>
  <c r="DF1194" i="3"/>
  <c r="DH1194" i="3"/>
  <c r="BB22" i="1"/>
  <c r="BB269" i="1"/>
  <c r="F252" i="1"/>
  <c r="CG22" i="1"/>
  <c r="AX239" i="1"/>
  <c r="CZ165" i="1"/>
  <c r="Y165" i="1" s="1"/>
  <c r="GM165" i="1" s="1"/>
  <c r="CY167" i="1"/>
  <c r="X167" i="1" s="1"/>
  <c r="GM167" i="1" s="1"/>
  <c r="CZ169" i="1"/>
  <c r="Y169" i="1" s="1"/>
  <c r="GM169" i="1" s="1"/>
  <c r="CY171" i="1"/>
  <c r="X171" i="1" s="1"/>
  <c r="GM171" i="1" s="1"/>
  <c r="CZ173" i="1"/>
  <c r="Y173" i="1" s="1"/>
  <c r="GM173" i="1" s="1"/>
  <c r="CY175" i="1"/>
  <c r="X175" i="1" s="1"/>
  <c r="GM175" i="1" s="1"/>
  <c r="CZ178" i="1"/>
  <c r="Y178" i="1" s="1"/>
  <c r="GM178" i="1" s="1"/>
  <c r="CY180" i="1"/>
  <c r="X180" i="1" s="1"/>
  <c r="GM180" i="1" s="1"/>
  <c r="CZ182" i="1"/>
  <c r="Y182" i="1" s="1"/>
  <c r="GM182" i="1" s="1"/>
  <c r="CY184" i="1"/>
  <c r="X184" i="1" s="1"/>
  <c r="GM184" i="1" s="1"/>
  <c r="CZ186" i="1"/>
  <c r="Y186" i="1" s="1"/>
  <c r="GM186" i="1" s="1"/>
  <c r="CY188" i="1"/>
  <c r="X188" i="1" s="1"/>
  <c r="GM188" i="1" s="1"/>
  <c r="CZ190" i="1"/>
  <c r="Y190" i="1" s="1"/>
  <c r="GM190" i="1" s="1"/>
  <c r="CY192" i="1"/>
  <c r="X192" i="1" s="1"/>
  <c r="GM192" i="1" s="1"/>
  <c r="CZ194" i="1"/>
  <c r="Y194" i="1" s="1"/>
  <c r="GM194" i="1" s="1"/>
  <c r="CY196" i="1"/>
  <c r="X196" i="1" s="1"/>
  <c r="GM196" i="1" s="1"/>
  <c r="CZ198" i="1"/>
  <c r="Y198" i="1" s="1"/>
  <c r="GM198" i="1" s="1"/>
  <c r="CY200" i="1"/>
  <c r="X200" i="1" s="1"/>
  <c r="GM200" i="1" s="1"/>
  <c r="CZ202" i="1"/>
  <c r="Y202" i="1" s="1"/>
  <c r="GM202" i="1" s="1"/>
  <c r="CY204" i="1"/>
  <c r="X204" i="1" s="1"/>
  <c r="GM204" i="1" s="1"/>
  <c r="CZ207" i="1"/>
  <c r="Y207" i="1" s="1"/>
  <c r="GM207" i="1" s="1"/>
  <c r="CY209" i="1"/>
  <c r="X209" i="1" s="1"/>
  <c r="GM209" i="1" s="1"/>
  <c r="CZ211" i="1"/>
  <c r="Y211" i="1" s="1"/>
  <c r="GM211" i="1" s="1"/>
  <c r="CY213" i="1"/>
  <c r="X213" i="1" s="1"/>
  <c r="GM213" i="1" s="1"/>
  <c r="CZ215" i="1"/>
  <c r="Y215" i="1" s="1"/>
  <c r="GM215" i="1" s="1"/>
  <c r="CY217" i="1"/>
  <c r="X217" i="1" s="1"/>
  <c r="GM217" i="1" s="1"/>
  <c r="CZ219" i="1"/>
  <c r="Y219" i="1" s="1"/>
  <c r="GM219" i="1" s="1"/>
  <c r="CY221" i="1"/>
  <c r="X221" i="1" s="1"/>
  <c r="GM221" i="1" s="1"/>
  <c r="CZ223" i="1"/>
  <c r="Y223" i="1" s="1"/>
  <c r="GM223" i="1" s="1"/>
  <c r="CY225" i="1"/>
  <c r="X225" i="1" s="1"/>
  <c r="GM225" i="1" s="1"/>
  <c r="CZ228" i="1"/>
  <c r="Y228" i="1" s="1"/>
  <c r="GM228" i="1" s="1"/>
  <c r="CY230" i="1"/>
  <c r="X230" i="1" s="1"/>
  <c r="GM230" i="1" s="1"/>
  <c r="CZ232" i="1"/>
  <c r="Y232" i="1" s="1"/>
  <c r="GM232" i="1" s="1"/>
  <c r="CY234" i="1"/>
  <c r="X234" i="1" s="1"/>
  <c r="GM234" i="1" s="1"/>
  <c r="CZ236" i="1"/>
  <c r="Y236" i="1" s="1"/>
  <c r="GM236" i="1" s="1"/>
  <c r="CY224" i="1"/>
  <c r="X224" i="1" s="1"/>
  <c r="GM224" i="1" s="1"/>
  <c r="CY227" i="1"/>
  <c r="X227" i="1" s="1"/>
  <c r="GM227" i="1" s="1"/>
  <c r="CY231" i="1"/>
  <c r="X231" i="1" s="1"/>
  <c r="GM231" i="1" s="1"/>
  <c r="CY233" i="1"/>
  <c r="X233" i="1" s="1"/>
  <c r="GM233" i="1" s="1"/>
  <c r="CY237" i="1"/>
  <c r="X237" i="1" s="1"/>
  <c r="GM237" i="1" s="1"/>
  <c r="AG22" i="1"/>
  <c r="T239" i="1"/>
  <c r="AF22" i="1"/>
  <c r="S239" i="1"/>
  <c r="CY164" i="1"/>
  <c r="X164" i="1" s="1"/>
  <c r="GM164" i="1" s="1"/>
  <c r="CZ166" i="1"/>
  <c r="Y166" i="1" s="1"/>
  <c r="GM166" i="1" s="1"/>
  <c r="CZ168" i="1"/>
  <c r="Y168" i="1" s="1"/>
  <c r="GM168" i="1" s="1"/>
  <c r="CZ170" i="1"/>
  <c r="Y170" i="1" s="1"/>
  <c r="GM170" i="1" s="1"/>
  <c r="CZ172" i="1"/>
  <c r="Y172" i="1" s="1"/>
  <c r="GM172" i="1" s="1"/>
  <c r="CZ174" i="1"/>
  <c r="Y174" i="1" s="1"/>
  <c r="GM174" i="1" s="1"/>
  <c r="CZ176" i="1"/>
  <c r="Y176" i="1" s="1"/>
  <c r="GM176" i="1" s="1"/>
  <c r="CZ179" i="1"/>
  <c r="Y179" i="1" s="1"/>
  <c r="GM179" i="1" s="1"/>
  <c r="CZ181" i="1"/>
  <c r="Y181" i="1" s="1"/>
  <c r="GM181" i="1" s="1"/>
  <c r="CZ183" i="1"/>
  <c r="Y183" i="1" s="1"/>
  <c r="GM183" i="1" s="1"/>
  <c r="CZ185" i="1"/>
  <c r="Y185" i="1" s="1"/>
  <c r="GM185" i="1" s="1"/>
  <c r="CZ187" i="1"/>
  <c r="Y187" i="1" s="1"/>
  <c r="GM187" i="1" s="1"/>
  <c r="CZ189" i="1"/>
  <c r="Y189" i="1" s="1"/>
  <c r="GM189" i="1" s="1"/>
  <c r="CZ191" i="1"/>
  <c r="Y191" i="1" s="1"/>
  <c r="GM191" i="1" s="1"/>
  <c r="CZ193" i="1"/>
  <c r="Y193" i="1" s="1"/>
  <c r="GM193" i="1" s="1"/>
  <c r="CZ195" i="1"/>
  <c r="Y195" i="1" s="1"/>
  <c r="GM195" i="1" s="1"/>
  <c r="CZ197" i="1"/>
  <c r="Y197" i="1" s="1"/>
  <c r="GM197" i="1" s="1"/>
  <c r="CZ199" i="1"/>
  <c r="Y199" i="1" s="1"/>
  <c r="GM199" i="1" s="1"/>
  <c r="CZ201" i="1"/>
  <c r="Y201" i="1" s="1"/>
  <c r="GM201" i="1" s="1"/>
  <c r="CZ203" i="1"/>
  <c r="Y203" i="1" s="1"/>
  <c r="GM203" i="1" s="1"/>
  <c r="CZ206" i="1"/>
  <c r="Y206" i="1" s="1"/>
  <c r="GM206" i="1" s="1"/>
  <c r="CZ208" i="1"/>
  <c r="Y208" i="1" s="1"/>
  <c r="GM208" i="1" s="1"/>
  <c r="CZ210" i="1"/>
  <c r="Y210" i="1" s="1"/>
  <c r="GM210" i="1" s="1"/>
  <c r="CZ212" i="1"/>
  <c r="Y212" i="1" s="1"/>
  <c r="GM212" i="1" s="1"/>
  <c r="CZ214" i="1"/>
  <c r="Y214" i="1" s="1"/>
  <c r="GM214" i="1" s="1"/>
  <c r="CZ216" i="1"/>
  <c r="Y216" i="1" s="1"/>
  <c r="GM216" i="1" s="1"/>
  <c r="CZ218" i="1"/>
  <c r="Y218" i="1" s="1"/>
  <c r="GM218" i="1" s="1"/>
  <c r="CZ220" i="1"/>
  <c r="Y220" i="1" s="1"/>
  <c r="GM220" i="1" s="1"/>
  <c r="CZ222" i="1"/>
  <c r="Y222" i="1" s="1"/>
  <c r="GM222" i="1" s="1"/>
  <c r="CZ229" i="1"/>
  <c r="Y229" i="1" s="1"/>
  <c r="GM229" i="1" s="1"/>
  <c r="CZ235" i="1"/>
  <c r="Y235" i="1" s="1"/>
  <c r="GM235" i="1" s="1"/>
  <c r="DF39" i="3"/>
  <c r="DH39" i="3"/>
  <c r="DG39" i="3"/>
  <c r="DJ39" i="3" s="1"/>
  <c r="DI39" i="3"/>
  <c r="DF43" i="3"/>
  <c r="DJ43" i="3" s="1"/>
  <c r="DH43" i="3"/>
  <c r="DG43" i="3"/>
  <c r="DI43" i="3"/>
  <c r="DF47" i="3"/>
  <c r="DJ47" i="3" s="1"/>
  <c r="DH47" i="3"/>
  <c r="DG47" i="3"/>
  <c r="DI47" i="3"/>
  <c r="DF51" i="3"/>
  <c r="DH51" i="3"/>
  <c r="DG51" i="3"/>
  <c r="DJ51" i="3" s="1"/>
  <c r="DI51" i="3"/>
  <c r="DG58" i="3"/>
  <c r="DI58" i="3"/>
  <c r="DF58" i="3"/>
  <c r="DJ58" i="3" s="1"/>
  <c r="DH58" i="3"/>
  <c r="DG62" i="3"/>
  <c r="DI62" i="3"/>
  <c r="DJ62" i="3" s="1"/>
  <c r="DF62" i="3"/>
  <c r="DH62" i="3"/>
  <c r="DG66" i="3"/>
  <c r="DJ66" i="3" s="1"/>
  <c r="DI66" i="3"/>
  <c r="DF66" i="3"/>
  <c r="DH66" i="3"/>
  <c r="DG70" i="3"/>
  <c r="DI70" i="3"/>
  <c r="DF70" i="3"/>
  <c r="DJ70" i="3" s="1"/>
  <c r="DH70" i="3"/>
  <c r="DG74" i="3"/>
  <c r="DI74" i="3"/>
  <c r="DF74" i="3"/>
  <c r="DJ74" i="3" s="1"/>
  <c r="DH74" i="3"/>
  <c r="DG78" i="3"/>
  <c r="DJ78" i="3" s="1"/>
  <c r="DI78" i="3"/>
  <c r="DF78" i="3"/>
  <c r="DH78" i="3"/>
  <c r="DG82" i="3"/>
  <c r="DI82" i="3"/>
  <c r="DF82" i="3"/>
  <c r="DJ82" i="3" s="1"/>
  <c r="DH82" i="3"/>
  <c r="DG86" i="3"/>
  <c r="DI86" i="3"/>
  <c r="DF86" i="3"/>
  <c r="DJ86" i="3" s="1"/>
  <c r="DH86" i="3"/>
  <c r="DF77" i="3"/>
  <c r="DH77" i="3"/>
  <c r="DG77" i="3"/>
  <c r="DJ77" i="3" s="1"/>
  <c r="DI77" i="3"/>
  <c r="DF83" i="3"/>
  <c r="DJ83" i="3" s="1"/>
  <c r="DH83" i="3"/>
  <c r="DG83" i="3"/>
  <c r="DI83" i="3"/>
  <c r="DG106" i="3"/>
  <c r="DI106" i="3"/>
  <c r="DF106" i="3"/>
  <c r="DJ106" i="3" s="1"/>
  <c r="DH106" i="3"/>
  <c r="DG294" i="3"/>
  <c r="DJ294" i="3" s="1"/>
  <c r="DI294" i="3"/>
  <c r="DF294" i="3"/>
  <c r="DH294" i="3"/>
  <c r="DG298" i="3"/>
  <c r="DI298" i="3"/>
  <c r="DF298" i="3"/>
  <c r="DJ298" i="3" s="1"/>
  <c r="DH298" i="3"/>
  <c r="DG302" i="3"/>
  <c r="DJ302" i="3" s="1"/>
  <c r="DI302" i="3"/>
  <c r="DF302" i="3"/>
  <c r="DH302" i="3"/>
  <c r="DG306" i="3"/>
  <c r="DI306" i="3"/>
  <c r="DF306" i="3"/>
  <c r="DJ306" i="3" s="1"/>
  <c r="DH306" i="3"/>
  <c r="DG310" i="3"/>
  <c r="DI310" i="3"/>
  <c r="DF310" i="3"/>
  <c r="DJ310" i="3" s="1"/>
  <c r="DH310" i="3"/>
  <c r="DG314" i="3"/>
  <c r="DI314" i="3"/>
  <c r="DF314" i="3"/>
  <c r="DJ314" i="3" s="1"/>
  <c r="DH314" i="3"/>
  <c r="DG414" i="3"/>
  <c r="DJ414" i="3" s="1"/>
  <c r="DI414" i="3"/>
  <c r="DF414" i="3"/>
  <c r="DH414" i="3"/>
  <c r="DG418" i="3"/>
  <c r="DI418" i="3"/>
  <c r="DJ418" i="3" s="1"/>
  <c r="DF418" i="3"/>
  <c r="DH418" i="3"/>
  <c r="DF422" i="3"/>
  <c r="DH422" i="3"/>
  <c r="DG422" i="3"/>
  <c r="DJ422" i="3" s="1"/>
  <c r="DI422" i="3"/>
  <c r="DF426" i="3"/>
  <c r="DJ426" i="3" s="1"/>
  <c r="DH426" i="3"/>
  <c r="DG426" i="3"/>
  <c r="DI426" i="3"/>
  <c r="DF430" i="3"/>
  <c r="DH430" i="3"/>
  <c r="DG430" i="3"/>
  <c r="DJ430" i="3" s="1"/>
  <c r="DI430" i="3"/>
  <c r="DF434" i="3"/>
  <c r="DJ434" i="3" s="1"/>
  <c r="DH434" i="3"/>
  <c r="DG434" i="3"/>
  <c r="DI434" i="3"/>
  <c r="DG340" i="3"/>
  <c r="DJ340" i="3" s="1"/>
  <c r="DI340" i="3"/>
  <c r="DF340" i="3"/>
  <c r="DH340" i="3"/>
  <c r="DG344" i="3"/>
  <c r="DI344" i="3"/>
  <c r="DJ344" i="3" s="1"/>
  <c r="DF344" i="3"/>
  <c r="DH344" i="3"/>
  <c r="DG348" i="3"/>
  <c r="DJ348" i="3" s="1"/>
  <c r="DI348" i="3"/>
  <c r="DF348" i="3"/>
  <c r="DH348" i="3"/>
  <c r="DG352" i="3"/>
  <c r="DI352" i="3"/>
  <c r="DF352" i="3"/>
  <c r="DJ352" i="3" s="1"/>
  <c r="DH352" i="3"/>
  <c r="DG356" i="3"/>
  <c r="DI356" i="3"/>
  <c r="DF356" i="3"/>
  <c r="DJ356" i="3" s="1"/>
  <c r="DH356" i="3"/>
  <c r="DG376" i="3"/>
  <c r="DI376" i="3"/>
  <c r="DJ376" i="3" s="1"/>
  <c r="DF376" i="3"/>
  <c r="DH376" i="3"/>
  <c r="DG380" i="3"/>
  <c r="DJ380" i="3" s="1"/>
  <c r="DI380" i="3"/>
  <c r="DF380" i="3"/>
  <c r="DH380" i="3"/>
  <c r="DG384" i="3"/>
  <c r="DI384" i="3"/>
  <c r="DF384" i="3"/>
  <c r="DJ384" i="3" s="1"/>
  <c r="DH384" i="3"/>
  <c r="DG400" i="3"/>
  <c r="DJ400" i="3" s="1"/>
  <c r="DI400" i="3"/>
  <c r="DF400" i="3"/>
  <c r="DH400" i="3"/>
  <c r="DG46" i="3"/>
  <c r="DI46" i="3"/>
  <c r="DF46" i="3"/>
  <c r="DJ46" i="3" s="1"/>
  <c r="DH46" i="3"/>
  <c r="DG42" i="3"/>
  <c r="DJ42" i="3" s="1"/>
  <c r="DI42" i="3"/>
  <c r="DF42" i="3"/>
  <c r="DH42" i="3"/>
  <c r="DG38" i="3"/>
  <c r="DJ38" i="3" s="1"/>
  <c r="DI38" i="3"/>
  <c r="DF38" i="3"/>
  <c r="DH38" i="3"/>
  <c r="DF61" i="3"/>
  <c r="DJ61" i="3" s="1"/>
  <c r="DH61" i="3"/>
  <c r="DG61" i="3"/>
  <c r="DI61" i="3"/>
  <c r="DF57" i="3"/>
  <c r="DJ57" i="3" s="1"/>
  <c r="DH57" i="3"/>
  <c r="DG57" i="3"/>
  <c r="DI57" i="3"/>
  <c r="DG54" i="3"/>
  <c r="DJ54" i="3" s="1"/>
  <c r="DF54" i="3"/>
  <c r="DI54" i="3"/>
  <c r="DH54" i="3"/>
  <c r="DG50" i="3"/>
  <c r="DI50" i="3"/>
  <c r="DJ50" i="3" s="1"/>
  <c r="DF50" i="3"/>
  <c r="DH50" i="3"/>
  <c r="DF71" i="3"/>
  <c r="DJ71" i="3" s="1"/>
  <c r="DH71" i="3"/>
  <c r="DG71" i="3"/>
  <c r="DI71" i="3"/>
  <c r="DF67" i="3"/>
  <c r="DH67" i="3"/>
  <c r="DG67" i="3"/>
  <c r="DJ67" i="3" s="1"/>
  <c r="DI67" i="3"/>
  <c r="DF63" i="3"/>
  <c r="DH63" i="3"/>
  <c r="DG63" i="3"/>
  <c r="DI63" i="3"/>
  <c r="DJ63" i="3" s="1"/>
  <c r="DF85" i="3"/>
  <c r="DJ85" i="3" s="1"/>
  <c r="DH85" i="3"/>
  <c r="DG85" i="3"/>
  <c r="DI85" i="3"/>
  <c r="DF75" i="3"/>
  <c r="DH75" i="3"/>
  <c r="DG75" i="3"/>
  <c r="DI75" i="3"/>
  <c r="DJ75" i="3" s="1"/>
  <c r="DF105" i="3"/>
  <c r="DJ105" i="3" s="1"/>
  <c r="DH105" i="3"/>
  <c r="DG105" i="3"/>
  <c r="DI105" i="3"/>
  <c r="DF101" i="3"/>
  <c r="DH101" i="3"/>
  <c r="DG101" i="3"/>
  <c r="DI101" i="3"/>
  <c r="DJ101" i="3" s="1"/>
  <c r="DF1171" i="3"/>
  <c r="DH1171" i="3"/>
  <c r="DG1171" i="3"/>
  <c r="DJ1171" i="3" s="1"/>
  <c r="DI1171" i="3"/>
  <c r="DF1175" i="3"/>
  <c r="DH1175" i="3"/>
  <c r="DG1175" i="3"/>
  <c r="DI1175" i="3"/>
  <c r="DJ1175" i="3" s="1"/>
  <c r="DF1179" i="3"/>
  <c r="DH1179" i="3"/>
  <c r="DG1179" i="3"/>
  <c r="DJ1179" i="3" s="1"/>
  <c r="DI1179" i="3"/>
  <c r="DF1183" i="3"/>
  <c r="DJ1183" i="3" s="1"/>
  <c r="DH1183" i="3"/>
  <c r="DG1183" i="3"/>
  <c r="DI1183" i="3"/>
  <c r="DF1187" i="3"/>
  <c r="DH1187" i="3"/>
  <c r="DG1187" i="3"/>
  <c r="DJ1187" i="3" s="1"/>
  <c r="DI1187" i="3"/>
  <c r="DF1191" i="3"/>
  <c r="DJ1191" i="3" s="1"/>
  <c r="DH1191" i="3"/>
  <c r="DG1191" i="3"/>
  <c r="DI1191" i="3"/>
  <c r="DF1195" i="3"/>
  <c r="DH1195" i="3"/>
  <c r="DG1195" i="3"/>
  <c r="DJ1195" i="3" s="1"/>
  <c r="DI1195" i="3"/>
  <c r="DF297" i="3"/>
  <c r="DJ297" i="3" s="1"/>
  <c r="DH297" i="3"/>
  <c r="DG297" i="3"/>
  <c r="DI297" i="3"/>
  <c r="DF293" i="3"/>
  <c r="DH293" i="3"/>
  <c r="DG293" i="3"/>
  <c r="DJ293" i="3" s="1"/>
  <c r="DI293" i="3"/>
  <c r="DF313" i="3"/>
  <c r="DJ313" i="3" s="1"/>
  <c r="DH313" i="3"/>
  <c r="DG313" i="3"/>
  <c r="DI313" i="3"/>
  <c r="DF309" i="3"/>
  <c r="DJ309" i="3" s="1"/>
  <c r="DH309" i="3"/>
  <c r="DG309" i="3"/>
  <c r="DI309" i="3"/>
  <c r="DF305" i="3"/>
  <c r="DH305" i="3"/>
  <c r="DG305" i="3"/>
  <c r="DJ305" i="3" s="1"/>
  <c r="DI305" i="3"/>
  <c r="DF301" i="3"/>
  <c r="DH301" i="3"/>
  <c r="DG301" i="3"/>
  <c r="DJ301" i="3" s="1"/>
  <c r="DI301" i="3"/>
  <c r="DF343" i="3"/>
  <c r="DJ343" i="3" s="1"/>
  <c r="DH343" i="3"/>
  <c r="DG343" i="3"/>
  <c r="DI343" i="3"/>
  <c r="DF339" i="3"/>
  <c r="DH339" i="3"/>
  <c r="DG339" i="3"/>
  <c r="DJ339" i="3" s="1"/>
  <c r="DI339" i="3"/>
  <c r="DF357" i="3"/>
  <c r="DJ357" i="3" s="1"/>
  <c r="DH357" i="3"/>
  <c r="DG357" i="3"/>
  <c r="DI357" i="3"/>
  <c r="DF353" i="3"/>
  <c r="DJ353" i="3" s="1"/>
  <c r="DH353" i="3"/>
  <c r="DG353" i="3"/>
  <c r="DI353" i="3"/>
  <c r="DF349" i="3"/>
  <c r="DH349" i="3"/>
  <c r="DG349" i="3"/>
  <c r="DJ349" i="3" s="1"/>
  <c r="DI349" i="3"/>
  <c r="DF345" i="3"/>
  <c r="DH345" i="3"/>
  <c r="DG345" i="3"/>
  <c r="DI345" i="3"/>
  <c r="DJ345" i="3" s="1"/>
  <c r="DF383" i="3"/>
  <c r="DJ383" i="3" s="1"/>
  <c r="DH383" i="3"/>
  <c r="DG383" i="3"/>
  <c r="DI383" i="3"/>
  <c r="DF379" i="3"/>
  <c r="DH379" i="3"/>
  <c r="DG379" i="3"/>
  <c r="DJ379" i="3" s="1"/>
  <c r="DI379" i="3"/>
  <c r="DF401" i="3"/>
  <c r="DJ401" i="3" s="1"/>
  <c r="DH401" i="3"/>
  <c r="DG401" i="3"/>
  <c r="DI401" i="3"/>
  <c r="DF397" i="3"/>
  <c r="DH397" i="3"/>
  <c r="DG397" i="3"/>
  <c r="DI397" i="3"/>
  <c r="DJ397" i="3" s="1"/>
  <c r="DF415" i="3"/>
  <c r="DH415" i="3"/>
  <c r="DG415" i="3"/>
  <c r="DJ415" i="3" s="1"/>
  <c r="DI415" i="3"/>
  <c r="DF411" i="3"/>
  <c r="DH411" i="3"/>
  <c r="DG411" i="3"/>
  <c r="DI411" i="3"/>
  <c r="DJ411" i="3" s="1"/>
  <c r="DG423" i="3"/>
  <c r="DJ423" i="3" s="1"/>
  <c r="DI423" i="3"/>
  <c r="DF423" i="3"/>
  <c r="DH423" i="3"/>
  <c r="DF419" i="3"/>
  <c r="DG419" i="3"/>
  <c r="DI419" i="3"/>
  <c r="DJ419" i="3" s="1"/>
  <c r="DH419" i="3"/>
  <c r="DG433" i="3"/>
  <c r="DI433" i="3"/>
  <c r="DF433" i="3"/>
  <c r="DJ433" i="3" s="1"/>
  <c r="DH433" i="3"/>
  <c r="DG429" i="3"/>
  <c r="DJ429" i="3" s="1"/>
  <c r="DI429" i="3"/>
  <c r="DF429" i="3"/>
  <c r="DH429" i="3"/>
  <c r="CP63" i="1"/>
  <c r="O63" i="1" s="1"/>
  <c r="AC239" i="1"/>
  <c r="GN64" i="1"/>
  <c r="GM64" i="1"/>
  <c r="GN65" i="1"/>
  <c r="GM65" i="1"/>
  <c r="GN66" i="1"/>
  <c r="GM66" i="1"/>
  <c r="GN67" i="1"/>
  <c r="GM67" i="1"/>
  <c r="GN68" i="1"/>
  <c r="GM68" i="1"/>
  <c r="GN69" i="1"/>
  <c r="GM69" i="1"/>
  <c r="GN70" i="1"/>
  <c r="GM70" i="1"/>
  <c r="GN76" i="1"/>
  <c r="GM76" i="1"/>
  <c r="GN77" i="1"/>
  <c r="GM77" i="1"/>
  <c r="GN78" i="1"/>
  <c r="GM78" i="1"/>
  <c r="GN79" i="1"/>
  <c r="GM79" i="1"/>
  <c r="GN80" i="1"/>
  <c r="GM80" i="1"/>
  <c r="GN81" i="1"/>
  <c r="GM81" i="1"/>
  <c r="GN82" i="1"/>
  <c r="GM82" i="1"/>
  <c r="GN83" i="1"/>
  <c r="GM83" i="1"/>
  <c r="GN84" i="1"/>
  <c r="GM84" i="1"/>
  <c r="GN85" i="1"/>
  <c r="GM85" i="1"/>
  <c r="GN86" i="1"/>
  <c r="GM86" i="1"/>
  <c r="GN87" i="1"/>
  <c r="GM87" i="1"/>
  <c r="GN88" i="1"/>
  <c r="GM88" i="1"/>
  <c r="GN89" i="1"/>
  <c r="GM89" i="1"/>
  <c r="GN90" i="1"/>
  <c r="GM90" i="1"/>
  <c r="GN91" i="1"/>
  <c r="GM91" i="1"/>
  <c r="GN92" i="1"/>
  <c r="GM92" i="1"/>
  <c r="GN93" i="1"/>
  <c r="GM93" i="1"/>
  <c r="GN94" i="1"/>
  <c r="GM94" i="1"/>
  <c r="GN95" i="1"/>
  <c r="GM95" i="1"/>
  <c r="GN96" i="1"/>
  <c r="GM96" i="1"/>
  <c r="GN97" i="1"/>
  <c r="GM97" i="1"/>
  <c r="GN99" i="1"/>
  <c r="GM99" i="1"/>
  <c r="GN100" i="1"/>
  <c r="GM100" i="1"/>
  <c r="GN101" i="1"/>
  <c r="GM101" i="1"/>
  <c r="GN102" i="1"/>
  <c r="GM102" i="1"/>
  <c r="GN103" i="1"/>
  <c r="GM103" i="1"/>
  <c r="GN104" i="1"/>
  <c r="GM104" i="1"/>
  <c r="GN105" i="1"/>
  <c r="GM105" i="1"/>
  <c r="GN106" i="1"/>
  <c r="GM106" i="1"/>
  <c r="GN107" i="1"/>
  <c r="GM107" i="1"/>
  <c r="GN108" i="1"/>
  <c r="GM108" i="1"/>
  <c r="GM110" i="1"/>
  <c r="GO110" i="1"/>
  <c r="GN111" i="1"/>
  <c r="GM111" i="1"/>
  <c r="GM112" i="1"/>
  <c r="GO112" i="1"/>
  <c r="GN113" i="1"/>
  <c r="GM113" i="1"/>
  <c r="GN114" i="1"/>
  <c r="GM114" i="1"/>
  <c r="GN115" i="1"/>
  <c r="GM115" i="1"/>
  <c r="GN116" i="1"/>
  <c r="GM116" i="1"/>
  <c r="GM117" i="1"/>
  <c r="GO117" i="1"/>
  <c r="GN118" i="1"/>
  <c r="GM118" i="1"/>
  <c r="GN119" i="1"/>
  <c r="GM119" i="1"/>
  <c r="GN120" i="1"/>
  <c r="GM120" i="1"/>
  <c r="GN121" i="1"/>
  <c r="GM121" i="1"/>
  <c r="GM122" i="1"/>
  <c r="GO122" i="1"/>
  <c r="GN123" i="1"/>
  <c r="GM123" i="1"/>
  <c r="GN124" i="1"/>
  <c r="GM124" i="1"/>
  <c r="GN125" i="1"/>
  <c r="GM125" i="1"/>
  <c r="GN126" i="1"/>
  <c r="GM126" i="1"/>
  <c r="GN127" i="1"/>
  <c r="GM127" i="1"/>
  <c r="GM128" i="1"/>
  <c r="GO128" i="1"/>
  <c r="GN129" i="1"/>
  <c r="GM129" i="1"/>
  <c r="GN130" i="1"/>
  <c r="GM130" i="1"/>
  <c r="GN131" i="1"/>
  <c r="GM131" i="1"/>
  <c r="GN132" i="1"/>
  <c r="GM132" i="1"/>
  <c r="GM133" i="1"/>
  <c r="GO133" i="1"/>
  <c r="GN134" i="1"/>
  <c r="GM134" i="1"/>
  <c r="GN135" i="1"/>
  <c r="GM135" i="1"/>
  <c r="GN136" i="1"/>
  <c r="GM136" i="1"/>
  <c r="GN137" i="1"/>
  <c r="GM137" i="1"/>
  <c r="GN138" i="1"/>
  <c r="GM138" i="1"/>
  <c r="GN142" i="1"/>
  <c r="GM142" i="1"/>
  <c r="GN154" i="1"/>
  <c r="GM154" i="1"/>
  <c r="GN155" i="1"/>
  <c r="GM155" i="1"/>
  <c r="GN160" i="1"/>
  <c r="GM160" i="1"/>
  <c r="GN161" i="1"/>
  <c r="GM161" i="1"/>
  <c r="GN162" i="1"/>
  <c r="GM162" i="1"/>
  <c r="GM163" i="1"/>
  <c r="GM25" i="1"/>
  <c r="GN45" i="1"/>
  <c r="GM45" i="1"/>
  <c r="GN47" i="1"/>
  <c r="GM47" i="1"/>
  <c r="GM49" i="1"/>
  <c r="GO49" i="1"/>
  <c r="GM51" i="1"/>
  <c r="GO51" i="1"/>
  <c r="GN53" i="1"/>
  <c r="GM53" i="1"/>
  <c r="GN55" i="1"/>
  <c r="GM55" i="1"/>
  <c r="GN57" i="1"/>
  <c r="GM57" i="1"/>
  <c r="GN59" i="1"/>
  <c r="GM59" i="1"/>
  <c r="GN61" i="1"/>
  <c r="GM61" i="1"/>
  <c r="CY63" i="1"/>
  <c r="X63" i="1" s="1"/>
  <c r="AK239" i="1" s="1"/>
  <c r="GN71" i="1"/>
  <c r="GM71" i="1"/>
  <c r="GN73" i="1"/>
  <c r="GM73" i="1"/>
  <c r="GN75" i="1"/>
  <c r="GM75" i="1"/>
  <c r="GM139" i="1"/>
  <c r="GO139" i="1"/>
  <c r="GM145" i="1"/>
  <c r="GO145" i="1"/>
  <c r="GN156" i="1"/>
  <c r="GM156" i="1"/>
  <c r="GN158" i="1"/>
  <c r="GM158" i="1"/>
  <c r="CY163" i="1"/>
  <c r="X163" i="1" s="1"/>
  <c r="GO163" i="1" s="1"/>
  <c r="AQ22" i="1"/>
  <c r="F249" i="1"/>
  <c r="AQ269" i="1"/>
  <c r="BA22" i="1"/>
  <c r="F259" i="1"/>
  <c r="BA269" i="1"/>
  <c r="GM27" i="1"/>
  <c r="GN62" i="1"/>
  <c r="GM62" i="1"/>
  <c r="GM74" i="1"/>
  <c r="GO74" i="1"/>
  <c r="GN143" i="1"/>
  <c r="GM143" i="1"/>
  <c r="GN149" i="1"/>
  <c r="GM149" i="1"/>
  <c r="GN153" i="1"/>
  <c r="GM153" i="1"/>
  <c r="DG1174" i="3"/>
  <c r="DI1174" i="3"/>
  <c r="DF1174" i="3"/>
  <c r="DJ1174" i="3" s="1"/>
  <c r="DH1174" i="3"/>
  <c r="DG1170" i="3"/>
  <c r="DJ1170" i="3" s="1"/>
  <c r="DI1170" i="3"/>
  <c r="DF1170" i="3"/>
  <c r="DH1170" i="3"/>
  <c r="DG1182" i="3"/>
  <c r="DI1182" i="3"/>
  <c r="DF1182" i="3"/>
  <c r="DJ1182" i="3" s="1"/>
  <c r="DH1182" i="3"/>
  <c r="DG1178" i="3"/>
  <c r="DJ1178" i="3" s="1"/>
  <c r="DI1178" i="3"/>
  <c r="DF1178" i="3"/>
  <c r="DH1178" i="3"/>
  <c r="DG1192" i="3"/>
  <c r="DI1192" i="3"/>
  <c r="DF1192" i="3"/>
  <c r="DJ1192" i="3" s="1"/>
  <c r="DH1192" i="3"/>
  <c r="DG1188" i="3"/>
  <c r="DJ1188" i="3" s="1"/>
  <c r="DI1188" i="3"/>
  <c r="DF1188" i="3"/>
  <c r="DH1188" i="3"/>
  <c r="DG1184" i="3"/>
  <c r="DI1184" i="3"/>
  <c r="DJ1184" i="3" s="1"/>
  <c r="DF1184" i="3"/>
  <c r="DH1184" i="3"/>
  <c r="DG1196" i="3"/>
  <c r="DI1196" i="3"/>
  <c r="DF1196" i="3"/>
  <c r="DJ1196" i="3" s="1"/>
  <c r="DH1196" i="3"/>
  <c r="AP22" i="1"/>
  <c r="AP269" i="1"/>
  <c r="F248" i="1"/>
  <c r="G16" i="2" s="1"/>
  <c r="G18" i="2" s="1"/>
  <c r="BD22" i="1"/>
  <c r="F264" i="1"/>
  <c r="BD269" i="1"/>
  <c r="CI22" i="1"/>
  <c r="AZ239" i="1"/>
  <c r="AH22" i="1"/>
  <c r="U239" i="1"/>
  <c r="AD22" i="1"/>
  <c r="Q239" i="1"/>
  <c r="AI22" i="1"/>
  <c r="V239" i="1"/>
  <c r="AJ22" i="1"/>
  <c r="W239" i="1"/>
  <c r="AL239" i="1" l="1"/>
  <c r="AL22" i="1" s="1"/>
  <c r="AK22" i="1"/>
  <c r="X239" i="1"/>
  <c r="W22" i="1"/>
  <c r="F263" i="1"/>
  <c r="W269" i="1"/>
  <c r="V22" i="1"/>
  <c r="F262" i="1"/>
  <c r="V269" i="1"/>
  <c r="U22" i="1"/>
  <c r="U269" i="1"/>
  <c r="F261" i="1"/>
  <c r="BD18" i="1"/>
  <c r="F294" i="1"/>
  <c r="AP18" i="1"/>
  <c r="F278" i="1"/>
  <c r="AQ18" i="1"/>
  <c r="F279" i="1"/>
  <c r="GN63" i="1"/>
  <c r="GM63" i="1"/>
  <c r="CA239" i="1" s="1"/>
  <c r="S22" i="1"/>
  <c r="S269" i="1"/>
  <c r="F254" i="1"/>
  <c r="T22" i="1"/>
  <c r="F260" i="1"/>
  <c r="T269" i="1"/>
  <c r="AX22" i="1"/>
  <c r="AX269" i="1"/>
  <c r="F246" i="1"/>
  <c r="AU18" i="1"/>
  <c r="F288" i="1"/>
  <c r="GN237" i="1"/>
  <c r="GN236" i="1"/>
  <c r="GN235" i="1"/>
  <c r="GN234" i="1"/>
  <c r="GN233" i="1"/>
  <c r="GN232" i="1"/>
  <c r="GN231" i="1"/>
  <c r="GN230" i="1"/>
  <c r="GN229" i="1"/>
  <c r="GN228" i="1"/>
  <c r="GN227" i="1"/>
  <c r="GN225" i="1"/>
  <c r="GN224" i="1"/>
  <c r="GN223" i="1"/>
  <c r="GN222" i="1"/>
  <c r="GO221" i="1"/>
  <c r="GN220" i="1"/>
  <c r="GN219" i="1"/>
  <c r="GN218" i="1"/>
  <c r="GO217" i="1"/>
  <c r="GN216" i="1"/>
  <c r="GN215" i="1"/>
  <c r="GN214" i="1"/>
  <c r="GO213" i="1"/>
  <c r="GN212" i="1"/>
  <c r="GN211" i="1"/>
  <c r="GN210" i="1"/>
  <c r="GN209" i="1"/>
  <c r="GO208" i="1"/>
  <c r="GN207" i="1"/>
  <c r="GO206" i="1"/>
  <c r="GN204" i="1"/>
  <c r="GN203" i="1"/>
  <c r="GN202" i="1"/>
  <c r="GN201" i="1"/>
  <c r="GO200" i="1"/>
  <c r="GN199" i="1"/>
  <c r="GN198" i="1"/>
  <c r="GN197" i="1"/>
  <c r="GN196" i="1"/>
  <c r="GO195" i="1"/>
  <c r="GN194" i="1"/>
  <c r="GN193" i="1"/>
  <c r="GN192" i="1"/>
  <c r="GN191" i="1"/>
  <c r="GO190" i="1"/>
  <c r="GN189" i="1"/>
  <c r="GN188" i="1"/>
  <c r="GN187" i="1"/>
  <c r="GN186" i="1"/>
  <c r="GO185" i="1"/>
  <c r="GN184" i="1"/>
  <c r="GN183" i="1"/>
  <c r="GN182" i="1"/>
  <c r="GN181" i="1"/>
  <c r="GO180" i="1"/>
  <c r="GN179" i="1"/>
  <c r="GO178" i="1"/>
  <c r="GN176" i="1"/>
  <c r="GN175" i="1"/>
  <c r="GN174" i="1"/>
  <c r="GN173" i="1"/>
  <c r="GN172" i="1"/>
  <c r="GO171" i="1"/>
  <c r="GN170" i="1"/>
  <c r="GN169" i="1"/>
  <c r="GN168" i="1"/>
  <c r="GO167" i="1"/>
  <c r="CC239" i="1" s="1"/>
  <c r="GN166" i="1"/>
  <c r="GN165" i="1"/>
  <c r="GN164" i="1"/>
  <c r="AB239" i="1"/>
  <c r="R22" i="1"/>
  <c r="R269" i="1"/>
  <c r="F253" i="1"/>
  <c r="Q22" i="1"/>
  <c r="Q269" i="1"/>
  <c r="F251" i="1"/>
  <c r="AZ22" i="1"/>
  <c r="F250" i="1"/>
  <c r="AZ269" i="1"/>
  <c r="BA18" i="1"/>
  <c r="F289" i="1"/>
  <c r="AC22" i="1"/>
  <c r="CF239" i="1"/>
  <c r="CH239" i="1"/>
  <c r="P239" i="1"/>
  <c r="CE239" i="1"/>
  <c r="BB18" i="1"/>
  <c r="F282" i="1"/>
  <c r="BC18" i="1"/>
  <c r="F285" i="1"/>
  <c r="H16" i="2"/>
  <c r="H18" i="2" s="1"/>
  <c r="AO18" i="1"/>
  <c r="F273" i="1"/>
  <c r="CB239" i="1"/>
  <c r="Y239" i="1" l="1"/>
  <c r="CC22" i="1"/>
  <c r="AT239" i="1"/>
  <c r="CA22" i="1"/>
  <c r="AR239" i="1"/>
  <c r="CB22" i="1"/>
  <c r="AS239" i="1"/>
  <c r="CE22" i="1"/>
  <c r="AV239" i="1"/>
  <c r="CH22" i="1"/>
  <c r="AY239" i="1"/>
  <c r="R18" i="1"/>
  <c r="F283" i="1"/>
  <c r="AB22" i="1"/>
  <c r="O239" i="1"/>
  <c r="J16" i="2"/>
  <c r="J18" i="2" s="1"/>
  <c r="W18" i="1"/>
  <c r="F293" i="1"/>
  <c r="Y22" i="1"/>
  <c r="Y269" i="1"/>
  <c r="F266" i="1"/>
  <c r="X22" i="1"/>
  <c r="X269" i="1"/>
  <c r="F265" i="1"/>
  <c r="P22" i="1"/>
  <c r="F242" i="1"/>
  <c r="P269" i="1"/>
  <c r="CF22" i="1"/>
  <c r="AW239" i="1"/>
  <c r="AZ18" i="1"/>
  <c r="F280" i="1"/>
  <c r="Q18" i="1"/>
  <c r="F281" i="1"/>
  <c r="AX18" i="1"/>
  <c r="F276" i="1"/>
  <c r="T18" i="1"/>
  <c r="F290" i="1"/>
  <c r="S18" i="1"/>
  <c r="F284" i="1"/>
  <c r="U18" i="1"/>
  <c r="F291" i="1"/>
  <c r="V18" i="1"/>
  <c r="F292" i="1"/>
  <c r="AW22" i="1" l="1"/>
  <c r="AW269" i="1"/>
  <c r="F245" i="1"/>
  <c r="P18" i="1"/>
  <c r="F272" i="1"/>
  <c r="X18" i="1"/>
  <c r="F295" i="1"/>
  <c r="O22" i="1"/>
  <c r="O269" i="1"/>
  <c r="F241" i="1"/>
  <c r="AY22" i="1"/>
  <c r="AY269" i="1"/>
  <c r="F247" i="1"/>
  <c r="AV22" i="1"/>
  <c r="F244" i="1"/>
  <c r="AV269" i="1"/>
  <c r="AS22" i="1"/>
  <c r="F256" i="1"/>
  <c r="E16" i="2" s="1"/>
  <c r="AS269" i="1"/>
  <c r="AR22" i="1"/>
  <c r="F267" i="1"/>
  <c r="AR269" i="1"/>
  <c r="AT22" i="1"/>
  <c r="AT269" i="1"/>
  <c r="F257" i="1"/>
  <c r="F16" i="2" s="1"/>
  <c r="F18" i="2" s="1"/>
  <c r="Y18" i="1"/>
  <c r="F296" i="1"/>
  <c r="AS18" i="1" l="1"/>
  <c r="F286" i="1"/>
  <c r="O18" i="1"/>
  <c r="F271" i="1"/>
  <c r="AT18" i="1"/>
  <c r="F287" i="1"/>
  <c r="AR18" i="1"/>
  <c r="F297" i="1"/>
  <c r="E18" i="2"/>
  <c r="I16" i="2"/>
  <c r="I18" i="2" s="1"/>
  <c r="AV18" i="1"/>
  <c r="F274" i="1"/>
  <c r="AY18" i="1"/>
  <c r="F277" i="1"/>
  <c r="AW18" i="1"/>
  <c r="F275" i="1"/>
</calcChain>
</file>

<file path=xl/sharedStrings.xml><?xml version="1.0" encoding="utf-8"?>
<sst xmlns="http://schemas.openxmlformats.org/spreadsheetml/2006/main" count="31702" uniqueCount="1383">
  <si>
    <t>Smeta.RU (Terminal)  (495) 974-1589</t>
  </si>
  <si>
    <t>_PS_</t>
  </si>
  <si>
    <t>Smeta.RU (Terminal)</t>
  </si>
  <si>
    <t/>
  </si>
  <si>
    <t>08-13-778/08-04 К.р. электрофильтра ПГ-8.0 №9. Инв.№40121831</t>
  </si>
  <si>
    <t>Сметные нормы списания</t>
  </si>
  <si>
    <t>Коды ценников</t>
  </si>
  <si>
    <t>1 квартал 2024г.</t>
  </si>
  <si>
    <t>Версия 1.1.0 ГСН (ГЭСН, ФЕР) и ТЕР (Методики НР (812/пр) и СП (774/пр) от 27.07.2021 г.</t>
  </si>
  <si>
    <t>ПАО СЗ 2018</t>
  </si>
  <si>
    <t>Крым Республика ТСНБ-2017</t>
  </si>
  <si>
    <t>Поправки для ГСН (ФЕР) 2017 от 25.06.2021 г Кап. ремонт производственных зданий</t>
  </si>
  <si>
    <t>Новая локальная смета</t>
  </si>
  <si>
    <t>1</t>
  </si>
  <si>
    <t>09-03-030-01</t>
  </si>
  <si>
    <t>т</t>
  </si>
  <si>
    <t>ТЕР Республики Крым (ред. 2017), 09-03-030-01, Приказ Минстроя России от 28.09.2017 г. № 1382/пр</t>
  </si>
  <si>
    <t>Письмо Минстроя РФ №13023-ИФ/09 от. 07.03.2024</t>
  </si>
  <si>
    <t>)*0</t>
  </si>
  <si>
    <t>)*1,15)*1,15)*0,7</t>
  </si>
  <si>
    <t>)*1,15)*1,1)*1,15)*0,7</t>
  </si>
  <si>
    <t>Общестроительные работы</t>
  </si>
  <si>
    <t>Строительные металлические конструкции</t>
  </si>
  <si>
    <t>ФЕР-09</t>
  </si>
  <si>
    <t>Поправка: Мет.421/пр 04.08.20 Пр.10 Т.3 п. 3  Поправка: Мет.421/пр 04.08.20 Пр.10 Т.3 п. 4.1  Поправка: Мет.421/пр 04.08.20 Пр.10 Т.3 п.15  Поправка: МР 519/пр Табл.2, п.4</t>
  </si>
  <si>
    <t>2</t>
  </si>
  <si>
    <t>22-03-014-12</t>
  </si>
  <si>
    <t>шт.</t>
  </si>
  <si>
    <t>ТЕР Республики Крым (ред. 2017), 22-03-014-12, Приказ Минстроя России от 28.09.2017 г. № 1375/пр</t>
  </si>
  <si>
    <t>)*1,15)*1,15)*0,4</t>
  </si>
  <si>
    <t>)*1,15)*1,1)*1,15)*0,4</t>
  </si>
  <si>
    <t>Наружные сети водопровода, канализации, теплоснабжения, газопроводы</t>
  </si>
  <si>
    <t>ФЕР-22</t>
  </si>
  <si>
    <t>Поправка: Мет.421/пр 04.08.20 Пр.10 Т.3 п. 3  Поправка: Мет.421/пр 04.08.20 Пр.10 Т.3 п. 4.1  Поправка: Мет.421/пр 04.08.20 Пр.10 Т.3 п.15  Поправка: МР 519/пр Табл.2, п.3</t>
  </si>
  <si>
    <t>3</t>
  </si>
  <si>
    <t>22-03-014-06</t>
  </si>
  <si>
    <t>Приварка фланцев к стальным трубопроводам диаметром 200 мм (Демонтаж (для замены) в лом с трубопровода ответного фланца ДУ200-1шт. (задвижки с электроприводом ДУ-200) с применение газовой резки, в распираторе, вручную)</t>
  </si>
  <si>
    <t>ТЕР Республики Крым (ред. 2017), 22-03-014-06, Приказ Минстроя России от 28.09.2017 г. № 1375/пр</t>
  </si>
  <si>
    <t>Демонтаж электрофильтра ПГ-8 №9</t>
  </si>
  <si>
    <t>4</t>
  </si>
  <si>
    <t>м12-01-002-22</t>
  </si>
  <si>
    <t>100 м</t>
  </si>
  <si>
    <t>ТЕРм Республики Крым (ред. 2017), м12-01-002-22, Приказ Минстроя России от 28.09.2017 г. № 1349/пр</t>
  </si>
  <si>
    <t>)*1,15)*1,15)*0,5</t>
  </si>
  <si>
    <t>)*1,15)*1,1)*1,15)*0,5</t>
  </si>
  <si>
    <t>Горнопроходческие работы</t>
  </si>
  <si>
    <t>Технологические трубопроводы</t>
  </si>
  <si>
    <t>мФЕР-12</t>
  </si>
  <si>
    <t>Поправка: Мет.421/пр 04.08.20 Пр.10 Т.3 п. 3  Поправка: Мет.421/пр 04.08.20 Пр.10 Т.3 п. 4.1  Поправка: Мет.421/пр 04.08.20 Пр.10 Т.3 п.15  Поправка: МР 519/пр Табл.3, п.3</t>
  </si>
  <si>
    <t>5</t>
  </si>
  <si>
    <t>6</t>
  </si>
  <si>
    <t>м12-01-002-19</t>
  </si>
  <si>
    <t>ТЕРм Республики Крым (ред. 2017), м12-01-002-19, Приказ Минстроя России от 28.09.2017 г. № 1349/пр</t>
  </si>
  <si>
    <t>7</t>
  </si>
  <si>
    <t>м12-01-002-13</t>
  </si>
  <si>
    <t>ТЕРм Республики Крым (ред. 2017), м12-01-002-13, Приказ Минстроя России от 28.09.2017 г. № 1349/пр</t>
  </si>
  <si>
    <t>8</t>
  </si>
  <si>
    <t>м12-12-001-19</t>
  </si>
  <si>
    <t>ТЕРм Республики Крым (ред. 2017), м12-12-001-19, Приказ Минстроя России от 28.09.2017 г. № 1349/пр</t>
  </si>
  <si>
    <t>)*1,15)*1,15)*0,6</t>
  </si>
  <si>
    <t>)*1,15)*1,1)*1,15)*0,6</t>
  </si>
  <si>
    <t>Поправка: Мет.421/пр 04.08.20 Пр.10 Т.3 п. 3  Поправка: Мет.421/пр 04.08.20 Пр.10 Т.3 п. 4.1  Поправка: Мет.421/пр 04.08.20 Пр.10 Т.3 п.15  Поправка: МР 519/пр Табл.3, п.2</t>
  </si>
  <si>
    <t>9</t>
  </si>
  <si>
    <t>м12-12-001-13</t>
  </si>
  <si>
    <t>Арматура фланцевая с ручным приводом или без привода водопроводная на номинальное давление до 4 МПа, номинальный диаметр 200 мм (Демонтаж задвижки Ду200 в резерв или лом с применением газовой резки и ручной лебедки, в респираторе)</t>
  </si>
  <si>
    <t>ТЕРм Республики Крым (ред. 2017), м12-12-001-13, Приказ Минстроя России от 28.09.2017 г. № 1349/пр</t>
  </si>
  <si>
    <t>10</t>
  </si>
  <si>
    <t>м15-01-002-01</t>
  </si>
  <si>
    <t>10 т</t>
  </si>
  <si>
    <t>ТЕРм Республики Крым (ред. 2017), м15-01-002-01, Приказ Минстроя России от 28.09.2017 г. № 1352/пр</t>
  </si>
  <si>
    <t>Оборудование для очистки газов</t>
  </si>
  <si>
    <t>мФЕР-15</t>
  </si>
  <si>
    <t>11</t>
  </si>
  <si>
    <t>09-06-018-03</t>
  </si>
  <si>
    <t>Монтаж корпуса электрофильтра (Демонтаж крыши конуса (в лом)в месте с патрубком Ф1217х250х8 с применением газовой резки, в респираторе, в страховочной привязи с временных подмостей (Н-до 15м), автокраном.)</t>
  </si>
  <si>
    <t>ТЕР Республики Крым (ред. 2017), 09-06-018-03, Приказ Минстроя России от 28.09.2017 г. № 1382/пр</t>
  </si>
  <si>
    <t>12</t>
  </si>
  <si>
    <t>5р-6-01-04</t>
  </si>
  <si>
    <t>Снятие и установка крышек люков с заменой прокладок: диаметр люка до 600 мм (Демонтаж люков Ф600 мм в ПИМ с применением газовой резки и ручной лебедки, в респираторе)</t>
  </si>
  <si>
    <t>1 люк</t>
  </si>
  <si>
    <t>ОЕР сб.5р,гл.6,табл.01,поз.04</t>
  </si>
  <si>
    <t>Поправка: Распоряжение №1 от 11.01.2023  Наименование: Переводной коэф-т из отраслевых в ТЕР  К=0,3 - без монтажа.  К=1,25 - производство работ с вредными условиями труда</t>
  </si>
  <si>
    <t>*0</t>
  </si>
  <si>
    <t>*0,3*1,25</t>
  </si>
  <si>
    <t>*0,3*1,25)*0,8</t>
  </si>
  <si>
    <t>Отраслевые нормативы на рем. технологического оборудоания  нефтехимических</t>
  </si>
  <si>
    <t>РЭСН-1,2,3,5,7,8,10 р.1-6,13,14,16</t>
  </si>
  <si>
    <t>Поправка: Распоряжение №1 от 11.01.2023</t>
  </si>
  <si>
    <t>*0,85</t>
  </si>
  <si>
    <t>13</t>
  </si>
  <si>
    <t>69-19-1</t>
  </si>
  <si>
    <t>м3</t>
  </si>
  <si>
    <t>ТЕРр Республики Крым (ред. 2017), 69-19-1, Приказ Минстроя России от 28.09.2017 г. № 1289/пр</t>
  </si>
  <si>
    <t>)*1,15)*1,15</t>
  </si>
  <si>
    <t>)*1,15)*1,15)*1,1</t>
  </si>
  <si>
    <t>Прочие ремонтно-строительные работы</t>
  </si>
  <si>
    <t>рФЕР-69</t>
  </si>
  <si>
    <t>Поправка: МР 519/пр Прил.2, Табл.3, п. 3  Поправка: Мет.421/пр 04.08.20 Пр.10 Т.3 п.15  Поправка: Мет.421/пр 04.08.20 Пр.10 Т.3 п. 4.1</t>
  </si>
  <si>
    <t>14</t>
  </si>
  <si>
    <t>Монтаж корпуса электрофильтра (Демонтаж м/к корпуса (обечайка) (в лом) уч-ми до 0,5 тн с применением газовой резки, в респираторе, в монтажном поясе с временных подмостей (Н-1,5м до 15м), автокраном.)</t>
  </si>
  <si>
    <t>15</t>
  </si>
  <si>
    <t>Монтаж корпуса электрофильтра (Демонтаж м/к пояса (в лом) с применением газовой резки, в респираторе, автокраном.)</t>
  </si>
  <si>
    <t>16</t>
  </si>
  <si>
    <t>Монтаж корпуса электрофильтра (Демонтаж м/к основания (m-0,4 тн) и опорных ребер (m-0,4 тн) (в лом) с применением газовой резки, в респираторе, автокраном)</t>
  </si>
  <si>
    <t>17</t>
  </si>
  <si>
    <t>Монтаж корпуса электрофильтра (Демонтаж м/к днища (в лом) с применением газовой резки, в респираторе, автокраном.)</t>
  </si>
  <si>
    <t>18</t>
  </si>
  <si>
    <t>4р-05-01-02</t>
  </si>
  <si>
    <t>Разделка конструкций из листовой стали и оборудования с погрузкой, выгрузкой и перемещением при помощи крана и трактора толщина металла до 10 мм (Разделка в м/лом корпуса электрофильтра, для загрузки в трактор при помощи крана.)</t>
  </si>
  <si>
    <t>ОЕР сб.4р,гл.05,табл.01-,поз.02</t>
  </si>
  <si>
    <t>Поправка: Распоряжение №1 от 11.01.2023  Наименование: Переводной коэф-т из отраслевых в ТЕР</t>
  </si>
  <si>
    <t>*1,25</t>
  </si>
  <si>
    <t>*1,25)*0,8</t>
  </si>
  <si>
    <t>РЭСН-4</t>
  </si>
  <si>
    <t>Монтаж электрофильтра и обвязка</t>
  </si>
  <si>
    <t>19</t>
  </si>
  <si>
    <t>Приварка фланцев к стальным трубопроводам диаметром 600 мм (Насадка и обварка фланца к действующему трубопроводу Ф600 при помощи электро сварки.)</t>
  </si>
  <si>
    <t>)*1,15)*1,1)*1,15</t>
  </si>
  <si>
    <t>Поправка: Мет.421/пр 04.08.20 Пр.10 Т.3 п. 3  Поправка: Мет.421/пр 04.08.20 Пр.10 Т.3 п. 4.1  Поправка: Мет.421/пр 04.08.20 Пр.10 Т.3 п.15</t>
  </si>
  <si>
    <t>20</t>
  </si>
  <si>
    <t>23.8.03.09-0153</t>
  </si>
  <si>
    <t>Фланец 600 ГОСТ33259-2015</t>
  </si>
  <si>
    <t>ШТ</t>
  </si>
  <si>
    <t>ТССЦ Республики Крым (ред. 2017), 23.8.03.09-0153, Приказ Минстроя России от 28.09.2017 г. № 1393/пр</t>
  </si>
  <si>
    <t>Материалы и конструкции ( строительные ) по ценникам и каталогом</t>
  </si>
  <si>
    <t>ФССЦст</t>
  </si>
  <si>
    <t>[13 380 /  9,56]</t>
  </si>
  <si>
    <t>0</t>
  </si>
  <si>
    <t>21</t>
  </si>
  <si>
    <t>Приварка фланцев к стальным трубопроводам диаметром 200 мм (Насадка и обварка фланца к действующему трубопроводу Ф200 при помощи электро сварки.)</t>
  </si>
  <si>
    <t>22</t>
  </si>
  <si>
    <t>23.8.03.09-0184</t>
  </si>
  <si>
    <t>Фланец 200-6-01-1-А ГОСТ33259-2015</t>
  </si>
  <si>
    <t>ТССЦ Республики Крым (ред. 2017), 23.8.03.09-0184, Приказ Минстроя России от 28.09.2017 г. № 1393/пр</t>
  </si>
  <si>
    <t>[2 000 /  9,56]</t>
  </si>
  <si>
    <t>23</t>
  </si>
  <si>
    <t>Арматура фланцевая с ручным приводом или без привода водопроводная на номинальное давление до 4 МПа, номинальный диаметр 600 мм (Монтаж запорной арматуры ДУ600 с приводом , в распираторе,  в страховочной привизя с помощью крана.)</t>
  </si>
  <si>
    <t>24</t>
  </si>
  <si>
    <t>18.1.02.01-0034</t>
  </si>
  <si>
    <t>Задвижка клиноваяДУ600, РУ6  проект 010.0798-ТХ.С</t>
  </si>
  <si>
    <t>ТССЦ Республики Крым (ред. 2017), 18.1.02.01-0034, Приказ Минстроя России от 28.09.2017 г. № 1395/пр</t>
  </si>
  <si>
    <t>[1 200 000 /  9,56]</t>
  </si>
  <si>
    <t>25</t>
  </si>
  <si>
    <t>Арматура фланцевая с ручным приводом или без привода водопроводная на номинальное давление до 4 МПа, номинальный диаметр 200 мм (Монтаж запорной арматуры ДУ200 с приводом , в распираторе, в страховочной привизи с помощью крана.)</t>
  </si>
  <si>
    <t>26</t>
  </si>
  <si>
    <t>18.1.02.01-0015</t>
  </si>
  <si>
    <t>Задвижка клиноваяДУ200, РУ6  проект 010.0798-ТХ.С</t>
  </si>
  <si>
    <t>ТССЦ Республики Крым (ред. 2017), 18.1.02.01-0015, Приказ Минстроя России от 28.09.2017 г. № 1395/пр</t>
  </si>
  <si>
    <t>[246 368 /  9,56]</t>
  </si>
  <si>
    <t>27</t>
  </si>
  <si>
    <t>Монтаж корпуса электрофильтра (Монтаж корпуса электрофильтра при помощи горезки и электросварки, в страховочной привязи с помощью крана. проект 010.0766.01.00.00.00.)</t>
  </si>
  <si>
    <t>28</t>
  </si>
  <si>
    <t>29</t>
  </si>
  <si>
    <t>07.5.01.02-0091</t>
  </si>
  <si>
    <t>Электрофильтр ПГ-8</t>
  </si>
  <si>
    <t>ТССЦ Республики Крым (ред. 2017), 07.5.01.02-0091, Приказ Минстроя России от 28.09.2017 г. № 1397/пр</t>
  </si>
  <si>
    <t>[23 000 000 /  9,56]</t>
  </si>
  <si>
    <t>30</t>
  </si>
  <si>
    <t>м12-01-004-19</t>
  </si>
  <si>
    <t>ТЕРм Республики Крым (ред. 2017), м12-01-004-19, Приказ Минстроя России от 28.09.2017 г. № 1349/пр</t>
  </si>
  <si>
    <t>31</t>
  </si>
  <si>
    <t>23.5.01.07-0031</t>
  </si>
  <si>
    <t>Труба 630х9 ГОСТ 10704-91 16,6 м</t>
  </si>
  <si>
    <t>ТССЦ Республики Крым (ред. 2017), 23.5.01.07-0031, Приказ Минстроя России от 28.09.2017 г. № 1393/пр</t>
  </si>
  <si>
    <t>[90 000 /  9,56]</t>
  </si>
  <si>
    <t>32</t>
  </si>
  <si>
    <t>23.8.04.06-0033</t>
  </si>
  <si>
    <t>отвод 90-630х10 гост 30753-2001 L=1,414м</t>
  </si>
  <si>
    <t>ТССЦ Республики Крым (ред. 2017), 23.8.04.06-0033, Приказ Минстроя России от 28.09.2017 г. № 1393/пр</t>
  </si>
  <si>
    <t>[50 000 /  9,56]</t>
  </si>
  <si>
    <t>33</t>
  </si>
  <si>
    <t>23.8.04.08-0149</t>
  </si>
  <si>
    <t>переход Ф1215х10 на 600х10 L=1,200м с фланцем чертеж 010.0766.04.00.00.00</t>
  </si>
  <si>
    <t>ТССЦ Республики Крым (ред. 2017), 23.8.04.08-0149, Приказ Минстроя России от 28.09.2017 г. № 1393/пр</t>
  </si>
  <si>
    <t>[73 000 /  9,56]</t>
  </si>
  <si>
    <t>34</t>
  </si>
  <si>
    <t>01.1.02.08-0012</t>
  </si>
  <si>
    <t>прокладка А-1200-2,5-пон ГОСТ 15180-86</t>
  </si>
  <si>
    <t>ТССЦ Республики Крым (ред. 2017), 01.1.02.08-0012, Приказ Минстроя России от 28.09.2017 г. № 1346/пр</t>
  </si>
  <si>
    <t>[1 500 /  9,56]</t>
  </si>
  <si>
    <t>35</t>
  </si>
  <si>
    <t>01.1.02.08-0008</t>
  </si>
  <si>
    <t>прокладка А-600-6-пон ГОСТ 15180-86</t>
  </si>
  <si>
    <t>ТССЦ Республики Крым (ред. 2017), 01.1.02.08-0008, Приказ Минстроя России от 28.09.2017 г. № 1346/пр</t>
  </si>
  <si>
    <t>[900 /  9,56]</t>
  </si>
  <si>
    <t>36</t>
  </si>
  <si>
    <t>25.1.04.04-0013</t>
  </si>
  <si>
    <t>болт М27х90 ГОСТ Р ИС04014-2013</t>
  </si>
  <si>
    <t>ТССЦ Республики Крым (ред. 2017), 25.1.04.04-0013, Приказ Минстроя России от 28.09.2017 г. № 1393/пр</t>
  </si>
  <si>
    <t>[100 /  9,56]</t>
  </si>
  <si>
    <t>37</t>
  </si>
  <si>
    <t>01.7.15.02-0087</t>
  </si>
  <si>
    <t>болт М24х90 ГОСТ Р ИС04014-2013</t>
  </si>
  <si>
    <t>ТССЦ Республики Крым (ред. 2017), 01.7.15.02-0087, Приказ Минстроя России от 28.09.2017 г. № 1346/пр</t>
  </si>
  <si>
    <t>[90 /  9,56]</t>
  </si>
  <si>
    <t>38</t>
  </si>
  <si>
    <t>25.1.04.05-0003</t>
  </si>
  <si>
    <t>гайка М27.5 ГОСТ ISO 4032-2014</t>
  </si>
  <si>
    <t>ТССЦ Республики Крым (ред. 2017), 25.1.04.05-0003, Приказ Минстроя России от 28.09.2017 г. № 1393/пр</t>
  </si>
  <si>
    <t>[50 /  9,56]</t>
  </si>
  <si>
    <t>39</t>
  </si>
  <si>
    <t>01.7.15.05-0017</t>
  </si>
  <si>
    <t>гайка М24.5 ГОСТ ISO 4032-2014</t>
  </si>
  <si>
    <t>ТССЦ Республики Крым (ред. 2017), 01.7.15.05-0017, Приказ Минстроя России от 28.09.2017 г. № 1346/пр</t>
  </si>
  <si>
    <t>40</t>
  </si>
  <si>
    <t>25.1.03.06-0037</t>
  </si>
  <si>
    <t>шайба М27 ГОСТ 6402-70</t>
  </si>
  <si>
    <t>ТССЦ Республики Крым (ред. 2017), 25.1.03.06-0037, Приказ Минстроя России от 28.09.2017 г. № 1393/пр</t>
  </si>
  <si>
    <t>[20 /  9,56]</t>
  </si>
  <si>
    <t>41</t>
  </si>
  <si>
    <t>01.7.15.11-0052</t>
  </si>
  <si>
    <t>шайба М24 ГОСТ 6402-70</t>
  </si>
  <si>
    <t>ТССЦ Республики Крым (ред. 2017), 01.7.15.11-0052, Приказ Минстроя России от 28.09.2017 г. № 1346/пр</t>
  </si>
  <si>
    <t>42</t>
  </si>
  <si>
    <t>Приварка фланцев к стальным трубопроводам диаметром 600 мм (Монтаж фланца Ф600.)</t>
  </si>
  <si>
    <t>43</t>
  </si>
  <si>
    <t>Фланец 600-6-01-1-А ГОСТ33259-2015 проект 010.0798-ТХ.С</t>
  </si>
  <si>
    <t>44</t>
  </si>
  <si>
    <t>22-01-011-07</t>
  </si>
  <si>
    <t>Укладка стальных водопроводных труб с гидравлическим испытанием диаметром 250 мм (изготовление и монтаж футляра ДУ 273х7 L=0,4м согласно проекта 010.0798.-ТХ при помощи горезки и электросварки, в страховочной привязи, в распираторе)</t>
  </si>
  <si>
    <t>км</t>
  </si>
  <si>
    <t>ТЕР Республики Крым (ред. 2017), 22-01-011-07, Приказ Минстроя России от 28.09.2017 г. № 1375/пр</t>
  </si>
  <si>
    <t>45</t>
  </si>
  <si>
    <t>01.3.02.08-0001</t>
  </si>
  <si>
    <t>Кислород</t>
  </si>
  <si>
    <t>кг</t>
  </si>
  <si>
    <t>ТССЦ Республики Крым (ред. 2017), 01.3.02.08-0001, Приказ Минстроя России от 28.09.2017 г. № 1346/пр</t>
  </si>
  <si>
    <t>[101,43 /  9,56]</t>
  </si>
  <si>
    <t>46</t>
  </si>
  <si>
    <t>01.3.02.09-0022</t>
  </si>
  <si>
    <t>Пропан</t>
  </si>
  <si>
    <t>ТССЦ Республики Крым (ред. 2017), 01.3.02.09-0022, Приказ Минстроя России от 28.09.2017 г. № 1346/пр</t>
  </si>
  <si>
    <t>[58,33 /  9,56]</t>
  </si>
  <si>
    <t>47</t>
  </si>
  <si>
    <t>22-05-003-03</t>
  </si>
  <si>
    <t>Протаскивание в футляр стальных труб диаметром 200 мм (Протаскивание трубопровода Ф200 в футляр.)</t>
  </si>
  <si>
    <t>ТЕР Республики Крым (ред. 2017), 22-05-003-03, Приказ Минстроя России от 28.09.2017 г. № 1375/пр</t>
  </si>
  <si>
    <t>48</t>
  </si>
  <si>
    <t>м12-01-004-13</t>
  </si>
  <si>
    <t>ТЕРм Республики Крым (ред. 2017), м12-01-004-13, Приказ Минстроя России от 28.09.2017 г. № 1349/пр</t>
  </si>
  <si>
    <t>49</t>
  </si>
  <si>
    <t>23.3.01.04-0034</t>
  </si>
  <si>
    <t>Труба 219х7ГОСТ 10704-91</t>
  </si>
  <si>
    <t>ТССЦ Республики Крым (ред. 2017), 23.3.01.04-0034, Приказ Минстроя России от 28.09.2017 г. № 1393/пр</t>
  </si>
  <si>
    <t>[64 000 /  9,56]</t>
  </si>
  <si>
    <t>50</t>
  </si>
  <si>
    <t>23.8.04.06-0095</t>
  </si>
  <si>
    <t>отвод 90-219х7гост 30753-2001 L=0,471м</t>
  </si>
  <si>
    <t>ТССЦ Республики Крым (ред. 2017), 23.8.04.06-0095, Приказ Минстроя России от 28.09.2017 г. № 1393/пр</t>
  </si>
  <si>
    <t>[5 000 /  9,56]</t>
  </si>
  <si>
    <t>51</t>
  </si>
  <si>
    <t>01.1.02.08-0004</t>
  </si>
  <si>
    <t>Прокладка А-200-6-ПОН ГОСТ 15180-86</t>
  </si>
  <si>
    <t>ТССЦ Республики Крым (ред. 2017), 01.1.02.08-0004, Приказ Минстроя России от 28.09.2017 г. № 1346/пр</t>
  </si>
  <si>
    <t>[500 /  9,56]</t>
  </si>
  <si>
    <t>52</t>
  </si>
  <si>
    <t>Прокладка А-200-10-ПОН ГОСТ 15180-86</t>
  </si>
  <si>
    <t>53</t>
  </si>
  <si>
    <t>01.7.15.02-0086</t>
  </si>
  <si>
    <t>Болт М20х75 ГОСТ Р ИСО 4014-2013</t>
  </si>
  <si>
    <t>ТССЦ Республики Крым (ред. 2017), 01.7.15.02-0086, Приказ Минстроя России от 28.09.2017 г. № 1346/пр</t>
  </si>
  <si>
    <t>54</t>
  </si>
  <si>
    <t>01.7.15.02-0085</t>
  </si>
  <si>
    <t>Болт М16х65 ГОСТ Р ИСО 4014-2013</t>
  </si>
  <si>
    <t>ТССЦ Республики Крым (ред. 2017), 01.7.15.02-0085, Приказ Минстроя России от 28.09.2017 г. № 1346/пр</t>
  </si>
  <si>
    <t>55</t>
  </si>
  <si>
    <t>01.7.15.05-0026</t>
  </si>
  <si>
    <t>Гайка М20.5 ГОСТ ISO 4014-2013</t>
  </si>
  <si>
    <t>ТССЦ Республики Крым (ред. 2017), 01.7.15.05-0026, Приказ Минстроя России от 28.09.2017 г. № 1346/пр</t>
  </si>
  <si>
    <t>56</t>
  </si>
  <si>
    <t>01.7.15.05-0025</t>
  </si>
  <si>
    <t>Гайка М16.5 ГОСТ ISO 4014-2013</t>
  </si>
  <si>
    <t>ТССЦ Республики Крым (ред. 2017), 01.7.15.05-0025, Приказ Минстроя России от 28.09.2017 г. № 1346/пр</t>
  </si>
  <si>
    <t>57</t>
  </si>
  <si>
    <t>01.7.15.11-0050</t>
  </si>
  <si>
    <t>Шайба М20 ГОСТ 6402-70</t>
  </si>
  <si>
    <t>ТССЦ Республики Крым (ред. 2017), 01.7.15.11-0050, Приказ Минстроя России от 28.09.2017 г. № 1346/пр</t>
  </si>
  <si>
    <t>[15 /  9,56]</t>
  </si>
  <si>
    <t>58</t>
  </si>
  <si>
    <t>01.7.15.11-0048</t>
  </si>
  <si>
    <t>Шайба М16 ГОСТ 6402-70</t>
  </si>
  <si>
    <t>ТССЦ Республики Крым (ред. 2017), 01.7.15.11-0048, Приказ Минстроя России от 28.09.2017 г. № 1346/пр</t>
  </si>
  <si>
    <t>59</t>
  </si>
  <si>
    <t>07.2.06.06-0021</t>
  </si>
  <si>
    <t>Подвеска ПГ-219-2000 ГОСТ 16127-78</t>
  </si>
  <si>
    <t>ФССЦ-2001, 07.2.06.06-0021, приказ Минстроя России №1039/пр от 30.12.2016г.</t>
  </si>
  <si>
    <t>[7 000 /  9,56]</t>
  </si>
  <si>
    <t>60</t>
  </si>
  <si>
    <t>07.2.07.13-0221</t>
  </si>
  <si>
    <t>Хомут В-630-6000 черт.№010.0798.00</t>
  </si>
  <si>
    <t>ФССЦ-2001, 07.2.07.13-0221, приказ Минстроя России №1039/пр от 30.12.2016г.</t>
  </si>
  <si>
    <t>[20 000 /  9,56]</t>
  </si>
  <si>
    <t>61</t>
  </si>
  <si>
    <t>Приварка фланцев к стальным трубопроводам диаметром 200 мм (Монтаж фланцев Ф 200)</t>
  </si>
  <si>
    <t>62</t>
  </si>
  <si>
    <t>Фланец А-200-6-01-1-А ГОСТ33259-2015 проект 010.0798-ТХ.С</t>
  </si>
  <si>
    <t>63</t>
  </si>
  <si>
    <t>Фланец А-200-10-01-1-А ГОСТ33259-2015 проект 010.0798-ТХ.С</t>
  </si>
  <si>
    <t>64</t>
  </si>
  <si>
    <t>26-01-010-01</t>
  </si>
  <si>
    <t>Изоляция трубопроводов матами минераловатными прошивными безобкладочными и в обкладках, изделиями минераловатными с гофрированной структурой (Изоляция  поверхностей трубопроводов матами минераловатными прошивными в распираторе в страховочной привязи.)</t>
  </si>
  <si>
    <t>ТЕР Республики Крым (ред. 2017), 26-01-010-01, Приказ Минстроя России от 28.09.2017 г. № 1336/пр</t>
  </si>
  <si>
    <t>Теплоизоляционные работы</t>
  </si>
  <si>
    <t>ФЕР-26</t>
  </si>
  <si>
    <t>65</t>
  </si>
  <si>
    <t>12.2.04.02-0005</t>
  </si>
  <si>
    <t>Маты прошивные из мин.Ваты типа М1, марка 100,s=50мм ТУ У В.2.7-21-356-99</t>
  </si>
  <si>
    <t>ФССЦ-2001, 12.2.04.02-0005, приказ Минстроя России №1039/пр от 30.12.2016г.</t>
  </si>
  <si>
    <t>[5 300 /  9,56]</t>
  </si>
  <si>
    <t>66</t>
  </si>
  <si>
    <t>26-01-049-02</t>
  </si>
  <si>
    <t>Покрытие поверхности изоляции трубопроводов сталью оцинкованной (Покрытие жесткими оболочками из оцинкованной стали 0,5мм прямых поверхностей  трубопроводов, в распираторе в страховочной привязи)</t>
  </si>
  <si>
    <t>100 м2</t>
  </si>
  <si>
    <t>ТЕР Республики Крым (ред. 2017), 26-01-049-02, Приказ Минстроя России от 28.09.2017 г. № 1336/пр</t>
  </si>
  <si>
    <t>67</t>
  </si>
  <si>
    <t>08.3.05.05-0046</t>
  </si>
  <si>
    <t>Сталь тоноколистовая оцинкованная s-05мм ГОСТ 14918-80</t>
  </si>
  <si>
    <t>м2</t>
  </si>
  <si>
    <t>ФССЦ-2001, 08.3.05.05-0046, приказ Минстроя России №1039/пр от 30.12.2016г.</t>
  </si>
  <si>
    <t>[259 /  9,56]</t>
  </si>
  <si>
    <t>68</t>
  </si>
  <si>
    <t>26-01-011-01</t>
  </si>
  <si>
    <t>ТЕР Республики Крым (ред. 2017), 26-01-011-01, Приказ Минстроя России от 28.09.2017 г. № 1336/пр</t>
  </si>
  <si>
    <t>69</t>
  </si>
  <si>
    <t>70</t>
  </si>
  <si>
    <t>26-01-053-01</t>
  </si>
  <si>
    <t>Покрытие изоляции плоских (криволинейных) поверхностей листовым металлом с заготовкой покрытия (Покрытие жесткими оболочками из оцинкованной стали 0,5мм , поверхности изоляторных коробок,в распираторе в страховочной привязи.)</t>
  </si>
  <si>
    <t>ТЕР Республики Крым (ред. 2017), 26-01-053-01, Приказ Минстроя России от 28.09.2017 г. № 1336/пр</t>
  </si>
  <si>
    <t>71</t>
  </si>
  <si>
    <t>Антикоррозийная защита</t>
  </si>
  <si>
    <t>72</t>
  </si>
  <si>
    <t>13-06-002-02</t>
  </si>
  <si>
    <t>Очистка кварцевым песком решетчатых поверхностей (Пескоструйная очистка поверхность электрофильтра, опорные металлоконструций,в распираторе в страховочной привязи.)</t>
  </si>
  <si>
    <t>ТЕР Республики Крым (ред. 2017), 13-06-002-02, Приказ Минстроя России от 28.09.2017 г. № 1386/пр</t>
  </si>
  <si>
    <t>Защита строительных конструкций и оборудования от коррозии</t>
  </si>
  <si>
    <t>Защита строительных конструкций</t>
  </si>
  <si>
    <t>ФЕР-13</t>
  </si>
  <si>
    <t>73</t>
  </si>
  <si>
    <t>01.7.07.29-0131</t>
  </si>
  <si>
    <t>Купершлак</t>
  </si>
  <si>
    <t>ТССЦ Республики Крым (ред. 2017), 01.7.07.29-0131, Приказ Минстроя России от 28.09.2017 г. № 1346/пр</t>
  </si>
  <si>
    <t>[15 000 /  9,56]</t>
  </si>
  <si>
    <t>74</t>
  </si>
  <si>
    <t>13-06-004-01</t>
  </si>
  <si>
    <t>Обеспыливание поверхности (Обеспыливание поверхности электрофильтра, опорные металлоконструций,в распираторе в страховочной привязи.)</t>
  </si>
  <si>
    <t>ТЕР Республики Крым (ред. 2017), 13-06-004-01, Приказ Минстроя России от 28.09.2017 г. № 1386/пр</t>
  </si>
  <si>
    <t>75</t>
  </si>
  <si>
    <t>13-07-002-02</t>
  </si>
  <si>
    <t>Обезжиривание поверхностей аппаратов и трубопроводов диаметром свыше 500 мм уайт-спиритом</t>
  </si>
  <si>
    <t>ТЕР Республики Крым (ред. 2017), 13-07-002-02, Приказ Минстроя России от 28.09.2017 г. № 1386/пр</t>
  </si>
  <si>
    <t>76</t>
  </si>
  <si>
    <t>13-03-002-11</t>
  </si>
  <si>
    <t>Огрунтовка металлических поверхностей за один раз грунт-шпатлевкой ЭП-0010 (Механизированная огрунтовка поверхность электрофильтра, опорные металлоконструций,в распираторе в страховочной привязи.)</t>
  </si>
  <si>
    <t>ТЕР Республики Крым (ред. 2017), 13-03-002-11, Приказ Минстроя России от 28.09.2017 г. № 1386/пр</t>
  </si>
  <si>
    <t>77</t>
  </si>
  <si>
    <t>14.4.04.13-0211</t>
  </si>
  <si>
    <t>ECOMAST E280-1*120мкм</t>
  </si>
  <si>
    <t>ТССЦ Республики Крым (ред. 2017), 14.4.04.13-0211, Приказ Минстроя России от 28.09.2017 г. № 1396/пр</t>
  </si>
  <si>
    <t>[435 /  9,56]</t>
  </si>
  <si>
    <t>78</t>
  </si>
  <si>
    <t>14.5.09.07-0032</t>
  </si>
  <si>
    <t>растворитель</t>
  </si>
  <si>
    <t>л</t>
  </si>
  <si>
    <t>ТССЦ Республики Крым (ред. 2017), 14.5.09.07-0032, Приказ Минстроя России от 28.09.2017 г. № 1396/пр</t>
  </si>
  <si>
    <t>Машины и механизмы</t>
  </si>
  <si>
    <t>[120 /  9,56]</t>
  </si>
  <si>
    <t>79</t>
  </si>
  <si>
    <t>13-03-004-12</t>
  </si>
  <si>
    <t>Окраска металлических огрунтованных поверхностей грунт-шпатлевкой ЭП-0010 ( Механизированная окраска поверхность электрофильтра, опорные металлоконструций ,в распираторе в страховочной привязи.)</t>
  </si>
  <si>
    <t>ТЕР Республики Крым (ред. 2017), 13-03-004-12, Приказ Минстроя России от 28.09.2017 г. № 1386/пр</t>
  </si>
  <si>
    <t>80</t>
  </si>
  <si>
    <t>ECOMASTPU74 60мкм</t>
  </si>
  <si>
    <t>[400 /  9,56]</t>
  </si>
  <si>
    <t>81</t>
  </si>
  <si>
    <t>Площадки обслуживания отметка 3,780</t>
  </si>
  <si>
    <t>82</t>
  </si>
  <si>
    <t>м38-01-004-01</t>
  </si>
  <si>
    <t>Сборка с помощью крана на автомобильном ходу площадки для обслуживания оборудования и трубопроводов (Изготовление настила Н-1 Проект 010.0798-КМ лист 2 при помощи горезки и электросварки, в распитраторе в страховочной привязи.)</t>
  </si>
  <si>
    <t>ТЕРм Республики Крым (ред. 2017), м38-01-004-01, Приказ Минстроя России от 28.09.2017 г. № 1361/пр</t>
  </si>
  <si>
    <t>Изготовление технологических металлических конструкций в условиях производственных баз</t>
  </si>
  <si>
    <t>ФЕРм-38</t>
  </si>
  <si>
    <t>83</t>
  </si>
  <si>
    <t>08.3.05.02-0103</t>
  </si>
  <si>
    <t>лист СП ПВ 508, ТУ 36-26.11-5-89</t>
  </si>
  <si>
    <t>ТССЦ Республики Крым (ред. 2017), 08.3.05.02-0103, Приказ Минстроя России от 28.09.2017 г. № 1397/пр</t>
  </si>
  <si>
    <t>[54 416,69 /  9,56]</t>
  </si>
  <si>
    <t>84</t>
  </si>
  <si>
    <t>м38-01-003-01</t>
  </si>
  <si>
    <t>Решетчатые конструкции (Изготовление ограждения площадки ОП1  Проект 010.0798-КМ лист 2 при помощи горезки и электросварки, в распитраторе в страховочной привязи.)</t>
  </si>
  <si>
    <t>ТЕРм Республики Крым (ред. 2017), м38-01-003-01, Приказ Минстроя России от 28.09.2017 г. № 1361/пр</t>
  </si>
  <si>
    <t>85</t>
  </si>
  <si>
    <t>08.3.08.02-0022</t>
  </si>
  <si>
    <t>углок 50х5 ГОСТ 8509-93</t>
  </si>
  <si>
    <t>ФССЦ-2001, 08.3.08.02-0022, приказ Минстроя России №1039/пр от 30.12.2016г.</t>
  </si>
  <si>
    <t>[56 000 /  9,56]</t>
  </si>
  <si>
    <t>86</t>
  </si>
  <si>
    <t>углок 25х4 ГОСТ 8509-93</t>
  </si>
  <si>
    <t>[43 000 /  9,56]</t>
  </si>
  <si>
    <t>87</t>
  </si>
  <si>
    <t>08.3.05.02-0052</t>
  </si>
  <si>
    <t>лист S 4 ГОСТ 19903-2015, сталь С 255</t>
  </si>
  <si>
    <t>ТССЦ Республики Крым (ред. 2017), 08.3.05.02-0052, Приказ Минстроя России от 28.09.2017 г. № 1397/пр</t>
  </si>
  <si>
    <t>[41 916,67 /  9,56]</t>
  </si>
  <si>
    <t>88</t>
  </si>
  <si>
    <t>Монтаж площадок с настилом и ограждением из листовой, рифленой, просечной и круглой стали (Монтаж Н-1 и ОП1 при помощи горезки и электросварки, в распитраторе в страховочной привязи с помощью крана или ручных лебедок)</t>
  </si>
  <si>
    <t>89</t>
  </si>
  <si>
    <t>Решетчатые конструкции (стойки, опоры, фермы и пр.), сборка с помощью крана на автомобильном ходу (Изготовление опоры ОПм-1.)</t>
  </si>
  <si>
    <t>90</t>
  </si>
  <si>
    <t>08.3.11.01-0041</t>
  </si>
  <si>
    <t>швеллер 12У ГОСТ 8240-97</t>
  </si>
  <si>
    <t>ТССЦ Республики Крым (ред. 2017), 08.3.11.01-0041, Приказ Минстроя России от 28.09.2017 г. № 1397/пр</t>
  </si>
  <si>
    <t>[70 000 /  9,56]</t>
  </si>
  <si>
    <t>91</t>
  </si>
  <si>
    <t>лист S  6  ГОСТ 19903-2015, сталь С 255</t>
  </si>
  <si>
    <t>[55 000 /  9,56]</t>
  </si>
  <si>
    <t>92</t>
  </si>
  <si>
    <t>лист S 4  ГОСТ 19903-2015, сталь С 255</t>
  </si>
  <si>
    <t>93</t>
  </si>
  <si>
    <t>09-03-012-12</t>
  </si>
  <si>
    <t>Монтаж опорных стоек для пролетов до 24 м (монтаж опоры ОПм1 при помощи горезки и электросварки, в распитраторе в страховочной привязи с помощью крана или ручных лебедок.)</t>
  </si>
  <si>
    <t>ТЕР Республики Крым (ред. 2017), 09-03-012-12, Приказ Минстроя России от 28.09.2017 г. № 1382/пр</t>
  </si>
  <si>
    <t>94</t>
  </si>
  <si>
    <t>Решетчатые конструкции (стойки, опоры, фермы и пр.), сборка с помощью крана на автомобильном ходу (изготовление стойки СК2,СК3,СК4,СК5  Проект 010.0798-КМ лист 2  при помощи горезки и электросварки, в распитраторе.)</t>
  </si>
  <si>
    <t>95</t>
  </si>
  <si>
    <t>08.3.08.02-0025</t>
  </si>
  <si>
    <t>уголок 75х75х6 ГОСТ 8509-93</t>
  </si>
  <si>
    <t>ТССЦ Республики Крым (ред. 2017), 08.3.08.02-0025, Приказ Минстроя России от 28.09.2017 г. № 1397/пр</t>
  </si>
  <si>
    <t>[71 666 /  9,56]</t>
  </si>
  <si>
    <t>96</t>
  </si>
  <si>
    <t>08.3.05.02-0061</t>
  </si>
  <si>
    <t>лист 10  ГОСТ 19903-2015, сталь С 255</t>
  </si>
  <si>
    <t>ТССЦ Республики Крым (ред. 2017), 08.3.05.02-0061, Приказ Минстроя России от 28.09.2017 г. № 1397/пр</t>
  </si>
  <si>
    <t>97</t>
  </si>
  <si>
    <t>08.3.05.02-0059</t>
  </si>
  <si>
    <t>лист 8  ГОСТ 19903-2015, сталь С 255</t>
  </si>
  <si>
    <t>ТССЦ Республики Крым (ред. 2017), 08.3.05.02-0059, Приказ Минстроя России от 28.09.2017 г. № 1397/пр</t>
  </si>
  <si>
    <t>[68 000 /  9,56]</t>
  </si>
  <si>
    <t>98</t>
  </si>
  <si>
    <t>08.3.11.01-0060</t>
  </si>
  <si>
    <t>швеллер 20У ГОСТ 8240-97</t>
  </si>
  <si>
    <t>ТССЦ Республики Крым (ред. 2017), 08.3.11.01-0060, Приказ Минстроя России от 28.09.2017 г. № 1397/пр</t>
  </si>
  <si>
    <t>[98 750 /  9,56]</t>
  </si>
  <si>
    <t>99</t>
  </si>
  <si>
    <t>Монтаж опорных стоек для пролетов до 24 м  (Монтаж стойки СК2, СК3, СК4, СК5.при помощи горезки и электросварки, в распитраторе в страховочной привязи с помощью крана или ручных лебедок.)</t>
  </si>
  <si>
    <t>100</t>
  </si>
  <si>
    <t>м38-01-002-01</t>
  </si>
  <si>
    <t>Монорельсы, балки и другие аналогичные конструкции промышленных зданий, сборка с помощью крана на автомобильном ходу(Изготовление балок Б1,Б2,Б3,Б4,Б5,Б6.при помощи горезки и электросварки, в распитраторе в страховочной привязи.)</t>
  </si>
  <si>
    <t>ТЕРм Республики Крым (ред. 2017), м38-01-002-01, Приказ Минстроя России от 28.09.2017 г. № 1361/пр</t>
  </si>
  <si>
    <t>101</t>
  </si>
  <si>
    <t>08.3.11.01-0061</t>
  </si>
  <si>
    <t>швеллер22у ГОСТ 8240-97</t>
  </si>
  <si>
    <t>ТССЦ Республики Крым (ред. 2017), 08.3.11.01-0061, Приказ Минстроя России от 28.09.2017 г. № 1397/пр</t>
  </si>
  <si>
    <t>102</t>
  </si>
  <si>
    <t>08.3.01.02-0020</t>
  </si>
  <si>
    <t>двутавр 16б2 ГОСТ Р 57837-2017</t>
  </si>
  <si>
    <t>ТССЦ Республики Крым (ред. 2017), 08.3.01.02-0020, Приказ Минстроя России от 28.09.2017 г. № 1397/пр</t>
  </si>
  <si>
    <t>[103 290 /  9,56]</t>
  </si>
  <si>
    <t>103</t>
  </si>
  <si>
    <t>08.3.11.01-0051</t>
  </si>
  <si>
    <t>швеллер 12у ГОСТ 8240-97</t>
  </si>
  <si>
    <t>ТССЦ Республики Крым (ред. 2017), 08.3.11.01-0051, Приказ Минстроя России от 28.09.2017 г. № 1397/пр</t>
  </si>
  <si>
    <t>104</t>
  </si>
  <si>
    <t>09-03-002-12</t>
  </si>
  <si>
    <t>ТЕР Республики Крым (ред. 2017), 09-03-002-12, Приказ Минстроя России от 28.09.2017 г. № 1382/пр</t>
  </si>
  <si>
    <t>105</t>
  </si>
  <si>
    <t>м38-01-006-08</t>
  </si>
  <si>
    <t>Сборка с помощью лебедок ручных (с установкой и снятием их в процессе работы) или вручную (мелких деталей) стремянки, связи, кронштейны, тормозные конструкции и пр. (Изготовление кронштейнов КР1, КР2. при помощи горезки и электросварки, в распитраторе.)</t>
  </si>
  <si>
    <t>ТЕРм Республики Крым (ред. 2017), м38-01-006-08, Приказ Минстроя России от 28.09.2017 г. № 1361/пр</t>
  </si>
  <si>
    <t>106</t>
  </si>
  <si>
    <t>08.3.11.01-0054</t>
  </si>
  <si>
    <t>швеллер 16у ГОСТ 8240-97</t>
  </si>
  <si>
    <t>ТССЦ Республики Крым (ред. 2017), 08.3.11.01-0054, Приказ Минстроя России от 28.09.2017 г. № 1397/пр</t>
  </si>
  <si>
    <t>[72 500 /  9,56]</t>
  </si>
  <si>
    <t>107</t>
  </si>
  <si>
    <t>08.3.05.02-0058</t>
  </si>
  <si>
    <t>ТССЦ Республики Крым (ред. 2017), 08.3.05.02-0058, Приказ Минстроя России от 28.09.2017 г. № 1397/пр</t>
  </si>
  <si>
    <t>108</t>
  </si>
  <si>
    <t>109</t>
  </si>
  <si>
    <t>110</t>
  </si>
  <si>
    <t>09-03-039-04</t>
  </si>
  <si>
    <t>Монтаж опорных конструкций подвесок и хомутов для крепления трубопроводов внутри зданий и сооружений  (Монтаж кронштейнов КР1, КР2.при помощи горезки и электросварки, в распитраторе в страховочной привязи с помощью крана или ручных лебедок.)</t>
  </si>
  <si>
    <t>ТЕР Республики Крым (ред. 2017), 09-03-039-04, Приказ Минстроя России от 28.09.2017 г. № 1382/пр</t>
  </si>
  <si>
    <t>111</t>
  </si>
  <si>
    <t>112</t>
  </si>
  <si>
    <t>уголок 100х100х8 ГОСТ 8509-93</t>
  </si>
  <si>
    <t>[77 000 /  9,56]</t>
  </si>
  <si>
    <t>113</t>
  </si>
  <si>
    <t>114</t>
  </si>
  <si>
    <t>115</t>
  </si>
  <si>
    <t>09-03-014-01</t>
  </si>
  <si>
    <t>ТЕР Республики Крым (ред. 2017), 09-03-014-01, Приказ Минстроя России от 28.09.2017 г. № 1382/пр</t>
  </si>
  <si>
    <t>Площадки обслуживания  7,000</t>
  </si>
  <si>
    <t>116</t>
  </si>
  <si>
    <t>Сборка с помощью крана на автомобильном ходу площадки для обслуживания оборудования и трубопроводов (Изготовление настила Н-1,отм. при помощи горезки и электросварки, в распитраторе.)</t>
  </si>
  <si>
    <t>117</t>
  </si>
  <si>
    <t>118</t>
  </si>
  <si>
    <t>Решетчатые конструкции (Изготовление ограждения площадки ОП1, ОП2. при помощи горезки и электросварки, в распитраторе.)</t>
  </si>
  <si>
    <t>119</t>
  </si>
  <si>
    <t>120</t>
  </si>
  <si>
    <t>121</t>
  </si>
  <si>
    <t>122</t>
  </si>
  <si>
    <t>Монтаж площадок с настилом и ограждением из листовой, рифленой, просечной и круглой стали (Монтаж Н-1 и ОП1, ОП2 при помощи горезки и электросварки, в распитраторе в страховочной привязи с помощью крана или ручных лебедок)</t>
  </si>
  <si>
    <t>123</t>
  </si>
  <si>
    <t>Решетчатые конструкции (стойки, опоры, фермы и пр.), сборка с помощью крана на автомобильном ходу (Изготовление опоры ОПм-2. при помощи горезки и электросварки, в распитраторе.)</t>
  </si>
  <si>
    <t>124</t>
  </si>
  <si>
    <t>125</t>
  </si>
  <si>
    <t>126</t>
  </si>
  <si>
    <t>127</t>
  </si>
  <si>
    <t>Монтаж опорных стоек для пролетов до 24 м (Монтаж опоры ОПм-2. при помощи горезки и электросварки, в распитраторе в страховочной привязи с помощью крана или ручных лебедок.)</t>
  </si>
  <si>
    <t>128</t>
  </si>
  <si>
    <t>Монорельсы, балки и другие аналогичные конструкции промышленных зданий, сборка с помощью крана на автомобильном ходу(Изготовление балок Б1,Б2,Б3,Б4,Б5,Б6,Б7,Б8,Б9,Б10,Б11,Б12. при помощи горезки и электросварки, в распитраторе.)</t>
  </si>
  <si>
    <t>129</t>
  </si>
  <si>
    <t>швеллер 20у ГОСТ 8240-97</t>
  </si>
  <si>
    <t>130</t>
  </si>
  <si>
    <t>131</t>
  </si>
  <si>
    <t>132</t>
  </si>
  <si>
    <t>133</t>
  </si>
  <si>
    <t>134</t>
  </si>
  <si>
    <t>Сборка с помощью лебедок ручных (с установкой и снятием их в процессе работы) или вручную (мелких деталей) стремянки, связи, кронштейны, тормозные конструкции и пр. (Изготовление столика СМ1. при помощи горезки и электросварки, в распитраторе.)</t>
  </si>
  <si>
    <t>135</t>
  </si>
  <si>
    <t>136</t>
  </si>
  <si>
    <t>137</t>
  </si>
  <si>
    <t>Монтаж опорных конструкций подвесок и хомутов для крепления трубопроводов внутри зданий и сооружений  (Монтаж столика СМ1. при помощи горезки и электросварки, в распитраторе в страховочной привязи с помощью крана или ручных лебедок.)</t>
  </si>
  <si>
    <t>138</t>
  </si>
  <si>
    <t>Сборка с помощью лебедок ручных (с установкой и снятием их в процессе работы) или вручную (мелких деталей) стремянки, связи, кронштейны, тормозные конструкции и пр. (Изготовление кронштейнов КР3, КР4. при помощи горезки и электросварки, в распитраторе.)</t>
  </si>
  <si>
    <t>139</t>
  </si>
  <si>
    <t>140</t>
  </si>
  <si>
    <t>141</t>
  </si>
  <si>
    <t>Монтаж опорных конструкций подвесок и хомутов для крепления трубопроводов внутри зданий и сооружений ( Монтаж кронштейнов КР3, КР4. при помощи горезки и электросварки, в распитраторе в страховочной привязи с помощью крана или ручных лебедок</t>
  </si>
  <si>
    <t>142</t>
  </si>
  <si>
    <t>143</t>
  </si>
  <si>
    <t>уголок 100х8 ГОСТ 8509-93</t>
  </si>
  <si>
    <t>144</t>
  </si>
  <si>
    <t>145</t>
  </si>
  <si>
    <t>146</t>
  </si>
  <si>
    <t>147</t>
  </si>
  <si>
    <t>Площадки обслуживания отметка 12.700</t>
  </si>
  <si>
    <t>148</t>
  </si>
  <si>
    <t>Сборка с помощью крана на автомобильном ходу площадки для обслуживания оборудования и трубопроводов (Изготовление настила Н-1, при помощи горезки и электросварки, в распитраторе.)</t>
  </si>
  <si>
    <t>149</t>
  </si>
  <si>
    <t>150</t>
  </si>
  <si>
    <t>Решетчатые конструкции (Изготовление ограждения площадки ОП1 при помощи горезки и электросварки, в распитраторе.)</t>
  </si>
  <si>
    <t>151</t>
  </si>
  <si>
    <t>152</t>
  </si>
  <si>
    <t>153</t>
  </si>
  <si>
    <t>лист 4 ГОСТ 19903-2015, сталь С 255</t>
  </si>
  <si>
    <t>154</t>
  </si>
  <si>
    <t>155</t>
  </si>
  <si>
    <t>Решетчатые конструкции (стойки, опоры, фермы и пр.), сборка с помощью крана на автомобильном ходу (Изготовление стойки СК1. при помощи горезки и электросварки, в распитраторе.)</t>
  </si>
  <si>
    <t>156</t>
  </si>
  <si>
    <t>157</t>
  </si>
  <si>
    <t>158</t>
  </si>
  <si>
    <t>159</t>
  </si>
  <si>
    <t>Монтаж опорных стоек для пролетов до 24 м  (Монтаж стойки СК1. при помощи горезки и электросварки, в распитраторе в страховочной привязи с помощью крана или ручных лебедок.)</t>
  </si>
  <si>
    <t>160</t>
  </si>
  <si>
    <t>Монорельсы, балки и другие аналогичные конструкции промышленных зданий, сборка с помощью крана на автомобильном ходу(Изготовление балок Б1,Б2,Б3,Б4,Б5,Б6. при помощи горезки и электросварки, в распитраторе.)</t>
  </si>
  <si>
    <t>161</t>
  </si>
  <si>
    <t>162</t>
  </si>
  <si>
    <t>163</t>
  </si>
  <si>
    <t>164</t>
  </si>
  <si>
    <t>165</t>
  </si>
  <si>
    <t>Сборка с помощью лебедок ручных (с установкой и снятием их в процессе работы) или вручную (мелких деталей) стремянки, связи, кронштейны, тормозные конструкции и пр. (Изготовление кронштейнов КР5. при помощи горезки и электросварки, в распитраторе.)</t>
  </si>
  <si>
    <t>166</t>
  </si>
  <si>
    <t>167</t>
  </si>
  <si>
    <t>168</t>
  </si>
  <si>
    <t>169</t>
  </si>
  <si>
    <t>Монтаж опорных конструкций подвесок и хомутов для крепления трубопроводов внутри зданий и сооружений (Монтаж кронштейнов КР5. при помощи горезки и электросварки, в распитраторе в страховочной привязи с помощью крана или ручных лебедок)</t>
  </si>
  <si>
    <t>170</t>
  </si>
  <si>
    <t>Сборка с помощью лебедок ручных (с установкой и снятием их в процессе работы) или вручную (мелких деталей) стремянки, связи, кронштейны, тормозные конструкции и пр. (Изготовление монтажного узла 1,2,7. и уголка общая масса 0,1876т)</t>
  </si>
  <si>
    <t>171</t>
  </si>
  <si>
    <t>172</t>
  </si>
  <si>
    <t>173</t>
  </si>
  <si>
    <t>174</t>
  </si>
  <si>
    <t>Площадки обслуживания отметка 15,440</t>
  </si>
  <si>
    <t>175</t>
  </si>
  <si>
    <t>Сборка с помощью крана на автомобильном ходу площадки для обслуживания оборудования и трубопроводов (Изготовление настила Н-1. при помощи горезки и электросварки, в распитраторе.)</t>
  </si>
  <si>
    <t>176</t>
  </si>
  <si>
    <t>177</t>
  </si>
  <si>
    <t>178</t>
  </si>
  <si>
    <t>179</t>
  </si>
  <si>
    <t>180</t>
  </si>
  <si>
    <t>181</t>
  </si>
  <si>
    <t>182</t>
  </si>
  <si>
    <t>Монорельсы, балки и другие аналогичные конструкции промышленных зданий, сборка с помощью крана на автомобильном ходу(Изготовление балок Б1,Б2,Б3,Б4 при помощи горезки и электросварки, в распитраторе.)</t>
  </si>
  <si>
    <t>183</t>
  </si>
  <si>
    <t>184</t>
  </si>
  <si>
    <t>185</t>
  </si>
  <si>
    <t>Монтаж балок, ригелей перекрытия, покрытия и под установку оборудования многоэтажных зданий при высоте здания до 25 м (Монтаж балок Б1,Б2,Б3,Б4 при помощи горезки и электросварки, в распитраторе в страховочной привязи с помощью крана или ручных лебедок)</t>
  </si>
  <si>
    <t>186</t>
  </si>
  <si>
    <t>Сборка с помощью лебедок ручных (с установкой и снятием их в процессе работы) или вручную (мелких деталей) стремянки, связи, кронштейны, тормозные конструкции и пр. (Изготовление кронштейнов КР6 при помощи горезки и электросварки, в распитраторе.)</t>
  </si>
  <si>
    <t>187</t>
  </si>
  <si>
    <t>188</t>
  </si>
  <si>
    <t>189</t>
  </si>
  <si>
    <t>Монтаж опорных конструкций подвесок и хомутов для крепления трубопроводов внутри зданий и сооружений (Монтаж кронштейнов КР6 при помощи горезки и электросварки, в распитраторе в страховочной привязи с помощью крана или ручных лебедок)</t>
  </si>
  <si>
    <t>190</t>
  </si>
  <si>
    <t>191</t>
  </si>
  <si>
    <t>192</t>
  </si>
  <si>
    <t>193</t>
  </si>
  <si>
    <t>194</t>
  </si>
  <si>
    <t>Антикоррозийная защита площадок обслуживания</t>
  </si>
  <si>
    <t>195</t>
  </si>
  <si>
    <t>Очистка кварцевым песком решетчатых поверхностей (Пескоструйная очистка поверхности площадок обслуживания в страховочной привязи.)</t>
  </si>
  <si>
    <t>196</t>
  </si>
  <si>
    <t>197</t>
  </si>
  <si>
    <t>Обеспыливание поверхности (Обеспыливание  поверхности площадок обслуживания в страховочной привязи.)</t>
  </si>
  <si>
    <t>198</t>
  </si>
  <si>
    <t>Обезжиривание поверхностей аппаратов и трубопроводов диаметром свыше 500 мм уайт-спиритом  (Обезжиривание поверхности площадок обслуживания в страховочной привязи.)</t>
  </si>
  <si>
    <t>199</t>
  </si>
  <si>
    <t>Огрунтовка металлических поверхностей за один раз грунт-шпатлевкой ЭП-0010 (Механизированная огрунтовка поверхность  площадок обслуживания в страховочной привязи.)</t>
  </si>
  <si>
    <t>200</t>
  </si>
  <si>
    <t>201</t>
  </si>
  <si>
    <t>202</t>
  </si>
  <si>
    <t>Окраска металлических огрунтованных поверхностей грунт-шпатлевкой ЭП-0010 ( механизированная окраска поверхности площадок обслуживания в страховочной привязи.)</t>
  </si>
  <si>
    <t>203</t>
  </si>
  <si>
    <t>204</t>
  </si>
  <si>
    <t>205</t>
  </si>
  <si>
    <t>08-07-001-02</t>
  </si>
  <si>
    <t>Установка и разборка наружных инвентарных лесов высотой до 16 м трубчатых для прочих отделочных работ (установка и разборка наружных инвентарных лесов до 16м в страховочной привязи)</t>
  </si>
  <si>
    <t>ТЕР Республики Крым (ред. 2017), 08-07-001-02, Приказ Минстроя России от 28.09.2017 г. № 1381/пр</t>
  </si>
  <si>
    <t>Конструкции из кирпича и блоков</t>
  </si>
  <si>
    <t>ФЕР-08</t>
  </si>
  <si>
    <t>ПЗ</t>
  </si>
  <si>
    <t>Прямые затраты</t>
  </si>
  <si>
    <t>СтМатОб</t>
  </si>
  <si>
    <t>Стоимость материальных ресурсов (всего)</t>
  </si>
  <si>
    <t>СтМатОбЗак</t>
  </si>
  <si>
    <t>Стоимость материалов и оборудования заказчика</t>
  </si>
  <si>
    <t>СтМатОбПод</t>
  </si>
  <si>
    <t>Стоимость материалов и оборудования подрядчика</t>
  </si>
  <si>
    <t>СтМат</t>
  </si>
  <si>
    <t>Стоимость материалов (всего)</t>
  </si>
  <si>
    <t>СтМатЗак</t>
  </si>
  <si>
    <t>Стоимость материалов заказчика</t>
  </si>
  <si>
    <t>СтМатПод</t>
  </si>
  <si>
    <t>Стоимость материалов подрядчика</t>
  </si>
  <si>
    <t>Оборуд</t>
  </si>
  <si>
    <t>Стоимость оборудования (всего)</t>
  </si>
  <si>
    <t>ОборудЗак</t>
  </si>
  <si>
    <t>Стоимость оборудования заказчика</t>
  </si>
  <si>
    <t>ОборудПод</t>
  </si>
  <si>
    <t>Стоимость оборудования подрядчика</t>
  </si>
  <si>
    <t>ЭММ</t>
  </si>
  <si>
    <t>Эксплуатация машин</t>
  </si>
  <si>
    <t>ЭММсНРиСП</t>
  </si>
  <si>
    <t>Эксплуатация машин по ТСН-2001.16</t>
  </si>
  <si>
    <t>ЗПМ</t>
  </si>
  <si>
    <t>ЗП машинистов</t>
  </si>
  <si>
    <t>ОЗП</t>
  </si>
  <si>
    <t>Основная ЗП рабочих</t>
  </si>
  <si>
    <t>ОЗПсНРиСП</t>
  </si>
  <si>
    <t>Основная ЗП рабочих по ТСН-2001.16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</si>
  <si>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</si>
  <si>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</si>
  <si>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</si>
  <si>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</si>
  <si>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</si>
  <si>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</si>
  <si>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ПрочиеЗатр</t>
  </si>
  <si>
    <t>Прочие затраты по ТСН-2001.16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</si>
  <si>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</si>
  <si>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</si>
  <si>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</si>
  <si>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</si>
  <si>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</si>
  <si>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</si>
  <si>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</si>
  <si>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</si>
  <si>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Перевозка</t>
  </si>
  <si>
    <t>Перевозка грузов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</si>
  <si>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</si>
  <si>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</si>
  <si>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</si>
  <si>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</si>
  <si>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</si>
  <si>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</si>
  <si>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Переменная</t>
  </si>
  <si>
    <t>Новая переменная</t>
  </si>
  <si>
    <t>Переменная1</t>
  </si>
  <si>
    <t>Переменная_1</t>
  </si>
  <si>
    <t>СТР_РЕК</t>
  </si>
  <si>
    <t>СТРОИТЕЛЬСТВО и РЕКОНСТРУКЦИЯ  зданий и сооружений всех назначений</t>
  </si>
  <si>
    <t>Строительство и реконструкция</t>
  </si>
  <si>
    <t>РЕМ_ЖИЛ</t>
  </si>
  <si>
    <t>КАП. РЕМ. ЖИЛЫХ И ОБЩЕСТВЕННЫХ ЗДАНИЙ</t>
  </si>
  <si>
    <t>Капитальный ремонт жилых и общественных зданий</t>
  </si>
  <si>
    <t>РЕМ_ПР</t>
  </si>
  <si>
    <t>КАП. РЕМ. ПРОИЗВОДСТВЕННЫХ ЗД. и СООРУЖЕНИЙ,  НАРУЖНЫХ ИНЖЕНЕРНЫХ СЕТЕЙ, УЛИЦ И ДОРОГ МЕСТНОГО ЗНАЧЕНИЯ, ИНЖ,СООРУЖЕНИЙ ( ГИДРОТЕХ,СООРУЖ, МОСТОВ И ПУТЕПРОВОДОВ И Т.П.)</t>
  </si>
  <si>
    <t>Капитальный ремонт прозводственных зданий</t>
  </si>
  <si>
    <t>Территория</t>
  </si>
  <si>
    <t>для территории Российской Федерации, не относящейся к районам Крайнего Севера и приравненным к ним местностям</t>
  </si>
  <si>
    <t>МПРКС</t>
  </si>
  <si>
    <t>для территории Российской Федерации, относящейся к местностям, приравненным к районам Крайнего Севера</t>
  </si>
  <si>
    <t>РКС</t>
  </si>
  <si>
    <t>для территории Российской Федерации, относящейся к районам Крайнего Севера</t>
  </si>
  <si>
    <t>СЛЖ</t>
  </si>
  <si>
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АЭС.</t>
  </si>
  <si>
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</si>
  <si>
    <t>Сложные объекты</t>
  </si>
  <si>
    <t>АЭС</t>
  </si>
  <si>
    <t>При определении сметной стоимости строительства объектов капитального строительства АЭС.</t>
  </si>
  <si>
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</si>
  <si>
    <t>ОПТ/В</t>
  </si>
  <si>
    <t>{вкл}    - Прокладка  МЕЖДУГОРОДНЫХ  ВОЛОКОННО-ОПТИЧЕСКИХ ЛИНИЙ (для ФЕРм10, отд. 6 разд.3)  {выкл} - Прокладка  ГОРОДСКИХ               ВОЛОКОННО-ОПТИТЕСКИХ ЛИНИЙ  (для ФЕРм10, отд. 6 разд.3)</t>
  </si>
  <si>
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</si>
  <si>
    <t>Прокладка междугородных в/опт. кабелей</t>
  </si>
  <si>
    <t>АВИ</t>
  </si>
  <si>
    <t>(вкл)   -  При работах по ДИСПЕТЧЕРЕЗАЦИИ управления движением АВИАТРАНСПОРТОМ {вкл}  (монтажные работы )</t>
  </si>
  <si>
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</si>
  <si>
    <t>Диспетчеризация авитранспорта</t>
  </si>
  <si>
    <t>ЗАКР</t>
  </si>
  <si>
    <t>{вкл}   -  Обслуживающие и сопутстующие работы в тоннелях при  производве работ ЗАКРЫТЫМ СПОСОБОМ   {выкл} - Обслуживающие и сопутстующие работы в тоннелях при  производве работ  ОТКРЫТЫМ</t>
  </si>
  <si>
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</si>
  <si>
    <t>Производство работ закрытым способом (обслуживающие процессы)</t>
  </si>
  <si>
    <t>ГОР</t>
  </si>
  <si>
    <t>(вкл) - ФЕРм-08, выполнение работ на горнорудных объектах  (выкл) - ФЕРм-08, выполнение работ на других объектах</t>
  </si>
  <si>
    <t>Выполнение работ на горнорудных объектах</t>
  </si>
  <si>
    <t>К_НР_РЕМ</t>
  </si>
  <si>
    <t>при ремонте жилых и общественных зданий если  ( если {РЕМ_ЖИЛ}= [вкл.]</t>
  </si>
  <si>
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</si>
  <si>
    <t>п.25</t>
  </si>
  <si>
    <t>К_СП_РЕМ</t>
  </si>
  <si>
    <t>к нормам СП при капитальном ремонте зданий и сооружений всех назначений ( если или {РЕМ_ЖИЛ}=[вкл] , или (РЕМ_ПР}=[вкл] )</t>
  </si>
  <si>
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</si>
  <si>
    <t>п.16</t>
  </si>
  <si>
    <t>К_НР_СЛЖ</t>
  </si>
  <si>
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объектов атомных электрических станций.  ( если {СЛЖ} = [вкл] )</t>
  </si>
  <si>
    <t>п.27 СЛОЖН</t>
  </si>
  <si>
    <t>К_НР_АЭС</t>
  </si>
  <si>
    <t>При определении сметной стоимости строительства объектов капитального строительства, относящихся к особо опасным и технически сложным. Для объектов атомных электрических станций.  ( если {АЭС} = [вкл] )</t>
  </si>
  <si>
    <t>п.27 АЭС</t>
  </si>
  <si>
    <t>Р_ОКР</t>
  </si>
  <si>
    <t>Разрядность округления результата расчета НР и СП  (с 05.04.2020 - до семи знаков после запятой)</t>
  </si>
  <si>
    <t>Лист_НРиСП</t>
  </si>
  <si>
    <t>Уровень цен 2024</t>
  </si>
  <si>
    <t>Индексы за итогом</t>
  </si>
  <si>
    <t>_OBSM_</t>
  </si>
  <si>
    <t>1-100-36-82</t>
  </si>
  <si>
    <t>Рабочий среднего разряда 3.6</t>
  </si>
  <si>
    <t>чел.-ч.</t>
  </si>
  <si>
    <t>)*1,1</t>
  </si>
  <si>
    <t>4-100-00-82</t>
  </si>
  <si>
    <t>Затраты труда машинистов</t>
  </si>
  <si>
    <t>91.05.02-005</t>
  </si>
  <si>
    <t>ТСЭМ Республики Крым (ред. 2017), 91.05.02-005, Приказ Минстроя России от 28.09.2017 г. № 1296/пр</t>
  </si>
  <si>
    <t>Краны козловые, грузоподъемность 32 т</t>
  </si>
  <si>
    <t>маш.-ч</t>
  </si>
  <si>
    <t>91.05.05-014</t>
  </si>
  <si>
    <t>ТСЭМ Республики Крым (ред. 2017), 91.05.05-014, Приказ Минстроя России от 28.09.2017 г. № 1296/пр</t>
  </si>
  <si>
    <t>Краны на автомобильном ходу, грузоподъемность 10 т</t>
  </si>
  <si>
    <t>91.06.01-003</t>
  </si>
  <si>
    <t>ТСЭМ Республики Крым (ред. 2017), 91.06.01-003, Приказ Минстроя России от 28.09.2017 г. № 1296/пр</t>
  </si>
  <si>
    <t>Домкраты гидравлические, грузоподъемность 63-100 т</t>
  </si>
  <si>
    <t>91.14.02-001</t>
  </si>
  <si>
    <t>ТСЭМ Республики Крым (ред. 2017), 91.14.02-001, Приказ Минстроя России от 28.09.2017 г. № 1296/пр</t>
  </si>
  <si>
    <t>Автомобили бортовые, грузоподъемность до 5 т</t>
  </si>
  <si>
    <t>91.17.04-042</t>
  </si>
  <si>
    <t>ТСЭМ Республики Крым (ред. 2017), 91.17.04-042, Приказ Минстроя России от 28.09.2017 г. № 1296/пр</t>
  </si>
  <si>
    <t>Аппарат для газовой сварки и резки</t>
  </si>
  <si>
    <t>91.17.04-171</t>
  </si>
  <si>
    <t>ТСЭМ Республики Крым (ред. 2017), 91.17.04-171, Приказ Минстроя России от 28.09.2017 г. № 1296/пр</t>
  </si>
  <si>
    <t>Преобразователи сварочные номинальным сварочным током 315-500 А</t>
  </si>
  <si>
    <t>Кислород технический газообразный</t>
  </si>
  <si>
    <t>Пропан-бутан, смесь техническая</t>
  </si>
  <si>
    <t>01.7.11.07-0035</t>
  </si>
  <si>
    <t>ТССЦ Республики Крым (ред. 2017), 01.7.11.07-0035, Приказ Минстроя России от 28.09.2017 г. № 1346/пр</t>
  </si>
  <si>
    <t>Электроды диаметром 4 мм Э46</t>
  </si>
  <si>
    <t>01.7.15.03-0041</t>
  </si>
  <si>
    <t>ТССЦ Республики Крым (ред. 2017), 01.7.15.03-0041, Приказ Минстроя России от 28.09.2017 г. № 1346/пр</t>
  </si>
  <si>
    <t>Болты с гайками и шайбами строительные</t>
  </si>
  <si>
    <t>01.7.15.06-0111</t>
  </si>
  <si>
    <t>ТССЦ Республики Крым (ред. 2017), 01.7.15.06-0111, Приказ Минстроя России от 28.09.2017 г. № 1346/пр</t>
  </si>
  <si>
    <t>Гвозди строительные</t>
  </si>
  <si>
    <t>01.7.20.08-0071</t>
  </si>
  <si>
    <t>ТССЦ Республики Крым (ред. 2017), 01.7.20.08-0071, Приказ Минстроя России от 28.09.2017 г. № 1346/пр</t>
  </si>
  <si>
    <t>Канаты пеньковые пропитанные</t>
  </si>
  <si>
    <t>07.2.07.12-0020</t>
  </si>
  <si>
    <t>ТССЦ Республики Крым (ред. 2017), 07.2.07.12-0020, Приказ Минстроя России от 28.09.2017 г. № 1397/пр</t>
  </si>
  <si>
    <t>Отдельные конструктивные элементы зданий и сооружений с преобладанием горячекатаных профилей, средняя масса сборочной единицы от 0,1 до 0,5 т</t>
  </si>
  <si>
    <t>07.2.07.13</t>
  </si>
  <si>
    <t>Конструкции стальные</t>
  </si>
  <si>
    <t>08.2.02.11-0007</t>
  </si>
  <si>
    <t>ТССЦ Республики Крым (ред. 2017), 08.2.02.11-0007, Приказ Минстроя России от 28.09.2017 г. № 1397/пр</t>
  </si>
  <si>
    <t>Канат двойной свивки типа ТК, конструкции 6х19(1+6+12)+1 о.с., оцинкованный из проволок марки В, маркировочная группа 1770 н/мм2, диаметром 5,5 мм</t>
  </si>
  <si>
    <t>10 м</t>
  </si>
  <si>
    <t>08.3.03.06-0002</t>
  </si>
  <si>
    <t>ТССЦ Республики Крым (ред. 2017), 08.3.03.06-0002, Приказ Минстроя России от 28.09.2017 г. № 1397/пр</t>
  </si>
  <si>
    <t>Проволока горячекатаная в мотках, диаметром 6,3-6,5 мм</t>
  </si>
  <si>
    <t>08.3.11.01-0091</t>
  </si>
  <si>
    <t>ТССЦ Республики Крым (ред. 2017), 08.3.11.01-0091, Приказ Минстроя России от 28.09.2017 г. № 1397/пр</t>
  </si>
  <si>
    <t>Швеллеры № 40 из стали марки Ст0</t>
  </si>
  <si>
    <t>11.1.03.01-0077</t>
  </si>
  <si>
    <t>ТССЦ Республики Крым (ред. 2017), 11.1.03.01-0077, Приказ Минстроя России от 28.09.2017 г. № 1397/пр</t>
  </si>
  <si>
    <t>Бруски обрезные хвойных пород длиной 4-6,5 м, шириной 75-150 мм, толщиной 40-75 мм, I сорта</t>
  </si>
  <si>
    <t>14.4.01.01-0003</t>
  </si>
  <si>
    <t>ТССЦ Республики Крым (ред. 2017), 14.4.01.01-0003, Приказ Минстроя России от 28.09.2017 г. № 1396/пр</t>
  </si>
  <si>
    <t>Грунтовка ГФ-021 красно-коричневая</t>
  </si>
  <si>
    <t>14.5.09.07-0029</t>
  </si>
  <si>
    <t>ТССЦ Республики Крым (ред. 2017), 14.5.09.07-0029, Приказ Минстроя России от 28.09.2017 г. № 1396/пр</t>
  </si>
  <si>
    <t>Растворитель марки Р-4</t>
  </si>
  <si>
    <t>1-100-50-82</t>
  </si>
  <si>
    <t>Рабочий среднего разряда 5</t>
  </si>
  <si>
    <t>91.10.05-005</t>
  </si>
  <si>
    <t>ТСЭМ Республики Крым (ред. 2017), 91.10.05-005, Приказ Минстроя России от 28.09.2017 г. № 1296/пр</t>
  </si>
  <si>
    <t>Трубоукладчики для труб диаметром до 700 мм, грузоподъемность 12,5 т</t>
  </si>
  <si>
    <t>91.17.04-033</t>
  </si>
  <si>
    <t>ТСЭМ Республики Крым (ред. 2017), 91.17.04-033, Приказ Минстроя России от 28.09.2017 г. № 1296/пр</t>
  </si>
  <si>
    <t>Агрегаты сварочные двухпостовые для ручной сварки на тракторе, мощность 79 кВт (108 л.с.)</t>
  </si>
  <si>
    <t>01.7.11.07-0032</t>
  </si>
  <si>
    <t>ТССЦ Республики Крым (ред. 2017), 01.7.11.07-0032, Приказ Минстроя России от 28.09.2017 г. № 1346/пр</t>
  </si>
  <si>
    <t>Электроды диаметром 4 мм Э42</t>
  </si>
  <si>
    <t>23.8.03.12</t>
  </si>
  <si>
    <t>Фланцы стальные плоские</t>
  </si>
  <si>
    <t>1-100-40-82</t>
  </si>
  <si>
    <t>Рабочий среднего разряда 4</t>
  </si>
  <si>
    <t>91.10.01-002</t>
  </si>
  <si>
    <t>ТСЭМ Республики Крым (ред. 2017), 91.10.01-002, Приказ Минстроя России от 28.09.2017 г. № 1296/пр</t>
  </si>
  <si>
    <t>Агрегаты наполнительно-опрессовочные до 300 м3/ч</t>
  </si>
  <si>
    <t>91.14.04-001</t>
  </si>
  <si>
    <t>ТСЭМ Республики Крым (ред. 2017), 91.14.04-001, Приказ Минстроя России от 28.09.2017 г. № 1296/пр</t>
  </si>
  <si>
    <t>Тягачи седельные, грузоподъемность 12 т</t>
  </si>
  <si>
    <t>91.14.05-011</t>
  </si>
  <si>
    <t>ТСЭМ Республики Крым (ред. 2017), 91.14.05-011, Приказ Минстроя России от 28.09.2017 г. № 1296/пр</t>
  </si>
  <si>
    <t>Полуприцепы общего назначения, грузоподъемность 12 т</t>
  </si>
  <si>
    <t>91.17.04-233</t>
  </si>
  <si>
    <t>ТСЭМ Республики Крым (ред. 2017), 91.17.04-233, Приказ Минстроя России от 28.09.2017 г. № 1296/пр</t>
  </si>
  <si>
    <t>Установки для сварки ручной дуговой (постоянного тока)</t>
  </si>
  <si>
    <t>01.7.03.01-0002</t>
  </si>
  <si>
    <t>ТССЦ Республики Крым (ред. 2017), 01.7.03.01-0002, Приказ Минстроя России от 28.09.2017 г. № 1346/пр</t>
  </si>
  <si>
    <t>Вода водопроводная</t>
  </si>
  <si>
    <t>01.7.11.07-0041</t>
  </si>
  <si>
    <t>ТССЦ Республики Крым (ред. 2017), 01.7.11.07-0041, Приказ Минстроя России от 28.09.2017 г. № 1346/пр</t>
  </si>
  <si>
    <t>Электроды диаметром 4 мм Э55</t>
  </si>
  <si>
    <t>999-0005</t>
  </si>
  <si>
    <t>Масса оборудования</t>
  </si>
  <si>
    <t>999-9950</t>
  </si>
  <si>
    <t>Вспомогательные ненормируемые материалы (2% от ОЗП)</t>
  </si>
  <si>
    <t>РУБ</t>
  </si>
  <si>
    <t>01.7.19.04-0031</t>
  </si>
  <si>
    <t>ТССЦ Республики Крым (ред. 2017), 01.7.19.04-0031, Приказ Минстроя России от 28.09.2017 г. № 1346/пр</t>
  </si>
  <si>
    <t>Прокладки резиновые (пластина техническая прессованная)</t>
  </si>
  <si>
    <t>91.05.08-006</t>
  </si>
  <si>
    <t>ТСЭМ Республики Крым (ред. 2017), 91.05.08-006, Приказ Минстроя России от 28.09.2017 г. № 1296/пр</t>
  </si>
  <si>
    <t>Краны на пневмоколесном ходу, грузоподъемность 16 т</t>
  </si>
  <si>
    <t>91.14.02-003</t>
  </si>
  <si>
    <t>ТСЭМ Республики Крым (ред. 2017), 91.14.02-003, Приказ Минстроя России от 28.09.2017 г. № 1296/пр</t>
  </si>
  <si>
    <t>Автомобили бортовые, грузоподъемность до 10 т</t>
  </si>
  <si>
    <t>91.17.04-231</t>
  </si>
  <si>
    <t>ТСЭМ Республики Крым (ред. 2017), 91.17.04-231, Приказ Минстроя России от 28.09.2017 г. № 1296/пр</t>
  </si>
  <si>
    <t>Установки для сварки автоматической под слоем флюса</t>
  </si>
  <si>
    <t>1-100-32-82</t>
  </si>
  <si>
    <t>Рабочий среднего разряда 3.2</t>
  </si>
  <si>
    <t>91.05.04-009</t>
  </si>
  <si>
    <t>ТСЭМ Республики Крым (ред. 2017), 91.05.04-009, Приказ Минстроя России от 28.09.2017 г. № 1296/пр</t>
  </si>
  <si>
    <t>Краны мостовые электрические, грузоподъемность 32 т</t>
  </si>
  <si>
    <t>91.05.06-009</t>
  </si>
  <si>
    <t>ТСЭМ Республики Крым (ред. 2017), 91.05.06-009, Приказ Минстроя России от 28.09.2017 г. № 1296/пр</t>
  </si>
  <si>
    <t>Краны на гусеничном ходу, грузоподъемность 50-63 т</t>
  </si>
  <si>
    <t>91.14.06-012</t>
  </si>
  <si>
    <t>ТСЭМ Республики Крым (ред. 2017), 91.14.06-012, Приказ Минстроя России от 28.09.2017 г. № 1296/пр</t>
  </si>
  <si>
    <t>Трубоплетевозы на автомобильном ходу до 19 т</t>
  </si>
  <si>
    <t>1-4.0-н</t>
  </si>
  <si>
    <t>Затраты труда рабочих, разряд работ 4</t>
  </si>
  <si>
    <t>чел.-ч</t>
  </si>
  <si>
    <t>)*0,8</t>
  </si>
  <si>
    <t>030403</t>
  </si>
  <si>
    <t>ТСЭМ Республики Крым (ред. 2017), 91.06.03-055, Приказ Минстроя России от 28.09.2017 г. № 1296/пр</t>
  </si>
  <si>
    <t>Лебедки электрические тяговым усилием 19,62 кН (2 т)</t>
  </si>
  <si>
    <t>101-0324</t>
  </si>
  <si>
    <t>101-9892</t>
  </si>
  <si>
    <t>ССЦ ОЕР, сб.101,поз.9892</t>
  </si>
  <si>
    <t>Прокладки паронитовые</t>
  </si>
  <si>
    <t>1-100-30-82</t>
  </si>
  <si>
    <t>Рабочий среднего разряда 3</t>
  </si>
  <si>
    <t>91.18.01-012</t>
  </si>
  <si>
    <t>ТСЭМ Республики Крым (ред. 2017), 91.18.01-012, Приказ Минстроя России от 28.09.2017 г. № 1296/пр</t>
  </si>
  <si>
    <t>Компрессоры передвижные с электродвигателем давлением 600 кПа (6 ат), производительность до 3,5 м3/мин</t>
  </si>
  <si>
    <t>91.21.10-003</t>
  </si>
  <si>
    <t>ТСЭМ Республики Крым (ред. 2017), 91.21.10-003, Приказ Минстроя России от 28.09.2017 г. № 1296/пр</t>
  </si>
  <si>
    <t>Молотки при работе от передвижных компрессорных станций отбойные пневматические</t>
  </si>
  <si>
    <t>1-3.5-н</t>
  </si>
  <si>
    <t>Затраты труда рабочих, разряд работ 3.5</t>
  </si>
  <si>
    <t>чел.час</t>
  </si>
  <si>
    <t>010313</t>
  </si>
  <si>
    <t>ТСЭМ Республики Крым (ред. 2017), 91.15.02-025, Приказ Минстроя России от 28.09.2017 г. № 1296/пр</t>
  </si>
  <si>
    <t>Тракторы на гусеничном ходу, мощность 96 кВт (130 л.с.)</t>
  </si>
  <si>
    <t>021402</t>
  </si>
  <si>
    <t>ЦЭМ ОЕР сб.02,поз.1402</t>
  </si>
  <si>
    <t>Краны на пневмоколесном ходу при работе на монтаже технологического оборудования 25 т</t>
  </si>
  <si>
    <t>040504</t>
  </si>
  <si>
    <t>542-0042</t>
  </si>
  <si>
    <t>ССЦ ОЕР, сб.542,поз.0042</t>
  </si>
  <si>
    <t>01.3.02.06-0011</t>
  </si>
  <si>
    <t>ТССЦ Республики Крым (ред. 2017), 01.3.02.06-0011, Приказ Минстроя России от 28.09.2017 г. № 1346/пр</t>
  </si>
  <si>
    <t>Углекислый газ</t>
  </si>
  <si>
    <t>01.7.11.04-0071</t>
  </si>
  <si>
    <t>ТССЦ Республики Крым (ред. 2017), 01.7.11.04-0071, Приказ Минстроя России от 28.09.2017 г. № 1346/пр</t>
  </si>
  <si>
    <t>Проволока сварочная легированная диаметром 2 мм</t>
  </si>
  <si>
    <t>01.7.11.06-0002</t>
  </si>
  <si>
    <t>ТССЦ Республики Крым (ред. 2017), 01.7.11.06-0002, Приказ Минстроя России от 28.09.2017 г. № 1346/пр</t>
  </si>
  <si>
    <t>Флюс АН-47</t>
  </si>
  <si>
    <t>1-100-45-82</t>
  </si>
  <si>
    <t>Рабочий среднего разряда 4.5</t>
  </si>
  <si>
    <t>91.01.01-036</t>
  </si>
  <si>
    <t>ТСЭМ Республики Крым (ред. 2017), 91.01.01-036, Приказ Минстроя России от 28.09.2017 г. № 1296/пр</t>
  </si>
  <si>
    <t>Бульдозеры, мощность 96 кВт (130 л.с.)</t>
  </si>
  <si>
    <t>91.10.05-004</t>
  </si>
  <si>
    <t>ТСЭМ Республики Крым (ред. 2017), 91.10.05-004, Приказ Минстроя России от 28.09.2017 г. № 1296/пр</t>
  </si>
  <si>
    <t>Трубоукладчики для труб диаметром до 400 мм, грузоподъемность 6,3 т</t>
  </si>
  <si>
    <t>91.10.06-001</t>
  </si>
  <si>
    <t>ТСЭМ Республики Крым (ред. 2017), 91.10.06-001, Приказ Минстроя России от 28.09.2017 г. № 1296/пр</t>
  </si>
  <si>
    <t>Установки для подогрева стыков</t>
  </si>
  <si>
    <t>91.10.09-012</t>
  </si>
  <si>
    <t>ТСЭМ Республики Крым (ред. 2017), 91.10.09-012, Приказ Минстроя России от 28.09.2017 г. № 1296/пр</t>
  </si>
  <si>
    <t>Установки для гидравлических испытаний трубопроводов, давление нагнетания низкое 0,1 МПа (1 кгс/см2), высокое 10 МПа (100 кгс/см2) при работе от передвижных электростанций</t>
  </si>
  <si>
    <t>91.16.01-002</t>
  </si>
  <si>
    <t>ТСЭМ Республики Крым (ред. 2017), 91.16.01-002, Приказ Минстроя России от 28.09.2017 г. № 1296/пр</t>
  </si>
  <si>
    <t>Электростанции передвижные, мощность 4 кВт</t>
  </si>
  <si>
    <t>01.7.03.01-0001</t>
  </si>
  <si>
    <t>ТССЦ Республики Крым (ред. 2017), 01.7.03.01-0001, Приказ Минстроя России от 28.09.2017 г. № 1346/пр</t>
  </si>
  <si>
    <t>Вода</t>
  </si>
  <si>
    <t>01.7.11.04-0072</t>
  </si>
  <si>
    <t>ТССЦ Республики Крым (ред. 2017), 01.7.11.04-0072, Приказ Минстроя России от 28.09.2017 г. № 1346/пр</t>
  </si>
  <si>
    <t>Проволока сварочная легированная диаметром 4 мм</t>
  </si>
  <si>
    <t>11.1.03.01-0079</t>
  </si>
  <si>
    <t>ТССЦ Республики Крым (ред. 2017), 11.1.03.01-0079, Приказ Минстроя России от 28.09.2017 г. № 1397/пр</t>
  </si>
  <si>
    <t>Бруски обрезные хвойных пород длиной 4-6,5 м, шириной 75-150 мм, толщиной 40-75 мм, III сорта</t>
  </si>
  <si>
    <t>23.3.10.02</t>
  </si>
  <si>
    <t>Трубы стальные</t>
  </si>
  <si>
    <t>м</t>
  </si>
  <si>
    <t>91.06.03-045</t>
  </si>
  <si>
    <t>ТСЭМ Республики Крым (ред. 2017), 91.06.03-045, Приказ Минстроя России от 28.09.2017 г. № 1296/пр</t>
  </si>
  <si>
    <t>Лебедки ручные и рычажные тяговым усилием 14,72 кН (1,5 т)</t>
  </si>
  <si>
    <t>01.3.01.06-0046</t>
  </si>
  <si>
    <t>ТССЦ Республики Крым (ред. 2017), 01.3.01.06-0046, Приказ Минстроя России от 28.09.2017 г. № 1346/пр</t>
  </si>
  <si>
    <t>Смазка солидол жировой марки «Ж»</t>
  </si>
  <si>
    <t>01.7.19.07-0002</t>
  </si>
  <si>
    <t>ТССЦ Республики Крым (ред. 2017), 01.7.19.07-0002, Приказ Минстроя России от 28.09.2017 г. № 1346/пр</t>
  </si>
  <si>
    <t>Резина листовая вулканизованная цветная</t>
  </si>
  <si>
    <t>08.1.02.11-0001</t>
  </si>
  <si>
    <t>ТССЦ Республики Крым (ред. 2017), 08.1.02.11-0001, Приказ Минстроя России от 28.09.2017 г. № 1397/пр</t>
  </si>
  <si>
    <t>Поковки из квадратных заготовок, масса 1,8 кг</t>
  </si>
  <si>
    <t>1-100-41-82</t>
  </si>
  <si>
    <t>Рабочий среднего разряда 4.1</t>
  </si>
  <si>
    <t>91.21.22-443</t>
  </si>
  <si>
    <t>ТСЭМ Республики Крым (ред. 2017), 91.21.22-443, Приказ Минстроя России от 28.09.2017 г. № 1296/пр</t>
  </si>
  <si>
    <t>Установки для изготовления бандажей, диафрагм, пряжек</t>
  </si>
  <si>
    <t>01.7.15.04-0054</t>
  </si>
  <si>
    <t>ТССЦ Республики Крым (ред. 2017), 01.7.15.04-0054, Приказ Минстроя России от 28.09.2017 г. № 1346/пр</t>
  </si>
  <si>
    <t>Винты самонарезающие оцинкованные, размером 4-12 мм ГОСТ 10621-80</t>
  </si>
  <si>
    <t>08.3.02.01-0041</t>
  </si>
  <si>
    <t>ТССЦ Республики Крым (ред. 2017), 08.3.02.01-0041, Приказ Минстроя России от 28.09.2017 г. № 1397/пр</t>
  </si>
  <si>
    <t>Лента стальная упаковочная, мягкая, нормальной точности 0,7х20-50 мм</t>
  </si>
  <si>
    <t>08.3.03.05-0011</t>
  </si>
  <si>
    <t>ТССЦ Республики Крым (ред. 2017), 08.3.03.05-0011, Приказ Минстроя России от 28.09.2017 г. № 1397/пр</t>
  </si>
  <si>
    <t>Проволока стальная низкоуглеродистая разного назначения оцинкованная диаметром 1,1 мм</t>
  </si>
  <si>
    <t>08.3.03.05-0013</t>
  </si>
  <si>
    <t>ТССЦ Республики Крым (ред. 2017), 08.3.03.05-0013, Приказ Минстроя России от 28.09.2017 г. № 1397/пр</t>
  </si>
  <si>
    <t>Проволока стальная низкоуглеродистая разного назначения оцинкованная диаметром 1,6 мм</t>
  </si>
  <si>
    <t>08.3.05.05-0054</t>
  </si>
  <si>
    <t>ТССЦ Республики Крым (ред. 2017), 08.3.05.05-0054, Приказ Минстроя России от 28.09.2017 г. № 1397/пр</t>
  </si>
  <si>
    <t>Сталь листовая оцинкованная толщиной листа 0,8 мм</t>
  </si>
  <si>
    <t>10.1.02.02-0103</t>
  </si>
  <si>
    <t>ТССЦ Республики Крым (ред. 2017), 10.1.02.02-0103, Приказ Минстроя России от 28.09.2017 г. № 1397/пр</t>
  </si>
  <si>
    <t>Листы алюминиевые марки АД1Н, толщиной 1 мм</t>
  </si>
  <si>
    <t>12.2.03.15</t>
  </si>
  <si>
    <t>Материалы теплоизоляционные</t>
  </si>
  <si>
    <t>91.21.22-441</t>
  </si>
  <si>
    <t>ТСЭМ Республики Крым (ред. 2017), 91.21.22-441, Приказ Минстроя России от 28.09.2017 г. № 1296/пр</t>
  </si>
  <si>
    <t>Установки для заготовки защитных покрытий тепловой изоляции</t>
  </si>
  <si>
    <t>08.3.05.05-0051</t>
  </si>
  <si>
    <t>ТССЦ Республики Крым (ред. 2017), 08.3.05.05-0051, Приказ Минстроя России от 28.09.2017 г. № 1397/пр</t>
  </si>
  <si>
    <t>Сталь листовая оцинкованная толщиной листа 0,5 мм</t>
  </si>
  <si>
    <t>12.2.01.01</t>
  </si>
  <si>
    <t>Детали покрытия из оцинкованной стали</t>
  </si>
  <si>
    <t>1-100-37-82</t>
  </si>
  <si>
    <t>Рабочий среднего разряда 3.7</t>
  </si>
  <si>
    <t>08.3.03.04-0021</t>
  </si>
  <si>
    <t>ТССЦ Республики Крым (ред. 2017), 08.3.03.04-0021, Приказ Минстроя России от 28.09.2017 г. № 1397/пр</t>
  </si>
  <si>
    <t>Проволока стальная низкоуглеродистая общего назначения диаметром 0,8 мм</t>
  </si>
  <si>
    <t>08.3.03.04-0025</t>
  </si>
  <si>
    <t>ТССЦ Республики Крым (ред. 2017), 08.3.03.04-0025, Приказ Минстроя России от 28.09.2017 г. № 1397/пр</t>
  </si>
  <si>
    <t>Проволока стальная низкоуглеродистая общего назначения диаметром 2 мм</t>
  </si>
  <si>
    <t>08.3.03.05-0020</t>
  </si>
  <si>
    <t>ТССЦ Республики Крым (ред. 2017), 08.3.03.05-0020, Приказ Минстроя России от 28.09.2017 г. № 1397/пр</t>
  </si>
  <si>
    <t>Проволока стальная низкоуглеродистая разного назначения оцинкованная диаметром 6,0-6,3 мм</t>
  </si>
  <si>
    <t>12.2.01.09</t>
  </si>
  <si>
    <t>Изделия теплоизоляционные</t>
  </si>
  <si>
    <t>1-100-35-82</t>
  </si>
  <si>
    <t>Рабочий среднего разряда 3.5</t>
  </si>
  <si>
    <t>08.3.05.06</t>
  </si>
  <si>
    <t>Металл листовой</t>
  </si>
  <si>
    <t>91.06.03-060</t>
  </si>
  <si>
    <t>ТСЭМ Республики Крым (ред. 2017), 91.06.03-060, Приказ Минстроя России от 28.09.2017 г. № 1296/пр</t>
  </si>
  <si>
    <t>Лебедки электрические тяговым усилием до 5,79 кН (0,59 т)</t>
  </si>
  <si>
    <t>91.06.05-011</t>
  </si>
  <si>
    <t>ТСЭМ Республики Крым (ред. 2017), 91.06.05-011, Приказ Минстроя России от 28.09.2017 г. № 1296/пр</t>
  </si>
  <si>
    <t>Погрузчик, грузоподъемность 5 т</t>
  </si>
  <si>
    <t>91.18.01-007</t>
  </si>
  <si>
    <t>ТСЭМ Республики Крым (ред. 2017), 91.18.01-007, Приказ Минстроя России от 28.09.2017 г. № 1296/пр</t>
  </si>
  <si>
    <t>Компрессоры передвижные с двигателем внутреннего сгорания, давлением до 686 кПа (7 ат), производительность до 5 м3/мин</t>
  </si>
  <si>
    <t>02.3.01.07</t>
  </si>
  <si>
    <t>Песок кварцевый ЛПК-5</t>
  </si>
  <si>
    <t>01.7.20.08-0051</t>
  </si>
  <si>
    <t>ТССЦ Республики Крым (ред. 2017), 01.7.20.08-0051, Приказ Минстроя России от 28.09.2017 г. № 1346/пр</t>
  </si>
  <si>
    <t>Ветошь</t>
  </si>
  <si>
    <t>14.5.09.11-0101</t>
  </si>
  <si>
    <t>ТССЦ Республики Крым (ред. 2017), 14.5.09.11-0101, Приказ Минстроя России от 28.09.2017 г. № 1396/пр</t>
  </si>
  <si>
    <t>Уайт-спирит</t>
  </si>
  <si>
    <t>1-100-49-82</t>
  </si>
  <si>
    <t>Рабочий среднего разряда 4.9</t>
  </si>
  <si>
    <t>91.21.01-012</t>
  </si>
  <si>
    <t>ТСЭМ Республики Крым (ред. 2017), 91.21.01-012, Приказ Минстроя России от 28.09.2017 г. № 1296/пр</t>
  </si>
  <si>
    <t>Агрегаты окрасочные высокого давления для окраски поверхностей конструкций, мощность 1 кВт</t>
  </si>
  <si>
    <t>14.5.09.04-0111</t>
  </si>
  <si>
    <t>ТССЦ Республики Крым (ред. 2017), 14.5.09.04-0111, Приказ Минстроя России от 28.09.2017 г. № 1396/пр</t>
  </si>
  <si>
    <t>Отвердитель № 1</t>
  </si>
  <si>
    <t>Растворитель марки Р-5</t>
  </si>
  <si>
    <t>14.5.11.09-0106</t>
  </si>
  <si>
    <t>ТССЦ Республики Крым (ред. 2017), 14.5.11.09-0106, Приказ Минстроя России от 28.09.2017 г. № 1396/пр</t>
  </si>
  <si>
    <t>Шпатлевка ЭП-00-10 красно-коричневая</t>
  </si>
  <si>
    <t>1-100-38-82</t>
  </si>
  <si>
    <t>Рабочий среднего разряда 3.8</t>
  </si>
  <si>
    <t>91.14.02-002</t>
  </si>
  <si>
    <t>ТСЭМ Республики Крым (ред. 2017), 91.14.02-002, Приказ Минстроя России от 28.09.2017 г. № 1296/пр</t>
  </si>
  <si>
    <t>Автомобили бортовые, грузоподъемность до 8 т</t>
  </si>
  <si>
    <t>91.21.12-002</t>
  </si>
  <si>
    <t>ТСЭМ Республики Крым (ред. 2017), 91.21.12-002, Приказ Минстроя России от 28.09.2017 г. № 1296/пр</t>
  </si>
  <si>
    <t>Ножницы листовые кривошипные гильотинные</t>
  </si>
  <si>
    <t>91.21.16-001</t>
  </si>
  <si>
    <t>ТСЭМ Республики Крым (ред. 2017), 91.21.16-001, Приказ Минстроя России от 28.09.2017 г. № 1296/пр</t>
  </si>
  <si>
    <t>Пресс-ножницы комбинированные</t>
  </si>
  <si>
    <t>01.7.11.07-0044</t>
  </si>
  <si>
    <t>ТССЦ Республики Крым (ред. 2017), 01.7.11.07-0044, Приказ Минстроя России от 28.09.2017 г. № 1346/пр</t>
  </si>
  <si>
    <t>Электроды диаметром 5 мм Э42</t>
  </si>
  <si>
    <t>1-100-34-82</t>
  </si>
  <si>
    <t>Рабочий среднего разряда 3.4</t>
  </si>
  <si>
    <t>91.05.06-007</t>
  </si>
  <si>
    <t>ТСЭМ Республики Крым (ред. 2017), 91.05.06-007, Приказ Минстроя России от 28.09.2017 г. № 1296/пр</t>
  </si>
  <si>
    <t>Краны на гусеничном ходу, грузоподъемность 25 т</t>
  </si>
  <si>
    <t>91.21.19-031</t>
  </si>
  <si>
    <t>ТСЭМ Республики Крым (ред. 2017), 91.21.19-031, Приказ Минстроя России от 28.09.2017 г. № 1296/пр</t>
  </si>
  <si>
    <t>Станок сверлильный</t>
  </si>
  <si>
    <t>1-100-44-82</t>
  </si>
  <si>
    <t>Рабочий среднего разряда 4.4</t>
  </si>
  <si>
    <t>91.05.01-025</t>
  </si>
  <si>
    <t>ТСЭМ Республики Крым (ред. 2017), 91.05.01-025, Приказ Минстроя России от 28.09.2017 г. № 1296/пр</t>
  </si>
  <si>
    <t>Краны башенные, грузоподъемность 25-75 т</t>
  </si>
  <si>
    <t>91.06.03-062</t>
  </si>
  <si>
    <t>ТСЭМ Республики Крым (ред. 2017), 91.06.03-062, Приказ Минстроя России от 28.09.2017 г. № 1296/пр</t>
  </si>
  <si>
    <t>Лебедки электрические тяговым усилием до 31,39 кН (3,2 т)</t>
  </si>
  <si>
    <t>91.17.04-011</t>
  </si>
  <si>
    <t>ТСЭМ Республики Крым (ред. 2017), 91.17.04-011, Приказ Минстроя России от 28.09.2017 г. № 1296/пр</t>
  </si>
  <si>
    <t>Автоматы сварочные номинальным сварочным током 450-1250 А</t>
  </si>
  <si>
    <t>1-100-31-82</t>
  </si>
  <si>
    <t>Рабочий среднего разряда 3.1</t>
  </si>
  <si>
    <t>01.7.16.02</t>
  </si>
  <si>
    <t>Детали деревянные лесов</t>
  </si>
  <si>
    <t>Детали стальных трубчатых лесов</t>
  </si>
  <si>
    <t>11.2.13.06-0011</t>
  </si>
  <si>
    <t>ТССЦ Республики Крым (ред. 2017), 11.2.13.06-0011, Приказ Минстроя России от 28.09.2017 г. № 1397/пр</t>
  </si>
  <si>
    <t>Щиты: настила</t>
  </si>
  <si>
    <t>ЦЭМ ОЕР сб.03,поз.0403</t>
  </si>
  <si>
    <t>Лебедки электрические, тяговым усилием 19,62 (2) кH (т)</t>
  </si>
  <si>
    <t>ССЦ ОЕР, сб.101,поз.0324</t>
  </si>
  <si>
    <t>ЦЭМ ОЕР сб.01,поз.0313</t>
  </si>
  <si>
    <t>Тракторы на гусеничном ходу  130 л.с.</t>
  </si>
  <si>
    <t>ЦЭМ ОЕР сб.04,поз.0504</t>
  </si>
  <si>
    <t>Аппараты для газовой сварки и резки</t>
  </si>
  <si>
    <t>Работы проводятся на действующем  химическом предприятии  в зоне  действующего технологического оборудования;  в стесненных условиях. Производство строительных и других работ на открытой площадке. Производство работ на предприятиях где в силу режима секретности и (или) внутриобъектного режима применяются специальный допуск, специальный пропуск и другие ограничения для рабочих. Производство ремонтно-строительных работ осуществляется с вредными условиями труда с применением СИЗ.</t>
  </si>
  <si>
    <t>Монтаж площадок с настилом и ограждением из листовой, рифленой, просечной и круглой стали (Демонтаж в лом металлоконструкций площадок, ограждений, стоек, балок, опор, настилов, кронштейннов в лом, на отм +3,780; отм.+7,000; отм. +12,700; отм. 15,440 с применением газовой резки , в распираторе , в страховочной привязи с временных подмостей, автокраном.)</t>
  </si>
  <si>
    <t>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Табл.2, п.4  Наименование: При демонтаже (разборке) металлических конструкций</t>
  </si>
  <si>
    <t>Приварка фланцев к стальным трубопроводам диаметром 600 мм (Демонтаж (для замены) в лом с трубопровода ответного фланца ДУ600-1шт. (задвижки с электроприводом ДУ-600) с применение газовой резки, в распираторе, в страховочной привязи с временных подмостей(Н-до10м.), автокраном)</t>
  </si>
  <si>
    <t>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Табл.2, п.3  Наименование: При демонтаже (разборке) систем инженерно-технического обеспечения</t>
  </si>
  <si>
    <t>Трубопровод в помещениях или на открытых площадках в пределах цехов, монтируемый из готовых узлов, на номинальное давление не более 2,5 МПа, диаметр труб наружный 1220 мм (Демонтаж стального перехода Ф1215х600х10мм (m-0,35 тн) с фланцем Ду1200 (m-0,1 тн) (в лом) с применением газовой резки, в респираторе, в страховочной привязи с временных подмостей (H-до 20м), автокраном)</t>
  </si>
  <si>
    <t>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Табл.3, п.3  Наименование: Демонтаж: Оборудование, не пригодное для дальнейшего использования, (предназначено в лом) с разборкой и резкой на части</t>
  </si>
  <si>
    <t>Трубопровод в помещениях или на открытых площадках в пределах цехов, монтируемый из готовых узлов, на номинальное давление не более 2,5 МПа, диаметр труб наружный 1220 мм (Демонтаж стального перехода Ф1215х600х10мм (m-0,35 тн) с фланцем Ду1200 (m-0,1 тн) (в лом) с применением газовой резки, в респираторе, в страховочной привязи с временных подмостей (H-до 10м), автокраном)</t>
  </si>
  <si>
    <t>Трубопровод в помещениях или на открытых площадках в пределах цехов, монтируемый из готовых узлов, на номинальное давление не более 2,5 МПа, диаметр труб наружный 630 мм (Демонтаж стальных сварных трубопроводов с отводами Ф630х9мм (в лом), с применением газовой резки, в респираторе, в страховочной привязи с временных подмостей (Н-от 8 до 15м), автокраном)</t>
  </si>
  <si>
    <t>Трубопровод в помещениях или на открытых площадках в пределах цехов, монтируемый из готовых узлов, на номинальное давление не более 2,5 МПа, диаметр труб наружный 219 мм (Демонтаж стальных сварных трубопроводов с отводами Ф219х7мм (в лом), с применением газовой резки, в респираторе, в страховочной привязи с временных подмостей (Н-от 0 до 15м), автокраном)</t>
  </si>
  <si>
    <t>Арматура фланцевая с ручным приводом или без привода водопроводная на номинальное давление до 4 МПа, номинальный диаметр 600 мм (Демонтаж задвижки Ду600 в резерв с применением газовой резки, в респираторе, в страховочной привязи с временных подмостей (Н- до 10м), автокраном)</t>
  </si>
  <si>
    <t>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Табл.3, п.2  Наименование: Демонтаж: Оборудование, пригодное для дальнейшего использования, со снятием с места установки, необходимой (частичной) разборкой без надобности хранения (перемещается на другое место установки и т.п.)</t>
  </si>
  <si>
    <t>Электрофильтр вертикальный с трубчатыми осадительными электродами, типа ПГ-8 ( Демонтажные работы , внутри электрофильтра: дистанционной решетки; газораспред. решетки ; трубной решетки - с креплением ; м/к переодической прмывки электродов - с креплением ; защитных юбок; подвеса; верхней и нижней рамы ; корронирующих и осадительных электродов. )</t>
  </si>
  <si>
    <t>Разборка горизонтальных поверхностей бетонных конструкций при помощи отбойных молотков, бетон марки 100 (Механическая разбивка бетона для дальнейшего демонтажа электрофильтра, в шланговом противогазе в присутствии наблюдающего, в страховочной привязи с временных подмостей (Н-до 10м), внутри оборудования.)</t>
  </si>
  <si>
    <t>Поправка: МР 519/пр Прил.2, Табл.3,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</t>
  </si>
  <si>
    <t>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</si>
  <si>
    <t>Электрофильтр вертикальный с трубчатыми осадительными электродами, типа ПГ-8 ( монтажные работы , внутри электрофильтра: дистанционной решетки; газораспред. решетки ; трубной решетки - с креплением ; м/к переодической прмывки электродов - с креплением ; защитных юбок; подвеса; верхней и нижней рамы ; корронирующих и осадительных электродов - с устранением смещения ; )</t>
  </si>
  <si>
    <t>Трубопровод в помещениях или на открытых площадках в пределах цехов, монтируемый из труб и готовых деталей, на номинальное давление не более 2,5 МПа, диаметр труб наружный 630 мм (Монтаж обвязочного трубопровода ДУ 630с катушкой 630х10 L=0,6 м согласно проекта 010.0798.-ТХ при помощи горезки и электросварки, в страховочной привязи с помощью крана.)</t>
  </si>
  <si>
    <t>Трубопровод в помещениях или на открытых площадках в пределах цехов, монтируемый из труб и готовых деталей, на номинальное давление не более 2,5 МПа, диаметр труб наружный 219 мм ( Монтаж обвязочного трубопровода ДУ 219 согласно проекта 010.0798.-ТХ при помощи горезки и электросварки, в страховочной привязи с помощью крана.)</t>
  </si>
  <si>
    <t>Изоляция плоских и криволинейных поверхностей матами минераловатными прошивными безобкладочными и в обкладках, плитами минераловатными на синтетическом связующем, плитами из стеклянного штапельного волокна (Теплоизоляция  поверхностей изоляторных коробок, матами минераловатными прошивными,в распираторе в страховочной привязи.)</t>
  </si>
  <si>
    <t>Монтаж балок, ригелей перекрытия, покрытия и под установку оборудования многоэтажных зданий при высоте здания до 25 м (Монтаж балок Б1,Б2,Б3,Б4,Б5,Б6 при помощи горезки и электросварки, в распитраторе в страховочной привязи с помощью крана или ручных лебедок.)</t>
  </si>
  <si>
    <t>Сборка с помощью лебедок ручных (с установкой и снятием их в процессе работы) или вручную (мелких деталей) стремянки, связи, кронштейны, тормозные конструкции и пр. (Изготовление монтажного узла 17,20. и уголка 10шт 50х5 L=1,188, 6шт уголок 50х5 L=300 Масса общая 0,0668т)</t>
  </si>
  <si>
    <t>Монтаж связей и распорок из одиночных и парных уголков, гнутосварных профилей для пролетов до 24 м при высоте здания до 25 м (Монтаж монтажного узла 17,20. и уголков. Масса общая 0,0668т    при помощи горезки и электросварки, в распитраторе в страховочной привязи с помощью крана или ручных лебедок.)</t>
  </si>
  <si>
    <t>Монтаж балок, ригелей перекрытия, покрытия и под установку оборудования многоэтажных зданий при высоте здания до 25 м ( Монтаж балок Б1,Б2,Б3,Б4,Б5,Б6,Б7,Б8,Б9,Б10,Б11,Б12. при помощи горезки и электросварки, в распитраторе в страховочной привязи с помощью крана или ручных лебедок.)</t>
  </si>
  <si>
    <t>Сборка с помощью лебедок ручных (с установкой и снятием их в процессе работы) или вручную (мелких деталей) стремянки, связи, кронштейны, тормозные конструкции и пр. (Изготовление монтажного узла 1,2,7,12,13,15,16,21. с уголком.Общая масса с узлами 0,2713т)</t>
  </si>
  <si>
    <t>Монтаж балок, ригелей перекрытия, покрытия и под установку оборудования многоэтажных зданий при высоте здания до 25 м (Монтаж балок Б1,Б2,Б3,Б4,Б5,Б6.  при помощи горезки и электросварки, в распитраторе в страховочной привязи с помощью крана или ручных лебедок)</t>
  </si>
  <si>
    <t>Монтаж связей и распорок из одиночных и парных уголков, гнутосварных профилей для пролетов до 24 м при высоте здания до 25 м (Монтаж монтажного узла 1,2,7 и уголков при помощи горезки и электросварки, в распитраторе в страховочной привязи с помощью крана или ручных лебедок.)</t>
  </si>
  <si>
    <t>(наименование работ и затрат, наименование объекта)</t>
  </si>
  <si>
    <t>базовая цена</t>
  </si>
  <si>
    <t>текущая цена</t>
  </si>
  <si>
    <t>Сметная стоимость</t>
  </si>
  <si>
    <t>тыс. руб.</t>
  </si>
  <si>
    <t xml:space="preserve">     Строительные работы</t>
  </si>
  <si>
    <t xml:space="preserve">     Монтажные работы</t>
  </si>
  <si>
    <t xml:space="preserve">     Оборудование</t>
  </si>
  <si>
    <t xml:space="preserve">     Прочие работы</t>
  </si>
  <si>
    <t>Нормативная трудоемкость</t>
  </si>
  <si>
    <t>чел. -ч.</t>
  </si>
  <si>
    <t>Средства на оплату труда</t>
  </si>
  <si>
    <t>№ п/п</t>
  </si>
  <si>
    <t>Шифр расценки и коды ресурсов</t>
  </si>
  <si>
    <t>Наименование работ и затрат</t>
  </si>
  <si>
    <t>Ед. изм.</t>
  </si>
  <si>
    <t>Кол-во единиц</t>
  </si>
  <si>
    <t>Цена на ед. изм.</t>
  </si>
  <si>
    <t>Попра-вочные коэфф.</t>
  </si>
  <si>
    <t>Стоимость в ценах 2001г.</t>
  </si>
  <si>
    <t>Пункт коэфф. пересчета</t>
  </si>
  <si>
    <t>Коэфф. пересчета</t>
  </si>
  <si>
    <t>Стоимость в текущих ценах</t>
  </si>
  <si>
    <t>ЗТР всего чел.-час</t>
  </si>
  <si>
    <t>Составлена в ценах Письмо Минстроя РФ №13023-ИФ/09 от. 07.03.2024</t>
  </si>
  <si>
    <r>
      <t>09-03-030-01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  Поправка: МР 519/пр Табл.2, п.4</t>
    </r>
  </si>
  <si>
    <r>
      <t>Монтаж площадок с настилом и ограждением из листовой, рифленой, просечной и круглой стали (Демонтаж в лом металлоконструкций площадок, ограждений, стоек, балок, опор, настилов, кронштейннов в лом, на отм +3,780; отм.+7,000; отм. +12,700; отм. 15,440 с применением газовой резки , в распираторе , в страховочной привязи с временных подмостей, автокраном.)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Табл.2, п.4  Наименование: При демонтаже (разборке) металлических конструкций</t>
    </r>
  </si>
  <si>
    <t>Зарплата</t>
  </si>
  <si>
    <t>в т.ч. зарплата машинистов</t>
  </si>
  <si>
    <t>НР от ФОТ</t>
  </si>
  <si>
    <t>%</t>
  </si>
  <si>
    <t>СП от ФОТ</t>
  </si>
  <si>
    <t>Затраты труда</t>
  </si>
  <si>
    <t>чел-ч</t>
  </si>
  <si>
    <r>
      <t>22-03-014-12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  Поправка: МР 519/пр Табл.2, п.3</t>
    </r>
  </si>
  <si>
    <r>
      <t>Приварка фланцев к стальным трубопроводам диаметром 600 мм (Демонтаж (для замены) в лом с трубопровода ответного фланца ДУ600-1шт. (задвижки с электроприводом ДУ-600) с применение газовой резки, в распираторе, в страховочной привязи с временных подмостей(Н-до10м.), автокраном)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Табл.2, п.3  Наименование: При демонтаже (разборке) систем инженерно-технического обеспечения</t>
    </r>
  </si>
  <si>
    <r>
      <t>22-03-014-06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  Поправка: МР 519/пр Табл.2, п.3</t>
    </r>
  </si>
  <si>
    <r>
      <t>Приварка фланцев к стальным трубопроводам диаметром 200 мм (Демонтаж (для замены) в лом с трубопровода ответного фланца ДУ200-1шт. (задвижки с электроприводом ДУ-200) с применение газовой резки, в распираторе, вручную)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Табл.2, п.3  Наименование: При демонтаже (разборке) систем инженерно-технического обеспечения</t>
    </r>
  </si>
  <si>
    <r>
      <t>м12-01-002-22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  Поправка: МР 519/пр Табл.3, п.3</t>
    </r>
  </si>
  <si>
    <r>
      <t>Трубопровод в помещениях или на открытых площадках в пределах цехов, монтируемый из готовых узлов, на номинальное давление не более 2,5 МПа, диаметр труб наружный 1220 мм (Демонтаж стального перехода Ф1215х600х10мм (m-0,35 тн) с фланцем Ду1200 (m-0,1 тн) (в лом) с применением газовой резки, в респираторе, в страховочной привязи с временных подмостей (H-до 20м), автокраном)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Табл.3, п.3  Наименование: Демонтаж: Оборудование, не пригодное для дальнейшего использования, (предназначено в лом) с разборкой и резкой на части</t>
    </r>
  </si>
  <si>
    <r>
      <t>Трубопровод в помещениях или на открытых площадках в пределах цехов, монтируемый из готовых узлов, на номинальное давление не более 2,5 МПа, диаметр труб наружный 1220 мм (Демонтаж стального перехода Ф1215х600х10мм (m-0,35 тн) с фланцем Ду1200 (m-0,1 тн) (в лом) с применением газовой резки, в респираторе, в страховочной привязи с временных подмостей (H-до 10м), автокраном)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Табл.3, п.3  Наименование: Демонтаж: Оборудование, не пригодное для дальнейшего использования, (предназначено в лом) с разборкой и резкой на части</t>
    </r>
  </si>
  <si>
    <r>
      <t>м12-01-002-19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  Поправка: МР 519/пр Табл.3, п.3</t>
    </r>
  </si>
  <si>
    <r>
      <t>Трубопровод в помещениях или на открытых площадках в пределах цехов, монтируемый из готовых узлов, на номинальное давление не более 2,5 МПа, диаметр труб наружный 630 мм (Демонтаж стальных сварных трубопроводов с отводами Ф630х9мм (в лом), с применением газовой резки, в респираторе, в страховочной привязи с временных подмостей (Н-от 8 до 15м), автокраном)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Табл.3, п.3  Наименование: Демонтаж: Оборудование, не пригодное для дальнейшего использования, (предназначено в лом) с разборкой и резкой на части</t>
    </r>
  </si>
  <si>
    <r>
      <t>м12-01-002-13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  Поправка: МР 519/пр Табл.3, п.3</t>
    </r>
  </si>
  <si>
    <r>
      <t>Трубопровод в помещениях или на открытых площадках в пределах цехов, монтируемый из готовых узлов, на номинальное давление не более 2,5 МПа, диаметр труб наружный 219 мм (Демонтаж стальных сварных трубопроводов с отводами Ф219х7мм (в лом), с применением газовой резки, в респираторе, в страховочной привязи с временных подмостей (Н-от 0 до 15м), автокраном)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Табл.3, п.3  Наименование: Демонтаж: Оборудование, не пригодное для дальнейшего использования, (предназначено в лом) с разборкой и резкой на части</t>
    </r>
  </si>
  <si>
    <r>
      <t>м12-12-001-19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  Поправка: МР 519/пр Табл.3, п.2</t>
    </r>
  </si>
  <si>
    <r>
      <t>Арматура фланцевая с ручным приводом или без привода водопроводная на номинальное давление до 4 МПа, номинальный диаметр 600 мм (Демонтаж задвижки Ду600 в резерв с применением газовой резки, в респираторе, в страховочной привязи с временных подмостей (Н- до 10м), автокраном)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Табл.3, п.2  Наименование: Демонтаж: Оборудование, пригодное для дальнейшего использования, со снятием с места установки, необходимой (частичной) разборкой без надобности хранения (перемещается на другое место установки и т.п.)</t>
    </r>
  </si>
  <si>
    <r>
      <t>м12-12-001-13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  Поправка: МР 519/пр Табл.3, п.3</t>
    </r>
  </si>
  <si>
    <r>
      <t>Арматура фланцевая с ручным приводом или без привода водопроводная на номинальное давление до 4 МПа, номинальный диаметр 200 мм (Демонтаж задвижки Ду200 в резерв или лом с применением газовой резки и ручной лебедки, в респираторе)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Табл.3, п.3  Наименование: Демонтаж: Оборудование, не пригодное для дальнейшего использования, (предназначено в лом) с разборкой и резкой на части</t>
    </r>
  </si>
  <si>
    <r>
      <t>м15-01-002-01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  Поправка: МР 519/пр Табл.3, п.3</t>
    </r>
  </si>
  <si>
    <r>
      <t>Электрофильтр вертикальный с трубчатыми осадительными электродами, типа ПГ-8 ( Демонтажные работы , внутри электрофильтра: дистанционной решетки; газораспред. решетки ; трубной решетки - с креплением ; м/к переодической прмывки электродов - с креплением ; защитных юбок; подвеса; верхней и нижней рамы ; корронирующих и осадительных электродов. 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Табл.3, п.3  Наименование: Демонтаж: Оборудование, не пригодное для дальнейшего использования, (предназначено в лом) с разборкой и резкой на части</t>
    </r>
  </si>
  <si>
    <r>
      <t>09-06-018-03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  Поправка: МР 519/пр Табл.2, п.4</t>
    </r>
  </si>
  <si>
    <r>
      <t>Монтаж корпуса электрофильтра (Демонтаж крыши конуса (в лом)в месте с патрубком Ф1217х250х8 с применением газовой резки, в респираторе, в страховочной привязи с временных подмостей (Н-до 15м), автокраном.)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Табл.2, п.4  Наименование: При демонтаже (разборке) металлических конструкций</t>
    </r>
  </si>
  <si>
    <r>
      <t>5р-6-01-04</t>
    </r>
    <r>
      <rPr>
        <i/>
        <sz val="10"/>
        <rFont val="Arial"/>
        <family val="2"/>
        <charset val="204"/>
      </rPr>
      <t xml:space="preserve">
Поправка: Распоряжение №1 от 11.01.2023</t>
    </r>
  </si>
  <si>
    <r>
      <t>Снятие и установка крышек люков с заменой прокладок: диаметр люка до 600 мм (Демонтаж люков Ф600 мм в ПИМ с применением газовой резки и ручной лебедки, в респираторе)</t>
    </r>
    <r>
      <rPr>
        <i/>
        <sz val="10"/>
        <rFont val="Arial"/>
        <family val="2"/>
        <charset val="204"/>
      </rPr>
      <t xml:space="preserve">
Поправка: Распоряжение №1 от 11.01.2023  Наименование: Переводной коэф-т из отраслевых в ТЕР  К=0,3 - без монтажа.  К=1,25 - производство работ с вредными условиями труда</t>
    </r>
  </si>
  <si>
    <r>
      <t>69-19-1</t>
    </r>
    <r>
      <rPr>
        <i/>
        <sz val="10"/>
        <rFont val="Arial"/>
        <family val="2"/>
        <charset val="204"/>
      </rPr>
      <t xml:space="preserve">
Поправка: МР 519/пр Прил.2, Табл.3, п. 3  Поправка: Мет.421/пр 04.08.20 Пр.10 Т.3 п.15  Поправка: Мет.421/пр 04.08.20 Пр.10 Т.3 п. 4.1</t>
    </r>
  </si>
  <si>
    <r>
      <t>Разборка горизонтальных поверхностей бетонных конструкций при помощи отбойных молотков, бетон марки 100 (Механическая разбивка бетона для дальнейшего демонтажа электрофильтра, в шланговом противогазе в присутствии наблюдающего, в страховочной привязи с временных подмостей (Н-до 10м), внутри оборудования.)</t>
    </r>
    <r>
      <rPr>
        <i/>
        <sz val="10"/>
        <rFont val="Arial"/>
        <family val="2"/>
        <charset val="204"/>
      </rPr>
      <t xml:space="preserve">
Поправка: МР 519/пр Прил.2, Табл.3,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</t>
    </r>
  </si>
  <si>
    <r>
      <t>Монтаж корпуса электрофильтра (Демонтаж м/к корпуса (обечайка) (в лом) уч-ми до 0,5 тн с применением газовой резки, в респираторе, в монтажном поясе с временных подмостей (Н-1,5м до 15м), автокраном.)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Табл.2, п.4  Наименование: При демонтаже (разборке) металлических конструкций</t>
    </r>
  </si>
  <si>
    <r>
      <t>Монтаж корпуса электрофильтра (Демонтаж м/к пояса (в лом) с применением газовой резки, в респираторе, автокраном.)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Табл.2, п.4  Наименование: При демонтаже (разборке) металлических конструкций</t>
    </r>
  </si>
  <si>
    <r>
      <t>Монтаж корпуса электрофильтра (Демонтаж м/к основания (m-0,4 тн) и опорных ребер (m-0,4 тн) (в лом) с применением газовой резки, в респираторе, автокраном)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Табл.2, п.4  Наименование: При демонтаже (разборке) металлических конструкций</t>
    </r>
  </si>
  <si>
    <r>
      <t>Монтаж корпуса электрофильтра (Демонтаж м/к днища (в лом) с применением газовой резки, в респираторе, автокраном.)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  Поправка: МР 519/пр Табл.2, п.4  Наименование: При демонтаже (разборке) металлических конструкций</t>
    </r>
  </si>
  <si>
    <r>
      <t>4р-05-01-02</t>
    </r>
    <r>
      <rPr>
        <i/>
        <sz val="10"/>
        <rFont val="Arial"/>
        <family val="2"/>
        <charset val="204"/>
      </rPr>
      <t xml:space="preserve">
Поправка: Распоряжение №1 от 11.01.2023</t>
    </r>
  </si>
  <si>
    <r>
      <t>Разделка конструкций из листовой стали и оборудования с погрузкой, выгрузкой и перемещением при помощи крана и трактора толщина металла до 10 мм (Разделка в м/лом корпуса электрофильтра, для загрузки в трактор при помощи крана.)</t>
    </r>
    <r>
      <rPr>
        <i/>
        <sz val="10"/>
        <rFont val="Arial"/>
        <family val="2"/>
        <charset val="204"/>
      </rPr>
      <t xml:space="preserve">
Поправка: Распоряжение №1 от 11.01.2023  Наименование: Переводной коэф-т из отраслевых в ТЕР</t>
    </r>
  </si>
  <si>
    <t>Материальные ресурсы</t>
  </si>
  <si>
    <r>
      <t>22-03-014-12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</si>
  <si>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Приварка фланцев к стальным трубопроводам диаметром 600 мм (Насадка и обварка фланца к действующему трубопроводу Ф600 при помощи электро сварки.)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</si>
  <si>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Фланец 600 ГОСТ33259-2015</t>
    </r>
    <r>
      <rPr>
        <i/>
        <sz val="10"/>
        <rFont val="Arial"/>
        <family val="2"/>
        <charset val="204"/>
      </rPr>
      <t xml:space="preserve">
1 399,58 = [13 380 /  9,56]</t>
    </r>
  </si>
  <si>
    <r>
      <t>22-03-014-06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</si>
  <si>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Приварка фланцев к стальным трубопроводам диаметром 200 мм (Насадка и обварка фланца к действующему трубопроводу Ф200 при помощи электро сварки.)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</si>
  <si>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Фланец 200-6-01-1-А ГОСТ33259-2015</t>
    </r>
    <r>
      <rPr>
        <i/>
        <sz val="10"/>
        <rFont val="Arial"/>
        <family val="2"/>
        <charset val="204"/>
      </rPr>
      <t xml:space="preserve">
209,21 = [2 000 /  9,56]</t>
    </r>
  </si>
  <si>
    <r>
      <t>м12-12-001-19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</si>
  <si>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Арматура фланцевая с ручным приводом или без привода водопроводная на номинальное давление до 4 МПа, номинальный диаметр 600 мм (Монтаж запорной арматуры ДУ600 с приводом , в распираторе,  в страховочной привизя с помощью крана.)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</si>
  <si>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Задвижка клиноваяДУ600, РУ6  проект 010.0798-ТХ.С</t>
    </r>
    <r>
      <rPr>
        <i/>
        <sz val="10"/>
        <rFont val="Arial"/>
        <family val="2"/>
        <charset val="204"/>
      </rPr>
      <t xml:space="preserve">
125 523,01 = [1 200 000 /  9,56]</t>
    </r>
  </si>
  <si>
    <r>
      <t>м12-12-001-13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</si>
  <si>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Арматура фланцевая с ручным приводом или без привода водопроводная на номинальное давление до 4 МПа, номинальный диаметр 200 мм (Монтаж запорной арматуры ДУ200 с приводом , в распираторе, в страховочной привизи с помощью крана.)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</si>
  <si>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Задвижка клиноваяДУ200, РУ6  проект 010.0798-ТХ.С</t>
    </r>
    <r>
      <rPr>
        <i/>
        <sz val="10"/>
        <rFont val="Arial"/>
        <family val="2"/>
        <charset val="204"/>
      </rPr>
      <t xml:space="preserve">
25 770,71 = [246 368 /  9,56]</t>
    </r>
  </si>
  <si>
    <r>
      <t>09-06-018-03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</si>
  <si>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Монтаж корпуса электрофильтра (Монтаж корпуса электрофильтра при помощи горезки и электросварки, в страховочной привязи с помощью крана. проект 010.0766.01.00.00.00.)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</si>
  <si>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м15-01-002-01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</si>
  <si>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Электрофильтр вертикальный с трубчатыми осадительными электродами, типа ПГ-8 ( монтажные работы , внутри электрофильтра: дистанционной решетки; газораспред. решетки ; трубной решетки - с креплением ; м/к переодической прмывки электродов - с креплением ; защитных юбок; подвеса; верхней и нижней рамы ; корронирующих и осадительных электродов - с устранением смещения ; 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</si>
  <si>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Электрофильтр ПГ-8</t>
    </r>
    <r>
      <rPr>
        <i/>
        <sz val="10"/>
        <rFont val="Arial"/>
        <family val="2"/>
        <charset val="204"/>
      </rPr>
      <t xml:space="preserve">
2 405 857,74 = [23 000 000 /  9,56]</t>
    </r>
  </si>
  <si>
    <r>
      <t>м12-01-004-19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</si>
  <si>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Трубопровод в помещениях или на открытых площадках в пределах цехов, монтируемый из труб и готовых деталей, на номинальное давление не более 2,5 МПа, диаметр труб наружный 630 мм (Монтаж обвязочного трубопровода ДУ 630с катушкой 630х10 L=0,6 м согласно проекта 010.0798.-ТХ при помощи горезки и электросварки, в страховочной привязи с помощью крана.)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</si>
  <si>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Труба 630х9 ГОСТ 10704-91 16,6 м</t>
    </r>
    <r>
      <rPr>
        <i/>
        <sz val="10"/>
        <rFont val="Arial"/>
        <family val="2"/>
        <charset val="204"/>
      </rPr>
      <t xml:space="preserve">
9 414,23 = [90 000 /  9,56]</t>
    </r>
  </si>
  <si>
    <r>
      <t>отвод 90-630х10 гост 30753-2001 L=1,414м</t>
    </r>
    <r>
      <rPr>
        <i/>
        <sz val="10"/>
        <rFont val="Arial"/>
        <family val="2"/>
        <charset val="204"/>
      </rPr>
      <t xml:space="preserve">
5 230,13 = [50 000 /  9,56]</t>
    </r>
  </si>
  <si>
    <r>
      <t>переход Ф1215х10 на 600х10 L=1,200м с фланцем чертеж 010.0766.04.00.00.00</t>
    </r>
    <r>
      <rPr>
        <i/>
        <sz val="10"/>
        <rFont val="Arial"/>
        <family val="2"/>
        <charset val="204"/>
      </rPr>
      <t xml:space="preserve">
7 635,98 = [73 000 /  9,56]</t>
    </r>
  </si>
  <si>
    <r>
      <t>прокладка А-1200-2,5-пон ГОСТ 15180-86</t>
    </r>
    <r>
      <rPr>
        <i/>
        <sz val="10"/>
        <rFont val="Arial"/>
        <family val="2"/>
        <charset val="204"/>
      </rPr>
      <t xml:space="preserve">
156,90 = [1 500 /  9,56]</t>
    </r>
  </si>
  <si>
    <r>
      <t>прокладка А-600-6-пон ГОСТ 15180-86</t>
    </r>
    <r>
      <rPr>
        <i/>
        <sz val="10"/>
        <rFont val="Arial"/>
        <family val="2"/>
        <charset val="204"/>
      </rPr>
      <t xml:space="preserve">
94,14 = [900 /  9,56]</t>
    </r>
  </si>
  <si>
    <r>
      <t>болт М27х90 ГОСТ Р ИС04014-2013</t>
    </r>
    <r>
      <rPr>
        <i/>
        <sz val="10"/>
        <rFont val="Arial"/>
        <family val="2"/>
        <charset val="204"/>
      </rPr>
      <t xml:space="preserve">
10,46 = [100 /  9,56]</t>
    </r>
  </si>
  <si>
    <r>
      <t>болт М24х90 ГОСТ Р ИС04014-2013</t>
    </r>
    <r>
      <rPr>
        <i/>
        <sz val="10"/>
        <rFont val="Arial"/>
        <family val="2"/>
        <charset val="204"/>
      </rPr>
      <t xml:space="preserve">
9,41 = [90 /  9,56]</t>
    </r>
  </si>
  <si>
    <r>
      <t>гайка М27.5 ГОСТ ISO 4032-2014</t>
    </r>
    <r>
      <rPr>
        <i/>
        <sz val="10"/>
        <rFont val="Arial"/>
        <family val="2"/>
        <charset val="204"/>
      </rPr>
      <t xml:space="preserve">
5,23 = [50 /  9,56]</t>
    </r>
  </si>
  <si>
    <r>
      <t>гайка М24.5 ГОСТ ISO 4032-2014</t>
    </r>
    <r>
      <rPr>
        <i/>
        <sz val="10"/>
        <rFont val="Arial"/>
        <family val="2"/>
        <charset val="204"/>
      </rPr>
      <t xml:space="preserve">
5,23 = [50 /  9,56]</t>
    </r>
  </si>
  <si>
    <r>
      <t>шайба М27 ГОСТ 6402-70</t>
    </r>
    <r>
      <rPr>
        <i/>
        <sz val="10"/>
        <rFont val="Arial"/>
        <family val="2"/>
        <charset val="204"/>
      </rPr>
      <t xml:space="preserve">
2,09 = [20 /  9,56]</t>
    </r>
  </si>
  <si>
    <r>
      <t>шайба М24 ГОСТ 6402-70</t>
    </r>
    <r>
      <rPr>
        <i/>
        <sz val="10"/>
        <rFont val="Arial"/>
        <family val="2"/>
        <charset val="204"/>
      </rPr>
      <t xml:space="preserve">
2,09 = [20 /  9,56]</t>
    </r>
  </si>
  <si>
    <r>
      <t>Приварка фланцев к стальным трубопроводам диаметром 600 мм (Монтаж фланца Ф600.)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</si>
  <si>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Фланец 600-6-01-1-А ГОСТ33259-2015 проект 010.0798-ТХ.С</t>
    </r>
    <r>
      <rPr>
        <i/>
        <sz val="10"/>
        <rFont val="Arial"/>
        <family val="2"/>
        <charset val="204"/>
      </rPr>
      <t xml:space="preserve">
1 399,58 = [13 380 /  9,56]</t>
    </r>
  </si>
  <si>
    <r>
      <t>22-01-011-07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</si>
  <si>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Укладка стальных водопроводных труб с гидравлическим испытанием диаметром 250 мм (изготовление и монтаж футляра ДУ 273х7 L=0,4м согласно проекта 010.0798.-ТХ при помощи горезки и электросварки, в страховочной привязи, в распираторе)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</si>
  <si>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Кислород</t>
    </r>
    <r>
      <rPr>
        <i/>
        <sz val="10"/>
        <rFont val="Arial"/>
        <family val="2"/>
        <charset val="204"/>
      </rPr>
      <t xml:space="preserve">
10,61 = [101,43 /  9,56]</t>
    </r>
  </si>
  <si>
    <r>
      <t>Пропан</t>
    </r>
    <r>
      <rPr>
        <i/>
        <sz val="10"/>
        <rFont val="Arial"/>
        <family val="2"/>
        <charset val="204"/>
      </rPr>
      <t xml:space="preserve">
6,10 = [58,33 /  9,56]</t>
    </r>
  </si>
  <si>
    <r>
      <t>22-05-003-03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</si>
  <si>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Протаскивание в футляр стальных труб диаметром 200 мм (Протаскивание трубопровода Ф200 в футляр.)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</si>
  <si>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м12-01-004-13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</si>
  <si>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Трубопровод в помещениях или на открытых площадках в пределах цехов, монтируемый из труб и готовых деталей, на номинальное давление не более 2,5 МПа, диаметр труб наружный 219 мм ( Монтаж обвязочного трубопровода ДУ 219 согласно проекта 010.0798.-ТХ при помощи горезки и электросварки, в страховочной привязи с помощью крана.)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</si>
  <si>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Труба 219х7ГОСТ 10704-91</t>
    </r>
    <r>
      <rPr>
        <i/>
        <sz val="10"/>
        <rFont val="Arial"/>
        <family val="2"/>
        <charset val="204"/>
      </rPr>
      <t xml:space="preserve">
6 694,56 = [64 000 /  9,56]</t>
    </r>
  </si>
  <si>
    <r>
      <t>отвод 90-219х7гост 30753-2001 L=0,471м</t>
    </r>
    <r>
      <rPr>
        <i/>
        <sz val="10"/>
        <rFont val="Arial"/>
        <family val="2"/>
        <charset val="204"/>
      </rPr>
      <t xml:space="preserve">
523,01 = [5 000 /  9,56]</t>
    </r>
  </si>
  <si>
    <r>
      <t>Прокладка А-200-6-ПОН ГОСТ 15180-86</t>
    </r>
    <r>
      <rPr>
        <i/>
        <sz val="10"/>
        <rFont val="Arial"/>
        <family val="2"/>
        <charset val="204"/>
      </rPr>
      <t xml:space="preserve">
52,30 = [500 /  9,56]</t>
    </r>
  </si>
  <si>
    <r>
      <t>Прокладка А-200-10-ПОН ГОСТ 15180-86</t>
    </r>
    <r>
      <rPr>
        <i/>
        <sz val="10"/>
        <rFont val="Arial"/>
        <family val="2"/>
        <charset val="204"/>
      </rPr>
      <t xml:space="preserve">
52,30 = [500 /  9,56]</t>
    </r>
  </si>
  <si>
    <r>
      <t>Болт М20х75 ГОСТ Р ИСО 4014-2013</t>
    </r>
    <r>
      <rPr>
        <i/>
        <sz val="10"/>
        <rFont val="Arial"/>
        <family val="2"/>
        <charset val="204"/>
      </rPr>
      <t xml:space="preserve">
10,46 = [100 /  9,56]</t>
    </r>
  </si>
  <si>
    <r>
      <t>Болт М16х65 ГОСТ Р ИСО 4014-2013</t>
    </r>
    <r>
      <rPr>
        <i/>
        <sz val="10"/>
        <rFont val="Arial"/>
        <family val="2"/>
        <charset val="204"/>
      </rPr>
      <t xml:space="preserve">
10,46 = [100 /  9,56]</t>
    </r>
  </si>
  <si>
    <r>
      <t>Гайка М20.5 ГОСТ ISO 4014-2013</t>
    </r>
    <r>
      <rPr>
        <i/>
        <sz val="10"/>
        <rFont val="Arial"/>
        <family val="2"/>
        <charset val="204"/>
      </rPr>
      <t xml:space="preserve">
5,23 = [50 /  9,56]</t>
    </r>
  </si>
  <si>
    <r>
      <t>Гайка М16.5 ГОСТ ISO 4014-2013</t>
    </r>
    <r>
      <rPr>
        <i/>
        <sz val="10"/>
        <rFont val="Arial"/>
        <family val="2"/>
        <charset val="204"/>
      </rPr>
      <t xml:space="preserve">
5,23 = [50 /  9,56]</t>
    </r>
  </si>
  <si>
    <r>
      <t>Шайба М20 ГОСТ 6402-70</t>
    </r>
    <r>
      <rPr>
        <i/>
        <sz val="10"/>
        <rFont val="Arial"/>
        <family val="2"/>
        <charset val="204"/>
      </rPr>
      <t xml:space="preserve">
1,57 = [15 /  9,56]</t>
    </r>
  </si>
  <si>
    <r>
      <t>Шайба М16 ГОСТ 6402-70</t>
    </r>
    <r>
      <rPr>
        <i/>
        <sz val="10"/>
        <rFont val="Arial"/>
        <family val="2"/>
        <charset val="204"/>
      </rPr>
      <t xml:space="preserve">
1,57 = [15 /  9,56]</t>
    </r>
  </si>
  <si>
    <r>
      <t>Подвеска ПГ-219-2000 ГОСТ 16127-78</t>
    </r>
    <r>
      <rPr>
        <i/>
        <sz val="10"/>
        <rFont val="Arial"/>
        <family val="2"/>
        <charset val="204"/>
      </rPr>
      <t xml:space="preserve">
732,22 = [7 000 /  9,56]</t>
    </r>
  </si>
  <si>
    <r>
      <t>Хомут В-630-6000 черт.№010.0798.00</t>
    </r>
    <r>
      <rPr>
        <i/>
        <sz val="10"/>
        <rFont val="Arial"/>
        <family val="2"/>
        <charset val="204"/>
      </rPr>
      <t xml:space="preserve">
2 092,05 = [20 000 /  9,56]</t>
    </r>
  </si>
  <si>
    <r>
      <t>Приварка фланцев к стальным трубопроводам диаметром 200 мм (Монтаж фланцев Ф 200)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</si>
  <si>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Фланец А-200-6-01-1-А ГОСТ33259-2015 проект 010.0798-ТХ.С</t>
    </r>
    <r>
      <rPr>
        <i/>
        <sz val="10"/>
        <rFont val="Arial"/>
        <family val="2"/>
        <charset val="204"/>
      </rPr>
      <t xml:space="preserve">
209,21 = [2 000 /  9,56]</t>
    </r>
  </si>
  <si>
    <r>
      <t>Фланец А-200-10-01-1-А ГОСТ33259-2015 проект 010.0798-ТХ.С</t>
    </r>
    <r>
      <rPr>
        <i/>
        <sz val="10"/>
        <rFont val="Arial"/>
        <family val="2"/>
        <charset val="204"/>
      </rPr>
      <t xml:space="preserve">
209,21 = [2 000 /  9,56]</t>
    </r>
  </si>
  <si>
    <r>
      <t>26-01-010-01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</si>
  <si>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Изоляция трубопроводов матами минераловатными прошивными безобкладочными и в обкладках, изделиями минераловатными с гофрированной структурой (Изоляция  поверхностей трубопроводов матами минераловатными прошивными в распираторе в страховочной привязи.)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</si>
  <si>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Маты прошивные из мин.Ваты типа М1, марка 100,s=50мм ТУ У В.2.7-21-356-99</t>
    </r>
    <r>
      <rPr>
        <i/>
        <sz val="10"/>
        <rFont val="Arial"/>
        <family val="2"/>
        <charset val="204"/>
      </rPr>
      <t xml:space="preserve">
554,39 = [5 300 /  9,56]</t>
    </r>
  </si>
  <si>
    <r>
      <t>26-01-049-02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</si>
  <si>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Покрытие поверхности изоляции трубопроводов сталью оцинкованной (Покрытие жесткими оболочками из оцинкованной стали 0,5мм прямых поверхностей  трубопроводов, в распираторе в страховочной привязи)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</si>
  <si>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Сталь тоноколистовая оцинкованная s-05мм ГОСТ 14918-80</t>
    </r>
    <r>
      <rPr>
        <i/>
        <sz val="10"/>
        <rFont val="Arial"/>
        <family val="2"/>
        <charset val="204"/>
      </rPr>
      <t xml:space="preserve">
27,09 = [259 /  9,56]</t>
    </r>
  </si>
  <si>
    <r>
      <t>26-01-011-01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</si>
  <si>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Изоляция плоских и криволинейных поверхностей матами минераловатными прошивными безобкладочными и в обкладках, плитами минераловатными на синтетическом связующем, плитами из стеклянного штапельного волокна (Теплоизоляция  поверхностей изоляторных коробок, матами минераловатными прошивными,в распираторе в страховочной привязи.)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</si>
  <si>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26-01-053-01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</si>
  <si>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Покрытие изоляции плоских (криволинейных) поверхностей листовым металлом с заготовкой покрытия (Покрытие жесткими оболочками из оцинкованной стали 0,5мм , поверхности изоляторных коробок,в распираторе в страховочной привязи.)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</si>
  <si>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13-06-002-02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</si>
  <si>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Очистка кварцевым песком решетчатых поверхностей (Пескоструйная очистка поверхность электрофильтра, опорные металлоконструций,в распираторе в страховочной привязи.)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</si>
  <si>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Купершлак</t>
    </r>
    <r>
      <rPr>
        <i/>
        <sz val="10"/>
        <rFont val="Arial"/>
        <family val="2"/>
        <charset val="204"/>
      </rPr>
      <t xml:space="preserve">
1 569,04 = [15 000 /  9,56]</t>
    </r>
  </si>
  <si>
    <r>
      <t>13-06-004-01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</si>
  <si>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Обеспыливание поверхности (Обеспыливание поверхности электрофильтра, опорные металлоконструций,в распираторе в страховочной привязи.)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</si>
  <si>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13-07-002-02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</si>
  <si>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Обезжиривание поверхностей аппаратов и трубопроводов диаметром свыше 500 мм уайт-спиритом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</si>
  <si>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13-03-002-11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</si>
  <si>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Огрунтовка металлических поверхностей за один раз грунт-шпатлевкой ЭП-0010 (Механизированная огрунтовка поверхность электрофильтра, опорные металлоконструций,в распираторе в страховочной привязи.)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</si>
  <si>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ECOMAST E280-1*120мкм</t>
    </r>
    <r>
      <rPr>
        <i/>
        <sz val="10"/>
        <rFont val="Arial"/>
        <family val="2"/>
        <charset val="204"/>
      </rPr>
      <t xml:space="preserve">
45,50 = [435 /  9,56]</t>
    </r>
  </si>
  <si>
    <r>
      <t>растворитель</t>
    </r>
    <r>
      <rPr>
        <i/>
        <sz val="10"/>
        <rFont val="Arial"/>
        <family val="2"/>
        <charset val="204"/>
      </rPr>
      <t xml:space="preserve">
12,55 = [120 /  9,56]</t>
    </r>
  </si>
  <si>
    <r>
      <t>13-03-004-12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</si>
  <si>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Окраска металлических огрунтованных поверхностей грунт-шпатлевкой ЭП-0010 ( Механизированная окраска поверхность электрофильтра, опорные металлоконструций ,в распираторе в страховочной привязи.)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</si>
  <si>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ECOMASTPU74 60мкм</t>
    </r>
    <r>
      <rPr>
        <i/>
        <sz val="10"/>
        <rFont val="Arial"/>
        <family val="2"/>
        <charset val="204"/>
      </rPr>
      <t xml:space="preserve">
41,84 = [400 /  9,56]</t>
    </r>
  </si>
  <si>
    <r>
      <t>м38-01-004-01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</si>
  <si>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Сборка с помощью крана на автомобильном ходу площадки для обслуживания оборудования и трубопроводов (Изготовление настила Н-1 Проект 010.0798-КМ лист 2 при помощи горезки и электросварки, в распитраторе в страховочной привязи.)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</si>
  <si>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лист СП ПВ 508, ТУ 36-26.11-5-89</t>
    </r>
    <r>
      <rPr>
        <i/>
        <sz val="10"/>
        <rFont val="Arial"/>
        <family val="2"/>
        <charset val="204"/>
      </rPr>
      <t xml:space="preserve">
5 692,12 = [54 416,69 /  9,56]</t>
    </r>
  </si>
  <si>
    <r>
      <t>м38-01-003-01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</si>
  <si>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Решетчатые конструкции (Изготовление ограждения площадки ОП1  Проект 010.0798-КМ лист 2 при помощи горезки и электросварки, в распитраторе в страховочной привязи.)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</si>
  <si>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углок 50х5 ГОСТ 8509-93</t>
    </r>
    <r>
      <rPr>
        <i/>
        <sz val="10"/>
        <rFont val="Arial"/>
        <family val="2"/>
        <charset val="204"/>
      </rPr>
      <t xml:space="preserve">
5 857,74 = [56 000 /  9,56]</t>
    </r>
  </si>
  <si>
    <r>
      <t>углок 25х4 ГОСТ 8509-93</t>
    </r>
    <r>
      <rPr>
        <i/>
        <sz val="10"/>
        <rFont val="Arial"/>
        <family val="2"/>
        <charset val="204"/>
      </rPr>
      <t xml:space="preserve">
4 497,91 = [43 000 /  9,56]</t>
    </r>
  </si>
  <si>
    <r>
      <t>лист S 4 ГОСТ 19903-2015, сталь С 255</t>
    </r>
    <r>
      <rPr>
        <i/>
        <sz val="10"/>
        <rFont val="Arial"/>
        <family val="2"/>
        <charset val="204"/>
      </rPr>
      <t xml:space="preserve">
4 384,59 = [41 916,67 /  9,56]</t>
    </r>
  </si>
  <si>
    <r>
      <t>09-03-030-01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</si>
  <si>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Монтаж площадок с настилом и ограждением из листовой, рифленой, просечной и круглой стали (Монтаж Н-1 и ОП1 при помощи горезки и электросварки, в распитраторе в страховочной привязи с помощью крана или ручных лебедок)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</si>
  <si>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Решетчатые конструкции (стойки, опоры, фермы и пр.), сборка с помощью крана на автомобильном ходу (Изготовление опоры ОПм-1.)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</si>
  <si>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швеллер 12У ГОСТ 8240-97</t>
    </r>
    <r>
      <rPr>
        <i/>
        <sz val="10"/>
        <rFont val="Arial"/>
        <family val="2"/>
        <charset val="204"/>
      </rPr>
      <t xml:space="preserve">
7 322,18 = [70 000 /  9,56]</t>
    </r>
  </si>
  <si>
    <r>
      <t>лист S  6  ГОСТ 19903-2015, сталь С 255</t>
    </r>
    <r>
      <rPr>
        <i/>
        <sz val="10"/>
        <rFont val="Arial"/>
        <family val="2"/>
        <charset val="204"/>
      </rPr>
      <t xml:space="preserve">
5 753,14 = [55 000 /  9,56]</t>
    </r>
  </si>
  <si>
    <r>
      <t>лист S 4  ГОСТ 19903-2015, сталь С 255</t>
    </r>
    <r>
      <rPr>
        <i/>
        <sz val="10"/>
        <rFont val="Arial"/>
        <family val="2"/>
        <charset val="204"/>
      </rPr>
      <t xml:space="preserve">
4 384,59 = [41 916,67 /  9,56]</t>
    </r>
  </si>
  <si>
    <r>
      <t>09-03-012-12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</si>
  <si>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Монтаж опорных стоек для пролетов до 24 м (монтаж опоры ОПм1 при помощи горезки и электросварки, в распитраторе в страховочной привязи с помощью крана или ручных лебедок.)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</si>
  <si>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Решетчатые конструкции (стойки, опоры, фермы и пр.), сборка с помощью крана на автомобильном ходу (изготовление стойки СК2,СК3,СК4,СК5  Проект 010.0798-КМ лист 2  при помощи горезки и электросварки, в распитраторе.)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</si>
  <si>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уголок 75х75х6 ГОСТ 8509-93</t>
    </r>
    <r>
      <rPr>
        <i/>
        <sz val="10"/>
        <rFont val="Arial"/>
        <family val="2"/>
        <charset val="204"/>
      </rPr>
      <t xml:space="preserve">
7 496,44 = [71 666 /  9,56]</t>
    </r>
  </si>
  <si>
    <r>
      <t>лист 10  ГОСТ 19903-2015, сталь С 255</t>
    </r>
    <r>
      <rPr>
        <i/>
        <sz val="10"/>
        <rFont val="Arial"/>
        <family val="2"/>
        <charset val="204"/>
      </rPr>
      <t xml:space="preserve">
7 322,18 = [70 000 /  9,56]</t>
    </r>
  </si>
  <si>
    <r>
      <t>лист 8  ГОСТ 19903-2015, сталь С 255</t>
    </r>
    <r>
      <rPr>
        <i/>
        <sz val="10"/>
        <rFont val="Arial"/>
        <family val="2"/>
        <charset val="204"/>
      </rPr>
      <t xml:space="preserve">
7 112,97 = [68 000 /  9,56]</t>
    </r>
  </si>
  <si>
    <r>
      <t>швеллер 20У ГОСТ 8240-97</t>
    </r>
    <r>
      <rPr>
        <i/>
        <sz val="10"/>
        <rFont val="Arial"/>
        <family val="2"/>
        <charset val="204"/>
      </rPr>
      <t xml:space="preserve">
10 329,50 = [98 750 /  9,56]</t>
    </r>
  </si>
  <si>
    <r>
      <t>Монтаж опорных стоек для пролетов до 24 м  (Монтаж стойки СК2, СК3, СК4, СК5.при помощи горезки и электросварки, в распитраторе в страховочной привязи с помощью крана или ручных лебедок.)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</si>
  <si>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м38-01-002-01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</si>
  <si>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Монорельсы, балки и другие аналогичные конструкции промышленных зданий, сборка с помощью крана на автомобильном ходу(Изготовление балок Б1,Б2,Б3,Б4,Б5,Б6.при помощи горезки и электросварки, в распитраторе в страховочной привязи.)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</si>
  <si>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швеллер22у ГОСТ 8240-97</t>
    </r>
    <r>
      <rPr>
        <i/>
        <sz val="10"/>
        <rFont val="Arial"/>
        <family val="2"/>
        <charset val="204"/>
      </rPr>
      <t xml:space="preserve">
10 329,50 = [98 750 /  9,56]</t>
    </r>
  </si>
  <si>
    <r>
      <t>двутавр 16б2 ГОСТ Р 57837-2017</t>
    </r>
    <r>
      <rPr>
        <i/>
        <sz val="10"/>
        <rFont val="Arial"/>
        <family val="2"/>
        <charset val="204"/>
      </rPr>
      <t xml:space="preserve">
10 804,39 = [103 290 /  9,56]</t>
    </r>
  </si>
  <si>
    <r>
      <t>швеллер 12у ГОСТ 8240-97</t>
    </r>
    <r>
      <rPr>
        <i/>
        <sz val="10"/>
        <rFont val="Arial"/>
        <family val="2"/>
        <charset val="204"/>
      </rPr>
      <t xml:space="preserve">
7 322,18 = [70 000 /  9,56]</t>
    </r>
  </si>
  <si>
    <r>
      <t>09-03-002-12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</si>
  <si>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Монтаж балок, ригелей перекрытия, покрытия и под установку оборудования многоэтажных зданий при высоте здания до 25 м (Монтаж балок Б1,Б2,Б3,Б4,Б5,Б6 при помощи горезки и электросварки, в распитраторе в страховочной привязи с помощью крана или ручных лебедок.)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</si>
  <si>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м38-01-006-08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</si>
  <si>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Сборка с помощью лебедок ручных (с установкой и снятием их в процессе работы) или вручную (мелких деталей) стремянки, связи, кронштейны, тормозные конструкции и пр. (Изготовление кронштейнов КР1, КР2. при помощи горезки и электросварки, в распитраторе.)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</si>
  <si>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швеллер 16у ГОСТ 8240-97</t>
    </r>
    <r>
      <rPr>
        <i/>
        <sz val="10"/>
        <rFont val="Arial"/>
        <family val="2"/>
        <charset val="204"/>
      </rPr>
      <t xml:space="preserve">
7 583,68 = [72 500 /  9,56]</t>
    </r>
  </si>
  <si>
    <r>
      <t>09-03-039-04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</si>
  <si>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Монтаж опорных конструкций подвесок и хомутов для крепления трубопроводов внутри зданий и сооружений  (Монтаж кронштейнов КР1, КР2.при помощи горезки и электросварки, в распитраторе в страховочной привязи с помощью крана или ручных лебедок.)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</si>
  <si>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Сборка с помощью лебедок ручных (с установкой и снятием их в процессе работы) или вручную (мелких деталей) стремянки, связи, кронштейны, тормозные конструкции и пр. (Изготовление монтажного узла 17,20. и уголка 10шт 50х5 L=1,188, 6шт уголок 50х5 L=300 Масса общая 0,0668т)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</si>
  <si>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уголок 100х100х8 ГОСТ 8509-93</t>
    </r>
    <r>
      <rPr>
        <i/>
        <sz val="10"/>
        <rFont val="Arial"/>
        <family val="2"/>
        <charset val="204"/>
      </rPr>
      <t xml:space="preserve">
8 054,39 = [77 000 /  9,56]</t>
    </r>
  </si>
  <si>
    <r>
      <t>09-03-014-01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</si>
  <si>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Монтаж связей и распорок из одиночных и парных уголков, гнутосварных профилей для пролетов до 24 м при высоте здания до 25 м (Монтаж монтажного узла 17,20. и уголков. Масса общая 0,0668т    при помощи горезки и электросварки, в распитраторе в страховочной привязи с помощью крана или ручных лебедок.)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</si>
  <si>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Сборка с помощью крана на автомобильном ходу площадки для обслуживания оборудования и трубопроводов (Изготовление настила Н-1,отм. при помощи горезки и электросварки, в распитраторе.)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</si>
  <si>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Решетчатые конструкции (Изготовление ограждения площадки ОП1, ОП2. при помощи горезки и электросварки, в распитраторе.)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</si>
  <si>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Монтаж площадок с настилом и ограждением из листовой, рифленой, просечной и круглой стали (Монтаж Н-1 и ОП1, ОП2 при помощи горезки и электросварки, в распитраторе в страховочной привязи с помощью крана или ручных лебедок)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</si>
  <si>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Решетчатые конструкции (стойки, опоры, фермы и пр.), сборка с помощью крана на автомобильном ходу (Изготовление опоры ОПм-2. при помощи горезки и электросварки, в распитраторе.)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</si>
  <si>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Монтаж опорных стоек для пролетов до 24 м (Монтаж опоры ОПм-2. при помощи горезки и электросварки, в распитраторе в страховочной привязи с помощью крана или ручных лебедок.)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</si>
  <si>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Монорельсы, балки и другие аналогичные конструкции промышленных зданий, сборка с помощью крана на автомобильном ходу(Изготовление балок Б1,Б2,Б3,Б4,Б5,Б6,Б7,Б8,Б9,Б10,Б11,Б12. при помощи горезки и электросварки, в распитраторе.)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</si>
  <si>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швеллер 20у ГОСТ 8240-97</t>
    </r>
    <r>
      <rPr>
        <i/>
        <sz val="10"/>
        <rFont val="Arial"/>
        <family val="2"/>
        <charset val="204"/>
      </rPr>
      <t xml:space="preserve">
10 329,50 = [98 750 /  9,56]</t>
    </r>
  </si>
  <si>
    <r>
      <t>Монтаж балок, ригелей перекрытия, покрытия и под установку оборудования многоэтажных зданий при высоте здания до 25 м ( Монтаж балок Б1,Б2,Б3,Б4,Б5,Б6,Б7,Б8,Б9,Б10,Б11,Б12. при помощи горезки и электросварки, в распитраторе в страховочной привязи с помощью крана или ручных лебедок.)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</si>
  <si>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Сборка с помощью лебедок ручных (с установкой и снятием их в процессе работы) или вручную (мелких деталей) стремянки, связи, кронштейны, тормозные конструкции и пр. (Изготовление столика СМ1. при помощи горезки и электросварки, в распитраторе.)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</si>
  <si>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Монтаж опорных конструкций подвесок и хомутов для крепления трубопроводов внутри зданий и сооружений  (Монтаж столика СМ1. при помощи горезки и электросварки, в распитраторе в страховочной привязи с помощью крана или ручных лебедок.)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</si>
  <si>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Сборка с помощью лебедок ручных (с установкой и снятием их в процессе работы) или вручную (мелких деталей) стремянки, связи, кронштейны, тормозные конструкции и пр. (Изготовление кронштейнов КР3, КР4. при помощи горезки и электросварки, в распитраторе.)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</si>
  <si>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Монтаж опорных конструкций подвесок и хомутов для крепления трубопроводов внутри зданий и сооружений ( Монтаж кронштейнов КР3, КР4. при помощи горезки и электросварки, в распитраторе в страховочной привязи с помощью крана или ручных лебедок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</si>
  <si>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Сборка с помощью лебедок ручных (с установкой и снятием их в процессе работы) или вручную (мелких деталей) стремянки, связи, кронштейны, тормозные конструкции и пр. (Изготовление монтажного узла 1,2,7,12,13,15,16,21. с уголком.Общая масса с узлами 0,2713т)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</si>
  <si>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уголок 100х8 ГОСТ 8509-93</t>
    </r>
    <r>
      <rPr>
        <i/>
        <sz val="10"/>
        <rFont val="Arial"/>
        <family val="2"/>
        <charset val="204"/>
      </rPr>
      <t xml:space="preserve">
8 054,39 = [77 000 /  9,56]</t>
    </r>
  </si>
  <si>
    <r>
      <t>Сборка с помощью крана на автомобильном ходу площадки для обслуживания оборудования и трубопроводов (Изготовление настила Н-1, при помощи горезки и электросварки, в распитраторе.)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</si>
  <si>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Решетчатые конструкции (Изготовление ограждения площадки ОП1 при помощи горезки и электросварки, в распитраторе.)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</si>
  <si>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лист 4 ГОСТ 19903-2015, сталь С 255</t>
    </r>
    <r>
      <rPr>
        <i/>
        <sz val="10"/>
        <rFont val="Arial"/>
        <family val="2"/>
        <charset val="204"/>
      </rPr>
      <t xml:space="preserve">
4 384,59 = [41 916,67 /  9,56]</t>
    </r>
  </si>
  <si>
    <r>
      <t>Решетчатые конструкции (стойки, опоры, фермы и пр.), сборка с помощью крана на автомобильном ходу (Изготовление стойки СК1. при помощи горезки и электросварки, в распитраторе.)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</si>
  <si>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Монтаж опорных стоек для пролетов до 24 м  (Монтаж стойки СК1. при помощи горезки и электросварки, в распитраторе в страховочной привязи с помощью крана или ручных лебедок.)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</si>
  <si>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Монорельсы, балки и другие аналогичные конструкции промышленных зданий, сборка с помощью крана на автомобильном ходу(Изготовление балок Б1,Б2,Б3,Б4,Б5,Б6. при помощи горезки и электросварки, в распитраторе.)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</si>
  <si>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Монтаж балок, ригелей перекрытия, покрытия и под установку оборудования многоэтажных зданий при высоте здания до 25 м (Монтаж балок Б1,Б2,Б3,Б4,Б5,Б6.  при помощи горезки и электросварки, в распитраторе в страховочной привязи с помощью крана или ручных лебедок)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</si>
  <si>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Сборка с помощью лебедок ручных (с установкой и снятием их в процессе работы) или вручную (мелких деталей) стремянки, связи, кронштейны, тормозные конструкции и пр. (Изготовление кронштейнов КР5. при помощи горезки и электросварки, в распитраторе.)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</si>
  <si>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Монтаж опорных конструкций подвесок и хомутов для крепления трубопроводов внутри зданий и сооружений (Монтаж кронштейнов КР5. при помощи горезки и электросварки, в распитраторе в страховочной привязи с помощью крана или ручных лебедок)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</si>
  <si>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Сборка с помощью лебедок ручных (с установкой и снятием их в процессе работы) или вручную (мелких деталей) стремянки, связи, кронштейны, тормозные конструкции и пр. (Изготовление монтажного узла 1,2,7. и уголка общая масса 0,1876т)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</si>
  <si>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Монтаж связей и распорок из одиночных и парных уголков, гнутосварных профилей для пролетов до 24 м при высоте здания до 25 м (Монтаж монтажного узла 1,2,7 и уголков при помощи горезки и электросварки, в распитраторе в страховочной привязи с помощью крана или ручных лебедок.)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</si>
  <si>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Сборка с помощью крана на автомобильном ходу площадки для обслуживания оборудования и трубопроводов (Изготовление настила Н-1. при помощи горезки и электросварки, в распитраторе.)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</si>
  <si>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Монорельсы, балки и другие аналогичные конструкции промышленных зданий, сборка с помощью крана на автомобильном ходу(Изготовление балок Б1,Б2,Б3,Б4 при помощи горезки и электросварки, в распитраторе.)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</si>
  <si>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Монтаж балок, ригелей перекрытия, покрытия и под установку оборудования многоэтажных зданий при высоте здания до 25 м (Монтаж балок Б1,Б2,Б3,Б4 при помощи горезки и электросварки, в распитраторе в страховочной привязи с помощью крана или ручных лебедок)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</si>
  <si>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Сборка с помощью лебедок ручных (с установкой и снятием их в процессе работы) или вручную (мелких деталей) стремянки, связи, кронштейны, тормозные конструкции и пр. (Изготовление кронштейнов КР6 при помощи горезки и электросварки, в распитраторе.)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</si>
  <si>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Монтаж опорных конструкций подвесок и хомутов для крепления трубопроводов внутри зданий и сооружений (Монтаж кронштейнов КР6 при помощи горезки и электросварки, в распитраторе в страховочной привязи с помощью крана или ручных лебедок)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</si>
  <si>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Очистка кварцевым песком решетчатых поверхностей (Пескоструйная очистка поверхности площадок обслуживания в страховочной привязи.)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</si>
  <si>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Обеспыливание поверхности (Обеспыливание  поверхности площадок обслуживания в страховочной привязи.)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</si>
  <si>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Обезжиривание поверхностей аппаратов и трубопроводов диаметром свыше 500 мм уайт-спиритом  (Обезжиривание поверхности площадок обслуживания в страховочной привязи.)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</si>
  <si>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Огрунтовка металлических поверхностей за один раз грунт-шпатлевкой ЭП-0010 (Механизированная огрунтовка поверхность  площадок обслуживания в страховочной привязи.)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</si>
  <si>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Окраска металлических огрунтованных поверхностей грунт-шпатлевкой ЭП-0010 ( механизированная окраска поверхности площадок обслуживания в страховочной привязи.)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</si>
  <si>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r>
      <t>08-07-001-02</t>
    </r>
    <r>
      <rPr>
        <i/>
        <sz val="10"/>
        <rFont val="Arial"/>
        <family val="2"/>
        <charset val="204"/>
      </rPr>
      <t xml:space="preserve">
Поправка: Мет.421/пр 04.08.20 Пр.10 Т.3 п. 3  Поправка: Мет.421/пр 04.08.20 Пр.10 Т.3 п. 4.1  Поправка: Мет.421/пр 04.08.20 Пр.10 Т.3 п.15</t>
    </r>
  </si>
  <si>
    <r>
      <t>Установка и разборка наружных инвентарных лесов высотой до 16 м трубчатых для прочих отделочных работ (установка и разборка наружных инвентарных лесов до 16м в страховочной привязи)</t>
    </r>
    <r>
      <rPr>
        <i/>
        <sz val="10"/>
        <rFont val="Arial"/>
        <family val="2"/>
        <charset val="204"/>
      </rPr>
      <t xml:space="preserve">
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Мет.421/пр 04.08.20 Пр.10 Т.3 п. 4.1  Наименование: Производство ремонтно-строительных работ осуществляется с вредными условиями труда, при этом: на предприятии, где работникам основного производства установлен сокращенный рабочий день, а рабочие имеют рабочий день нормальной продолжительности  Поправка: Мет.421/пр 04.08.20 Пр.10 Т.3 п.15  Наименование: Производство работ на предприятиях, где в силу режима секретности и (или) внутриобъектного режима применяются специальный допуск, специальный пропуск и другие ограничения для рабочих</t>
    </r>
  </si>
  <si>
    <t xml:space="preserve">   </t>
  </si>
  <si>
    <t>TYPE</t>
  </si>
  <si>
    <t>SOURCE_LINK</t>
  </si>
  <si>
    <t>RABMAT_EX</t>
  </si>
  <si>
    <t>TIP_RAB</t>
  </si>
  <si>
    <t>TYPE_TRUD</t>
  </si>
  <si>
    <t>TAB</t>
  </si>
  <si>
    <t>NAME</t>
  </si>
  <si>
    <t>EDIZM</t>
  </si>
  <si>
    <t>KOLL</t>
  </si>
  <si>
    <t>UCH</t>
  </si>
  <si>
    <t>PRICE_B</t>
  </si>
  <si>
    <t>PRICE_ED</t>
  </si>
  <si>
    <t>STOIM_B</t>
  </si>
  <si>
    <t>PRICE_C</t>
  </si>
  <si>
    <t>STOIM_C</t>
  </si>
  <si>
    <t>ZPM_B</t>
  </si>
  <si>
    <t>ZPM_ED</t>
  </si>
  <si>
    <t>STOIM_ZPM_B</t>
  </si>
  <si>
    <t>ZPM_C</t>
  </si>
  <si>
    <t>STOIM_ZPM_C</t>
  </si>
  <si>
    <t>CRC_GR_RES</t>
  </si>
  <si>
    <t>CRC_B</t>
  </si>
  <si>
    <t>CRC_C</t>
  </si>
  <si>
    <t>RABMAT</t>
  </si>
  <si>
    <t>WBS</t>
  </si>
  <si>
    <t>CBSI</t>
  </si>
  <si>
    <t>CBSII</t>
  </si>
  <si>
    <t>TechSpecCVORPP</t>
  </si>
  <si>
    <t>BuildingFinished</t>
  </si>
  <si>
    <t>PEREVOZKA</t>
  </si>
  <si>
    <t>Trud</t>
  </si>
  <si>
    <t>Mash</t>
  </si>
  <si>
    <t>Mat</t>
  </si>
  <si>
    <t>MatZak</t>
  </si>
  <si>
    <t>Oborud</t>
  </si>
  <si>
    <t>OborudZak</t>
  </si>
  <si>
    <t>ZeroStoim</t>
  </si>
  <si>
    <t>NegativeKoll</t>
  </si>
  <si>
    <t>ReUnionKollResurcy</t>
  </si>
  <si>
    <t>UnionOneUchRes</t>
  </si>
  <si>
    <t>IdLevel</t>
  </si>
  <si>
    <t>ViewCodes</t>
  </si>
  <si>
    <t>UnionCodes</t>
  </si>
  <si>
    <t>Ресурсная ведомость на</t>
  </si>
  <si>
    <t>Объект: 08-13-778/08-04 К.р. электрофильтра ПГ-8.0 №9. Инв.№40121831</t>
  </si>
  <si>
    <t>Обоснование</t>
  </si>
  <si>
    <t>Наименование</t>
  </si>
  <si>
    <t>Единица измерения</t>
  </si>
  <si>
    <t>Объем</t>
  </si>
  <si>
    <t>Базовая</t>
  </si>
  <si>
    <t>цена</t>
  </si>
  <si>
    <t>стоимость</t>
  </si>
  <si>
    <t>Текущая</t>
  </si>
  <si>
    <t xml:space="preserve">Трудовые ресурсы </t>
  </si>
  <si>
    <t xml:space="preserve">Итого трудовые ресурсы </t>
  </si>
  <si>
    <t xml:space="preserve">Машины и механизмы </t>
  </si>
  <si>
    <t xml:space="preserve">Итого машины и механизмы </t>
  </si>
  <si>
    <t xml:space="preserve">Материальные ресурсы </t>
  </si>
  <si>
    <t xml:space="preserve">Итого материальные ресурсы </t>
  </si>
  <si>
    <t>Акционерное общество «Крымский содовый завод» ОКПО 00723477 г.Красноперекопск ул.Проектная 1</t>
  </si>
  <si>
    <t>(наименование организации)</t>
  </si>
  <si>
    <t>ЛОКАЛЬНАЯ СМЕТА №08-13-778/08-04</t>
  </si>
  <si>
    <t>Капитальный ремонт электрофильтра ПГ-8.0 №9 инв. №40121831.</t>
  </si>
  <si>
    <t xml:space="preserve">Стройка: </t>
  </si>
  <si>
    <t>АО "СЗ"</t>
  </si>
  <si>
    <t>Объект:</t>
  </si>
  <si>
    <t xml:space="preserve">Цех №1. Электрофильтр  ПГ-8.0 №9             </t>
  </si>
  <si>
    <t>Основание:</t>
  </si>
  <si>
    <t>ведомость дефектов №08-13-778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</si>
</sst>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;[Red]\-\ #,##0.00"/>
  </numFmts>
  <fonts count="20" x14ac:knownFonts="1">
    <font>
      <sz val="10"/>
      <name val="Arial"/>
      <charset val="204"/>
    </font>
    <font>
      <b/>
      <sz val="10"/>
      <color indexed="12"/>
      <name val="Arial"/>
      <charset val="204"/>
    </font>
    <font>
      <b/>
      <sz val="10"/>
      <color indexed="16"/>
      <name val="Arial"/>
      <charset val="204"/>
    </font>
    <font>
      <b/>
      <sz val="10"/>
      <color indexed="20"/>
      <name val="Arial"/>
      <charset val="204"/>
    </font>
    <font>
      <b/>
      <sz val="10"/>
      <color indexed="17"/>
      <name val="Arial"/>
      <charset val="204"/>
    </font>
    <font>
      <b/>
      <sz val="10"/>
      <color indexed="14"/>
      <name val="Arial"/>
      <charset val="204"/>
    </font>
    <font>
      <sz val="10"/>
      <color indexed="17"/>
      <name val="Arial"/>
      <charset val="204"/>
    </font>
    <font>
      <sz val="10"/>
      <color indexed="12"/>
      <name val="Arial"/>
      <charset val="204"/>
    </font>
    <font>
      <sz val="10"/>
      <color indexed="14"/>
      <name val="Arial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  <font>
      <sz val="12"/>
      <name val="Arial"/>
      <family val="2"/>
      <charset val="204"/>
    </font>
    <font>
      <sz val="13"/>
      <name val="Arial"/>
      <family val="2"/>
      <charset val="204"/>
    </font>
    <font>
      <i/>
      <sz val="11"/>
      <name val="Arial"/>
      <family val="2"/>
      <charset val="204"/>
    </font>
    <font>
      <i/>
      <sz val="10"/>
      <name val="Arial"/>
      <family val="2"/>
      <charset val="204"/>
    </font>
    <font>
      <b/>
      <sz val="13"/>
      <name val="Arial"/>
      <family val="2"/>
      <charset val="204"/>
    </font>
    <font>
      <b/>
      <sz val="9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0" fillId="0" borderId="0" xfId="0" applyFont="1"/>
    <xf numFmtId="0" fontId="11" fillId="0" borderId="0" xfId="0" applyFont="1" applyBorder="1" applyAlignment="1">
      <alignment wrapText="1"/>
    </xf>
    <xf numFmtId="0" fontId="12" fillId="0" borderId="0" xfId="0" applyFont="1" applyBorder="1" applyAlignment="1">
      <alignment horizontal="center" wrapText="1"/>
    </xf>
    <xf numFmtId="0" fontId="11" fillId="0" borderId="0" xfId="0" applyFont="1" applyBorder="1"/>
    <xf numFmtId="0" fontId="10" fillId="0" borderId="1" xfId="0" applyFont="1" applyBorder="1" applyAlignment="1">
      <alignment horizontal="center" vertical="top" wrapText="1"/>
    </xf>
    <xf numFmtId="0" fontId="11" fillId="0" borderId="0" xfId="0" applyFont="1"/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0" fontId="12" fillId="0" borderId="0" xfId="0" applyFont="1" applyBorder="1" applyAlignment="1">
      <alignment horizontal="center" wrapText="1"/>
    </xf>
    <xf numFmtId="0" fontId="13" fillId="0" borderId="0" xfId="0" applyFont="1" applyBorder="1" applyAlignment="1">
      <alignment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right"/>
    </xf>
    <xf numFmtId="164" fontId="11" fillId="0" borderId="0" xfId="0" applyNumberFormat="1" applyFont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/>
    <xf numFmtId="0" fontId="14" fillId="0" borderId="0" xfId="0" applyFont="1" applyAlignment="1">
      <alignment horizontal="right" vertical="top"/>
    </xf>
    <xf numFmtId="0" fontId="14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164" fontId="0" fillId="0" borderId="0" xfId="0" applyNumberFormat="1"/>
    <xf numFmtId="0" fontId="9" fillId="0" borderId="0" xfId="0" applyFont="1" applyAlignment="1">
      <alignment vertical="top" wrapText="1"/>
    </xf>
    <xf numFmtId="0" fontId="11" fillId="0" borderId="0" xfId="0" applyFont="1" applyAlignment="1">
      <alignment horizontal="left"/>
    </xf>
    <xf numFmtId="0" fontId="11" fillId="0" borderId="0" xfId="0" applyFont="1" applyAlignment="1">
      <alignment vertical="center"/>
    </xf>
    <xf numFmtId="0" fontId="10" fillId="0" borderId="1" xfId="0" applyFont="1" applyBorder="1" applyAlignment="1">
      <alignment horizontal="center" vertical="top"/>
    </xf>
    <xf numFmtId="0" fontId="13" fillId="0" borderId="0" xfId="0" applyFont="1"/>
    <xf numFmtId="0" fontId="16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1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0" fontId="16" fillId="0" borderId="0" xfId="0" applyFont="1" applyAlignment="1">
      <alignment horizontal="right" wrapText="1"/>
    </xf>
    <xf numFmtId="164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right" wrapText="1"/>
    </xf>
    <xf numFmtId="0" fontId="10" fillId="0" borderId="0" xfId="0" applyFont="1" applyAlignment="1">
      <alignment horizontal="right"/>
    </xf>
    <xf numFmtId="164" fontId="16" fillId="0" borderId="0" xfId="0" applyNumberFormat="1" applyFont="1" applyAlignment="1">
      <alignment horizontal="right"/>
    </xf>
    <xf numFmtId="0" fontId="9" fillId="0" borderId="0" xfId="0" applyFont="1" applyAlignment="1">
      <alignment horizontal="right" wrapText="1"/>
    </xf>
    <xf numFmtId="0" fontId="16" fillId="0" borderId="2" xfId="0" applyFont="1" applyBorder="1" applyAlignment="1">
      <alignment horizontal="right" wrapText="1"/>
    </xf>
    <xf numFmtId="0" fontId="11" fillId="0" borderId="2" xfId="0" applyFont="1" applyBorder="1" applyAlignment="1">
      <alignment horizontal="right"/>
    </xf>
    <xf numFmtId="164" fontId="11" fillId="0" borderId="2" xfId="0" applyNumberFormat="1" applyFont="1" applyBorder="1" applyAlignment="1">
      <alignment horizontal="right"/>
    </xf>
    <xf numFmtId="0" fontId="11" fillId="0" borderId="2" xfId="0" applyFont="1" applyBorder="1" applyAlignment="1">
      <alignment horizontal="right" wrapText="1"/>
    </xf>
    <xf numFmtId="164" fontId="10" fillId="0" borderId="2" xfId="0" applyNumberFormat="1" applyFont="1" applyBorder="1" applyAlignment="1">
      <alignment horizontal="right"/>
    </xf>
    <xf numFmtId="164" fontId="13" fillId="0" borderId="1" xfId="0" applyNumberFormat="1" applyFont="1" applyBorder="1" applyAlignment="1">
      <alignment horizontal="right"/>
    </xf>
    <xf numFmtId="164" fontId="19" fillId="0" borderId="0" xfId="0" applyNumberFormat="1" applyFont="1" applyAlignment="1">
      <alignment horizontal="right"/>
    </xf>
    <xf numFmtId="0" fontId="10" fillId="0" borderId="2" xfId="0" applyFont="1" applyBorder="1" applyAlignment="1">
      <alignment horizontal="right"/>
    </xf>
    <xf numFmtId="164" fontId="13" fillId="0" borderId="0" xfId="0" applyNumberFormat="1" applyFont="1" applyAlignment="1">
      <alignment horizontal="right"/>
    </xf>
    <xf numFmtId="0" fontId="11" fillId="0" borderId="0" xfId="0" applyFont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/>
    </xf>
    <xf numFmtId="0" fontId="15" fillId="0" borderId="3" xfId="0" applyFont="1" applyBorder="1" applyAlignment="1">
      <alignment horizontal="left" vertical="center" wrapText="1"/>
    </xf>
    <xf numFmtId="0" fontId="18" fillId="0" borderId="3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8" fillId="0" borderId="3" xfId="0" quotePrefix="1" applyFont="1" applyBorder="1" applyAlignment="1">
      <alignment horizontal="center" vertical="center" wrapText="1"/>
    </xf>
    <xf numFmtId="0" fontId="0" fillId="0" borderId="0" xfId="0" applyBorder="1"/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49" fontId="11" fillId="0" borderId="3" xfId="0" applyNumberFormat="1" applyFont="1" applyBorder="1" applyAlignment="1">
      <alignment horizontal="left" vertical="top" wrapText="1"/>
    </xf>
    <xf numFmtId="0" fontId="11" fillId="0" borderId="3" xfId="0" applyFont="1" applyBorder="1" applyAlignment="1">
      <alignment horizontal="left" wrapText="1"/>
    </xf>
    <xf numFmtId="0" fontId="11" fillId="0" borderId="3" xfId="0" applyFont="1" applyBorder="1" applyAlignment="1">
      <alignment horizontal="right" wrapText="1"/>
    </xf>
    <xf numFmtId="164" fontId="11" fillId="0" borderId="3" xfId="0" applyNumberFormat="1" applyFont="1" applyBorder="1" applyAlignment="1">
      <alignment horizontal="right" wrapText="1"/>
    </xf>
    <xf numFmtId="0" fontId="13" fillId="0" borderId="3" xfId="0" applyFont="1" applyBorder="1" applyAlignment="1">
      <alignment horizontal="right"/>
    </xf>
    <xf numFmtId="164" fontId="13" fillId="0" borderId="3" xfId="0" applyNumberFormat="1" applyFont="1" applyBorder="1" applyAlignment="1">
      <alignment horizontal="right"/>
    </xf>
    <xf numFmtId="0" fontId="11" fillId="0" borderId="0" xfId="0" applyFont="1" applyBorder="1" applyAlignment="1">
      <alignment horizontal="left" wrapText="1"/>
    </xf>
    <xf numFmtId="0" fontId="16" fillId="0" borderId="1" xfId="0" applyFont="1" applyBorder="1" applyAlignment="1">
      <alignment wrapText="1"/>
    </xf>
    <xf numFmtId="0" fontId="0" fillId="0" borderId="1" xfId="0" applyBorder="1" applyAlignment="1"/>
    <xf numFmtId="0" fontId="11" fillId="0" borderId="0" xfId="0" applyFont="1" applyBorder="1" applyAlignment="1">
      <alignment horizontal="right"/>
    </xf>
    <xf numFmtId="0" fontId="10" fillId="0" borderId="0" xfId="0" applyFont="1" applyBorder="1" applyAlignment="1">
      <alignment horizontal="center" vertical="top"/>
    </xf>
    <xf numFmtId="0" fontId="11" fillId="0" borderId="2" xfId="0" applyFont="1" applyBorder="1" applyAlignment="1">
      <alignment horizontal="left" vertical="center"/>
    </xf>
    <xf numFmtId="0" fontId="12" fillId="0" borderId="0" xfId="0" applyFont="1" applyBorder="1" applyAlignment="1">
      <alignment horizontal="left"/>
    </xf>
    <xf numFmtId="0" fontId="11" fillId="0" borderId="0" xfId="0" applyFont="1" applyBorder="1" applyAlignment="1"/>
    <xf numFmtId="164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left"/>
    </xf>
    <xf numFmtId="0" fontId="9" fillId="0" borderId="0" xfId="0" applyFont="1" applyBorder="1" applyAlignment="1">
      <alignment horizontal="left"/>
    </xf>
    <xf numFmtId="0" fontId="12" fillId="0" borderId="2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104"/>
  <sheetViews>
    <sheetView tabSelected="1" zoomScaleNormal="100" workbookViewId="0">
      <selection activeCell="A15" sqref="A15:XFD15"/>
    </sheetView>
  </sheetViews>
  <sheetFormatPr defaultRowHeight="12.75" x14ac:dyDescent="0.2"/>
  <cols>
    <col min="1" max="1" width="5.7109375" customWidth="1"/>
    <col min="2" max="2" width="11.7109375" customWidth="1"/>
    <col min="3" max="3" width="60.7109375" customWidth="1"/>
    <col min="4" max="5" width="10.7109375" customWidth="1"/>
    <col min="6" max="8" width="12.7109375" customWidth="1"/>
    <col min="9" max="9" width="17.7109375" customWidth="1"/>
    <col min="10" max="10" width="8.7109375" customWidth="1"/>
    <col min="11" max="11" width="13.85546875" customWidth="1"/>
    <col min="12" max="12" width="9.7109375" customWidth="1"/>
    <col min="15" max="31" width="0" hidden="1" customWidth="1"/>
    <col min="32" max="32" width="91.7109375" hidden="1" customWidth="1"/>
    <col min="33" max="36" width="0" hidden="1" customWidth="1"/>
  </cols>
  <sheetData>
    <row r="1" spans="1:12" x14ac:dyDescent="0.2">
      <c r="A1" s="9" t="str">
        <f>Source!B1</f>
        <v>Smeta.RU (Terminal)  (495) 974-1589</v>
      </c>
    </row>
    <row r="2" spans="1:12" ht="14.25" x14ac:dyDescent="0.2">
      <c r="A2" s="31"/>
      <c r="B2" s="31"/>
      <c r="C2" s="31"/>
      <c r="D2" s="31"/>
      <c r="E2" s="31"/>
      <c r="F2" s="31"/>
      <c r="G2" s="31"/>
      <c r="H2" s="31"/>
      <c r="I2" s="87"/>
      <c r="J2" s="87"/>
      <c r="K2" s="12"/>
      <c r="L2" s="12"/>
    </row>
    <row r="3" spans="1:12" ht="15.75" x14ac:dyDescent="0.25">
      <c r="A3" s="89" t="s">
        <v>1373</v>
      </c>
      <c r="B3" s="89"/>
      <c r="C3" s="89"/>
      <c r="D3" s="89"/>
      <c r="E3" s="89"/>
      <c r="F3" s="89"/>
      <c r="G3" s="89"/>
      <c r="H3" s="89"/>
      <c r="I3" s="90"/>
      <c r="J3" s="90"/>
      <c r="K3" s="90"/>
      <c r="L3" s="90"/>
    </row>
    <row r="4" spans="1:12" ht="15" x14ac:dyDescent="0.25">
      <c r="A4" s="40" t="s">
        <v>1374</v>
      </c>
      <c r="B4" s="40"/>
      <c r="C4" s="40"/>
      <c r="D4" s="40"/>
      <c r="E4" s="40"/>
      <c r="F4" s="40"/>
      <c r="G4" s="40"/>
      <c r="H4" s="28"/>
      <c r="I4" s="91"/>
      <c r="J4" s="92"/>
      <c r="K4" s="92"/>
      <c r="L4" s="91"/>
    </row>
    <row r="5" spans="1:12" ht="14.25" x14ac:dyDescent="0.2">
      <c r="A5" s="28"/>
      <c r="B5" s="28"/>
      <c r="C5" s="93"/>
      <c r="D5" s="93"/>
      <c r="E5" s="93"/>
      <c r="F5" s="14"/>
      <c r="G5" s="14"/>
      <c r="H5" s="27"/>
      <c r="I5" s="94"/>
      <c r="J5" s="94"/>
      <c r="K5" s="94"/>
      <c r="L5" s="94"/>
    </row>
    <row r="6" spans="1:12" ht="14.25" x14ac:dyDescent="0.2">
      <c r="A6" s="27"/>
      <c r="B6" s="38"/>
      <c r="C6" s="38"/>
      <c r="D6" s="38"/>
      <c r="E6" s="38"/>
      <c r="F6" s="14"/>
      <c r="G6" s="14"/>
      <c r="H6" s="28"/>
      <c r="I6" s="91"/>
      <c r="J6" s="91"/>
      <c r="K6" s="91"/>
      <c r="L6" s="91"/>
    </row>
    <row r="7" spans="1:12" ht="14.25" x14ac:dyDescent="0.2">
      <c r="A7" s="10"/>
      <c r="B7" s="84"/>
      <c r="C7" s="84"/>
      <c r="D7" s="84"/>
      <c r="E7" s="84"/>
      <c r="F7" s="14"/>
      <c r="G7" s="14"/>
      <c r="H7" s="10"/>
      <c r="I7" s="84"/>
      <c r="J7" s="84"/>
      <c r="K7" s="84"/>
      <c r="L7" s="84"/>
    </row>
    <row r="8" spans="1:12" ht="15.75" x14ac:dyDescent="0.25">
      <c r="A8" s="18"/>
      <c r="B8" s="11" t="s">
        <v>1375</v>
      </c>
      <c r="C8" s="11"/>
      <c r="D8" s="11"/>
      <c r="E8" s="11"/>
      <c r="F8" s="11"/>
      <c r="G8" s="11"/>
      <c r="H8" s="11"/>
      <c r="I8" s="11"/>
      <c r="J8" s="11"/>
      <c r="K8" s="11"/>
      <c r="L8" s="18"/>
    </row>
    <row r="9" spans="1:12" ht="15.75" x14ac:dyDescent="0.25">
      <c r="A9" s="18"/>
      <c r="B9" s="19"/>
      <c r="C9" s="19"/>
      <c r="D9" s="19"/>
      <c r="E9" s="19"/>
      <c r="F9" s="19"/>
      <c r="G9" s="19"/>
      <c r="H9" s="19"/>
      <c r="I9" s="19"/>
      <c r="J9" s="19"/>
      <c r="K9" s="19"/>
      <c r="L9" s="18"/>
    </row>
    <row r="10" spans="1:12" ht="15.75" x14ac:dyDescent="0.25">
      <c r="A10" s="14"/>
      <c r="B10" s="95" t="s">
        <v>1376</v>
      </c>
      <c r="C10" s="95"/>
      <c r="D10" s="95"/>
      <c r="E10" s="95"/>
      <c r="F10" s="95"/>
      <c r="G10" s="95"/>
      <c r="H10" s="95"/>
      <c r="I10" s="95"/>
      <c r="J10" s="95"/>
      <c r="K10" s="95"/>
      <c r="L10" s="20"/>
    </row>
    <row r="11" spans="1:12" ht="14.25" x14ac:dyDescent="0.2">
      <c r="A11" s="14"/>
      <c r="B11" s="13" t="s">
        <v>1095</v>
      </c>
      <c r="C11" s="13"/>
      <c r="D11" s="13"/>
      <c r="E11" s="13"/>
      <c r="F11" s="13"/>
      <c r="G11" s="13"/>
      <c r="H11" s="13"/>
      <c r="I11" s="13"/>
      <c r="J11" s="13"/>
      <c r="K11" s="13"/>
      <c r="L11" s="10"/>
    </row>
    <row r="12" spans="1:12" ht="14.25" x14ac:dyDescent="0.2">
      <c r="A12" s="38" t="s">
        <v>1377</v>
      </c>
      <c r="B12" s="38"/>
      <c r="C12" s="14" t="s">
        <v>1378</v>
      </c>
      <c r="D12" s="14"/>
      <c r="E12" s="14"/>
      <c r="F12" s="14"/>
      <c r="G12" s="14"/>
      <c r="H12" s="14"/>
      <c r="I12" s="14"/>
      <c r="J12" s="14"/>
      <c r="K12" s="14"/>
      <c r="L12" s="14"/>
    </row>
    <row r="13" spans="1:12" ht="14.25" x14ac:dyDescent="0.2">
      <c r="A13" s="38" t="s">
        <v>1379</v>
      </c>
      <c r="B13" s="38"/>
      <c r="C13" s="14" t="s">
        <v>1380</v>
      </c>
      <c r="D13" s="14"/>
      <c r="E13" s="14"/>
      <c r="F13" s="14"/>
      <c r="G13" s="14"/>
      <c r="H13" s="14"/>
      <c r="I13" s="14"/>
      <c r="J13" s="14"/>
      <c r="K13" s="14"/>
      <c r="L13" s="14"/>
    </row>
    <row r="14" spans="1:12" ht="14.25" x14ac:dyDescent="0.2">
      <c r="A14" s="16" t="s">
        <v>1381</v>
      </c>
      <c r="B14" s="16"/>
      <c r="C14" s="43" t="s">
        <v>1382</v>
      </c>
      <c r="D14" s="43"/>
      <c r="E14" s="17"/>
      <c r="F14" s="17"/>
      <c r="G14" s="17"/>
      <c r="H14" s="17"/>
      <c r="I14" s="17"/>
      <c r="J14" s="17"/>
      <c r="K14" s="17"/>
      <c r="L14" s="17"/>
    </row>
    <row r="15" spans="1:12" ht="14.25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</row>
    <row r="16" spans="1:12" ht="14.25" x14ac:dyDescent="0.2">
      <c r="A16" s="14"/>
      <c r="B16" s="14"/>
      <c r="C16" s="14"/>
      <c r="D16" s="14"/>
      <c r="E16" s="21"/>
      <c r="F16" s="21"/>
      <c r="G16" s="22" t="s">
        <v>1096</v>
      </c>
      <c r="H16" s="22"/>
      <c r="I16" s="22" t="s">
        <v>1097</v>
      </c>
      <c r="J16" s="22"/>
      <c r="K16" s="14"/>
      <c r="L16" s="14"/>
    </row>
    <row r="17" spans="1:22" ht="15" x14ac:dyDescent="0.25">
      <c r="A17" s="14"/>
      <c r="B17" s="14"/>
      <c r="C17" s="23" t="s">
        <v>1098</v>
      </c>
      <c r="D17" s="23"/>
      <c r="E17" s="23"/>
      <c r="F17" s="23"/>
      <c r="G17" s="24">
        <f>G18+G19+G20+G21</f>
        <v>3443.03</v>
      </c>
      <c r="H17" s="24"/>
      <c r="I17" s="24">
        <f>I18+I19+I20+I21</f>
        <v>43046.259999999995</v>
      </c>
      <c r="J17" s="24"/>
      <c r="K17" s="25" t="s">
        <v>1099</v>
      </c>
      <c r="L17" s="25"/>
    </row>
    <row r="18" spans="1:22" ht="14.25" hidden="1" x14ac:dyDescent="0.2">
      <c r="A18" s="14"/>
      <c r="B18" s="14"/>
      <c r="C18" s="26" t="s">
        <v>1100</v>
      </c>
      <c r="D18" s="26"/>
      <c r="E18" s="26"/>
      <c r="F18" s="26"/>
      <c r="G18" s="24">
        <f>ROUND(SUM(W1:W1090)/1000, 2)</f>
        <v>3162.53</v>
      </c>
      <c r="H18" s="24"/>
      <c r="I18" s="24">
        <f>ROUND((Source!F286)/1000, 2)</f>
        <v>34704.559999999998</v>
      </c>
      <c r="J18" s="24"/>
      <c r="K18" s="25" t="s">
        <v>1099</v>
      </c>
      <c r="L18" s="25"/>
    </row>
    <row r="19" spans="1:22" ht="14.25" hidden="1" x14ac:dyDescent="0.2">
      <c r="A19" s="14"/>
      <c r="B19" s="14"/>
      <c r="C19" s="26" t="s">
        <v>1101</v>
      </c>
      <c r="D19" s="26"/>
      <c r="E19" s="26"/>
      <c r="F19" s="26"/>
      <c r="G19" s="24">
        <f>ROUND(SUM(X1:X1090)/1000, 2)</f>
        <v>280.5</v>
      </c>
      <c r="H19" s="24"/>
      <c r="I19" s="24">
        <f>ROUND((Source!F287)/1000, 2)</f>
        <v>8341.7000000000007</v>
      </c>
      <c r="J19" s="24"/>
      <c r="K19" s="25" t="s">
        <v>1099</v>
      </c>
      <c r="L19" s="25"/>
    </row>
    <row r="20" spans="1:22" ht="14.25" hidden="1" x14ac:dyDescent="0.2">
      <c r="A20" s="14"/>
      <c r="B20" s="14"/>
      <c r="C20" s="26" t="s">
        <v>1102</v>
      </c>
      <c r="D20" s="26"/>
      <c r="E20" s="26"/>
      <c r="F20" s="26"/>
      <c r="G20" s="24">
        <f>ROUND(SUM(Y1:Y1090)/1000, 2)</f>
        <v>0</v>
      </c>
      <c r="H20" s="24"/>
      <c r="I20" s="24">
        <f>ROUND((Source!F278)/1000, 2)</f>
        <v>0</v>
      </c>
      <c r="J20" s="24"/>
      <c r="K20" s="25" t="s">
        <v>1099</v>
      </c>
      <c r="L20" s="25"/>
    </row>
    <row r="21" spans="1:22" ht="14.25" hidden="1" x14ac:dyDescent="0.2">
      <c r="A21" s="14"/>
      <c r="B21" s="14"/>
      <c r="C21" s="26" t="s">
        <v>1103</v>
      </c>
      <c r="D21" s="26"/>
      <c r="E21" s="26"/>
      <c r="F21" s="26"/>
      <c r="G21" s="24">
        <f>ROUND(SUM(Z1:Z1090)/1000, 2)</f>
        <v>0</v>
      </c>
      <c r="H21" s="24"/>
      <c r="I21" s="24">
        <f>ROUND((Source!F288+Source!F289)/1000, 2)</f>
        <v>0</v>
      </c>
      <c r="J21" s="24"/>
      <c r="K21" s="25" t="s">
        <v>1099</v>
      </c>
      <c r="L21" s="25"/>
    </row>
    <row r="22" spans="1:22" ht="15" x14ac:dyDescent="0.25">
      <c r="A22" s="14"/>
      <c r="B22" s="14"/>
      <c r="C22" s="23" t="s">
        <v>1104</v>
      </c>
      <c r="D22" s="23"/>
      <c r="E22" s="23"/>
      <c r="F22" s="23"/>
      <c r="G22" s="24">
        <f>I22</f>
        <v>10729.003759901498</v>
      </c>
      <c r="H22" s="24"/>
      <c r="I22" s="24">
        <f>(Source!F291+Source!F292)</f>
        <v>10729.003759901498</v>
      </c>
      <c r="J22" s="24"/>
      <c r="K22" s="25" t="s">
        <v>1105</v>
      </c>
      <c r="L22" s="25"/>
    </row>
    <row r="23" spans="1:22" ht="15" x14ac:dyDescent="0.25">
      <c r="A23" s="14"/>
      <c r="B23" s="14"/>
      <c r="C23" s="23" t="s">
        <v>1106</v>
      </c>
      <c r="D23" s="23"/>
      <c r="E23" s="23"/>
      <c r="F23" s="23"/>
      <c r="G23" s="24">
        <f>ROUND(SUM(R1:R1090)/1000, 2)</f>
        <v>103.6</v>
      </c>
      <c r="H23" s="24"/>
      <c r="I23" s="24">
        <f>(Source!F284+ Source!F283)/1000</f>
        <v>5072.3276999999989</v>
      </c>
      <c r="J23" s="24"/>
      <c r="K23" s="25" t="s">
        <v>1099</v>
      </c>
      <c r="L23" s="25"/>
    </row>
    <row r="24" spans="1:22" ht="15" x14ac:dyDescent="0.2">
      <c r="A24" s="14"/>
      <c r="B24" s="14"/>
      <c r="C24" s="31"/>
      <c r="D24" s="31"/>
      <c r="E24" s="31"/>
      <c r="F24" s="31"/>
      <c r="G24" s="29"/>
      <c r="H24" s="29"/>
      <c r="I24" s="30"/>
      <c r="J24" s="29"/>
      <c r="K24" s="29"/>
      <c r="L24" s="29"/>
    </row>
    <row r="25" spans="1:22" ht="14.25" x14ac:dyDescent="0.2">
      <c r="A25" s="32" t="s">
        <v>1119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</row>
    <row r="26" spans="1:22" ht="57" x14ac:dyDescent="0.2">
      <c r="A26" s="33" t="s">
        <v>1107</v>
      </c>
      <c r="B26" s="33" t="s">
        <v>1108</v>
      </c>
      <c r="C26" s="33" t="s">
        <v>1109</v>
      </c>
      <c r="D26" s="33" t="s">
        <v>1110</v>
      </c>
      <c r="E26" s="33" t="s">
        <v>1111</v>
      </c>
      <c r="F26" s="33" t="s">
        <v>1112</v>
      </c>
      <c r="G26" s="33" t="s">
        <v>1113</v>
      </c>
      <c r="H26" s="33" t="s">
        <v>1114</v>
      </c>
      <c r="I26" s="33" t="s">
        <v>1115</v>
      </c>
      <c r="J26" s="33" t="s">
        <v>1116</v>
      </c>
      <c r="K26" s="33" t="s">
        <v>1117</v>
      </c>
      <c r="L26" s="33" t="s">
        <v>1118</v>
      </c>
    </row>
    <row r="27" spans="1:22" ht="14.25" x14ac:dyDescent="0.2">
      <c r="A27" s="34">
        <v>1</v>
      </c>
      <c r="B27" s="34">
        <v>2</v>
      </c>
      <c r="C27" s="34">
        <v>3</v>
      </c>
      <c r="D27" s="34">
        <v>4</v>
      </c>
      <c r="E27" s="34">
        <v>5</v>
      </c>
      <c r="F27" s="34">
        <v>6</v>
      </c>
      <c r="G27" s="34">
        <v>7</v>
      </c>
      <c r="H27" s="34">
        <v>8</v>
      </c>
      <c r="I27" s="34">
        <v>9</v>
      </c>
      <c r="J27" s="34">
        <v>10</v>
      </c>
      <c r="K27" s="34">
        <v>11</v>
      </c>
      <c r="L27" s="35">
        <v>12</v>
      </c>
    </row>
    <row r="28" spans="1:22" x14ac:dyDescent="0.2">
      <c r="C28" s="85" t="str">
        <f>Source!G24</f>
        <v>Работы проводятся на действующем  химическом предприятии  в зоне  действующего технологического оборудования;  в стесненных условиях. Производство строительных и других работ на открытой площадке. Производство работ на предприятиях где в силу режима секретности и (или) внутриобъектного режима применяются специальный допуск, специальный пропуск и другие ограничения для рабочих. Производство ремонтно-строительных работ осуществляется с вредными условиями труда с применением СИЗ.</v>
      </c>
      <c r="D28" s="86"/>
      <c r="E28" s="86"/>
      <c r="F28" s="86"/>
      <c r="G28" s="86"/>
      <c r="H28" s="86"/>
      <c r="I28" s="86"/>
      <c r="J28" s="86"/>
      <c r="K28" s="86"/>
      <c r="L28" s="86"/>
    </row>
    <row r="29" spans="1:22" ht="409.5" x14ac:dyDescent="0.2">
      <c r="A29" s="61">
        <v>1</v>
      </c>
      <c r="B29" s="61" t="s">
        <v>1120</v>
      </c>
      <c r="C29" s="61" t="s">
        <v>1121</v>
      </c>
      <c r="D29" s="46" t="str">
        <f>Source!H25</f>
        <v>т</v>
      </c>
      <c r="E29" s="31">
        <f>Source!I25</f>
        <v>12.835000000000001</v>
      </c>
      <c r="F29" s="47">
        <f>Source!AL25+Source!AM25+Source!AO25</f>
        <v>1067.29</v>
      </c>
      <c r="G29" s="48"/>
      <c r="H29" s="47"/>
      <c r="I29" s="48" t="str">
        <f>Source!BO25</f>
        <v>Письмо Минстроя РФ №13023-ИФ/09 от. 07.03.2024</v>
      </c>
      <c r="J29" s="48"/>
      <c r="K29" s="47"/>
      <c r="L29" s="49"/>
      <c r="S29">
        <f>ROUND((Source!FX25/100)*((ROUND(Source!AF25*Source!I25, 2)+ROUND(Source!AE25*Source!I25, 2))), 2)</f>
        <v>4604.8900000000003</v>
      </c>
      <c r="T29">
        <f>Source!X25</f>
        <v>225455.04</v>
      </c>
      <c r="U29">
        <f>ROUND((Source!FY25/100)*((ROUND(Source!AF25*Source!I25, 2)+ROUND(Source!AE25*Source!I25, 2))), 2)</f>
        <v>3069.92</v>
      </c>
      <c r="V29">
        <f>Source!Y25</f>
        <v>150303.35999999999</v>
      </c>
    </row>
    <row r="30" spans="1:22" ht="28.5" x14ac:dyDescent="0.2">
      <c r="A30" s="61"/>
      <c r="B30" s="61"/>
      <c r="C30" s="61" t="s">
        <v>1122</v>
      </c>
      <c r="D30" s="46"/>
      <c r="E30" s="31"/>
      <c r="F30" s="47">
        <f>Source!AO25</f>
        <v>320.87</v>
      </c>
      <c r="G30" s="48" t="str">
        <f>Source!DG25</f>
        <v>)*1,15)*1,1)*1,15)*0,7</v>
      </c>
      <c r="H30" s="47">
        <f>ROUND(Source!AF25*Source!I25, 2)</f>
        <v>4193.84</v>
      </c>
      <c r="I30" s="48"/>
      <c r="J30" s="48">
        <f>IF(Source!BA25&lt;&gt; 0, Source!BA25, 1)</f>
        <v>48.96</v>
      </c>
      <c r="K30" s="47">
        <f>Source!S25</f>
        <v>205330.22</v>
      </c>
      <c r="L30" s="49"/>
      <c r="R30">
        <f>H30</f>
        <v>4193.84</v>
      </c>
    </row>
    <row r="31" spans="1:22" ht="28.5" x14ac:dyDescent="0.2">
      <c r="A31" s="61"/>
      <c r="B31" s="61"/>
      <c r="C31" s="61" t="s">
        <v>642</v>
      </c>
      <c r="D31" s="46"/>
      <c r="E31" s="31"/>
      <c r="F31" s="47">
        <f>Source!AM25</f>
        <v>647.9</v>
      </c>
      <c r="G31" s="48" t="str">
        <f>Source!DE25</f>
        <v>)*1,15)*1,15)*0,7</v>
      </c>
      <c r="H31" s="47">
        <f>ROUND(Source!AD25*Source!I25, 2)</f>
        <v>7767.23</v>
      </c>
      <c r="I31" s="48"/>
      <c r="J31" s="48">
        <f>IF(Source!BB25&lt;&gt; 0, Source!BB25, 1)</f>
        <v>14.22</v>
      </c>
      <c r="K31" s="47">
        <f>Source!Q25</f>
        <v>110449.99</v>
      </c>
      <c r="L31" s="49"/>
    </row>
    <row r="32" spans="1:22" ht="28.5" x14ac:dyDescent="0.2">
      <c r="A32" s="61"/>
      <c r="B32" s="61"/>
      <c r="C32" s="61" t="s">
        <v>1123</v>
      </c>
      <c r="D32" s="46"/>
      <c r="E32" s="31"/>
      <c r="F32" s="47">
        <f>Source!AN25</f>
        <v>57.97</v>
      </c>
      <c r="G32" s="48" t="str">
        <f>Source!DF25</f>
        <v>)*1,15)*1,1)*1,15)*0,7</v>
      </c>
      <c r="H32" s="50">
        <f>ROUND(Source!AE25*Source!I25, 2)</f>
        <v>757.65</v>
      </c>
      <c r="I32" s="48"/>
      <c r="J32" s="48">
        <f>IF(Source!BS25&lt;&gt; 0, Source!BS25, 1)</f>
        <v>48.96</v>
      </c>
      <c r="K32" s="50">
        <f>Source!R25</f>
        <v>37094.550000000003</v>
      </c>
      <c r="L32" s="49"/>
      <c r="R32">
        <f>H32</f>
        <v>757.65</v>
      </c>
    </row>
    <row r="33" spans="1:26" ht="14.25" x14ac:dyDescent="0.2">
      <c r="A33" s="61"/>
      <c r="B33" s="61"/>
      <c r="C33" s="61" t="s">
        <v>1124</v>
      </c>
      <c r="D33" s="46" t="s">
        <v>1125</v>
      </c>
      <c r="E33" s="31">
        <f>Source!BZ25</f>
        <v>93</v>
      </c>
      <c r="F33" s="63"/>
      <c r="G33" s="48"/>
      <c r="H33" s="47">
        <f>SUM(S29:S35)</f>
        <v>4604.8900000000003</v>
      </c>
      <c r="I33" s="51"/>
      <c r="J33" s="44">
        <f>Source!AT25</f>
        <v>93</v>
      </c>
      <c r="K33" s="47">
        <f>SUM(T29:T35)</f>
        <v>225455.04</v>
      </c>
      <c r="L33" s="49"/>
    </row>
    <row r="34" spans="1:26" ht="14.25" x14ac:dyDescent="0.2">
      <c r="A34" s="61"/>
      <c r="B34" s="61"/>
      <c r="C34" s="61" t="s">
        <v>1126</v>
      </c>
      <c r="D34" s="46" t="s">
        <v>1125</v>
      </c>
      <c r="E34" s="31">
        <f>Source!CA25</f>
        <v>62</v>
      </c>
      <c r="F34" s="63"/>
      <c r="G34" s="48"/>
      <c r="H34" s="47">
        <f>SUM(U29:U35)</f>
        <v>3069.92</v>
      </c>
      <c r="I34" s="51"/>
      <c r="J34" s="44">
        <f>Source!AU25</f>
        <v>62</v>
      </c>
      <c r="K34" s="47">
        <f>SUM(V29:V35)</f>
        <v>150303.35999999999</v>
      </c>
      <c r="L34" s="49"/>
    </row>
    <row r="35" spans="1:26" ht="28.5" x14ac:dyDescent="0.2">
      <c r="A35" s="62"/>
      <c r="B35" s="62"/>
      <c r="C35" s="62" t="s">
        <v>1127</v>
      </c>
      <c r="D35" s="52" t="s">
        <v>1128</v>
      </c>
      <c r="E35" s="53">
        <f>Source!AQ25</f>
        <v>39.130000000000003</v>
      </c>
      <c r="F35" s="54"/>
      <c r="G35" s="55" t="str">
        <f>Source!DI25</f>
        <v>)*1,15)*1,15)*0,7</v>
      </c>
      <c r="H35" s="54"/>
      <c r="I35" s="55"/>
      <c r="J35" s="55"/>
      <c r="K35" s="54"/>
      <c r="L35" s="56">
        <f>Source!U25</f>
        <v>464.94270891249994</v>
      </c>
    </row>
    <row r="36" spans="1:26" ht="15" x14ac:dyDescent="0.25">
      <c r="G36" s="57">
        <f>H30+H31+H33+H34</f>
        <v>19635.879999999997</v>
      </c>
      <c r="H36" s="57"/>
      <c r="J36" s="57">
        <f>K30+K31+K33+K34</f>
        <v>691538.61</v>
      </c>
      <c r="K36" s="57"/>
      <c r="L36" s="58">
        <f>Source!U25</f>
        <v>464.94270891249994</v>
      </c>
      <c r="O36" s="36">
        <f>G36</f>
        <v>19635.879999999997</v>
      </c>
      <c r="P36" s="36">
        <f>J36</f>
        <v>691538.61</v>
      </c>
      <c r="Q36" s="36">
        <f>L36</f>
        <v>464.94270891249994</v>
      </c>
      <c r="W36">
        <f>IF(Source!BI25&lt;=1,H30+H31+H33+H34, 0)</f>
        <v>19635.879999999997</v>
      </c>
      <c r="X36">
        <f>IF(Source!BI25=2,H30+H31+H33+H34, 0)</f>
        <v>0</v>
      </c>
      <c r="Y36">
        <f>IF(Source!BI25=3,H30+H31+H33+H34, 0)</f>
        <v>0</v>
      </c>
      <c r="Z36">
        <f>IF(Source!BI25=4,H30+H31+H33+H34, 0)</f>
        <v>0</v>
      </c>
    </row>
    <row r="37" spans="1:26" ht="409.5" x14ac:dyDescent="0.2">
      <c r="A37" s="61">
        <v>2</v>
      </c>
      <c r="B37" s="61" t="s">
        <v>1129</v>
      </c>
      <c r="C37" s="61" t="s">
        <v>1130</v>
      </c>
      <c r="D37" s="46" t="str">
        <f>Source!H26</f>
        <v>шт.</v>
      </c>
      <c r="E37" s="31">
        <f>Source!I26</f>
        <v>1</v>
      </c>
      <c r="F37" s="47">
        <f>Source!AL26+Source!AM26+Source!AO26</f>
        <v>814.26</v>
      </c>
      <c r="G37" s="48"/>
      <c r="H37" s="47"/>
      <c r="I37" s="48" t="str">
        <f>Source!BO26</f>
        <v>Письмо Минстроя РФ №13023-ИФ/09 от. 07.03.2024</v>
      </c>
      <c r="J37" s="48"/>
      <c r="K37" s="47"/>
      <c r="L37" s="49"/>
      <c r="S37">
        <f>ROUND((Source!FX26/100)*((ROUND(Source!AF26*Source!I26, 2)+ROUND(Source!AE26*Source!I26, 2))), 2)</f>
        <v>68.87</v>
      </c>
      <c r="T37">
        <f>Source!X26</f>
        <v>3371.69</v>
      </c>
      <c r="U37">
        <f>ROUND((Source!FY26/100)*((ROUND(Source!AF26*Source!I26, 2)+ROUND(Source!AE26*Source!I26, 2))), 2)</f>
        <v>43.56</v>
      </c>
      <c r="V37">
        <f>Source!Y26</f>
        <v>2132.52</v>
      </c>
    </row>
    <row r="38" spans="1:26" ht="28.5" x14ac:dyDescent="0.2">
      <c r="A38" s="61"/>
      <c r="B38" s="61"/>
      <c r="C38" s="61" t="s">
        <v>1122</v>
      </c>
      <c r="D38" s="46"/>
      <c r="E38" s="31"/>
      <c r="F38" s="47">
        <f>Source!AO26</f>
        <v>38.81</v>
      </c>
      <c r="G38" s="48" t="str">
        <f>Source!DG26</f>
        <v>)*1,15)*1,1)*1,15)*0,4</v>
      </c>
      <c r="H38" s="47">
        <f>ROUND(Source!AF26*Source!I26, 2)</f>
        <v>22.58</v>
      </c>
      <c r="I38" s="48"/>
      <c r="J38" s="48">
        <f>IF(Source!BA26&lt;&gt; 0, Source!BA26, 1)</f>
        <v>48.96</v>
      </c>
      <c r="K38" s="47">
        <f>Source!S26</f>
        <v>1105.52</v>
      </c>
      <c r="L38" s="49"/>
      <c r="R38">
        <f>H38</f>
        <v>22.58</v>
      </c>
    </row>
    <row r="39" spans="1:26" ht="28.5" x14ac:dyDescent="0.2">
      <c r="A39" s="61"/>
      <c r="B39" s="61"/>
      <c r="C39" s="61" t="s">
        <v>642</v>
      </c>
      <c r="D39" s="46"/>
      <c r="E39" s="31"/>
      <c r="F39" s="47">
        <f>Source!AM26</f>
        <v>746.79</v>
      </c>
      <c r="G39" s="48" t="str">
        <f>Source!DE26</f>
        <v>)*1,15)*1,15)*0,4</v>
      </c>
      <c r="H39" s="47">
        <f>ROUND(Source!AD26*Source!I26, 2)</f>
        <v>398.35</v>
      </c>
      <c r="I39" s="48"/>
      <c r="J39" s="48">
        <f>IF(Source!BB26&lt;&gt; 0, Source!BB26, 1)</f>
        <v>14.22</v>
      </c>
      <c r="K39" s="47">
        <f>Source!Q26</f>
        <v>5664.54</v>
      </c>
      <c r="L39" s="49"/>
    </row>
    <row r="40" spans="1:26" ht="28.5" x14ac:dyDescent="0.2">
      <c r="A40" s="61"/>
      <c r="B40" s="61"/>
      <c r="C40" s="61" t="s">
        <v>1123</v>
      </c>
      <c r="D40" s="46"/>
      <c r="E40" s="31"/>
      <c r="F40" s="47">
        <f>Source!AN26</f>
        <v>62.35</v>
      </c>
      <c r="G40" s="48" t="str">
        <f>Source!DF26</f>
        <v>)*1,15)*1,1)*1,15)*0,4</v>
      </c>
      <c r="H40" s="50">
        <f>ROUND(Source!AE26*Source!I26, 2)</f>
        <v>36.28</v>
      </c>
      <c r="I40" s="48"/>
      <c r="J40" s="48">
        <f>IF(Source!BS26&lt;&gt; 0, Source!BS26, 1)</f>
        <v>48.96</v>
      </c>
      <c r="K40" s="50">
        <f>Source!R26</f>
        <v>1776.27</v>
      </c>
      <c r="L40" s="49"/>
      <c r="R40">
        <f>H40</f>
        <v>36.28</v>
      </c>
    </row>
    <row r="41" spans="1:26" ht="14.25" x14ac:dyDescent="0.2">
      <c r="A41" s="61"/>
      <c r="B41" s="61"/>
      <c r="C41" s="61" t="s">
        <v>1124</v>
      </c>
      <c r="D41" s="46" t="s">
        <v>1125</v>
      </c>
      <c r="E41" s="31">
        <f>Source!BZ26</f>
        <v>117</v>
      </c>
      <c r="F41" s="63"/>
      <c r="G41" s="48"/>
      <c r="H41" s="47">
        <f>SUM(S37:S43)</f>
        <v>68.87</v>
      </c>
      <c r="I41" s="51"/>
      <c r="J41" s="44">
        <f>Source!AT26</f>
        <v>117</v>
      </c>
      <c r="K41" s="47">
        <f>SUM(T37:T43)</f>
        <v>3371.69</v>
      </c>
      <c r="L41" s="49"/>
    </row>
    <row r="42" spans="1:26" ht="14.25" x14ac:dyDescent="0.2">
      <c r="A42" s="61"/>
      <c r="B42" s="61"/>
      <c r="C42" s="61" t="s">
        <v>1126</v>
      </c>
      <c r="D42" s="46" t="s">
        <v>1125</v>
      </c>
      <c r="E42" s="31">
        <f>Source!CA26</f>
        <v>74</v>
      </c>
      <c r="F42" s="63"/>
      <c r="G42" s="48"/>
      <c r="H42" s="47">
        <f>SUM(U37:U43)</f>
        <v>43.56</v>
      </c>
      <c r="I42" s="51"/>
      <c r="J42" s="44">
        <f>Source!AU26</f>
        <v>74</v>
      </c>
      <c r="K42" s="47">
        <f>SUM(V37:V43)</f>
        <v>2132.52</v>
      </c>
      <c r="L42" s="49"/>
    </row>
    <row r="43" spans="1:26" ht="28.5" x14ac:dyDescent="0.2">
      <c r="A43" s="62"/>
      <c r="B43" s="62"/>
      <c r="C43" s="62" t="s">
        <v>1127</v>
      </c>
      <c r="D43" s="52" t="s">
        <v>1128</v>
      </c>
      <c r="E43" s="53">
        <f>Source!AQ26</f>
        <v>3.92</v>
      </c>
      <c r="F43" s="54"/>
      <c r="G43" s="55" t="str">
        <f>Source!DI26</f>
        <v>)*1,15)*1,15)*0,4</v>
      </c>
      <c r="H43" s="54"/>
      <c r="I43" s="55"/>
      <c r="J43" s="55"/>
      <c r="K43" s="54"/>
      <c r="L43" s="56">
        <f>Source!U26</f>
        <v>2.07368</v>
      </c>
    </row>
    <row r="44" spans="1:26" ht="15" x14ac:dyDescent="0.25">
      <c r="G44" s="57">
        <f>H38+H39+H41+H42</f>
        <v>533.36</v>
      </c>
      <c r="H44" s="57"/>
      <c r="J44" s="57">
        <f>K38+K39+K41+K42</f>
        <v>12274.27</v>
      </c>
      <c r="K44" s="57"/>
      <c r="L44" s="58">
        <f>Source!U26</f>
        <v>2.07368</v>
      </c>
      <c r="O44" s="36">
        <f>G44</f>
        <v>533.36</v>
      </c>
      <c r="P44" s="36">
        <f>J44</f>
        <v>12274.27</v>
      </c>
      <c r="Q44" s="36">
        <f>L44</f>
        <v>2.07368</v>
      </c>
      <c r="W44">
        <f>IF(Source!BI26&lt;=1,H38+H39+H41+H42, 0)</f>
        <v>533.36</v>
      </c>
      <c r="X44">
        <f>IF(Source!BI26=2,H38+H39+H41+H42, 0)</f>
        <v>0</v>
      </c>
      <c r="Y44">
        <f>IF(Source!BI26=3,H38+H39+H41+H42, 0)</f>
        <v>0</v>
      </c>
      <c r="Z44">
        <f>IF(Source!BI26=4,H38+H39+H41+H42, 0)</f>
        <v>0</v>
      </c>
    </row>
    <row r="45" spans="1:26" ht="409.5" x14ac:dyDescent="0.2">
      <c r="A45" s="61">
        <v>3</v>
      </c>
      <c r="B45" s="61" t="s">
        <v>1131</v>
      </c>
      <c r="C45" s="61" t="s">
        <v>1132</v>
      </c>
      <c r="D45" s="46" t="str">
        <f>Source!H27</f>
        <v>шт.</v>
      </c>
      <c r="E45" s="31">
        <f>Source!I27</f>
        <v>1</v>
      </c>
      <c r="F45" s="47">
        <f>Source!AL27+Source!AM27+Source!AO27</f>
        <v>171.8</v>
      </c>
      <c r="G45" s="48"/>
      <c r="H45" s="47"/>
      <c r="I45" s="48" t="str">
        <f>Source!BO27</f>
        <v>Письмо Минстроя РФ №13023-ИФ/09 от. 07.03.2024</v>
      </c>
      <c r="J45" s="48"/>
      <c r="K45" s="47"/>
      <c r="L45" s="49"/>
      <c r="S45">
        <f>ROUND((Source!FX27/100)*((ROUND(Source!AF27*Source!I27, 2)+ROUND(Source!AE27*Source!I27, 2))), 2)</f>
        <v>20.04</v>
      </c>
      <c r="T45">
        <f>Source!X27</f>
        <v>981.27</v>
      </c>
      <c r="U45">
        <f>ROUND((Source!FY27/100)*((ROUND(Source!AF27*Source!I27, 2)+ROUND(Source!AE27*Source!I27, 2))), 2)</f>
        <v>12.68</v>
      </c>
      <c r="V45">
        <f>Source!Y27</f>
        <v>620.63</v>
      </c>
    </row>
    <row r="46" spans="1:26" ht="28.5" x14ac:dyDescent="0.2">
      <c r="A46" s="61"/>
      <c r="B46" s="61"/>
      <c r="C46" s="61" t="s">
        <v>1122</v>
      </c>
      <c r="D46" s="46"/>
      <c r="E46" s="31"/>
      <c r="F46" s="47">
        <f>Source!AO27</f>
        <v>16.43</v>
      </c>
      <c r="G46" s="48" t="str">
        <f>Source!DG27</f>
        <v>)*1,15)*1,1)*1,15)*0,4</v>
      </c>
      <c r="H46" s="47">
        <f>ROUND(Source!AF27*Source!I27, 2)</f>
        <v>9.56</v>
      </c>
      <c r="I46" s="48"/>
      <c r="J46" s="48">
        <f>IF(Source!BA27&lt;&gt; 0, Source!BA27, 1)</f>
        <v>48.96</v>
      </c>
      <c r="K46" s="47">
        <f>Source!S27</f>
        <v>468.06</v>
      </c>
      <c r="L46" s="49"/>
      <c r="R46">
        <f>H46</f>
        <v>9.56</v>
      </c>
    </row>
    <row r="47" spans="1:26" ht="28.5" x14ac:dyDescent="0.2">
      <c r="A47" s="61"/>
      <c r="B47" s="61"/>
      <c r="C47" s="61" t="s">
        <v>642</v>
      </c>
      <c r="D47" s="46"/>
      <c r="E47" s="31"/>
      <c r="F47" s="47">
        <f>Source!AM27</f>
        <v>149.21</v>
      </c>
      <c r="G47" s="48" t="str">
        <f>Source!DE27</f>
        <v>)*1,15)*1,15)*0,4</v>
      </c>
      <c r="H47" s="47">
        <f>ROUND(Source!AD27*Source!I27, 2)</f>
        <v>79.62</v>
      </c>
      <c r="I47" s="48"/>
      <c r="J47" s="48">
        <f>IF(Source!BB27&lt;&gt; 0, Source!BB27, 1)</f>
        <v>14.22</v>
      </c>
      <c r="K47" s="47">
        <f>Source!Q27</f>
        <v>1132.2</v>
      </c>
      <c r="L47" s="49"/>
    </row>
    <row r="48" spans="1:26" ht="28.5" x14ac:dyDescent="0.2">
      <c r="A48" s="61"/>
      <c r="B48" s="61"/>
      <c r="C48" s="61" t="s">
        <v>1123</v>
      </c>
      <c r="D48" s="46"/>
      <c r="E48" s="31"/>
      <c r="F48" s="47">
        <f>Source!AN27</f>
        <v>13.01</v>
      </c>
      <c r="G48" s="48" t="str">
        <f>Source!DF27</f>
        <v>)*1,15)*1,1)*1,15)*0,4</v>
      </c>
      <c r="H48" s="50">
        <f>ROUND(Source!AE27*Source!I27, 2)</f>
        <v>7.57</v>
      </c>
      <c r="I48" s="48"/>
      <c r="J48" s="48">
        <f>IF(Source!BS27&lt;&gt; 0, Source!BS27, 1)</f>
        <v>48.96</v>
      </c>
      <c r="K48" s="50">
        <f>Source!R27</f>
        <v>370.63</v>
      </c>
      <c r="L48" s="49"/>
      <c r="R48">
        <f>H48</f>
        <v>7.57</v>
      </c>
    </row>
    <row r="49" spans="1:26" ht="14.25" x14ac:dyDescent="0.2">
      <c r="A49" s="61"/>
      <c r="B49" s="61"/>
      <c r="C49" s="61" t="s">
        <v>1124</v>
      </c>
      <c r="D49" s="46" t="s">
        <v>1125</v>
      </c>
      <c r="E49" s="31">
        <f>Source!BZ27</f>
        <v>117</v>
      </c>
      <c r="F49" s="63"/>
      <c r="G49" s="48"/>
      <c r="H49" s="47">
        <f>SUM(S45:S51)</f>
        <v>20.04</v>
      </c>
      <c r="I49" s="51"/>
      <c r="J49" s="44">
        <f>Source!AT27</f>
        <v>117</v>
      </c>
      <c r="K49" s="47">
        <f>SUM(T45:T51)</f>
        <v>981.27</v>
      </c>
      <c r="L49" s="49"/>
    </row>
    <row r="50" spans="1:26" ht="14.25" x14ac:dyDescent="0.2">
      <c r="A50" s="61"/>
      <c r="B50" s="61"/>
      <c r="C50" s="61" t="s">
        <v>1126</v>
      </c>
      <c r="D50" s="46" t="s">
        <v>1125</v>
      </c>
      <c r="E50" s="31">
        <f>Source!CA27</f>
        <v>74</v>
      </c>
      <c r="F50" s="63"/>
      <c r="G50" s="48"/>
      <c r="H50" s="47">
        <f>SUM(U45:U51)</f>
        <v>12.68</v>
      </c>
      <c r="I50" s="51"/>
      <c r="J50" s="44">
        <f>Source!AU27</f>
        <v>74</v>
      </c>
      <c r="K50" s="47">
        <f>SUM(V45:V51)</f>
        <v>620.63</v>
      </c>
      <c r="L50" s="49"/>
    </row>
    <row r="51" spans="1:26" ht="28.5" x14ac:dyDescent="0.2">
      <c r="A51" s="62"/>
      <c r="B51" s="62"/>
      <c r="C51" s="62" t="s">
        <v>1127</v>
      </c>
      <c r="D51" s="52" t="s">
        <v>1128</v>
      </c>
      <c r="E51" s="53">
        <f>Source!AQ27</f>
        <v>1.66</v>
      </c>
      <c r="F51" s="54"/>
      <c r="G51" s="55" t="str">
        <f>Source!DI27</f>
        <v>)*1,15)*1,15)*0,4</v>
      </c>
      <c r="H51" s="54"/>
      <c r="I51" s="55"/>
      <c r="J51" s="55"/>
      <c r="K51" s="54"/>
      <c r="L51" s="56">
        <f>Source!U27</f>
        <v>0.87813999999999981</v>
      </c>
    </row>
    <row r="52" spans="1:26" ht="15" x14ac:dyDescent="0.25">
      <c r="G52" s="57">
        <f>H46+H47+H49+H50</f>
        <v>121.9</v>
      </c>
      <c r="H52" s="57"/>
      <c r="J52" s="57">
        <f>K46+K47+K49+K50</f>
        <v>3202.16</v>
      </c>
      <c r="K52" s="57"/>
      <c r="L52" s="58">
        <f>Source!U27</f>
        <v>0.87813999999999981</v>
      </c>
      <c r="O52" s="36">
        <f>G52</f>
        <v>121.9</v>
      </c>
      <c r="P52" s="36">
        <f>J52</f>
        <v>3202.16</v>
      </c>
      <c r="Q52" s="36">
        <f>L52</f>
        <v>0.87813999999999981</v>
      </c>
      <c r="W52">
        <f>IF(Source!BI27&lt;=1,H46+H47+H49+H50, 0)</f>
        <v>121.9</v>
      </c>
      <c r="X52">
        <f>IF(Source!BI27=2,H46+H47+H49+H50, 0)</f>
        <v>0</v>
      </c>
      <c r="Y52">
        <f>IF(Source!BI27=3,H46+H47+H49+H50, 0)</f>
        <v>0</v>
      </c>
      <c r="Z52">
        <f>IF(Source!BI27=4,H46+H47+H49+H50, 0)</f>
        <v>0</v>
      </c>
    </row>
    <row r="53" spans="1:26" ht="14.25" x14ac:dyDescent="0.2">
      <c r="C53" s="42" t="str">
        <f>Source!G28</f>
        <v>Демонтаж электрофильтра ПГ-8 №9</v>
      </c>
    </row>
    <row r="54" spans="1:26" ht="409.5" x14ac:dyDescent="0.2">
      <c r="A54" s="61">
        <v>4</v>
      </c>
      <c r="B54" s="61" t="s">
        <v>1133</v>
      </c>
      <c r="C54" s="61" t="s">
        <v>1134</v>
      </c>
      <c r="D54" s="46" t="str">
        <f>Source!H29</f>
        <v>100 м</v>
      </c>
      <c r="E54" s="31">
        <f>Source!I29</f>
        <v>1.2E-2</v>
      </c>
      <c r="F54" s="47">
        <f>Source!AL29+Source!AM29+Source!AO29</f>
        <v>13919.98</v>
      </c>
      <c r="G54" s="48"/>
      <c r="H54" s="47"/>
      <c r="I54" s="48" t="str">
        <f>Source!BO29</f>
        <v>Письмо Минстроя РФ №13023-ИФ/09 от. 07.03.2024</v>
      </c>
      <c r="J54" s="48"/>
      <c r="K54" s="47"/>
      <c r="L54" s="49"/>
      <c r="S54">
        <f>ROUND((Source!FX29/100)*((ROUND(Source!AF29*Source!I29, 2)+ROUND(Source!AE29*Source!I29, 2))), 2)</f>
        <v>29.23</v>
      </c>
      <c r="T54">
        <f>Source!X29</f>
        <v>1430.97</v>
      </c>
      <c r="U54">
        <f>ROUND((Source!FY29/100)*((ROUND(Source!AF29*Source!I29, 2)+ROUND(Source!AE29*Source!I29, 2))), 2)</f>
        <v>14.94</v>
      </c>
      <c r="V54">
        <f>Source!Y29</f>
        <v>731.39</v>
      </c>
    </row>
    <row r="55" spans="1:26" x14ac:dyDescent="0.2">
      <c r="C55" s="37" t="str">
        <f>"Объем: "&amp;Source!I29&amp;"=1,2/"&amp;"100"</f>
        <v>Объем: 0,012=1,2/100</v>
      </c>
    </row>
    <row r="56" spans="1:26" ht="28.5" x14ac:dyDescent="0.2">
      <c r="A56" s="61"/>
      <c r="B56" s="61"/>
      <c r="C56" s="61" t="s">
        <v>1122</v>
      </c>
      <c r="D56" s="46"/>
      <c r="E56" s="31"/>
      <c r="F56" s="47">
        <f>Source!AO29</f>
        <v>3255.61</v>
      </c>
      <c r="G56" s="48" t="str">
        <f>Source!DG29</f>
        <v>)*1,15)*1,1)*1,15)*0,5</v>
      </c>
      <c r="H56" s="47">
        <f>ROUND(Source!AF29*Source!I29, 2)</f>
        <v>28.42</v>
      </c>
      <c r="I56" s="48"/>
      <c r="J56" s="48">
        <f>IF(Source!BA29&lt;&gt; 0, Source!BA29, 1)</f>
        <v>48.96</v>
      </c>
      <c r="K56" s="47">
        <f>Source!S29</f>
        <v>1391.28</v>
      </c>
      <c r="L56" s="49"/>
      <c r="R56">
        <f>H56</f>
        <v>28.42</v>
      </c>
    </row>
    <row r="57" spans="1:26" ht="28.5" x14ac:dyDescent="0.2">
      <c r="A57" s="61"/>
      <c r="B57" s="61"/>
      <c r="C57" s="61" t="s">
        <v>642</v>
      </c>
      <c r="D57" s="46"/>
      <c r="E57" s="31"/>
      <c r="F57" s="47">
        <f>Source!AM29</f>
        <v>7913.32</v>
      </c>
      <c r="G57" s="48" t="str">
        <f>Source!DE29</f>
        <v>)*1,15)*1,15)*0,5</v>
      </c>
      <c r="H57" s="47">
        <f>ROUND(Source!AD29*Source!I29, 2)</f>
        <v>63.16</v>
      </c>
      <c r="I57" s="48"/>
      <c r="J57" s="48">
        <f>IF(Source!BB29&lt;&gt; 0, Source!BB29, 1)</f>
        <v>14.22</v>
      </c>
      <c r="K57" s="47">
        <f>Source!Q29</f>
        <v>898.15</v>
      </c>
      <c r="L57" s="49"/>
    </row>
    <row r="58" spans="1:26" ht="28.5" x14ac:dyDescent="0.2">
      <c r="A58" s="61"/>
      <c r="B58" s="61"/>
      <c r="C58" s="61" t="s">
        <v>1123</v>
      </c>
      <c r="D58" s="46"/>
      <c r="E58" s="31"/>
      <c r="F58" s="47">
        <f>Source!AN29</f>
        <v>464.93</v>
      </c>
      <c r="G58" s="48" t="str">
        <f>Source!DF29</f>
        <v>)*1,15)*1,1)*1,15)*0,5</v>
      </c>
      <c r="H58" s="50">
        <f>ROUND(Source!AE29*Source!I29, 2)</f>
        <v>4.0599999999999996</v>
      </c>
      <c r="I58" s="48"/>
      <c r="J58" s="48">
        <f>IF(Source!BS29&lt;&gt; 0, Source!BS29, 1)</f>
        <v>48.96</v>
      </c>
      <c r="K58" s="50">
        <f>Source!R29</f>
        <v>198.69</v>
      </c>
      <c r="L58" s="49"/>
      <c r="R58">
        <f>H58</f>
        <v>4.0599999999999996</v>
      </c>
    </row>
    <row r="59" spans="1:26" ht="14.25" x14ac:dyDescent="0.2">
      <c r="A59" s="61"/>
      <c r="B59" s="61"/>
      <c r="C59" s="61" t="s">
        <v>1124</v>
      </c>
      <c r="D59" s="46" t="s">
        <v>1125</v>
      </c>
      <c r="E59" s="31">
        <f>Source!BZ29</f>
        <v>90</v>
      </c>
      <c r="F59" s="63"/>
      <c r="G59" s="48"/>
      <c r="H59" s="47">
        <f>SUM(S54:S61)</f>
        <v>29.23</v>
      </c>
      <c r="I59" s="51"/>
      <c r="J59" s="44">
        <f>Source!AT29</f>
        <v>90</v>
      </c>
      <c r="K59" s="47">
        <f>SUM(T54:T61)</f>
        <v>1430.97</v>
      </c>
      <c r="L59" s="49"/>
    </row>
    <row r="60" spans="1:26" ht="14.25" x14ac:dyDescent="0.2">
      <c r="A60" s="61"/>
      <c r="B60" s="61"/>
      <c r="C60" s="61" t="s">
        <v>1126</v>
      </c>
      <c r="D60" s="46" t="s">
        <v>1125</v>
      </c>
      <c r="E60" s="31">
        <f>Source!CA29</f>
        <v>46</v>
      </c>
      <c r="F60" s="63"/>
      <c r="G60" s="48"/>
      <c r="H60" s="47">
        <f>SUM(U54:U61)</f>
        <v>14.94</v>
      </c>
      <c r="I60" s="51"/>
      <c r="J60" s="44">
        <f>Source!AU29</f>
        <v>46</v>
      </c>
      <c r="K60" s="47">
        <f>SUM(V54:V61)</f>
        <v>731.39</v>
      </c>
      <c r="L60" s="49"/>
    </row>
    <row r="61" spans="1:26" ht="28.5" x14ac:dyDescent="0.2">
      <c r="A61" s="62"/>
      <c r="B61" s="62"/>
      <c r="C61" s="62" t="s">
        <v>1127</v>
      </c>
      <c r="D61" s="52" t="s">
        <v>1128</v>
      </c>
      <c r="E61" s="53">
        <f>Source!AQ29</f>
        <v>379</v>
      </c>
      <c r="F61" s="54"/>
      <c r="G61" s="55" t="str">
        <f>Source!DI29</f>
        <v>)*1,15)*1,15)*0,5</v>
      </c>
      <c r="H61" s="54"/>
      <c r="I61" s="55"/>
      <c r="J61" s="55"/>
      <c r="K61" s="54"/>
      <c r="L61" s="56">
        <f>Source!U29</f>
        <v>3.0073649999999996</v>
      </c>
    </row>
    <row r="62" spans="1:26" ht="15" x14ac:dyDescent="0.25">
      <c r="G62" s="57">
        <f>H56+H57+H59+H60</f>
        <v>135.75</v>
      </c>
      <c r="H62" s="57"/>
      <c r="J62" s="57">
        <f>K56+K57+K59+K60</f>
        <v>4451.79</v>
      </c>
      <c r="K62" s="57"/>
      <c r="L62" s="58">
        <f>Source!U29</f>
        <v>3.0073649999999996</v>
      </c>
      <c r="O62" s="36">
        <f>G62</f>
        <v>135.75</v>
      </c>
      <c r="P62" s="36">
        <f>J62</f>
        <v>4451.79</v>
      </c>
      <c r="Q62" s="36">
        <f>L62</f>
        <v>3.0073649999999996</v>
      </c>
      <c r="W62">
        <f>IF(Source!BI29&lt;=1,H56+H57+H59+H60, 0)</f>
        <v>0</v>
      </c>
      <c r="X62">
        <f>IF(Source!BI29=2,H56+H57+H59+H60, 0)</f>
        <v>135.75</v>
      </c>
      <c r="Y62">
        <f>IF(Source!BI29=3,H56+H57+H59+H60, 0)</f>
        <v>0</v>
      </c>
      <c r="Z62">
        <f>IF(Source!BI29=4,H56+H57+H59+H60, 0)</f>
        <v>0</v>
      </c>
    </row>
    <row r="63" spans="1:26" ht="409.5" x14ac:dyDescent="0.2">
      <c r="A63" s="61">
        <v>5</v>
      </c>
      <c r="B63" s="61" t="s">
        <v>1133</v>
      </c>
      <c r="C63" s="61" t="s">
        <v>1135</v>
      </c>
      <c r="D63" s="46" t="str">
        <f>Source!H30</f>
        <v>100 м</v>
      </c>
      <c r="E63" s="31">
        <f>Source!I30</f>
        <v>1.2E-2</v>
      </c>
      <c r="F63" s="47">
        <f>Source!AL30+Source!AM30+Source!AO30</f>
        <v>13919.98</v>
      </c>
      <c r="G63" s="48"/>
      <c r="H63" s="47"/>
      <c r="I63" s="48" t="str">
        <f>Source!BO30</f>
        <v>Письмо Минстроя РФ №13023-ИФ/09 от. 07.03.2024</v>
      </c>
      <c r="J63" s="48"/>
      <c r="K63" s="47"/>
      <c r="L63" s="49"/>
      <c r="S63">
        <f>ROUND((Source!FX30/100)*((ROUND(Source!AF30*Source!I30, 2)+ROUND(Source!AE30*Source!I30, 2))), 2)</f>
        <v>29.23</v>
      </c>
      <c r="T63">
        <f>Source!X30</f>
        <v>1430.97</v>
      </c>
      <c r="U63">
        <f>ROUND((Source!FY30/100)*((ROUND(Source!AF30*Source!I30, 2)+ROUND(Source!AE30*Source!I30, 2))), 2)</f>
        <v>14.94</v>
      </c>
      <c r="V63">
        <f>Source!Y30</f>
        <v>731.39</v>
      </c>
    </row>
    <row r="64" spans="1:26" x14ac:dyDescent="0.2">
      <c r="C64" s="37" t="str">
        <f>"Объем: "&amp;Source!I30&amp;"=1,2/"&amp;"100"</f>
        <v>Объем: 0,012=1,2/100</v>
      </c>
    </row>
    <row r="65" spans="1:26" ht="28.5" x14ac:dyDescent="0.2">
      <c r="A65" s="61"/>
      <c r="B65" s="61"/>
      <c r="C65" s="61" t="s">
        <v>1122</v>
      </c>
      <c r="D65" s="46"/>
      <c r="E65" s="31"/>
      <c r="F65" s="47">
        <f>Source!AO30</f>
        <v>3255.61</v>
      </c>
      <c r="G65" s="48" t="str">
        <f>Source!DG30</f>
        <v>)*1,15)*1,1)*1,15)*0,5</v>
      </c>
      <c r="H65" s="47">
        <f>ROUND(Source!AF30*Source!I30, 2)</f>
        <v>28.42</v>
      </c>
      <c r="I65" s="48"/>
      <c r="J65" s="48">
        <f>IF(Source!BA30&lt;&gt; 0, Source!BA30, 1)</f>
        <v>48.96</v>
      </c>
      <c r="K65" s="47">
        <f>Source!S30</f>
        <v>1391.28</v>
      </c>
      <c r="L65" s="49"/>
      <c r="R65">
        <f>H65</f>
        <v>28.42</v>
      </c>
    </row>
    <row r="66" spans="1:26" ht="28.5" x14ac:dyDescent="0.2">
      <c r="A66" s="61"/>
      <c r="B66" s="61"/>
      <c r="C66" s="61" t="s">
        <v>642</v>
      </c>
      <c r="D66" s="46"/>
      <c r="E66" s="31"/>
      <c r="F66" s="47">
        <f>Source!AM30</f>
        <v>7913.32</v>
      </c>
      <c r="G66" s="48" t="str">
        <f>Source!DE30</f>
        <v>)*1,15)*1,15)*0,5</v>
      </c>
      <c r="H66" s="47">
        <f>ROUND(Source!AD30*Source!I30, 2)</f>
        <v>63.16</v>
      </c>
      <c r="I66" s="48"/>
      <c r="J66" s="48">
        <f>IF(Source!BB30&lt;&gt; 0, Source!BB30, 1)</f>
        <v>14.22</v>
      </c>
      <c r="K66" s="47">
        <f>Source!Q30</f>
        <v>898.15</v>
      </c>
      <c r="L66" s="49"/>
    </row>
    <row r="67" spans="1:26" ht="28.5" x14ac:dyDescent="0.2">
      <c r="A67" s="61"/>
      <c r="B67" s="61"/>
      <c r="C67" s="61" t="s">
        <v>1123</v>
      </c>
      <c r="D67" s="46"/>
      <c r="E67" s="31"/>
      <c r="F67" s="47">
        <f>Source!AN30</f>
        <v>464.93</v>
      </c>
      <c r="G67" s="48" t="str">
        <f>Source!DF30</f>
        <v>)*1,15)*1,1)*1,15)*0,5</v>
      </c>
      <c r="H67" s="50">
        <f>ROUND(Source!AE30*Source!I30, 2)</f>
        <v>4.0599999999999996</v>
      </c>
      <c r="I67" s="48"/>
      <c r="J67" s="48">
        <f>IF(Source!BS30&lt;&gt; 0, Source!BS30, 1)</f>
        <v>48.96</v>
      </c>
      <c r="K67" s="50">
        <f>Source!R30</f>
        <v>198.69</v>
      </c>
      <c r="L67" s="49"/>
      <c r="R67">
        <f>H67</f>
        <v>4.0599999999999996</v>
      </c>
    </row>
    <row r="68" spans="1:26" ht="14.25" x14ac:dyDescent="0.2">
      <c r="A68" s="61"/>
      <c r="B68" s="61"/>
      <c r="C68" s="61" t="s">
        <v>1124</v>
      </c>
      <c r="D68" s="46" t="s">
        <v>1125</v>
      </c>
      <c r="E68" s="31">
        <f>Source!BZ30</f>
        <v>90</v>
      </c>
      <c r="F68" s="63"/>
      <c r="G68" s="48"/>
      <c r="H68" s="47">
        <f>SUM(S63:S70)</f>
        <v>29.23</v>
      </c>
      <c r="I68" s="51"/>
      <c r="J68" s="44">
        <f>Source!AT30</f>
        <v>90</v>
      </c>
      <c r="K68" s="47">
        <f>SUM(T63:T70)</f>
        <v>1430.97</v>
      </c>
      <c r="L68" s="49"/>
    </row>
    <row r="69" spans="1:26" ht="14.25" x14ac:dyDescent="0.2">
      <c r="A69" s="61"/>
      <c r="B69" s="61"/>
      <c r="C69" s="61" t="s">
        <v>1126</v>
      </c>
      <c r="D69" s="46" t="s">
        <v>1125</v>
      </c>
      <c r="E69" s="31">
        <f>Source!CA30</f>
        <v>46</v>
      </c>
      <c r="F69" s="63"/>
      <c r="G69" s="48"/>
      <c r="H69" s="47">
        <f>SUM(U63:U70)</f>
        <v>14.94</v>
      </c>
      <c r="I69" s="51"/>
      <c r="J69" s="44">
        <f>Source!AU30</f>
        <v>46</v>
      </c>
      <c r="K69" s="47">
        <f>SUM(V63:V70)</f>
        <v>731.39</v>
      </c>
      <c r="L69" s="49"/>
    </row>
    <row r="70" spans="1:26" ht="28.5" x14ac:dyDescent="0.2">
      <c r="A70" s="62"/>
      <c r="B70" s="62"/>
      <c r="C70" s="62" t="s">
        <v>1127</v>
      </c>
      <c r="D70" s="52" t="s">
        <v>1128</v>
      </c>
      <c r="E70" s="53">
        <f>Source!AQ30</f>
        <v>379</v>
      </c>
      <c r="F70" s="54"/>
      <c r="G70" s="55" t="str">
        <f>Source!DI30</f>
        <v>)*1,15)*1,15)*0,5</v>
      </c>
      <c r="H70" s="54"/>
      <c r="I70" s="55"/>
      <c r="J70" s="55"/>
      <c r="K70" s="54"/>
      <c r="L70" s="56">
        <f>Source!U30</f>
        <v>3.0073649999999996</v>
      </c>
    </row>
    <row r="71" spans="1:26" ht="15" x14ac:dyDescent="0.25">
      <c r="G71" s="57">
        <f>H65+H66+H68+H69</f>
        <v>135.75</v>
      </c>
      <c r="H71" s="57"/>
      <c r="J71" s="57">
        <f>K65+K66+K68+K69</f>
        <v>4451.79</v>
      </c>
      <c r="K71" s="57"/>
      <c r="L71" s="58">
        <f>Source!U30</f>
        <v>3.0073649999999996</v>
      </c>
      <c r="O71" s="36">
        <f>G71</f>
        <v>135.75</v>
      </c>
      <c r="P71" s="36">
        <f>J71</f>
        <v>4451.79</v>
      </c>
      <c r="Q71" s="36">
        <f>L71</f>
        <v>3.0073649999999996</v>
      </c>
      <c r="W71">
        <f>IF(Source!BI30&lt;=1,H65+H66+H68+H69, 0)</f>
        <v>0</v>
      </c>
      <c r="X71">
        <f>IF(Source!BI30=2,H65+H66+H68+H69, 0)</f>
        <v>135.75</v>
      </c>
      <c r="Y71">
        <f>IF(Source!BI30=3,H65+H66+H68+H69, 0)</f>
        <v>0</v>
      </c>
      <c r="Z71">
        <f>IF(Source!BI30=4,H65+H66+H68+H69, 0)</f>
        <v>0</v>
      </c>
    </row>
    <row r="72" spans="1:26" ht="409.5" x14ac:dyDescent="0.2">
      <c r="A72" s="61">
        <v>6</v>
      </c>
      <c r="B72" s="61" t="s">
        <v>1136</v>
      </c>
      <c r="C72" s="61" t="s">
        <v>1137</v>
      </c>
      <c r="D72" s="46" t="str">
        <f>Source!H31</f>
        <v>100 м</v>
      </c>
      <c r="E72" s="31">
        <f>Source!I31</f>
        <v>0.20230000000000001</v>
      </c>
      <c r="F72" s="47">
        <f>Source!AL31+Source!AM31+Source!AO31</f>
        <v>9344.7799999999988</v>
      </c>
      <c r="G72" s="48"/>
      <c r="H72" s="47"/>
      <c r="I72" s="48" t="str">
        <f>Source!BO31</f>
        <v>Письмо Минстроя РФ №13023-ИФ/09 от. 07.03.2024</v>
      </c>
      <c r="J72" s="48"/>
      <c r="K72" s="47"/>
      <c r="L72" s="49"/>
      <c r="S72">
        <f>ROUND((Source!FX31/100)*((ROUND(Source!AF31*Source!I31, 2)+ROUND(Source!AE31*Source!I31, 2))), 2)</f>
        <v>341.44</v>
      </c>
      <c r="T72">
        <f>Source!X31</f>
        <v>16716.88</v>
      </c>
      <c r="U72">
        <f>ROUND((Source!FY31/100)*((ROUND(Source!AF31*Source!I31, 2)+ROUND(Source!AE31*Source!I31, 2))), 2)</f>
        <v>174.51</v>
      </c>
      <c r="V72">
        <f>Source!Y31</f>
        <v>8544.18</v>
      </c>
    </row>
    <row r="73" spans="1:26" x14ac:dyDescent="0.2">
      <c r="C73" s="37" t="str">
        <f>"Объем: "&amp;Source!I31&amp;"=20,23/"&amp;"100"</f>
        <v>Объем: 0,2023=20,23/100</v>
      </c>
    </row>
    <row r="74" spans="1:26" ht="28.5" x14ac:dyDescent="0.2">
      <c r="A74" s="61"/>
      <c r="B74" s="61"/>
      <c r="C74" s="61" t="s">
        <v>1122</v>
      </c>
      <c r="D74" s="46"/>
      <c r="E74" s="31"/>
      <c r="F74" s="47">
        <f>Source!AO31</f>
        <v>2250.58</v>
      </c>
      <c r="G74" s="48" t="str">
        <f>Source!DG31</f>
        <v>)*1,15)*1,1)*1,15)*0,5</v>
      </c>
      <c r="H74" s="47">
        <f>ROUND(Source!AF31*Source!I31, 2)</f>
        <v>331.17</v>
      </c>
      <c r="I74" s="48"/>
      <c r="J74" s="48">
        <f>IF(Source!BA31&lt;&gt; 0, Source!BA31, 1)</f>
        <v>48.96</v>
      </c>
      <c r="K74" s="47">
        <f>Source!S31</f>
        <v>16214.04</v>
      </c>
      <c r="L74" s="49"/>
      <c r="R74">
        <f>H74</f>
        <v>331.17</v>
      </c>
    </row>
    <row r="75" spans="1:26" ht="28.5" x14ac:dyDescent="0.2">
      <c r="A75" s="61"/>
      <c r="B75" s="61"/>
      <c r="C75" s="61" t="s">
        <v>642</v>
      </c>
      <c r="D75" s="46"/>
      <c r="E75" s="31"/>
      <c r="F75" s="47">
        <f>Source!AM31</f>
        <v>5666.42</v>
      </c>
      <c r="G75" s="48" t="str">
        <f>Source!DE31</f>
        <v>)*1,15)*1,15)*0,5</v>
      </c>
      <c r="H75" s="47">
        <f>ROUND(Source!AD31*Source!I31, 2)</f>
        <v>762.39</v>
      </c>
      <c r="I75" s="48"/>
      <c r="J75" s="48">
        <f>IF(Source!BB31&lt;&gt; 0, Source!BB31, 1)</f>
        <v>14.22</v>
      </c>
      <c r="K75" s="47">
        <f>Source!Q31</f>
        <v>10841.13</v>
      </c>
      <c r="L75" s="49"/>
    </row>
    <row r="76" spans="1:26" ht="28.5" x14ac:dyDescent="0.2">
      <c r="A76" s="61"/>
      <c r="B76" s="61"/>
      <c r="C76" s="61" t="s">
        <v>1123</v>
      </c>
      <c r="D76" s="46"/>
      <c r="E76" s="31"/>
      <c r="F76" s="47">
        <f>Source!AN31</f>
        <v>327.61</v>
      </c>
      <c r="G76" s="48" t="str">
        <f>Source!DF31</f>
        <v>)*1,15)*1,1)*1,15)*0,5</v>
      </c>
      <c r="H76" s="50">
        <f>ROUND(Source!AE31*Source!I31, 2)</f>
        <v>48.21</v>
      </c>
      <c r="I76" s="48"/>
      <c r="J76" s="48">
        <f>IF(Source!BS31&lt;&gt; 0, Source!BS31, 1)</f>
        <v>48.96</v>
      </c>
      <c r="K76" s="50">
        <f>Source!R31</f>
        <v>2360.27</v>
      </c>
      <c r="L76" s="49"/>
      <c r="R76">
        <f>H76</f>
        <v>48.21</v>
      </c>
    </row>
    <row r="77" spans="1:26" ht="14.25" x14ac:dyDescent="0.2">
      <c r="A77" s="61"/>
      <c r="B77" s="61"/>
      <c r="C77" s="61" t="s">
        <v>1124</v>
      </c>
      <c r="D77" s="46" t="s">
        <v>1125</v>
      </c>
      <c r="E77" s="31">
        <f>Source!BZ31</f>
        <v>90</v>
      </c>
      <c r="F77" s="63"/>
      <c r="G77" s="48"/>
      <c r="H77" s="47">
        <f>SUM(S72:S79)</f>
        <v>341.44</v>
      </c>
      <c r="I77" s="51"/>
      <c r="J77" s="44">
        <f>Source!AT31</f>
        <v>90</v>
      </c>
      <c r="K77" s="47">
        <f>SUM(T72:T79)</f>
        <v>16716.88</v>
      </c>
      <c r="L77" s="49"/>
    </row>
    <row r="78" spans="1:26" ht="14.25" x14ac:dyDescent="0.2">
      <c r="A78" s="61"/>
      <c r="B78" s="61"/>
      <c r="C78" s="61" t="s">
        <v>1126</v>
      </c>
      <c r="D78" s="46" t="s">
        <v>1125</v>
      </c>
      <c r="E78" s="31">
        <f>Source!CA31</f>
        <v>46</v>
      </c>
      <c r="F78" s="63"/>
      <c r="G78" s="48"/>
      <c r="H78" s="47">
        <f>SUM(U72:U79)</f>
        <v>174.51</v>
      </c>
      <c r="I78" s="51"/>
      <c r="J78" s="44">
        <f>Source!AU31</f>
        <v>46</v>
      </c>
      <c r="K78" s="47">
        <f>SUM(V72:V79)</f>
        <v>8544.18</v>
      </c>
      <c r="L78" s="49"/>
    </row>
    <row r="79" spans="1:26" ht="28.5" x14ac:dyDescent="0.2">
      <c r="A79" s="62"/>
      <c r="B79" s="62"/>
      <c r="C79" s="62" t="s">
        <v>1127</v>
      </c>
      <c r="D79" s="52" t="s">
        <v>1128</v>
      </c>
      <c r="E79" s="53">
        <f>Source!AQ31</f>
        <v>262</v>
      </c>
      <c r="F79" s="54"/>
      <c r="G79" s="55" t="str">
        <f>Source!DI31</f>
        <v>)*1,15)*1,15)*0,5</v>
      </c>
      <c r="H79" s="54"/>
      <c r="I79" s="55"/>
      <c r="J79" s="55"/>
      <c r="K79" s="54"/>
      <c r="L79" s="56">
        <f>Source!U31</f>
        <v>35.047969249999994</v>
      </c>
    </row>
    <row r="80" spans="1:26" ht="15" x14ac:dyDescent="0.25">
      <c r="G80" s="57">
        <f>H74+H75+H77+H78</f>
        <v>1609.51</v>
      </c>
      <c r="H80" s="57"/>
      <c r="J80" s="57">
        <f>K74+K75+K77+K78</f>
        <v>52316.23</v>
      </c>
      <c r="K80" s="57"/>
      <c r="L80" s="58">
        <f>Source!U31</f>
        <v>35.047969249999994</v>
      </c>
      <c r="O80" s="36">
        <f>G80</f>
        <v>1609.51</v>
      </c>
      <c r="P80" s="36">
        <f>J80</f>
        <v>52316.23</v>
      </c>
      <c r="Q80" s="36">
        <f>L80</f>
        <v>35.047969249999994</v>
      </c>
      <c r="W80">
        <f>IF(Source!BI31&lt;=1,H74+H75+H77+H78, 0)</f>
        <v>0</v>
      </c>
      <c r="X80">
        <f>IF(Source!BI31=2,H74+H75+H77+H78, 0)</f>
        <v>1609.51</v>
      </c>
      <c r="Y80">
        <f>IF(Source!BI31=3,H74+H75+H77+H78, 0)</f>
        <v>0</v>
      </c>
      <c r="Z80">
        <f>IF(Source!BI31=4,H74+H75+H77+H78, 0)</f>
        <v>0</v>
      </c>
    </row>
    <row r="81" spans="1:26" ht="409.5" x14ac:dyDescent="0.2">
      <c r="A81" s="61">
        <v>7</v>
      </c>
      <c r="B81" s="61" t="s">
        <v>1138</v>
      </c>
      <c r="C81" s="61" t="s">
        <v>1139</v>
      </c>
      <c r="D81" s="46" t="str">
        <f>Source!H32</f>
        <v>100 м</v>
      </c>
      <c r="E81" s="31">
        <f>Source!I32</f>
        <v>0.1782</v>
      </c>
      <c r="F81" s="47">
        <f>Source!AL32+Source!AM32+Source!AO32</f>
        <v>5951.3700000000008</v>
      </c>
      <c r="G81" s="48"/>
      <c r="H81" s="47"/>
      <c r="I81" s="48" t="str">
        <f>Source!BO32</f>
        <v>Письмо Минстроя РФ №13023-ИФ/09 от. 07.03.2024</v>
      </c>
      <c r="J81" s="48"/>
      <c r="K81" s="47"/>
      <c r="L81" s="49"/>
      <c r="S81">
        <f>ROUND((Source!FX32/100)*((ROUND(Source!AF32*Source!I32, 2)+ROUND(Source!AE32*Source!I32, 2))), 2)</f>
        <v>185.55</v>
      </c>
      <c r="T81">
        <f>Source!X32</f>
        <v>9084.5300000000007</v>
      </c>
      <c r="U81">
        <f>ROUND((Source!FY32/100)*((ROUND(Source!AF32*Source!I32, 2)+ROUND(Source!AE32*Source!I32, 2))), 2)</f>
        <v>94.84</v>
      </c>
      <c r="V81">
        <f>Source!Y32</f>
        <v>4643.2</v>
      </c>
    </row>
    <row r="82" spans="1:26" x14ac:dyDescent="0.2">
      <c r="C82" s="37" t="str">
        <f>"Объем: "&amp;Source!I32&amp;"=17,82/"&amp;"100"</f>
        <v>Объем: 0,1782=17,82/100</v>
      </c>
    </row>
    <row r="83" spans="1:26" ht="28.5" x14ac:dyDescent="0.2">
      <c r="A83" s="61"/>
      <c r="B83" s="61"/>
      <c r="C83" s="61" t="s">
        <v>1122</v>
      </c>
      <c r="D83" s="46"/>
      <c r="E83" s="31"/>
      <c r="F83" s="47">
        <f>Source!AO32</f>
        <v>1357.22</v>
      </c>
      <c r="G83" s="48" t="str">
        <f>Source!DG32</f>
        <v>)*1,15)*1,1)*1,15)*0,5</v>
      </c>
      <c r="H83" s="47">
        <f>ROUND(Source!AF32*Source!I32, 2)</f>
        <v>175.92</v>
      </c>
      <c r="I83" s="48"/>
      <c r="J83" s="48">
        <f>IF(Source!BA32&lt;&gt; 0, Source!BA32, 1)</f>
        <v>48.96</v>
      </c>
      <c r="K83" s="47">
        <f>Source!S32</f>
        <v>8613.08</v>
      </c>
      <c r="L83" s="49"/>
      <c r="R83">
        <f>H83</f>
        <v>175.92</v>
      </c>
    </row>
    <row r="84" spans="1:26" ht="28.5" x14ac:dyDescent="0.2">
      <c r="A84" s="61"/>
      <c r="B84" s="61"/>
      <c r="C84" s="61" t="s">
        <v>642</v>
      </c>
      <c r="D84" s="46"/>
      <c r="E84" s="31"/>
      <c r="F84" s="47">
        <f>Source!AM32</f>
        <v>4175.05</v>
      </c>
      <c r="G84" s="48" t="str">
        <f>Source!DE32</f>
        <v>)*1,15)*1,15)*0,5</v>
      </c>
      <c r="H84" s="47">
        <f>ROUND(Source!AD32*Source!I32, 2)</f>
        <v>494.72</v>
      </c>
      <c r="I84" s="48"/>
      <c r="J84" s="48">
        <f>IF(Source!BB32&lt;&gt; 0, Source!BB32, 1)</f>
        <v>14.22</v>
      </c>
      <c r="K84" s="47">
        <f>Source!Q32</f>
        <v>7034.88</v>
      </c>
      <c r="L84" s="49"/>
    </row>
    <row r="85" spans="1:26" ht="28.5" x14ac:dyDescent="0.2">
      <c r="A85" s="61"/>
      <c r="B85" s="61"/>
      <c r="C85" s="61" t="s">
        <v>1123</v>
      </c>
      <c r="D85" s="46"/>
      <c r="E85" s="31"/>
      <c r="F85" s="47">
        <f>Source!AN32</f>
        <v>233.34</v>
      </c>
      <c r="G85" s="48" t="str">
        <f>Source!DF32</f>
        <v>)*1,15)*1,1)*1,15)*0,5</v>
      </c>
      <c r="H85" s="50">
        <f>ROUND(Source!AE32*Source!I32, 2)</f>
        <v>30.25</v>
      </c>
      <c r="I85" s="48"/>
      <c r="J85" s="48">
        <f>IF(Source!BS32&lt;&gt; 0, Source!BS32, 1)</f>
        <v>48.96</v>
      </c>
      <c r="K85" s="50">
        <f>Source!R32</f>
        <v>1480.84</v>
      </c>
      <c r="L85" s="49"/>
      <c r="R85">
        <f>H85</f>
        <v>30.25</v>
      </c>
    </row>
    <row r="86" spans="1:26" ht="14.25" x14ac:dyDescent="0.2">
      <c r="A86" s="61"/>
      <c r="B86" s="61"/>
      <c r="C86" s="61" t="s">
        <v>1124</v>
      </c>
      <c r="D86" s="46" t="s">
        <v>1125</v>
      </c>
      <c r="E86" s="31">
        <f>Source!BZ32</f>
        <v>90</v>
      </c>
      <c r="F86" s="63"/>
      <c r="G86" s="48"/>
      <c r="H86" s="47">
        <f>SUM(S81:S88)</f>
        <v>185.55</v>
      </c>
      <c r="I86" s="51"/>
      <c r="J86" s="44">
        <f>Source!AT32</f>
        <v>90</v>
      </c>
      <c r="K86" s="47">
        <f>SUM(T81:T88)</f>
        <v>9084.5300000000007</v>
      </c>
      <c r="L86" s="49"/>
    </row>
    <row r="87" spans="1:26" ht="14.25" x14ac:dyDescent="0.2">
      <c r="A87" s="61"/>
      <c r="B87" s="61"/>
      <c r="C87" s="61" t="s">
        <v>1126</v>
      </c>
      <c r="D87" s="46" t="s">
        <v>1125</v>
      </c>
      <c r="E87" s="31">
        <f>Source!CA32</f>
        <v>46</v>
      </c>
      <c r="F87" s="63"/>
      <c r="G87" s="48"/>
      <c r="H87" s="47">
        <f>SUM(U81:U88)</f>
        <v>94.84</v>
      </c>
      <c r="I87" s="51"/>
      <c r="J87" s="44">
        <f>Source!AU32</f>
        <v>46</v>
      </c>
      <c r="K87" s="47">
        <f>SUM(V81:V88)</f>
        <v>4643.2</v>
      </c>
      <c r="L87" s="49"/>
    </row>
    <row r="88" spans="1:26" ht="28.5" x14ac:dyDescent="0.2">
      <c r="A88" s="62"/>
      <c r="B88" s="62"/>
      <c r="C88" s="62" t="s">
        <v>1127</v>
      </c>
      <c r="D88" s="52" t="s">
        <v>1128</v>
      </c>
      <c r="E88" s="53">
        <f>Source!AQ32</f>
        <v>158</v>
      </c>
      <c r="F88" s="54"/>
      <c r="G88" s="55" t="str">
        <f>Source!DI32</f>
        <v>)*1,15)*1,15)*0,5</v>
      </c>
      <c r="H88" s="54"/>
      <c r="I88" s="55"/>
      <c r="J88" s="55"/>
      <c r="K88" s="54"/>
      <c r="L88" s="56">
        <f>Source!U32</f>
        <v>18.617890499999998</v>
      </c>
    </row>
    <row r="89" spans="1:26" ht="15" x14ac:dyDescent="0.25">
      <c r="G89" s="57">
        <f>H83+H84+H86+H87</f>
        <v>951.03000000000009</v>
      </c>
      <c r="H89" s="57"/>
      <c r="J89" s="57">
        <f>K83+K84+K86+K87</f>
        <v>29375.69</v>
      </c>
      <c r="K89" s="57"/>
      <c r="L89" s="58">
        <f>Source!U32</f>
        <v>18.617890499999998</v>
      </c>
      <c r="O89" s="36">
        <f>G89</f>
        <v>951.03000000000009</v>
      </c>
      <c r="P89" s="36">
        <f>J89</f>
        <v>29375.69</v>
      </c>
      <c r="Q89" s="36">
        <f>L89</f>
        <v>18.617890499999998</v>
      </c>
      <c r="W89">
        <f>IF(Source!BI32&lt;=1,H83+H84+H86+H87, 0)</f>
        <v>0</v>
      </c>
      <c r="X89">
        <f>IF(Source!BI32=2,H83+H84+H86+H87, 0)</f>
        <v>951.03000000000009</v>
      </c>
      <c r="Y89">
        <f>IF(Source!BI32=3,H83+H84+H86+H87, 0)</f>
        <v>0</v>
      </c>
      <c r="Z89">
        <f>IF(Source!BI32=4,H83+H84+H86+H87, 0)</f>
        <v>0</v>
      </c>
    </row>
    <row r="90" spans="1:26" ht="409.5" x14ac:dyDescent="0.2">
      <c r="A90" s="61">
        <v>8</v>
      </c>
      <c r="B90" s="61" t="s">
        <v>1140</v>
      </c>
      <c r="C90" s="61" t="s">
        <v>1141</v>
      </c>
      <c r="D90" s="46" t="str">
        <f>Source!H33</f>
        <v>шт.</v>
      </c>
      <c r="E90" s="31">
        <f>Source!I33</f>
        <v>2</v>
      </c>
      <c r="F90" s="47">
        <f>Source!AL33+Source!AM33+Source!AO33</f>
        <v>928.36</v>
      </c>
      <c r="G90" s="48"/>
      <c r="H90" s="47"/>
      <c r="I90" s="48" t="str">
        <f>Source!BO33</f>
        <v>Письмо Минстроя РФ №13023-ИФ/09 от. 07.03.2024</v>
      </c>
      <c r="J90" s="48"/>
      <c r="K90" s="47"/>
      <c r="L90" s="49"/>
      <c r="S90">
        <f>ROUND((Source!FX33/100)*((ROUND(Source!AF33*Source!I33, 2)+ROUND(Source!AE33*Source!I33, 2))), 2)</f>
        <v>457.4</v>
      </c>
      <c r="T90">
        <f>Source!X33</f>
        <v>22394.21</v>
      </c>
      <c r="U90">
        <f>ROUND((Source!FY33/100)*((ROUND(Source!AF33*Source!I33, 2)+ROUND(Source!AE33*Source!I33, 2))), 2)</f>
        <v>233.78</v>
      </c>
      <c r="V90">
        <f>Source!Y33</f>
        <v>11445.93</v>
      </c>
    </row>
    <row r="91" spans="1:26" ht="28.5" x14ac:dyDescent="0.2">
      <c r="A91" s="61"/>
      <c r="B91" s="61"/>
      <c r="C91" s="61" t="s">
        <v>1122</v>
      </c>
      <c r="D91" s="46"/>
      <c r="E91" s="31"/>
      <c r="F91" s="47">
        <f>Source!AO33</f>
        <v>220.08</v>
      </c>
      <c r="G91" s="48" t="str">
        <f>Source!DG33</f>
        <v>)*1,15)*1,1)*1,15)*0,6</v>
      </c>
      <c r="H91" s="47">
        <f>ROUND(Source!AF33*Source!I33, 2)</f>
        <v>384.2</v>
      </c>
      <c r="I91" s="48"/>
      <c r="J91" s="48">
        <f>IF(Source!BA33&lt;&gt; 0, Source!BA33, 1)</f>
        <v>48.96</v>
      </c>
      <c r="K91" s="47">
        <f>Source!S33</f>
        <v>18810.43</v>
      </c>
      <c r="L91" s="49"/>
      <c r="R91">
        <f>H91</f>
        <v>384.2</v>
      </c>
    </row>
    <row r="92" spans="1:26" ht="28.5" x14ac:dyDescent="0.2">
      <c r="A92" s="61"/>
      <c r="B92" s="61"/>
      <c r="C92" s="61" t="s">
        <v>642</v>
      </c>
      <c r="D92" s="46"/>
      <c r="E92" s="31"/>
      <c r="F92" s="47">
        <f>Source!AM33</f>
        <v>667.9</v>
      </c>
      <c r="G92" s="48" t="str">
        <f>Source!DE33</f>
        <v>)*1,15)*1,15)*0,6</v>
      </c>
      <c r="H92" s="47">
        <f>ROUND(Source!AD33*Source!I33, 2)</f>
        <v>1071.24</v>
      </c>
      <c r="I92" s="48"/>
      <c r="J92" s="48">
        <f>IF(Source!BB33&lt;&gt; 0, Source!BB33, 1)</f>
        <v>14.22</v>
      </c>
      <c r="K92" s="47">
        <f>Source!Q33</f>
        <v>15233.03</v>
      </c>
      <c r="L92" s="49"/>
    </row>
    <row r="93" spans="1:26" ht="28.5" x14ac:dyDescent="0.2">
      <c r="A93" s="61"/>
      <c r="B93" s="61"/>
      <c r="C93" s="61" t="s">
        <v>1123</v>
      </c>
      <c r="D93" s="46"/>
      <c r="E93" s="31"/>
      <c r="F93" s="47">
        <f>Source!AN33</f>
        <v>71.040000000000006</v>
      </c>
      <c r="G93" s="48" t="str">
        <f>Source!DF33</f>
        <v>)*1,15)*1,1)*1,15)*0,6</v>
      </c>
      <c r="H93" s="50">
        <f>ROUND(Source!AE33*Source!I33, 2)</f>
        <v>124.02</v>
      </c>
      <c r="I93" s="48"/>
      <c r="J93" s="48">
        <f>IF(Source!BS33&lt;&gt; 0, Source!BS33, 1)</f>
        <v>48.96</v>
      </c>
      <c r="K93" s="50">
        <f>Source!R33</f>
        <v>6072.02</v>
      </c>
      <c r="L93" s="49"/>
      <c r="R93">
        <f>H93</f>
        <v>124.02</v>
      </c>
    </row>
    <row r="94" spans="1:26" ht="14.25" x14ac:dyDescent="0.2">
      <c r="A94" s="61"/>
      <c r="B94" s="61"/>
      <c r="C94" s="61" t="s">
        <v>1124</v>
      </c>
      <c r="D94" s="46" t="s">
        <v>1125</v>
      </c>
      <c r="E94" s="31">
        <f>Source!BZ33</f>
        <v>90</v>
      </c>
      <c r="F94" s="63"/>
      <c r="G94" s="48"/>
      <c r="H94" s="47">
        <f>SUM(S90:S96)</f>
        <v>457.4</v>
      </c>
      <c r="I94" s="51"/>
      <c r="J94" s="44">
        <f>Source!AT33</f>
        <v>90</v>
      </c>
      <c r="K94" s="47">
        <f>SUM(T90:T96)</f>
        <v>22394.21</v>
      </c>
      <c r="L94" s="49"/>
    </row>
    <row r="95" spans="1:26" ht="14.25" x14ac:dyDescent="0.2">
      <c r="A95" s="61"/>
      <c r="B95" s="61"/>
      <c r="C95" s="61" t="s">
        <v>1126</v>
      </c>
      <c r="D95" s="46" t="s">
        <v>1125</v>
      </c>
      <c r="E95" s="31">
        <f>Source!CA33</f>
        <v>46</v>
      </c>
      <c r="F95" s="63"/>
      <c r="G95" s="48"/>
      <c r="H95" s="47">
        <f>SUM(U90:U96)</f>
        <v>233.78</v>
      </c>
      <c r="I95" s="51"/>
      <c r="J95" s="44">
        <f>Source!AU33</f>
        <v>46</v>
      </c>
      <c r="K95" s="47">
        <f>SUM(V90:V96)</f>
        <v>11445.93</v>
      </c>
      <c r="L95" s="49"/>
    </row>
    <row r="96" spans="1:26" ht="28.5" x14ac:dyDescent="0.2">
      <c r="A96" s="62"/>
      <c r="B96" s="62"/>
      <c r="C96" s="62" t="s">
        <v>1127</v>
      </c>
      <c r="D96" s="52" t="s">
        <v>1128</v>
      </c>
      <c r="E96" s="53">
        <f>Source!AQ33</f>
        <v>25.62</v>
      </c>
      <c r="F96" s="54"/>
      <c r="G96" s="55" t="str">
        <f>Source!DI33</f>
        <v>)*1,15)*1,15)*0,6</v>
      </c>
      <c r="H96" s="54"/>
      <c r="I96" s="55"/>
      <c r="J96" s="55"/>
      <c r="K96" s="54"/>
      <c r="L96" s="56">
        <f>Source!U33</f>
        <v>40.658939999999987</v>
      </c>
    </row>
    <row r="97" spans="1:26" ht="15" x14ac:dyDescent="0.25">
      <c r="G97" s="57">
        <f>H91+H92+H94+H95</f>
        <v>2146.6200000000003</v>
      </c>
      <c r="H97" s="57"/>
      <c r="J97" s="57">
        <f>K91+K92+K94+K95</f>
        <v>67883.600000000006</v>
      </c>
      <c r="K97" s="57"/>
      <c r="L97" s="58">
        <f>Source!U33</f>
        <v>40.658939999999987</v>
      </c>
      <c r="O97" s="36">
        <f>G97</f>
        <v>2146.6200000000003</v>
      </c>
      <c r="P97" s="36">
        <f>J97</f>
        <v>67883.600000000006</v>
      </c>
      <c r="Q97" s="36">
        <f>L97</f>
        <v>40.658939999999987</v>
      </c>
      <c r="W97">
        <f>IF(Source!BI33&lt;=1,H91+H92+H94+H95, 0)</f>
        <v>0</v>
      </c>
      <c r="X97">
        <f>IF(Source!BI33=2,H91+H92+H94+H95, 0)</f>
        <v>2146.6200000000003</v>
      </c>
      <c r="Y97">
        <f>IF(Source!BI33=3,H91+H92+H94+H95, 0)</f>
        <v>0</v>
      </c>
      <c r="Z97">
        <f>IF(Source!BI33=4,H91+H92+H94+H95, 0)</f>
        <v>0</v>
      </c>
    </row>
    <row r="98" spans="1:26" ht="409.5" x14ac:dyDescent="0.2">
      <c r="A98" s="61">
        <v>9</v>
      </c>
      <c r="B98" s="61" t="s">
        <v>1142</v>
      </c>
      <c r="C98" s="61" t="s">
        <v>1143</v>
      </c>
      <c r="D98" s="46" t="str">
        <f>Source!H34</f>
        <v>шт.</v>
      </c>
      <c r="E98" s="31">
        <f>Source!I34</f>
        <v>1</v>
      </c>
      <c r="F98" s="47">
        <f>Source!AL34+Source!AM34+Source!AO34</f>
        <v>243.89</v>
      </c>
      <c r="G98" s="48"/>
      <c r="H98" s="47"/>
      <c r="I98" s="48" t="str">
        <f>Source!BO34</f>
        <v>Письмо Минстроя РФ №13023-ИФ/09 от. 07.03.2024</v>
      </c>
      <c r="J98" s="48"/>
      <c r="K98" s="47"/>
      <c r="L98" s="49"/>
      <c r="S98">
        <f>ROUND((Source!FX34/100)*((ROUND(Source!AF34*Source!I34, 2)+ROUND(Source!AE34*Source!I34, 2))), 2)</f>
        <v>55.06</v>
      </c>
      <c r="T98">
        <f>Source!X34</f>
        <v>2695.84</v>
      </c>
      <c r="U98">
        <f>ROUND((Source!FY34/100)*((ROUND(Source!AF34*Source!I34, 2)+ROUND(Source!AE34*Source!I34, 2))), 2)</f>
        <v>28.14</v>
      </c>
      <c r="V98">
        <f>Source!Y34</f>
        <v>1377.87</v>
      </c>
    </row>
    <row r="99" spans="1:26" ht="28.5" x14ac:dyDescent="0.2">
      <c r="A99" s="61"/>
      <c r="B99" s="61"/>
      <c r="C99" s="61" t="s">
        <v>1122</v>
      </c>
      <c r="D99" s="46"/>
      <c r="E99" s="31"/>
      <c r="F99" s="47">
        <f>Source!AO34</f>
        <v>66.489999999999995</v>
      </c>
      <c r="G99" s="48" t="str">
        <f>Source!DG34</f>
        <v>)*1,15)*1,1)*1,15)*0,5</v>
      </c>
      <c r="H99" s="47">
        <f>ROUND(Source!AF34*Source!I34, 2)</f>
        <v>48.36</v>
      </c>
      <c r="I99" s="48"/>
      <c r="J99" s="48">
        <f>IF(Source!BA34&lt;&gt; 0, Source!BA34, 1)</f>
        <v>48.96</v>
      </c>
      <c r="K99" s="47">
        <f>Source!S34</f>
        <v>2367.71</v>
      </c>
      <c r="L99" s="49"/>
      <c r="R99">
        <f>H99</f>
        <v>48.36</v>
      </c>
    </row>
    <row r="100" spans="1:26" ht="28.5" x14ac:dyDescent="0.2">
      <c r="A100" s="61"/>
      <c r="B100" s="61"/>
      <c r="C100" s="61" t="s">
        <v>642</v>
      </c>
      <c r="D100" s="46"/>
      <c r="E100" s="31"/>
      <c r="F100" s="47">
        <f>Source!AM34</f>
        <v>167.07</v>
      </c>
      <c r="G100" s="48" t="str">
        <f>Source!DE34</f>
        <v>)*1,15)*1,15)*0,5</v>
      </c>
      <c r="H100" s="47">
        <f>ROUND(Source!AD34*Source!I34, 2)</f>
        <v>111.64</v>
      </c>
      <c r="I100" s="48"/>
      <c r="J100" s="48">
        <f>IF(Source!BB34&lt;&gt; 0, Source!BB34, 1)</f>
        <v>14.22</v>
      </c>
      <c r="K100" s="47">
        <f>Source!Q34</f>
        <v>1587.52</v>
      </c>
      <c r="L100" s="49"/>
    </row>
    <row r="101" spans="1:26" ht="28.5" x14ac:dyDescent="0.2">
      <c r="A101" s="61"/>
      <c r="B101" s="61"/>
      <c r="C101" s="61" t="s">
        <v>1123</v>
      </c>
      <c r="D101" s="46"/>
      <c r="E101" s="31"/>
      <c r="F101" s="47">
        <f>Source!AN34</f>
        <v>17.62</v>
      </c>
      <c r="G101" s="48" t="str">
        <f>Source!DF34</f>
        <v>)*1,15)*1,1)*1,15)*0,5</v>
      </c>
      <c r="H101" s="50">
        <f>ROUND(Source!AE34*Source!I34, 2)</f>
        <v>12.82</v>
      </c>
      <c r="I101" s="48"/>
      <c r="J101" s="48">
        <f>IF(Source!BS34&lt;&gt; 0, Source!BS34, 1)</f>
        <v>48.96</v>
      </c>
      <c r="K101" s="50">
        <f>Source!R34</f>
        <v>627.66999999999996</v>
      </c>
      <c r="L101" s="49"/>
      <c r="R101">
        <f>H101</f>
        <v>12.82</v>
      </c>
    </row>
    <row r="102" spans="1:26" ht="14.25" x14ac:dyDescent="0.2">
      <c r="A102" s="61"/>
      <c r="B102" s="61"/>
      <c r="C102" s="61" t="s">
        <v>1124</v>
      </c>
      <c r="D102" s="46" t="s">
        <v>1125</v>
      </c>
      <c r="E102" s="31">
        <f>Source!BZ34</f>
        <v>90</v>
      </c>
      <c r="F102" s="63"/>
      <c r="G102" s="48"/>
      <c r="H102" s="47">
        <f>SUM(S98:S104)</f>
        <v>55.06</v>
      </c>
      <c r="I102" s="51"/>
      <c r="J102" s="44">
        <f>Source!AT34</f>
        <v>90</v>
      </c>
      <c r="K102" s="47">
        <f>SUM(T98:T104)</f>
        <v>2695.84</v>
      </c>
      <c r="L102" s="49"/>
    </row>
    <row r="103" spans="1:26" ht="14.25" x14ac:dyDescent="0.2">
      <c r="A103" s="61"/>
      <c r="B103" s="61"/>
      <c r="C103" s="61" t="s">
        <v>1126</v>
      </c>
      <c r="D103" s="46" t="s">
        <v>1125</v>
      </c>
      <c r="E103" s="31">
        <f>Source!CA34</f>
        <v>46</v>
      </c>
      <c r="F103" s="63"/>
      <c r="G103" s="48"/>
      <c r="H103" s="47">
        <f>SUM(U98:U104)</f>
        <v>28.14</v>
      </c>
      <c r="I103" s="51"/>
      <c r="J103" s="44">
        <f>Source!AU34</f>
        <v>46</v>
      </c>
      <c r="K103" s="47">
        <f>SUM(V98:V104)</f>
        <v>1377.87</v>
      </c>
      <c r="L103" s="49"/>
    </row>
    <row r="104" spans="1:26" ht="28.5" x14ac:dyDescent="0.2">
      <c r="A104" s="62"/>
      <c r="B104" s="62"/>
      <c r="C104" s="62" t="s">
        <v>1127</v>
      </c>
      <c r="D104" s="52" t="s">
        <v>1128</v>
      </c>
      <c r="E104" s="53">
        <f>Source!AQ34</f>
        <v>7.74</v>
      </c>
      <c r="F104" s="54"/>
      <c r="G104" s="55" t="str">
        <f>Source!DI34</f>
        <v>)*1,15)*1,15)*0,5</v>
      </c>
      <c r="H104" s="54"/>
      <c r="I104" s="55"/>
      <c r="J104" s="55"/>
      <c r="K104" s="54"/>
      <c r="L104" s="56">
        <f>Source!U34</f>
        <v>5.1180749999999993</v>
      </c>
    </row>
    <row r="105" spans="1:26" ht="15" x14ac:dyDescent="0.25">
      <c r="G105" s="57">
        <f>H99+H100+H102+H103</f>
        <v>243.2</v>
      </c>
      <c r="H105" s="57"/>
      <c r="J105" s="57">
        <f>K99+K100+K102+K103</f>
        <v>8028.94</v>
      </c>
      <c r="K105" s="57"/>
      <c r="L105" s="58">
        <f>Source!U34</f>
        <v>5.1180749999999993</v>
      </c>
      <c r="O105" s="36">
        <f>G105</f>
        <v>243.2</v>
      </c>
      <c r="P105" s="36">
        <f>J105</f>
        <v>8028.94</v>
      </c>
      <c r="Q105" s="36">
        <f>L105</f>
        <v>5.1180749999999993</v>
      </c>
      <c r="W105">
        <f>IF(Source!BI34&lt;=1,H99+H100+H102+H103, 0)</f>
        <v>0</v>
      </c>
      <c r="X105">
        <f>IF(Source!BI34=2,H99+H100+H102+H103, 0)</f>
        <v>243.2</v>
      </c>
      <c r="Y105">
        <f>IF(Source!BI34=3,H99+H100+H102+H103, 0)</f>
        <v>0</v>
      </c>
      <c r="Z105">
        <f>IF(Source!BI34=4,H99+H100+H102+H103, 0)</f>
        <v>0</v>
      </c>
    </row>
    <row r="106" spans="1:26" ht="409.5" x14ac:dyDescent="0.2">
      <c r="A106" s="61">
        <v>10</v>
      </c>
      <c r="B106" s="61" t="s">
        <v>1144</v>
      </c>
      <c r="C106" s="61" t="s">
        <v>1145</v>
      </c>
      <c r="D106" s="46" t="str">
        <f>Source!H35</f>
        <v>10 т</v>
      </c>
      <c r="E106" s="31">
        <f>Source!I35</f>
        <v>3.5854499999999998</v>
      </c>
      <c r="F106" s="47">
        <f>Source!AL35+Source!AM35+Source!AO35</f>
        <v>22148.920000000002</v>
      </c>
      <c r="G106" s="48"/>
      <c r="H106" s="47"/>
      <c r="I106" s="48" t="str">
        <f>Source!BO35</f>
        <v>Письмо Минстроя РФ №13023-ИФ/09 от. 07.03.2024</v>
      </c>
      <c r="J106" s="48"/>
      <c r="K106" s="47"/>
      <c r="L106" s="49"/>
      <c r="S106">
        <f>ROUND((Source!FX35/100)*((ROUND(Source!AF35*Source!I35, 2)+ROUND(Source!AE35*Source!I35, 2))), 2)</f>
        <v>13129.15</v>
      </c>
      <c r="T106">
        <f>Source!X35</f>
        <v>642803.04</v>
      </c>
      <c r="U106">
        <f>ROUND((Source!FY35/100)*((ROUND(Source!AF35*Source!I35, 2)+ROUND(Source!AE35*Source!I35, 2))), 2)</f>
        <v>6710.45</v>
      </c>
      <c r="V106">
        <f>Source!Y35</f>
        <v>328543.78000000003</v>
      </c>
    </row>
    <row r="107" spans="1:26" x14ac:dyDescent="0.2">
      <c r="C107" s="37" t="str">
        <f>"Объем: "&amp;Source!I35&amp;"=35,8545/"&amp;"10"</f>
        <v>Объем: 3,58545=35,8545/10</v>
      </c>
    </row>
    <row r="108" spans="1:26" ht="28.5" x14ac:dyDescent="0.2">
      <c r="A108" s="61"/>
      <c r="B108" s="61"/>
      <c r="C108" s="61" t="s">
        <v>1122</v>
      </c>
      <c r="D108" s="46"/>
      <c r="E108" s="31"/>
      <c r="F108" s="47">
        <f>Source!AO35</f>
        <v>3951.4</v>
      </c>
      <c r="G108" s="48" t="str">
        <f>Source!DG35</f>
        <v>)*1,15)*1,1)*1,15)*0,5</v>
      </c>
      <c r="H108" s="47">
        <f>ROUND(Source!AF35*Source!I35, 2)</f>
        <v>10305.120000000001</v>
      </c>
      <c r="I108" s="48"/>
      <c r="J108" s="48">
        <f>IF(Source!BA35&lt;&gt; 0, Source!BA35, 1)</f>
        <v>48.96</v>
      </c>
      <c r="K108" s="47">
        <f>Source!S35</f>
        <v>504538.73</v>
      </c>
      <c r="L108" s="49"/>
      <c r="R108">
        <f>H108</f>
        <v>10305.120000000001</v>
      </c>
    </row>
    <row r="109" spans="1:26" ht="28.5" x14ac:dyDescent="0.2">
      <c r="A109" s="61"/>
      <c r="B109" s="61"/>
      <c r="C109" s="61" t="s">
        <v>642</v>
      </c>
      <c r="D109" s="46"/>
      <c r="E109" s="31"/>
      <c r="F109" s="47">
        <f>Source!AM35</f>
        <v>18095.439999999999</v>
      </c>
      <c r="G109" s="48" t="str">
        <f>Source!DE35</f>
        <v>)*1,15)*1,15)*0,5</v>
      </c>
      <c r="H109" s="47">
        <f>ROUND(Source!AD35*Source!I35, 2)</f>
        <v>43291.44</v>
      </c>
      <c r="I109" s="48"/>
      <c r="J109" s="48">
        <f>IF(Source!BB35&lt;&gt; 0, Source!BB35, 1)</f>
        <v>14.22</v>
      </c>
      <c r="K109" s="47">
        <f>Source!Q35</f>
        <v>615604.28</v>
      </c>
      <c r="L109" s="49"/>
    </row>
    <row r="110" spans="1:26" ht="28.5" x14ac:dyDescent="0.2">
      <c r="A110" s="61"/>
      <c r="B110" s="61"/>
      <c r="C110" s="61" t="s">
        <v>1123</v>
      </c>
      <c r="D110" s="46"/>
      <c r="E110" s="31"/>
      <c r="F110" s="47">
        <f>Source!AN35</f>
        <v>1642.21</v>
      </c>
      <c r="G110" s="48" t="str">
        <f>Source!DF35</f>
        <v>)*1,15)*1,1)*1,15)*0,5</v>
      </c>
      <c r="H110" s="50">
        <f>ROUND(Source!AE35*Source!I35, 2)</f>
        <v>4282.82</v>
      </c>
      <c r="I110" s="48"/>
      <c r="J110" s="48">
        <f>IF(Source!BS35&lt;&gt; 0, Source!BS35, 1)</f>
        <v>48.96</v>
      </c>
      <c r="K110" s="50">
        <f>Source!R35</f>
        <v>209686.87</v>
      </c>
      <c r="L110" s="49"/>
      <c r="R110">
        <f>H110</f>
        <v>4282.82</v>
      </c>
    </row>
    <row r="111" spans="1:26" ht="14.25" x14ac:dyDescent="0.2">
      <c r="A111" s="61"/>
      <c r="B111" s="61"/>
      <c r="C111" s="61" t="s">
        <v>1124</v>
      </c>
      <c r="D111" s="46" t="s">
        <v>1125</v>
      </c>
      <c r="E111" s="31">
        <f>Source!BZ35</f>
        <v>90</v>
      </c>
      <c r="F111" s="63"/>
      <c r="G111" s="48"/>
      <c r="H111" s="47">
        <f>SUM(S106:S113)</f>
        <v>13129.15</v>
      </c>
      <c r="I111" s="51"/>
      <c r="J111" s="44">
        <f>Source!AT35</f>
        <v>90</v>
      </c>
      <c r="K111" s="47">
        <f>SUM(T106:T113)</f>
        <v>642803.04</v>
      </c>
      <c r="L111" s="49"/>
    </row>
    <row r="112" spans="1:26" ht="14.25" x14ac:dyDescent="0.2">
      <c r="A112" s="61"/>
      <c r="B112" s="61"/>
      <c r="C112" s="61" t="s">
        <v>1126</v>
      </c>
      <c r="D112" s="46" t="s">
        <v>1125</v>
      </c>
      <c r="E112" s="31">
        <f>Source!CA35</f>
        <v>46</v>
      </c>
      <c r="F112" s="63"/>
      <c r="G112" s="48"/>
      <c r="H112" s="47">
        <f>SUM(U106:U113)</f>
        <v>6710.45</v>
      </c>
      <c r="I112" s="51"/>
      <c r="J112" s="44">
        <f>Source!AU35</f>
        <v>46</v>
      </c>
      <c r="K112" s="47">
        <f>SUM(V106:V113)</f>
        <v>328543.78000000003</v>
      </c>
      <c r="L112" s="49"/>
    </row>
    <row r="113" spans="1:26" ht="28.5" x14ac:dyDescent="0.2">
      <c r="A113" s="62"/>
      <c r="B113" s="62"/>
      <c r="C113" s="62" t="s">
        <v>1127</v>
      </c>
      <c r="D113" s="52" t="s">
        <v>1128</v>
      </c>
      <c r="E113" s="53">
        <f>Source!AQ35</f>
        <v>460</v>
      </c>
      <c r="F113" s="54"/>
      <c r="G113" s="55" t="str">
        <f>Source!DI35</f>
        <v>)*1,15)*1,15)*0,5</v>
      </c>
      <c r="H113" s="54"/>
      <c r="I113" s="55"/>
      <c r="J113" s="55"/>
      <c r="K113" s="54"/>
      <c r="L113" s="56">
        <f>Source!U35</f>
        <v>1090.6042537499998</v>
      </c>
    </row>
    <row r="114" spans="1:26" ht="15" x14ac:dyDescent="0.25">
      <c r="G114" s="57">
        <f>H108+H109+H111+H112</f>
        <v>73436.160000000003</v>
      </c>
      <c r="H114" s="57"/>
      <c r="J114" s="57">
        <f>K108+K109+K111+K112</f>
        <v>2091489.83</v>
      </c>
      <c r="K114" s="57"/>
      <c r="L114" s="58">
        <f>Source!U35</f>
        <v>1090.6042537499998</v>
      </c>
      <c r="O114" s="36">
        <f>G114</f>
        <v>73436.160000000003</v>
      </c>
      <c r="P114" s="36">
        <f>J114</f>
        <v>2091489.83</v>
      </c>
      <c r="Q114" s="36">
        <f>L114</f>
        <v>1090.6042537499998</v>
      </c>
      <c r="W114">
        <f>IF(Source!BI35&lt;=1,H108+H109+H111+H112, 0)</f>
        <v>0</v>
      </c>
      <c r="X114">
        <f>IF(Source!BI35=2,H108+H109+H111+H112, 0)</f>
        <v>73436.160000000003</v>
      </c>
      <c r="Y114">
        <f>IF(Source!BI35=3,H108+H109+H111+H112, 0)</f>
        <v>0</v>
      </c>
      <c r="Z114">
        <f>IF(Source!BI35=4,H108+H109+H111+H112, 0)</f>
        <v>0</v>
      </c>
    </row>
    <row r="115" spans="1:26" ht="409.5" x14ac:dyDescent="0.2">
      <c r="A115" s="61">
        <v>11</v>
      </c>
      <c r="B115" s="61" t="s">
        <v>1146</v>
      </c>
      <c r="C115" s="61" t="s">
        <v>1147</v>
      </c>
      <c r="D115" s="46" t="str">
        <f>Source!H36</f>
        <v>т</v>
      </c>
      <c r="E115" s="31">
        <f>Source!I36</f>
        <v>1.3686</v>
      </c>
      <c r="F115" s="47">
        <f>Source!AL36+Source!AM36+Source!AO36</f>
        <v>1427.48</v>
      </c>
      <c r="G115" s="48"/>
      <c r="H115" s="47"/>
      <c r="I115" s="48" t="str">
        <f>Source!BO36</f>
        <v>Письмо Минстроя РФ №13023-ИФ/09 от. 07.03.2024</v>
      </c>
      <c r="J115" s="48"/>
      <c r="K115" s="47"/>
      <c r="L115" s="49"/>
      <c r="S115">
        <f>ROUND((Source!FX36/100)*((ROUND(Source!AF36*Source!I36, 2)+ROUND(Source!AE36*Source!I36, 2))), 2)</f>
        <v>360.77</v>
      </c>
      <c r="T115">
        <f>Source!X36</f>
        <v>17662.900000000001</v>
      </c>
      <c r="U115">
        <f>ROUND((Source!FY36/100)*((ROUND(Source!AF36*Source!I36, 2)+ROUND(Source!AE36*Source!I36, 2))), 2)</f>
        <v>240.51</v>
      </c>
      <c r="V115">
        <f>Source!Y36</f>
        <v>11775.27</v>
      </c>
    </row>
    <row r="116" spans="1:26" ht="28.5" x14ac:dyDescent="0.2">
      <c r="A116" s="61"/>
      <c r="B116" s="61"/>
      <c r="C116" s="61" t="s">
        <v>1122</v>
      </c>
      <c r="D116" s="46"/>
      <c r="E116" s="31"/>
      <c r="F116" s="47">
        <f>Source!AO36</f>
        <v>232.66</v>
      </c>
      <c r="G116" s="48" t="str">
        <f>Source!DG36</f>
        <v>)*1,15)*1,1)*1,15)*0,7</v>
      </c>
      <c r="H116" s="47">
        <f>ROUND(Source!AF36*Source!I36, 2)</f>
        <v>324.25</v>
      </c>
      <c r="I116" s="48"/>
      <c r="J116" s="48">
        <f>IF(Source!BA36&lt;&gt; 0, Source!BA36, 1)</f>
        <v>48.96</v>
      </c>
      <c r="K116" s="47">
        <f>Source!S36</f>
        <v>15875.22</v>
      </c>
      <c r="L116" s="49"/>
      <c r="R116">
        <f>H116</f>
        <v>324.25</v>
      </c>
    </row>
    <row r="117" spans="1:26" ht="28.5" x14ac:dyDescent="0.2">
      <c r="A117" s="61"/>
      <c r="B117" s="61"/>
      <c r="C117" s="61" t="s">
        <v>642</v>
      </c>
      <c r="D117" s="46"/>
      <c r="E117" s="31"/>
      <c r="F117" s="47">
        <f>Source!AM36</f>
        <v>699.75</v>
      </c>
      <c r="G117" s="48" t="str">
        <f>Source!DE36</f>
        <v>)*1,15)*1,15)*0,7</v>
      </c>
      <c r="H117" s="47">
        <f>ROUND(Source!AD36*Source!I36, 2)</f>
        <v>892.37</v>
      </c>
      <c r="I117" s="48"/>
      <c r="J117" s="48">
        <f>IF(Source!BB36&lt;&gt; 0, Source!BB36, 1)</f>
        <v>14.22</v>
      </c>
      <c r="K117" s="47">
        <f>Source!Q36</f>
        <v>12689.48</v>
      </c>
      <c r="L117" s="49"/>
    </row>
    <row r="118" spans="1:26" ht="28.5" x14ac:dyDescent="0.2">
      <c r="A118" s="61"/>
      <c r="B118" s="61"/>
      <c r="C118" s="61" t="s">
        <v>1123</v>
      </c>
      <c r="D118" s="46"/>
      <c r="E118" s="31"/>
      <c r="F118" s="47">
        <f>Source!AN36</f>
        <v>45.68</v>
      </c>
      <c r="G118" s="48" t="str">
        <f>Source!DF36</f>
        <v>)*1,15)*1,1)*1,15)*0,7</v>
      </c>
      <c r="H118" s="50">
        <f>ROUND(Source!AE36*Source!I36, 2)</f>
        <v>63.67</v>
      </c>
      <c r="I118" s="48"/>
      <c r="J118" s="48">
        <f>IF(Source!BS36&lt;&gt; 0, Source!BS36, 1)</f>
        <v>48.96</v>
      </c>
      <c r="K118" s="50">
        <f>Source!R36</f>
        <v>3117.15</v>
      </c>
      <c r="L118" s="49"/>
      <c r="R118">
        <f>H118</f>
        <v>63.67</v>
      </c>
    </row>
    <row r="119" spans="1:26" ht="14.25" x14ac:dyDescent="0.2">
      <c r="A119" s="61"/>
      <c r="B119" s="61"/>
      <c r="C119" s="61" t="s">
        <v>1124</v>
      </c>
      <c r="D119" s="46" t="s">
        <v>1125</v>
      </c>
      <c r="E119" s="31">
        <f>Source!BZ36</f>
        <v>93</v>
      </c>
      <c r="F119" s="63"/>
      <c r="G119" s="48"/>
      <c r="H119" s="47">
        <f>SUM(S115:S121)</f>
        <v>360.77</v>
      </c>
      <c r="I119" s="51"/>
      <c r="J119" s="44">
        <f>Source!AT36</f>
        <v>93</v>
      </c>
      <c r="K119" s="47">
        <f>SUM(T115:T121)</f>
        <v>17662.900000000001</v>
      </c>
      <c r="L119" s="49"/>
    </row>
    <row r="120" spans="1:26" ht="14.25" x14ac:dyDescent="0.2">
      <c r="A120" s="61"/>
      <c r="B120" s="61"/>
      <c r="C120" s="61" t="s">
        <v>1126</v>
      </c>
      <c r="D120" s="46" t="s">
        <v>1125</v>
      </c>
      <c r="E120" s="31">
        <f>Source!CA36</f>
        <v>62</v>
      </c>
      <c r="F120" s="63"/>
      <c r="G120" s="48"/>
      <c r="H120" s="47">
        <f>SUM(U115:U121)</f>
        <v>240.51</v>
      </c>
      <c r="I120" s="51"/>
      <c r="J120" s="44">
        <f>Source!AU36</f>
        <v>62</v>
      </c>
      <c r="K120" s="47">
        <f>SUM(V115:V121)</f>
        <v>11775.27</v>
      </c>
      <c r="L120" s="49"/>
    </row>
    <row r="121" spans="1:26" ht="28.5" x14ac:dyDescent="0.2">
      <c r="A121" s="62"/>
      <c r="B121" s="62"/>
      <c r="C121" s="62" t="s">
        <v>1127</v>
      </c>
      <c r="D121" s="52" t="s">
        <v>1128</v>
      </c>
      <c r="E121" s="53">
        <f>Source!AQ36</f>
        <v>29.79</v>
      </c>
      <c r="F121" s="54"/>
      <c r="G121" s="55" t="str">
        <f>Source!DI36</f>
        <v>)*1,15)*1,15)*0,7</v>
      </c>
      <c r="H121" s="54"/>
      <c r="I121" s="55"/>
      <c r="J121" s="55"/>
      <c r="K121" s="54"/>
      <c r="L121" s="56">
        <f>Source!U36</f>
        <v>37.743377395499991</v>
      </c>
    </row>
    <row r="122" spans="1:26" ht="15" x14ac:dyDescent="0.25">
      <c r="G122" s="57">
        <f>H116+H117+H119+H120</f>
        <v>1817.8999999999999</v>
      </c>
      <c r="H122" s="57"/>
      <c r="J122" s="57">
        <f>K116+K117+K119+K120</f>
        <v>58002.869999999995</v>
      </c>
      <c r="K122" s="57"/>
      <c r="L122" s="58">
        <f>Source!U36</f>
        <v>37.743377395499991</v>
      </c>
      <c r="O122" s="36">
        <f>G122</f>
        <v>1817.8999999999999</v>
      </c>
      <c r="P122" s="36">
        <f>J122</f>
        <v>58002.869999999995</v>
      </c>
      <c r="Q122" s="36">
        <f>L122</f>
        <v>37.743377395499991</v>
      </c>
      <c r="W122">
        <f>IF(Source!BI36&lt;=1,H116+H117+H119+H120, 0)</f>
        <v>1817.8999999999999</v>
      </c>
      <c r="X122">
        <f>IF(Source!BI36=2,H116+H117+H119+H120, 0)</f>
        <v>0</v>
      </c>
      <c r="Y122">
        <f>IF(Source!BI36=3,H116+H117+H119+H120, 0)</f>
        <v>0</v>
      </c>
      <c r="Z122">
        <f>IF(Source!BI36=4,H116+H117+H119+H120, 0)</f>
        <v>0</v>
      </c>
    </row>
    <row r="123" spans="1:26" ht="135" x14ac:dyDescent="0.2">
      <c r="A123" s="61">
        <v>12</v>
      </c>
      <c r="B123" s="61" t="s">
        <v>1148</v>
      </c>
      <c r="C123" s="61" t="s">
        <v>1149</v>
      </c>
      <c r="D123" s="46" t="str">
        <f>Source!H37</f>
        <v>1 люк</v>
      </c>
      <c r="E123" s="31">
        <f>Source!I37</f>
        <v>6</v>
      </c>
      <c r="F123" s="47">
        <f>Source!AL37+Source!AM37+Source!AO37</f>
        <v>126.83563999999998</v>
      </c>
      <c r="G123" s="48"/>
      <c r="H123" s="47"/>
      <c r="I123" s="48" t="str">
        <f>Source!BO37</f>
        <v>Письмо Минстроя РФ №13023-ИФ/09 от. 07.03.2024</v>
      </c>
      <c r="J123" s="48"/>
      <c r="K123" s="47"/>
      <c r="L123" s="49"/>
      <c r="S123">
        <f>ROUND((Source!FX37/100)*((ROUND(Source!AF37*Source!I37, 2)+ROUND(Source!AE37*Source!I37, 2))), 2)</f>
        <v>180</v>
      </c>
      <c r="T123">
        <f>Source!X37</f>
        <v>8812.7999999999993</v>
      </c>
      <c r="U123">
        <f>ROUND((Source!FY37/100)*((ROUND(Source!AF37*Source!I37, 2)+ROUND(Source!AE37*Source!I37, 2))), 2)</f>
        <v>114.75</v>
      </c>
      <c r="V123">
        <f>Source!Y37</f>
        <v>5618.16</v>
      </c>
    </row>
    <row r="124" spans="1:26" ht="28.5" x14ac:dyDescent="0.2">
      <c r="A124" s="61"/>
      <c r="B124" s="61"/>
      <c r="C124" s="61" t="s">
        <v>1122</v>
      </c>
      <c r="D124" s="46"/>
      <c r="E124" s="31"/>
      <c r="F124" s="47">
        <f>Source!AO37</f>
        <v>124.99739999999998</v>
      </c>
      <c r="G124" s="48" t="str">
        <f>Source!DG37</f>
        <v>*0,3*1,25)*0,8</v>
      </c>
      <c r="H124" s="47">
        <f>ROUND(Source!AF37*Source!I37, 2)</f>
        <v>225</v>
      </c>
      <c r="I124" s="48"/>
      <c r="J124" s="48">
        <f>IF(Source!BA37&lt;&gt; 0, Source!BA37, 1)</f>
        <v>48.96</v>
      </c>
      <c r="K124" s="47">
        <f>Source!S37</f>
        <v>11016</v>
      </c>
      <c r="L124" s="49"/>
      <c r="R124">
        <f>H124</f>
        <v>225</v>
      </c>
    </row>
    <row r="125" spans="1:26" ht="14.25" x14ac:dyDescent="0.2">
      <c r="A125" s="61"/>
      <c r="B125" s="61"/>
      <c r="C125" s="61" t="s">
        <v>642</v>
      </c>
      <c r="D125" s="46"/>
      <c r="E125" s="31"/>
      <c r="F125" s="47">
        <f>Source!AM37</f>
        <v>1.3460000000000001</v>
      </c>
      <c r="G125" s="48" t="str">
        <f>Source!DE37</f>
        <v>*0,3*1,25</v>
      </c>
      <c r="H125" s="47">
        <f>ROUND(Source!AD37*Source!I37, 2)</f>
        <v>3</v>
      </c>
      <c r="I125" s="48"/>
      <c r="J125" s="48">
        <f>IF(Source!BB37&lt;&gt; 0, Source!BB37, 1)</f>
        <v>14.22</v>
      </c>
      <c r="K125" s="47">
        <f>Source!Q37</f>
        <v>42.66</v>
      </c>
      <c r="L125" s="49"/>
    </row>
    <row r="126" spans="1:26" ht="14.25" x14ac:dyDescent="0.2">
      <c r="A126" s="61"/>
      <c r="B126" s="61"/>
      <c r="C126" s="61" t="s">
        <v>1124</v>
      </c>
      <c r="D126" s="46" t="s">
        <v>1125</v>
      </c>
      <c r="E126" s="31">
        <f>Source!BZ37</f>
        <v>80</v>
      </c>
      <c r="F126" s="63"/>
      <c r="G126" s="48"/>
      <c r="H126" s="47">
        <f>SUM(S123:S128)</f>
        <v>180</v>
      </c>
      <c r="I126" s="51"/>
      <c r="J126" s="44">
        <f>Source!AT37</f>
        <v>80</v>
      </c>
      <c r="K126" s="47">
        <f>SUM(T123:T128)</f>
        <v>8812.7999999999993</v>
      </c>
      <c r="L126" s="49"/>
    </row>
    <row r="127" spans="1:26" ht="14.25" x14ac:dyDescent="0.2">
      <c r="A127" s="61"/>
      <c r="B127" s="61"/>
      <c r="C127" s="61" t="s">
        <v>1126</v>
      </c>
      <c r="D127" s="46" t="s">
        <v>1125</v>
      </c>
      <c r="E127" s="31">
        <f>Source!CA37</f>
        <v>60</v>
      </c>
      <c r="F127" s="38" t="str">
        <f>CONCATENATE(" )", Source!DM37, Source!FU37, "=", Source!FY37)</f>
        <v xml:space="preserve"> )*0,85=51</v>
      </c>
      <c r="G127" s="15"/>
      <c r="H127" s="47">
        <f>SUM(U123:U128)</f>
        <v>114.75</v>
      </c>
      <c r="I127" s="51"/>
      <c r="J127" s="44">
        <f>Source!AU37</f>
        <v>51</v>
      </c>
      <c r="K127" s="47">
        <f>SUM(V123:V128)</f>
        <v>5618.16</v>
      </c>
      <c r="L127" s="49"/>
    </row>
    <row r="128" spans="1:26" ht="14.25" x14ac:dyDescent="0.2">
      <c r="A128" s="62"/>
      <c r="B128" s="62"/>
      <c r="C128" s="62" t="s">
        <v>1127</v>
      </c>
      <c r="D128" s="52" t="s">
        <v>1128</v>
      </c>
      <c r="E128" s="53">
        <f>Source!AQ37</f>
        <v>10.62</v>
      </c>
      <c r="F128" s="54"/>
      <c r="G128" s="55" t="str">
        <f>Source!DI37</f>
        <v>*0,3*1,25</v>
      </c>
      <c r="H128" s="54"/>
      <c r="I128" s="55"/>
      <c r="J128" s="55"/>
      <c r="K128" s="54"/>
      <c r="L128" s="56">
        <f>Source!U37</f>
        <v>23.894999999999996</v>
      </c>
    </row>
    <row r="129" spans="1:26" ht="15" x14ac:dyDescent="0.25">
      <c r="G129" s="57">
        <f>H124+H125+H126+H127</f>
        <v>522.75</v>
      </c>
      <c r="H129" s="57"/>
      <c r="J129" s="57">
        <f>K124+K125+K126+K127</f>
        <v>25489.62</v>
      </c>
      <c r="K129" s="57"/>
      <c r="L129" s="58">
        <f>Source!U37</f>
        <v>23.894999999999996</v>
      </c>
      <c r="O129" s="36">
        <f>G129</f>
        <v>522.75</v>
      </c>
      <c r="P129" s="36">
        <f>J129</f>
        <v>25489.62</v>
      </c>
      <c r="Q129" s="36">
        <f>L129</f>
        <v>23.894999999999996</v>
      </c>
      <c r="W129">
        <f>IF(Source!BI37&lt;=1,H124+H125+H126+H127, 0)</f>
        <v>522.75</v>
      </c>
      <c r="X129">
        <f>IF(Source!BI37=2,H124+H125+H126+H127, 0)</f>
        <v>0</v>
      </c>
      <c r="Y129">
        <f>IF(Source!BI37=3,H124+H125+H126+H127, 0)</f>
        <v>0</v>
      </c>
      <c r="Z129">
        <f>IF(Source!BI37=4,H124+H125+H126+H127, 0)</f>
        <v>0</v>
      </c>
    </row>
    <row r="130" spans="1:26" ht="409.5" x14ac:dyDescent="0.2">
      <c r="A130" s="61">
        <v>13</v>
      </c>
      <c r="B130" s="61" t="s">
        <v>1150</v>
      </c>
      <c r="C130" s="61" t="s">
        <v>1151</v>
      </c>
      <c r="D130" s="46" t="str">
        <f>Source!H38</f>
        <v>м3</v>
      </c>
      <c r="E130" s="31">
        <f>Source!I38</f>
        <v>0.6</v>
      </c>
      <c r="F130" s="47">
        <f>Source!AL38+Source!AM38+Source!AO38</f>
        <v>236.38</v>
      </c>
      <c r="G130" s="48"/>
      <c r="H130" s="47"/>
      <c r="I130" s="48" t="str">
        <f>Source!BO38</f>
        <v>Письмо Минстроя РФ №13023-ИФ/09 от. 07.03.2024</v>
      </c>
      <c r="J130" s="48"/>
      <c r="K130" s="47"/>
      <c r="L130" s="49"/>
      <c r="S130">
        <f>ROUND((Source!FX38/100)*((ROUND(Source!AF38*Source!I38, 2)+ROUND(Source!AE38*Source!I38, 2))), 2)</f>
        <v>59.52</v>
      </c>
      <c r="T130">
        <f>Source!X38</f>
        <v>2914.2</v>
      </c>
      <c r="U130">
        <f>ROUND((Source!FY38/100)*((ROUND(Source!AF38*Source!I38, 2)+ROUND(Source!AE38*Source!I38, 2))), 2)</f>
        <v>28.47</v>
      </c>
      <c r="V130">
        <f>Source!Y38</f>
        <v>1393.75</v>
      </c>
    </row>
    <row r="131" spans="1:26" ht="28.5" x14ac:dyDescent="0.2">
      <c r="A131" s="61"/>
      <c r="B131" s="61"/>
      <c r="C131" s="61" t="s">
        <v>1122</v>
      </c>
      <c r="D131" s="46"/>
      <c r="E131" s="31"/>
      <c r="F131" s="47">
        <f>Source!AO38</f>
        <v>74.12</v>
      </c>
      <c r="G131" s="48" t="str">
        <f>Source!DG38</f>
        <v>)*1,15)*1,15)*1,1</v>
      </c>
      <c r="H131" s="47">
        <f>ROUND(Source!AF38*Source!I38, 2)</f>
        <v>64.7</v>
      </c>
      <c r="I131" s="48"/>
      <c r="J131" s="48">
        <f>IF(Source!BA38&lt;&gt; 0, Source!BA38, 1)</f>
        <v>48.96</v>
      </c>
      <c r="K131" s="47">
        <f>Source!S38</f>
        <v>3167.61</v>
      </c>
      <c r="L131" s="49"/>
      <c r="R131">
        <f>H131</f>
        <v>64.7</v>
      </c>
    </row>
    <row r="132" spans="1:26" ht="14.25" x14ac:dyDescent="0.2">
      <c r="A132" s="61"/>
      <c r="B132" s="61"/>
      <c r="C132" s="61" t="s">
        <v>642</v>
      </c>
      <c r="D132" s="46"/>
      <c r="E132" s="31"/>
      <c r="F132" s="47">
        <f>Source!AM38</f>
        <v>162.26</v>
      </c>
      <c r="G132" s="48" t="str">
        <f>Source!DE38</f>
        <v>)*1,15)*1,15</v>
      </c>
      <c r="H132" s="47">
        <f>ROUND(Source!AD38*Source!I38, 2)</f>
        <v>128.75</v>
      </c>
      <c r="I132" s="48"/>
      <c r="J132" s="48">
        <f>IF(Source!BB38&lt;&gt; 0, Source!BB38, 1)</f>
        <v>14.22</v>
      </c>
      <c r="K132" s="47">
        <f>Source!Q38</f>
        <v>1830.88</v>
      </c>
      <c r="L132" s="49"/>
    </row>
    <row r="133" spans="1:26" ht="14.25" x14ac:dyDescent="0.2">
      <c r="A133" s="61"/>
      <c r="B133" s="61"/>
      <c r="C133" s="61" t="s">
        <v>1124</v>
      </c>
      <c r="D133" s="46" t="s">
        <v>1125</v>
      </c>
      <c r="E133" s="31">
        <f>Source!BZ38</f>
        <v>92</v>
      </c>
      <c r="F133" s="63"/>
      <c r="G133" s="48"/>
      <c r="H133" s="47">
        <f>SUM(S130:S135)</f>
        <v>59.52</v>
      </c>
      <c r="I133" s="51"/>
      <c r="J133" s="44">
        <f>Source!AT38</f>
        <v>92</v>
      </c>
      <c r="K133" s="47">
        <f>SUM(T130:T135)</f>
        <v>2914.2</v>
      </c>
      <c r="L133" s="49"/>
    </row>
    <row r="134" spans="1:26" ht="14.25" x14ac:dyDescent="0.2">
      <c r="A134" s="61"/>
      <c r="B134" s="61"/>
      <c r="C134" s="61" t="s">
        <v>1126</v>
      </c>
      <c r="D134" s="46" t="s">
        <v>1125</v>
      </c>
      <c r="E134" s="31">
        <f>Source!CA38</f>
        <v>44</v>
      </c>
      <c r="F134" s="63"/>
      <c r="G134" s="48"/>
      <c r="H134" s="47">
        <f>SUM(U130:U135)</f>
        <v>28.47</v>
      </c>
      <c r="I134" s="51"/>
      <c r="J134" s="44">
        <f>Source!AU38</f>
        <v>44</v>
      </c>
      <c r="K134" s="47">
        <f>SUM(V130:V135)</f>
        <v>1393.75</v>
      </c>
      <c r="L134" s="49"/>
    </row>
    <row r="135" spans="1:26" ht="14.25" x14ac:dyDescent="0.2">
      <c r="A135" s="62"/>
      <c r="B135" s="62"/>
      <c r="C135" s="62" t="s">
        <v>1127</v>
      </c>
      <c r="D135" s="52" t="s">
        <v>1128</v>
      </c>
      <c r="E135" s="53">
        <f>Source!AQ38</f>
        <v>9.74</v>
      </c>
      <c r="F135" s="54"/>
      <c r="G135" s="55" t="str">
        <f>Source!DI38</f>
        <v>)*1,15)*1,15</v>
      </c>
      <c r="H135" s="54"/>
      <c r="I135" s="55"/>
      <c r="J135" s="55"/>
      <c r="K135" s="54"/>
      <c r="L135" s="56">
        <f>Source!U38</f>
        <v>7.7286899999999985</v>
      </c>
    </row>
    <row r="136" spans="1:26" ht="15" x14ac:dyDescent="0.25">
      <c r="G136" s="57">
        <f>H131+H132+H133+H134</f>
        <v>281.44</v>
      </c>
      <c r="H136" s="57"/>
      <c r="J136" s="57">
        <f>K131+K132+K133+K134</f>
        <v>9306.4399999999987</v>
      </c>
      <c r="K136" s="57"/>
      <c r="L136" s="58">
        <f>Source!U38</f>
        <v>7.7286899999999985</v>
      </c>
      <c r="O136" s="36">
        <f>G136</f>
        <v>281.44</v>
      </c>
      <c r="P136" s="36">
        <f>J136</f>
        <v>9306.4399999999987</v>
      </c>
      <c r="Q136" s="36">
        <f>L136</f>
        <v>7.7286899999999985</v>
      </c>
      <c r="W136">
        <f>IF(Source!BI38&lt;=1,H131+H132+H133+H134, 0)</f>
        <v>281.44</v>
      </c>
      <c r="X136">
        <f>IF(Source!BI38=2,H131+H132+H133+H134, 0)</f>
        <v>0</v>
      </c>
      <c r="Y136">
        <f>IF(Source!BI38=3,H131+H132+H133+H134, 0)</f>
        <v>0</v>
      </c>
      <c r="Z136">
        <f>IF(Source!BI38=4,H131+H132+H133+H134, 0)</f>
        <v>0</v>
      </c>
    </row>
    <row r="137" spans="1:26" ht="409.5" x14ac:dyDescent="0.2">
      <c r="A137" s="61">
        <v>14</v>
      </c>
      <c r="B137" s="61" t="s">
        <v>1146</v>
      </c>
      <c r="C137" s="61" t="s">
        <v>1152</v>
      </c>
      <c r="D137" s="46" t="str">
        <f>Source!H39</f>
        <v>т</v>
      </c>
      <c r="E137" s="31">
        <f>Source!I39</f>
        <v>7.5</v>
      </c>
      <c r="F137" s="47">
        <f>Source!AL39+Source!AM39+Source!AO39</f>
        <v>1427.48</v>
      </c>
      <c r="G137" s="48"/>
      <c r="H137" s="47"/>
      <c r="I137" s="48" t="str">
        <f>Source!BO39</f>
        <v>Письмо Минстроя РФ №13023-ИФ/09 от. 07.03.2024</v>
      </c>
      <c r="J137" s="48"/>
      <c r="K137" s="47"/>
      <c r="L137" s="49"/>
      <c r="S137">
        <f>ROUND((Source!FX39/100)*((ROUND(Source!AF39*Source!I39, 2)+ROUND(Source!AE39*Source!I39, 2))), 2)</f>
        <v>1976.99</v>
      </c>
      <c r="T137">
        <f>Source!X39</f>
        <v>96793.62</v>
      </c>
      <c r="U137">
        <f>ROUND((Source!FY39/100)*((ROUND(Source!AF39*Source!I39, 2)+ROUND(Source!AE39*Source!I39, 2))), 2)</f>
        <v>1318</v>
      </c>
      <c r="V137">
        <f>Source!Y39</f>
        <v>64529.08</v>
      </c>
    </row>
    <row r="138" spans="1:26" ht="28.5" x14ac:dyDescent="0.2">
      <c r="A138" s="61"/>
      <c r="B138" s="61"/>
      <c r="C138" s="61" t="s">
        <v>1122</v>
      </c>
      <c r="D138" s="46"/>
      <c r="E138" s="31"/>
      <c r="F138" s="47">
        <f>Source!AO39</f>
        <v>232.66</v>
      </c>
      <c r="G138" s="48" t="str">
        <f>Source!DG39</f>
        <v>)*1,15)*1,1)*1,15)*0,7</v>
      </c>
      <c r="H138" s="47">
        <f>ROUND(Source!AF39*Source!I39, 2)</f>
        <v>1776.9</v>
      </c>
      <c r="I138" s="48"/>
      <c r="J138" s="48">
        <f>IF(Source!BA39&lt;&gt; 0, Source!BA39, 1)</f>
        <v>48.96</v>
      </c>
      <c r="K138" s="47">
        <f>Source!S39</f>
        <v>86997.02</v>
      </c>
      <c r="L138" s="49"/>
      <c r="R138">
        <f>H138</f>
        <v>1776.9</v>
      </c>
    </row>
    <row r="139" spans="1:26" ht="28.5" x14ac:dyDescent="0.2">
      <c r="A139" s="61"/>
      <c r="B139" s="61"/>
      <c r="C139" s="61" t="s">
        <v>642</v>
      </c>
      <c r="D139" s="46"/>
      <c r="E139" s="31"/>
      <c r="F139" s="47">
        <f>Source!AM39</f>
        <v>699.75</v>
      </c>
      <c r="G139" s="48" t="str">
        <f>Source!DE39</f>
        <v>)*1,15)*1,15)*0,7</v>
      </c>
      <c r="H139" s="47">
        <f>ROUND(Source!AD39*Source!I39, 2)</f>
        <v>4890.2299999999996</v>
      </c>
      <c r="I139" s="48"/>
      <c r="J139" s="48">
        <f>IF(Source!BB39&lt;&gt; 0, Source!BB39, 1)</f>
        <v>14.22</v>
      </c>
      <c r="K139" s="47">
        <f>Source!Q39</f>
        <v>69539</v>
      </c>
      <c r="L139" s="49"/>
    </row>
    <row r="140" spans="1:26" ht="28.5" x14ac:dyDescent="0.2">
      <c r="A140" s="61"/>
      <c r="B140" s="61"/>
      <c r="C140" s="61" t="s">
        <v>1123</v>
      </c>
      <c r="D140" s="46"/>
      <c r="E140" s="31"/>
      <c r="F140" s="47">
        <f>Source!AN39</f>
        <v>45.68</v>
      </c>
      <c r="G140" s="48" t="str">
        <f>Source!DF39</f>
        <v>)*1,15)*1,1)*1,15)*0,7</v>
      </c>
      <c r="H140" s="50">
        <f>ROUND(Source!AE39*Source!I39, 2)</f>
        <v>348.9</v>
      </c>
      <c r="I140" s="48"/>
      <c r="J140" s="48">
        <f>IF(Source!BS39&lt;&gt; 0, Source!BS39, 1)</f>
        <v>48.96</v>
      </c>
      <c r="K140" s="50">
        <f>Source!R39</f>
        <v>17082.14</v>
      </c>
      <c r="L140" s="49"/>
      <c r="R140">
        <f>H140</f>
        <v>348.9</v>
      </c>
    </row>
    <row r="141" spans="1:26" ht="14.25" x14ac:dyDescent="0.2">
      <c r="A141" s="61"/>
      <c r="B141" s="61"/>
      <c r="C141" s="61" t="s">
        <v>1124</v>
      </c>
      <c r="D141" s="46" t="s">
        <v>1125</v>
      </c>
      <c r="E141" s="31">
        <f>Source!BZ39</f>
        <v>93</v>
      </c>
      <c r="F141" s="63"/>
      <c r="G141" s="48"/>
      <c r="H141" s="47">
        <f>SUM(S137:S143)</f>
        <v>1976.99</v>
      </c>
      <c r="I141" s="51"/>
      <c r="J141" s="44">
        <f>Source!AT39</f>
        <v>93</v>
      </c>
      <c r="K141" s="47">
        <f>SUM(T137:T143)</f>
        <v>96793.62</v>
      </c>
      <c r="L141" s="49"/>
    </row>
    <row r="142" spans="1:26" ht="14.25" x14ac:dyDescent="0.2">
      <c r="A142" s="61"/>
      <c r="B142" s="61"/>
      <c r="C142" s="61" t="s">
        <v>1126</v>
      </c>
      <c r="D142" s="46" t="s">
        <v>1125</v>
      </c>
      <c r="E142" s="31">
        <f>Source!CA39</f>
        <v>62</v>
      </c>
      <c r="F142" s="63"/>
      <c r="G142" s="48"/>
      <c r="H142" s="47">
        <f>SUM(U137:U143)</f>
        <v>1318</v>
      </c>
      <c r="I142" s="51"/>
      <c r="J142" s="44">
        <f>Source!AU39</f>
        <v>62</v>
      </c>
      <c r="K142" s="47">
        <f>SUM(V137:V143)</f>
        <v>64529.08</v>
      </c>
      <c r="L142" s="49"/>
    </row>
    <row r="143" spans="1:26" ht="28.5" x14ac:dyDescent="0.2">
      <c r="A143" s="62"/>
      <c r="B143" s="62"/>
      <c r="C143" s="62" t="s">
        <v>1127</v>
      </c>
      <c r="D143" s="52" t="s">
        <v>1128</v>
      </c>
      <c r="E143" s="53">
        <f>Source!AQ39</f>
        <v>29.79</v>
      </c>
      <c r="F143" s="54"/>
      <c r="G143" s="55" t="str">
        <f>Source!DI39</f>
        <v>)*1,15)*1,15)*0,7</v>
      </c>
      <c r="H143" s="54"/>
      <c r="I143" s="55"/>
      <c r="J143" s="55"/>
      <c r="K143" s="54"/>
      <c r="L143" s="56">
        <f>Source!U39</f>
        <v>206.83569374999996</v>
      </c>
    </row>
    <row r="144" spans="1:26" ht="15" x14ac:dyDescent="0.25">
      <c r="G144" s="57">
        <f>H138+H139+H141+H142</f>
        <v>9962.119999999999</v>
      </c>
      <c r="H144" s="57"/>
      <c r="J144" s="57">
        <f>K138+K139+K141+K142</f>
        <v>317858.72000000003</v>
      </c>
      <c r="K144" s="57"/>
      <c r="L144" s="58">
        <f>Source!U39</f>
        <v>206.83569374999996</v>
      </c>
      <c r="O144" s="36">
        <f>G144</f>
        <v>9962.119999999999</v>
      </c>
      <c r="P144" s="36">
        <f>J144</f>
        <v>317858.72000000003</v>
      </c>
      <c r="Q144" s="36">
        <f>L144</f>
        <v>206.83569374999996</v>
      </c>
      <c r="W144">
        <f>IF(Source!BI39&lt;=1,H138+H139+H141+H142, 0)</f>
        <v>9962.119999999999</v>
      </c>
      <c r="X144">
        <f>IF(Source!BI39=2,H138+H139+H141+H142, 0)</f>
        <v>0</v>
      </c>
      <c r="Y144">
        <f>IF(Source!BI39=3,H138+H139+H141+H142, 0)</f>
        <v>0</v>
      </c>
      <c r="Z144">
        <f>IF(Source!BI39=4,H138+H139+H141+H142, 0)</f>
        <v>0</v>
      </c>
    </row>
    <row r="145" spans="1:26" ht="409.5" x14ac:dyDescent="0.2">
      <c r="A145" s="61">
        <v>15</v>
      </c>
      <c r="B145" s="61" t="s">
        <v>1146</v>
      </c>
      <c r="C145" s="61" t="s">
        <v>1153</v>
      </c>
      <c r="D145" s="46" t="str">
        <f>Source!H40</f>
        <v>т</v>
      </c>
      <c r="E145" s="31">
        <f>Source!I40</f>
        <v>0.3</v>
      </c>
      <c r="F145" s="47">
        <f>Source!AL40+Source!AM40+Source!AO40</f>
        <v>1427.48</v>
      </c>
      <c r="G145" s="48"/>
      <c r="H145" s="47"/>
      <c r="I145" s="48" t="str">
        <f>Source!BO40</f>
        <v>Письмо Минстроя РФ №13023-ИФ/09 от. 07.03.2024</v>
      </c>
      <c r="J145" s="48"/>
      <c r="K145" s="47"/>
      <c r="L145" s="49"/>
      <c r="S145">
        <f>ROUND((Source!FX40/100)*((ROUND(Source!AF40*Source!I40, 2)+ROUND(Source!AE40*Source!I40, 2))), 2)</f>
        <v>79.09</v>
      </c>
      <c r="T145">
        <f>Source!X40</f>
        <v>3871.75</v>
      </c>
      <c r="U145">
        <f>ROUND((Source!FY40/100)*((ROUND(Source!AF40*Source!I40, 2)+ROUND(Source!AE40*Source!I40, 2))), 2)</f>
        <v>52.72</v>
      </c>
      <c r="V145">
        <f>Source!Y40</f>
        <v>2581.17</v>
      </c>
    </row>
    <row r="146" spans="1:26" ht="28.5" x14ac:dyDescent="0.2">
      <c r="A146" s="61"/>
      <c r="B146" s="61"/>
      <c r="C146" s="61" t="s">
        <v>1122</v>
      </c>
      <c r="D146" s="46"/>
      <c r="E146" s="31"/>
      <c r="F146" s="47">
        <f>Source!AO40</f>
        <v>232.66</v>
      </c>
      <c r="G146" s="48" t="str">
        <f>Source!DG40</f>
        <v>)*1,15)*1,1)*1,15)*0,7</v>
      </c>
      <c r="H146" s="47">
        <f>ROUND(Source!AF40*Source!I40, 2)</f>
        <v>71.08</v>
      </c>
      <c r="I146" s="48"/>
      <c r="J146" s="48">
        <f>IF(Source!BA40&lt;&gt; 0, Source!BA40, 1)</f>
        <v>48.96</v>
      </c>
      <c r="K146" s="47">
        <f>Source!S40</f>
        <v>3479.88</v>
      </c>
      <c r="L146" s="49"/>
      <c r="R146">
        <f>H146</f>
        <v>71.08</v>
      </c>
    </row>
    <row r="147" spans="1:26" ht="28.5" x14ac:dyDescent="0.2">
      <c r="A147" s="61"/>
      <c r="B147" s="61"/>
      <c r="C147" s="61" t="s">
        <v>642</v>
      </c>
      <c r="D147" s="46"/>
      <c r="E147" s="31"/>
      <c r="F147" s="47">
        <f>Source!AM40</f>
        <v>699.75</v>
      </c>
      <c r="G147" s="48" t="str">
        <f>Source!DE40</f>
        <v>)*1,15)*1,15)*0,7</v>
      </c>
      <c r="H147" s="47">
        <f>ROUND(Source!AD40*Source!I40, 2)</f>
        <v>195.61</v>
      </c>
      <c r="I147" s="48"/>
      <c r="J147" s="48">
        <f>IF(Source!BB40&lt;&gt; 0, Source!BB40, 1)</f>
        <v>14.22</v>
      </c>
      <c r="K147" s="47">
        <f>Source!Q40</f>
        <v>2781.56</v>
      </c>
      <c r="L147" s="49"/>
    </row>
    <row r="148" spans="1:26" ht="28.5" x14ac:dyDescent="0.2">
      <c r="A148" s="61"/>
      <c r="B148" s="61"/>
      <c r="C148" s="61" t="s">
        <v>1123</v>
      </c>
      <c r="D148" s="46"/>
      <c r="E148" s="31"/>
      <c r="F148" s="47">
        <f>Source!AN40</f>
        <v>45.68</v>
      </c>
      <c r="G148" s="48" t="str">
        <f>Source!DF40</f>
        <v>)*1,15)*1,1)*1,15)*0,7</v>
      </c>
      <c r="H148" s="50">
        <f>ROUND(Source!AE40*Source!I40, 2)</f>
        <v>13.96</v>
      </c>
      <c r="I148" s="48"/>
      <c r="J148" s="48">
        <f>IF(Source!BS40&lt;&gt; 0, Source!BS40, 1)</f>
        <v>48.96</v>
      </c>
      <c r="K148" s="50">
        <f>Source!R40</f>
        <v>683.29</v>
      </c>
      <c r="L148" s="49"/>
      <c r="R148">
        <f>H148</f>
        <v>13.96</v>
      </c>
    </row>
    <row r="149" spans="1:26" ht="14.25" x14ac:dyDescent="0.2">
      <c r="A149" s="61"/>
      <c r="B149" s="61"/>
      <c r="C149" s="61" t="s">
        <v>1124</v>
      </c>
      <c r="D149" s="46" t="s">
        <v>1125</v>
      </c>
      <c r="E149" s="31">
        <f>Source!BZ40</f>
        <v>93</v>
      </c>
      <c r="F149" s="63"/>
      <c r="G149" s="48"/>
      <c r="H149" s="47">
        <f>SUM(S145:S151)</f>
        <v>79.09</v>
      </c>
      <c r="I149" s="51"/>
      <c r="J149" s="44">
        <f>Source!AT40</f>
        <v>93</v>
      </c>
      <c r="K149" s="47">
        <f>SUM(T145:T151)</f>
        <v>3871.75</v>
      </c>
      <c r="L149" s="49"/>
    </row>
    <row r="150" spans="1:26" ht="14.25" x14ac:dyDescent="0.2">
      <c r="A150" s="61"/>
      <c r="B150" s="61"/>
      <c r="C150" s="61" t="s">
        <v>1126</v>
      </c>
      <c r="D150" s="46" t="s">
        <v>1125</v>
      </c>
      <c r="E150" s="31">
        <f>Source!CA40</f>
        <v>62</v>
      </c>
      <c r="F150" s="63"/>
      <c r="G150" s="48"/>
      <c r="H150" s="47">
        <f>SUM(U145:U151)</f>
        <v>52.72</v>
      </c>
      <c r="I150" s="51"/>
      <c r="J150" s="44">
        <f>Source!AU40</f>
        <v>62</v>
      </c>
      <c r="K150" s="47">
        <f>SUM(V145:V151)</f>
        <v>2581.17</v>
      </c>
      <c r="L150" s="49"/>
    </row>
    <row r="151" spans="1:26" ht="28.5" x14ac:dyDescent="0.2">
      <c r="A151" s="62"/>
      <c r="B151" s="62"/>
      <c r="C151" s="62" t="s">
        <v>1127</v>
      </c>
      <c r="D151" s="52" t="s">
        <v>1128</v>
      </c>
      <c r="E151" s="53">
        <f>Source!AQ40</f>
        <v>29.79</v>
      </c>
      <c r="F151" s="54"/>
      <c r="G151" s="55" t="str">
        <f>Source!DI40</f>
        <v>)*1,15)*1,15)*0,7</v>
      </c>
      <c r="H151" s="54"/>
      <c r="I151" s="55"/>
      <c r="J151" s="55"/>
      <c r="K151" s="54"/>
      <c r="L151" s="56">
        <f>Source!U40</f>
        <v>8.273427749999998</v>
      </c>
    </row>
    <row r="152" spans="1:26" ht="15" x14ac:dyDescent="0.25">
      <c r="G152" s="57">
        <f>H146+H147+H149+H150</f>
        <v>398.5</v>
      </c>
      <c r="H152" s="57"/>
      <c r="J152" s="57">
        <f>K146+K147+K149+K150</f>
        <v>12714.36</v>
      </c>
      <c r="K152" s="57"/>
      <c r="L152" s="58">
        <f>Source!U40</f>
        <v>8.273427749999998</v>
      </c>
      <c r="O152" s="36">
        <f>G152</f>
        <v>398.5</v>
      </c>
      <c r="P152" s="36">
        <f>J152</f>
        <v>12714.36</v>
      </c>
      <c r="Q152" s="36">
        <f>L152</f>
        <v>8.273427749999998</v>
      </c>
      <c r="W152">
        <f>IF(Source!BI40&lt;=1,H146+H147+H149+H150, 0)</f>
        <v>398.5</v>
      </c>
      <c r="X152">
        <f>IF(Source!BI40=2,H146+H147+H149+H150, 0)</f>
        <v>0</v>
      </c>
      <c r="Y152">
        <f>IF(Source!BI40=3,H146+H147+H149+H150, 0)</f>
        <v>0</v>
      </c>
      <c r="Z152">
        <f>IF(Source!BI40=4,H146+H147+H149+H150, 0)</f>
        <v>0</v>
      </c>
    </row>
    <row r="153" spans="1:26" ht="409.5" x14ac:dyDescent="0.2">
      <c r="A153" s="61">
        <v>16</v>
      </c>
      <c r="B153" s="61" t="s">
        <v>1146</v>
      </c>
      <c r="C153" s="61" t="s">
        <v>1154</v>
      </c>
      <c r="D153" s="46" t="str">
        <f>Source!H41</f>
        <v>т</v>
      </c>
      <c r="E153" s="31">
        <f>Source!I41</f>
        <v>0.8</v>
      </c>
      <c r="F153" s="47">
        <f>Source!AL41+Source!AM41+Source!AO41</f>
        <v>1427.48</v>
      </c>
      <c r="G153" s="48"/>
      <c r="H153" s="47"/>
      <c r="I153" s="48" t="str">
        <f>Source!BO41</f>
        <v>Письмо Минстроя РФ №13023-ИФ/09 от. 07.03.2024</v>
      </c>
      <c r="J153" s="48"/>
      <c r="K153" s="47"/>
      <c r="L153" s="49"/>
      <c r="S153">
        <f>ROUND((Source!FX41/100)*((ROUND(Source!AF41*Source!I41, 2)+ROUND(Source!AE41*Source!I41, 2))), 2)</f>
        <v>210.89</v>
      </c>
      <c r="T153">
        <f>Source!X41</f>
        <v>10324.66</v>
      </c>
      <c r="U153">
        <f>ROUND((Source!FY41/100)*((ROUND(Source!AF41*Source!I41, 2)+ROUND(Source!AE41*Source!I41, 2))), 2)</f>
        <v>140.59</v>
      </c>
      <c r="V153">
        <f>Source!Y41</f>
        <v>6883.1</v>
      </c>
    </row>
    <row r="154" spans="1:26" ht="28.5" x14ac:dyDescent="0.2">
      <c r="A154" s="61"/>
      <c r="B154" s="61"/>
      <c r="C154" s="61" t="s">
        <v>1122</v>
      </c>
      <c r="D154" s="46"/>
      <c r="E154" s="31"/>
      <c r="F154" s="47">
        <f>Source!AO41</f>
        <v>232.66</v>
      </c>
      <c r="G154" s="48" t="str">
        <f>Source!DG41</f>
        <v>)*1,15)*1,1)*1,15)*0,7</v>
      </c>
      <c r="H154" s="47">
        <f>ROUND(Source!AF41*Source!I41, 2)</f>
        <v>189.54</v>
      </c>
      <c r="I154" s="48"/>
      <c r="J154" s="48">
        <f>IF(Source!BA41&lt;&gt; 0, Source!BA41, 1)</f>
        <v>48.96</v>
      </c>
      <c r="K154" s="47">
        <f>Source!S41</f>
        <v>9279.68</v>
      </c>
      <c r="L154" s="49"/>
      <c r="R154">
        <f>H154</f>
        <v>189.54</v>
      </c>
    </row>
    <row r="155" spans="1:26" ht="28.5" x14ac:dyDescent="0.2">
      <c r="A155" s="61"/>
      <c r="B155" s="61"/>
      <c r="C155" s="61" t="s">
        <v>642</v>
      </c>
      <c r="D155" s="46"/>
      <c r="E155" s="31"/>
      <c r="F155" s="47">
        <f>Source!AM41</f>
        <v>699.75</v>
      </c>
      <c r="G155" s="48" t="str">
        <f>Source!DE41</f>
        <v>)*1,15)*1,15)*0,7</v>
      </c>
      <c r="H155" s="47">
        <f>ROUND(Source!AD41*Source!I41, 2)</f>
        <v>521.62</v>
      </c>
      <c r="I155" s="48"/>
      <c r="J155" s="48">
        <f>IF(Source!BB41&lt;&gt; 0, Source!BB41, 1)</f>
        <v>14.22</v>
      </c>
      <c r="K155" s="47">
        <f>Source!Q41</f>
        <v>7417.49</v>
      </c>
      <c r="L155" s="49"/>
    </row>
    <row r="156" spans="1:26" ht="28.5" x14ac:dyDescent="0.2">
      <c r="A156" s="61"/>
      <c r="B156" s="61"/>
      <c r="C156" s="61" t="s">
        <v>1123</v>
      </c>
      <c r="D156" s="46"/>
      <c r="E156" s="31"/>
      <c r="F156" s="47">
        <f>Source!AN41</f>
        <v>45.68</v>
      </c>
      <c r="G156" s="48" t="str">
        <f>Source!DF41</f>
        <v>)*1,15)*1,1)*1,15)*0,7</v>
      </c>
      <c r="H156" s="50">
        <f>ROUND(Source!AE41*Source!I41, 2)</f>
        <v>37.22</v>
      </c>
      <c r="I156" s="48"/>
      <c r="J156" s="48">
        <f>IF(Source!BS41&lt;&gt; 0, Source!BS41, 1)</f>
        <v>48.96</v>
      </c>
      <c r="K156" s="50">
        <f>Source!R41</f>
        <v>1822.1</v>
      </c>
      <c r="L156" s="49"/>
      <c r="R156">
        <f>H156</f>
        <v>37.22</v>
      </c>
    </row>
    <row r="157" spans="1:26" ht="14.25" x14ac:dyDescent="0.2">
      <c r="A157" s="61"/>
      <c r="B157" s="61"/>
      <c r="C157" s="61" t="s">
        <v>1124</v>
      </c>
      <c r="D157" s="46" t="s">
        <v>1125</v>
      </c>
      <c r="E157" s="31">
        <f>Source!BZ41</f>
        <v>93</v>
      </c>
      <c r="F157" s="63"/>
      <c r="G157" s="48"/>
      <c r="H157" s="47">
        <f>SUM(S153:S159)</f>
        <v>210.89</v>
      </c>
      <c r="I157" s="51"/>
      <c r="J157" s="44">
        <f>Source!AT41</f>
        <v>93</v>
      </c>
      <c r="K157" s="47">
        <f>SUM(T153:T159)</f>
        <v>10324.66</v>
      </c>
      <c r="L157" s="49"/>
    </row>
    <row r="158" spans="1:26" ht="14.25" x14ac:dyDescent="0.2">
      <c r="A158" s="61"/>
      <c r="B158" s="61"/>
      <c r="C158" s="61" t="s">
        <v>1126</v>
      </c>
      <c r="D158" s="46" t="s">
        <v>1125</v>
      </c>
      <c r="E158" s="31">
        <f>Source!CA41</f>
        <v>62</v>
      </c>
      <c r="F158" s="63"/>
      <c r="G158" s="48"/>
      <c r="H158" s="47">
        <f>SUM(U153:U159)</f>
        <v>140.59</v>
      </c>
      <c r="I158" s="51"/>
      <c r="J158" s="44">
        <f>Source!AU41</f>
        <v>62</v>
      </c>
      <c r="K158" s="47">
        <f>SUM(V153:V159)</f>
        <v>6883.1</v>
      </c>
      <c r="L158" s="49"/>
    </row>
    <row r="159" spans="1:26" ht="28.5" x14ac:dyDescent="0.2">
      <c r="A159" s="62"/>
      <c r="B159" s="62"/>
      <c r="C159" s="62" t="s">
        <v>1127</v>
      </c>
      <c r="D159" s="52" t="s">
        <v>1128</v>
      </c>
      <c r="E159" s="53">
        <f>Source!AQ41</f>
        <v>29.79</v>
      </c>
      <c r="F159" s="54"/>
      <c r="G159" s="55" t="str">
        <f>Source!DI41</f>
        <v>)*1,15)*1,15)*0,7</v>
      </c>
      <c r="H159" s="54"/>
      <c r="I159" s="55"/>
      <c r="J159" s="55"/>
      <c r="K159" s="54"/>
      <c r="L159" s="56">
        <f>Source!U41</f>
        <v>22.062473999999995</v>
      </c>
    </row>
    <row r="160" spans="1:26" ht="15" x14ac:dyDescent="0.25">
      <c r="G160" s="57">
        <f>H154+H155+H157+H158</f>
        <v>1062.6399999999999</v>
      </c>
      <c r="H160" s="57"/>
      <c r="J160" s="57">
        <f>K154+K155+K157+K158</f>
        <v>33904.93</v>
      </c>
      <c r="K160" s="57"/>
      <c r="L160" s="58">
        <f>Source!U41</f>
        <v>22.062473999999995</v>
      </c>
      <c r="O160" s="36">
        <f>G160</f>
        <v>1062.6399999999999</v>
      </c>
      <c r="P160" s="36">
        <f>J160</f>
        <v>33904.93</v>
      </c>
      <c r="Q160" s="36">
        <f>L160</f>
        <v>22.062473999999995</v>
      </c>
      <c r="W160">
        <f>IF(Source!BI41&lt;=1,H154+H155+H157+H158, 0)</f>
        <v>1062.6399999999999</v>
      </c>
      <c r="X160">
        <f>IF(Source!BI41=2,H154+H155+H157+H158, 0)</f>
        <v>0</v>
      </c>
      <c r="Y160">
        <f>IF(Source!BI41=3,H154+H155+H157+H158, 0)</f>
        <v>0</v>
      </c>
      <c r="Z160">
        <f>IF(Source!BI41=4,H154+H155+H157+H158, 0)</f>
        <v>0</v>
      </c>
    </row>
    <row r="161" spans="1:26" ht="409.5" x14ac:dyDescent="0.2">
      <c r="A161" s="61">
        <v>17</v>
      </c>
      <c r="B161" s="61" t="s">
        <v>1146</v>
      </c>
      <c r="C161" s="61" t="s">
        <v>1155</v>
      </c>
      <c r="D161" s="46" t="str">
        <f>Source!H42</f>
        <v>т</v>
      </c>
      <c r="E161" s="31">
        <f>Source!I42</f>
        <v>0.74</v>
      </c>
      <c r="F161" s="47">
        <f>Source!AL42+Source!AM42+Source!AO42</f>
        <v>1427.48</v>
      </c>
      <c r="G161" s="48"/>
      <c r="H161" s="47"/>
      <c r="I161" s="48" t="str">
        <f>Source!BO42</f>
        <v>Письмо Минстроя РФ №13023-ИФ/09 от. 07.03.2024</v>
      </c>
      <c r="J161" s="48"/>
      <c r="K161" s="47"/>
      <c r="L161" s="49"/>
      <c r="S161">
        <f>ROUND((Source!FX42/100)*((ROUND(Source!AF42*Source!I42, 2)+ROUND(Source!AE42*Source!I42, 2))), 2)</f>
        <v>195.06</v>
      </c>
      <c r="T161">
        <f>Source!X42</f>
        <v>9550.31</v>
      </c>
      <c r="U161">
        <f>ROUND((Source!FY42/100)*((ROUND(Source!AF42*Source!I42, 2)+ROUND(Source!AE42*Source!I42, 2))), 2)</f>
        <v>130.04</v>
      </c>
      <c r="V161">
        <f>Source!Y42</f>
        <v>6366.87</v>
      </c>
    </row>
    <row r="162" spans="1:26" ht="28.5" x14ac:dyDescent="0.2">
      <c r="A162" s="61"/>
      <c r="B162" s="61"/>
      <c r="C162" s="61" t="s">
        <v>1122</v>
      </c>
      <c r="D162" s="46"/>
      <c r="E162" s="31"/>
      <c r="F162" s="47">
        <f>Source!AO42</f>
        <v>232.66</v>
      </c>
      <c r="G162" s="48" t="str">
        <f>Source!DG42</f>
        <v>)*1,15)*1,1)*1,15)*0,7</v>
      </c>
      <c r="H162" s="47">
        <f>ROUND(Source!AF42*Source!I42, 2)</f>
        <v>175.32</v>
      </c>
      <c r="I162" s="48"/>
      <c r="J162" s="48">
        <f>IF(Source!BA42&lt;&gt; 0, Source!BA42, 1)</f>
        <v>48.96</v>
      </c>
      <c r="K162" s="47">
        <f>Source!S42</f>
        <v>8583.7099999999991</v>
      </c>
      <c r="L162" s="49"/>
      <c r="R162">
        <f>H162</f>
        <v>175.32</v>
      </c>
    </row>
    <row r="163" spans="1:26" ht="28.5" x14ac:dyDescent="0.2">
      <c r="A163" s="61"/>
      <c r="B163" s="61"/>
      <c r="C163" s="61" t="s">
        <v>642</v>
      </c>
      <c r="D163" s="46"/>
      <c r="E163" s="31"/>
      <c r="F163" s="47">
        <f>Source!AM42</f>
        <v>699.75</v>
      </c>
      <c r="G163" s="48" t="str">
        <f>Source!DE42</f>
        <v>)*1,15)*1,15)*0,7</v>
      </c>
      <c r="H163" s="47">
        <f>ROUND(Source!AD42*Source!I42, 2)</f>
        <v>482.5</v>
      </c>
      <c r="I163" s="48"/>
      <c r="J163" s="48">
        <f>IF(Source!BB42&lt;&gt; 0, Source!BB42, 1)</f>
        <v>14.22</v>
      </c>
      <c r="K163" s="47">
        <f>Source!Q42</f>
        <v>6861.18</v>
      </c>
      <c r="L163" s="49"/>
    </row>
    <row r="164" spans="1:26" ht="28.5" x14ac:dyDescent="0.2">
      <c r="A164" s="61"/>
      <c r="B164" s="61"/>
      <c r="C164" s="61" t="s">
        <v>1123</v>
      </c>
      <c r="D164" s="46"/>
      <c r="E164" s="31"/>
      <c r="F164" s="47">
        <f>Source!AN42</f>
        <v>45.68</v>
      </c>
      <c r="G164" s="48" t="str">
        <f>Source!DF42</f>
        <v>)*1,15)*1,1)*1,15)*0,7</v>
      </c>
      <c r="H164" s="50">
        <f>ROUND(Source!AE42*Source!I42, 2)</f>
        <v>34.42</v>
      </c>
      <c r="I164" s="48"/>
      <c r="J164" s="48">
        <f>IF(Source!BS42&lt;&gt; 0, Source!BS42, 1)</f>
        <v>48.96</v>
      </c>
      <c r="K164" s="50">
        <f>Source!R42</f>
        <v>1685.44</v>
      </c>
      <c r="L164" s="49"/>
      <c r="R164">
        <f>H164</f>
        <v>34.42</v>
      </c>
    </row>
    <row r="165" spans="1:26" ht="14.25" x14ac:dyDescent="0.2">
      <c r="A165" s="61"/>
      <c r="B165" s="61"/>
      <c r="C165" s="61" t="s">
        <v>1124</v>
      </c>
      <c r="D165" s="46" t="s">
        <v>1125</v>
      </c>
      <c r="E165" s="31">
        <f>Source!BZ42</f>
        <v>93</v>
      </c>
      <c r="F165" s="63"/>
      <c r="G165" s="48"/>
      <c r="H165" s="47">
        <f>SUM(S161:S167)</f>
        <v>195.06</v>
      </c>
      <c r="I165" s="51"/>
      <c r="J165" s="44">
        <f>Source!AT42</f>
        <v>93</v>
      </c>
      <c r="K165" s="47">
        <f>SUM(T161:T167)</f>
        <v>9550.31</v>
      </c>
      <c r="L165" s="49"/>
    </row>
    <row r="166" spans="1:26" ht="14.25" x14ac:dyDescent="0.2">
      <c r="A166" s="61"/>
      <c r="B166" s="61"/>
      <c r="C166" s="61" t="s">
        <v>1126</v>
      </c>
      <c r="D166" s="46" t="s">
        <v>1125</v>
      </c>
      <c r="E166" s="31">
        <f>Source!CA42</f>
        <v>62</v>
      </c>
      <c r="F166" s="63"/>
      <c r="G166" s="48"/>
      <c r="H166" s="47">
        <f>SUM(U161:U167)</f>
        <v>130.04</v>
      </c>
      <c r="I166" s="51"/>
      <c r="J166" s="44">
        <f>Source!AU42</f>
        <v>62</v>
      </c>
      <c r="K166" s="47">
        <f>SUM(V161:V167)</f>
        <v>6366.87</v>
      </c>
      <c r="L166" s="49"/>
    </row>
    <row r="167" spans="1:26" ht="28.5" x14ac:dyDescent="0.2">
      <c r="A167" s="62"/>
      <c r="B167" s="62"/>
      <c r="C167" s="62" t="s">
        <v>1127</v>
      </c>
      <c r="D167" s="52" t="s">
        <v>1128</v>
      </c>
      <c r="E167" s="53">
        <f>Source!AQ42</f>
        <v>29.79</v>
      </c>
      <c r="F167" s="54"/>
      <c r="G167" s="55" t="str">
        <f>Source!DI42</f>
        <v>)*1,15)*1,15)*0,7</v>
      </c>
      <c r="H167" s="54"/>
      <c r="I167" s="55"/>
      <c r="J167" s="55"/>
      <c r="K167" s="54"/>
      <c r="L167" s="56">
        <f>Source!U42</f>
        <v>20.407788449999995</v>
      </c>
    </row>
    <row r="168" spans="1:26" ht="15" x14ac:dyDescent="0.25">
      <c r="G168" s="57">
        <f>H162+H163+H165+H166</f>
        <v>982.91999999999985</v>
      </c>
      <c r="H168" s="57"/>
      <c r="J168" s="57">
        <f>K162+K163+K165+K166</f>
        <v>31362.069999999996</v>
      </c>
      <c r="K168" s="57"/>
      <c r="L168" s="58">
        <f>Source!U42</f>
        <v>20.407788449999995</v>
      </c>
      <c r="O168" s="36">
        <f>G168</f>
        <v>982.91999999999985</v>
      </c>
      <c r="P168" s="36">
        <f>J168</f>
        <v>31362.069999999996</v>
      </c>
      <c r="Q168" s="36">
        <f>L168</f>
        <v>20.407788449999995</v>
      </c>
      <c r="W168">
        <f>IF(Source!BI42&lt;=1,H162+H163+H165+H166, 0)</f>
        <v>982.91999999999985</v>
      </c>
      <c r="X168">
        <f>IF(Source!BI42=2,H162+H163+H165+H166, 0)</f>
        <v>0</v>
      </c>
      <c r="Y168">
        <f>IF(Source!BI42=3,H162+H163+H165+H166, 0)</f>
        <v>0</v>
      </c>
      <c r="Z168">
        <f>IF(Source!BI42=4,H162+H163+H165+H166, 0)</f>
        <v>0</v>
      </c>
    </row>
    <row r="169" spans="1:26" ht="138" x14ac:dyDescent="0.2">
      <c r="A169" s="61">
        <v>18</v>
      </c>
      <c r="B169" s="61" t="s">
        <v>1156</v>
      </c>
      <c r="C169" s="61" t="s">
        <v>1157</v>
      </c>
      <c r="D169" s="46" t="str">
        <f>Source!H43</f>
        <v>т</v>
      </c>
      <c r="E169" s="31">
        <f>Source!I43</f>
        <v>12.0076</v>
      </c>
      <c r="F169" s="47">
        <f>Source!AL43+Source!AM43+Source!AO43</f>
        <v>244.77449999999999</v>
      </c>
      <c r="G169" s="48"/>
      <c r="H169" s="47"/>
      <c r="I169" s="48" t="str">
        <f>Source!BO43</f>
        <v>Письмо Минстроя РФ №13023-ИФ/09 от. 07.03.2024</v>
      </c>
      <c r="J169" s="48"/>
      <c r="K169" s="47"/>
      <c r="L169" s="49"/>
      <c r="S169">
        <f>ROUND((Source!FX43/100)*((ROUND(Source!AF43*Source!I43, 2)+ROUND(Source!AE43*Source!I43, 2))), 2)</f>
        <v>931.34</v>
      </c>
      <c r="T169">
        <f>Source!X43</f>
        <v>45598.09</v>
      </c>
      <c r="U169">
        <f>ROUND((Source!FY43/100)*((ROUND(Source!AF43*Source!I43, 2)+ROUND(Source!AE43*Source!I43, 2))), 2)</f>
        <v>747.66</v>
      </c>
      <c r="V169">
        <f>Source!Y43</f>
        <v>36605.129999999997</v>
      </c>
    </row>
    <row r="170" spans="1:26" ht="14.25" x14ac:dyDescent="0.2">
      <c r="A170" s="61"/>
      <c r="B170" s="61"/>
      <c r="C170" s="61" t="s">
        <v>1122</v>
      </c>
      <c r="D170" s="46"/>
      <c r="E170" s="31"/>
      <c r="F170" s="47">
        <f>Source!AO43</f>
        <v>74.813999999999993</v>
      </c>
      <c r="G170" s="48" t="str">
        <f>Source!DG43</f>
        <v>*1,25)*0,8</v>
      </c>
      <c r="H170" s="47">
        <f>ROUND(Source!AF43*Source!I43, 2)</f>
        <v>898.29</v>
      </c>
      <c r="I170" s="48"/>
      <c r="J170" s="48">
        <f>IF(Source!BA43&lt;&gt; 0, Source!BA43, 1)</f>
        <v>48.96</v>
      </c>
      <c r="K170" s="47">
        <f>Source!S43</f>
        <v>43980.21</v>
      </c>
      <c r="L170" s="49"/>
      <c r="R170">
        <f>H170</f>
        <v>898.29</v>
      </c>
    </row>
    <row r="171" spans="1:26" ht="14.25" x14ac:dyDescent="0.2">
      <c r="A171" s="61"/>
      <c r="B171" s="61"/>
      <c r="C171" s="61" t="s">
        <v>642</v>
      </c>
      <c r="D171" s="46"/>
      <c r="E171" s="31"/>
      <c r="F171" s="47">
        <f>Source!AM43</f>
        <v>105.354</v>
      </c>
      <c r="G171" s="48" t="str">
        <f>Source!DE43</f>
        <v>*1,25</v>
      </c>
      <c r="H171" s="47">
        <f>ROUND(Source!AD43*Source!I43, 2)</f>
        <v>1547.18</v>
      </c>
      <c r="I171" s="48"/>
      <c r="J171" s="48">
        <f>IF(Source!BB43&lt;&gt; 0, Source!BB43, 1)</f>
        <v>14.22</v>
      </c>
      <c r="K171" s="47">
        <f>Source!Q43</f>
        <v>22000.89</v>
      </c>
      <c r="L171" s="49"/>
    </row>
    <row r="172" spans="1:26" ht="14.25" x14ac:dyDescent="0.2">
      <c r="A172" s="61"/>
      <c r="B172" s="61"/>
      <c r="C172" s="61" t="s">
        <v>1123</v>
      </c>
      <c r="D172" s="46"/>
      <c r="E172" s="31"/>
      <c r="F172" s="47">
        <f>Source!AN43</f>
        <v>11.367000000000001</v>
      </c>
      <c r="G172" s="48" t="str">
        <f>Source!DF43</f>
        <v>*1,25)*0,8</v>
      </c>
      <c r="H172" s="50">
        <f>ROUND(Source!AE43*Source!I43, 2)</f>
        <v>136.53</v>
      </c>
      <c r="I172" s="48"/>
      <c r="J172" s="48">
        <f>IF(Source!BS43&lt;&gt; 0, Source!BS43, 1)</f>
        <v>48.96</v>
      </c>
      <c r="K172" s="50">
        <f>Source!R43</f>
        <v>6684.33</v>
      </c>
      <c r="L172" s="49"/>
      <c r="R172">
        <f>H172</f>
        <v>136.53</v>
      </c>
    </row>
    <row r="173" spans="1:26" ht="14.25" x14ac:dyDescent="0.2">
      <c r="A173" s="61"/>
      <c r="B173" s="61"/>
      <c r="C173" s="61" t="s">
        <v>1158</v>
      </c>
      <c r="D173" s="46"/>
      <c r="E173" s="31"/>
      <c r="F173" s="47">
        <f>Source!AL43</f>
        <v>64.606499999999997</v>
      </c>
      <c r="G173" s="48" t="str">
        <f>Source!DD43</f>
        <v/>
      </c>
      <c r="H173" s="47">
        <f>ROUND(Source!AC43*Source!I43, 2)</f>
        <v>775.81</v>
      </c>
      <c r="I173" s="48"/>
      <c r="J173" s="48">
        <f>IF(Source!BC43&lt;&gt; 0, Source!BC43, 1)</f>
        <v>9.56</v>
      </c>
      <c r="K173" s="47">
        <f>Source!P43</f>
        <v>7416.75</v>
      </c>
      <c r="L173" s="49"/>
    </row>
    <row r="174" spans="1:26" ht="14.25" x14ac:dyDescent="0.2">
      <c r="A174" s="61"/>
      <c r="B174" s="61"/>
      <c r="C174" s="61" t="s">
        <v>1124</v>
      </c>
      <c r="D174" s="46" t="s">
        <v>1125</v>
      </c>
      <c r="E174" s="31">
        <f>Source!BZ43</f>
        <v>90</v>
      </c>
      <c r="F174" s="63"/>
      <c r="G174" s="48"/>
      <c r="H174" s="47">
        <f>SUM(S169:S176)</f>
        <v>931.34</v>
      </c>
      <c r="I174" s="51"/>
      <c r="J174" s="44">
        <f>Source!AT43</f>
        <v>90</v>
      </c>
      <c r="K174" s="47">
        <f>SUM(T169:T176)</f>
        <v>45598.09</v>
      </c>
      <c r="L174" s="49"/>
    </row>
    <row r="175" spans="1:26" ht="14.25" x14ac:dyDescent="0.2">
      <c r="A175" s="61"/>
      <c r="B175" s="61"/>
      <c r="C175" s="61" t="s">
        <v>1126</v>
      </c>
      <c r="D175" s="46" t="s">
        <v>1125</v>
      </c>
      <c r="E175" s="31">
        <f>Source!CA43</f>
        <v>85</v>
      </c>
      <c r="F175" s="38" t="str">
        <f>CONCATENATE(" )", Source!DM43, Source!FU43, "=", Source!FY43)</f>
        <v xml:space="preserve"> )*0,85=72,25</v>
      </c>
      <c r="G175" s="15"/>
      <c r="H175" s="47">
        <f>SUM(U169:U176)</f>
        <v>747.66</v>
      </c>
      <c r="I175" s="51"/>
      <c r="J175" s="44">
        <f>Source!AU43</f>
        <v>72.25</v>
      </c>
      <c r="K175" s="47">
        <f>SUM(V169:V176)</f>
        <v>36605.129999999997</v>
      </c>
      <c r="L175" s="49"/>
    </row>
    <row r="176" spans="1:26" ht="14.25" x14ac:dyDescent="0.2">
      <c r="A176" s="62"/>
      <c r="B176" s="62"/>
      <c r="C176" s="62" t="s">
        <v>1127</v>
      </c>
      <c r="D176" s="52" t="s">
        <v>1128</v>
      </c>
      <c r="E176" s="53">
        <f>Source!AQ43</f>
        <v>6.74</v>
      </c>
      <c r="F176" s="54"/>
      <c r="G176" s="55" t="str">
        <f>Source!DI43</f>
        <v>*1,25</v>
      </c>
      <c r="H176" s="54"/>
      <c r="I176" s="55"/>
      <c r="J176" s="55"/>
      <c r="K176" s="54"/>
      <c r="L176" s="56">
        <f>Source!U43</f>
        <v>101.16403000000001</v>
      </c>
    </row>
    <row r="177" spans="1:26" ht="15" x14ac:dyDescent="0.25">
      <c r="G177" s="57">
        <f>H170+H171+H173+H174+H175</f>
        <v>4900.28</v>
      </c>
      <c r="H177" s="57"/>
      <c r="J177" s="57">
        <f>K170+K171+K173+K174+K175</f>
        <v>155601.07</v>
      </c>
      <c r="K177" s="57"/>
      <c r="L177" s="58">
        <f>Source!U43</f>
        <v>101.16403000000001</v>
      </c>
      <c r="O177" s="36">
        <f>G177</f>
        <v>4900.28</v>
      </c>
      <c r="P177" s="36">
        <f>J177</f>
        <v>155601.07</v>
      </c>
      <c r="Q177" s="36">
        <f>L177</f>
        <v>101.16403000000001</v>
      </c>
      <c r="W177">
        <f>IF(Source!BI43&lt;=1,H170+H171+H173+H174+H175, 0)</f>
        <v>4900.28</v>
      </c>
      <c r="X177">
        <f>IF(Source!BI43=2,H170+H171+H173+H174+H175, 0)</f>
        <v>0</v>
      </c>
      <c r="Y177">
        <f>IF(Source!BI43=3,H170+H171+H173+H174+H175, 0)</f>
        <v>0</v>
      </c>
      <c r="Z177">
        <f>IF(Source!BI43=4,H170+H171+H173+H174+H175, 0)</f>
        <v>0</v>
      </c>
    </row>
    <row r="178" spans="1:26" ht="14.25" x14ac:dyDescent="0.2">
      <c r="C178" s="42" t="str">
        <f>Source!G44</f>
        <v>Монтаж электрофильтра и обвязка</v>
      </c>
    </row>
    <row r="179" spans="1:26" ht="409.5" x14ac:dyDescent="0.2">
      <c r="A179" s="61">
        <v>19</v>
      </c>
      <c r="B179" s="61" t="s">
        <v>1159</v>
      </c>
      <c r="C179" s="61" t="s">
        <v>1160</v>
      </c>
      <c r="D179" s="46" t="str">
        <f>Source!H45</f>
        <v>шт.</v>
      </c>
      <c r="E179" s="31">
        <f>Source!I45</f>
        <v>1</v>
      </c>
      <c r="F179" s="47">
        <f>Source!AL45+Source!AM45+Source!AO45</f>
        <v>814.26</v>
      </c>
      <c r="G179" s="48"/>
      <c r="H179" s="47"/>
      <c r="I179" s="48" t="str">
        <f>Source!BO45</f>
        <v>Письмо Минстроя РФ №13023-ИФ/09 от. 07.03.2024</v>
      </c>
      <c r="J179" s="48"/>
      <c r="K179" s="47"/>
      <c r="L179" s="49"/>
      <c r="S179">
        <f>ROUND((Source!FX45/100)*((ROUND(Source!AF45*Source!I45, 2)+ROUND(Source!AE45*Source!I45, 2))), 2)</f>
        <v>172.18</v>
      </c>
      <c r="T179">
        <f>Source!X45</f>
        <v>8429.7900000000009</v>
      </c>
      <c r="U179">
        <f>ROUND((Source!FY45/100)*((ROUND(Source!AF45*Source!I45, 2)+ROUND(Source!AE45*Source!I45, 2))), 2)</f>
        <v>108.9</v>
      </c>
      <c r="V179">
        <f>Source!Y45</f>
        <v>5331.66</v>
      </c>
    </row>
    <row r="180" spans="1:26" ht="28.5" x14ac:dyDescent="0.2">
      <c r="A180" s="61"/>
      <c r="B180" s="61"/>
      <c r="C180" s="61" t="s">
        <v>1122</v>
      </c>
      <c r="D180" s="46"/>
      <c r="E180" s="31"/>
      <c r="F180" s="47">
        <f>Source!AO45</f>
        <v>38.81</v>
      </c>
      <c r="G180" s="48" t="str">
        <f>Source!DG45</f>
        <v>)*1,15)*1,1)*1,15</v>
      </c>
      <c r="H180" s="47">
        <f>ROUND(Source!AF45*Source!I45, 2)</f>
        <v>56.46</v>
      </c>
      <c r="I180" s="48"/>
      <c r="J180" s="48">
        <f>IF(Source!BA45&lt;&gt; 0, Source!BA45, 1)</f>
        <v>48.96</v>
      </c>
      <c r="K180" s="47">
        <f>Source!S45</f>
        <v>2764.28</v>
      </c>
      <c r="L180" s="49"/>
      <c r="R180">
        <f>H180</f>
        <v>56.46</v>
      </c>
    </row>
    <row r="181" spans="1:26" ht="14.25" x14ac:dyDescent="0.2">
      <c r="A181" s="61"/>
      <c r="B181" s="61"/>
      <c r="C181" s="61" t="s">
        <v>642</v>
      </c>
      <c r="D181" s="46"/>
      <c r="E181" s="31"/>
      <c r="F181" s="47">
        <f>Source!AM45</f>
        <v>746.79</v>
      </c>
      <c r="G181" s="48" t="str">
        <f>Source!DE45</f>
        <v>)*1,15)*1,15</v>
      </c>
      <c r="H181" s="47">
        <f>ROUND(Source!AD45*Source!I45, 2)</f>
        <v>995.87</v>
      </c>
      <c r="I181" s="48"/>
      <c r="J181" s="48">
        <f>IF(Source!BB45&lt;&gt; 0, Source!BB45, 1)</f>
        <v>14.22</v>
      </c>
      <c r="K181" s="47">
        <f>Source!Q45</f>
        <v>14161.27</v>
      </c>
      <c r="L181" s="49"/>
    </row>
    <row r="182" spans="1:26" ht="28.5" x14ac:dyDescent="0.2">
      <c r="A182" s="61"/>
      <c r="B182" s="61"/>
      <c r="C182" s="61" t="s">
        <v>1123</v>
      </c>
      <c r="D182" s="46"/>
      <c r="E182" s="31"/>
      <c r="F182" s="47">
        <f>Source!AN45</f>
        <v>62.35</v>
      </c>
      <c r="G182" s="48" t="str">
        <f>Source!DF45</f>
        <v>)*1,15)*1,1)*1,15</v>
      </c>
      <c r="H182" s="50">
        <f>ROUND(Source!AE45*Source!I45, 2)</f>
        <v>90.7</v>
      </c>
      <c r="I182" s="48"/>
      <c r="J182" s="48">
        <f>IF(Source!BS45&lt;&gt; 0, Source!BS45, 1)</f>
        <v>48.96</v>
      </c>
      <c r="K182" s="50">
        <f>Source!R45</f>
        <v>4440.67</v>
      </c>
      <c r="L182" s="49"/>
      <c r="R182">
        <f>H182</f>
        <v>90.7</v>
      </c>
    </row>
    <row r="183" spans="1:26" ht="14.25" x14ac:dyDescent="0.2">
      <c r="A183" s="61"/>
      <c r="B183" s="61"/>
      <c r="C183" s="61" t="s">
        <v>1158</v>
      </c>
      <c r="D183" s="46"/>
      <c r="E183" s="31"/>
      <c r="F183" s="47">
        <f>Source!AL45</f>
        <v>28.66</v>
      </c>
      <c r="G183" s="48" t="str">
        <f>Source!DD45</f>
        <v/>
      </c>
      <c r="H183" s="47">
        <f>ROUND(Source!AC45*Source!I45, 2)</f>
        <v>28.66</v>
      </c>
      <c r="I183" s="48"/>
      <c r="J183" s="48">
        <f>IF(Source!BC45&lt;&gt; 0, Source!BC45, 1)</f>
        <v>9.56</v>
      </c>
      <c r="K183" s="47">
        <f>Source!P45</f>
        <v>273.99</v>
      </c>
      <c r="L183" s="49"/>
    </row>
    <row r="184" spans="1:26" ht="14.25" x14ac:dyDescent="0.2">
      <c r="A184" s="61"/>
      <c r="B184" s="61"/>
      <c r="C184" s="61" t="s">
        <v>1124</v>
      </c>
      <c r="D184" s="46" t="s">
        <v>1125</v>
      </c>
      <c r="E184" s="31">
        <f>Source!BZ45</f>
        <v>117</v>
      </c>
      <c r="F184" s="63"/>
      <c r="G184" s="48"/>
      <c r="H184" s="47">
        <f>SUM(S179:S186)</f>
        <v>172.18</v>
      </c>
      <c r="I184" s="51"/>
      <c r="J184" s="44">
        <f>Source!AT45</f>
        <v>117</v>
      </c>
      <c r="K184" s="47">
        <f>SUM(T179:T186)</f>
        <v>8429.7900000000009</v>
      </c>
      <c r="L184" s="49"/>
    </row>
    <row r="185" spans="1:26" ht="14.25" x14ac:dyDescent="0.2">
      <c r="A185" s="61"/>
      <c r="B185" s="61"/>
      <c r="C185" s="61" t="s">
        <v>1126</v>
      </c>
      <c r="D185" s="46" t="s">
        <v>1125</v>
      </c>
      <c r="E185" s="31">
        <f>Source!CA45</f>
        <v>74</v>
      </c>
      <c r="F185" s="63"/>
      <c r="G185" s="48"/>
      <c r="H185" s="47">
        <f>SUM(U179:U186)</f>
        <v>108.9</v>
      </c>
      <c r="I185" s="51"/>
      <c r="J185" s="44">
        <f>Source!AU45</f>
        <v>74</v>
      </c>
      <c r="K185" s="47">
        <f>SUM(V179:V186)</f>
        <v>5331.66</v>
      </c>
      <c r="L185" s="49"/>
    </row>
    <row r="186" spans="1:26" ht="14.25" x14ac:dyDescent="0.2">
      <c r="A186" s="62"/>
      <c r="B186" s="62"/>
      <c r="C186" s="62" t="s">
        <v>1127</v>
      </c>
      <c r="D186" s="52" t="s">
        <v>1128</v>
      </c>
      <c r="E186" s="53">
        <f>Source!AQ45</f>
        <v>3.92</v>
      </c>
      <c r="F186" s="54"/>
      <c r="G186" s="55" t="str">
        <f>Source!DI45</f>
        <v>)*1,15)*1,15</v>
      </c>
      <c r="H186" s="54"/>
      <c r="I186" s="55"/>
      <c r="J186" s="55"/>
      <c r="K186" s="54"/>
      <c r="L186" s="56">
        <f>Source!U45</f>
        <v>5.1841999999999997</v>
      </c>
    </row>
    <row r="187" spans="1:26" ht="15" x14ac:dyDescent="0.25">
      <c r="G187" s="57">
        <f>H180+H181+H183+H184+H185</f>
        <v>1362.0700000000002</v>
      </c>
      <c r="H187" s="57"/>
      <c r="J187" s="57">
        <f>K180+K181+K183+K184+K185</f>
        <v>30960.99</v>
      </c>
      <c r="K187" s="57"/>
      <c r="L187" s="58">
        <f>Source!U45</f>
        <v>5.1841999999999997</v>
      </c>
      <c r="O187" s="36">
        <f>G187</f>
        <v>1362.0700000000002</v>
      </c>
      <c r="P187" s="36">
        <f>J187</f>
        <v>30960.99</v>
      </c>
      <c r="Q187" s="36">
        <f>L187</f>
        <v>5.1841999999999997</v>
      </c>
      <c r="W187">
        <f>IF(Source!BI45&lt;=1,H180+H181+H183+H184+H185, 0)</f>
        <v>1362.0700000000002</v>
      </c>
      <c r="X187">
        <f>IF(Source!BI45=2,H180+H181+H183+H184+H185, 0)</f>
        <v>0</v>
      </c>
      <c r="Y187">
        <f>IF(Source!BI45=3,H180+H181+H183+H184+H185, 0)</f>
        <v>0</v>
      </c>
      <c r="Z187">
        <f>IF(Source!BI45=4,H180+H181+H183+H184+H185, 0)</f>
        <v>0</v>
      </c>
    </row>
    <row r="188" spans="1:26" ht="57" x14ac:dyDescent="0.2">
      <c r="A188" s="62">
        <v>20</v>
      </c>
      <c r="B188" s="62" t="str">
        <f>Source!F46</f>
        <v>23.8.03.09-0153</v>
      </c>
      <c r="C188" s="62" t="s">
        <v>1161</v>
      </c>
      <c r="D188" s="52" t="str">
        <f>Source!H46</f>
        <v>ШТ</v>
      </c>
      <c r="E188" s="53">
        <f>Source!I46</f>
        <v>1</v>
      </c>
      <c r="F188" s="54">
        <f>Source!AL46</f>
        <v>1399.58</v>
      </c>
      <c r="G188" s="55" t="str">
        <f>Source!DD46</f>
        <v/>
      </c>
      <c r="H188" s="54">
        <f>ROUND(Source!AC46*Source!I46, 2)</f>
        <v>1399.58</v>
      </c>
      <c r="I188" s="55" t="str">
        <f>Source!BO46</f>
        <v>Письмо Минстроя РФ №13023-ИФ/09 от. 07.03.2024</v>
      </c>
      <c r="J188" s="55">
        <f>IF(Source!BC46&lt;&gt; 0, Source!BC46, 1)</f>
        <v>9.56</v>
      </c>
      <c r="K188" s="54">
        <f>Source!P46</f>
        <v>13379.98</v>
      </c>
      <c r="L188" s="59"/>
      <c r="S188">
        <f>ROUND((Source!FX46/100)*((ROUND(Source!AF46*Source!I46, 2)+ROUND(Source!AE46*Source!I46, 2))), 2)</f>
        <v>0</v>
      </c>
      <c r="T188">
        <f>Source!X46</f>
        <v>0</v>
      </c>
      <c r="U188">
        <f>ROUND((Source!FY46/100)*((ROUND(Source!AF46*Source!I46, 2)+ROUND(Source!AE46*Source!I46, 2))), 2)</f>
        <v>0</v>
      </c>
      <c r="V188">
        <f>Source!Y46</f>
        <v>0</v>
      </c>
    </row>
    <row r="189" spans="1:26" ht="15" x14ac:dyDescent="0.25">
      <c r="G189" s="57">
        <f>H188</f>
        <v>1399.58</v>
      </c>
      <c r="H189" s="57"/>
      <c r="J189" s="57">
        <f>K188</f>
        <v>13379.98</v>
      </c>
      <c r="K189" s="57"/>
      <c r="L189" s="58">
        <f>Source!U46</f>
        <v>0</v>
      </c>
      <c r="O189" s="36">
        <f>G189</f>
        <v>1399.58</v>
      </c>
      <c r="P189" s="36">
        <f>J189</f>
        <v>13379.98</v>
      </c>
      <c r="Q189" s="36">
        <f>L189</f>
        <v>0</v>
      </c>
      <c r="W189">
        <f>IF(Source!BI46&lt;=1,H188, 0)</f>
        <v>1399.58</v>
      </c>
      <c r="X189">
        <f>IF(Source!BI46=2,H188, 0)</f>
        <v>0</v>
      </c>
      <c r="Y189">
        <f>IF(Source!BI46=3,H188, 0)</f>
        <v>0</v>
      </c>
      <c r="Z189">
        <f>IF(Source!BI46=4,H188, 0)</f>
        <v>0</v>
      </c>
    </row>
    <row r="190" spans="1:26" ht="409.5" x14ac:dyDescent="0.2">
      <c r="A190" s="61">
        <v>21</v>
      </c>
      <c r="B190" s="61" t="s">
        <v>1162</v>
      </c>
      <c r="C190" s="61" t="s">
        <v>1163</v>
      </c>
      <c r="D190" s="46" t="str">
        <f>Source!H47</f>
        <v>шт.</v>
      </c>
      <c r="E190" s="31">
        <f>Source!I47</f>
        <v>1</v>
      </c>
      <c r="F190" s="47">
        <f>Source!AL47+Source!AM47+Source!AO47</f>
        <v>171.8</v>
      </c>
      <c r="G190" s="48"/>
      <c r="H190" s="47"/>
      <c r="I190" s="48" t="str">
        <f>Source!BO47</f>
        <v>Письмо Минстроя РФ №13023-ИФ/09 от. 07.03.2024</v>
      </c>
      <c r="J190" s="48"/>
      <c r="K190" s="47"/>
      <c r="L190" s="49"/>
      <c r="S190">
        <f>ROUND((Source!FX47/100)*((ROUND(Source!AF47*Source!I47, 2)+ROUND(Source!AE47*Source!I47, 2))), 2)</f>
        <v>50.11</v>
      </c>
      <c r="T190">
        <f>Source!X47</f>
        <v>2453.4299999999998</v>
      </c>
      <c r="U190">
        <f>ROUND((Source!FY47/100)*((ROUND(Source!AF47*Source!I47, 2)+ROUND(Source!AE47*Source!I47, 2))), 2)</f>
        <v>31.69</v>
      </c>
      <c r="V190">
        <f>Source!Y47</f>
        <v>1551.74</v>
      </c>
    </row>
    <row r="191" spans="1:26" ht="28.5" x14ac:dyDescent="0.2">
      <c r="A191" s="61"/>
      <c r="B191" s="61"/>
      <c r="C191" s="61" t="s">
        <v>1122</v>
      </c>
      <c r="D191" s="46"/>
      <c r="E191" s="31"/>
      <c r="F191" s="47">
        <f>Source!AO47</f>
        <v>16.43</v>
      </c>
      <c r="G191" s="48" t="str">
        <f>Source!DG47</f>
        <v>)*1,15)*1,1)*1,15</v>
      </c>
      <c r="H191" s="47">
        <f>ROUND(Source!AF47*Source!I47, 2)</f>
        <v>23.9</v>
      </c>
      <c r="I191" s="48"/>
      <c r="J191" s="48">
        <f>IF(Source!BA47&lt;&gt; 0, Source!BA47, 1)</f>
        <v>48.96</v>
      </c>
      <c r="K191" s="47">
        <f>Source!S47</f>
        <v>1170.1400000000001</v>
      </c>
      <c r="L191" s="49"/>
      <c r="R191">
        <f>H191</f>
        <v>23.9</v>
      </c>
    </row>
    <row r="192" spans="1:26" ht="14.25" x14ac:dyDescent="0.2">
      <c r="A192" s="61"/>
      <c r="B192" s="61"/>
      <c r="C192" s="61" t="s">
        <v>642</v>
      </c>
      <c r="D192" s="46"/>
      <c r="E192" s="31"/>
      <c r="F192" s="47">
        <f>Source!AM47</f>
        <v>149.21</v>
      </c>
      <c r="G192" s="48" t="str">
        <f>Source!DE47</f>
        <v>)*1,15)*1,15</v>
      </c>
      <c r="H192" s="47">
        <f>ROUND(Source!AD47*Source!I47, 2)</f>
        <v>199.05</v>
      </c>
      <c r="I192" s="48"/>
      <c r="J192" s="48">
        <f>IF(Source!BB47&lt;&gt; 0, Source!BB47, 1)</f>
        <v>14.22</v>
      </c>
      <c r="K192" s="47">
        <f>Source!Q47</f>
        <v>2830.49</v>
      </c>
      <c r="L192" s="49"/>
    </row>
    <row r="193" spans="1:26" ht="28.5" x14ac:dyDescent="0.2">
      <c r="A193" s="61"/>
      <c r="B193" s="61"/>
      <c r="C193" s="61" t="s">
        <v>1123</v>
      </c>
      <c r="D193" s="46"/>
      <c r="E193" s="31"/>
      <c r="F193" s="47">
        <f>Source!AN47</f>
        <v>13.01</v>
      </c>
      <c r="G193" s="48" t="str">
        <f>Source!DF47</f>
        <v>)*1,15)*1,1)*1,15</v>
      </c>
      <c r="H193" s="50">
        <f>ROUND(Source!AE47*Source!I47, 2)</f>
        <v>18.93</v>
      </c>
      <c r="I193" s="48"/>
      <c r="J193" s="48">
        <f>IF(Source!BS47&lt;&gt; 0, Source!BS47, 1)</f>
        <v>48.96</v>
      </c>
      <c r="K193" s="50">
        <f>Source!R47</f>
        <v>926.81</v>
      </c>
      <c r="L193" s="49"/>
      <c r="R193">
        <f>H193</f>
        <v>18.93</v>
      </c>
    </row>
    <row r="194" spans="1:26" ht="14.25" x14ac:dyDescent="0.2">
      <c r="A194" s="61"/>
      <c r="B194" s="61"/>
      <c r="C194" s="61" t="s">
        <v>1158</v>
      </c>
      <c r="D194" s="46"/>
      <c r="E194" s="31"/>
      <c r="F194" s="47">
        <f>Source!AL47</f>
        <v>6.16</v>
      </c>
      <c r="G194" s="48" t="str">
        <f>Source!DD47</f>
        <v/>
      </c>
      <c r="H194" s="47">
        <f>ROUND(Source!AC47*Source!I47, 2)</f>
        <v>6.16</v>
      </c>
      <c r="I194" s="48"/>
      <c r="J194" s="48">
        <f>IF(Source!BC47&lt;&gt; 0, Source!BC47, 1)</f>
        <v>9.56</v>
      </c>
      <c r="K194" s="47">
        <f>Source!P47</f>
        <v>58.89</v>
      </c>
      <c r="L194" s="49"/>
    </row>
    <row r="195" spans="1:26" ht="14.25" x14ac:dyDescent="0.2">
      <c r="A195" s="61"/>
      <c r="B195" s="61"/>
      <c r="C195" s="61" t="s">
        <v>1124</v>
      </c>
      <c r="D195" s="46" t="s">
        <v>1125</v>
      </c>
      <c r="E195" s="31">
        <f>Source!BZ47</f>
        <v>117</v>
      </c>
      <c r="F195" s="63"/>
      <c r="G195" s="48"/>
      <c r="H195" s="47">
        <f>SUM(S190:S197)</f>
        <v>50.11</v>
      </c>
      <c r="I195" s="51"/>
      <c r="J195" s="44">
        <f>Source!AT47</f>
        <v>117</v>
      </c>
      <c r="K195" s="47">
        <f>SUM(T190:T197)</f>
        <v>2453.4299999999998</v>
      </c>
      <c r="L195" s="49"/>
    </row>
    <row r="196" spans="1:26" ht="14.25" x14ac:dyDescent="0.2">
      <c r="A196" s="61"/>
      <c r="B196" s="61"/>
      <c r="C196" s="61" t="s">
        <v>1126</v>
      </c>
      <c r="D196" s="46" t="s">
        <v>1125</v>
      </c>
      <c r="E196" s="31">
        <f>Source!CA47</f>
        <v>74</v>
      </c>
      <c r="F196" s="63"/>
      <c r="G196" s="48"/>
      <c r="H196" s="47">
        <f>SUM(U190:U197)</f>
        <v>31.69</v>
      </c>
      <c r="I196" s="51"/>
      <c r="J196" s="44">
        <f>Source!AU47</f>
        <v>74</v>
      </c>
      <c r="K196" s="47">
        <f>SUM(V190:V197)</f>
        <v>1551.74</v>
      </c>
      <c r="L196" s="49"/>
    </row>
    <row r="197" spans="1:26" ht="14.25" x14ac:dyDescent="0.2">
      <c r="A197" s="62"/>
      <c r="B197" s="62"/>
      <c r="C197" s="62" t="s">
        <v>1127</v>
      </c>
      <c r="D197" s="52" t="s">
        <v>1128</v>
      </c>
      <c r="E197" s="53">
        <f>Source!AQ47</f>
        <v>1.66</v>
      </c>
      <c r="F197" s="54"/>
      <c r="G197" s="55" t="str">
        <f>Source!DI47</f>
        <v>)*1,15)*1,15</v>
      </c>
      <c r="H197" s="54"/>
      <c r="I197" s="55"/>
      <c r="J197" s="55"/>
      <c r="K197" s="54"/>
      <c r="L197" s="56">
        <f>Source!U47</f>
        <v>2.1953499999999995</v>
      </c>
    </row>
    <row r="198" spans="1:26" ht="15" x14ac:dyDescent="0.25">
      <c r="G198" s="57">
        <f>H191+H192+H194+H195+H196</f>
        <v>310.91000000000003</v>
      </c>
      <c r="H198" s="57"/>
      <c r="J198" s="57">
        <f>K191+K192+K194+K195+K196</f>
        <v>8064.69</v>
      </c>
      <c r="K198" s="57"/>
      <c r="L198" s="58">
        <f>Source!U47</f>
        <v>2.1953499999999995</v>
      </c>
      <c r="O198" s="36">
        <f>G198</f>
        <v>310.91000000000003</v>
      </c>
      <c r="P198" s="36">
        <f>J198</f>
        <v>8064.69</v>
      </c>
      <c r="Q198" s="36">
        <f>L198</f>
        <v>2.1953499999999995</v>
      </c>
      <c r="W198">
        <f>IF(Source!BI47&lt;=1,H191+H192+H194+H195+H196, 0)</f>
        <v>310.91000000000003</v>
      </c>
      <c r="X198">
        <f>IF(Source!BI47=2,H191+H192+H194+H195+H196, 0)</f>
        <v>0</v>
      </c>
      <c r="Y198">
        <f>IF(Source!BI47=3,H191+H192+H194+H195+H196, 0)</f>
        <v>0</v>
      </c>
      <c r="Z198">
        <f>IF(Source!BI47=4,H191+H192+H194+H195+H196, 0)</f>
        <v>0</v>
      </c>
    </row>
    <row r="199" spans="1:26" ht="57" x14ac:dyDescent="0.2">
      <c r="A199" s="62">
        <v>22</v>
      </c>
      <c r="B199" s="62" t="str">
        <f>Source!F48</f>
        <v>23.8.03.09-0184</v>
      </c>
      <c r="C199" s="62" t="s">
        <v>1164</v>
      </c>
      <c r="D199" s="52" t="str">
        <f>Source!H48</f>
        <v>ШТ</v>
      </c>
      <c r="E199" s="53">
        <f>Source!I48</f>
        <v>1</v>
      </c>
      <c r="F199" s="54">
        <f>Source!AL48</f>
        <v>209.21</v>
      </c>
      <c r="G199" s="55" t="str">
        <f>Source!DD48</f>
        <v/>
      </c>
      <c r="H199" s="54">
        <f>ROUND(Source!AC48*Source!I48, 2)</f>
        <v>209.21</v>
      </c>
      <c r="I199" s="55" t="str">
        <f>Source!BO48</f>
        <v>Письмо Минстроя РФ №13023-ИФ/09 от. 07.03.2024</v>
      </c>
      <c r="J199" s="55">
        <f>IF(Source!BC48&lt;&gt; 0, Source!BC48, 1)</f>
        <v>9.56</v>
      </c>
      <c r="K199" s="54">
        <f>Source!P48</f>
        <v>2000.05</v>
      </c>
      <c r="L199" s="59"/>
      <c r="S199">
        <f>ROUND((Source!FX48/100)*((ROUND(Source!AF48*Source!I48, 2)+ROUND(Source!AE48*Source!I48, 2))), 2)</f>
        <v>0</v>
      </c>
      <c r="T199">
        <f>Source!X48</f>
        <v>0</v>
      </c>
      <c r="U199">
        <f>ROUND((Source!FY48/100)*((ROUND(Source!AF48*Source!I48, 2)+ROUND(Source!AE48*Source!I48, 2))), 2)</f>
        <v>0</v>
      </c>
      <c r="V199">
        <f>Source!Y48</f>
        <v>0</v>
      </c>
    </row>
    <row r="200" spans="1:26" ht="15" x14ac:dyDescent="0.25">
      <c r="G200" s="57">
        <f>H199</f>
        <v>209.21</v>
      </c>
      <c r="H200" s="57"/>
      <c r="J200" s="57">
        <f>K199</f>
        <v>2000.05</v>
      </c>
      <c r="K200" s="57"/>
      <c r="L200" s="58">
        <f>Source!U48</f>
        <v>0</v>
      </c>
      <c r="O200" s="36">
        <f>G200</f>
        <v>209.21</v>
      </c>
      <c r="P200" s="36">
        <f>J200</f>
        <v>2000.05</v>
      </c>
      <c r="Q200" s="36">
        <f>L200</f>
        <v>0</v>
      </c>
      <c r="W200">
        <f>IF(Source!BI48&lt;=1,H199, 0)</f>
        <v>209.21</v>
      </c>
      <c r="X200">
        <f>IF(Source!BI48=2,H199, 0)</f>
        <v>0</v>
      </c>
      <c r="Y200">
        <f>IF(Source!BI48=3,H199, 0)</f>
        <v>0</v>
      </c>
      <c r="Z200">
        <f>IF(Source!BI48=4,H199, 0)</f>
        <v>0</v>
      </c>
    </row>
    <row r="201" spans="1:26" ht="409.5" x14ac:dyDescent="0.2">
      <c r="A201" s="61">
        <v>23</v>
      </c>
      <c r="B201" s="61" t="s">
        <v>1165</v>
      </c>
      <c r="C201" s="61" t="s">
        <v>1166</v>
      </c>
      <c r="D201" s="46" t="str">
        <f>Source!H49</f>
        <v>шт.</v>
      </c>
      <c r="E201" s="31">
        <f>Source!I49</f>
        <v>2</v>
      </c>
      <c r="F201" s="47">
        <f>Source!AL49+Source!AM49+Source!AO49</f>
        <v>928.36</v>
      </c>
      <c r="G201" s="48"/>
      <c r="H201" s="47"/>
      <c r="I201" s="48" t="str">
        <f>Source!BO49</f>
        <v>Письмо Минстроя РФ №13023-ИФ/09 от. 07.03.2024</v>
      </c>
      <c r="J201" s="48"/>
      <c r="K201" s="47"/>
      <c r="L201" s="49"/>
      <c r="S201">
        <f>ROUND((Source!FX49/100)*((ROUND(Source!AF49*Source!I49, 2)+ROUND(Source!AE49*Source!I49, 2))), 2)</f>
        <v>762.32</v>
      </c>
      <c r="T201">
        <f>Source!X49</f>
        <v>37323.089999999997</v>
      </c>
      <c r="U201">
        <f>ROUND((Source!FY49/100)*((ROUND(Source!AF49*Source!I49, 2)+ROUND(Source!AE49*Source!I49, 2))), 2)</f>
        <v>389.63</v>
      </c>
      <c r="V201">
        <f>Source!Y49</f>
        <v>19076.25</v>
      </c>
    </row>
    <row r="202" spans="1:26" ht="28.5" x14ac:dyDescent="0.2">
      <c r="A202" s="61"/>
      <c r="B202" s="61"/>
      <c r="C202" s="61" t="s">
        <v>1122</v>
      </c>
      <c r="D202" s="46"/>
      <c r="E202" s="31"/>
      <c r="F202" s="47">
        <f>Source!AO49</f>
        <v>220.08</v>
      </c>
      <c r="G202" s="48" t="str">
        <f>Source!DG49</f>
        <v>)*1,15)*1,1)*1,15</v>
      </c>
      <c r="H202" s="47">
        <f>ROUND(Source!AF49*Source!I49, 2)</f>
        <v>640.32000000000005</v>
      </c>
      <c r="I202" s="48"/>
      <c r="J202" s="48">
        <f>IF(Source!BA49&lt;&gt; 0, Source!BA49, 1)</f>
        <v>48.96</v>
      </c>
      <c r="K202" s="47">
        <f>Source!S49</f>
        <v>31350.07</v>
      </c>
      <c r="L202" s="49"/>
      <c r="R202">
        <f>H202</f>
        <v>640.32000000000005</v>
      </c>
    </row>
    <row r="203" spans="1:26" ht="14.25" x14ac:dyDescent="0.2">
      <c r="A203" s="61"/>
      <c r="B203" s="61"/>
      <c r="C203" s="61" t="s">
        <v>642</v>
      </c>
      <c r="D203" s="46"/>
      <c r="E203" s="31"/>
      <c r="F203" s="47">
        <f>Source!AM49</f>
        <v>667.9</v>
      </c>
      <c r="G203" s="48" t="str">
        <f>Source!DE49</f>
        <v>)*1,15)*1,15</v>
      </c>
      <c r="H203" s="47">
        <f>ROUND(Source!AD49*Source!I49, 2)</f>
        <v>1785.4</v>
      </c>
      <c r="I203" s="48"/>
      <c r="J203" s="48">
        <f>IF(Source!BB49&lt;&gt; 0, Source!BB49, 1)</f>
        <v>14.22</v>
      </c>
      <c r="K203" s="47">
        <f>Source!Q49</f>
        <v>25388.39</v>
      </c>
      <c r="L203" s="49"/>
    </row>
    <row r="204" spans="1:26" ht="28.5" x14ac:dyDescent="0.2">
      <c r="A204" s="61"/>
      <c r="B204" s="61"/>
      <c r="C204" s="61" t="s">
        <v>1123</v>
      </c>
      <c r="D204" s="46"/>
      <c r="E204" s="31"/>
      <c r="F204" s="47">
        <f>Source!AN49</f>
        <v>71.040000000000006</v>
      </c>
      <c r="G204" s="48" t="str">
        <f>Source!DF49</f>
        <v>)*1,15)*1,1)*1,15</v>
      </c>
      <c r="H204" s="50">
        <f>ROUND(Source!AE49*Source!I49, 2)</f>
        <v>206.7</v>
      </c>
      <c r="I204" s="48"/>
      <c r="J204" s="48">
        <f>IF(Source!BS49&lt;&gt; 0, Source!BS49, 1)</f>
        <v>48.96</v>
      </c>
      <c r="K204" s="50">
        <f>Source!R49</f>
        <v>10120.030000000001</v>
      </c>
      <c r="L204" s="49"/>
      <c r="R204">
        <f>H204</f>
        <v>206.7</v>
      </c>
    </row>
    <row r="205" spans="1:26" ht="14.25" x14ac:dyDescent="0.2">
      <c r="A205" s="61"/>
      <c r="B205" s="61"/>
      <c r="C205" s="61" t="s">
        <v>1158</v>
      </c>
      <c r="D205" s="46"/>
      <c r="E205" s="31"/>
      <c r="F205" s="47">
        <f>Source!AL49</f>
        <v>40.380000000000003</v>
      </c>
      <c r="G205" s="48" t="str">
        <f>Source!DD49</f>
        <v/>
      </c>
      <c r="H205" s="47">
        <f>ROUND(Source!AC49*Source!I49, 2)</f>
        <v>80.760000000000005</v>
      </c>
      <c r="I205" s="48"/>
      <c r="J205" s="48">
        <f>IF(Source!BC49&lt;&gt; 0, Source!BC49, 1)</f>
        <v>9.56</v>
      </c>
      <c r="K205" s="47">
        <f>Source!P49</f>
        <v>772.07</v>
      </c>
      <c r="L205" s="49"/>
    </row>
    <row r="206" spans="1:26" ht="14.25" x14ac:dyDescent="0.2">
      <c r="A206" s="61"/>
      <c r="B206" s="61"/>
      <c r="C206" s="61" t="s">
        <v>1124</v>
      </c>
      <c r="D206" s="46" t="s">
        <v>1125</v>
      </c>
      <c r="E206" s="31">
        <f>Source!BZ49</f>
        <v>90</v>
      </c>
      <c r="F206" s="63"/>
      <c r="G206" s="48"/>
      <c r="H206" s="47">
        <f>SUM(S201:S208)</f>
        <v>762.32</v>
      </c>
      <c r="I206" s="51"/>
      <c r="J206" s="44">
        <f>Source!AT49</f>
        <v>90</v>
      </c>
      <c r="K206" s="47">
        <f>SUM(T201:T208)</f>
        <v>37323.089999999997</v>
      </c>
      <c r="L206" s="49"/>
    </row>
    <row r="207" spans="1:26" ht="14.25" x14ac:dyDescent="0.2">
      <c r="A207" s="61"/>
      <c r="B207" s="61"/>
      <c r="C207" s="61" t="s">
        <v>1126</v>
      </c>
      <c r="D207" s="46" t="s">
        <v>1125</v>
      </c>
      <c r="E207" s="31">
        <f>Source!CA49</f>
        <v>46</v>
      </c>
      <c r="F207" s="63"/>
      <c r="G207" s="48"/>
      <c r="H207" s="47">
        <f>SUM(U201:U208)</f>
        <v>389.63</v>
      </c>
      <c r="I207" s="51"/>
      <c r="J207" s="44">
        <f>Source!AU49</f>
        <v>46</v>
      </c>
      <c r="K207" s="47">
        <f>SUM(V201:V208)</f>
        <v>19076.25</v>
      </c>
      <c r="L207" s="49"/>
    </row>
    <row r="208" spans="1:26" ht="14.25" x14ac:dyDescent="0.2">
      <c r="A208" s="62"/>
      <c r="B208" s="62"/>
      <c r="C208" s="62" t="s">
        <v>1127</v>
      </c>
      <c r="D208" s="52" t="s">
        <v>1128</v>
      </c>
      <c r="E208" s="53">
        <f>Source!AQ49</f>
        <v>25.62</v>
      </c>
      <c r="F208" s="54"/>
      <c r="G208" s="55" t="str">
        <f>Source!DI49</f>
        <v>)*1,15)*1,15</v>
      </c>
      <c r="H208" s="54"/>
      <c r="I208" s="55"/>
      <c r="J208" s="55"/>
      <c r="K208" s="54"/>
      <c r="L208" s="56">
        <f>Source!U49</f>
        <v>67.764899999999983</v>
      </c>
    </row>
    <row r="209" spans="1:26" ht="15" x14ac:dyDescent="0.25">
      <c r="G209" s="57">
        <f>H202+H203+H205+H206+H207</f>
        <v>3658.4300000000007</v>
      </c>
      <c r="H209" s="57"/>
      <c r="J209" s="57">
        <f>K202+K203+K205+K206+K207</f>
        <v>113909.87</v>
      </c>
      <c r="K209" s="57"/>
      <c r="L209" s="58">
        <f>Source!U49</f>
        <v>67.764899999999983</v>
      </c>
      <c r="O209" s="36">
        <f>G209</f>
        <v>3658.4300000000007</v>
      </c>
      <c r="P209" s="36">
        <f>J209</f>
        <v>113909.87</v>
      </c>
      <c r="Q209" s="36">
        <f>L209</f>
        <v>67.764899999999983</v>
      </c>
      <c r="W209">
        <f>IF(Source!BI49&lt;=1,H202+H203+H205+H206+H207, 0)</f>
        <v>0</v>
      </c>
      <c r="X209">
        <f>IF(Source!BI49=2,H202+H203+H205+H206+H207, 0)</f>
        <v>3658.4300000000007</v>
      </c>
      <c r="Y209">
        <f>IF(Source!BI49=3,H202+H203+H205+H206+H207, 0)</f>
        <v>0</v>
      </c>
      <c r="Z209">
        <f>IF(Source!BI49=4,H202+H203+H205+H206+H207, 0)</f>
        <v>0</v>
      </c>
    </row>
    <row r="210" spans="1:26" ht="57" x14ac:dyDescent="0.2">
      <c r="A210" s="62">
        <v>24</v>
      </c>
      <c r="B210" s="62" t="str">
        <f>Source!F50</f>
        <v>18.1.02.01-0034</v>
      </c>
      <c r="C210" s="62" t="s">
        <v>1167</v>
      </c>
      <c r="D210" s="52" t="str">
        <f>Source!H50</f>
        <v>шт.</v>
      </c>
      <c r="E210" s="53">
        <f>Source!I50</f>
        <v>2</v>
      </c>
      <c r="F210" s="54">
        <f>Source!AL50</f>
        <v>125523.01</v>
      </c>
      <c r="G210" s="55" t="str">
        <f>Source!DD50</f>
        <v/>
      </c>
      <c r="H210" s="54">
        <f>ROUND(Source!AC50*Source!I50, 2)</f>
        <v>251046.02</v>
      </c>
      <c r="I210" s="55" t="str">
        <f>Source!BO50</f>
        <v>Письмо Минстроя РФ №13023-ИФ/09 от. 07.03.2024</v>
      </c>
      <c r="J210" s="55">
        <f>IF(Source!BC50&lt;&gt; 0, Source!BC50, 1)</f>
        <v>9.56</v>
      </c>
      <c r="K210" s="54">
        <f>Source!P50</f>
        <v>2399999.9500000002</v>
      </c>
      <c r="L210" s="59"/>
      <c r="S210">
        <f>ROUND((Source!FX50/100)*((ROUND(Source!AF50*Source!I50, 2)+ROUND(Source!AE50*Source!I50, 2))), 2)</f>
        <v>0</v>
      </c>
      <c r="T210">
        <f>Source!X50</f>
        <v>0</v>
      </c>
      <c r="U210">
        <f>ROUND((Source!FY50/100)*((ROUND(Source!AF50*Source!I50, 2)+ROUND(Source!AE50*Source!I50, 2))), 2)</f>
        <v>0</v>
      </c>
      <c r="V210">
        <f>Source!Y50</f>
        <v>0</v>
      </c>
    </row>
    <row r="211" spans="1:26" ht="15" x14ac:dyDescent="0.25">
      <c r="G211" s="57">
        <f>H210</f>
        <v>251046.02</v>
      </c>
      <c r="H211" s="57"/>
      <c r="J211" s="57">
        <f>K210</f>
        <v>2399999.9500000002</v>
      </c>
      <c r="K211" s="57"/>
      <c r="L211" s="58">
        <f>Source!U50</f>
        <v>0</v>
      </c>
      <c r="O211" s="36">
        <f>G211</f>
        <v>251046.02</v>
      </c>
      <c r="P211" s="36">
        <f>J211</f>
        <v>2399999.9500000002</v>
      </c>
      <c r="Q211" s="36">
        <f>L211</f>
        <v>0</v>
      </c>
      <c r="W211">
        <f>IF(Source!BI50&lt;=1,H210, 0)</f>
        <v>251046.02</v>
      </c>
      <c r="X211">
        <f>IF(Source!BI50=2,H210, 0)</f>
        <v>0</v>
      </c>
      <c r="Y211">
        <f>IF(Source!BI50=3,H210, 0)</f>
        <v>0</v>
      </c>
      <c r="Z211">
        <f>IF(Source!BI50=4,H210, 0)</f>
        <v>0</v>
      </c>
    </row>
    <row r="212" spans="1:26" ht="409.5" x14ac:dyDescent="0.2">
      <c r="A212" s="61">
        <v>25</v>
      </c>
      <c r="B212" s="61" t="s">
        <v>1168</v>
      </c>
      <c r="C212" s="61" t="s">
        <v>1169</v>
      </c>
      <c r="D212" s="46" t="str">
        <f>Source!H51</f>
        <v>шт.</v>
      </c>
      <c r="E212" s="31">
        <f>Source!I51</f>
        <v>1</v>
      </c>
      <c r="F212" s="47">
        <f>Source!AL51+Source!AM51+Source!AO51</f>
        <v>243.89</v>
      </c>
      <c r="G212" s="48"/>
      <c r="H212" s="47"/>
      <c r="I212" s="48" t="str">
        <f>Source!BO51</f>
        <v>Письмо Минстроя РФ №13023-ИФ/09 от. 07.03.2024</v>
      </c>
      <c r="J212" s="48"/>
      <c r="K212" s="47"/>
      <c r="L212" s="49"/>
      <c r="S212">
        <f>ROUND((Source!FX51/100)*((ROUND(Source!AF51*Source!I51, 2)+ROUND(Source!AE51*Source!I51, 2))), 2)</f>
        <v>110.12</v>
      </c>
      <c r="T212">
        <f>Source!X51</f>
        <v>5391.67</v>
      </c>
      <c r="U212">
        <f>ROUND((Source!FY51/100)*((ROUND(Source!AF51*Source!I51, 2)+ROUND(Source!AE51*Source!I51, 2))), 2)</f>
        <v>56.29</v>
      </c>
      <c r="V212">
        <f>Source!Y51</f>
        <v>2755.74</v>
      </c>
    </row>
    <row r="213" spans="1:26" ht="28.5" x14ac:dyDescent="0.2">
      <c r="A213" s="61"/>
      <c r="B213" s="61"/>
      <c r="C213" s="61" t="s">
        <v>1122</v>
      </c>
      <c r="D213" s="46"/>
      <c r="E213" s="31"/>
      <c r="F213" s="47">
        <f>Source!AO51</f>
        <v>66.489999999999995</v>
      </c>
      <c r="G213" s="48" t="str">
        <f>Source!DG51</f>
        <v>)*1,15)*1,1)*1,15</v>
      </c>
      <c r="H213" s="47">
        <f>ROUND(Source!AF51*Source!I51, 2)</f>
        <v>96.73</v>
      </c>
      <c r="I213" s="48"/>
      <c r="J213" s="48">
        <f>IF(Source!BA51&lt;&gt; 0, Source!BA51, 1)</f>
        <v>48.96</v>
      </c>
      <c r="K213" s="47">
        <f>Source!S51</f>
        <v>4735.8999999999996</v>
      </c>
      <c r="L213" s="49"/>
      <c r="R213">
        <f>H213</f>
        <v>96.73</v>
      </c>
    </row>
    <row r="214" spans="1:26" ht="14.25" x14ac:dyDescent="0.2">
      <c r="A214" s="61"/>
      <c r="B214" s="61"/>
      <c r="C214" s="61" t="s">
        <v>642</v>
      </c>
      <c r="D214" s="46"/>
      <c r="E214" s="31"/>
      <c r="F214" s="47">
        <f>Source!AM51</f>
        <v>167.07</v>
      </c>
      <c r="G214" s="48" t="str">
        <f>Source!DE51</f>
        <v>)*1,15)*1,15</v>
      </c>
      <c r="H214" s="47">
        <f>ROUND(Source!AD51*Source!I51, 2)</f>
        <v>223.28</v>
      </c>
      <c r="I214" s="48"/>
      <c r="J214" s="48">
        <f>IF(Source!BB51&lt;&gt; 0, Source!BB51, 1)</f>
        <v>14.22</v>
      </c>
      <c r="K214" s="47">
        <f>Source!Q51</f>
        <v>3175.04</v>
      </c>
      <c r="L214" s="49"/>
    </row>
    <row r="215" spans="1:26" ht="28.5" x14ac:dyDescent="0.2">
      <c r="A215" s="61"/>
      <c r="B215" s="61"/>
      <c r="C215" s="61" t="s">
        <v>1123</v>
      </c>
      <c r="D215" s="46"/>
      <c r="E215" s="31"/>
      <c r="F215" s="47">
        <f>Source!AN51</f>
        <v>17.62</v>
      </c>
      <c r="G215" s="48" t="str">
        <f>Source!DF51</f>
        <v>)*1,15)*1,1)*1,15</v>
      </c>
      <c r="H215" s="50">
        <f>ROUND(Source!AE51*Source!I51, 2)</f>
        <v>25.63</v>
      </c>
      <c r="I215" s="48"/>
      <c r="J215" s="48">
        <f>IF(Source!BS51&lt;&gt; 0, Source!BS51, 1)</f>
        <v>48.96</v>
      </c>
      <c r="K215" s="50">
        <f>Source!R51</f>
        <v>1254.8399999999999</v>
      </c>
      <c r="L215" s="49"/>
      <c r="R215">
        <f>H215</f>
        <v>25.63</v>
      </c>
    </row>
    <row r="216" spans="1:26" ht="14.25" x14ac:dyDescent="0.2">
      <c r="A216" s="61"/>
      <c r="B216" s="61"/>
      <c r="C216" s="61" t="s">
        <v>1158</v>
      </c>
      <c r="D216" s="46"/>
      <c r="E216" s="31"/>
      <c r="F216" s="47">
        <f>Source!AL51</f>
        <v>10.33</v>
      </c>
      <c r="G216" s="48" t="str">
        <f>Source!DD51</f>
        <v/>
      </c>
      <c r="H216" s="47">
        <f>ROUND(Source!AC51*Source!I51, 2)</f>
        <v>10.33</v>
      </c>
      <c r="I216" s="48"/>
      <c r="J216" s="48">
        <f>IF(Source!BC51&lt;&gt; 0, Source!BC51, 1)</f>
        <v>9.56</v>
      </c>
      <c r="K216" s="47">
        <f>Source!P51</f>
        <v>98.75</v>
      </c>
      <c r="L216" s="49"/>
    </row>
    <row r="217" spans="1:26" ht="14.25" x14ac:dyDescent="0.2">
      <c r="A217" s="61"/>
      <c r="B217" s="61"/>
      <c r="C217" s="61" t="s">
        <v>1124</v>
      </c>
      <c r="D217" s="46" t="s">
        <v>1125</v>
      </c>
      <c r="E217" s="31">
        <f>Source!BZ51</f>
        <v>90</v>
      </c>
      <c r="F217" s="63"/>
      <c r="G217" s="48"/>
      <c r="H217" s="47">
        <f>SUM(S212:S219)</f>
        <v>110.12</v>
      </c>
      <c r="I217" s="51"/>
      <c r="J217" s="44">
        <f>Source!AT51</f>
        <v>90</v>
      </c>
      <c r="K217" s="47">
        <f>SUM(T212:T219)</f>
        <v>5391.67</v>
      </c>
      <c r="L217" s="49"/>
    </row>
    <row r="218" spans="1:26" ht="14.25" x14ac:dyDescent="0.2">
      <c r="A218" s="61"/>
      <c r="B218" s="61"/>
      <c r="C218" s="61" t="s">
        <v>1126</v>
      </c>
      <c r="D218" s="46" t="s">
        <v>1125</v>
      </c>
      <c r="E218" s="31">
        <f>Source!CA51</f>
        <v>46</v>
      </c>
      <c r="F218" s="63"/>
      <c r="G218" s="48"/>
      <c r="H218" s="47">
        <f>SUM(U212:U219)</f>
        <v>56.29</v>
      </c>
      <c r="I218" s="51"/>
      <c r="J218" s="44">
        <f>Source!AU51</f>
        <v>46</v>
      </c>
      <c r="K218" s="47">
        <f>SUM(V212:V219)</f>
        <v>2755.74</v>
      </c>
      <c r="L218" s="49"/>
    </row>
    <row r="219" spans="1:26" ht="14.25" x14ac:dyDescent="0.2">
      <c r="A219" s="62"/>
      <c r="B219" s="62"/>
      <c r="C219" s="62" t="s">
        <v>1127</v>
      </c>
      <c r="D219" s="52" t="s">
        <v>1128</v>
      </c>
      <c r="E219" s="53">
        <f>Source!AQ51</f>
        <v>7.74</v>
      </c>
      <c r="F219" s="54"/>
      <c r="G219" s="55" t="str">
        <f>Source!DI51</f>
        <v>)*1,15)*1,15</v>
      </c>
      <c r="H219" s="54"/>
      <c r="I219" s="55"/>
      <c r="J219" s="55"/>
      <c r="K219" s="54"/>
      <c r="L219" s="56">
        <f>Source!U51</f>
        <v>10.236149999999999</v>
      </c>
    </row>
    <row r="220" spans="1:26" ht="15" x14ac:dyDescent="0.25">
      <c r="G220" s="57">
        <f>H213+H214+H216+H217+H218</f>
        <v>496.75</v>
      </c>
      <c r="H220" s="57"/>
      <c r="J220" s="57">
        <f>K213+K214+K216+K217+K218</f>
        <v>16157.1</v>
      </c>
      <c r="K220" s="57"/>
      <c r="L220" s="58">
        <f>Source!U51</f>
        <v>10.236149999999999</v>
      </c>
      <c r="O220" s="36">
        <f>G220</f>
        <v>496.75</v>
      </c>
      <c r="P220" s="36">
        <f>J220</f>
        <v>16157.1</v>
      </c>
      <c r="Q220" s="36">
        <f>L220</f>
        <v>10.236149999999999</v>
      </c>
      <c r="W220">
        <f>IF(Source!BI51&lt;=1,H213+H214+H216+H217+H218, 0)</f>
        <v>0</v>
      </c>
      <c r="X220">
        <f>IF(Source!BI51=2,H213+H214+H216+H217+H218, 0)</f>
        <v>496.75</v>
      </c>
      <c r="Y220">
        <f>IF(Source!BI51=3,H213+H214+H216+H217+H218, 0)</f>
        <v>0</v>
      </c>
      <c r="Z220">
        <f>IF(Source!BI51=4,H213+H214+H216+H217+H218, 0)</f>
        <v>0</v>
      </c>
    </row>
    <row r="221" spans="1:26" ht="57" x14ac:dyDescent="0.2">
      <c r="A221" s="62">
        <v>26</v>
      </c>
      <c r="B221" s="62" t="str">
        <f>Source!F52</f>
        <v>18.1.02.01-0015</v>
      </c>
      <c r="C221" s="62" t="s">
        <v>1170</v>
      </c>
      <c r="D221" s="52" t="str">
        <f>Source!H52</f>
        <v>шт.</v>
      </c>
      <c r="E221" s="53">
        <f>Source!I52</f>
        <v>1</v>
      </c>
      <c r="F221" s="54">
        <f>Source!AL52</f>
        <v>25770.71</v>
      </c>
      <c r="G221" s="55" t="str">
        <f>Source!DD52</f>
        <v/>
      </c>
      <c r="H221" s="54">
        <f>ROUND(Source!AC52*Source!I52, 2)</f>
        <v>25770.71</v>
      </c>
      <c r="I221" s="55" t="str">
        <f>Source!BO52</f>
        <v>Письмо Минстроя РФ №13023-ИФ/09 от. 07.03.2024</v>
      </c>
      <c r="J221" s="55">
        <f>IF(Source!BC52&lt;&gt; 0, Source!BC52, 1)</f>
        <v>9.56</v>
      </c>
      <c r="K221" s="54">
        <f>Source!P52</f>
        <v>246367.99</v>
      </c>
      <c r="L221" s="59"/>
      <c r="S221">
        <f>ROUND((Source!FX52/100)*((ROUND(Source!AF52*Source!I52, 2)+ROUND(Source!AE52*Source!I52, 2))), 2)</f>
        <v>0</v>
      </c>
      <c r="T221">
        <f>Source!X52</f>
        <v>0</v>
      </c>
      <c r="U221">
        <f>ROUND((Source!FY52/100)*((ROUND(Source!AF52*Source!I52, 2)+ROUND(Source!AE52*Source!I52, 2))), 2)</f>
        <v>0</v>
      </c>
      <c r="V221">
        <f>Source!Y52</f>
        <v>0</v>
      </c>
    </row>
    <row r="222" spans="1:26" ht="15" x14ac:dyDescent="0.25">
      <c r="G222" s="57">
        <f>H221</f>
        <v>25770.71</v>
      </c>
      <c r="H222" s="57"/>
      <c r="J222" s="57">
        <f>K221</f>
        <v>246367.99</v>
      </c>
      <c r="K222" s="57"/>
      <c r="L222" s="58">
        <f>Source!U52</f>
        <v>0</v>
      </c>
      <c r="O222" s="36">
        <f>G222</f>
        <v>25770.71</v>
      </c>
      <c r="P222" s="36">
        <f>J222</f>
        <v>246367.99</v>
      </c>
      <c r="Q222" s="36">
        <f>L222</f>
        <v>0</v>
      </c>
      <c r="W222">
        <f>IF(Source!BI52&lt;=1,H221, 0)</f>
        <v>25770.71</v>
      </c>
      <c r="X222">
        <f>IF(Source!BI52=2,H221, 0)</f>
        <v>0</v>
      </c>
      <c r="Y222">
        <f>IF(Source!BI52=3,H221, 0)</f>
        <v>0</v>
      </c>
      <c r="Z222">
        <f>IF(Source!BI52=4,H221, 0)</f>
        <v>0</v>
      </c>
    </row>
    <row r="223" spans="1:26" ht="409.5" x14ac:dyDescent="0.2">
      <c r="A223" s="61">
        <v>27</v>
      </c>
      <c r="B223" s="61" t="s">
        <v>1171</v>
      </c>
      <c r="C223" s="61" t="s">
        <v>1172</v>
      </c>
      <c r="D223" s="46" t="str">
        <f>Source!H53</f>
        <v>т</v>
      </c>
      <c r="E223" s="31">
        <f>Source!I53</f>
        <v>17.445499999999999</v>
      </c>
      <c r="F223" s="47">
        <f>Source!AL53+Source!AM53+Source!AO53</f>
        <v>1427.48</v>
      </c>
      <c r="G223" s="48"/>
      <c r="H223" s="47"/>
      <c r="I223" s="48" t="str">
        <f>Source!BO53</f>
        <v>Письмо Минстроя РФ №13023-ИФ/09 от. 07.03.2024</v>
      </c>
      <c r="J223" s="48"/>
      <c r="K223" s="47"/>
      <c r="L223" s="49"/>
      <c r="S223">
        <f>ROUND((Source!FX53/100)*((ROUND(Source!AF53*Source!I53, 2)+ROUND(Source!AE53*Source!I53, 2))), 2)</f>
        <v>6569.38</v>
      </c>
      <c r="T223">
        <f>Source!X53</f>
        <v>321637.21000000002</v>
      </c>
      <c r="U223">
        <f>ROUND((Source!FY53/100)*((ROUND(Source!AF53*Source!I53, 2)+ROUND(Source!AE53*Source!I53, 2))), 2)</f>
        <v>4379.59</v>
      </c>
      <c r="V223">
        <f>Source!Y53</f>
        <v>214424.81</v>
      </c>
    </row>
    <row r="224" spans="1:26" ht="28.5" x14ac:dyDescent="0.2">
      <c r="A224" s="61"/>
      <c r="B224" s="61"/>
      <c r="C224" s="61" t="s">
        <v>1122</v>
      </c>
      <c r="D224" s="46"/>
      <c r="E224" s="31"/>
      <c r="F224" s="47">
        <f>Source!AO53</f>
        <v>232.66</v>
      </c>
      <c r="G224" s="48" t="str">
        <f>Source!DG53</f>
        <v>)*1,15)*1,1)*1,15</v>
      </c>
      <c r="H224" s="47">
        <f>ROUND(Source!AF53*Source!I53, 2)</f>
        <v>5904.6</v>
      </c>
      <c r="I224" s="48"/>
      <c r="J224" s="48">
        <f>IF(Source!BA53&lt;&gt; 0, Source!BA53, 1)</f>
        <v>48.96</v>
      </c>
      <c r="K224" s="47">
        <f>Source!S53</f>
        <v>289089.40999999997</v>
      </c>
      <c r="L224" s="49"/>
      <c r="R224">
        <f>H224</f>
        <v>5904.6</v>
      </c>
    </row>
    <row r="225" spans="1:26" ht="14.25" x14ac:dyDescent="0.2">
      <c r="A225" s="61"/>
      <c r="B225" s="61"/>
      <c r="C225" s="61" t="s">
        <v>642</v>
      </c>
      <c r="D225" s="46"/>
      <c r="E225" s="31"/>
      <c r="F225" s="47">
        <f>Source!AM53</f>
        <v>699.75</v>
      </c>
      <c r="G225" s="48" t="str">
        <f>Source!DE53</f>
        <v>)*1,15)*1,15</v>
      </c>
      <c r="H225" s="47">
        <f>ROUND(Source!AD53*Source!I53, 2)</f>
        <v>16249.79</v>
      </c>
      <c r="I225" s="48"/>
      <c r="J225" s="48">
        <f>IF(Source!BB53&lt;&gt; 0, Source!BB53, 1)</f>
        <v>14.22</v>
      </c>
      <c r="K225" s="47">
        <f>Source!Q53</f>
        <v>231071.95</v>
      </c>
      <c r="L225" s="49"/>
    </row>
    <row r="226" spans="1:26" ht="28.5" x14ac:dyDescent="0.2">
      <c r="A226" s="61"/>
      <c r="B226" s="61"/>
      <c r="C226" s="61" t="s">
        <v>1123</v>
      </c>
      <c r="D226" s="46"/>
      <c r="E226" s="31"/>
      <c r="F226" s="47">
        <f>Source!AN53</f>
        <v>45.68</v>
      </c>
      <c r="G226" s="48" t="str">
        <f>Source!DF53</f>
        <v>)*1,15)*1,1)*1,15</v>
      </c>
      <c r="H226" s="50">
        <f>ROUND(Source!AE53*Source!I53, 2)</f>
        <v>1159.25</v>
      </c>
      <c r="I226" s="48"/>
      <c r="J226" s="48">
        <f>IF(Source!BS53&lt;&gt; 0, Source!BS53, 1)</f>
        <v>48.96</v>
      </c>
      <c r="K226" s="50">
        <f>Source!R53</f>
        <v>56757.05</v>
      </c>
      <c r="L226" s="49"/>
      <c r="R226">
        <f>H226</f>
        <v>1159.25</v>
      </c>
    </row>
    <row r="227" spans="1:26" ht="14.25" x14ac:dyDescent="0.2">
      <c r="A227" s="61"/>
      <c r="B227" s="61"/>
      <c r="C227" s="61" t="s">
        <v>1158</v>
      </c>
      <c r="D227" s="46"/>
      <c r="E227" s="31"/>
      <c r="F227" s="47">
        <f>Source!AL53</f>
        <v>495.07</v>
      </c>
      <c r="G227" s="48" t="str">
        <f>Source!DD53</f>
        <v/>
      </c>
      <c r="H227" s="47">
        <f>ROUND(Source!AC53*Source!I53, 2)</f>
        <v>8636.74</v>
      </c>
      <c r="I227" s="48"/>
      <c r="J227" s="48">
        <f>IF(Source!BC53&lt;&gt; 0, Source!BC53, 1)</f>
        <v>9.56</v>
      </c>
      <c r="K227" s="47">
        <f>Source!P53</f>
        <v>82567.27</v>
      </c>
      <c r="L227" s="49"/>
    </row>
    <row r="228" spans="1:26" ht="14.25" x14ac:dyDescent="0.2">
      <c r="A228" s="61"/>
      <c r="B228" s="61"/>
      <c r="C228" s="61" t="s">
        <v>1124</v>
      </c>
      <c r="D228" s="46" t="s">
        <v>1125</v>
      </c>
      <c r="E228" s="31">
        <f>Source!BZ53</f>
        <v>93</v>
      </c>
      <c r="F228" s="63"/>
      <c r="G228" s="48"/>
      <c r="H228" s="47">
        <f>SUM(S223:S230)</f>
        <v>6569.38</v>
      </c>
      <c r="I228" s="51"/>
      <c r="J228" s="44">
        <f>Source!AT53</f>
        <v>93</v>
      </c>
      <c r="K228" s="47">
        <f>SUM(T223:T230)</f>
        <v>321637.21000000002</v>
      </c>
      <c r="L228" s="49"/>
    </row>
    <row r="229" spans="1:26" ht="14.25" x14ac:dyDescent="0.2">
      <c r="A229" s="61"/>
      <c r="B229" s="61"/>
      <c r="C229" s="61" t="s">
        <v>1126</v>
      </c>
      <c r="D229" s="46" t="s">
        <v>1125</v>
      </c>
      <c r="E229" s="31">
        <f>Source!CA53</f>
        <v>62</v>
      </c>
      <c r="F229" s="63"/>
      <c r="G229" s="48"/>
      <c r="H229" s="47">
        <f>SUM(U223:U230)</f>
        <v>4379.59</v>
      </c>
      <c r="I229" s="51"/>
      <c r="J229" s="44">
        <f>Source!AU53</f>
        <v>62</v>
      </c>
      <c r="K229" s="47">
        <f>SUM(V223:V230)</f>
        <v>214424.81</v>
      </c>
      <c r="L229" s="49"/>
    </row>
    <row r="230" spans="1:26" ht="14.25" x14ac:dyDescent="0.2">
      <c r="A230" s="62"/>
      <c r="B230" s="62"/>
      <c r="C230" s="62" t="s">
        <v>1127</v>
      </c>
      <c r="D230" s="52" t="s">
        <v>1128</v>
      </c>
      <c r="E230" s="53">
        <f>Source!AQ53</f>
        <v>29.79</v>
      </c>
      <c r="F230" s="54"/>
      <c r="G230" s="55" t="str">
        <f>Source!DI53</f>
        <v>)*1,15)*1,15</v>
      </c>
      <c r="H230" s="54"/>
      <c r="I230" s="55"/>
      <c r="J230" s="55"/>
      <c r="K230" s="54"/>
      <c r="L230" s="56">
        <f>Source!U53</f>
        <v>687.30516101249987</v>
      </c>
    </row>
    <row r="231" spans="1:26" ht="15" x14ac:dyDescent="0.25">
      <c r="G231" s="57">
        <f>H224+H225+H227+H228+H229</f>
        <v>41740.099999999991</v>
      </c>
      <c r="H231" s="57"/>
      <c r="J231" s="57">
        <f>K224+K225+K227+K228+K229</f>
        <v>1138790.6500000001</v>
      </c>
      <c r="K231" s="57"/>
      <c r="L231" s="58">
        <f>Source!U53</f>
        <v>687.30516101249987</v>
      </c>
      <c r="O231" s="36">
        <f>G231</f>
        <v>41740.099999999991</v>
      </c>
      <c r="P231" s="36">
        <f>J231</f>
        <v>1138790.6500000001</v>
      </c>
      <c r="Q231" s="36">
        <f>L231</f>
        <v>687.30516101249987</v>
      </c>
      <c r="W231">
        <f>IF(Source!BI53&lt;=1,H224+H225+H227+H228+H229, 0)</f>
        <v>41740.099999999991</v>
      </c>
      <c r="X231">
        <f>IF(Source!BI53=2,H224+H225+H227+H228+H229, 0)</f>
        <v>0</v>
      </c>
      <c r="Y231">
        <f>IF(Source!BI53=3,H224+H225+H227+H228+H229, 0)</f>
        <v>0</v>
      </c>
      <c r="Z231">
        <f>IF(Source!BI53=4,H224+H225+H227+H228+H229, 0)</f>
        <v>0</v>
      </c>
    </row>
    <row r="232" spans="1:26" ht="409.5" x14ac:dyDescent="0.2">
      <c r="A232" s="61">
        <v>28</v>
      </c>
      <c r="B232" s="61" t="s">
        <v>1173</v>
      </c>
      <c r="C232" s="61" t="s">
        <v>1174</v>
      </c>
      <c r="D232" s="46" t="str">
        <f>Source!H54</f>
        <v>10 т</v>
      </c>
      <c r="E232" s="31">
        <f>Source!I54</f>
        <v>3.5854499999999998</v>
      </c>
      <c r="F232" s="47">
        <f>Source!AL54+Source!AM54+Source!AO54</f>
        <v>22148.920000000002</v>
      </c>
      <c r="G232" s="48"/>
      <c r="H232" s="47"/>
      <c r="I232" s="48" t="str">
        <f>Source!BO54</f>
        <v>Письмо Минстроя РФ №13023-ИФ/09 от. 07.03.2024</v>
      </c>
      <c r="J232" s="48"/>
      <c r="K232" s="47"/>
      <c r="L232" s="49"/>
      <c r="S232">
        <f>ROUND((Source!FX54/100)*((ROUND(Source!AF54*Source!I54, 2)+ROUND(Source!AE54*Source!I54, 2))), 2)</f>
        <v>26258.29</v>
      </c>
      <c r="T232">
        <f>Source!X54</f>
        <v>1285606.08</v>
      </c>
      <c r="U232">
        <f>ROUND((Source!FY54/100)*((ROUND(Source!AF54*Source!I54, 2)+ROUND(Source!AE54*Source!I54, 2))), 2)</f>
        <v>13420.9</v>
      </c>
      <c r="V232">
        <f>Source!Y54</f>
        <v>657087.55000000005</v>
      </c>
    </row>
    <row r="233" spans="1:26" x14ac:dyDescent="0.2">
      <c r="C233" s="37" t="str">
        <f>"Объем: "&amp;Source!I54&amp;"=35,8545/"&amp;"10"</f>
        <v>Объем: 3,58545=35,8545/10</v>
      </c>
    </row>
    <row r="234" spans="1:26" ht="28.5" x14ac:dyDescent="0.2">
      <c r="A234" s="61"/>
      <c r="B234" s="61"/>
      <c r="C234" s="61" t="s">
        <v>1122</v>
      </c>
      <c r="D234" s="46"/>
      <c r="E234" s="31"/>
      <c r="F234" s="47">
        <f>Source!AO54</f>
        <v>3951.4</v>
      </c>
      <c r="G234" s="48" t="str">
        <f>Source!DG54</f>
        <v>)*1,15)*1,1)*1,15</v>
      </c>
      <c r="H234" s="47">
        <f>ROUND(Source!AF54*Source!I54, 2)</f>
        <v>20610.240000000002</v>
      </c>
      <c r="I234" s="48"/>
      <c r="J234" s="48">
        <f>IF(Source!BA54&lt;&gt; 0, Source!BA54, 1)</f>
        <v>48.96</v>
      </c>
      <c r="K234" s="47">
        <f>Source!S54</f>
        <v>1009077.46</v>
      </c>
      <c r="L234" s="49"/>
      <c r="R234">
        <f>H234</f>
        <v>20610.240000000002</v>
      </c>
    </row>
    <row r="235" spans="1:26" ht="14.25" x14ac:dyDescent="0.2">
      <c r="A235" s="61"/>
      <c r="B235" s="61"/>
      <c r="C235" s="61" t="s">
        <v>642</v>
      </c>
      <c r="D235" s="46"/>
      <c r="E235" s="31"/>
      <c r="F235" s="47">
        <f>Source!AM54</f>
        <v>18095.439999999999</v>
      </c>
      <c r="G235" s="48" t="str">
        <f>Source!DE54</f>
        <v>)*1,15)*1,15</v>
      </c>
      <c r="H235" s="47">
        <f>ROUND(Source!AD54*Source!I54, 2)</f>
        <v>86582.88</v>
      </c>
      <c r="I235" s="48"/>
      <c r="J235" s="48">
        <f>IF(Source!BB54&lt;&gt; 0, Source!BB54, 1)</f>
        <v>14.22</v>
      </c>
      <c r="K235" s="47">
        <f>Source!Q54</f>
        <v>1231208.56</v>
      </c>
      <c r="L235" s="49"/>
    </row>
    <row r="236" spans="1:26" ht="28.5" x14ac:dyDescent="0.2">
      <c r="A236" s="61"/>
      <c r="B236" s="61"/>
      <c r="C236" s="61" t="s">
        <v>1123</v>
      </c>
      <c r="D236" s="46"/>
      <c r="E236" s="31"/>
      <c r="F236" s="47">
        <f>Source!AN54</f>
        <v>1642.21</v>
      </c>
      <c r="G236" s="48" t="str">
        <f>Source!DF54</f>
        <v>)*1,15)*1,1)*1,15</v>
      </c>
      <c r="H236" s="50">
        <f>ROUND(Source!AE54*Source!I54, 2)</f>
        <v>8565.64</v>
      </c>
      <c r="I236" s="48"/>
      <c r="J236" s="48">
        <f>IF(Source!BS54&lt;&gt; 0, Source!BS54, 1)</f>
        <v>48.96</v>
      </c>
      <c r="K236" s="50">
        <f>Source!R54</f>
        <v>419373.74</v>
      </c>
      <c r="L236" s="49"/>
      <c r="R236">
        <f>H236</f>
        <v>8565.64</v>
      </c>
    </row>
    <row r="237" spans="1:26" ht="14.25" x14ac:dyDescent="0.2">
      <c r="A237" s="61"/>
      <c r="B237" s="61"/>
      <c r="C237" s="61" t="s">
        <v>1158</v>
      </c>
      <c r="D237" s="46"/>
      <c r="E237" s="31"/>
      <c r="F237" s="47">
        <f>Source!AL54</f>
        <v>102.08</v>
      </c>
      <c r="G237" s="48" t="str">
        <f>Source!DD54</f>
        <v/>
      </c>
      <c r="H237" s="47">
        <f>ROUND(Source!AC54*Source!I54, 2)</f>
        <v>366</v>
      </c>
      <c r="I237" s="48"/>
      <c r="J237" s="48">
        <f>IF(Source!BC54&lt;&gt; 0, Source!BC54, 1)</f>
        <v>9.56</v>
      </c>
      <c r="K237" s="47">
        <f>Source!P54</f>
        <v>3498.99</v>
      </c>
      <c r="L237" s="49"/>
    </row>
    <row r="238" spans="1:26" ht="14.25" x14ac:dyDescent="0.2">
      <c r="A238" s="61"/>
      <c r="B238" s="61"/>
      <c r="C238" s="61" t="s">
        <v>1124</v>
      </c>
      <c r="D238" s="46" t="s">
        <v>1125</v>
      </c>
      <c r="E238" s="31">
        <f>Source!BZ54</f>
        <v>90</v>
      </c>
      <c r="F238" s="63"/>
      <c r="G238" s="48"/>
      <c r="H238" s="47">
        <f>SUM(S232:S240)</f>
        <v>26258.29</v>
      </c>
      <c r="I238" s="51"/>
      <c r="J238" s="44">
        <f>Source!AT54</f>
        <v>90</v>
      </c>
      <c r="K238" s="47">
        <f>SUM(T232:T240)</f>
        <v>1285606.08</v>
      </c>
      <c r="L238" s="49"/>
    </row>
    <row r="239" spans="1:26" ht="14.25" x14ac:dyDescent="0.2">
      <c r="A239" s="61"/>
      <c r="B239" s="61"/>
      <c r="C239" s="61" t="s">
        <v>1126</v>
      </c>
      <c r="D239" s="46" t="s">
        <v>1125</v>
      </c>
      <c r="E239" s="31">
        <f>Source!CA54</f>
        <v>46</v>
      </c>
      <c r="F239" s="63"/>
      <c r="G239" s="48"/>
      <c r="H239" s="47">
        <f>SUM(U232:U240)</f>
        <v>13420.9</v>
      </c>
      <c r="I239" s="51"/>
      <c r="J239" s="44">
        <f>Source!AU54</f>
        <v>46</v>
      </c>
      <c r="K239" s="47">
        <f>SUM(V232:V240)</f>
        <v>657087.55000000005</v>
      </c>
      <c r="L239" s="49"/>
    </row>
    <row r="240" spans="1:26" ht="14.25" x14ac:dyDescent="0.2">
      <c r="A240" s="62"/>
      <c r="B240" s="62"/>
      <c r="C240" s="62" t="s">
        <v>1127</v>
      </c>
      <c r="D240" s="52" t="s">
        <v>1128</v>
      </c>
      <c r="E240" s="53">
        <f>Source!AQ54</f>
        <v>460</v>
      </c>
      <c r="F240" s="54"/>
      <c r="G240" s="55" t="str">
        <f>Source!DI54</f>
        <v>)*1,15)*1,15</v>
      </c>
      <c r="H240" s="54"/>
      <c r="I240" s="55"/>
      <c r="J240" s="55"/>
      <c r="K240" s="54"/>
      <c r="L240" s="56">
        <f>Source!U54</f>
        <v>2181.2085074999995</v>
      </c>
    </row>
    <row r="241" spans="1:26" ht="15" x14ac:dyDescent="0.25">
      <c r="G241" s="57">
        <f>H234+H235+H237+H238+H239</f>
        <v>147238.31</v>
      </c>
      <c r="H241" s="57"/>
      <c r="J241" s="57">
        <f>K234+K235+K237+K238+K239</f>
        <v>4186478.6400000006</v>
      </c>
      <c r="K241" s="57"/>
      <c r="L241" s="58">
        <f>Source!U54</f>
        <v>2181.2085074999995</v>
      </c>
      <c r="O241" s="36">
        <f>G241</f>
        <v>147238.31</v>
      </c>
      <c r="P241" s="36">
        <f>J241</f>
        <v>4186478.6400000006</v>
      </c>
      <c r="Q241" s="36">
        <f>L241</f>
        <v>2181.2085074999995</v>
      </c>
      <c r="W241">
        <f>IF(Source!BI54&lt;=1,H234+H235+H237+H238+H239, 0)</f>
        <v>0</v>
      </c>
      <c r="X241">
        <f>IF(Source!BI54=2,H234+H235+H237+H238+H239, 0)</f>
        <v>147238.31</v>
      </c>
      <c r="Y241">
        <f>IF(Source!BI54=3,H234+H235+H237+H238+H239, 0)</f>
        <v>0</v>
      </c>
      <c r="Z241">
        <f>IF(Source!BI54=4,H234+H235+H237+H238+H239, 0)</f>
        <v>0</v>
      </c>
    </row>
    <row r="242" spans="1:26" ht="57" x14ac:dyDescent="0.2">
      <c r="A242" s="62">
        <v>29</v>
      </c>
      <c r="B242" s="62" t="str">
        <f>Source!F55</f>
        <v>07.5.01.02-0091</v>
      </c>
      <c r="C242" s="62" t="s">
        <v>1175</v>
      </c>
      <c r="D242" s="52" t="str">
        <f>Source!H55</f>
        <v>ШТ</v>
      </c>
      <c r="E242" s="53">
        <f>Source!I55</f>
        <v>1</v>
      </c>
      <c r="F242" s="54">
        <f>Source!AL55</f>
        <v>2405857.7400000002</v>
      </c>
      <c r="G242" s="55" t="str">
        <f>Source!DD55</f>
        <v/>
      </c>
      <c r="H242" s="54">
        <f>ROUND(Source!AC55*Source!I55, 2)</f>
        <v>2405857.7400000002</v>
      </c>
      <c r="I242" s="55" t="str">
        <f>Source!BO55</f>
        <v>Письмо Минстроя РФ №13023-ИФ/09 от. 07.03.2024</v>
      </c>
      <c r="J242" s="55">
        <f>IF(Source!BC55&lt;&gt; 0, Source!BC55, 1)</f>
        <v>9.56</v>
      </c>
      <c r="K242" s="54">
        <f>Source!P55</f>
        <v>22999999.989999998</v>
      </c>
      <c r="L242" s="59"/>
      <c r="S242">
        <f>ROUND((Source!FX55/100)*((ROUND(Source!AF55*Source!I55, 2)+ROUND(Source!AE55*Source!I55, 2))), 2)</f>
        <v>0</v>
      </c>
      <c r="T242">
        <f>Source!X55</f>
        <v>0</v>
      </c>
      <c r="U242">
        <f>ROUND((Source!FY55/100)*((ROUND(Source!AF55*Source!I55, 2)+ROUND(Source!AE55*Source!I55, 2))), 2)</f>
        <v>0</v>
      </c>
      <c r="V242">
        <f>Source!Y55</f>
        <v>0</v>
      </c>
    </row>
    <row r="243" spans="1:26" ht="15" x14ac:dyDescent="0.25">
      <c r="G243" s="57">
        <f>H242</f>
        <v>2405857.7400000002</v>
      </c>
      <c r="H243" s="57"/>
      <c r="J243" s="57">
        <f>K242</f>
        <v>22999999.989999998</v>
      </c>
      <c r="K243" s="57"/>
      <c r="L243" s="58">
        <f>Source!U55</f>
        <v>0</v>
      </c>
      <c r="O243" s="36">
        <f>G243</f>
        <v>2405857.7400000002</v>
      </c>
      <c r="P243" s="36">
        <f>J243</f>
        <v>22999999.989999998</v>
      </c>
      <c r="Q243" s="36">
        <f>L243</f>
        <v>0</v>
      </c>
      <c r="W243">
        <f>IF(Source!BI55&lt;=1,H242, 0)</f>
        <v>2405857.7400000002</v>
      </c>
      <c r="X243">
        <f>IF(Source!BI55=2,H242, 0)</f>
        <v>0</v>
      </c>
      <c r="Y243">
        <f>IF(Source!BI55=3,H242, 0)</f>
        <v>0</v>
      </c>
      <c r="Z243">
        <f>IF(Source!BI55=4,H242, 0)</f>
        <v>0</v>
      </c>
    </row>
    <row r="244" spans="1:26" ht="409.5" x14ac:dyDescent="0.2">
      <c r="A244" s="61">
        <v>30</v>
      </c>
      <c r="B244" s="61" t="s">
        <v>1176</v>
      </c>
      <c r="C244" s="61" t="s">
        <v>1177</v>
      </c>
      <c r="D244" s="46" t="str">
        <f>Source!H56</f>
        <v>100 м</v>
      </c>
      <c r="E244" s="31">
        <f>Source!I56</f>
        <v>0.23241999999999999</v>
      </c>
      <c r="F244" s="47">
        <f>Source!AL56+Source!AM56+Source!AO56</f>
        <v>16638.45</v>
      </c>
      <c r="G244" s="48"/>
      <c r="H244" s="47"/>
      <c r="I244" s="48" t="str">
        <f>Source!BO56</f>
        <v>Письмо Минстроя РФ №13023-ИФ/09 от. 07.03.2024</v>
      </c>
      <c r="J244" s="48"/>
      <c r="K244" s="47"/>
      <c r="L244" s="49"/>
      <c r="S244">
        <f>ROUND((Source!FX56/100)*((ROUND(Source!AF56*Source!I56, 2)+ROUND(Source!AE56*Source!I56, 2))), 2)</f>
        <v>1420.48</v>
      </c>
      <c r="T244">
        <f>Source!X56</f>
        <v>69546.899999999994</v>
      </c>
      <c r="U244">
        <f>ROUND((Source!FY56/100)*((ROUND(Source!AF56*Source!I56, 2)+ROUND(Source!AE56*Source!I56, 2))), 2)</f>
        <v>726.02</v>
      </c>
      <c r="V244">
        <f>Source!Y56</f>
        <v>35546.19</v>
      </c>
    </row>
    <row r="245" spans="1:26" x14ac:dyDescent="0.2">
      <c r="C245" s="37" t="str">
        <f>"Объем: "&amp;Source!I56&amp;"=23,242/"&amp;"100"</f>
        <v>Объем: 0,23242=23,242/100</v>
      </c>
    </row>
    <row r="246" spans="1:26" ht="28.5" x14ac:dyDescent="0.2">
      <c r="A246" s="61"/>
      <c r="B246" s="61"/>
      <c r="C246" s="61" t="s">
        <v>1122</v>
      </c>
      <c r="D246" s="46"/>
      <c r="E246" s="31"/>
      <c r="F246" s="47">
        <f>Source!AO56</f>
        <v>4114.6099999999997</v>
      </c>
      <c r="G246" s="48" t="str">
        <f>Source!DG56</f>
        <v>)*1,15)*1,1)*1,15</v>
      </c>
      <c r="H246" s="47">
        <f>ROUND(Source!AF56*Source!I56, 2)</f>
        <v>1391.2</v>
      </c>
      <c r="I246" s="48"/>
      <c r="J246" s="48">
        <f>IF(Source!BA56&lt;&gt; 0, Source!BA56, 1)</f>
        <v>48.96</v>
      </c>
      <c r="K246" s="47">
        <f>Source!S56</f>
        <v>68113.320000000007</v>
      </c>
      <c r="L246" s="49"/>
      <c r="R246">
        <f>H246</f>
        <v>1391.2</v>
      </c>
    </row>
    <row r="247" spans="1:26" ht="14.25" x14ac:dyDescent="0.2">
      <c r="A247" s="61"/>
      <c r="B247" s="61"/>
      <c r="C247" s="61" t="s">
        <v>642</v>
      </c>
      <c r="D247" s="46"/>
      <c r="E247" s="31"/>
      <c r="F247" s="47">
        <f>Source!AM56</f>
        <v>8791.4500000000007</v>
      </c>
      <c r="G247" s="48" t="str">
        <f>Source!DE56</f>
        <v>)*1,15)*1,15</v>
      </c>
      <c r="H247" s="47">
        <f>ROUND(Source!AD56*Source!I56, 2)</f>
        <v>2719.29</v>
      </c>
      <c r="I247" s="48"/>
      <c r="J247" s="48">
        <f>IF(Source!BB56&lt;&gt; 0, Source!BB56, 1)</f>
        <v>14.22</v>
      </c>
      <c r="K247" s="47">
        <f>Source!Q56</f>
        <v>38668.25</v>
      </c>
      <c r="L247" s="49"/>
    </row>
    <row r="248" spans="1:26" ht="28.5" x14ac:dyDescent="0.2">
      <c r="A248" s="61"/>
      <c r="B248" s="61"/>
      <c r="C248" s="61" t="s">
        <v>1123</v>
      </c>
      <c r="D248" s="46"/>
      <c r="E248" s="31"/>
      <c r="F248" s="47">
        <f>Source!AN56</f>
        <v>553.4</v>
      </c>
      <c r="G248" s="48" t="str">
        <f>Source!DF56</f>
        <v>)*1,15)*1,1)*1,15</v>
      </c>
      <c r="H248" s="50">
        <f>ROUND(Source!AE56*Source!I56, 2)</f>
        <v>187.11</v>
      </c>
      <c r="I248" s="48"/>
      <c r="J248" s="48">
        <f>IF(Source!BS56&lt;&gt; 0, Source!BS56, 1)</f>
        <v>48.96</v>
      </c>
      <c r="K248" s="50">
        <f>Source!R56</f>
        <v>9161.01</v>
      </c>
      <c r="L248" s="49"/>
      <c r="R248">
        <f>H248</f>
        <v>187.11</v>
      </c>
    </row>
    <row r="249" spans="1:26" ht="14.25" x14ac:dyDescent="0.2">
      <c r="A249" s="61"/>
      <c r="B249" s="61"/>
      <c r="C249" s="61" t="s">
        <v>1158</v>
      </c>
      <c r="D249" s="46"/>
      <c r="E249" s="31"/>
      <c r="F249" s="47">
        <f>Source!AL56</f>
        <v>3732.39</v>
      </c>
      <c r="G249" s="48" t="str">
        <f>Source!DD56</f>
        <v/>
      </c>
      <c r="H249" s="47">
        <f>ROUND(Source!AC56*Source!I56, 2)</f>
        <v>867.48</v>
      </c>
      <c r="I249" s="48"/>
      <c r="J249" s="48">
        <f>IF(Source!BC56&lt;&gt; 0, Source!BC56, 1)</f>
        <v>9.56</v>
      </c>
      <c r="K249" s="47">
        <f>Source!P56</f>
        <v>8293.1299999999992</v>
      </c>
      <c r="L249" s="49"/>
    </row>
    <row r="250" spans="1:26" ht="14.25" x14ac:dyDescent="0.2">
      <c r="A250" s="61"/>
      <c r="B250" s="61"/>
      <c r="C250" s="61" t="s">
        <v>1124</v>
      </c>
      <c r="D250" s="46" t="s">
        <v>1125</v>
      </c>
      <c r="E250" s="31">
        <f>Source!BZ56</f>
        <v>90</v>
      </c>
      <c r="F250" s="63"/>
      <c r="G250" s="48"/>
      <c r="H250" s="47">
        <f>SUM(S244:S252)</f>
        <v>1420.48</v>
      </c>
      <c r="I250" s="51"/>
      <c r="J250" s="44">
        <f>Source!AT56</f>
        <v>90</v>
      </c>
      <c r="K250" s="47">
        <f>SUM(T244:T252)</f>
        <v>69546.899999999994</v>
      </c>
      <c r="L250" s="49"/>
    </row>
    <row r="251" spans="1:26" ht="14.25" x14ac:dyDescent="0.2">
      <c r="A251" s="61"/>
      <c r="B251" s="61"/>
      <c r="C251" s="61" t="s">
        <v>1126</v>
      </c>
      <c r="D251" s="46" t="s">
        <v>1125</v>
      </c>
      <c r="E251" s="31">
        <f>Source!CA56</f>
        <v>46</v>
      </c>
      <c r="F251" s="63"/>
      <c r="G251" s="48"/>
      <c r="H251" s="47">
        <f>SUM(U244:U252)</f>
        <v>726.02</v>
      </c>
      <c r="I251" s="51"/>
      <c r="J251" s="44">
        <f>Source!AU56</f>
        <v>46</v>
      </c>
      <c r="K251" s="47">
        <f>SUM(V244:V252)</f>
        <v>35546.19</v>
      </c>
      <c r="L251" s="49"/>
    </row>
    <row r="252" spans="1:26" ht="14.25" x14ac:dyDescent="0.2">
      <c r="A252" s="62"/>
      <c r="B252" s="62"/>
      <c r="C252" s="62" t="s">
        <v>1127</v>
      </c>
      <c r="D252" s="52" t="s">
        <v>1128</v>
      </c>
      <c r="E252" s="53">
        <f>Source!AQ56</f>
        <v>479</v>
      </c>
      <c r="F252" s="54"/>
      <c r="G252" s="55" t="str">
        <f>Source!DI56</f>
        <v>)*1,15)*1,15</v>
      </c>
      <c r="H252" s="54"/>
      <c r="I252" s="55"/>
      <c r="J252" s="55"/>
      <c r="K252" s="54"/>
      <c r="L252" s="56">
        <f>Source!U56</f>
        <v>147.23284054999996</v>
      </c>
    </row>
    <row r="253" spans="1:26" ht="15" x14ac:dyDescent="0.25">
      <c r="G253" s="57">
        <f>H246+H247+H249+H250+H251</f>
        <v>7124.4699999999993</v>
      </c>
      <c r="H253" s="57"/>
      <c r="J253" s="57">
        <f>K246+K247+K249+K250+K251</f>
        <v>220167.79</v>
      </c>
      <c r="K253" s="57"/>
      <c r="L253" s="58">
        <f>Source!U56</f>
        <v>147.23284054999996</v>
      </c>
      <c r="O253" s="36">
        <f>G253</f>
        <v>7124.4699999999993</v>
      </c>
      <c r="P253" s="36">
        <f>J253</f>
        <v>220167.79</v>
      </c>
      <c r="Q253" s="36">
        <f>L253</f>
        <v>147.23284054999996</v>
      </c>
      <c r="W253">
        <f>IF(Source!BI56&lt;=1,H246+H247+H249+H250+H251, 0)</f>
        <v>0</v>
      </c>
      <c r="X253">
        <f>IF(Source!BI56=2,H246+H247+H249+H250+H251, 0)</f>
        <v>7124.4699999999993</v>
      </c>
      <c r="Y253">
        <f>IF(Source!BI56=3,H246+H247+H249+H250+H251, 0)</f>
        <v>0</v>
      </c>
      <c r="Z253">
        <f>IF(Source!BI56=4,H246+H247+H249+H250+H251, 0)</f>
        <v>0</v>
      </c>
    </row>
    <row r="254" spans="1:26" ht="57" x14ac:dyDescent="0.2">
      <c r="A254" s="62">
        <v>31</v>
      </c>
      <c r="B254" s="62" t="str">
        <f>Source!F57</f>
        <v>23.5.01.07-0031</v>
      </c>
      <c r="C254" s="62" t="s">
        <v>1178</v>
      </c>
      <c r="D254" s="52" t="str">
        <f>Source!H57</f>
        <v>т</v>
      </c>
      <c r="E254" s="53">
        <f>Source!I57</f>
        <v>2.2879</v>
      </c>
      <c r="F254" s="54">
        <f>Source!AL57</f>
        <v>9414.23</v>
      </c>
      <c r="G254" s="55" t="str">
        <f>Source!DD57</f>
        <v/>
      </c>
      <c r="H254" s="54">
        <f>ROUND(Source!AC57*Source!I57, 2)</f>
        <v>21538.82</v>
      </c>
      <c r="I254" s="55" t="str">
        <f>Source!BO57</f>
        <v>Письмо Минстроя РФ №13023-ИФ/09 от. 07.03.2024</v>
      </c>
      <c r="J254" s="55">
        <f>IF(Source!BC57&lt;&gt; 0, Source!BC57, 1)</f>
        <v>9.56</v>
      </c>
      <c r="K254" s="54">
        <f>Source!P57</f>
        <v>205911.09</v>
      </c>
      <c r="L254" s="59"/>
      <c r="S254">
        <f>ROUND((Source!FX57/100)*((ROUND(Source!AF57*Source!I57, 2)+ROUND(Source!AE57*Source!I57, 2))), 2)</f>
        <v>0</v>
      </c>
      <c r="T254">
        <f>Source!X57</f>
        <v>0</v>
      </c>
      <c r="U254">
        <f>ROUND((Source!FY57/100)*((ROUND(Source!AF57*Source!I57, 2)+ROUND(Source!AE57*Source!I57, 2))), 2)</f>
        <v>0</v>
      </c>
      <c r="V254">
        <f>Source!Y57</f>
        <v>0</v>
      </c>
    </row>
    <row r="255" spans="1:26" ht="15" x14ac:dyDescent="0.25">
      <c r="G255" s="57">
        <f>H254</f>
        <v>21538.82</v>
      </c>
      <c r="H255" s="57"/>
      <c r="J255" s="57">
        <f>K254</f>
        <v>205911.09</v>
      </c>
      <c r="K255" s="57"/>
      <c r="L255" s="58">
        <f>Source!U57</f>
        <v>0</v>
      </c>
      <c r="O255" s="36">
        <f>G255</f>
        <v>21538.82</v>
      </c>
      <c r="P255" s="36">
        <f>J255</f>
        <v>205911.09</v>
      </c>
      <c r="Q255" s="36">
        <f>L255</f>
        <v>0</v>
      </c>
      <c r="W255">
        <f>IF(Source!BI57&lt;=1,H254, 0)</f>
        <v>21538.82</v>
      </c>
      <c r="X255">
        <f>IF(Source!BI57=2,H254, 0)</f>
        <v>0</v>
      </c>
      <c r="Y255">
        <f>IF(Source!BI57=3,H254, 0)</f>
        <v>0</v>
      </c>
      <c r="Z255">
        <f>IF(Source!BI57=4,H254, 0)</f>
        <v>0</v>
      </c>
    </row>
    <row r="256" spans="1:26" ht="57" x14ac:dyDescent="0.2">
      <c r="A256" s="62">
        <v>32</v>
      </c>
      <c r="B256" s="62" t="str">
        <f>Source!F58</f>
        <v>23.8.04.06-0033</v>
      </c>
      <c r="C256" s="62" t="s">
        <v>1179</v>
      </c>
      <c r="D256" s="52" t="str">
        <f>Source!H58</f>
        <v>шт.</v>
      </c>
      <c r="E256" s="53">
        <f>Source!I58</f>
        <v>3</v>
      </c>
      <c r="F256" s="54">
        <f>Source!AL58</f>
        <v>5230.13</v>
      </c>
      <c r="G256" s="55" t="str">
        <f>Source!DD58</f>
        <v/>
      </c>
      <c r="H256" s="54">
        <f>ROUND(Source!AC58*Source!I58, 2)</f>
        <v>15690.39</v>
      </c>
      <c r="I256" s="55" t="str">
        <f>Source!BO58</f>
        <v>Письмо Минстроя РФ №13023-ИФ/09 от. 07.03.2024</v>
      </c>
      <c r="J256" s="55">
        <f>IF(Source!BC58&lt;&gt; 0, Source!BC58, 1)</f>
        <v>9.56</v>
      </c>
      <c r="K256" s="54">
        <f>Source!P58</f>
        <v>150000.13</v>
      </c>
      <c r="L256" s="59"/>
      <c r="S256">
        <f>ROUND((Source!FX58/100)*((ROUND(Source!AF58*Source!I58, 2)+ROUND(Source!AE58*Source!I58, 2))), 2)</f>
        <v>0</v>
      </c>
      <c r="T256">
        <f>Source!X58</f>
        <v>0</v>
      </c>
      <c r="U256">
        <f>ROUND((Source!FY58/100)*((ROUND(Source!AF58*Source!I58, 2)+ROUND(Source!AE58*Source!I58, 2))), 2)</f>
        <v>0</v>
      </c>
      <c r="V256">
        <f>Source!Y58</f>
        <v>0</v>
      </c>
    </row>
    <row r="257" spans="1:26" ht="15" x14ac:dyDescent="0.25">
      <c r="G257" s="57">
        <f>H256</f>
        <v>15690.39</v>
      </c>
      <c r="H257" s="57"/>
      <c r="J257" s="57">
        <f>K256</f>
        <v>150000.13</v>
      </c>
      <c r="K257" s="57"/>
      <c r="L257" s="58">
        <f>Source!U58</f>
        <v>0</v>
      </c>
      <c r="O257" s="36">
        <f>G257</f>
        <v>15690.39</v>
      </c>
      <c r="P257" s="36">
        <f>J257</f>
        <v>150000.13</v>
      </c>
      <c r="Q257" s="36">
        <f>L257</f>
        <v>0</v>
      </c>
      <c r="W257">
        <f>IF(Source!BI58&lt;=1,H256, 0)</f>
        <v>15690.39</v>
      </c>
      <c r="X257">
        <f>IF(Source!BI58=2,H256, 0)</f>
        <v>0</v>
      </c>
      <c r="Y257">
        <f>IF(Source!BI58=3,H256, 0)</f>
        <v>0</v>
      </c>
      <c r="Z257">
        <f>IF(Source!BI58=4,H256, 0)</f>
        <v>0</v>
      </c>
    </row>
    <row r="258" spans="1:26" ht="57" x14ac:dyDescent="0.2">
      <c r="A258" s="62">
        <v>33</v>
      </c>
      <c r="B258" s="62" t="str">
        <f>Source!F59</f>
        <v>23.8.04.08-0149</v>
      </c>
      <c r="C258" s="62" t="s">
        <v>1180</v>
      </c>
      <c r="D258" s="52" t="str">
        <f>Source!H59</f>
        <v>шт.</v>
      </c>
      <c r="E258" s="53">
        <f>Source!I59</f>
        <v>2</v>
      </c>
      <c r="F258" s="54">
        <f>Source!AL59</f>
        <v>7635.98</v>
      </c>
      <c r="G258" s="55" t="str">
        <f>Source!DD59</f>
        <v/>
      </c>
      <c r="H258" s="54">
        <f>ROUND(Source!AC59*Source!I59, 2)</f>
        <v>15271.96</v>
      </c>
      <c r="I258" s="55" t="str">
        <f>Source!BO59</f>
        <v>Письмо Минстроя РФ №13023-ИФ/09 от. 07.03.2024</v>
      </c>
      <c r="J258" s="55">
        <f>IF(Source!BC59&lt;&gt; 0, Source!BC59, 1)</f>
        <v>9.56</v>
      </c>
      <c r="K258" s="54">
        <f>Source!P59</f>
        <v>145999.94</v>
      </c>
      <c r="L258" s="59"/>
      <c r="S258">
        <f>ROUND((Source!FX59/100)*((ROUND(Source!AF59*Source!I59, 2)+ROUND(Source!AE59*Source!I59, 2))), 2)</f>
        <v>0</v>
      </c>
      <c r="T258">
        <f>Source!X59</f>
        <v>0</v>
      </c>
      <c r="U258">
        <f>ROUND((Source!FY59/100)*((ROUND(Source!AF59*Source!I59, 2)+ROUND(Source!AE59*Source!I59, 2))), 2)</f>
        <v>0</v>
      </c>
      <c r="V258">
        <f>Source!Y59</f>
        <v>0</v>
      </c>
    </row>
    <row r="259" spans="1:26" ht="15" x14ac:dyDescent="0.25">
      <c r="G259" s="57">
        <f>H258</f>
        <v>15271.96</v>
      </c>
      <c r="H259" s="57"/>
      <c r="J259" s="57">
        <f>K258</f>
        <v>145999.94</v>
      </c>
      <c r="K259" s="57"/>
      <c r="L259" s="58">
        <f>Source!U59</f>
        <v>0</v>
      </c>
      <c r="O259" s="36">
        <f>G259</f>
        <v>15271.96</v>
      </c>
      <c r="P259" s="36">
        <f>J259</f>
        <v>145999.94</v>
      </c>
      <c r="Q259" s="36">
        <f>L259</f>
        <v>0</v>
      </c>
      <c r="W259">
        <f>IF(Source!BI59&lt;=1,H258, 0)</f>
        <v>15271.96</v>
      </c>
      <c r="X259">
        <f>IF(Source!BI59=2,H258, 0)</f>
        <v>0</v>
      </c>
      <c r="Y259">
        <f>IF(Source!BI59=3,H258, 0)</f>
        <v>0</v>
      </c>
      <c r="Z259">
        <f>IF(Source!BI59=4,H258, 0)</f>
        <v>0</v>
      </c>
    </row>
    <row r="260" spans="1:26" ht="57" x14ac:dyDescent="0.2">
      <c r="A260" s="62">
        <v>34</v>
      </c>
      <c r="B260" s="62" t="str">
        <f>Source!F60</f>
        <v>01.1.02.08-0012</v>
      </c>
      <c r="C260" s="62" t="s">
        <v>1181</v>
      </c>
      <c r="D260" s="52" t="str">
        <f>Source!H60</f>
        <v>ШТ</v>
      </c>
      <c r="E260" s="53">
        <f>Source!I60</f>
        <v>2</v>
      </c>
      <c r="F260" s="54">
        <f>Source!AL60</f>
        <v>156.9</v>
      </c>
      <c r="G260" s="55" t="str">
        <f>Source!DD60</f>
        <v/>
      </c>
      <c r="H260" s="54">
        <f>ROUND(Source!AC60*Source!I60, 2)</f>
        <v>313.8</v>
      </c>
      <c r="I260" s="55" t="str">
        <f>Source!BO60</f>
        <v>Письмо Минстроя РФ №13023-ИФ/09 от. 07.03.2024</v>
      </c>
      <c r="J260" s="55">
        <f>IF(Source!BC60&lt;&gt; 0, Source!BC60, 1)</f>
        <v>9.56</v>
      </c>
      <c r="K260" s="54">
        <f>Source!P60</f>
        <v>2999.93</v>
      </c>
      <c r="L260" s="59"/>
      <c r="S260">
        <f>ROUND((Source!FX60/100)*((ROUND(Source!AF60*Source!I60, 2)+ROUND(Source!AE60*Source!I60, 2))), 2)</f>
        <v>0</v>
      </c>
      <c r="T260">
        <f>Source!X60</f>
        <v>0</v>
      </c>
      <c r="U260">
        <f>ROUND((Source!FY60/100)*((ROUND(Source!AF60*Source!I60, 2)+ROUND(Source!AE60*Source!I60, 2))), 2)</f>
        <v>0</v>
      </c>
      <c r="V260">
        <f>Source!Y60</f>
        <v>0</v>
      </c>
    </row>
    <row r="261" spans="1:26" ht="15" x14ac:dyDescent="0.25">
      <c r="G261" s="57">
        <f>H260</f>
        <v>313.8</v>
      </c>
      <c r="H261" s="57"/>
      <c r="J261" s="57">
        <f>K260</f>
        <v>2999.93</v>
      </c>
      <c r="K261" s="57"/>
      <c r="L261" s="58">
        <f>Source!U60</f>
        <v>0</v>
      </c>
      <c r="O261" s="36">
        <f>G261</f>
        <v>313.8</v>
      </c>
      <c r="P261" s="36">
        <f>J261</f>
        <v>2999.93</v>
      </c>
      <c r="Q261" s="36">
        <f>L261</f>
        <v>0</v>
      </c>
      <c r="W261">
        <f>IF(Source!BI60&lt;=1,H260, 0)</f>
        <v>313.8</v>
      </c>
      <c r="X261">
        <f>IF(Source!BI60=2,H260, 0)</f>
        <v>0</v>
      </c>
      <c r="Y261">
        <f>IF(Source!BI60=3,H260, 0)</f>
        <v>0</v>
      </c>
      <c r="Z261">
        <f>IF(Source!BI60=4,H260, 0)</f>
        <v>0</v>
      </c>
    </row>
    <row r="262" spans="1:26" ht="57" x14ac:dyDescent="0.2">
      <c r="A262" s="62">
        <v>35</v>
      </c>
      <c r="B262" s="62" t="str">
        <f>Source!F61</f>
        <v>01.1.02.08-0008</v>
      </c>
      <c r="C262" s="62" t="s">
        <v>1182</v>
      </c>
      <c r="D262" s="52" t="str">
        <f>Source!H61</f>
        <v>ШТ</v>
      </c>
      <c r="E262" s="53">
        <f>Source!I61</f>
        <v>4</v>
      </c>
      <c r="F262" s="54">
        <f>Source!AL61</f>
        <v>94.14</v>
      </c>
      <c r="G262" s="55" t="str">
        <f>Source!DD61</f>
        <v/>
      </c>
      <c r="H262" s="54">
        <f>ROUND(Source!AC61*Source!I61, 2)</f>
        <v>376.56</v>
      </c>
      <c r="I262" s="55" t="str">
        <f>Source!BO61</f>
        <v>Письмо Минстроя РФ №13023-ИФ/09 от. 07.03.2024</v>
      </c>
      <c r="J262" s="55">
        <f>IF(Source!BC61&lt;&gt; 0, Source!BC61, 1)</f>
        <v>9.56</v>
      </c>
      <c r="K262" s="54">
        <f>Source!P61</f>
        <v>3599.91</v>
      </c>
      <c r="L262" s="59"/>
      <c r="S262">
        <f>ROUND((Source!FX61/100)*((ROUND(Source!AF61*Source!I61, 2)+ROUND(Source!AE61*Source!I61, 2))), 2)</f>
        <v>0</v>
      </c>
      <c r="T262">
        <f>Source!X61</f>
        <v>0</v>
      </c>
      <c r="U262">
        <f>ROUND((Source!FY61/100)*((ROUND(Source!AF61*Source!I61, 2)+ROUND(Source!AE61*Source!I61, 2))), 2)</f>
        <v>0</v>
      </c>
      <c r="V262">
        <f>Source!Y61</f>
        <v>0</v>
      </c>
    </row>
    <row r="263" spans="1:26" ht="15" x14ac:dyDescent="0.25">
      <c r="G263" s="57">
        <f>H262</f>
        <v>376.56</v>
      </c>
      <c r="H263" s="57"/>
      <c r="J263" s="57">
        <f>K262</f>
        <v>3599.91</v>
      </c>
      <c r="K263" s="57"/>
      <c r="L263" s="58">
        <f>Source!U61</f>
        <v>0</v>
      </c>
      <c r="O263" s="36">
        <f>G263</f>
        <v>376.56</v>
      </c>
      <c r="P263" s="36">
        <f>J263</f>
        <v>3599.91</v>
      </c>
      <c r="Q263" s="36">
        <f>L263</f>
        <v>0</v>
      </c>
      <c r="W263">
        <f>IF(Source!BI61&lt;=1,H262, 0)</f>
        <v>376.56</v>
      </c>
      <c r="X263">
        <f>IF(Source!BI61=2,H262, 0)</f>
        <v>0</v>
      </c>
      <c r="Y263">
        <f>IF(Source!BI61=3,H262, 0)</f>
        <v>0</v>
      </c>
      <c r="Z263">
        <f>IF(Source!BI61=4,H262, 0)</f>
        <v>0</v>
      </c>
    </row>
    <row r="264" spans="1:26" ht="57" x14ac:dyDescent="0.2">
      <c r="A264" s="62">
        <v>36</v>
      </c>
      <c r="B264" s="62" t="str">
        <f>Source!F62</f>
        <v>25.1.04.04-0013</v>
      </c>
      <c r="C264" s="62" t="s">
        <v>1183</v>
      </c>
      <c r="D264" s="52" t="str">
        <f>Source!H62</f>
        <v>ШТ</v>
      </c>
      <c r="E264" s="53">
        <f>Source!I62</f>
        <v>62</v>
      </c>
      <c r="F264" s="54">
        <f>Source!AL62</f>
        <v>10.46</v>
      </c>
      <c r="G264" s="55" t="str">
        <f>Source!DD62</f>
        <v/>
      </c>
      <c r="H264" s="54">
        <f>ROUND(Source!AC62*Source!I62, 2)</f>
        <v>648.52</v>
      </c>
      <c r="I264" s="55" t="str">
        <f>Source!BO62</f>
        <v>Письмо Минстроя РФ №13023-ИФ/09 от. 07.03.2024</v>
      </c>
      <c r="J264" s="55">
        <f>IF(Source!BC62&lt;&gt; 0, Source!BC62, 1)</f>
        <v>9.56</v>
      </c>
      <c r="K264" s="54">
        <f>Source!P62</f>
        <v>6199.85</v>
      </c>
      <c r="L264" s="59"/>
      <c r="S264">
        <f>ROUND((Source!FX62/100)*((ROUND(Source!AF62*Source!I62, 2)+ROUND(Source!AE62*Source!I62, 2))), 2)</f>
        <v>0</v>
      </c>
      <c r="T264">
        <f>Source!X62</f>
        <v>0</v>
      </c>
      <c r="U264">
        <f>ROUND((Source!FY62/100)*((ROUND(Source!AF62*Source!I62, 2)+ROUND(Source!AE62*Source!I62, 2))), 2)</f>
        <v>0</v>
      </c>
      <c r="V264">
        <f>Source!Y62</f>
        <v>0</v>
      </c>
    </row>
    <row r="265" spans="1:26" ht="15" x14ac:dyDescent="0.25">
      <c r="G265" s="57">
        <f>H264</f>
        <v>648.52</v>
      </c>
      <c r="H265" s="57"/>
      <c r="J265" s="57">
        <f>K264</f>
        <v>6199.85</v>
      </c>
      <c r="K265" s="57"/>
      <c r="L265" s="58">
        <f>Source!U62</f>
        <v>0</v>
      </c>
      <c r="O265" s="36">
        <f>G265</f>
        <v>648.52</v>
      </c>
      <c r="P265" s="36">
        <f>J265</f>
        <v>6199.85</v>
      </c>
      <c r="Q265" s="36">
        <f>L265</f>
        <v>0</v>
      </c>
      <c r="W265">
        <f>IF(Source!BI62&lt;=1,H264, 0)</f>
        <v>648.52</v>
      </c>
      <c r="X265">
        <f>IF(Source!BI62=2,H264, 0)</f>
        <v>0</v>
      </c>
      <c r="Y265">
        <f>IF(Source!BI62=3,H264, 0)</f>
        <v>0</v>
      </c>
      <c r="Z265">
        <f>IF(Source!BI62=4,H264, 0)</f>
        <v>0</v>
      </c>
    </row>
    <row r="266" spans="1:26" ht="57" x14ac:dyDescent="0.2">
      <c r="A266" s="62">
        <v>37</v>
      </c>
      <c r="B266" s="62" t="str">
        <f>Source!F63</f>
        <v>01.7.15.02-0087</v>
      </c>
      <c r="C266" s="62" t="s">
        <v>1184</v>
      </c>
      <c r="D266" s="52" t="str">
        <f>Source!H63</f>
        <v>ШТ</v>
      </c>
      <c r="E266" s="53">
        <f>Source!I63</f>
        <v>80</v>
      </c>
      <c r="F266" s="54">
        <f>Source!AL63</f>
        <v>9.41</v>
      </c>
      <c r="G266" s="55" t="str">
        <f>Source!DD63</f>
        <v/>
      </c>
      <c r="H266" s="54">
        <f>ROUND(Source!AC63*Source!I63, 2)</f>
        <v>752.8</v>
      </c>
      <c r="I266" s="55" t="str">
        <f>Source!BO63</f>
        <v>Письмо Минстроя РФ №13023-ИФ/09 от. 07.03.2024</v>
      </c>
      <c r="J266" s="55">
        <f>IF(Source!BC63&lt;&gt; 0, Source!BC63, 1)</f>
        <v>9.56</v>
      </c>
      <c r="K266" s="54">
        <f>Source!P63</f>
        <v>7196.77</v>
      </c>
      <c r="L266" s="59"/>
      <c r="S266">
        <f>ROUND((Source!FX63/100)*((ROUND(Source!AF63*Source!I63, 2)+ROUND(Source!AE63*Source!I63, 2))), 2)</f>
        <v>0</v>
      </c>
      <c r="T266">
        <f>Source!X63</f>
        <v>0</v>
      </c>
      <c r="U266">
        <f>ROUND((Source!FY63/100)*((ROUND(Source!AF63*Source!I63, 2)+ROUND(Source!AE63*Source!I63, 2))), 2)</f>
        <v>0</v>
      </c>
      <c r="V266">
        <f>Source!Y63</f>
        <v>0</v>
      </c>
    </row>
    <row r="267" spans="1:26" ht="15" x14ac:dyDescent="0.25">
      <c r="G267" s="57">
        <f>H266</f>
        <v>752.8</v>
      </c>
      <c r="H267" s="57"/>
      <c r="J267" s="57">
        <f>K266</f>
        <v>7196.77</v>
      </c>
      <c r="K267" s="57"/>
      <c r="L267" s="58">
        <f>Source!U63</f>
        <v>0</v>
      </c>
      <c r="O267" s="36">
        <f>G267</f>
        <v>752.8</v>
      </c>
      <c r="P267" s="36">
        <f>J267</f>
        <v>7196.77</v>
      </c>
      <c r="Q267" s="36">
        <f>L267</f>
        <v>0</v>
      </c>
      <c r="W267">
        <f>IF(Source!BI63&lt;=1,H266, 0)</f>
        <v>752.8</v>
      </c>
      <c r="X267">
        <f>IF(Source!BI63=2,H266, 0)</f>
        <v>0</v>
      </c>
      <c r="Y267">
        <f>IF(Source!BI63=3,H266, 0)</f>
        <v>0</v>
      </c>
      <c r="Z267">
        <f>IF(Source!BI63=4,H266, 0)</f>
        <v>0</v>
      </c>
    </row>
    <row r="268" spans="1:26" ht="57" x14ac:dyDescent="0.2">
      <c r="A268" s="62">
        <v>38</v>
      </c>
      <c r="B268" s="62" t="str">
        <f>Source!F64</f>
        <v>25.1.04.05-0003</v>
      </c>
      <c r="C268" s="62" t="s">
        <v>1185</v>
      </c>
      <c r="D268" s="52" t="str">
        <f>Source!H64</f>
        <v>ШТ</v>
      </c>
      <c r="E268" s="53">
        <f>Source!I64</f>
        <v>62</v>
      </c>
      <c r="F268" s="54">
        <f>Source!AL64</f>
        <v>5.23</v>
      </c>
      <c r="G268" s="55" t="str">
        <f>Source!DD64</f>
        <v/>
      </c>
      <c r="H268" s="54">
        <f>ROUND(Source!AC64*Source!I64, 2)</f>
        <v>324.26</v>
      </c>
      <c r="I268" s="55" t="str">
        <f>Source!BO64</f>
        <v>Письмо Минстроя РФ №13023-ИФ/09 от. 07.03.2024</v>
      </c>
      <c r="J268" s="55">
        <f>IF(Source!BC64&lt;&gt; 0, Source!BC64, 1)</f>
        <v>9.56</v>
      </c>
      <c r="K268" s="54">
        <f>Source!P64</f>
        <v>3099.93</v>
      </c>
      <c r="L268" s="59"/>
      <c r="S268">
        <f>ROUND((Source!FX64/100)*((ROUND(Source!AF64*Source!I64, 2)+ROUND(Source!AE64*Source!I64, 2))), 2)</f>
        <v>0</v>
      </c>
      <c r="T268">
        <f>Source!X64</f>
        <v>0</v>
      </c>
      <c r="U268">
        <f>ROUND((Source!FY64/100)*((ROUND(Source!AF64*Source!I64, 2)+ROUND(Source!AE64*Source!I64, 2))), 2)</f>
        <v>0</v>
      </c>
      <c r="V268">
        <f>Source!Y64</f>
        <v>0</v>
      </c>
    </row>
    <row r="269" spans="1:26" ht="15" x14ac:dyDescent="0.25">
      <c r="G269" s="57">
        <f>H268</f>
        <v>324.26</v>
      </c>
      <c r="H269" s="57"/>
      <c r="J269" s="57">
        <f>K268</f>
        <v>3099.93</v>
      </c>
      <c r="K269" s="57"/>
      <c r="L269" s="58">
        <f>Source!U64</f>
        <v>0</v>
      </c>
      <c r="O269" s="36">
        <f>G269</f>
        <v>324.26</v>
      </c>
      <c r="P269" s="36">
        <f>J269</f>
        <v>3099.93</v>
      </c>
      <c r="Q269" s="36">
        <f>L269</f>
        <v>0</v>
      </c>
      <c r="W269">
        <f>IF(Source!BI64&lt;=1,H268, 0)</f>
        <v>324.26</v>
      </c>
      <c r="X269">
        <f>IF(Source!BI64=2,H268, 0)</f>
        <v>0</v>
      </c>
      <c r="Y269">
        <f>IF(Source!BI64=3,H268, 0)</f>
        <v>0</v>
      </c>
      <c r="Z269">
        <f>IF(Source!BI64=4,H268, 0)</f>
        <v>0</v>
      </c>
    </row>
    <row r="270" spans="1:26" ht="57" x14ac:dyDescent="0.2">
      <c r="A270" s="62">
        <v>39</v>
      </c>
      <c r="B270" s="62" t="str">
        <f>Source!F65</f>
        <v>01.7.15.05-0017</v>
      </c>
      <c r="C270" s="62" t="s">
        <v>1186</v>
      </c>
      <c r="D270" s="52" t="str">
        <f>Source!H65</f>
        <v>ШТ</v>
      </c>
      <c r="E270" s="53">
        <f>Source!I65</f>
        <v>80</v>
      </c>
      <c r="F270" s="54">
        <f>Source!AL65</f>
        <v>5.23</v>
      </c>
      <c r="G270" s="55" t="str">
        <f>Source!DD65</f>
        <v/>
      </c>
      <c r="H270" s="54">
        <f>ROUND(Source!AC65*Source!I65, 2)</f>
        <v>418.4</v>
      </c>
      <c r="I270" s="55" t="str">
        <f>Source!BO65</f>
        <v>Письмо Минстроя РФ №13023-ИФ/09 от. 07.03.2024</v>
      </c>
      <c r="J270" s="55">
        <f>IF(Source!BC65&lt;&gt; 0, Source!BC65, 1)</f>
        <v>9.56</v>
      </c>
      <c r="K270" s="54">
        <f>Source!P65</f>
        <v>3999.9</v>
      </c>
      <c r="L270" s="59"/>
      <c r="S270">
        <f>ROUND((Source!FX65/100)*((ROUND(Source!AF65*Source!I65, 2)+ROUND(Source!AE65*Source!I65, 2))), 2)</f>
        <v>0</v>
      </c>
      <c r="T270">
        <f>Source!X65</f>
        <v>0</v>
      </c>
      <c r="U270">
        <f>ROUND((Source!FY65/100)*((ROUND(Source!AF65*Source!I65, 2)+ROUND(Source!AE65*Source!I65, 2))), 2)</f>
        <v>0</v>
      </c>
      <c r="V270">
        <f>Source!Y65</f>
        <v>0</v>
      </c>
    </row>
    <row r="271" spans="1:26" ht="15" x14ac:dyDescent="0.25">
      <c r="G271" s="57">
        <f>H270</f>
        <v>418.4</v>
      </c>
      <c r="H271" s="57"/>
      <c r="J271" s="57">
        <f>K270</f>
        <v>3999.9</v>
      </c>
      <c r="K271" s="57"/>
      <c r="L271" s="58">
        <f>Source!U65</f>
        <v>0</v>
      </c>
      <c r="O271" s="36">
        <f>G271</f>
        <v>418.4</v>
      </c>
      <c r="P271" s="36">
        <f>J271</f>
        <v>3999.9</v>
      </c>
      <c r="Q271" s="36">
        <f>L271</f>
        <v>0</v>
      </c>
      <c r="W271">
        <f>IF(Source!BI65&lt;=1,H270, 0)</f>
        <v>418.4</v>
      </c>
      <c r="X271">
        <f>IF(Source!BI65=2,H270, 0)</f>
        <v>0</v>
      </c>
      <c r="Y271">
        <f>IF(Source!BI65=3,H270, 0)</f>
        <v>0</v>
      </c>
      <c r="Z271">
        <f>IF(Source!BI65=4,H270, 0)</f>
        <v>0</v>
      </c>
    </row>
    <row r="272" spans="1:26" ht="57" x14ac:dyDescent="0.2">
      <c r="A272" s="62">
        <v>40</v>
      </c>
      <c r="B272" s="62" t="str">
        <f>Source!F66</f>
        <v>25.1.03.06-0037</v>
      </c>
      <c r="C272" s="62" t="s">
        <v>1187</v>
      </c>
      <c r="D272" s="52" t="str">
        <f>Source!H66</f>
        <v>ШТ</v>
      </c>
      <c r="E272" s="53">
        <f>Source!I66</f>
        <v>62</v>
      </c>
      <c r="F272" s="54">
        <f>Source!AL66</f>
        <v>2.09</v>
      </c>
      <c r="G272" s="55" t="str">
        <f>Source!DD66</f>
        <v/>
      </c>
      <c r="H272" s="54">
        <f>ROUND(Source!AC66*Source!I66, 2)</f>
        <v>129.58000000000001</v>
      </c>
      <c r="I272" s="55" t="str">
        <f>Source!BO66</f>
        <v>Письмо Минстроя РФ №13023-ИФ/09 от. 07.03.2024</v>
      </c>
      <c r="J272" s="55">
        <f>IF(Source!BC66&lt;&gt; 0, Source!BC66, 1)</f>
        <v>9.56</v>
      </c>
      <c r="K272" s="54">
        <f>Source!P66</f>
        <v>1238.78</v>
      </c>
      <c r="L272" s="59"/>
      <c r="S272">
        <f>ROUND((Source!FX66/100)*((ROUND(Source!AF66*Source!I66, 2)+ROUND(Source!AE66*Source!I66, 2))), 2)</f>
        <v>0</v>
      </c>
      <c r="T272">
        <f>Source!X66</f>
        <v>0</v>
      </c>
      <c r="U272">
        <f>ROUND((Source!FY66/100)*((ROUND(Source!AF66*Source!I66, 2)+ROUND(Source!AE66*Source!I66, 2))), 2)</f>
        <v>0</v>
      </c>
      <c r="V272">
        <f>Source!Y66</f>
        <v>0</v>
      </c>
    </row>
    <row r="273" spans="1:26" ht="15" x14ac:dyDescent="0.25">
      <c r="G273" s="57">
        <f>H272</f>
        <v>129.58000000000001</v>
      </c>
      <c r="H273" s="57"/>
      <c r="J273" s="57">
        <f>K272</f>
        <v>1238.78</v>
      </c>
      <c r="K273" s="57"/>
      <c r="L273" s="58">
        <f>Source!U66</f>
        <v>0</v>
      </c>
      <c r="O273" s="36">
        <f>G273</f>
        <v>129.58000000000001</v>
      </c>
      <c r="P273" s="36">
        <f>J273</f>
        <v>1238.78</v>
      </c>
      <c r="Q273" s="36">
        <f>L273</f>
        <v>0</v>
      </c>
      <c r="W273">
        <f>IF(Source!BI66&lt;=1,H272, 0)</f>
        <v>129.58000000000001</v>
      </c>
      <c r="X273">
        <f>IF(Source!BI66=2,H272, 0)</f>
        <v>0</v>
      </c>
      <c r="Y273">
        <f>IF(Source!BI66=3,H272, 0)</f>
        <v>0</v>
      </c>
      <c r="Z273">
        <f>IF(Source!BI66=4,H272, 0)</f>
        <v>0</v>
      </c>
    </row>
    <row r="274" spans="1:26" ht="57" x14ac:dyDescent="0.2">
      <c r="A274" s="62">
        <v>41</v>
      </c>
      <c r="B274" s="62" t="str">
        <f>Source!F67</f>
        <v>01.7.15.11-0052</v>
      </c>
      <c r="C274" s="62" t="s">
        <v>1188</v>
      </c>
      <c r="D274" s="52" t="str">
        <f>Source!H67</f>
        <v>ШТ</v>
      </c>
      <c r="E274" s="53">
        <f>Source!I67</f>
        <v>80</v>
      </c>
      <c r="F274" s="54">
        <f>Source!AL67</f>
        <v>2.09</v>
      </c>
      <c r="G274" s="55" t="str">
        <f>Source!DD67</f>
        <v/>
      </c>
      <c r="H274" s="54">
        <f>ROUND(Source!AC67*Source!I67, 2)</f>
        <v>167.2</v>
      </c>
      <c r="I274" s="55" t="str">
        <f>Source!BO67</f>
        <v>Письмо Минстроя РФ №13023-ИФ/09 от. 07.03.2024</v>
      </c>
      <c r="J274" s="55">
        <f>IF(Source!BC67&lt;&gt; 0, Source!BC67, 1)</f>
        <v>9.56</v>
      </c>
      <c r="K274" s="54">
        <f>Source!P67</f>
        <v>1598.43</v>
      </c>
      <c r="L274" s="59"/>
      <c r="S274">
        <f>ROUND((Source!FX67/100)*((ROUND(Source!AF67*Source!I67, 2)+ROUND(Source!AE67*Source!I67, 2))), 2)</f>
        <v>0</v>
      </c>
      <c r="T274">
        <f>Source!X67</f>
        <v>0</v>
      </c>
      <c r="U274">
        <f>ROUND((Source!FY67/100)*((ROUND(Source!AF67*Source!I67, 2)+ROUND(Source!AE67*Source!I67, 2))), 2)</f>
        <v>0</v>
      </c>
      <c r="V274">
        <f>Source!Y67</f>
        <v>0</v>
      </c>
    </row>
    <row r="275" spans="1:26" ht="15" x14ac:dyDescent="0.25">
      <c r="G275" s="57">
        <f>H274</f>
        <v>167.2</v>
      </c>
      <c r="H275" s="57"/>
      <c r="J275" s="57">
        <f>K274</f>
        <v>1598.43</v>
      </c>
      <c r="K275" s="57"/>
      <c r="L275" s="58">
        <f>Source!U67</f>
        <v>0</v>
      </c>
      <c r="O275" s="36">
        <f>G275</f>
        <v>167.2</v>
      </c>
      <c r="P275" s="36">
        <f>J275</f>
        <v>1598.43</v>
      </c>
      <c r="Q275" s="36">
        <f>L275</f>
        <v>0</v>
      </c>
      <c r="W275">
        <f>IF(Source!BI67&lt;=1,H274, 0)</f>
        <v>167.2</v>
      </c>
      <c r="X275">
        <f>IF(Source!BI67=2,H274, 0)</f>
        <v>0</v>
      </c>
      <c r="Y275">
        <f>IF(Source!BI67=3,H274, 0)</f>
        <v>0</v>
      </c>
      <c r="Z275">
        <f>IF(Source!BI67=4,H274, 0)</f>
        <v>0</v>
      </c>
    </row>
    <row r="276" spans="1:26" ht="387" x14ac:dyDescent="0.2">
      <c r="A276" s="61">
        <v>42</v>
      </c>
      <c r="B276" s="61" t="s">
        <v>1159</v>
      </c>
      <c r="C276" s="61" t="s">
        <v>1189</v>
      </c>
      <c r="D276" s="46" t="str">
        <f>Source!H68</f>
        <v>шт.</v>
      </c>
      <c r="E276" s="31">
        <f>Source!I68</f>
        <v>4</v>
      </c>
      <c r="F276" s="47">
        <f>Source!AL68+Source!AM68+Source!AO68</f>
        <v>814.26</v>
      </c>
      <c r="G276" s="48"/>
      <c r="H276" s="47"/>
      <c r="I276" s="48" t="str">
        <f>Source!BO68</f>
        <v>Письмо Минстроя РФ №13023-ИФ/09 от. 07.03.2024</v>
      </c>
      <c r="J276" s="48"/>
      <c r="K276" s="47"/>
      <c r="L276" s="49"/>
      <c r="S276">
        <f>ROUND((Source!FX68/100)*((ROUND(Source!AF68*Source!I68, 2)+ROUND(Source!AE68*Source!I68, 2))), 2)</f>
        <v>688.71</v>
      </c>
      <c r="T276">
        <f>Source!X68</f>
        <v>33719.19</v>
      </c>
      <c r="U276">
        <f>ROUND((Source!FY68/100)*((ROUND(Source!AF68*Source!I68, 2)+ROUND(Source!AE68*Source!I68, 2))), 2)</f>
        <v>435.59</v>
      </c>
      <c r="V276">
        <f>Source!Y68</f>
        <v>21326.67</v>
      </c>
    </row>
    <row r="277" spans="1:26" ht="28.5" x14ac:dyDescent="0.2">
      <c r="A277" s="61"/>
      <c r="B277" s="61"/>
      <c r="C277" s="61" t="s">
        <v>1122</v>
      </c>
      <c r="D277" s="46"/>
      <c r="E277" s="31"/>
      <c r="F277" s="47">
        <f>Source!AO68</f>
        <v>38.81</v>
      </c>
      <c r="G277" s="48" t="str">
        <f>Source!DG68</f>
        <v>)*1,15)*1,1)*1,15</v>
      </c>
      <c r="H277" s="47">
        <f>ROUND(Source!AF68*Source!I68, 2)</f>
        <v>225.84</v>
      </c>
      <c r="I277" s="48"/>
      <c r="J277" s="48">
        <f>IF(Source!BA68&lt;&gt; 0, Source!BA68, 1)</f>
        <v>48.96</v>
      </c>
      <c r="K277" s="47">
        <f>Source!S68</f>
        <v>11057.13</v>
      </c>
      <c r="L277" s="49"/>
      <c r="R277">
        <f>H277</f>
        <v>225.84</v>
      </c>
    </row>
    <row r="278" spans="1:26" ht="14.25" x14ac:dyDescent="0.2">
      <c r="A278" s="61"/>
      <c r="B278" s="61"/>
      <c r="C278" s="61" t="s">
        <v>642</v>
      </c>
      <c r="D278" s="46"/>
      <c r="E278" s="31"/>
      <c r="F278" s="47">
        <f>Source!AM68</f>
        <v>746.79</v>
      </c>
      <c r="G278" s="48" t="str">
        <f>Source!DE68</f>
        <v>)*1,15)*1,15</v>
      </c>
      <c r="H278" s="47">
        <f>ROUND(Source!AD68*Source!I68, 2)</f>
        <v>3983.48</v>
      </c>
      <c r="I278" s="48"/>
      <c r="J278" s="48">
        <f>IF(Source!BB68&lt;&gt; 0, Source!BB68, 1)</f>
        <v>14.22</v>
      </c>
      <c r="K278" s="47">
        <f>Source!Q68</f>
        <v>56645.09</v>
      </c>
      <c r="L278" s="49"/>
    </row>
    <row r="279" spans="1:26" ht="28.5" x14ac:dyDescent="0.2">
      <c r="A279" s="61"/>
      <c r="B279" s="61"/>
      <c r="C279" s="61" t="s">
        <v>1123</v>
      </c>
      <c r="D279" s="46"/>
      <c r="E279" s="31"/>
      <c r="F279" s="47">
        <f>Source!AN68</f>
        <v>62.35</v>
      </c>
      <c r="G279" s="48" t="str">
        <f>Source!DF68</f>
        <v>)*1,15)*1,1)*1,15</v>
      </c>
      <c r="H279" s="50">
        <f>ROUND(Source!AE68*Source!I68, 2)</f>
        <v>362.8</v>
      </c>
      <c r="I279" s="48"/>
      <c r="J279" s="48">
        <f>IF(Source!BS68&lt;&gt; 0, Source!BS68, 1)</f>
        <v>48.96</v>
      </c>
      <c r="K279" s="50">
        <f>Source!R68</f>
        <v>17762.689999999999</v>
      </c>
      <c r="L279" s="49"/>
      <c r="R279">
        <f>H279</f>
        <v>362.8</v>
      </c>
    </row>
    <row r="280" spans="1:26" ht="14.25" x14ac:dyDescent="0.2">
      <c r="A280" s="61"/>
      <c r="B280" s="61"/>
      <c r="C280" s="61" t="s">
        <v>1158</v>
      </c>
      <c r="D280" s="46"/>
      <c r="E280" s="31"/>
      <c r="F280" s="47">
        <f>Source!AL68</f>
        <v>28.66</v>
      </c>
      <c r="G280" s="48" t="str">
        <f>Source!DD68</f>
        <v/>
      </c>
      <c r="H280" s="47">
        <f>ROUND(Source!AC68*Source!I68, 2)</f>
        <v>114.64</v>
      </c>
      <c r="I280" s="48"/>
      <c r="J280" s="48">
        <f>IF(Source!BC68&lt;&gt; 0, Source!BC68, 1)</f>
        <v>9.56</v>
      </c>
      <c r="K280" s="47">
        <f>Source!P68</f>
        <v>1095.96</v>
      </c>
      <c r="L280" s="49"/>
    </row>
    <row r="281" spans="1:26" ht="14.25" x14ac:dyDescent="0.2">
      <c r="A281" s="61"/>
      <c r="B281" s="61"/>
      <c r="C281" s="61" t="s">
        <v>1124</v>
      </c>
      <c r="D281" s="46" t="s">
        <v>1125</v>
      </c>
      <c r="E281" s="31">
        <f>Source!BZ68</f>
        <v>117</v>
      </c>
      <c r="F281" s="63"/>
      <c r="G281" s="48"/>
      <c r="H281" s="47">
        <f>SUM(S276:S283)</f>
        <v>688.71</v>
      </c>
      <c r="I281" s="51"/>
      <c r="J281" s="44">
        <f>Source!AT68</f>
        <v>117</v>
      </c>
      <c r="K281" s="47">
        <f>SUM(T276:T283)</f>
        <v>33719.19</v>
      </c>
      <c r="L281" s="49"/>
    </row>
    <row r="282" spans="1:26" ht="14.25" x14ac:dyDescent="0.2">
      <c r="A282" s="61"/>
      <c r="B282" s="61"/>
      <c r="C282" s="61" t="s">
        <v>1126</v>
      </c>
      <c r="D282" s="46" t="s">
        <v>1125</v>
      </c>
      <c r="E282" s="31">
        <f>Source!CA68</f>
        <v>74</v>
      </c>
      <c r="F282" s="63"/>
      <c r="G282" s="48"/>
      <c r="H282" s="47">
        <f>SUM(U276:U283)</f>
        <v>435.59</v>
      </c>
      <c r="I282" s="51"/>
      <c r="J282" s="44">
        <f>Source!AU68</f>
        <v>74</v>
      </c>
      <c r="K282" s="47">
        <f>SUM(V276:V283)</f>
        <v>21326.67</v>
      </c>
      <c r="L282" s="49"/>
    </row>
    <row r="283" spans="1:26" ht="14.25" x14ac:dyDescent="0.2">
      <c r="A283" s="62"/>
      <c r="B283" s="62"/>
      <c r="C283" s="62" t="s">
        <v>1127</v>
      </c>
      <c r="D283" s="52" t="s">
        <v>1128</v>
      </c>
      <c r="E283" s="53">
        <f>Source!AQ68</f>
        <v>3.92</v>
      </c>
      <c r="F283" s="54"/>
      <c r="G283" s="55" t="str">
        <f>Source!DI68</f>
        <v>)*1,15)*1,15</v>
      </c>
      <c r="H283" s="54"/>
      <c r="I283" s="55"/>
      <c r="J283" s="55"/>
      <c r="K283" s="54"/>
      <c r="L283" s="56">
        <f>Source!U68</f>
        <v>20.736799999999999</v>
      </c>
    </row>
    <row r="284" spans="1:26" ht="15" x14ac:dyDescent="0.25">
      <c r="G284" s="57">
        <f>H277+H278+H280+H281+H282</f>
        <v>5448.26</v>
      </c>
      <c r="H284" s="57"/>
      <c r="J284" s="57">
        <f>K277+K278+K280+K281+K282</f>
        <v>123844.04000000001</v>
      </c>
      <c r="K284" s="57"/>
      <c r="L284" s="58">
        <f>Source!U68</f>
        <v>20.736799999999999</v>
      </c>
      <c r="O284" s="36">
        <f>G284</f>
        <v>5448.26</v>
      </c>
      <c r="P284" s="36">
        <f>J284</f>
        <v>123844.04000000001</v>
      </c>
      <c r="Q284" s="36">
        <f>L284</f>
        <v>20.736799999999999</v>
      </c>
      <c r="W284">
        <f>IF(Source!BI68&lt;=1,H277+H278+H280+H281+H282, 0)</f>
        <v>5448.26</v>
      </c>
      <c r="X284">
        <f>IF(Source!BI68=2,H277+H278+H280+H281+H282, 0)</f>
        <v>0</v>
      </c>
      <c r="Y284">
        <f>IF(Source!BI68=3,H277+H278+H280+H281+H282, 0)</f>
        <v>0</v>
      </c>
      <c r="Z284">
        <f>IF(Source!BI68=4,H277+H278+H280+H281+H282, 0)</f>
        <v>0</v>
      </c>
    </row>
    <row r="285" spans="1:26" ht="57" x14ac:dyDescent="0.2">
      <c r="A285" s="62">
        <v>43</v>
      </c>
      <c r="B285" s="62" t="str">
        <f>Source!F69</f>
        <v>23.8.03.09-0153</v>
      </c>
      <c r="C285" s="62" t="s">
        <v>1190</v>
      </c>
      <c r="D285" s="52" t="str">
        <f>Source!H69</f>
        <v>ШТ</v>
      </c>
      <c r="E285" s="53">
        <f>Source!I69</f>
        <v>4</v>
      </c>
      <c r="F285" s="54">
        <f>Source!AL69</f>
        <v>1399.58</v>
      </c>
      <c r="G285" s="55" t="str">
        <f>Source!DD69</f>
        <v/>
      </c>
      <c r="H285" s="54">
        <f>ROUND(Source!AC69*Source!I69, 2)</f>
        <v>5598.32</v>
      </c>
      <c r="I285" s="55" t="str">
        <f>Source!BO69</f>
        <v>Письмо Минстроя РФ №13023-ИФ/09 от. 07.03.2024</v>
      </c>
      <c r="J285" s="55">
        <f>IF(Source!BC69&lt;&gt; 0, Source!BC69, 1)</f>
        <v>9.56</v>
      </c>
      <c r="K285" s="54">
        <f>Source!P69</f>
        <v>53519.94</v>
      </c>
      <c r="L285" s="59"/>
      <c r="S285">
        <f>ROUND((Source!FX69/100)*((ROUND(Source!AF69*Source!I69, 2)+ROUND(Source!AE69*Source!I69, 2))), 2)</f>
        <v>0</v>
      </c>
      <c r="T285">
        <f>Source!X69</f>
        <v>0</v>
      </c>
      <c r="U285">
        <f>ROUND((Source!FY69/100)*((ROUND(Source!AF69*Source!I69, 2)+ROUND(Source!AE69*Source!I69, 2))), 2)</f>
        <v>0</v>
      </c>
      <c r="V285">
        <f>Source!Y69</f>
        <v>0</v>
      </c>
    </row>
    <row r="286" spans="1:26" ht="15" x14ac:dyDescent="0.25">
      <c r="G286" s="57">
        <f>H285</f>
        <v>5598.32</v>
      </c>
      <c r="H286" s="57"/>
      <c r="J286" s="57">
        <f>K285</f>
        <v>53519.94</v>
      </c>
      <c r="K286" s="57"/>
      <c r="L286" s="58">
        <f>Source!U69</f>
        <v>0</v>
      </c>
      <c r="O286" s="36">
        <f>G286</f>
        <v>5598.32</v>
      </c>
      <c r="P286" s="36">
        <f>J286</f>
        <v>53519.94</v>
      </c>
      <c r="Q286" s="36">
        <f>L286</f>
        <v>0</v>
      </c>
      <c r="W286">
        <f>IF(Source!BI69&lt;=1,H285, 0)</f>
        <v>5598.32</v>
      </c>
      <c r="X286">
        <f>IF(Source!BI69=2,H285, 0)</f>
        <v>0</v>
      </c>
      <c r="Y286">
        <f>IF(Source!BI69=3,H285, 0)</f>
        <v>0</v>
      </c>
      <c r="Z286">
        <f>IF(Source!BI69=4,H285, 0)</f>
        <v>0</v>
      </c>
    </row>
    <row r="287" spans="1:26" ht="409.5" x14ac:dyDescent="0.2">
      <c r="A287" s="61">
        <v>44</v>
      </c>
      <c r="B287" s="61" t="s">
        <v>1191</v>
      </c>
      <c r="C287" s="61" t="s">
        <v>1192</v>
      </c>
      <c r="D287" s="46" t="str">
        <f>Source!H70</f>
        <v>км</v>
      </c>
      <c r="E287" s="31">
        <f>Source!I70</f>
        <v>4.0000000000000002E-4</v>
      </c>
      <c r="F287" s="47">
        <f>Source!AL70+Source!AM70+Source!AO70</f>
        <v>24266.38</v>
      </c>
      <c r="G287" s="48"/>
      <c r="H287" s="47"/>
      <c r="I287" s="48" t="str">
        <f>Source!BO70</f>
        <v>Письмо Минстроя РФ №13023-ИФ/09 от. 07.03.2024</v>
      </c>
      <c r="J287" s="48"/>
      <c r="K287" s="47"/>
      <c r="L287" s="49"/>
      <c r="S287">
        <f>ROUND((Source!FX70/100)*((ROUND(Source!AF70*Source!I70, 2)+ROUND(Source!AE70*Source!I70, 2))), 2)</f>
        <v>4.26</v>
      </c>
      <c r="T287">
        <f>Source!X70</f>
        <v>208.42</v>
      </c>
      <c r="U287">
        <f>ROUND((Source!FY70/100)*((ROUND(Source!AF70*Source!I70, 2)+ROUND(Source!AE70*Source!I70, 2))), 2)</f>
        <v>2.69</v>
      </c>
      <c r="V287">
        <f>Source!Y70</f>
        <v>131.82</v>
      </c>
    </row>
    <row r="288" spans="1:26" ht="28.5" x14ac:dyDescent="0.2">
      <c r="A288" s="61"/>
      <c r="B288" s="61"/>
      <c r="C288" s="61" t="s">
        <v>1122</v>
      </c>
      <c r="D288" s="46"/>
      <c r="E288" s="31"/>
      <c r="F288" s="47">
        <f>Source!AO70</f>
        <v>4730.88</v>
      </c>
      <c r="G288" s="48" t="str">
        <f>Source!DG70</f>
        <v>)*1,15)*1,1)*1,15</v>
      </c>
      <c r="H288" s="47">
        <f>ROUND(Source!AF70*Source!I70, 2)</f>
        <v>2.75</v>
      </c>
      <c r="I288" s="48"/>
      <c r="J288" s="48">
        <f>IF(Source!BA70&lt;&gt; 0, Source!BA70, 1)</f>
        <v>48.96</v>
      </c>
      <c r="K288" s="47">
        <f>Source!S70</f>
        <v>134.78</v>
      </c>
      <c r="L288" s="49"/>
      <c r="R288">
        <f>H288</f>
        <v>2.75</v>
      </c>
    </row>
    <row r="289" spans="1:26" ht="14.25" x14ac:dyDescent="0.2">
      <c r="A289" s="61"/>
      <c r="B289" s="61"/>
      <c r="C289" s="61" t="s">
        <v>642</v>
      </c>
      <c r="D289" s="46"/>
      <c r="E289" s="31"/>
      <c r="F289" s="47">
        <f>Source!AM70</f>
        <v>15632.54</v>
      </c>
      <c r="G289" s="48" t="str">
        <f>Source!DE70</f>
        <v>)*1,15)*1,15</v>
      </c>
      <c r="H289" s="47">
        <f>ROUND(Source!AD70*Source!I70, 2)</f>
        <v>8.35</v>
      </c>
      <c r="I289" s="48"/>
      <c r="J289" s="48">
        <f>IF(Source!BB70&lt;&gt; 0, Source!BB70, 1)</f>
        <v>14.22</v>
      </c>
      <c r="K289" s="47">
        <f>Source!Q70</f>
        <v>118.74</v>
      </c>
      <c r="L289" s="49"/>
    </row>
    <row r="290" spans="1:26" ht="28.5" x14ac:dyDescent="0.2">
      <c r="A290" s="61"/>
      <c r="B290" s="61"/>
      <c r="C290" s="61" t="s">
        <v>1123</v>
      </c>
      <c r="D290" s="46"/>
      <c r="E290" s="31"/>
      <c r="F290" s="47">
        <f>Source!AN70</f>
        <v>1522.03</v>
      </c>
      <c r="G290" s="48" t="str">
        <f>Source!DF70</f>
        <v>)*1,15)*1,1)*1,15</v>
      </c>
      <c r="H290" s="50">
        <f>ROUND(Source!AE70*Source!I70, 2)</f>
        <v>0.89</v>
      </c>
      <c r="I290" s="48"/>
      <c r="J290" s="48">
        <f>IF(Source!BS70&lt;&gt; 0, Source!BS70, 1)</f>
        <v>48.96</v>
      </c>
      <c r="K290" s="50">
        <f>Source!R70</f>
        <v>43.36</v>
      </c>
      <c r="L290" s="49"/>
      <c r="R290">
        <f>H290</f>
        <v>0.89</v>
      </c>
    </row>
    <row r="291" spans="1:26" ht="14.25" x14ac:dyDescent="0.2">
      <c r="A291" s="61"/>
      <c r="B291" s="61"/>
      <c r="C291" s="61" t="s">
        <v>1158</v>
      </c>
      <c r="D291" s="46"/>
      <c r="E291" s="31"/>
      <c r="F291" s="47">
        <f>Source!AL70</f>
        <v>3902.96</v>
      </c>
      <c r="G291" s="48" t="str">
        <f>Source!DD70</f>
        <v/>
      </c>
      <c r="H291" s="47">
        <f>ROUND(Source!AC70*Source!I70, 2)</f>
        <v>1.56</v>
      </c>
      <c r="I291" s="48"/>
      <c r="J291" s="48">
        <f>IF(Source!BC70&lt;&gt; 0, Source!BC70, 1)</f>
        <v>9.56</v>
      </c>
      <c r="K291" s="47">
        <f>Source!P70</f>
        <v>14.92</v>
      </c>
      <c r="L291" s="49"/>
    </row>
    <row r="292" spans="1:26" ht="14.25" x14ac:dyDescent="0.2">
      <c r="A292" s="61"/>
      <c r="B292" s="61"/>
      <c r="C292" s="61" t="s">
        <v>1124</v>
      </c>
      <c r="D292" s="46" t="s">
        <v>1125</v>
      </c>
      <c r="E292" s="31">
        <f>Source!BZ70</f>
        <v>117</v>
      </c>
      <c r="F292" s="63"/>
      <c r="G292" s="48"/>
      <c r="H292" s="47">
        <f>SUM(S287:S294)</f>
        <v>4.26</v>
      </c>
      <c r="I292" s="51"/>
      <c r="J292" s="44">
        <f>Source!AT70</f>
        <v>117</v>
      </c>
      <c r="K292" s="47">
        <f>SUM(T287:T294)</f>
        <v>208.42</v>
      </c>
      <c r="L292" s="49"/>
    </row>
    <row r="293" spans="1:26" ht="14.25" x14ac:dyDescent="0.2">
      <c r="A293" s="61"/>
      <c r="B293" s="61"/>
      <c r="C293" s="61" t="s">
        <v>1126</v>
      </c>
      <c r="D293" s="46" t="s">
        <v>1125</v>
      </c>
      <c r="E293" s="31">
        <f>Source!CA70</f>
        <v>74</v>
      </c>
      <c r="F293" s="63"/>
      <c r="G293" s="48"/>
      <c r="H293" s="47">
        <f>SUM(U287:U294)</f>
        <v>2.69</v>
      </c>
      <c r="I293" s="51"/>
      <c r="J293" s="44">
        <f>Source!AU70</f>
        <v>74</v>
      </c>
      <c r="K293" s="47">
        <f>SUM(V287:V294)</f>
        <v>131.82</v>
      </c>
      <c r="L293" s="49"/>
    </row>
    <row r="294" spans="1:26" ht="14.25" x14ac:dyDescent="0.2">
      <c r="A294" s="62"/>
      <c r="B294" s="62"/>
      <c r="C294" s="62" t="s">
        <v>1127</v>
      </c>
      <c r="D294" s="52" t="s">
        <v>1128</v>
      </c>
      <c r="E294" s="53">
        <f>Source!AQ70</f>
        <v>512</v>
      </c>
      <c r="F294" s="54"/>
      <c r="G294" s="55" t="str">
        <f>Source!DI70</f>
        <v>)*1,15)*1,15</v>
      </c>
      <c r="H294" s="54"/>
      <c r="I294" s="55"/>
      <c r="J294" s="55"/>
      <c r="K294" s="54"/>
      <c r="L294" s="56">
        <f>Source!U70</f>
        <v>0.27084799999999998</v>
      </c>
    </row>
    <row r="295" spans="1:26" ht="15" x14ac:dyDescent="0.25">
      <c r="G295" s="57">
        <f>H288+H289+H291+H292+H293</f>
        <v>19.610000000000003</v>
      </c>
      <c r="H295" s="57"/>
      <c r="J295" s="57">
        <f>K288+K289+K291+K292+K293</f>
        <v>608.68000000000006</v>
      </c>
      <c r="K295" s="57"/>
      <c r="L295" s="58">
        <f>Source!U70</f>
        <v>0.27084799999999998</v>
      </c>
      <c r="O295" s="36">
        <f>G295</f>
        <v>19.610000000000003</v>
      </c>
      <c r="P295" s="36">
        <f>J295</f>
        <v>608.68000000000006</v>
      </c>
      <c r="Q295" s="36">
        <f>L295</f>
        <v>0.27084799999999998</v>
      </c>
      <c r="W295">
        <f>IF(Source!BI70&lt;=1,H288+H289+H291+H292+H293, 0)</f>
        <v>19.610000000000003</v>
      </c>
      <c r="X295">
        <f>IF(Source!BI70=2,H288+H289+H291+H292+H293, 0)</f>
        <v>0</v>
      </c>
      <c r="Y295">
        <f>IF(Source!BI70=3,H288+H289+H291+H292+H293, 0)</f>
        <v>0</v>
      </c>
      <c r="Z295">
        <f>IF(Source!BI70=4,H288+H289+H291+H292+H293, 0)</f>
        <v>0</v>
      </c>
    </row>
    <row r="296" spans="1:26" ht="57" x14ac:dyDescent="0.2">
      <c r="A296" s="62">
        <v>45</v>
      </c>
      <c r="B296" s="62" t="str">
        <f>Source!F71</f>
        <v>01.3.02.08-0001</v>
      </c>
      <c r="C296" s="62" t="s">
        <v>1193</v>
      </c>
      <c r="D296" s="52" t="str">
        <f>Source!H71</f>
        <v>кг</v>
      </c>
      <c r="E296" s="53">
        <f>Source!I71</f>
        <v>0.26334000000000002</v>
      </c>
      <c r="F296" s="54">
        <f>Source!AL71</f>
        <v>10.61</v>
      </c>
      <c r="G296" s="55" t="str">
        <f>Source!DD71</f>
        <v/>
      </c>
      <c r="H296" s="54">
        <f>ROUND(Source!AC71*Source!I71, 2)</f>
        <v>2.79</v>
      </c>
      <c r="I296" s="55" t="str">
        <f>Source!BO71</f>
        <v>Письмо Минстроя РФ №13023-ИФ/09 от. 07.03.2024</v>
      </c>
      <c r="J296" s="55">
        <f>IF(Source!BC71&lt;&gt; 0, Source!BC71, 1)</f>
        <v>9.56</v>
      </c>
      <c r="K296" s="54">
        <f>Source!P71</f>
        <v>26.71</v>
      </c>
      <c r="L296" s="59"/>
      <c r="S296">
        <f>ROUND((Source!FX71/100)*((ROUND(Source!AF71*Source!I71, 2)+ROUND(Source!AE71*Source!I71, 2))), 2)</f>
        <v>0</v>
      </c>
      <c r="T296">
        <f>Source!X71</f>
        <v>0</v>
      </c>
      <c r="U296">
        <f>ROUND((Source!FY71/100)*((ROUND(Source!AF71*Source!I71, 2)+ROUND(Source!AE71*Source!I71, 2))), 2)</f>
        <v>0</v>
      </c>
      <c r="V296">
        <f>Source!Y71</f>
        <v>0</v>
      </c>
    </row>
    <row r="297" spans="1:26" ht="15" x14ac:dyDescent="0.25">
      <c r="G297" s="57">
        <f>H296</f>
        <v>2.79</v>
      </c>
      <c r="H297" s="57"/>
      <c r="J297" s="57">
        <f>K296</f>
        <v>26.71</v>
      </c>
      <c r="K297" s="57"/>
      <c r="L297" s="58">
        <f>Source!U71</f>
        <v>0</v>
      </c>
      <c r="O297" s="36">
        <f>G297</f>
        <v>2.79</v>
      </c>
      <c r="P297" s="36">
        <f>J297</f>
        <v>26.71</v>
      </c>
      <c r="Q297" s="36">
        <f>L297</f>
        <v>0</v>
      </c>
      <c r="W297">
        <f>IF(Source!BI71&lt;=1,H296, 0)</f>
        <v>2.79</v>
      </c>
      <c r="X297">
        <f>IF(Source!BI71=2,H296, 0)</f>
        <v>0</v>
      </c>
      <c r="Y297">
        <f>IF(Source!BI71=3,H296, 0)</f>
        <v>0</v>
      </c>
      <c r="Z297">
        <f>IF(Source!BI71=4,H296, 0)</f>
        <v>0</v>
      </c>
    </row>
    <row r="298" spans="1:26" ht="57" x14ac:dyDescent="0.2">
      <c r="A298" s="62">
        <v>46</v>
      </c>
      <c r="B298" s="62" t="str">
        <f>Source!F72</f>
        <v>01.3.02.09-0022</v>
      </c>
      <c r="C298" s="62" t="s">
        <v>1194</v>
      </c>
      <c r="D298" s="52" t="str">
        <f>Source!H72</f>
        <v>кг</v>
      </c>
      <c r="E298" s="53">
        <f>Source!I72</f>
        <v>4.5999999999999999E-2</v>
      </c>
      <c r="F298" s="54">
        <f>Source!AL72</f>
        <v>6.1</v>
      </c>
      <c r="G298" s="55" t="str">
        <f>Source!DD72</f>
        <v/>
      </c>
      <c r="H298" s="54">
        <f>ROUND(Source!AC72*Source!I72, 2)</f>
        <v>0.28000000000000003</v>
      </c>
      <c r="I298" s="55" t="str">
        <f>Source!BO72</f>
        <v>Письмо Минстроя РФ №13023-ИФ/09 от. 07.03.2024</v>
      </c>
      <c r="J298" s="55">
        <f>IF(Source!BC72&lt;&gt; 0, Source!BC72, 1)</f>
        <v>9.56</v>
      </c>
      <c r="K298" s="54">
        <f>Source!P72</f>
        <v>2.68</v>
      </c>
      <c r="L298" s="59"/>
      <c r="S298">
        <f>ROUND((Source!FX72/100)*((ROUND(Source!AF72*Source!I72, 2)+ROUND(Source!AE72*Source!I72, 2))), 2)</f>
        <v>0</v>
      </c>
      <c r="T298">
        <f>Source!X72</f>
        <v>0</v>
      </c>
      <c r="U298">
        <f>ROUND((Source!FY72/100)*((ROUND(Source!AF72*Source!I72, 2)+ROUND(Source!AE72*Source!I72, 2))), 2)</f>
        <v>0</v>
      </c>
      <c r="V298">
        <f>Source!Y72</f>
        <v>0</v>
      </c>
    </row>
    <row r="299" spans="1:26" ht="15" x14ac:dyDescent="0.25">
      <c r="G299" s="57">
        <f>H298</f>
        <v>0.28000000000000003</v>
      </c>
      <c r="H299" s="57"/>
      <c r="J299" s="57">
        <f>K298</f>
        <v>2.68</v>
      </c>
      <c r="K299" s="57"/>
      <c r="L299" s="58">
        <f>Source!U72</f>
        <v>0</v>
      </c>
      <c r="O299" s="36">
        <f>G299</f>
        <v>0.28000000000000003</v>
      </c>
      <c r="P299" s="36">
        <f>J299</f>
        <v>2.68</v>
      </c>
      <c r="Q299" s="36">
        <f>L299</f>
        <v>0</v>
      </c>
      <c r="W299">
        <f>IF(Source!BI72&lt;=1,H298, 0)</f>
        <v>0.28000000000000003</v>
      </c>
      <c r="X299">
        <f>IF(Source!BI72=2,H298, 0)</f>
        <v>0</v>
      </c>
      <c r="Y299">
        <f>IF(Source!BI72=3,H298, 0)</f>
        <v>0</v>
      </c>
      <c r="Z299">
        <f>IF(Source!BI72=4,H298, 0)</f>
        <v>0</v>
      </c>
    </row>
    <row r="300" spans="1:26" ht="401.25" x14ac:dyDescent="0.2">
      <c r="A300" s="61">
        <v>47</v>
      </c>
      <c r="B300" s="61" t="s">
        <v>1195</v>
      </c>
      <c r="C300" s="61" t="s">
        <v>1196</v>
      </c>
      <c r="D300" s="46" t="str">
        <f>Source!H73</f>
        <v>100 м</v>
      </c>
      <c r="E300" s="31">
        <f>Source!I73</f>
        <v>4.0000000000000001E-3</v>
      </c>
      <c r="F300" s="47">
        <f>Source!AL73+Source!AM73+Source!AO73</f>
        <v>2321.4</v>
      </c>
      <c r="G300" s="48"/>
      <c r="H300" s="47"/>
      <c r="I300" s="48" t="str">
        <f>Source!BO73</f>
        <v>Письмо Минстроя РФ №13023-ИФ/09 от. 07.03.2024</v>
      </c>
      <c r="J300" s="48"/>
      <c r="K300" s="47"/>
      <c r="L300" s="49"/>
      <c r="S300">
        <f>ROUND((Source!FX73/100)*((ROUND(Source!AF73*Source!I73, 2)+ROUND(Source!AE73*Source!I73, 2))), 2)</f>
        <v>5.27</v>
      </c>
      <c r="T300">
        <f>Source!X73</f>
        <v>257.83999999999997</v>
      </c>
      <c r="U300">
        <f>ROUND((Source!FY73/100)*((ROUND(Source!AF73*Source!I73, 2)+ROUND(Source!AE73*Source!I73, 2))), 2)</f>
        <v>3.33</v>
      </c>
      <c r="V300">
        <f>Source!Y73</f>
        <v>163.08000000000001</v>
      </c>
    </row>
    <row r="301" spans="1:26" x14ac:dyDescent="0.2">
      <c r="C301" s="37" t="str">
        <f>"Объем: "&amp;Source!I73&amp;"=0,4/"&amp;"100"</f>
        <v>Объем: 0,004=0,4/100</v>
      </c>
    </row>
    <row r="302" spans="1:26" ht="28.5" x14ac:dyDescent="0.2">
      <c r="A302" s="61"/>
      <c r="B302" s="61"/>
      <c r="C302" s="61" t="s">
        <v>1122</v>
      </c>
      <c r="D302" s="46"/>
      <c r="E302" s="31"/>
      <c r="F302" s="47">
        <f>Source!AO73</f>
        <v>771.38</v>
      </c>
      <c r="G302" s="48" t="str">
        <f>Source!DG73</f>
        <v>)*1,15)*1,1)*1,15</v>
      </c>
      <c r="H302" s="47">
        <f>ROUND(Source!AF73*Source!I73, 2)</f>
        <v>4.49</v>
      </c>
      <c r="I302" s="48"/>
      <c r="J302" s="48">
        <f>IF(Source!BA73&lt;&gt; 0, Source!BA73, 1)</f>
        <v>48.96</v>
      </c>
      <c r="K302" s="47">
        <f>Source!S73</f>
        <v>219.77</v>
      </c>
      <c r="L302" s="49"/>
      <c r="R302">
        <f>H302</f>
        <v>4.49</v>
      </c>
    </row>
    <row r="303" spans="1:26" ht="14.25" x14ac:dyDescent="0.2">
      <c r="A303" s="61"/>
      <c r="B303" s="61"/>
      <c r="C303" s="61" t="s">
        <v>642</v>
      </c>
      <c r="D303" s="46"/>
      <c r="E303" s="31"/>
      <c r="F303" s="47">
        <f>Source!AM73</f>
        <v>36.49</v>
      </c>
      <c r="G303" s="48" t="str">
        <f>Source!DE73</f>
        <v>)*1,15)*1,15</v>
      </c>
      <c r="H303" s="47">
        <f>ROUND(Source!AD73*Source!I73, 2)</f>
        <v>0.19</v>
      </c>
      <c r="I303" s="48"/>
      <c r="J303" s="48">
        <f>IF(Source!BB73&lt;&gt; 0, Source!BB73, 1)</f>
        <v>14.22</v>
      </c>
      <c r="K303" s="47">
        <f>Source!Q73</f>
        <v>2.76</v>
      </c>
      <c r="L303" s="49"/>
    </row>
    <row r="304" spans="1:26" ht="28.5" x14ac:dyDescent="0.2">
      <c r="A304" s="61"/>
      <c r="B304" s="61"/>
      <c r="C304" s="61" t="s">
        <v>1123</v>
      </c>
      <c r="D304" s="46"/>
      <c r="E304" s="31"/>
      <c r="F304" s="47">
        <f>Source!AN73</f>
        <v>2.13</v>
      </c>
      <c r="G304" s="48" t="str">
        <f>Source!DF73</f>
        <v>)*1,15)*1,1)*1,15</v>
      </c>
      <c r="H304" s="50">
        <f>ROUND(Source!AE73*Source!I73, 2)</f>
        <v>0.01</v>
      </c>
      <c r="I304" s="48"/>
      <c r="J304" s="48">
        <f>IF(Source!BS73&lt;&gt; 0, Source!BS73, 1)</f>
        <v>48.96</v>
      </c>
      <c r="K304" s="50">
        <f>Source!R73</f>
        <v>0.61</v>
      </c>
      <c r="L304" s="49"/>
      <c r="R304">
        <f>H304</f>
        <v>0.01</v>
      </c>
    </row>
    <row r="305" spans="1:26" ht="14.25" x14ac:dyDescent="0.2">
      <c r="A305" s="61"/>
      <c r="B305" s="61"/>
      <c r="C305" s="61" t="s">
        <v>1158</v>
      </c>
      <c r="D305" s="46"/>
      <c r="E305" s="31"/>
      <c r="F305" s="47">
        <f>Source!AL73</f>
        <v>1513.53</v>
      </c>
      <c r="G305" s="48" t="str">
        <f>Source!DD73</f>
        <v/>
      </c>
      <c r="H305" s="47">
        <f>ROUND(Source!AC73*Source!I73, 2)</f>
        <v>6.05</v>
      </c>
      <c r="I305" s="48"/>
      <c r="J305" s="48">
        <f>IF(Source!BC73&lt;&gt; 0, Source!BC73, 1)</f>
        <v>9.56</v>
      </c>
      <c r="K305" s="47">
        <f>Source!P73</f>
        <v>57.88</v>
      </c>
      <c r="L305" s="49"/>
    </row>
    <row r="306" spans="1:26" ht="14.25" x14ac:dyDescent="0.2">
      <c r="A306" s="61"/>
      <c r="B306" s="61"/>
      <c r="C306" s="61" t="s">
        <v>1124</v>
      </c>
      <c r="D306" s="46" t="s">
        <v>1125</v>
      </c>
      <c r="E306" s="31">
        <f>Source!BZ73</f>
        <v>117</v>
      </c>
      <c r="F306" s="63"/>
      <c r="G306" s="48"/>
      <c r="H306" s="47">
        <f>SUM(S300:S308)</f>
        <v>5.27</v>
      </c>
      <c r="I306" s="51"/>
      <c r="J306" s="44">
        <f>Source!AT73</f>
        <v>117</v>
      </c>
      <c r="K306" s="47">
        <f>SUM(T300:T308)</f>
        <v>257.83999999999997</v>
      </c>
      <c r="L306" s="49"/>
    </row>
    <row r="307" spans="1:26" ht="14.25" x14ac:dyDescent="0.2">
      <c r="A307" s="61"/>
      <c r="B307" s="61"/>
      <c r="C307" s="61" t="s">
        <v>1126</v>
      </c>
      <c r="D307" s="46" t="s">
        <v>1125</v>
      </c>
      <c r="E307" s="31">
        <f>Source!CA73</f>
        <v>74</v>
      </c>
      <c r="F307" s="63"/>
      <c r="G307" s="48"/>
      <c r="H307" s="47">
        <f>SUM(U300:U308)</f>
        <v>3.33</v>
      </c>
      <c r="I307" s="51"/>
      <c r="J307" s="44">
        <f>Source!AU73</f>
        <v>74</v>
      </c>
      <c r="K307" s="47">
        <f>SUM(V300:V308)</f>
        <v>163.08000000000001</v>
      </c>
      <c r="L307" s="49"/>
    </row>
    <row r="308" spans="1:26" ht="14.25" x14ac:dyDescent="0.2">
      <c r="A308" s="62"/>
      <c r="B308" s="62"/>
      <c r="C308" s="62" t="s">
        <v>1127</v>
      </c>
      <c r="D308" s="52" t="s">
        <v>1128</v>
      </c>
      <c r="E308" s="53">
        <f>Source!AQ73</f>
        <v>89.8</v>
      </c>
      <c r="F308" s="54"/>
      <c r="G308" s="55" t="str">
        <f>Source!DI73</f>
        <v>)*1,15)*1,15</v>
      </c>
      <c r="H308" s="54"/>
      <c r="I308" s="55"/>
      <c r="J308" s="55"/>
      <c r="K308" s="54"/>
      <c r="L308" s="56">
        <f>Source!U73</f>
        <v>0.47504199999999985</v>
      </c>
    </row>
    <row r="309" spans="1:26" ht="15" x14ac:dyDescent="0.25">
      <c r="G309" s="57">
        <f>H302+H303+H305+H306+H307</f>
        <v>19.329999999999998</v>
      </c>
      <c r="H309" s="57"/>
      <c r="J309" s="57">
        <f>K302+K303+K305+K306+K307</f>
        <v>701.33</v>
      </c>
      <c r="K309" s="57"/>
      <c r="L309" s="58">
        <f>Source!U73</f>
        <v>0.47504199999999985</v>
      </c>
      <c r="O309" s="36">
        <f>G309</f>
        <v>19.329999999999998</v>
      </c>
      <c r="P309" s="36">
        <f>J309</f>
        <v>701.33</v>
      </c>
      <c r="Q309" s="36">
        <f>L309</f>
        <v>0.47504199999999985</v>
      </c>
      <c r="W309">
        <f>IF(Source!BI73&lt;=1,H302+H303+H305+H306+H307, 0)</f>
        <v>19.329999999999998</v>
      </c>
      <c r="X309">
        <f>IF(Source!BI73=2,H302+H303+H305+H306+H307, 0)</f>
        <v>0</v>
      </c>
      <c r="Y309">
        <f>IF(Source!BI73=3,H302+H303+H305+H306+H307, 0)</f>
        <v>0</v>
      </c>
      <c r="Z309">
        <f>IF(Source!BI73=4,H302+H303+H305+H306+H307, 0)</f>
        <v>0</v>
      </c>
    </row>
    <row r="310" spans="1:26" ht="409.5" x14ac:dyDescent="0.2">
      <c r="A310" s="61">
        <v>48</v>
      </c>
      <c r="B310" s="61" t="s">
        <v>1197</v>
      </c>
      <c r="C310" s="61" t="s">
        <v>1198</v>
      </c>
      <c r="D310" s="46" t="str">
        <f>Source!H74</f>
        <v>100 м</v>
      </c>
      <c r="E310" s="31">
        <f>Source!I74</f>
        <v>0.17826</v>
      </c>
      <c r="F310" s="47">
        <f>Source!AL74+Source!AM74+Source!AO74</f>
        <v>11175.82</v>
      </c>
      <c r="G310" s="48"/>
      <c r="H310" s="47"/>
      <c r="I310" s="48" t="str">
        <f>Source!BO74</f>
        <v>Письмо Минстроя РФ №13023-ИФ/09 от. 07.03.2024</v>
      </c>
      <c r="J310" s="48"/>
      <c r="K310" s="47"/>
      <c r="L310" s="49"/>
      <c r="S310">
        <f>ROUND((Source!FX74/100)*((ROUND(Source!AF74*Source!I74, 2)+ROUND(Source!AE74*Source!I74, 2))), 2)</f>
        <v>765.74</v>
      </c>
      <c r="T310">
        <f>Source!X74</f>
        <v>37490.25</v>
      </c>
      <c r="U310">
        <f>ROUND((Source!FY74/100)*((ROUND(Source!AF74*Source!I74, 2)+ROUND(Source!AE74*Source!I74, 2))), 2)</f>
        <v>391.38</v>
      </c>
      <c r="V310">
        <f>Source!Y74</f>
        <v>19161.68</v>
      </c>
    </row>
    <row r="311" spans="1:26" x14ac:dyDescent="0.2">
      <c r="C311" s="37" t="str">
        <f>"Объем: "&amp;Source!I74&amp;"=17,826/"&amp;"100"</f>
        <v>Объем: 0,17826=17,826/100</v>
      </c>
    </row>
    <row r="312" spans="1:26" ht="28.5" x14ac:dyDescent="0.2">
      <c r="A312" s="61"/>
      <c r="B312" s="61"/>
      <c r="C312" s="61" t="s">
        <v>1122</v>
      </c>
      <c r="D312" s="46"/>
      <c r="E312" s="31"/>
      <c r="F312" s="47">
        <f>Source!AO74</f>
        <v>2860.47</v>
      </c>
      <c r="G312" s="48" t="str">
        <f>Source!DG74</f>
        <v>)*1,15)*1,1)*1,15</v>
      </c>
      <c r="H312" s="47">
        <f>ROUND(Source!AF74*Source!I74, 2)</f>
        <v>741.79</v>
      </c>
      <c r="I312" s="48"/>
      <c r="J312" s="48">
        <f>IF(Source!BA74&lt;&gt; 0, Source!BA74, 1)</f>
        <v>48.96</v>
      </c>
      <c r="K312" s="47">
        <f>Source!S74</f>
        <v>36317.94</v>
      </c>
      <c r="L312" s="49"/>
      <c r="R312">
        <f>H312</f>
        <v>741.79</v>
      </c>
    </row>
    <row r="313" spans="1:26" ht="14.25" x14ac:dyDescent="0.2">
      <c r="A313" s="61"/>
      <c r="B313" s="61"/>
      <c r="C313" s="61" t="s">
        <v>642</v>
      </c>
      <c r="D313" s="46"/>
      <c r="E313" s="31"/>
      <c r="F313" s="47">
        <f>Source!AM74</f>
        <v>6808.31</v>
      </c>
      <c r="G313" s="48" t="str">
        <f>Source!DE74</f>
        <v>)*1,15)*1,15</v>
      </c>
      <c r="H313" s="47">
        <f>ROUND(Source!AD74*Source!I74, 2)</f>
        <v>1614.96</v>
      </c>
      <c r="I313" s="48"/>
      <c r="J313" s="48">
        <f>IF(Source!BB74&lt;&gt; 0, Source!BB74, 1)</f>
        <v>14.22</v>
      </c>
      <c r="K313" s="47">
        <f>Source!Q74</f>
        <v>22964.77</v>
      </c>
      <c r="L313" s="49"/>
    </row>
    <row r="314" spans="1:26" ht="28.5" x14ac:dyDescent="0.2">
      <c r="A314" s="61"/>
      <c r="B314" s="61"/>
      <c r="C314" s="61" t="s">
        <v>1123</v>
      </c>
      <c r="D314" s="46"/>
      <c r="E314" s="31"/>
      <c r="F314" s="47">
        <f>Source!AN74</f>
        <v>420.42</v>
      </c>
      <c r="G314" s="48" t="str">
        <f>Source!DF74</f>
        <v>)*1,15)*1,1)*1,15</v>
      </c>
      <c r="H314" s="50">
        <f>ROUND(Source!AE74*Source!I74, 2)</f>
        <v>109.03</v>
      </c>
      <c r="I314" s="48"/>
      <c r="J314" s="48">
        <f>IF(Source!BS74&lt;&gt; 0, Source!BS74, 1)</f>
        <v>48.96</v>
      </c>
      <c r="K314" s="50">
        <f>Source!R74</f>
        <v>5337.89</v>
      </c>
      <c r="L314" s="49"/>
      <c r="R314">
        <f>H314</f>
        <v>109.03</v>
      </c>
    </row>
    <row r="315" spans="1:26" ht="14.25" x14ac:dyDescent="0.2">
      <c r="A315" s="61"/>
      <c r="B315" s="61"/>
      <c r="C315" s="61" t="s">
        <v>1158</v>
      </c>
      <c r="D315" s="46"/>
      <c r="E315" s="31"/>
      <c r="F315" s="47">
        <f>Source!AL74</f>
        <v>1507.04</v>
      </c>
      <c r="G315" s="48" t="str">
        <f>Source!DD74</f>
        <v/>
      </c>
      <c r="H315" s="47">
        <f>ROUND(Source!AC74*Source!I74, 2)</f>
        <v>268.64</v>
      </c>
      <c r="I315" s="48"/>
      <c r="J315" s="48">
        <f>IF(Source!BC74&lt;&gt; 0, Source!BC74, 1)</f>
        <v>9.56</v>
      </c>
      <c r="K315" s="47">
        <f>Source!P74</f>
        <v>2568.25</v>
      </c>
      <c r="L315" s="49"/>
    </row>
    <row r="316" spans="1:26" ht="14.25" x14ac:dyDescent="0.2">
      <c r="A316" s="61"/>
      <c r="B316" s="61"/>
      <c r="C316" s="61" t="s">
        <v>1124</v>
      </c>
      <c r="D316" s="46" t="s">
        <v>1125</v>
      </c>
      <c r="E316" s="31">
        <f>Source!BZ74</f>
        <v>90</v>
      </c>
      <c r="F316" s="63"/>
      <c r="G316" s="48"/>
      <c r="H316" s="47">
        <f>SUM(S310:S318)</f>
        <v>765.74</v>
      </c>
      <c r="I316" s="51"/>
      <c r="J316" s="44">
        <f>Source!AT74</f>
        <v>90</v>
      </c>
      <c r="K316" s="47">
        <f>SUM(T310:T318)</f>
        <v>37490.25</v>
      </c>
      <c r="L316" s="49"/>
    </row>
    <row r="317" spans="1:26" ht="14.25" x14ac:dyDescent="0.2">
      <c r="A317" s="61"/>
      <c r="B317" s="61"/>
      <c r="C317" s="61" t="s">
        <v>1126</v>
      </c>
      <c r="D317" s="46" t="s">
        <v>1125</v>
      </c>
      <c r="E317" s="31">
        <f>Source!CA74</f>
        <v>46</v>
      </c>
      <c r="F317" s="63"/>
      <c r="G317" s="48"/>
      <c r="H317" s="47">
        <f>SUM(U310:U318)</f>
        <v>391.38</v>
      </c>
      <c r="I317" s="51"/>
      <c r="J317" s="44">
        <f>Source!AU74</f>
        <v>46</v>
      </c>
      <c r="K317" s="47">
        <f>SUM(V310:V318)</f>
        <v>19161.68</v>
      </c>
      <c r="L317" s="49"/>
    </row>
    <row r="318" spans="1:26" ht="14.25" x14ac:dyDescent="0.2">
      <c r="A318" s="62"/>
      <c r="B318" s="62"/>
      <c r="C318" s="62" t="s">
        <v>1127</v>
      </c>
      <c r="D318" s="52" t="s">
        <v>1128</v>
      </c>
      <c r="E318" s="53">
        <f>Source!AQ74</f>
        <v>333</v>
      </c>
      <c r="F318" s="54"/>
      <c r="G318" s="55" t="str">
        <f>Source!DI74</f>
        <v>)*1,15)*1,15</v>
      </c>
      <c r="H318" s="54"/>
      <c r="I318" s="55"/>
      <c r="J318" s="55"/>
      <c r="K318" s="54"/>
      <c r="L318" s="56">
        <f>Source!U74</f>
        <v>78.504367049999985</v>
      </c>
    </row>
    <row r="319" spans="1:26" ht="15" x14ac:dyDescent="0.25">
      <c r="G319" s="57">
        <f>H312+H313+H315+H316+H317</f>
        <v>3782.51</v>
      </c>
      <c r="H319" s="57"/>
      <c r="J319" s="57">
        <f>K312+K313+K315+K316+K317</f>
        <v>118502.89000000001</v>
      </c>
      <c r="K319" s="57"/>
      <c r="L319" s="58">
        <f>Source!U74</f>
        <v>78.504367049999985</v>
      </c>
      <c r="O319" s="36">
        <f>G319</f>
        <v>3782.51</v>
      </c>
      <c r="P319" s="36">
        <f>J319</f>
        <v>118502.89000000001</v>
      </c>
      <c r="Q319" s="36">
        <f>L319</f>
        <v>78.504367049999985</v>
      </c>
      <c r="W319">
        <f>IF(Source!BI74&lt;=1,H312+H313+H315+H316+H317, 0)</f>
        <v>0</v>
      </c>
      <c r="X319">
        <f>IF(Source!BI74=2,H312+H313+H315+H316+H317, 0)</f>
        <v>3782.51</v>
      </c>
      <c r="Y319">
        <f>IF(Source!BI74=3,H312+H313+H315+H316+H317, 0)</f>
        <v>0</v>
      </c>
      <c r="Z319">
        <f>IF(Source!BI74=4,H312+H313+H315+H316+H317, 0)</f>
        <v>0</v>
      </c>
    </row>
    <row r="320" spans="1:26" ht="57" x14ac:dyDescent="0.2">
      <c r="A320" s="62">
        <v>49</v>
      </c>
      <c r="B320" s="62" t="str">
        <f>Source!F75</f>
        <v>23.3.01.04-0034</v>
      </c>
      <c r="C320" s="62" t="s">
        <v>1199</v>
      </c>
      <c r="D320" s="52" t="str">
        <f>Source!H75</f>
        <v>т</v>
      </c>
      <c r="E320" s="53">
        <f>Source!I75</f>
        <v>0.54900000000000004</v>
      </c>
      <c r="F320" s="54">
        <f>Source!AL75</f>
        <v>6694.56</v>
      </c>
      <c r="G320" s="55" t="str">
        <f>Source!DD75</f>
        <v/>
      </c>
      <c r="H320" s="54">
        <f>ROUND(Source!AC75*Source!I75, 2)</f>
        <v>3675.31</v>
      </c>
      <c r="I320" s="55" t="str">
        <f>Source!BO75</f>
        <v>Письмо Минстроя РФ №13023-ИФ/09 от. 07.03.2024</v>
      </c>
      <c r="J320" s="55">
        <f>IF(Source!BC75&lt;&gt; 0, Source!BC75, 1)</f>
        <v>9.56</v>
      </c>
      <c r="K320" s="54">
        <f>Source!P75</f>
        <v>35136</v>
      </c>
      <c r="L320" s="59"/>
      <c r="S320">
        <f>ROUND((Source!FX75/100)*((ROUND(Source!AF75*Source!I75, 2)+ROUND(Source!AE75*Source!I75, 2))), 2)</f>
        <v>0</v>
      </c>
      <c r="T320">
        <f>Source!X75</f>
        <v>0</v>
      </c>
      <c r="U320">
        <f>ROUND((Source!FY75/100)*((ROUND(Source!AF75*Source!I75, 2)+ROUND(Source!AE75*Source!I75, 2))), 2)</f>
        <v>0</v>
      </c>
      <c r="V320">
        <f>Source!Y75</f>
        <v>0</v>
      </c>
    </row>
    <row r="321" spans="1:26" ht="15" x14ac:dyDescent="0.25">
      <c r="G321" s="57">
        <f>H320</f>
        <v>3675.31</v>
      </c>
      <c r="H321" s="57"/>
      <c r="J321" s="57">
        <f>K320</f>
        <v>35136</v>
      </c>
      <c r="K321" s="57"/>
      <c r="L321" s="58">
        <f>Source!U75</f>
        <v>0</v>
      </c>
      <c r="O321" s="36">
        <f>G321</f>
        <v>3675.31</v>
      </c>
      <c r="P321" s="36">
        <f>J321</f>
        <v>35136</v>
      </c>
      <c r="Q321" s="36">
        <f>L321</f>
        <v>0</v>
      </c>
      <c r="W321">
        <f>IF(Source!BI75&lt;=1,H320, 0)</f>
        <v>3675.31</v>
      </c>
      <c r="X321">
        <f>IF(Source!BI75=2,H320, 0)</f>
        <v>0</v>
      </c>
      <c r="Y321">
        <f>IF(Source!BI75=3,H320, 0)</f>
        <v>0</v>
      </c>
      <c r="Z321">
        <f>IF(Source!BI75=4,H320, 0)</f>
        <v>0</v>
      </c>
    </row>
    <row r="322" spans="1:26" ht="57" x14ac:dyDescent="0.2">
      <c r="A322" s="62">
        <v>50</v>
      </c>
      <c r="B322" s="62" t="str">
        <f>Source!F76</f>
        <v>23.8.04.06-0095</v>
      </c>
      <c r="C322" s="62" t="s">
        <v>1200</v>
      </c>
      <c r="D322" s="52" t="str">
        <f>Source!H76</f>
        <v>шт.</v>
      </c>
      <c r="E322" s="53">
        <f>Source!I76</f>
        <v>6</v>
      </c>
      <c r="F322" s="54">
        <f>Source!AL76</f>
        <v>523.01</v>
      </c>
      <c r="G322" s="55" t="str">
        <f>Source!DD76</f>
        <v/>
      </c>
      <c r="H322" s="54">
        <f>ROUND(Source!AC76*Source!I76, 2)</f>
        <v>3138.06</v>
      </c>
      <c r="I322" s="55" t="str">
        <f>Source!BO76</f>
        <v>Письмо Минстроя РФ №13023-ИФ/09 от. 07.03.2024</v>
      </c>
      <c r="J322" s="55">
        <f>IF(Source!BC76&lt;&gt; 0, Source!BC76, 1)</f>
        <v>9.56</v>
      </c>
      <c r="K322" s="54">
        <f>Source!P76</f>
        <v>29999.85</v>
      </c>
      <c r="L322" s="59"/>
      <c r="S322">
        <f>ROUND((Source!FX76/100)*((ROUND(Source!AF76*Source!I76, 2)+ROUND(Source!AE76*Source!I76, 2))), 2)</f>
        <v>0</v>
      </c>
      <c r="T322">
        <f>Source!X76</f>
        <v>0</v>
      </c>
      <c r="U322">
        <f>ROUND((Source!FY76/100)*((ROUND(Source!AF76*Source!I76, 2)+ROUND(Source!AE76*Source!I76, 2))), 2)</f>
        <v>0</v>
      </c>
      <c r="V322">
        <f>Source!Y76</f>
        <v>0</v>
      </c>
    </row>
    <row r="323" spans="1:26" ht="15" x14ac:dyDescent="0.25">
      <c r="G323" s="57">
        <f>H322</f>
        <v>3138.06</v>
      </c>
      <c r="H323" s="57"/>
      <c r="J323" s="57">
        <f>K322</f>
        <v>29999.85</v>
      </c>
      <c r="K323" s="57"/>
      <c r="L323" s="58">
        <f>Source!U76</f>
        <v>0</v>
      </c>
      <c r="O323" s="36">
        <f>G323</f>
        <v>3138.06</v>
      </c>
      <c r="P323" s="36">
        <f>J323</f>
        <v>29999.85</v>
      </c>
      <c r="Q323" s="36">
        <f>L323</f>
        <v>0</v>
      </c>
      <c r="W323">
        <f>IF(Source!BI76&lt;=1,H322, 0)</f>
        <v>3138.06</v>
      </c>
      <c r="X323">
        <f>IF(Source!BI76=2,H322, 0)</f>
        <v>0</v>
      </c>
      <c r="Y323">
        <f>IF(Source!BI76=3,H322, 0)</f>
        <v>0</v>
      </c>
      <c r="Z323">
        <f>IF(Source!BI76=4,H322, 0)</f>
        <v>0</v>
      </c>
    </row>
    <row r="324" spans="1:26" ht="57" x14ac:dyDescent="0.2">
      <c r="A324" s="62">
        <v>51</v>
      </c>
      <c r="B324" s="62" t="str">
        <f>Source!F77</f>
        <v>01.1.02.08-0004</v>
      </c>
      <c r="C324" s="62" t="s">
        <v>1201</v>
      </c>
      <c r="D324" s="52" t="str">
        <f>Source!H77</f>
        <v>ШТ</v>
      </c>
      <c r="E324" s="53">
        <f>Source!I77</f>
        <v>1</v>
      </c>
      <c r="F324" s="54">
        <f>Source!AL77</f>
        <v>52.3</v>
      </c>
      <c r="G324" s="55" t="str">
        <f>Source!DD77</f>
        <v/>
      </c>
      <c r="H324" s="54">
        <f>ROUND(Source!AC77*Source!I77, 2)</f>
        <v>52.3</v>
      </c>
      <c r="I324" s="55" t="str">
        <f>Source!BO77</f>
        <v>Письмо Минстроя РФ №13023-ИФ/09 от. 07.03.2024</v>
      </c>
      <c r="J324" s="55">
        <f>IF(Source!BC77&lt;&gt; 0, Source!BC77, 1)</f>
        <v>9.56</v>
      </c>
      <c r="K324" s="54">
        <f>Source!P77</f>
        <v>499.99</v>
      </c>
      <c r="L324" s="59"/>
      <c r="S324">
        <f>ROUND((Source!FX77/100)*((ROUND(Source!AF77*Source!I77, 2)+ROUND(Source!AE77*Source!I77, 2))), 2)</f>
        <v>0</v>
      </c>
      <c r="T324">
        <f>Source!X77</f>
        <v>0</v>
      </c>
      <c r="U324">
        <f>ROUND((Source!FY77/100)*((ROUND(Source!AF77*Source!I77, 2)+ROUND(Source!AE77*Source!I77, 2))), 2)</f>
        <v>0</v>
      </c>
      <c r="V324">
        <f>Source!Y77</f>
        <v>0</v>
      </c>
    </row>
    <row r="325" spans="1:26" ht="15" x14ac:dyDescent="0.25">
      <c r="G325" s="57">
        <f>H324</f>
        <v>52.3</v>
      </c>
      <c r="H325" s="57"/>
      <c r="J325" s="57">
        <f>K324</f>
        <v>499.99</v>
      </c>
      <c r="K325" s="57"/>
      <c r="L325" s="58">
        <f>Source!U77</f>
        <v>0</v>
      </c>
      <c r="O325" s="36">
        <f>G325</f>
        <v>52.3</v>
      </c>
      <c r="P325" s="36">
        <f>J325</f>
        <v>499.99</v>
      </c>
      <c r="Q325" s="36">
        <f>L325</f>
        <v>0</v>
      </c>
      <c r="W325">
        <f>IF(Source!BI77&lt;=1,H324, 0)</f>
        <v>52.3</v>
      </c>
      <c r="X325">
        <f>IF(Source!BI77=2,H324, 0)</f>
        <v>0</v>
      </c>
      <c r="Y325">
        <f>IF(Source!BI77=3,H324, 0)</f>
        <v>0</v>
      </c>
      <c r="Z325">
        <f>IF(Source!BI77=4,H324, 0)</f>
        <v>0</v>
      </c>
    </row>
    <row r="326" spans="1:26" ht="57" x14ac:dyDescent="0.2">
      <c r="A326" s="62">
        <v>52</v>
      </c>
      <c r="B326" s="62" t="str">
        <f>Source!F78</f>
        <v>01.1.02.08-0004</v>
      </c>
      <c r="C326" s="62" t="s">
        <v>1202</v>
      </c>
      <c r="D326" s="52" t="str">
        <f>Source!H78</f>
        <v>ШТ</v>
      </c>
      <c r="E326" s="53">
        <f>Source!I78</f>
        <v>2</v>
      </c>
      <c r="F326" s="54">
        <f>Source!AL78</f>
        <v>52.3</v>
      </c>
      <c r="G326" s="55" t="str">
        <f>Source!DD78</f>
        <v/>
      </c>
      <c r="H326" s="54">
        <f>ROUND(Source!AC78*Source!I78, 2)</f>
        <v>104.6</v>
      </c>
      <c r="I326" s="55" t="str">
        <f>Source!BO78</f>
        <v>Письмо Минстроя РФ №13023-ИФ/09 от. 07.03.2024</v>
      </c>
      <c r="J326" s="55">
        <f>IF(Source!BC78&lt;&gt; 0, Source!BC78, 1)</f>
        <v>9.56</v>
      </c>
      <c r="K326" s="54">
        <f>Source!P78</f>
        <v>999.98</v>
      </c>
      <c r="L326" s="59"/>
      <c r="S326">
        <f>ROUND((Source!FX78/100)*((ROUND(Source!AF78*Source!I78, 2)+ROUND(Source!AE78*Source!I78, 2))), 2)</f>
        <v>0</v>
      </c>
      <c r="T326">
        <f>Source!X78</f>
        <v>0</v>
      </c>
      <c r="U326">
        <f>ROUND((Source!FY78/100)*((ROUND(Source!AF78*Source!I78, 2)+ROUND(Source!AE78*Source!I78, 2))), 2)</f>
        <v>0</v>
      </c>
      <c r="V326">
        <f>Source!Y78</f>
        <v>0</v>
      </c>
    </row>
    <row r="327" spans="1:26" ht="15" x14ac:dyDescent="0.25">
      <c r="G327" s="57">
        <f>H326</f>
        <v>104.6</v>
      </c>
      <c r="H327" s="57"/>
      <c r="J327" s="57">
        <f>K326</f>
        <v>999.98</v>
      </c>
      <c r="K327" s="57"/>
      <c r="L327" s="58">
        <f>Source!U78</f>
        <v>0</v>
      </c>
      <c r="O327" s="36">
        <f>G327</f>
        <v>104.6</v>
      </c>
      <c r="P327" s="36">
        <f>J327</f>
        <v>999.98</v>
      </c>
      <c r="Q327" s="36">
        <f>L327</f>
        <v>0</v>
      </c>
      <c r="W327">
        <f>IF(Source!BI78&lt;=1,H326, 0)</f>
        <v>104.6</v>
      </c>
      <c r="X327">
        <f>IF(Source!BI78=2,H326, 0)</f>
        <v>0</v>
      </c>
      <c r="Y327">
        <f>IF(Source!BI78=3,H326, 0)</f>
        <v>0</v>
      </c>
      <c r="Z327">
        <f>IF(Source!BI78=4,H326, 0)</f>
        <v>0</v>
      </c>
    </row>
    <row r="328" spans="1:26" ht="57" x14ac:dyDescent="0.2">
      <c r="A328" s="62">
        <v>53</v>
      </c>
      <c r="B328" s="62" t="str">
        <f>Source!F79</f>
        <v>01.7.15.02-0086</v>
      </c>
      <c r="C328" s="62" t="s">
        <v>1203</v>
      </c>
      <c r="D328" s="52" t="str">
        <f>Source!H79</f>
        <v>ШТ</v>
      </c>
      <c r="E328" s="53">
        <f>Source!I79</f>
        <v>16</v>
      </c>
      <c r="F328" s="54">
        <f>Source!AL79</f>
        <v>10.46</v>
      </c>
      <c r="G328" s="55" t="str">
        <f>Source!DD79</f>
        <v/>
      </c>
      <c r="H328" s="54">
        <f>ROUND(Source!AC79*Source!I79, 2)</f>
        <v>167.36</v>
      </c>
      <c r="I328" s="55" t="str">
        <f>Source!BO79</f>
        <v>Письмо Минстроя РФ №13023-ИФ/09 от. 07.03.2024</v>
      </c>
      <c r="J328" s="55">
        <f>IF(Source!BC79&lt;&gt; 0, Source!BC79, 1)</f>
        <v>9.56</v>
      </c>
      <c r="K328" s="54">
        <f>Source!P79</f>
        <v>1599.96</v>
      </c>
      <c r="L328" s="59"/>
      <c r="S328">
        <f>ROUND((Source!FX79/100)*((ROUND(Source!AF79*Source!I79, 2)+ROUND(Source!AE79*Source!I79, 2))), 2)</f>
        <v>0</v>
      </c>
      <c r="T328">
        <f>Source!X79</f>
        <v>0</v>
      </c>
      <c r="U328">
        <f>ROUND((Source!FY79/100)*((ROUND(Source!AF79*Source!I79, 2)+ROUND(Source!AE79*Source!I79, 2))), 2)</f>
        <v>0</v>
      </c>
      <c r="V328">
        <f>Source!Y79</f>
        <v>0</v>
      </c>
    </row>
    <row r="329" spans="1:26" ht="15" x14ac:dyDescent="0.25">
      <c r="G329" s="57">
        <f>H328</f>
        <v>167.36</v>
      </c>
      <c r="H329" s="57"/>
      <c r="J329" s="57">
        <f>K328</f>
        <v>1599.96</v>
      </c>
      <c r="K329" s="57"/>
      <c r="L329" s="58">
        <f>Source!U79</f>
        <v>0</v>
      </c>
      <c r="O329" s="36">
        <f>G329</f>
        <v>167.36</v>
      </c>
      <c r="P329" s="36">
        <f>J329</f>
        <v>1599.96</v>
      </c>
      <c r="Q329" s="36">
        <f>L329</f>
        <v>0</v>
      </c>
      <c r="W329">
        <f>IF(Source!BI79&lt;=1,H328, 0)</f>
        <v>167.36</v>
      </c>
      <c r="X329">
        <f>IF(Source!BI79=2,H328, 0)</f>
        <v>0</v>
      </c>
      <c r="Y329">
        <f>IF(Source!BI79=3,H328, 0)</f>
        <v>0</v>
      </c>
      <c r="Z329">
        <f>IF(Source!BI79=4,H328, 0)</f>
        <v>0</v>
      </c>
    </row>
    <row r="330" spans="1:26" ht="57" x14ac:dyDescent="0.2">
      <c r="A330" s="62">
        <v>54</v>
      </c>
      <c r="B330" s="62" t="str">
        <f>Source!F80</f>
        <v>01.7.15.02-0085</v>
      </c>
      <c r="C330" s="62" t="s">
        <v>1204</v>
      </c>
      <c r="D330" s="52" t="str">
        <f>Source!H80</f>
        <v>ШТ</v>
      </c>
      <c r="E330" s="53">
        <f>Source!I80</f>
        <v>8</v>
      </c>
      <c r="F330" s="54">
        <f>Source!AL80</f>
        <v>10.46</v>
      </c>
      <c r="G330" s="55" t="str">
        <f>Source!DD80</f>
        <v/>
      </c>
      <c r="H330" s="54">
        <f>ROUND(Source!AC80*Source!I80, 2)</f>
        <v>83.68</v>
      </c>
      <c r="I330" s="55" t="str">
        <f>Source!BO80</f>
        <v>Письмо Минстроя РФ №13023-ИФ/09 от. 07.03.2024</v>
      </c>
      <c r="J330" s="55">
        <f>IF(Source!BC80&lt;&gt; 0, Source!BC80, 1)</f>
        <v>9.56</v>
      </c>
      <c r="K330" s="54">
        <f>Source!P80</f>
        <v>799.98</v>
      </c>
      <c r="L330" s="59"/>
      <c r="S330">
        <f>ROUND((Source!FX80/100)*((ROUND(Source!AF80*Source!I80, 2)+ROUND(Source!AE80*Source!I80, 2))), 2)</f>
        <v>0</v>
      </c>
      <c r="T330">
        <f>Source!X80</f>
        <v>0</v>
      </c>
      <c r="U330">
        <f>ROUND((Source!FY80/100)*((ROUND(Source!AF80*Source!I80, 2)+ROUND(Source!AE80*Source!I80, 2))), 2)</f>
        <v>0</v>
      </c>
      <c r="V330">
        <f>Source!Y80</f>
        <v>0</v>
      </c>
    </row>
    <row r="331" spans="1:26" ht="15" x14ac:dyDescent="0.25">
      <c r="G331" s="57">
        <f>H330</f>
        <v>83.68</v>
      </c>
      <c r="H331" s="57"/>
      <c r="J331" s="57">
        <f>K330</f>
        <v>799.98</v>
      </c>
      <c r="K331" s="57"/>
      <c r="L331" s="58">
        <f>Source!U80</f>
        <v>0</v>
      </c>
      <c r="O331" s="36">
        <f>G331</f>
        <v>83.68</v>
      </c>
      <c r="P331" s="36">
        <f>J331</f>
        <v>799.98</v>
      </c>
      <c r="Q331" s="36">
        <f>L331</f>
        <v>0</v>
      </c>
      <c r="W331">
        <f>IF(Source!BI80&lt;=1,H330, 0)</f>
        <v>83.68</v>
      </c>
      <c r="X331">
        <f>IF(Source!BI80=2,H330, 0)</f>
        <v>0</v>
      </c>
      <c r="Y331">
        <f>IF(Source!BI80=3,H330, 0)</f>
        <v>0</v>
      </c>
      <c r="Z331">
        <f>IF(Source!BI80=4,H330, 0)</f>
        <v>0</v>
      </c>
    </row>
    <row r="332" spans="1:26" ht="57" x14ac:dyDescent="0.2">
      <c r="A332" s="62">
        <v>55</v>
      </c>
      <c r="B332" s="62" t="str">
        <f>Source!F81</f>
        <v>01.7.15.05-0026</v>
      </c>
      <c r="C332" s="62" t="s">
        <v>1205</v>
      </c>
      <c r="D332" s="52" t="str">
        <f>Source!H81</f>
        <v>ШТ</v>
      </c>
      <c r="E332" s="53">
        <f>Source!I81</f>
        <v>16</v>
      </c>
      <c r="F332" s="54">
        <f>Source!AL81</f>
        <v>5.23</v>
      </c>
      <c r="G332" s="55" t="str">
        <f>Source!DD81</f>
        <v/>
      </c>
      <c r="H332" s="54">
        <f>ROUND(Source!AC81*Source!I81, 2)</f>
        <v>83.68</v>
      </c>
      <c r="I332" s="55" t="str">
        <f>Source!BO81</f>
        <v>Письмо Минстроя РФ №13023-ИФ/09 от. 07.03.2024</v>
      </c>
      <c r="J332" s="55">
        <f>IF(Source!BC81&lt;&gt; 0, Source!BC81, 1)</f>
        <v>9.56</v>
      </c>
      <c r="K332" s="54">
        <f>Source!P81</f>
        <v>799.98</v>
      </c>
      <c r="L332" s="59"/>
      <c r="S332">
        <f>ROUND((Source!FX81/100)*((ROUND(Source!AF81*Source!I81, 2)+ROUND(Source!AE81*Source!I81, 2))), 2)</f>
        <v>0</v>
      </c>
      <c r="T332">
        <f>Source!X81</f>
        <v>0</v>
      </c>
      <c r="U332">
        <f>ROUND((Source!FY81/100)*((ROUND(Source!AF81*Source!I81, 2)+ROUND(Source!AE81*Source!I81, 2))), 2)</f>
        <v>0</v>
      </c>
      <c r="V332">
        <f>Source!Y81</f>
        <v>0</v>
      </c>
    </row>
    <row r="333" spans="1:26" ht="15" x14ac:dyDescent="0.25">
      <c r="G333" s="57">
        <f>H332</f>
        <v>83.68</v>
      </c>
      <c r="H333" s="57"/>
      <c r="J333" s="57">
        <f>K332</f>
        <v>799.98</v>
      </c>
      <c r="K333" s="57"/>
      <c r="L333" s="58">
        <f>Source!U81</f>
        <v>0</v>
      </c>
      <c r="O333" s="36">
        <f>G333</f>
        <v>83.68</v>
      </c>
      <c r="P333" s="36">
        <f>J333</f>
        <v>799.98</v>
      </c>
      <c r="Q333" s="36">
        <f>L333</f>
        <v>0</v>
      </c>
      <c r="W333">
        <f>IF(Source!BI81&lt;=1,H332, 0)</f>
        <v>83.68</v>
      </c>
      <c r="X333">
        <f>IF(Source!BI81=2,H332, 0)</f>
        <v>0</v>
      </c>
      <c r="Y333">
        <f>IF(Source!BI81=3,H332, 0)</f>
        <v>0</v>
      </c>
      <c r="Z333">
        <f>IF(Source!BI81=4,H332, 0)</f>
        <v>0</v>
      </c>
    </row>
    <row r="334" spans="1:26" ht="57" x14ac:dyDescent="0.2">
      <c r="A334" s="62">
        <v>56</v>
      </c>
      <c r="B334" s="62" t="str">
        <f>Source!F82</f>
        <v>01.7.15.05-0025</v>
      </c>
      <c r="C334" s="62" t="s">
        <v>1206</v>
      </c>
      <c r="D334" s="52" t="str">
        <f>Source!H82</f>
        <v>ШТ</v>
      </c>
      <c r="E334" s="53">
        <f>Source!I82</f>
        <v>8</v>
      </c>
      <c r="F334" s="54">
        <f>Source!AL82</f>
        <v>5.23</v>
      </c>
      <c r="G334" s="55" t="str">
        <f>Source!DD82</f>
        <v/>
      </c>
      <c r="H334" s="54">
        <f>ROUND(Source!AC82*Source!I82, 2)</f>
        <v>41.84</v>
      </c>
      <c r="I334" s="55" t="str">
        <f>Source!BO82</f>
        <v>Письмо Минстроя РФ №13023-ИФ/09 от. 07.03.2024</v>
      </c>
      <c r="J334" s="55">
        <f>IF(Source!BC82&lt;&gt; 0, Source!BC82, 1)</f>
        <v>9.56</v>
      </c>
      <c r="K334" s="54">
        <f>Source!P82</f>
        <v>399.99</v>
      </c>
      <c r="L334" s="59"/>
      <c r="S334">
        <f>ROUND((Source!FX82/100)*((ROUND(Source!AF82*Source!I82, 2)+ROUND(Source!AE82*Source!I82, 2))), 2)</f>
        <v>0</v>
      </c>
      <c r="T334">
        <f>Source!X82</f>
        <v>0</v>
      </c>
      <c r="U334">
        <f>ROUND((Source!FY82/100)*((ROUND(Source!AF82*Source!I82, 2)+ROUND(Source!AE82*Source!I82, 2))), 2)</f>
        <v>0</v>
      </c>
      <c r="V334">
        <f>Source!Y82</f>
        <v>0</v>
      </c>
    </row>
    <row r="335" spans="1:26" ht="15" x14ac:dyDescent="0.25">
      <c r="G335" s="57">
        <f>H334</f>
        <v>41.84</v>
      </c>
      <c r="H335" s="57"/>
      <c r="J335" s="57">
        <f>K334</f>
        <v>399.99</v>
      </c>
      <c r="K335" s="57"/>
      <c r="L335" s="58">
        <f>Source!U82</f>
        <v>0</v>
      </c>
      <c r="O335" s="36">
        <f>G335</f>
        <v>41.84</v>
      </c>
      <c r="P335" s="36">
        <f>J335</f>
        <v>399.99</v>
      </c>
      <c r="Q335" s="36">
        <f>L335</f>
        <v>0</v>
      </c>
      <c r="W335">
        <f>IF(Source!BI82&lt;=1,H334, 0)</f>
        <v>41.84</v>
      </c>
      <c r="X335">
        <f>IF(Source!BI82=2,H334, 0)</f>
        <v>0</v>
      </c>
      <c r="Y335">
        <f>IF(Source!BI82=3,H334, 0)</f>
        <v>0</v>
      </c>
      <c r="Z335">
        <f>IF(Source!BI82=4,H334, 0)</f>
        <v>0</v>
      </c>
    </row>
    <row r="336" spans="1:26" ht="57" x14ac:dyDescent="0.2">
      <c r="A336" s="62">
        <v>57</v>
      </c>
      <c r="B336" s="62" t="str">
        <f>Source!F83</f>
        <v>01.7.15.11-0050</v>
      </c>
      <c r="C336" s="62" t="s">
        <v>1207</v>
      </c>
      <c r="D336" s="52" t="str">
        <f>Source!H83</f>
        <v>ШТ</v>
      </c>
      <c r="E336" s="53">
        <f>Source!I83</f>
        <v>16</v>
      </c>
      <c r="F336" s="54">
        <f>Source!AL83</f>
        <v>1.57</v>
      </c>
      <c r="G336" s="55" t="str">
        <f>Source!DD83</f>
        <v/>
      </c>
      <c r="H336" s="54">
        <f>ROUND(Source!AC83*Source!I83, 2)</f>
        <v>25.12</v>
      </c>
      <c r="I336" s="55" t="str">
        <f>Source!BO83</f>
        <v>Письмо Минстроя РФ №13023-ИФ/09 от. 07.03.2024</v>
      </c>
      <c r="J336" s="55">
        <f>IF(Source!BC83&lt;&gt; 0, Source!BC83, 1)</f>
        <v>9.56</v>
      </c>
      <c r="K336" s="54">
        <f>Source!P83</f>
        <v>240.15</v>
      </c>
      <c r="L336" s="59"/>
      <c r="S336">
        <f>ROUND((Source!FX83/100)*((ROUND(Source!AF83*Source!I83, 2)+ROUND(Source!AE83*Source!I83, 2))), 2)</f>
        <v>0</v>
      </c>
      <c r="T336">
        <f>Source!X83</f>
        <v>0</v>
      </c>
      <c r="U336">
        <f>ROUND((Source!FY83/100)*((ROUND(Source!AF83*Source!I83, 2)+ROUND(Source!AE83*Source!I83, 2))), 2)</f>
        <v>0</v>
      </c>
      <c r="V336">
        <f>Source!Y83</f>
        <v>0</v>
      </c>
    </row>
    <row r="337" spans="1:26" ht="15" x14ac:dyDescent="0.25">
      <c r="G337" s="57">
        <f>H336</f>
        <v>25.12</v>
      </c>
      <c r="H337" s="57"/>
      <c r="J337" s="57">
        <f>K336</f>
        <v>240.15</v>
      </c>
      <c r="K337" s="57"/>
      <c r="L337" s="58">
        <f>Source!U83</f>
        <v>0</v>
      </c>
      <c r="O337" s="36">
        <f>G337</f>
        <v>25.12</v>
      </c>
      <c r="P337" s="36">
        <f>J337</f>
        <v>240.15</v>
      </c>
      <c r="Q337" s="36">
        <f>L337</f>
        <v>0</v>
      </c>
      <c r="W337">
        <f>IF(Source!BI83&lt;=1,H336, 0)</f>
        <v>25.12</v>
      </c>
      <c r="X337">
        <f>IF(Source!BI83=2,H336, 0)</f>
        <v>0</v>
      </c>
      <c r="Y337">
        <f>IF(Source!BI83=3,H336, 0)</f>
        <v>0</v>
      </c>
      <c r="Z337">
        <f>IF(Source!BI83=4,H336, 0)</f>
        <v>0</v>
      </c>
    </row>
    <row r="338" spans="1:26" ht="57" x14ac:dyDescent="0.2">
      <c r="A338" s="62">
        <v>58</v>
      </c>
      <c r="B338" s="62" t="str">
        <f>Source!F84</f>
        <v>01.7.15.11-0048</v>
      </c>
      <c r="C338" s="62" t="s">
        <v>1208</v>
      </c>
      <c r="D338" s="52" t="str">
        <f>Source!H84</f>
        <v>ШТ</v>
      </c>
      <c r="E338" s="53">
        <f>Source!I84</f>
        <v>8</v>
      </c>
      <c r="F338" s="54">
        <f>Source!AL84</f>
        <v>1.57</v>
      </c>
      <c r="G338" s="55" t="str">
        <f>Source!DD84</f>
        <v/>
      </c>
      <c r="H338" s="54">
        <f>ROUND(Source!AC84*Source!I84, 2)</f>
        <v>12.56</v>
      </c>
      <c r="I338" s="55" t="str">
        <f>Source!BO84</f>
        <v>Письмо Минстроя РФ №13023-ИФ/09 от. 07.03.2024</v>
      </c>
      <c r="J338" s="55">
        <f>IF(Source!BC84&lt;&gt; 0, Source!BC84, 1)</f>
        <v>9.56</v>
      </c>
      <c r="K338" s="54">
        <f>Source!P84</f>
        <v>120.07</v>
      </c>
      <c r="L338" s="59"/>
      <c r="S338">
        <f>ROUND((Source!FX84/100)*((ROUND(Source!AF84*Source!I84, 2)+ROUND(Source!AE84*Source!I84, 2))), 2)</f>
        <v>0</v>
      </c>
      <c r="T338">
        <f>Source!X84</f>
        <v>0</v>
      </c>
      <c r="U338">
        <f>ROUND((Source!FY84/100)*((ROUND(Source!AF84*Source!I84, 2)+ROUND(Source!AE84*Source!I84, 2))), 2)</f>
        <v>0</v>
      </c>
      <c r="V338">
        <f>Source!Y84</f>
        <v>0</v>
      </c>
    </row>
    <row r="339" spans="1:26" ht="15" x14ac:dyDescent="0.25">
      <c r="G339" s="57">
        <f>H338</f>
        <v>12.56</v>
      </c>
      <c r="H339" s="57"/>
      <c r="J339" s="57">
        <f>K338</f>
        <v>120.07</v>
      </c>
      <c r="K339" s="57"/>
      <c r="L339" s="58">
        <f>Source!U84</f>
        <v>0</v>
      </c>
      <c r="O339" s="36">
        <f>G339</f>
        <v>12.56</v>
      </c>
      <c r="P339" s="36">
        <f>J339</f>
        <v>120.07</v>
      </c>
      <c r="Q339" s="36">
        <f>L339</f>
        <v>0</v>
      </c>
      <c r="W339">
        <f>IF(Source!BI84&lt;=1,H338, 0)</f>
        <v>12.56</v>
      </c>
      <c r="X339">
        <f>IF(Source!BI84=2,H338, 0)</f>
        <v>0</v>
      </c>
      <c r="Y339">
        <f>IF(Source!BI84=3,H338, 0)</f>
        <v>0</v>
      </c>
      <c r="Z339">
        <f>IF(Source!BI84=4,H338, 0)</f>
        <v>0</v>
      </c>
    </row>
    <row r="340" spans="1:26" ht="57" x14ac:dyDescent="0.2">
      <c r="A340" s="62">
        <v>59</v>
      </c>
      <c r="B340" s="62" t="str">
        <f>Source!F85</f>
        <v>07.2.06.06-0021</v>
      </c>
      <c r="C340" s="62" t="s">
        <v>1209</v>
      </c>
      <c r="D340" s="52" t="str">
        <f>Source!H85</f>
        <v>ШТ</v>
      </c>
      <c r="E340" s="53">
        <f>Source!I85</f>
        <v>1</v>
      </c>
      <c r="F340" s="54">
        <f>Source!AL85</f>
        <v>732.22</v>
      </c>
      <c r="G340" s="55" t="str">
        <f>Source!DD85</f>
        <v/>
      </c>
      <c r="H340" s="54">
        <f>ROUND(Source!AC85*Source!I85, 2)</f>
        <v>732.22</v>
      </c>
      <c r="I340" s="55" t="str">
        <f>Source!BO85</f>
        <v>Письмо Минстроя РФ №13023-ИФ/09 от. 07.03.2024</v>
      </c>
      <c r="J340" s="55">
        <f>IF(Source!BC85&lt;&gt; 0, Source!BC85, 1)</f>
        <v>9.56</v>
      </c>
      <c r="K340" s="54">
        <f>Source!P85</f>
        <v>7000.02</v>
      </c>
      <c r="L340" s="59"/>
      <c r="S340">
        <f>ROUND((Source!FX85/100)*((ROUND(Source!AF85*Source!I85, 2)+ROUND(Source!AE85*Source!I85, 2))), 2)</f>
        <v>0</v>
      </c>
      <c r="T340">
        <f>Source!X85</f>
        <v>0</v>
      </c>
      <c r="U340">
        <f>ROUND((Source!FY85/100)*((ROUND(Source!AF85*Source!I85, 2)+ROUND(Source!AE85*Source!I85, 2))), 2)</f>
        <v>0</v>
      </c>
      <c r="V340">
        <f>Source!Y85</f>
        <v>0</v>
      </c>
    </row>
    <row r="341" spans="1:26" ht="15" x14ac:dyDescent="0.25">
      <c r="G341" s="57">
        <f>H340</f>
        <v>732.22</v>
      </c>
      <c r="H341" s="57"/>
      <c r="J341" s="57">
        <f>K340</f>
        <v>7000.02</v>
      </c>
      <c r="K341" s="57"/>
      <c r="L341" s="58">
        <f>Source!U85</f>
        <v>0</v>
      </c>
      <c r="O341" s="36">
        <f>G341</f>
        <v>732.22</v>
      </c>
      <c r="P341" s="36">
        <f>J341</f>
        <v>7000.02</v>
      </c>
      <c r="Q341" s="36">
        <f>L341</f>
        <v>0</v>
      </c>
      <c r="W341">
        <f>IF(Source!BI85&lt;=1,H340, 0)</f>
        <v>732.22</v>
      </c>
      <c r="X341">
        <f>IF(Source!BI85=2,H340, 0)</f>
        <v>0</v>
      </c>
      <c r="Y341">
        <f>IF(Source!BI85=3,H340, 0)</f>
        <v>0</v>
      </c>
      <c r="Z341">
        <f>IF(Source!BI85=4,H340, 0)</f>
        <v>0</v>
      </c>
    </row>
    <row r="342" spans="1:26" ht="57" x14ac:dyDescent="0.2">
      <c r="A342" s="62">
        <v>60</v>
      </c>
      <c r="B342" s="62" t="str">
        <f>Source!F86</f>
        <v>07.2.07.13-0221</v>
      </c>
      <c r="C342" s="62" t="s">
        <v>1210</v>
      </c>
      <c r="D342" s="52" t="str">
        <f>Source!H86</f>
        <v>ШТ</v>
      </c>
      <c r="E342" s="53">
        <f>Source!I86</f>
        <v>1</v>
      </c>
      <c r="F342" s="54">
        <f>Source!AL86</f>
        <v>2092.0500000000002</v>
      </c>
      <c r="G342" s="55" t="str">
        <f>Source!DD86</f>
        <v/>
      </c>
      <c r="H342" s="54">
        <f>ROUND(Source!AC86*Source!I86, 2)</f>
        <v>2092.0500000000002</v>
      </c>
      <c r="I342" s="55" t="str">
        <f>Source!BO86</f>
        <v>Письмо Минстроя РФ №13023-ИФ/09 от. 07.03.2024</v>
      </c>
      <c r="J342" s="55">
        <f>IF(Source!BC86&lt;&gt; 0, Source!BC86, 1)</f>
        <v>9.56</v>
      </c>
      <c r="K342" s="54">
        <f>Source!P86</f>
        <v>20000</v>
      </c>
      <c r="L342" s="59"/>
      <c r="S342">
        <f>ROUND((Source!FX86/100)*((ROUND(Source!AF86*Source!I86, 2)+ROUND(Source!AE86*Source!I86, 2))), 2)</f>
        <v>0</v>
      </c>
      <c r="T342">
        <f>Source!X86</f>
        <v>0</v>
      </c>
      <c r="U342">
        <f>ROUND((Source!FY86/100)*((ROUND(Source!AF86*Source!I86, 2)+ROUND(Source!AE86*Source!I86, 2))), 2)</f>
        <v>0</v>
      </c>
      <c r="V342">
        <f>Source!Y86</f>
        <v>0</v>
      </c>
    </row>
    <row r="343" spans="1:26" ht="15" x14ac:dyDescent="0.25">
      <c r="G343" s="57">
        <f>H342</f>
        <v>2092.0500000000002</v>
      </c>
      <c r="H343" s="57"/>
      <c r="J343" s="57">
        <f>K342</f>
        <v>20000</v>
      </c>
      <c r="K343" s="57"/>
      <c r="L343" s="58">
        <f>Source!U86</f>
        <v>0</v>
      </c>
      <c r="O343" s="36">
        <f>G343</f>
        <v>2092.0500000000002</v>
      </c>
      <c r="P343" s="36">
        <f>J343</f>
        <v>20000</v>
      </c>
      <c r="Q343" s="36">
        <f>L343</f>
        <v>0</v>
      </c>
      <c r="W343">
        <f>IF(Source!BI86&lt;=1,H342, 0)</f>
        <v>2092.0500000000002</v>
      </c>
      <c r="X343">
        <f>IF(Source!BI86=2,H342, 0)</f>
        <v>0</v>
      </c>
      <c r="Y343">
        <f>IF(Source!BI86=3,H342, 0)</f>
        <v>0</v>
      </c>
      <c r="Z343">
        <f>IF(Source!BI86=4,H342, 0)</f>
        <v>0</v>
      </c>
    </row>
    <row r="344" spans="1:26" ht="387" x14ac:dyDescent="0.2">
      <c r="A344" s="61">
        <v>61</v>
      </c>
      <c r="B344" s="61" t="s">
        <v>1162</v>
      </c>
      <c r="C344" s="61" t="s">
        <v>1211</v>
      </c>
      <c r="D344" s="46" t="str">
        <f>Source!H87</f>
        <v>шт.</v>
      </c>
      <c r="E344" s="31">
        <f>Source!I87</f>
        <v>2</v>
      </c>
      <c r="F344" s="47">
        <f>Source!AL87+Source!AM87+Source!AO87</f>
        <v>171.8</v>
      </c>
      <c r="G344" s="48"/>
      <c r="H344" s="47"/>
      <c r="I344" s="48" t="str">
        <f>Source!BO87</f>
        <v>Письмо Минстроя РФ №13023-ИФ/09 от. 07.03.2024</v>
      </c>
      <c r="J344" s="48"/>
      <c r="K344" s="47"/>
      <c r="L344" s="49"/>
      <c r="S344">
        <f>ROUND((Source!FX87/100)*((ROUND(Source!AF87*Source!I87, 2)+ROUND(Source!AE87*Source!I87, 2))), 2)</f>
        <v>100.22</v>
      </c>
      <c r="T344">
        <f>Source!X87</f>
        <v>4906.8900000000003</v>
      </c>
      <c r="U344">
        <f>ROUND((Source!FY87/100)*((ROUND(Source!AF87*Source!I87, 2)+ROUND(Source!AE87*Source!I87, 2))), 2)</f>
        <v>63.39</v>
      </c>
      <c r="V344">
        <f>Source!Y87</f>
        <v>3103.5</v>
      </c>
    </row>
    <row r="345" spans="1:26" ht="28.5" x14ac:dyDescent="0.2">
      <c r="A345" s="61"/>
      <c r="B345" s="61"/>
      <c r="C345" s="61" t="s">
        <v>1122</v>
      </c>
      <c r="D345" s="46"/>
      <c r="E345" s="31"/>
      <c r="F345" s="47">
        <f>Source!AO87</f>
        <v>16.43</v>
      </c>
      <c r="G345" s="48" t="str">
        <f>Source!DG87</f>
        <v>)*1,15)*1,1)*1,15</v>
      </c>
      <c r="H345" s="47">
        <f>ROUND(Source!AF87*Source!I87, 2)</f>
        <v>47.8</v>
      </c>
      <c r="I345" s="48"/>
      <c r="J345" s="48">
        <f>IF(Source!BA87&lt;&gt; 0, Source!BA87, 1)</f>
        <v>48.96</v>
      </c>
      <c r="K345" s="47">
        <f>Source!S87</f>
        <v>2340.29</v>
      </c>
      <c r="L345" s="49"/>
      <c r="R345">
        <f>H345</f>
        <v>47.8</v>
      </c>
    </row>
    <row r="346" spans="1:26" ht="14.25" x14ac:dyDescent="0.2">
      <c r="A346" s="61"/>
      <c r="B346" s="61"/>
      <c r="C346" s="61" t="s">
        <v>642</v>
      </c>
      <c r="D346" s="46"/>
      <c r="E346" s="31"/>
      <c r="F346" s="47">
        <f>Source!AM87</f>
        <v>149.21</v>
      </c>
      <c r="G346" s="48" t="str">
        <f>Source!DE87</f>
        <v>)*1,15)*1,15</v>
      </c>
      <c r="H346" s="47">
        <f>ROUND(Source!AD87*Source!I87, 2)</f>
        <v>398.1</v>
      </c>
      <c r="I346" s="48"/>
      <c r="J346" s="48">
        <f>IF(Source!BB87&lt;&gt; 0, Source!BB87, 1)</f>
        <v>14.22</v>
      </c>
      <c r="K346" s="47">
        <f>Source!Q87</f>
        <v>5660.98</v>
      </c>
      <c r="L346" s="49"/>
    </row>
    <row r="347" spans="1:26" ht="28.5" x14ac:dyDescent="0.2">
      <c r="A347" s="61"/>
      <c r="B347" s="61"/>
      <c r="C347" s="61" t="s">
        <v>1123</v>
      </c>
      <c r="D347" s="46"/>
      <c r="E347" s="31"/>
      <c r="F347" s="47">
        <f>Source!AN87</f>
        <v>13.01</v>
      </c>
      <c r="G347" s="48" t="str">
        <f>Source!DF87</f>
        <v>)*1,15)*1,1)*1,15</v>
      </c>
      <c r="H347" s="50">
        <f>ROUND(Source!AE87*Source!I87, 2)</f>
        <v>37.86</v>
      </c>
      <c r="I347" s="48"/>
      <c r="J347" s="48">
        <f>IF(Source!BS87&lt;&gt; 0, Source!BS87, 1)</f>
        <v>48.96</v>
      </c>
      <c r="K347" s="50">
        <f>Source!R87</f>
        <v>1853.63</v>
      </c>
      <c r="L347" s="49"/>
      <c r="R347">
        <f>H347</f>
        <v>37.86</v>
      </c>
    </row>
    <row r="348" spans="1:26" ht="14.25" x14ac:dyDescent="0.2">
      <c r="A348" s="61"/>
      <c r="B348" s="61"/>
      <c r="C348" s="61" t="s">
        <v>1158</v>
      </c>
      <c r="D348" s="46"/>
      <c r="E348" s="31"/>
      <c r="F348" s="47">
        <f>Source!AL87</f>
        <v>6.16</v>
      </c>
      <c r="G348" s="48" t="str">
        <f>Source!DD87</f>
        <v/>
      </c>
      <c r="H348" s="47">
        <f>ROUND(Source!AC87*Source!I87, 2)</f>
        <v>12.32</v>
      </c>
      <c r="I348" s="48"/>
      <c r="J348" s="48">
        <f>IF(Source!BC87&lt;&gt; 0, Source!BC87, 1)</f>
        <v>9.56</v>
      </c>
      <c r="K348" s="47">
        <f>Source!P87</f>
        <v>117.78</v>
      </c>
      <c r="L348" s="49"/>
    </row>
    <row r="349" spans="1:26" ht="14.25" x14ac:dyDescent="0.2">
      <c r="A349" s="61"/>
      <c r="B349" s="61"/>
      <c r="C349" s="61" t="s">
        <v>1124</v>
      </c>
      <c r="D349" s="46" t="s">
        <v>1125</v>
      </c>
      <c r="E349" s="31">
        <f>Source!BZ87</f>
        <v>117</v>
      </c>
      <c r="F349" s="63"/>
      <c r="G349" s="48"/>
      <c r="H349" s="47">
        <f>SUM(S344:S351)</f>
        <v>100.22</v>
      </c>
      <c r="I349" s="51"/>
      <c r="J349" s="44">
        <f>Source!AT87</f>
        <v>117</v>
      </c>
      <c r="K349" s="47">
        <f>SUM(T344:T351)</f>
        <v>4906.8900000000003</v>
      </c>
      <c r="L349" s="49"/>
    </row>
    <row r="350" spans="1:26" ht="14.25" x14ac:dyDescent="0.2">
      <c r="A350" s="61"/>
      <c r="B350" s="61"/>
      <c r="C350" s="61" t="s">
        <v>1126</v>
      </c>
      <c r="D350" s="46" t="s">
        <v>1125</v>
      </c>
      <c r="E350" s="31">
        <f>Source!CA87</f>
        <v>74</v>
      </c>
      <c r="F350" s="63"/>
      <c r="G350" s="48"/>
      <c r="H350" s="47">
        <f>SUM(U344:U351)</f>
        <v>63.39</v>
      </c>
      <c r="I350" s="51"/>
      <c r="J350" s="44">
        <f>Source!AU87</f>
        <v>74</v>
      </c>
      <c r="K350" s="47">
        <f>SUM(V344:V351)</f>
        <v>3103.5</v>
      </c>
      <c r="L350" s="49"/>
    </row>
    <row r="351" spans="1:26" ht="14.25" x14ac:dyDescent="0.2">
      <c r="A351" s="62"/>
      <c r="B351" s="62"/>
      <c r="C351" s="62" t="s">
        <v>1127</v>
      </c>
      <c r="D351" s="52" t="s">
        <v>1128</v>
      </c>
      <c r="E351" s="53">
        <f>Source!AQ87</f>
        <v>1.66</v>
      </c>
      <c r="F351" s="54"/>
      <c r="G351" s="55" t="str">
        <f>Source!DI87</f>
        <v>)*1,15)*1,15</v>
      </c>
      <c r="H351" s="54"/>
      <c r="I351" s="55"/>
      <c r="J351" s="55"/>
      <c r="K351" s="54"/>
      <c r="L351" s="56">
        <f>Source!U87</f>
        <v>4.3906999999999989</v>
      </c>
    </row>
    <row r="352" spans="1:26" ht="15" x14ac:dyDescent="0.25">
      <c r="G352" s="57">
        <f>H345+H346+H348+H349+H350</f>
        <v>621.83000000000004</v>
      </c>
      <c r="H352" s="57"/>
      <c r="J352" s="57">
        <f>K345+K346+K348+K349+K350</f>
        <v>16129.439999999999</v>
      </c>
      <c r="K352" s="57"/>
      <c r="L352" s="58">
        <f>Source!U87</f>
        <v>4.3906999999999989</v>
      </c>
      <c r="O352" s="36">
        <f>G352</f>
        <v>621.83000000000004</v>
      </c>
      <c r="P352" s="36">
        <f>J352</f>
        <v>16129.439999999999</v>
      </c>
      <c r="Q352" s="36">
        <f>L352</f>
        <v>4.3906999999999989</v>
      </c>
      <c r="W352">
        <f>IF(Source!BI87&lt;=1,H345+H346+H348+H349+H350, 0)</f>
        <v>621.83000000000004</v>
      </c>
      <c r="X352">
        <f>IF(Source!BI87=2,H345+H346+H348+H349+H350, 0)</f>
        <v>0</v>
      </c>
      <c r="Y352">
        <f>IF(Source!BI87=3,H345+H346+H348+H349+H350, 0)</f>
        <v>0</v>
      </c>
      <c r="Z352">
        <f>IF(Source!BI87=4,H345+H346+H348+H349+H350, 0)</f>
        <v>0</v>
      </c>
    </row>
    <row r="353" spans="1:26" ht="57" x14ac:dyDescent="0.2">
      <c r="A353" s="62">
        <v>62</v>
      </c>
      <c r="B353" s="62" t="str">
        <f>Source!F88</f>
        <v>23.8.03.09-0184</v>
      </c>
      <c r="C353" s="62" t="s">
        <v>1212</v>
      </c>
      <c r="D353" s="52" t="str">
        <f>Source!H88</f>
        <v>ШТ</v>
      </c>
      <c r="E353" s="53">
        <f>Source!I88</f>
        <v>1</v>
      </c>
      <c r="F353" s="54">
        <f>Source!AL88</f>
        <v>209.21</v>
      </c>
      <c r="G353" s="55" t="str">
        <f>Source!DD88</f>
        <v/>
      </c>
      <c r="H353" s="54">
        <f>ROUND(Source!AC88*Source!I88, 2)</f>
        <v>209.21</v>
      </c>
      <c r="I353" s="55" t="str">
        <f>Source!BO88</f>
        <v>Письмо Минстроя РФ №13023-ИФ/09 от. 07.03.2024</v>
      </c>
      <c r="J353" s="55">
        <f>IF(Source!BC88&lt;&gt; 0, Source!BC88, 1)</f>
        <v>9.56</v>
      </c>
      <c r="K353" s="54">
        <f>Source!P88</f>
        <v>2000.05</v>
      </c>
      <c r="L353" s="59"/>
      <c r="S353">
        <f>ROUND((Source!FX88/100)*((ROUND(Source!AF88*Source!I88, 2)+ROUND(Source!AE88*Source!I88, 2))), 2)</f>
        <v>0</v>
      </c>
      <c r="T353">
        <f>Source!X88</f>
        <v>0</v>
      </c>
      <c r="U353">
        <f>ROUND((Source!FY88/100)*((ROUND(Source!AF88*Source!I88, 2)+ROUND(Source!AE88*Source!I88, 2))), 2)</f>
        <v>0</v>
      </c>
      <c r="V353">
        <f>Source!Y88</f>
        <v>0</v>
      </c>
    </row>
    <row r="354" spans="1:26" ht="15" x14ac:dyDescent="0.25">
      <c r="G354" s="57">
        <f>H353</f>
        <v>209.21</v>
      </c>
      <c r="H354" s="57"/>
      <c r="J354" s="57">
        <f>K353</f>
        <v>2000.05</v>
      </c>
      <c r="K354" s="57"/>
      <c r="L354" s="58">
        <f>Source!U88</f>
        <v>0</v>
      </c>
      <c r="O354" s="36">
        <f>G354</f>
        <v>209.21</v>
      </c>
      <c r="P354" s="36">
        <f>J354</f>
        <v>2000.05</v>
      </c>
      <c r="Q354" s="36">
        <f>L354</f>
        <v>0</v>
      </c>
      <c r="W354">
        <f>IF(Source!BI88&lt;=1,H353, 0)</f>
        <v>209.21</v>
      </c>
      <c r="X354">
        <f>IF(Source!BI88=2,H353, 0)</f>
        <v>0</v>
      </c>
      <c r="Y354">
        <f>IF(Source!BI88=3,H353, 0)</f>
        <v>0</v>
      </c>
      <c r="Z354">
        <f>IF(Source!BI88=4,H353, 0)</f>
        <v>0</v>
      </c>
    </row>
    <row r="355" spans="1:26" ht="57" x14ac:dyDescent="0.2">
      <c r="A355" s="62">
        <v>63</v>
      </c>
      <c r="B355" s="62" t="str">
        <f>Source!F89</f>
        <v>23.8.03.09-0184</v>
      </c>
      <c r="C355" s="62" t="s">
        <v>1213</v>
      </c>
      <c r="D355" s="52" t="str">
        <f>Source!H89</f>
        <v>ШТ</v>
      </c>
      <c r="E355" s="53">
        <f>Source!I89</f>
        <v>1</v>
      </c>
      <c r="F355" s="54">
        <f>Source!AL89</f>
        <v>209.21</v>
      </c>
      <c r="G355" s="55" t="str">
        <f>Source!DD89</f>
        <v/>
      </c>
      <c r="H355" s="54">
        <f>ROUND(Source!AC89*Source!I89, 2)</f>
        <v>209.21</v>
      </c>
      <c r="I355" s="55" t="str">
        <f>Source!BO89</f>
        <v>Письмо Минстроя РФ №13023-ИФ/09 от. 07.03.2024</v>
      </c>
      <c r="J355" s="55">
        <f>IF(Source!BC89&lt;&gt; 0, Source!BC89, 1)</f>
        <v>9.56</v>
      </c>
      <c r="K355" s="54">
        <f>Source!P89</f>
        <v>2000.05</v>
      </c>
      <c r="L355" s="59"/>
      <c r="S355">
        <f>ROUND((Source!FX89/100)*((ROUND(Source!AF89*Source!I89, 2)+ROUND(Source!AE89*Source!I89, 2))), 2)</f>
        <v>0</v>
      </c>
      <c r="T355">
        <f>Source!X89</f>
        <v>0</v>
      </c>
      <c r="U355">
        <f>ROUND((Source!FY89/100)*((ROUND(Source!AF89*Source!I89, 2)+ROUND(Source!AE89*Source!I89, 2))), 2)</f>
        <v>0</v>
      </c>
      <c r="V355">
        <f>Source!Y89</f>
        <v>0</v>
      </c>
    </row>
    <row r="356" spans="1:26" ht="15" x14ac:dyDescent="0.25">
      <c r="G356" s="57">
        <f>H355</f>
        <v>209.21</v>
      </c>
      <c r="H356" s="57"/>
      <c r="J356" s="57">
        <f>K355</f>
        <v>2000.05</v>
      </c>
      <c r="K356" s="57"/>
      <c r="L356" s="58">
        <f>Source!U89</f>
        <v>0</v>
      </c>
      <c r="O356" s="36">
        <f>G356</f>
        <v>209.21</v>
      </c>
      <c r="P356" s="36">
        <f>J356</f>
        <v>2000.05</v>
      </c>
      <c r="Q356" s="36">
        <f>L356</f>
        <v>0</v>
      </c>
      <c r="W356">
        <f>IF(Source!BI89&lt;=1,H355, 0)</f>
        <v>209.21</v>
      </c>
      <c r="X356">
        <f>IF(Source!BI89=2,H355, 0)</f>
        <v>0</v>
      </c>
      <c r="Y356">
        <f>IF(Source!BI89=3,H355, 0)</f>
        <v>0</v>
      </c>
      <c r="Z356">
        <f>IF(Source!BI89=4,H355, 0)</f>
        <v>0</v>
      </c>
    </row>
    <row r="357" spans="1:26" ht="409.5" x14ac:dyDescent="0.2">
      <c r="A357" s="61">
        <v>64</v>
      </c>
      <c r="B357" s="61" t="s">
        <v>1214</v>
      </c>
      <c r="C357" s="61" t="s">
        <v>1215</v>
      </c>
      <c r="D357" s="46" t="str">
        <f>Source!H90</f>
        <v>м3</v>
      </c>
      <c r="E357" s="31">
        <f>Source!I90</f>
        <v>0.75</v>
      </c>
      <c r="F357" s="47">
        <f>Source!AL90+Source!AM90+Source!AO90</f>
        <v>238.79106470000002</v>
      </c>
      <c r="G357" s="48"/>
      <c r="H357" s="47"/>
      <c r="I357" s="48" t="str">
        <f>Source!BO90</f>
        <v>Письмо Минстроя РФ №13023-ИФ/09 от. 07.03.2024</v>
      </c>
      <c r="J357" s="48"/>
      <c r="K357" s="47"/>
      <c r="L357" s="49"/>
      <c r="S357">
        <f>ROUND((Source!FX90/100)*((ROUND(Source!AF90*Source!I90, 2)+ROUND(Source!AE90*Source!I90, 2))), 2)</f>
        <v>163.51</v>
      </c>
      <c r="T357">
        <f>Source!X90</f>
        <v>8005.24</v>
      </c>
      <c r="U357">
        <f>ROUND((Source!FY90/100)*((ROUND(Source!AF90*Source!I90, 2)+ROUND(Source!AE90*Source!I90, 2))), 2)</f>
        <v>92.71</v>
      </c>
      <c r="V357">
        <f>Source!Y90</f>
        <v>4539.05</v>
      </c>
    </row>
    <row r="358" spans="1:26" ht="28.5" x14ac:dyDescent="0.2">
      <c r="A358" s="61"/>
      <c r="B358" s="61"/>
      <c r="C358" s="61" t="s">
        <v>1122</v>
      </c>
      <c r="D358" s="46"/>
      <c r="E358" s="31"/>
      <c r="F358" s="47">
        <f>Source!AO90</f>
        <v>164.37200000000001</v>
      </c>
      <c r="G358" s="48" t="str">
        <f>Source!DG90</f>
        <v>)*1,15)*1,1)*1,15</v>
      </c>
      <c r="H358" s="47">
        <f>ROUND(Source!AF90*Source!I90, 2)</f>
        <v>163.04</v>
      </c>
      <c r="I358" s="48"/>
      <c r="J358" s="48">
        <f>IF(Source!BA90&lt;&gt; 0, Source!BA90, 1)</f>
        <v>48.96</v>
      </c>
      <c r="K358" s="47">
        <f>Source!S90</f>
        <v>7982.19</v>
      </c>
      <c r="L358" s="49"/>
      <c r="R358">
        <f>H358</f>
        <v>163.04</v>
      </c>
    </row>
    <row r="359" spans="1:26" ht="14.25" x14ac:dyDescent="0.2">
      <c r="A359" s="61"/>
      <c r="B359" s="61"/>
      <c r="C359" s="61" t="s">
        <v>642</v>
      </c>
      <c r="D359" s="46"/>
      <c r="E359" s="31"/>
      <c r="F359" s="47">
        <f>Source!AM90</f>
        <v>49.138500000000008</v>
      </c>
      <c r="G359" s="48" t="str">
        <f>Source!DE90</f>
        <v>)*1,15)*1,15</v>
      </c>
      <c r="H359" s="47">
        <f>ROUND(Source!AD90*Source!I90, 2)</f>
        <v>48.74</v>
      </c>
      <c r="I359" s="48"/>
      <c r="J359" s="48">
        <f>IF(Source!BB90&lt;&gt; 0, Source!BB90, 1)</f>
        <v>14.22</v>
      </c>
      <c r="K359" s="47">
        <f>Source!Q90</f>
        <v>693.12</v>
      </c>
      <c r="L359" s="49"/>
    </row>
    <row r="360" spans="1:26" ht="28.5" x14ac:dyDescent="0.2">
      <c r="A360" s="61"/>
      <c r="B360" s="61"/>
      <c r="C360" s="61" t="s">
        <v>1123</v>
      </c>
      <c r="D360" s="46"/>
      <c r="E360" s="31"/>
      <c r="F360" s="47">
        <f>Source!AN90</f>
        <v>5.5715000000000012</v>
      </c>
      <c r="G360" s="48" t="str">
        <f>Source!DF90</f>
        <v>)*1,15)*1,1)*1,15</v>
      </c>
      <c r="H360" s="50">
        <f>ROUND(Source!AE90*Source!I90, 2)</f>
        <v>5.53</v>
      </c>
      <c r="I360" s="48"/>
      <c r="J360" s="48">
        <f>IF(Source!BS90&lt;&gt; 0, Source!BS90, 1)</f>
        <v>48.96</v>
      </c>
      <c r="K360" s="50">
        <f>Source!R90</f>
        <v>270.63</v>
      </c>
      <c r="L360" s="49"/>
      <c r="R360">
        <f>H360</f>
        <v>5.53</v>
      </c>
    </row>
    <row r="361" spans="1:26" ht="14.25" x14ac:dyDescent="0.2">
      <c r="A361" s="61"/>
      <c r="B361" s="61"/>
      <c r="C361" s="61" t="s">
        <v>1158</v>
      </c>
      <c r="D361" s="46"/>
      <c r="E361" s="31"/>
      <c r="F361" s="47">
        <f>Source!AL90</f>
        <v>25.280564699999999</v>
      </c>
      <c r="G361" s="48" t="str">
        <f>Source!DD90</f>
        <v/>
      </c>
      <c r="H361" s="47">
        <f>ROUND(Source!AC90*Source!I90, 2)</f>
        <v>18.96</v>
      </c>
      <c r="I361" s="48"/>
      <c r="J361" s="48">
        <f>IF(Source!BC90&lt;&gt; 0, Source!BC90, 1)</f>
        <v>9.56</v>
      </c>
      <c r="K361" s="47">
        <f>Source!P90</f>
        <v>181.26</v>
      </c>
      <c r="L361" s="49"/>
    </row>
    <row r="362" spans="1:26" ht="14.25" x14ac:dyDescent="0.2">
      <c r="A362" s="61"/>
      <c r="B362" s="61"/>
      <c r="C362" s="61" t="s">
        <v>1124</v>
      </c>
      <c r="D362" s="46" t="s">
        <v>1125</v>
      </c>
      <c r="E362" s="31">
        <f>Source!BZ90</f>
        <v>97</v>
      </c>
      <c r="F362" s="63"/>
      <c r="G362" s="48"/>
      <c r="H362" s="47">
        <f>SUM(S357:S364)</f>
        <v>163.51</v>
      </c>
      <c r="I362" s="51"/>
      <c r="J362" s="44">
        <f>Source!AT90</f>
        <v>97</v>
      </c>
      <c r="K362" s="47">
        <f>SUM(T357:T364)</f>
        <v>8005.24</v>
      </c>
      <c r="L362" s="49"/>
    </row>
    <row r="363" spans="1:26" ht="14.25" x14ac:dyDescent="0.2">
      <c r="A363" s="61"/>
      <c r="B363" s="61"/>
      <c r="C363" s="61" t="s">
        <v>1126</v>
      </c>
      <c r="D363" s="46" t="s">
        <v>1125</v>
      </c>
      <c r="E363" s="31">
        <f>Source!CA90</f>
        <v>55</v>
      </c>
      <c r="F363" s="63"/>
      <c r="G363" s="48"/>
      <c r="H363" s="47">
        <f>SUM(U357:U364)</f>
        <v>92.71</v>
      </c>
      <c r="I363" s="51"/>
      <c r="J363" s="44">
        <f>Source!AU90</f>
        <v>55</v>
      </c>
      <c r="K363" s="47">
        <f>SUM(V357:V364)</f>
        <v>4539.05</v>
      </c>
      <c r="L363" s="49"/>
    </row>
    <row r="364" spans="1:26" ht="14.25" x14ac:dyDescent="0.2">
      <c r="A364" s="62"/>
      <c r="B364" s="62"/>
      <c r="C364" s="62" t="s">
        <v>1127</v>
      </c>
      <c r="D364" s="52" t="s">
        <v>1128</v>
      </c>
      <c r="E364" s="53">
        <f>Source!AQ90</f>
        <v>18.850000000000001</v>
      </c>
      <c r="F364" s="54"/>
      <c r="G364" s="55" t="str">
        <f>Source!DI90</f>
        <v>)*1,15)*1,15</v>
      </c>
      <c r="H364" s="54"/>
      <c r="I364" s="55"/>
      <c r="J364" s="55"/>
      <c r="K364" s="54"/>
      <c r="L364" s="56">
        <f>Source!U90</f>
        <v>18.696843749999996</v>
      </c>
    </row>
    <row r="365" spans="1:26" ht="15" x14ac:dyDescent="0.25">
      <c r="G365" s="57">
        <f>H358+H359+H361+H362+H363</f>
        <v>486.96</v>
      </c>
      <c r="H365" s="57"/>
      <c r="J365" s="57">
        <f>K358+K359+K361+K362+K363</f>
        <v>21400.859999999997</v>
      </c>
      <c r="K365" s="57"/>
      <c r="L365" s="58">
        <f>Source!U90</f>
        <v>18.696843749999996</v>
      </c>
      <c r="O365" s="36">
        <f>G365</f>
        <v>486.96</v>
      </c>
      <c r="P365" s="36">
        <f>J365</f>
        <v>21400.859999999997</v>
      </c>
      <c r="Q365" s="36">
        <f>L365</f>
        <v>18.696843749999996</v>
      </c>
      <c r="W365">
        <f>IF(Source!BI90&lt;=1,H358+H359+H361+H362+H363, 0)</f>
        <v>486.96</v>
      </c>
      <c r="X365">
        <f>IF(Source!BI90=2,H358+H359+H361+H362+H363, 0)</f>
        <v>0</v>
      </c>
      <c r="Y365">
        <f>IF(Source!BI90=3,H358+H359+H361+H362+H363, 0)</f>
        <v>0</v>
      </c>
      <c r="Z365">
        <f>IF(Source!BI90=4,H358+H359+H361+H362+H363, 0)</f>
        <v>0</v>
      </c>
    </row>
    <row r="366" spans="1:26" ht="57" x14ac:dyDescent="0.2">
      <c r="A366" s="62">
        <v>65</v>
      </c>
      <c r="B366" s="62" t="str">
        <f>Source!F91</f>
        <v>12.2.04.02-0005</v>
      </c>
      <c r="C366" s="62" t="s">
        <v>1216</v>
      </c>
      <c r="D366" s="52" t="str">
        <f>Source!H91</f>
        <v>м3</v>
      </c>
      <c r="E366" s="53">
        <f>Source!I91</f>
        <v>0.77</v>
      </c>
      <c r="F366" s="54">
        <f>Source!AL91</f>
        <v>554.39</v>
      </c>
      <c r="G366" s="55" t="str">
        <f>Source!DD91</f>
        <v/>
      </c>
      <c r="H366" s="54">
        <f>ROUND(Source!AC91*Source!I91, 2)</f>
        <v>426.88</v>
      </c>
      <c r="I366" s="55" t="str">
        <f>Source!BO91</f>
        <v>Письмо Минстроя РФ №13023-ИФ/09 от. 07.03.2024</v>
      </c>
      <c r="J366" s="55">
        <f>IF(Source!BC91&lt;&gt; 0, Source!BC91, 1)</f>
        <v>9.56</v>
      </c>
      <c r="K366" s="54">
        <f>Source!P91</f>
        <v>4080.98</v>
      </c>
      <c r="L366" s="59"/>
      <c r="S366">
        <f>ROUND((Source!FX91/100)*((ROUND(Source!AF91*Source!I91, 2)+ROUND(Source!AE91*Source!I91, 2))), 2)</f>
        <v>0</v>
      </c>
      <c r="T366">
        <f>Source!X91</f>
        <v>0</v>
      </c>
      <c r="U366">
        <f>ROUND((Source!FY91/100)*((ROUND(Source!AF91*Source!I91, 2)+ROUND(Source!AE91*Source!I91, 2))), 2)</f>
        <v>0</v>
      </c>
      <c r="V366">
        <f>Source!Y91</f>
        <v>0</v>
      </c>
    </row>
    <row r="367" spans="1:26" ht="15" x14ac:dyDescent="0.25">
      <c r="G367" s="57">
        <f>H366</f>
        <v>426.88</v>
      </c>
      <c r="H367" s="57"/>
      <c r="J367" s="57">
        <f>K366</f>
        <v>4080.98</v>
      </c>
      <c r="K367" s="57"/>
      <c r="L367" s="58">
        <f>Source!U91</f>
        <v>0</v>
      </c>
      <c r="O367" s="36">
        <f>G367</f>
        <v>426.88</v>
      </c>
      <c r="P367" s="36">
        <f>J367</f>
        <v>4080.98</v>
      </c>
      <c r="Q367" s="36">
        <f>L367</f>
        <v>0</v>
      </c>
      <c r="W367">
        <f>IF(Source!BI91&lt;=1,H366, 0)</f>
        <v>426.88</v>
      </c>
      <c r="X367">
        <f>IF(Source!BI91=2,H366, 0)</f>
        <v>0</v>
      </c>
      <c r="Y367">
        <f>IF(Source!BI91=3,H366, 0)</f>
        <v>0</v>
      </c>
      <c r="Z367">
        <f>IF(Source!BI91=4,H366, 0)</f>
        <v>0</v>
      </c>
    </row>
    <row r="368" spans="1:26" ht="409.5" x14ac:dyDescent="0.2">
      <c r="A368" s="61">
        <v>66</v>
      </c>
      <c r="B368" s="61" t="s">
        <v>1217</v>
      </c>
      <c r="C368" s="61" t="s">
        <v>1218</v>
      </c>
      <c r="D368" s="46" t="str">
        <f>Source!H92</f>
        <v>100 м2</v>
      </c>
      <c r="E368" s="31">
        <f>Source!I92</f>
        <v>0.17699999999999999</v>
      </c>
      <c r="F368" s="47">
        <f>Source!AL92+Source!AM92+Source!AO92</f>
        <v>2280.7813530000003</v>
      </c>
      <c r="G368" s="48"/>
      <c r="H368" s="47"/>
      <c r="I368" s="48" t="str">
        <f>Source!BO92</f>
        <v>Письмо Минстроя РФ №13023-ИФ/09 от. 07.03.2024</v>
      </c>
      <c r="J368" s="48"/>
      <c r="K368" s="47"/>
      <c r="L368" s="49"/>
      <c r="S368">
        <f>ROUND((Source!FX92/100)*((ROUND(Source!AF92*Source!I92, 2)+ROUND(Source!AE92*Source!I92, 2))), 2)</f>
        <v>296.55</v>
      </c>
      <c r="T368">
        <f>Source!X92</f>
        <v>14519</v>
      </c>
      <c r="U368">
        <f>ROUND((Source!FY92/100)*((ROUND(Source!AF92*Source!I92, 2)+ROUND(Source!AE92*Source!I92, 2))), 2)</f>
        <v>168.15</v>
      </c>
      <c r="V368">
        <f>Source!Y92</f>
        <v>8232.42</v>
      </c>
    </row>
    <row r="369" spans="1:26" x14ac:dyDescent="0.2">
      <c r="C369" s="37" t="str">
        <f>"Объем: "&amp;Source!I92&amp;"=17,7/"&amp;"100"</f>
        <v>Объем: 0,177=17,7/100</v>
      </c>
    </row>
    <row r="370" spans="1:26" ht="28.5" x14ac:dyDescent="0.2">
      <c r="A370" s="61"/>
      <c r="B370" s="61"/>
      <c r="C370" s="61" t="s">
        <v>1122</v>
      </c>
      <c r="D370" s="46"/>
      <c r="E370" s="31"/>
      <c r="F370" s="47">
        <f>Source!AO92</f>
        <v>1295.0944000000002</v>
      </c>
      <c r="G370" s="48" t="str">
        <f>Source!DG92</f>
        <v>)*1,15)*1,1)*1,15</v>
      </c>
      <c r="H370" s="47">
        <f>ROUND(Source!AF92*Source!I92, 2)</f>
        <v>303.16000000000003</v>
      </c>
      <c r="I370" s="48"/>
      <c r="J370" s="48">
        <f>IF(Source!BA92&lt;&gt; 0, Source!BA92, 1)</f>
        <v>48.96</v>
      </c>
      <c r="K370" s="47">
        <f>Source!S92</f>
        <v>14842.64</v>
      </c>
      <c r="L370" s="49"/>
      <c r="R370">
        <f>H370</f>
        <v>303.16000000000003</v>
      </c>
    </row>
    <row r="371" spans="1:26" ht="14.25" x14ac:dyDescent="0.2">
      <c r="A371" s="61"/>
      <c r="B371" s="61"/>
      <c r="C371" s="61" t="s">
        <v>642</v>
      </c>
      <c r="D371" s="46"/>
      <c r="E371" s="31"/>
      <c r="F371" s="47">
        <f>Source!AM92</f>
        <v>952.40250000000003</v>
      </c>
      <c r="G371" s="48" t="str">
        <f>Source!DE92</f>
        <v>)*1,15)*1,15</v>
      </c>
      <c r="H371" s="47">
        <f>ROUND(Source!AD92*Source!I92, 2)</f>
        <v>222.94</v>
      </c>
      <c r="I371" s="48"/>
      <c r="J371" s="48">
        <f>IF(Source!BB92&lt;&gt; 0, Source!BB92, 1)</f>
        <v>14.22</v>
      </c>
      <c r="K371" s="47">
        <f>Source!Q92</f>
        <v>3170.21</v>
      </c>
      <c r="L371" s="49"/>
    </row>
    <row r="372" spans="1:26" ht="28.5" x14ac:dyDescent="0.2">
      <c r="A372" s="61"/>
      <c r="B372" s="61"/>
      <c r="C372" s="61" t="s">
        <v>1123</v>
      </c>
      <c r="D372" s="46"/>
      <c r="E372" s="31"/>
      <c r="F372" s="47">
        <f>Source!AN92</f>
        <v>10.940400000000002</v>
      </c>
      <c r="G372" s="48" t="str">
        <f>Source!DF92</f>
        <v>)*1,15)*1,1)*1,15</v>
      </c>
      <c r="H372" s="50">
        <f>ROUND(Source!AE92*Source!I92, 2)</f>
        <v>2.56</v>
      </c>
      <c r="I372" s="48"/>
      <c r="J372" s="48">
        <f>IF(Source!BS92&lt;&gt; 0, Source!BS92, 1)</f>
        <v>48.96</v>
      </c>
      <c r="K372" s="50">
        <f>Source!R92</f>
        <v>125.4</v>
      </c>
      <c r="L372" s="49"/>
      <c r="R372">
        <f>H372</f>
        <v>2.56</v>
      </c>
    </row>
    <row r="373" spans="1:26" ht="14.25" x14ac:dyDescent="0.2">
      <c r="A373" s="61"/>
      <c r="B373" s="61"/>
      <c r="C373" s="61" t="s">
        <v>1158</v>
      </c>
      <c r="D373" s="46"/>
      <c r="E373" s="31"/>
      <c r="F373" s="47">
        <f>Source!AL92</f>
        <v>33.284452999999999</v>
      </c>
      <c r="G373" s="48" t="str">
        <f>Source!DD92</f>
        <v/>
      </c>
      <c r="H373" s="47">
        <f>ROUND(Source!AC92*Source!I92, 2)</f>
        <v>5.89</v>
      </c>
      <c r="I373" s="48"/>
      <c r="J373" s="48">
        <f>IF(Source!BC92&lt;&gt; 0, Source!BC92, 1)</f>
        <v>9.56</v>
      </c>
      <c r="K373" s="47">
        <f>Source!P92</f>
        <v>56.31</v>
      </c>
      <c r="L373" s="49"/>
    </row>
    <row r="374" spans="1:26" ht="14.25" x14ac:dyDescent="0.2">
      <c r="A374" s="61"/>
      <c r="B374" s="61"/>
      <c r="C374" s="61" t="s">
        <v>1124</v>
      </c>
      <c r="D374" s="46" t="s">
        <v>1125</v>
      </c>
      <c r="E374" s="31">
        <f>Source!BZ92</f>
        <v>97</v>
      </c>
      <c r="F374" s="63"/>
      <c r="G374" s="48"/>
      <c r="H374" s="47">
        <f>SUM(S368:S376)</f>
        <v>296.55</v>
      </c>
      <c r="I374" s="51"/>
      <c r="J374" s="44">
        <f>Source!AT92</f>
        <v>97</v>
      </c>
      <c r="K374" s="47">
        <f>SUM(T368:T376)</f>
        <v>14519</v>
      </c>
      <c r="L374" s="49"/>
    </row>
    <row r="375" spans="1:26" ht="14.25" x14ac:dyDescent="0.2">
      <c r="A375" s="61"/>
      <c r="B375" s="61"/>
      <c r="C375" s="61" t="s">
        <v>1126</v>
      </c>
      <c r="D375" s="46" t="s">
        <v>1125</v>
      </c>
      <c r="E375" s="31">
        <f>Source!CA92</f>
        <v>55</v>
      </c>
      <c r="F375" s="63"/>
      <c r="G375" s="48"/>
      <c r="H375" s="47">
        <f>SUM(U368:U376)</f>
        <v>168.15</v>
      </c>
      <c r="I375" s="51"/>
      <c r="J375" s="44">
        <f>Source!AU92</f>
        <v>55</v>
      </c>
      <c r="K375" s="47">
        <f>SUM(V368:V376)</f>
        <v>8232.42</v>
      </c>
      <c r="L375" s="49"/>
    </row>
    <row r="376" spans="1:26" ht="14.25" x14ac:dyDescent="0.2">
      <c r="A376" s="62"/>
      <c r="B376" s="62"/>
      <c r="C376" s="62" t="s">
        <v>1127</v>
      </c>
      <c r="D376" s="52" t="s">
        <v>1128</v>
      </c>
      <c r="E376" s="53">
        <f>Source!AQ92</f>
        <v>148.52000000000001</v>
      </c>
      <c r="F376" s="54"/>
      <c r="G376" s="55" t="str">
        <f>Source!DI92</f>
        <v>)*1,15)*1,15</v>
      </c>
      <c r="H376" s="54"/>
      <c r="I376" s="55"/>
      <c r="J376" s="55"/>
      <c r="K376" s="54"/>
      <c r="L376" s="56">
        <f>Source!U92</f>
        <v>34.765932899999996</v>
      </c>
    </row>
    <row r="377" spans="1:26" ht="15" x14ac:dyDescent="0.25">
      <c r="G377" s="57">
        <f>H370+H371+H373+H374+H375</f>
        <v>996.68999999999994</v>
      </c>
      <c r="H377" s="57"/>
      <c r="J377" s="57">
        <f>K370+K371+K373+K374+K375</f>
        <v>40820.58</v>
      </c>
      <c r="K377" s="57"/>
      <c r="L377" s="58">
        <f>Source!U92</f>
        <v>34.765932899999996</v>
      </c>
      <c r="O377" s="36">
        <f>G377</f>
        <v>996.68999999999994</v>
      </c>
      <c r="P377" s="36">
        <f>J377</f>
        <v>40820.58</v>
      </c>
      <c r="Q377" s="36">
        <f>L377</f>
        <v>34.765932899999996</v>
      </c>
      <c r="W377">
        <f>IF(Source!BI92&lt;=1,H370+H371+H373+H374+H375, 0)</f>
        <v>996.68999999999994</v>
      </c>
      <c r="X377">
        <f>IF(Source!BI92=2,H370+H371+H373+H374+H375, 0)</f>
        <v>0</v>
      </c>
      <c r="Y377">
        <f>IF(Source!BI92=3,H370+H371+H373+H374+H375, 0)</f>
        <v>0</v>
      </c>
      <c r="Z377">
        <f>IF(Source!BI92=4,H370+H371+H373+H374+H375, 0)</f>
        <v>0</v>
      </c>
    </row>
    <row r="378" spans="1:26" ht="57" x14ac:dyDescent="0.2">
      <c r="A378" s="62">
        <v>67</v>
      </c>
      <c r="B378" s="62" t="str">
        <f>Source!F93</f>
        <v>08.3.05.05-0046</v>
      </c>
      <c r="C378" s="62" t="s">
        <v>1219</v>
      </c>
      <c r="D378" s="52" t="str">
        <f>Source!H93</f>
        <v>м2</v>
      </c>
      <c r="E378" s="53">
        <f>Source!I93</f>
        <v>21.594000000000001</v>
      </c>
      <c r="F378" s="54">
        <f>Source!AL93</f>
        <v>27.09</v>
      </c>
      <c r="G378" s="55" t="str">
        <f>Source!DD93</f>
        <v/>
      </c>
      <c r="H378" s="54">
        <f>ROUND(Source!AC93*Source!I93, 2)</f>
        <v>584.98</v>
      </c>
      <c r="I378" s="55" t="str">
        <f>Source!BO93</f>
        <v>Письмо Минстроя РФ №13023-ИФ/09 от. 07.03.2024</v>
      </c>
      <c r="J378" s="55">
        <f>IF(Source!BC93&lt;&gt; 0, Source!BC93, 1)</f>
        <v>9.56</v>
      </c>
      <c r="K378" s="54">
        <f>Source!P93</f>
        <v>5592.42</v>
      </c>
      <c r="L378" s="59"/>
      <c r="S378">
        <f>ROUND((Source!FX93/100)*((ROUND(Source!AF93*Source!I93, 2)+ROUND(Source!AE93*Source!I93, 2))), 2)</f>
        <v>0</v>
      </c>
      <c r="T378">
        <f>Source!X93</f>
        <v>0</v>
      </c>
      <c r="U378">
        <f>ROUND((Source!FY93/100)*((ROUND(Source!AF93*Source!I93, 2)+ROUND(Source!AE93*Source!I93, 2))), 2)</f>
        <v>0</v>
      </c>
      <c r="V378">
        <f>Source!Y93</f>
        <v>0</v>
      </c>
    </row>
    <row r="379" spans="1:26" ht="15" x14ac:dyDescent="0.25">
      <c r="G379" s="57">
        <f>H378</f>
        <v>584.98</v>
      </c>
      <c r="H379" s="57"/>
      <c r="J379" s="57">
        <f>K378</f>
        <v>5592.42</v>
      </c>
      <c r="K379" s="57"/>
      <c r="L379" s="58">
        <f>Source!U93</f>
        <v>0</v>
      </c>
      <c r="O379" s="36">
        <f>G379</f>
        <v>584.98</v>
      </c>
      <c r="P379" s="36">
        <f>J379</f>
        <v>5592.42</v>
      </c>
      <c r="Q379" s="36">
        <f>L379</f>
        <v>0</v>
      </c>
      <c r="W379">
        <f>IF(Source!BI93&lt;=1,H378, 0)</f>
        <v>584.98</v>
      </c>
      <c r="X379">
        <f>IF(Source!BI93=2,H378, 0)</f>
        <v>0</v>
      </c>
      <c r="Y379">
        <f>IF(Source!BI93=3,H378, 0)</f>
        <v>0</v>
      </c>
      <c r="Z379">
        <f>IF(Source!BI93=4,H378, 0)</f>
        <v>0</v>
      </c>
    </row>
    <row r="380" spans="1:26" ht="409.5" x14ac:dyDescent="0.2">
      <c r="A380" s="61">
        <v>68</v>
      </c>
      <c r="B380" s="61" t="s">
        <v>1220</v>
      </c>
      <c r="C380" s="61" t="s">
        <v>1221</v>
      </c>
      <c r="D380" s="46" t="str">
        <f>Source!H94</f>
        <v>м3</v>
      </c>
      <c r="E380" s="31">
        <f>Source!I94</f>
        <v>1.47</v>
      </c>
      <c r="F380" s="47">
        <f>Source!AL94+Source!AM94+Source!AO94</f>
        <v>237.83105999999998</v>
      </c>
      <c r="G380" s="48"/>
      <c r="H380" s="47"/>
      <c r="I380" s="48" t="str">
        <f>Source!BO94</f>
        <v>Письмо Минстроя РФ №13023-ИФ/09 от. 07.03.2024</v>
      </c>
      <c r="J380" s="48"/>
      <c r="K380" s="47"/>
      <c r="L380" s="49"/>
      <c r="S380">
        <f>ROUND((Source!FX94/100)*((ROUND(Source!AF94*Source!I94, 2)+ROUND(Source!AE94*Source!I94, 2))), 2)</f>
        <v>241.1</v>
      </c>
      <c r="T380">
        <f>Source!X94</f>
        <v>11804.52</v>
      </c>
      <c r="U380">
        <f>ROUND((Source!FY94/100)*((ROUND(Source!AF94*Source!I94, 2)+ROUND(Source!AE94*Source!I94, 2))), 2)</f>
        <v>136.71</v>
      </c>
      <c r="V380">
        <f>Source!Y94</f>
        <v>6693.29</v>
      </c>
    </row>
    <row r="381" spans="1:26" ht="28.5" x14ac:dyDescent="0.2">
      <c r="A381" s="61"/>
      <c r="B381" s="61"/>
      <c r="C381" s="61" t="s">
        <v>1122</v>
      </c>
      <c r="D381" s="46"/>
      <c r="E381" s="31"/>
      <c r="F381" s="47">
        <f>Source!AO94</f>
        <v>122.69199999999999</v>
      </c>
      <c r="G381" s="48" t="str">
        <f>Source!DG94</f>
        <v>)*1,15)*1,1)*1,15</v>
      </c>
      <c r="H381" s="47">
        <f>ROUND(Source!AF94*Source!I94, 2)</f>
        <v>238.52</v>
      </c>
      <c r="I381" s="48"/>
      <c r="J381" s="48">
        <f>IF(Source!BA94&lt;&gt; 0, Source!BA94, 1)</f>
        <v>48.96</v>
      </c>
      <c r="K381" s="47">
        <f>Source!S94</f>
        <v>11678.05</v>
      </c>
      <c r="L381" s="49"/>
      <c r="R381">
        <f>H381</f>
        <v>238.52</v>
      </c>
    </row>
    <row r="382" spans="1:26" ht="14.25" x14ac:dyDescent="0.2">
      <c r="A382" s="61"/>
      <c r="B382" s="61"/>
      <c r="C382" s="61" t="s">
        <v>642</v>
      </c>
      <c r="D382" s="46"/>
      <c r="E382" s="31"/>
      <c r="F382" s="47">
        <f>Source!AM94</f>
        <v>44.694900000000004</v>
      </c>
      <c r="G382" s="48" t="str">
        <f>Source!DE94</f>
        <v>)*1,15)*1,15</v>
      </c>
      <c r="H382" s="47">
        <f>ROUND(Source!AD94*Source!I94, 2)</f>
        <v>86.89</v>
      </c>
      <c r="I382" s="48"/>
      <c r="J382" s="48">
        <f>IF(Source!BB94&lt;&gt; 0, Source!BB94, 1)</f>
        <v>14.22</v>
      </c>
      <c r="K382" s="47">
        <f>Source!Q94</f>
        <v>1235.5999999999999</v>
      </c>
      <c r="L382" s="49"/>
    </row>
    <row r="383" spans="1:26" ht="28.5" x14ac:dyDescent="0.2">
      <c r="A383" s="61"/>
      <c r="B383" s="61"/>
      <c r="C383" s="61" t="s">
        <v>1123</v>
      </c>
      <c r="D383" s="46"/>
      <c r="E383" s="31"/>
      <c r="F383" s="47">
        <f>Source!AN94</f>
        <v>5.1663000000000006</v>
      </c>
      <c r="G383" s="48" t="str">
        <f>Source!DF94</f>
        <v>)*1,15)*1,1)*1,15</v>
      </c>
      <c r="H383" s="50">
        <f>ROUND(Source!AE94*Source!I94, 2)</f>
        <v>10.039999999999999</v>
      </c>
      <c r="I383" s="48"/>
      <c r="J383" s="48">
        <f>IF(Source!BS94&lt;&gt; 0, Source!BS94, 1)</f>
        <v>48.96</v>
      </c>
      <c r="K383" s="50">
        <f>Source!R94</f>
        <v>491.56</v>
      </c>
      <c r="L383" s="49"/>
      <c r="R383">
        <f>H383</f>
        <v>10.039999999999999</v>
      </c>
    </row>
    <row r="384" spans="1:26" ht="14.25" x14ac:dyDescent="0.2">
      <c r="A384" s="61"/>
      <c r="B384" s="61"/>
      <c r="C384" s="61" t="s">
        <v>1158</v>
      </c>
      <c r="D384" s="46"/>
      <c r="E384" s="31"/>
      <c r="F384" s="47">
        <f>Source!AL94</f>
        <v>70.444159999999997</v>
      </c>
      <c r="G384" s="48" t="str">
        <f>Source!DD94</f>
        <v/>
      </c>
      <c r="H384" s="47">
        <f>ROUND(Source!AC94*Source!I94, 2)</f>
        <v>103.55</v>
      </c>
      <c r="I384" s="48"/>
      <c r="J384" s="48">
        <f>IF(Source!BC94&lt;&gt; 0, Source!BC94, 1)</f>
        <v>9.56</v>
      </c>
      <c r="K384" s="47">
        <f>Source!P94</f>
        <v>989.91</v>
      </c>
      <c r="L384" s="49"/>
    </row>
    <row r="385" spans="1:26" ht="14.25" x14ac:dyDescent="0.2">
      <c r="A385" s="61"/>
      <c r="B385" s="61"/>
      <c r="C385" s="61" t="s">
        <v>1124</v>
      </c>
      <c r="D385" s="46" t="s">
        <v>1125</v>
      </c>
      <c r="E385" s="31">
        <f>Source!BZ94</f>
        <v>97</v>
      </c>
      <c r="F385" s="63"/>
      <c r="G385" s="48"/>
      <c r="H385" s="47">
        <f>SUM(S380:S387)</f>
        <v>241.1</v>
      </c>
      <c r="I385" s="51"/>
      <c r="J385" s="44">
        <f>Source!AT94</f>
        <v>97</v>
      </c>
      <c r="K385" s="47">
        <f>SUM(T380:T387)</f>
        <v>11804.52</v>
      </c>
      <c r="L385" s="49"/>
    </row>
    <row r="386" spans="1:26" ht="14.25" x14ac:dyDescent="0.2">
      <c r="A386" s="61"/>
      <c r="B386" s="61"/>
      <c r="C386" s="61" t="s">
        <v>1126</v>
      </c>
      <c r="D386" s="46" t="s">
        <v>1125</v>
      </c>
      <c r="E386" s="31">
        <f>Source!CA94</f>
        <v>55</v>
      </c>
      <c r="F386" s="63"/>
      <c r="G386" s="48"/>
      <c r="H386" s="47">
        <f>SUM(U380:U387)</f>
        <v>136.71</v>
      </c>
      <c r="I386" s="51"/>
      <c r="J386" s="44">
        <f>Source!AU94</f>
        <v>55</v>
      </c>
      <c r="K386" s="47">
        <f>SUM(V380:V387)</f>
        <v>6693.29</v>
      </c>
      <c r="L386" s="49"/>
    </row>
    <row r="387" spans="1:26" ht="14.25" x14ac:dyDescent="0.2">
      <c r="A387" s="62"/>
      <c r="B387" s="62"/>
      <c r="C387" s="62" t="s">
        <v>1127</v>
      </c>
      <c r="D387" s="52" t="s">
        <v>1128</v>
      </c>
      <c r="E387" s="53">
        <f>Source!AQ94</f>
        <v>14.8</v>
      </c>
      <c r="F387" s="54"/>
      <c r="G387" s="55" t="str">
        <f>Source!DI94</f>
        <v>)*1,15)*1,15</v>
      </c>
      <c r="H387" s="54"/>
      <c r="I387" s="55"/>
      <c r="J387" s="55"/>
      <c r="K387" s="54"/>
      <c r="L387" s="56">
        <f>Source!U94</f>
        <v>28.772309999999994</v>
      </c>
    </row>
    <row r="388" spans="1:26" ht="15" x14ac:dyDescent="0.25">
      <c r="G388" s="57">
        <f>H381+H382+H384+H385+H386</f>
        <v>806.7700000000001</v>
      </c>
      <c r="H388" s="57"/>
      <c r="J388" s="57">
        <f>K381+K382+K384+K385+K386</f>
        <v>32401.370000000003</v>
      </c>
      <c r="K388" s="57"/>
      <c r="L388" s="58">
        <f>Source!U94</f>
        <v>28.772309999999994</v>
      </c>
      <c r="O388" s="36">
        <f>G388</f>
        <v>806.7700000000001</v>
      </c>
      <c r="P388" s="36">
        <f>J388</f>
        <v>32401.370000000003</v>
      </c>
      <c r="Q388" s="36">
        <f>L388</f>
        <v>28.772309999999994</v>
      </c>
      <c r="W388">
        <f>IF(Source!BI94&lt;=1,H381+H382+H384+H385+H386, 0)</f>
        <v>806.7700000000001</v>
      </c>
      <c r="X388">
        <f>IF(Source!BI94=2,H381+H382+H384+H385+H386, 0)</f>
        <v>0</v>
      </c>
      <c r="Y388">
        <f>IF(Source!BI94=3,H381+H382+H384+H385+H386, 0)</f>
        <v>0</v>
      </c>
      <c r="Z388">
        <f>IF(Source!BI94=4,H381+H382+H384+H385+H386, 0)</f>
        <v>0</v>
      </c>
    </row>
    <row r="389" spans="1:26" ht="57" x14ac:dyDescent="0.2">
      <c r="A389" s="62">
        <v>69</v>
      </c>
      <c r="B389" s="62" t="str">
        <f>Source!F95</f>
        <v>12.2.04.02-0005</v>
      </c>
      <c r="C389" s="62" t="s">
        <v>1216</v>
      </c>
      <c r="D389" s="52" t="str">
        <f>Source!H95</f>
        <v>м3</v>
      </c>
      <c r="E389" s="53">
        <f>Source!I95</f>
        <v>1.59</v>
      </c>
      <c r="F389" s="54">
        <f>Source!AL95</f>
        <v>554.39</v>
      </c>
      <c r="G389" s="55" t="str">
        <f>Source!DD95</f>
        <v/>
      </c>
      <c r="H389" s="54">
        <f>ROUND(Source!AC95*Source!I95, 2)</f>
        <v>881.48</v>
      </c>
      <c r="I389" s="55" t="str">
        <f>Source!BO95</f>
        <v>Письмо Минстроя РФ №13023-ИФ/09 от. 07.03.2024</v>
      </c>
      <c r="J389" s="55">
        <f>IF(Source!BC95&lt;&gt; 0, Source!BC95, 1)</f>
        <v>9.56</v>
      </c>
      <c r="K389" s="54">
        <f>Source!P95</f>
        <v>8426.9500000000007</v>
      </c>
      <c r="L389" s="59"/>
      <c r="S389">
        <f>ROUND((Source!FX95/100)*((ROUND(Source!AF95*Source!I95, 2)+ROUND(Source!AE95*Source!I95, 2))), 2)</f>
        <v>0</v>
      </c>
      <c r="T389">
        <f>Source!X95</f>
        <v>0</v>
      </c>
      <c r="U389">
        <f>ROUND((Source!FY95/100)*((ROUND(Source!AF95*Source!I95, 2)+ROUND(Source!AE95*Source!I95, 2))), 2)</f>
        <v>0</v>
      </c>
      <c r="V389">
        <f>Source!Y95</f>
        <v>0</v>
      </c>
    </row>
    <row r="390" spans="1:26" ht="15" x14ac:dyDescent="0.25">
      <c r="G390" s="57">
        <f>H389</f>
        <v>881.48</v>
      </c>
      <c r="H390" s="57"/>
      <c r="J390" s="57">
        <f>K389</f>
        <v>8426.9500000000007</v>
      </c>
      <c r="K390" s="57"/>
      <c r="L390" s="58">
        <f>Source!U95</f>
        <v>0</v>
      </c>
      <c r="O390" s="36">
        <f>G390</f>
        <v>881.48</v>
      </c>
      <c r="P390" s="36">
        <f>J390</f>
        <v>8426.9500000000007</v>
      </c>
      <c r="Q390" s="36">
        <f>L390</f>
        <v>0</v>
      </c>
      <c r="W390">
        <f>IF(Source!BI95&lt;=1,H389, 0)</f>
        <v>881.48</v>
      </c>
      <c r="X390">
        <f>IF(Source!BI95=2,H389, 0)</f>
        <v>0</v>
      </c>
      <c r="Y390">
        <f>IF(Source!BI95=3,H389, 0)</f>
        <v>0</v>
      </c>
      <c r="Z390">
        <f>IF(Source!BI95=4,H389, 0)</f>
        <v>0</v>
      </c>
    </row>
    <row r="391" spans="1:26" ht="409.5" x14ac:dyDescent="0.2">
      <c r="A391" s="61">
        <v>70</v>
      </c>
      <c r="B391" s="61" t="s">
        <v>1222</v>
      </c>
      <c r="C391" s="61" t="s">
        <v>1223</v>
      </c>
      <c r="D391" s="46" t="str">
        <f>Source!H96</f>
        <v>100 м2</v>
      </c>
      <c r="E391" s="31">
        <f>Source!I96</f>
        <v>0.2006</v>
      </c>
      <c r="F391" s="47">
        <f>Source!AL96+Source!AM96+Source!AO96</f>
        <v>1725.4399999999998</v>
      </c>
      <c r="G391" s="48"/>
      <c r="H391" s="47"/>
      <c r="I391" s="48" t="str">
        <f>Source!BO96</f>
        <v>Письмо Минстроя РФ №13023-ИФ/09 от. 07.03.2024</v>
      </c>
      <c r="J391" s="48"/>
      <c r="K391" s="47"/>
      <c r="L391" s="49"/>
      <c r="S391">
        <f>ROUND((Source!FX96/100)*((ROUND(Source!AF96*Source!I96, 2)+ROUND(Source!AE96*Source!I96, 2))), 2)</f>
        <v>323</v>
      </c>
      <c r="T391">
        <f>Source!X96</f>
        <v>15814.47</v>
      </c>
      <c r="U391">
        <f>ROUND((Source!FY96/100)*((ROUND(Source!AF96*Source!I96, 2)+ROUND(Source!AE96*Source!I96, 2))), 2)</f>
        <v>183.14</v>
      </c>
      <c r="V391">
        <f>Source!Y96</f>
        <v>8966.9699999999993</v>
      </c>
    </row>
    <row r="392" spans="1:26" x14ac:dyDescent="0.2">
      <c r="C392" s="37" t="str">
        <f>"Объем: "&amp;Source!I96&amp;"=20,06/"&amp;"100"</f>
        <v>Объем: 0,2006=20,06/100</v>
      </c>
    </row>
    <row r="393" spans="1:26" ht="28.5" x14ac:dyDescent="0.2">
      <c r="A393" s="61"/>
      <c r="B393" s="61"/>
      <c r="C393" s="61" t="s">
        <v>1122</v>
      </c>
      <c r="D393" s="46"/>
      <c r="E393" s="31"/>
      <c r="F393" s="47">
        <f>Source!AO96</f>
        <v>1130.3599999999999</v>
      </c>
      <c r="G393" s="48" t="str">
        <f>Source!DG96</f>
        <v>)*1,15)*1,1)*1,15</v>
      </c>
      <c r="H393" s="47">
        <f>ROUND(Source!AF96*Source!I96, 2)</f>
        <v>329.86</v>
      </c>
      <c r="I393" s="48"/>
      <c r="J393" s="48">
        <f>IF(Source!BA96&lt;&gt; 0, Source!BA96, 1)</f>
        <v>48.96</v>
      </c>
      <c r="K393" s="47">
        <f>Source!S96</f>
        <v>16150.17</v>
      </c>
      <c r="L393" s="49"/>
      <c r="R393">
        <f>H393</f>
        <v>329.86</v>
      </c>
    </row>
    <row r="394" spans="1:26" ht="14.25" x14ac:dyDescent="0.2">
      <c r="A394" s="61"/>
      <c r="B394" s="61"/>
      <c r="C394" s="61" t="s">
        <v>642</v>
      </c>
      <c r="D394" s="46"/>
      <c r="E394" s="31"/>
      <c r="F394" s="47">
        <f>Source!AM96</f>
        <v>561.79999999999995</v>
      </c>
      <c r="G394" s="48" t="str">
        <f>Source!DE96</f>
        <v>)*1,15)*1,15</v>
      </c>
      <c r="H394" s="47">
        <f>ROUND(Source!AD96*Source!I96, 2)</f>
        <v>149.33000000000001</v>
      </c>
      <c r="I394" s="48"/>
      <c r="J394" s="48">
        <f>IF(Source!BB96&lt;&gt; 0, Source!BB96, 1)</f>
        <v>14.22</v>
      </c>
      <c r="K394" s="47">
        <f>Source!Q96</f>
        <v>2123.42</v>
      </c>
      <c r="L394" s="49"/>
    </row>
    <row r="395" spans="1:26" ht="28.5" x14ac:dyDescent="0.2">
      <c r="A395" s="61"/>
      <c r="B395" s="61"/>
      <c r="C395" s="61" t="s">
        <v>1123</v>
      </c>
      <c r="D395" s="46"/>
      <c r="E395" s="31"/>
      <c r="F395" s="47">
        <f>Source!AN96</f>
        <v>10.74</v>
      </c>
      <c r="G395" s="48" t="str">
        <f>Source!DF96</f>
        <v>)*1,15)*1,1)*1,15</v>
      </c>
      <c r="H395" s="50">
        <f>ROUND(Source!AE96*Source!I96, 2)</f>
        <v>3.13</v>
      </c>
      <c r="I395" s="48"/>
      <c r="J395" s="48">
        <f>IF(Source!BS96&lt;&gt; 0, Source!BS96, 1)</f>
        <v>48.96</v>
      </c>
      <c r="K395" s="50">
        <f>Source!R96</f>
        <v>153.41</v>
      </c>
      <c r="L395" s="49"/>
      <c r="R395">
        <f>H395</f>
        <v>3.13</v>
      </c>
    </row>
    <row r="396" spans="1:26" ht="14.25" x14ac:dyDescent="0.2">
      <c r="A396" s="61"/>
      <c r="B396" s="61"/>
      <c r="C396" s="61" t="s">
        <v>1158</v>
      </c>
      <c r="D396" s="46"/>
      <c r="E396" s="31"/>
      <c r="F396" s="47">
        <f>Source!AL96</f>
        <v>33.28</v>
      </c>
      <c r="G396" s="48" t="str">
        <f>Source!DD96</f>
        <v/>
      </c>
      <c r="H396" s="47">
        <f>ROUND(Source!AC96*Source!I96, 2)</f>
        <v>6.68</v>
      </c>
      <c r="I396" s="48"/>
      <c r="J396" s="48">
        <f>IF(Source!BC96&lt;&gt; 0, Source!BC96, 1)</f>
        <v>9.56</v>
      </c>
      <c r="K396" s="47">
        <f>Source!P96</f>
        <v>63.82</v>
      </c>
      <c r="L396" s="49"/>
    </row>
    <row r="397" spans="1:26" ht="14.25" x14ac:dyDescent="0.2">
      <c r="A397" s="61"/>
      <c r="B397" s="61"/>
      <c r="C397" s="61" t="s">
        <v>1124</v>
      </c>
      <c r="D397" s="46" t="s">
        <v>1125</v>
      </c>
      <c r="E397" s="31">
        <f>Source!BZ96</f>
        <v>97</v>
      </c>
      <c r="F397" s="63"/>
      <c r="G397" s="48"/>
      <c r="H397" s="47">
        <f>SUM(S391:S399)</f>
        <v>323</v>
      </c>
      <c r="I397" s="51"/>
      <c r="J397" s="44">
        <f>Source!AT96</f>
        <v>97</v>
      </c>
      <c r="K397" s="47">
        <f>SUM(T391:T399)</f>
        <v>15814.47</v>
      </c>
      <c r="L397" s="49"/>
    </row>
    <row r="398" spans="1:26" ht="14.25" x14ac:dyDescent="0.2">
      <c r="A398" s="61"/>
      <c r="B398" s="61"/>
      <c r="C398" s="61" t="s">
        <v>1126</v>
      </c>
      <c r="D398" s="46" t="s">
        <v>1125</v>
      </c>
      <c r="E398" s="31">
        <f>Source!CA96</f>
        <v>55</v>
      </c>
      <c r="F398" s="63"/>
      <c r="G398" s="48"/>
      <c r="H398" s="47">
        <f>SUM(U391:U399)</f>
        <v>183.14</v>
      </c>
      <c r="I398" s="51"/>
      <c r="J398" s="44">
        <f>Source!AU96</f>
        <v>55</v>
      </c>
      <c r="K398" s="47">
        <f>SUM(V391:V399)</f>
        <v>8966.9699999999993</v>
      </c>
      <c r="L398" s="49"/>
    </row>
    <row r="399" spans="1:26" ht="14.25" x14ac:dyDescent="0.2">
      <c r="A399" s="62"/>
      <c r="B399" s="62"/>
      <c r="C399" s="62" t="s">
        <v>1127</v>
      </c>
      <c r="D399" s="52" t="s">
        <v>1128</v>
      </c>
      <c r="E399" s="53">
        <f>Source!AQ96</f>
        <v>139.55000000000001</v>
      </c>
      <c r="F399" s="54"/>
      <c r="G399" s="55" t="str">
        <f>Source!DI96</f>
        <v>)*1,15)*1,15</v>
      </c>
      <c r="H399" s="54"/>
      <c r="I399" s="55"/>
      <c r="J399" s="55"/>
      <c r="K399" s="54"/>
      <c r="L399" s="56">
        <f>Source!U96</f>
        <v>37.021707924999994</v>
      </c>
    </row>
    <row r="400" spans="1:26" ht="15" x14ac:dyDescent="0.25">
      <c r="G400" s="57">
        <f>H393+H394+H396+H397+H398</f>
        <v>992.0100000000001</v>
      </c>
      <c r="H400" s="57"/>
      <c r="J400" s="57">
        <f>K393+K394+K396+K397+K398</f>
        <v>43118.85</v>
      </c>
      <c r="K400" s="57"/>
      <c r="L400" s="58">
        <f>Source!U96</f>
        <v>37.021707924999994</v>
      </c>
      <c r="O400" s="36">
        <f>G400</f>
        <v>992.0100000000001</v>
      </c>
      <c r="P400" s="36">
        <f>J400</f>
        <v>43118.85</v>
      </c>
      <c r="Q400" s="36">
        <f>L400</f>
        <v>37.021707924999994</v>
      </c>
      <c r="W400">
        <f>IF(Source!BI96&lt;=1,H393+H394+H396+H397+H398, 0)</f>
        <v>992.0100000000001</v>
      </c>
      <c r="X400">
        <f>IF(Source!BI96=2,H393+H394+H396+H397+H398, 0)</f>
        <v>0</v>
      </c>
      <c r="Y400">
        <f>IF(Source!BI96=3,H393+H394+H396+H397+H398, 0)</f>
        <v>0</v>
      </c>
      <c r="Z400">
        <f>IF(Source!BI96=4,H393+H394+H396+H397+H398, 0)</f>
        <v>0</v>
      </c>
    </row>
    <row r="401" spans="1:26" ht="57" x14ac:dyDescent="0.2">
      <c r="A401" s="62">
        <v>71</v>
      </c>
      <c r="B401" s="62" t="str">
        <f>Source!F97</f>
        <v>08.3.05.05-0046</v>
      </c>
      <c r="C401" s="62" t="s">
        <v>1219</v>
      </c>
      <c r="D401" s="52" t="str">
        <f>Source!H97</f>
        <v>м2</v>
      </c>
      <c r="E401" s="53">
        <f>Source!I97</f>
        <v>24.473199999999999</v>
      </c>
      <c r="F401" s="54">
        <f>Source!AL97</f>
        <v>27.09</v>
      </c>
      <c r="G401" s="55" t="str">
        <f>Source!DD97</f>
        <v/>
      </c>
      <c r="H401" s="54">
        <f>ROUND(Source!AC97*Source!I97, 2)</f>
        <v>662.98</v>
      </c>
      <c r="I401" s="55" t="str">
        <f>Source!BO97</f>
        <v>Письмо Минстроя РФ №13023-ИФ/09 от. 07.03.2024</v>
      </c>
      <c r="J401" s="55">
        <f>IF(Source!BC97&lt;&gt; 0, Source!BC97, 1)</f>
        <v>9.56</v>
      </c>
      <c r="K401" s="54">
        <f>Source!P97</f>
        <v>6338.08</v>
      </c>
      <c r="L401" s="59"/>
      <c r="S401">
        <f>ROUND((Source!FX97/100)*((ROUND(Source!AF97*Source!I97, 2)+ROUND(Source!AE97*Source!I97, 2))), 2)</f>
        <v>0</v>
      </c>
      <c r="T401">
        <f>Source!X97</f>
        <v>0</v>
      </c>
      <c r="U401">
        <f>ROUND((Source!FY97/100)*((ROUND(Source!AF97*Source!I97, 2)+ROUND(Source!AE97*Source!I97, 2))), 2)</f>
        <v>0</v>
      </c>
      <c r="V401">
        <f>Source!Y97</f>
        <v>0</v>
      </c>
    </row>
    <row r="402" spans="1:26" ht="15" x14ac:dyDescent="0.25">
      <c r="G402" s="57">
        <f>H401</f>
        <v>662.98</v>
      </c>
      <c r="H402" s="57"/>
      <c r="J402" s="57">
        <f>K401</f>
        <v>6338.08</v>
      </c>
      <c r="K402" s="57"/>
      <c r="L402" s="58">
        <f>Source!U97</f>
        <v>0</v>
      </c>
      <c r="O402" s="36">
        <f>G402</f>
        <v>662.98</v>
      </c>
      <c r="P402" s="36">
        <f>J402</f>
        <v>6338.08</v>
      </c>
      <c r="Q402" s="36">
        <f>L402</f>
        <v>0</v>
      </c>
      <c r="W402">
        <f>IF(Source!BI97&lt;=1,H401, 0)</f>
        <v>662.98</v>
      </c>
      <c r="X402">
        <f>IF(Source!BI97=2,H401, 0)</f>
        <v>0</v>
      </c>
      <c r="Y402">
        <f>IF(Source!BI97=3,H401, 0)</f>
        <v>0</v>
      </c>
      <c r="Z402">
        <f>IF(Source!BI97=4,H401, 0)</f>
        <v>0</v>
      </c>
    </row>
    <row r="403" spans="1:26" ht="14.25" x14ac:dyDescent="0.2">
      <c r="C403" s="42" t="str">
        <f>Source!G98</f>
        <v>Антикоррозийная защита</v>
      </c>
    </row>
    <row r="404" spans="1:26" ht="409.5" x14ac:dyDescent="0.2">
      <c r="A404" s="61">
        <v>72</v>
      </c>
      <c r="B404" s="61" t="s">
        <v>1224</v>
      </c>
      <c r="C404" s="61" t="s">
        <v>1225</v>
      </c>
      <c r="D404" s="46" t="str">
        <f>Source!H99</f>
        <v>м2</v>
      </c>
      <c r="E404" s="31">
        <f>Source!I99</f>
        <v>288.22300000000001</v>
      </c>
      <c r="F404" s="47">
        <f>Source!AL99+Source!AM99+Source!AO99</f>
        <v>47.230000000000004</v>
      </c>
      <c r="G404" s="48"/>
      <c r="H404" s="47"/>
      <c r="I404" s="48" t="str">
        <f>Source!BO99</f>
        <v>Письмо Минстроя РФ №13023-ИФ/09 от. 07.03.2024</v>
      </c>
      <c r="J404" s="48"/>
      <c r="K404" s="47"/>
      <c r="L404" s="49"/>
      <c r="S404">
        <f>ROUND((Source!FX99/100)*((ROUND(Source!AF99*Source!I99, 2)+ROUND(Source!AE99*Source!I99, 2))), 2)</f>
        <v>3942.03</v>
      </c>
      <c r="T404">
        <f>Source!X99</f>
        <v>193001.59</v>
      </c>
      <c r="U404">
        <f>ROUND((Source!FY99/100)*((ROUND(Source!AF99*Source!I99, 2)+ROUND(Source!AE99*Source!I99, 2))), 2)</f>
        <v>2138.7600000000002</v>
      </c>
      <c r="V404">
        <f>Source!Y99</f>
        <v>104713.63</v>
      </c>
    </row>
    <row r="405" spans="1:26" ht="28.5" x14ac:dyDescent="0.2">
      <c r="A405" s="61"/>
      <c r="B405" s="61"/>
      <c r="C405" s="61" t="s">
        <v>1122</v>
      </c>
      <c r="D405" s="46"/>
      <c r="E405" s="31"/>
      <c r="F405" s="47">
        <f>Source!AO99</f>
        <v>5.78</v>
      </c>
      <c r="G405" s="48" t="str">
        <f>Source!DG99</f>
        <v>)*1,15)*1,1)*1,15</v>
      </c>
      <c r="H405" s="47">
        <f>ROUND(Source!AF99*Source!I99, 2)</f>
        <v>2423.96</v>
      </c>
      <c r="I405" s="48"/>
      <c r="J405" s="48">
        <f>IF(Source!BA99&lt;&gt; 0, Source!BA99, 1)</f>
        <v>48.96</v>
      </c>
      <c r="K405" s="47">
        <f>Source!S99</f>
        <v>118676.86</v>
      </c>
      <c r="L405" s="49"/>
      <c r="R405">
        <f>H405</f>
        <v>2423.96</v>
      </c>
    </row>
    <row r="406" spans="1:26" ht="14.25" x14ac:dyDescent="0.2">
      <c r="A406" s="61"/>
      <c r="B406" s="61"/>
      <c r="C406" s="61" t="s">
        <v>642</v>
      </c>
      <c r="D406" s="46"/>
      <c r="E406" s="31"/>
      <c r="F406" s="47">
        <f>Source!AM99</f>
        <v>41.45</v>
      </c>
      <c r="G406" s="48" t="str">
        <f>Source!DE99</f>
        <v>)*1,15)*1,15</v>
      </c>
      <c r="H406" s="47">
        <f>ROUND(Source!AD99*Source!I99, 2)</f>
        <v>15961.79</v>
      </c>
      <c r="I406" s="48"/>
      <c r="J406" s="48">
        <f>IF(Source!BB99&lt;&gt; 0, Source!BB99, 1)</f>
        <v>14.22</v>
      </c>
      <c r="K406" s="47">
        <f>Source!Q99</f>
        <v>226976.65</v>
      </c>
      <c r="L406" s="49"/>
    </row>
    <row r="407" spans="1:26" ht="28.5" x14ac:dyDescent="0.2">
      <c r="A407" s="61"/>
      <c r="B407" s="61"/>
      <c r="C407" s="61" t="s">
        <v>1123</v>
      </c>
      <c r="D407" s="46"/>
      <c r="E407" s="31"/>
      <c r="F407" s="47">
        <f>Source!AN99</f>
        <v>4.22</v>
      </c>
      <c r="G407" s="48" t="str">
        <f>Source!DF99</f>
        <v>)*1,15)*1,1)*1,15</v>
      </c>
      <c r="H407" s="50">
        <f>ROUND(Source!AE99*Source!I99, 2)</f>
        <v>1769.69</v>
      </c>
      <c r="I407" s="48"/>
      <c r="J407" s="48">
        <f>IF(Source!BS99&lt;&gt; 0, Source!BS99, 1)</f>
        <v>48.96</v>
      </c>
      <c r="K407" s="50">
        <f>Source!R99</f>
        <v>86643.98</v>
      </c>
      <c r="L407" s="49"/>
      <c r="R407">
        <f>H407</f>
        <v>1769.69</v>
      </c>
    </row>
    <row r="408" spans="1:26" ht="14.25" x14ac:dyDescent="0.2">
      <c r="A408" s="61"/>
      <c r="B408" s="61"/>
      <c r="C408" s="61" t="s">
        <v>1124</v>
      </c>
      <c r="D408" s="46" t="s">
        <v>1125</v>
      </c>
      <c r="E408" s="31">
        <f>Source!BZ99</f>
        <v>94</v>
      </c>
      <c r="F408" s="63"/>
      <c r="G408" s="48"/>
      <c r="H408" s="47">
        <f>SUM(S404:S410)</f>
        <v>3942.03</v>
      </c>
      <c r="I408" s="51"/>
      <c r="J408" s="44">
        <f>Source!AT99</f>
        <v>94</v>
      </c>
      <c r="K408" s="47">
        <f>SUM(T404:T410)</f>
        <v>193001.59</v>
      </c>
      <c r="L408" s="49"/>
    </row>
    <row r="409" spans="1:26" ht="14.25" x14ac:dyDescent="0.2">
      <c r="A409" s="61"/>
      <c r="B409" s="61"/>
      <c r="C409" s="61" t="s">
        <v>1126</v>
      </c>
      <c r="D409" s="46" t="s">
        <v>1125</v>
      </c>
      <c r="E409" s="31">
        <f>Source!CA99</f>
        <v>51</v>
      </c>
      <c r="F409" s="63"/>
      <c r="G409" s="48"/>
      <c r="H409" s="47">
        <f>SUM(U404:U410)</f>
        <v>2138.7600000000002</v>
      </c>
      <c r="I409" s="51"/>
      <c r="J409" s="44">
        <f>Source!AU99</f>
        <v>51</v>
      </c>
      <c r="K409" s="47">
        <f>SUM(V404:V410)</f>
        <v>104713.63</v>
      </c>
      <c r="L409" s="49"/>
    </row>
    <row r="410" spans="1:26" ht="14.25" x14ac:dyDescent="0.2">
      <c r="A410" s="62"/>
      <c r="B410" s="62"/>
      <c r="C410" s="62" t="s">
        <v>1127</v>
      </c>
      <c r="D410" s="52" t="s">
        <v>1128</v>
      </c>
      <c r="E410" s="53">
        <f>Source!AQ99</f>
        <v>0.76</v>
      </c>
      <c r="F410" s="54"/>
      <c r="G410" s="55" t="str">
        <f>Source!DI99</f>
        <v>)*1,15)*1,15</v>
      </c>
      <c r="H410" s="54"/>
      <c r="I410" s="55"/>
      <c r="J410" s="55"/>
      <c r="K410" s="54"/>
      <c r="L410" s="56">
        <f>Source!U99</f>
        <v>289.69293729999998</v>
      </c>
    </row>
    <row r="411" spans="1:26" ht="15" x14ac:dyDescent="0.25">
      <c r="G411" s="57">
        <f>H405+H406+H408+H409</f>
        <v>24466.54</v>
      </c>
      <c r="H411" s="57"/>
      <c r="J411" s="57">
        <f>K405+K406+K408+K409</f>
        <v>643368.73</v>
      </c>
      <c r="K411" s="57"/>
      <c r="L411" s="58">
        <f>Source!U99</f>
        <v>289.69293729999998</v>
      </c>
      <c r="O411" s="36">
        <f>G411</f>
        <v>24466.54</v>
      </c>
      <c r="P411" s="36">
        <f>J411</f>
        <v>643368.73</v>
      </c>
      <c r="Q411" s="36">
        <f>L411</f>
        <v>289.69293729999998</v>
      </c>
      <c r="W411">
        <f>IF(Source!BI99&lt;=1,H405+H406+H408+H409, 0)</f>
        <v>24466.54</v>
      </c>
      <c r="X411">
        <f>IF(Source!BI99=2,H405+H406+H408+H409, 0)</f>
        <v>0</v>
      </c>
      <c r="Y411">
        <f>IF(Source!BI99=3,H405+H406+H408+H409, 0)</f>
        <v>0</v>
      </c>
      <c r="Z411">
        <f>IF(Source!BI99=4,H405+H406+H408+H409, 0)</f>
        <v>0</v>
      </c>
    </row>
    <row r="412" spans="1:26" ht="57" x14ac:dyDescent="0.2">
      <c r="A412" s="62">
        <v>73</v>
      </c>
      <c r="B412" s="62" t="str">
        <f>Source!F100</f>
        <v>01.7.07.29-0131</v>
      </c>
      <c r="C412" s="62" t="s">
        <v>1226</v>
      </c>
      <c r="D412" s="52" t="str">
        <f>Source!H100</f>
        <v>т</v>
      </c>
      <c r="E412" s="53">
        <f>Source!I100</f>
        <v>9.2230000000000008</v>
      </c>
      <c r="F412" s="54">
        <f>Source!AL100</f>
        <v>1569.04</v>
      </c>
      <c r="G412" s="55" t="str">
        <f>Source!DD100</f>
        <v/>
      </c>
      <c r="H412" s="54">
        <f>ROUND(Source!AC100*Source!I100, 2)</f>
        <v>14471.26</v>
      </c>
      <c r="I412" s="55" t="str">
        <f>Source!BO100</f>
        <v>Письмо Минстроя РФ №13023-ИФ/09 от. 07.03.2024</v>
      </c>
      <c r="J412" s="55">
        <f>IF(Source!BC100&lt;&gt; 0, Source!BC100, 1)</f>
        <v>9.56</v>
      </c>
      <c r="K412" s="54">
        <f>Source!P100</f>
        <v>138345.21</v>
      </c>
      <c r="L412" s="59"/>
      <c r="S412">
        <f>ROUND((Source!FX100/100)*((ROUND(Source!AF100*Source!I100, 2)+ROUND(Source!AE100*Source!I100, 2))), 2)</f>
        <v>0</v>
      </c>
      <c r="T412">
        <f>Source!X100</f>
        <v>0</v>
      </c>
      <c r="U412">
        <f>ROUND((Source!FY100/100)*((ROUND(Source!AF100*Source!I100, 2)+ROUND(Source!AE100*Source!I100, 2))), 2)</f>
        <v>0</v>
      </c>
      <c r="V412">
        <f>Source!Y100</f>
        <v>0</v>
      </c>
    </row>
    <row r="413" spans="1:26" ht="15" x14ac:dyDescent="0.25">
      <c r="G413" s="57">
        <f>H412</f>
        <v>14471.26</v>
      </c>
      <c r="H413" s="57"/>
      <c r="J413" s="57">
        <f>K412</f>
        <v>138345.21</v>
      </c>
      <c r="K413" s="57"/>
      <c r="L413" s="58">
        <f>Source!U100</f>
        <v>0</v>
      </c>
      <c r="O413" s="36">
        <f>G413</f>
        <v>14471.26</v>
      </c>
      <c r="P413" s="36">
        <f>J413</f>
        <v>138345.21</v>
      </c>
      <c r="Q413" s="36">
        <f>L413</f>
        <v>0</v>
      </c>
      <c r="W413">
        <f>IF(Source!BI100&lt;=1,H412, 0)</f>
        <v>14471.26</v>
      </c>
      <c r="X413">
        <f>IF(Source!BI100=2,H412, 0)</f>
        <v>0</v>
      </c>
      <c r="Y413">
        <f>IF(Source!BI100=3,H412, 0)</f>
        <v>0</v>
      </c>
      <c r="Z413">
        <f>IF(Source!BI100=4,H412, 0)</f>
        <v>0</v>
      </c>
    </row>
    <row r="414" spans="1:26" ht="409.5" x14ac:dyDescent="0.2">
      <c r="A414" s="61">
        <v>74</v>
      </c>
      <c r="B414" s="61" t="s">
        <v>1227</v>
      </c>
      <c r="C414" s="61" t="s">
        <v>1228</v>
      </c>
      <c r="D414" s="46" t="str">
        <f>Source!H101</f>
        <v>м2</v>
      </c>
      <c r="E414" s="31">
        <f>Source!I101</f>
        <v>288.22300000000001</v>
      </c>
      <c r="F414" s="47">
        <f>Source!AL101+Source!AM101+Source!AO101</f>
        <v>0.76</v>
      </c>
      <c r="G414" s="48"/>
      <c r="H414" s="47"/>
      <c r="I414" s="48" t="str">
        <f>Source!BO101</f>
        <v>Письмо Минстроя РФ №13023-ИФ/09 от. 07.03.2024</v>
      </c>
      <c r="J414" s="48"/>
      <c r="K414" s="47"/>
      <c r="L414" s="49"/>
      <c r="S414">
        <f>ROUND((Source!FX101/100)*((ROUND(Source!AF101*Source!I101, 2)+ROUND(Source!AE101*Source!I101, 2))), 2)</f>
        <v>300.73</v>
      </c>
      <c r="T414">
        <f>Source!X101</f>
        <v>14723.83</v>
      </c>
      <c r="U414">
        <f>ROUND((Source!FY101/100)*((ROUND(Source!AF101*Source!I101, 2)+ROUND(Source!AE101*Source!I101, 2))), 2)</f>
        <v>163.16</v>
      </c>
      <c r="V414">
        <f>Source!Y101</f>
        <v>7988.46</v>
      </c>
    </row>
    <row r="415" spans="1:26" ht="28.5" x14ac:dyDescent="0.2">
      <c r="A415" s="61"/>
      <c r="B415" s="61"/>
      <c r="C415" s="61" t="s">
        <v>1122</v>
      </c>
      <c r="D415" s="46"/>
      <c r="E415" s="31"/>
      <c r="F415" s="47">
        <f>Source!AO101</f>
        <v>0.76</v>
      </c>
      <c r="G415" s="48" t="str">
        <f>Source!DG101</f>
        <v>)*1,15)*1,1)*1,15</v>
      </c>
      <c r="H415" s="47">
        <f>ROUND(Source!AF101*Source!I101, 2)</f>
        <v>319.93</v>
      </c>
      <c r="I415" s="48"/>
      <c r="J415" s="48">
        <f>IF(Source!BA101&lt;&gt; 0, Source!BA101, 1)</f>
        <v>48.96</v>
      </c>
      <c r="K415" s="47">
        <f>Source!S101</f>
        <v>15663.65</v>
      </c>
      <c r="L415" s="49"/>
      <c r="R415">
        <f>H415</f>
        <v>319.93</v>
      </c>
    </row>
    <row r="416" spans="1:26" ht="14.25" x14ac:dyDescent="0.2">
      <c r="A416" s="61"/>
      <c r="B416" s="61"/>
      <c r="C416" s="61" t="s">
        <v>1124</v>
      </c>
      <c r="D416" s="46" t="s">
        <v>1125</v>
      </c>
      <c r="E416" s="31">
        <f>Source!BZ101</f>
        <v>94</v>
      </c>
      <c r="F416" s="63"/>
      <c r="G416" s="48"/>
      <c r="H416" s="47">
        <f>SUM(S414:S418)</f>
        <v>300.73</v>
      </c>
      <c r="I416" s="51"/>
      <c r="J416" s="44">
        <f>Source!AT101</f>
        <v>94</v>
      </c>
      <c r="K416" s="47">
        <f>SUM(T414:T418)</f>
        <v>14723.83</v>
      </c>
      <c r="L416" s="49"/>
    </row>
    <row r="417" spans="1:26" ht="14.25" x14ac:dyDescent="0.2">
      <c r="A417" s="61"/>
      <c r="B417" s="61"/>
      <c r="C417" s="61" t="s">
        <v>1126</v>
      </c>
      <c r="D417" s="46" t="s">
        <v>1125</v>
      </c>
      <c r="E417" s="31">
        <f>Source!CA101</f>
        <v>51</v>
      </c>
      <c r="F417" s="63"/>
      <c r="G417" s="48"/>
      <c r="H417" s="47">
        <f>SUM(U414:U418)</f>
        <v>163.16</v>
      </c>
      <c r="I417" s="51"/>
      <c r="J417" s="44">
        <f>Source!AU101</f>
        <v>51</v>
      </c>
      <c r="K417" s="47">
        <f>SUM(V414:V418)</f>
        <v>7988.46</v>
      </c>
      <c r="L417" s="49"/>
    </row>
    <row r="418" spans="1:26" ht="14.25" x14ac:dyDescent="0.2">
      <c r="A418" s="62"/>
      <c r="B418" s="62"/>
      <c r="C418" s="62" t="s">
        <v>1127</v>
      </c>
      <c r="D418" s="52" t="s">
        <v>1128</v>
      </c>
      <c r="E418" s="53">
        <f>Source!AQ101</f>
        <v>0.1</v>
      </c>
      <c r="F418" s="54"/>
      <c r="G418" s="55" t="str">
        <f>Source!DI101</f>
        <v>)*1,15)*1,15</v>
      </c>
      <c r="H418" s="54"/>
      <c r="I418" s="55"/>
      <c r="J418" s="55"/>
      <c r="K418" s="54"/>
      <c r="L418" s="56">
        <f>Source!U101</f>
        <v>38.117491749999992</v>
      </c>
    </row>
    <row r="419" spans="1:26" ht="15" x14ac:dyDescent="0.25">
      <c r="G419" s="57">
        <f>H415+H416+H417</f>
        <v>783.82</v>
      </c>
      <c r="H419" s="57"/>
      <c r="J419" s="57">
        <f>K415+K416+K417</f>
        <v>38375.94</v>
      </c>
      <c r="K419" s="57"/>
      <c r="L419" s="58">
        <f>Source!U101</f>
        <v>38.117491749999992</v>
      </c>
      <c r="O419" s="36">
        <f>G419</f>
        <v>783.82</v>
      </c>
      <c r="P419" s="36">
        <f>J419</f>
        <v>38375.94</v>
      </c>
      <c r="Q419" s="36">
        <f>L419</f>
        <v>38.117491749999992</v>
      </c>
      <c r="W419">
        <f>IF(Source!BI101&lt;=1,H415+H416+H417, 0)</f>
        <v>783.82</v>
      </c>
      <c r="X419">
        <f>IF(Source!BI101=2,H415+H416+H417, 0)</f>
        <v>0</v>
      </c>
      <c r="Y419">
        <f>IF(Source!BI101=3,H415+H416+H417, 0)</f>
        <v>0</v>
      </c>
      <c r="Z419">
        <f>IF(Source!BI101=4,H415+H416+H417, 0)</f>
        <v>0</v>
      </c>
    </row>
    <row r="420" spans="1:26" ht="387" x14ac:dyDescent="0.2">
      <c r="A420" s="61">
        <v>75</v>
      </c>
      <c r="B420" s="61" t="s">
        <v>1229</v>
      </c>
      <c r="C420" s="61" t="s">
        <v>1230</v>
      </c>
      <c r="D420" s="46" t="str">
        <f>Source!H102</f>
        <v>100 м2</v>
      </c>
      <c r="E420" s="31">
        <f>Source!I102</f>
        <v>2.8822299999999998</v>
      </c>
      <c r="F420" s="47">
        <f>Source!AL102+Source!AM102+Source!AO102</f>
        <v>309.2</v>
      </c>
      <c r="G420" s="48"/>
      <c r="H420" s="47"/>
      <c r="I420" s="48" t="str">
        <f>Source!BO102</f>
        <v>Письмо Минстроя РФ №13023-ИФ/09 от. 07.03.2024</v>
      </c>
      <c r="J420" s="48"/>
      <c r="K420" s="47"/>
      <c r="L420" s="49"/>
      <c r="S420">
        <f>ROUND((Source!FX102/100)*((ROUND(Source!AF102*Source!I102, 2)+ROUND(Source!AE102*Source!I102, 2))), 2)</f>
        <v>138.1</v>
      </c>
      <c r="T420">
        <f>Source!X102</f>
        <v>6761.03</v>
      </c>
      <c r="U420">
        <f>ROUND((Source!FY102/100)*((ROUND(Source!AF102*Source!I102, 2)+ROUND(Source!AE102*Source!I102, 2))), 2)</f>
        <v>74.92</v>
      </c>
      <c r="V420">
        <f>Source!Y102</f>
        <v>3668.22</v>
      </c>
    </row>
    <row r="421" spans="1:26" x14ac:dyDescent="0.2">
      <c r="C421" s="37" t="str">
        <f>"Объем: "&amp;Source!I102&amp;"=288,223/"&amp;"100"</f>
        <v>Объем: 2,88223=288,223/100</v>
      </c>
    </row>
    <row r="422" spans="1:26" ht="28.5" x14ac:dyDescent="0.2">
      <c r="A422" s="61"/>
      <c r="B422" s="61"/>
      <c r="C422" s="61" t="s">
        <v>1122</v>
      </c>
      <c r="D422" s="46"/>
      <c r="E422" s="31"/>
      <c r="F422" s="47">
        <f>Source!AO102</f>
        <v>34.75</v>
      </c>
      <c r="G422" s="48" t="str">
        <f>Source!DG102</f>
        <v>)*1,15)*1,1)*1,15</v>
      </c>
      <c r="H422" s="47">
        <f>ROUND(Source!AF102*Source!I102, 2)</f>
        <v>145.69999999999999</v>
      </c>
      <c r="I422" s="48"/>
      <c r="J422" s="48">
        <f>IF(Source!BA102&lt;&gt; 0, Source!BA102, 1)</f>
        <v>48.96</v>
      </c>
      <c r="K422" s="47">
        <f>Source!S102</f>
        <v>7133.31</v>
      </c>
      <c r="L422" s="49"/>
      <c r="R422">
        <f>H422</f>
        <v>145.69999999999999</v>
      </c>
    </row>
    <row r="423" spans="1:26" ht="14.25" x14ac:dyDescent="0.2">
      <c r="A423" s="61"/>
      <c r="B423" s="61"/>
      <c r="C423" s="61" t="s">
        <v>642</v>
      </c>
      <c r="D423" s="46"/>
      <c r="E423" s="31"/>
      <c r="F423" s="47">
        <f>Source!AM102</f>
        <v>2.7</v>
      </c>
      <c r="G423" s="48" t="str">
        <f>Source!DE102</f>
        <v>)*1,15)*1,15</v>
      </c>
      <c r="H423" s="47">
        <f>ROUND(Source!AD102*Source!I102, 2)</f>
        <v>10.4</v>
      </c>
      <c r="I423" s="48"/>
      <c r="J423" s="48">
        <f>IF(Source!BB102&lt;&gt; 0, Source!BB102, 1)</f>
        <v>14.22</v>
      </c>
      <c r="K423" s="47">
        <f>Source!Q102</f>
        <v>147.96</v>
      </c>
      <c r="L423" s="49"/>
    </row>
    <row r="424" spans="1:26" ht="28.5" x14ac:dyDescent="0.2">
      <c r="A424" s="61"/>
      <c r="B424" s="61"/>
      <c r="C424" s="61" t="s">
        <v>1123</v>
      </c>
      <c r="D424" s="46"/>
      <c r="E424" s="31"/>
      <c r="F424" s="47">
        <f>Source!AN102</f>
        <v>0.28999999999999998</v>
      </c>
      <c r="G424" s="48" t="str">
        <f>Source!DF102</f>
        <v>)*1,15)*1,1)*1,15</v>
      </c>
      <c r="H424" s="50">
        <f>ROUND(Source!AE102*Source!I102, 2)</f>
        <v>1.21</v>
      </c>
      <c r="I424" s="48"/>
      <c r="J424" s="48">
        <f>IF(Source!BS102&lt;&gt; 0, Source!BS102, 1)</f>
        <v>48.96</v>
      </c>
      <c r="K424" s="50">
        <f>Source!R102</f>
        <v>59.27</v>
      </c>
      <c r="L424" s="49"/>
      <c r="R424">
        <f>H424</f>
        <v>1.21</v>
      </c>
    </row>
    <row r="425" spans="1:26" ht="14.25" x14ac:dyDescent="0.2">
      <c r="A425" s="61"/>
      <c r="B425" s="61"/>
      <c r="C425" s="61" t="s">
        <v>1158</v>
      </c>
      <c r="D425" s="46"/>
      <c r="E425" s="31"/>
      <c r="F425" s="47">
        <f>Source!AL102</f>
        <v>271.75</v>
      </c>
      <c r="G425" s="48" t="str">
        <f>Source!DD102</f>
        <v/>
      </c>
      <c r="H425" s="47">
        <f>ROUND(Source!AC102*Source!I102, 2)</f>
        <v>783.25</v>
      </c>
      <c r="I425" s="48"/>
      <c r="J425" s="48">
        <f>IF(Source!BC102&lt;&gt; 0, Source!BC102, 1)</f>
        <v>9.56</v>
      </c>
      <c r="K425" s="47">
        <f>Source!P102</f>
        <v>7487.83</v>
      </c>
      <c r="L425" s="49"/>
    </row>
    <row r="426" spans="1:26" ht="14.25" x14ac:dyDescent="0.2">
      <c r="A426" s="61"/>
      <c r="B426" s="61"/>
      <c r="C426" s="61" t="s">
        <v>1124</v>
      </c>
      <c r="D426" s="46" t="s">
        <v>1125</v>
      </c>
      <c r="E426" s="31">
        <f>Source!BZ102</f>
        <v>94</v>
      </c>
      <c r="F426" s="63"/>
      <c r="G426" s="48"/>
      <c r="H426" s="47">
        <f>SUM(S420:S428)</f>
        <v>138.1</v>
      </c>
      <c r="I426" s="51"/>
      <c r="J426" s="44">
        <f>Source!AT102</f>
        <v>94</v>
      </c>
      <c r="K426" s="47">
        <f>SUM(T420:T428)</f>
        <v>6761.03</v>
      </c>
      <c r="L426" s="49"/>
    </row>
    <row r="427" spans="1:26" ht="14.25" x14ac:dyDescent="0.2">
      <c r="A427" s="61"/>
      <c r="B427" s="61"/>
      <c r="C427" s="61" t="s">
        <v>1126</v>
      </c>
      <c r="D427" s="46" t="s">
        <v>1125</v>
      </c>
      <c r="E427" s="31">
        <f>Source!CA102</f>
        <v>51</v>
      </c>
      <c r="F427" s="63"/>
      <c r="G427" s="48"/>
      <c r="H427" s="47">
        <f>SUM(U420:U428)</f>
        <v>74.92</v>
      </c>
      <c r="I427" s="51"/>
      <c r="J427" s="44">
        <f>Source!AU102</f>
        <v>51</v>
      </c>
      <c r="K427" s="47">
        <f>SUM(V420:V428)</f>
        <v>3668.22</v>
      </c>
      <c r="L427" s="49"/>
    </row>
    <row r="428" spans="1:26" ht="14.25" x14ac:dyDescent="0.2">
      <c r="A428" s="62"/>
      <c r="B428" s="62"/>
      <c r="C428" s="62" t="s">
        <v>1127</v>
      </c>
      <c r="D428" s="52" t="s">
        <v>1128</v>
      </c>
      <c r="E428" s="53">
        <f>Source!AQ102</f>
        <v>4.45</v>
      </c>
      <c r="F428" s="54"/>
      <c r="G428" s="55" t="str">
        <f>Source!DI102</f>
        <v>)*1,15)*1,15</v>
      </c>
      <c r="H428" s="54"/>
      <c r="I428" s="55"/>
      <c r="J428" s="55"/>
      <c r="K428" s="54"/>
      <c r="L428" s="56">
        <f>Source!U102</f>
        <v>16.962283828749996</v>
      </c>
    </row>
    <row r="429" spans="1:26" ht="15" x14ac:dyDescent="0.25">
      <c r="G429" s="57">
        <f>H422+H423+H425+H426+H427</f>
        <v>1152.3700000000001</v>
      </c>
      <c r="H429" s="57"/>
      <c r="J429" s="57">
        <f>K422+K423+K425+K426+K427</f>
        <v>25198.350000000002</v>
      </c>
      <c r="K429" s="57"/>
      <c r="L429" s="58">
        <f>Source!U102</f>
        <v>16.962283828749996</v>
      </c>
      <c r="O429" s="36">
        <f>G429</f>
        <v>1152.3700000000001</v>
      </c>
      <c r="P429" s="36">
        <f>J429</f>
        <v>25198.350000000002</v>
      </c>
      <c r="Q429" s="36">
        <f>L429</f>
        <v>16.962283828749996</v>
      </c>
      <c r="W429">
        <f>IF(Source!BI102&lt;=1,H422+H423+H425+H426+H427, 0)</f>
        <v>1152.3700000000001</v>
      </c>
      <c r="X429">
        <f>IF(Source!BI102=2,H422+H423+H425+H426+H427, 0)</f>
        <v>0</v>
      </c>
      <c r="Y429">
        <f>IF(Source!BI102=3,H422+H423+H425+H426+H427, 0)</f>
        <v>0</v>
      </c>
      <c r="Z429">
        <f>IF(Source!BI102=4,H422+H423+H425+H426+H427, 0)</f>
        <v>0</v>
      </c>
    </row>
    <row r="430" spans="1:26" ht="409.5" x14ac:dyDescent="0.2">
      <c r="A430" s="61">
        <v>76</v>
      </c>
      <c r="B430" s="61" t="s">
        <v>1231</v>
      </c>
      <c r="C430" s="61" t="s">
        <v>1232</v>
      </c>
      <c r="D430" s="46" t="str">
        <f>Source!H103</f>
        <v>100 м2</v>
      </c>
      <c r="E430" s="31">
        <f>Source!I103</f>
        <v>2.8822299999999998</v>
      </c>
      <c r="F430" s="47">
        <f>Source!AL103+Source!AM103+Source!AO103</f>
        <v>103.51022999999999</v>
      </c>
      <c r="G430" s="48"/>
      <c r="H430" s="47"/>
      <c r="I430" s="48" t="str">
        <f>Source!BO103</f>
        <v>Письмо Минстроя РФ №13023-ИФ/09 от. 07.03.2024</v>
      </c>
      <c r="J430" s="48"/>
      <c r="K430" s="47"/>
      <c r="L430" s="49"/>
      <c r="S430">
        <f>ROUND((Source!FX103/100)*((ROUND(Source!AF103*Source!I103, 2)+ROUND(Source!AE103*Source!I103, 2))), 2)</f>
        <v>163.1</v>
      </c>
      <c r="T430">
        <f>Source!X103</f>
        <v>7985.36</v>
      </c>
      <c r="U430">
        <f>ROUND((Source!FY103/100)*((ROUND(Source!AF103*Source!I103, 2)+ROUND(Source!AE103*Source!I103, 2))), 2)</f>
        <v>88.49</v>
      </c>
      <c r="V430">
        <f>Source!Y103</f>
        <v>4332.4799999999996</v>
      </c>
    </row>
    <row r="431" spans="1:26" x14ac:dyDescent="0.2">
      <c r="C431" s="37" t="str">
        <f>"Объем: "&amp;Source!I103&amp;"=288,223/"&amp;"100"</f>
        <v>Объем: 2,88223=288,223/100</v>
      </c>
    </row>
    <row r="432" spans="1:26" ht="28.5" x14ac:dyDescent="0.2">
      <c r="A432" s="61"/>
      <c r="B432" s="61"/>
      <c r="C432" s="61" t="s">
        <v>1122</v>
      </c>
      <c r="D432" s="46"/>
      <c r="E432" s="31"/>
      <c r="F432" s="47">
        <f>Source!AO103</f>
        <v>45.332799999999992</v>
      </c>
      <c r="G432" s="48" t="str">
        <f>Source!DG103</f>
        <v>)*1,15)*1,1)*1,15</v>
      </c>
      <c r="H432" s="47">
        <f>ROUND(Source!AF103*Source!I103, 2)</f>
        <v>172.79</v>
      </c>
      <c r="I432" s="48"/>
      <c r="J432" s="48">
        <f>IF(Source!BA103&lt;&gt; 0, Source!BA103, 1)</f>
        <v>48.96</v>
      </c>
      <c r="K432" s="47">
        <f>Source!S103</f>
        <v>8459.7800000000007</v>
      </c>
      <c r="L432" s="49"/>
      <c r="R432">
        <f>H432</f>
        <v>172.79</v>
      </c>
    </row>
    <row r="433" spans="1:26" ht="14.25" x14ac:dyDescent="0.2">
      <c r="A433" s="61"/>
      <c r="B433" s="61"/>
      <c r="C433" s="61" t="s">
        <v>642</v>
      </c>
      <c r="D433" s="46"/>
      <c r="E433" s="31"/>
      <c r="F433" s="47">
        <f>Source!AM103</f>
        <v>9.5057000000000009</v>
      </c>
      <c r="G433" s="48" t="str">
        <f>Source!DE103</f>
        <v>)*1,15)*1,15</v>
      </c>
      <c r="H433" s="47">
        <f>ROUND(Source!AD103*Source!I103, 2)</f>
        <v>36.229999999999997</v>
      </c>
      <c r="I433" s="48"/>
      <c r="J433" s="48">
        <f>IF(Source!BB103&lt;&gt; 0, Source!BB103, 1)</f>
        <v>14.22</v>
      </c>
      <c r="K433" s="47">
        <f>Source!Q103</f>
        <v>515.19000000000005</v>
      </c>
      <c r="L433" s="49"/>
    </row>
    <row r="434" spans="1:26" ht="28.5" x14ac:dyDescent="0.2">
      <c r="A434" s="61"/>
      <c r="B434" s="61"/>
      <c r="C434" s="61" t="s">
        <v>1123</v>
      </c>
      <c r="D434" s="46"/>
      <c r="E434" s="31"/>
      <c r="F434" s="47">
        <f>Source!AN103</f>
        <v>0.1895</v>
      </c>
      <c r="G434" s="48" t="str">
        <f>Source!DF103</f>
        <v>)*1,15)*1,1)*1,15</v>
      </c>
      <c r="H434" s="50">
        <f>ROUND(Source!AE103*Source!I103, 2)</f>
        <v>0.72</v>
      </c>
      <c r="I434" s="48"/>
      <c r="J434" s="48">
        <f>IF(Source!BS103&lt;&gt; 0, Source!BS103, 1)</f>
        <v>48.96</v>
      </c>
      <c r="K434" s="50">
        <f>Source!R103</f>
        <v>35.28</v>
      </c>
      <c r="L434" s="49"/>
      <c r="R434">
        <f>H434</f>
        <v>0.72</v>
      </c>
    </row>
    <row r="435" spans="1:26" ht="14.25" x14ac:dyDescent="0.2">
      <c r="A435" s="61"/>
      <c r="B435" s="61"/>
      <c r="C435" s="61" t="s">
        <v>1158</v>
      </c>
      <c r="D435" s="46"/>
      <c r="E435" s="31"/>
      <c r="F435" s="47">
        <f>Source!AL103</f>
        <v>48.671730000000004</v>
      </c>
      <c r="G435" s="48" t="str">
        <f>Source!DD103</f>
        <v/>
      </c>
      <c r="H435" s="47">
        <f>ROUND(Source!AC103*Source!I103, 2)</f>
        <v>140.28</v>
      </c>
      <c r="I435" s="48"/>
      <c r="J435" s="48">
        <f>IF(Source!BC103&lt;&gt; 0, Source!BC103, 1)</f>
        <v>9.56</v>
      </c>
      <c r="K435" s="47">
        <f>Source!P103</f>
        <v>1341.06</v>
      </c>
      <c r="L435" s="49"/>
    </row>
    <row r="436" spans="1:26" ht="14.25" x14ac:dyDescent="0.2">
      <c r="A436" s="61"/>
      <c r="B436" s="61"/>
      <c r="C436" s="61" t="s">
        <v>1124</v>
      </c>
      <c r="D436" s="46" t="s">
        <v>1125</v>
      </c>
      <c r="E436" s="31">
        <f>Source!BZ103</f>
        <v>94</v>
      </c>
      <c r="F436" s="63"/>
      <c r="G436" s="48"/>
      <c r="H436" s="47">
        <f>SUM(S430:S438)</f>
        <v>163.1</v>
      </c>
      <c r="I436" s="51"/>
      <c r="J436" s="44">
        <f>Source!AT103</f>
        <v>94</v>
      </c>
      <c r="K436" s="47">
        <f>SUM(T430:T438)</f>
        <v>7985.36</v>
      </c>
      <c r="L436" s="49"/>
    </row>
    <row r="437" spans="1:26" ht="14.25" x14ac:dyDescent="0.2">
      <c r="A437" s="61"/>
      <c r="B437" s="61"/>
      <c r="C437" s="61" t="s">
        <v>1126</v>
      </c>
      <c r="D437" s="46" t="s">
        <v>1125</v>
      </c>
      <c r="E437" s="31">
        <f>Source!CA103</f>
        <v>51</v>
      </c>
      <c r="F437" s="63"/>
      <c r="G437" s="48"/>
      <c r="H437" s="47">
        <f>SUM(U430:U438)</f>
        <v>88.49</v>
      </c>
      <c r="I437" s="51"/>
      <c r="J437" s="44">
        <f>Source!AU103</f>
        <v>51</v>
      </c>
      <c r="K437" s="47">
        <f>SUM(V430:V438)</f>
        <v>4332.4799999999996</v>
      </c>
      <c r="L437" s="49"/>
    </row>
    <row r="438" spans="1:26" ht="14.25" x14ac:dyDescent="0.2">
      <c r="A438" s="62"/>
      <c r="B438" s="62"/>
      <c r="C438" s="62" t="s">
        <v>1127</v>
      </c>
      <c r="D438" s="52" t="s">
        <v>1128</v>
      </c>
      <c r="E438" s="53">
        <f>Source!AQ103</f>
        <v>4.6399999999999997</v>
      </c>
      <c r="F438" s="54"/>
      <c r="G438" s="55" t="str">
        <f>Source!DI103</f>
        <v>)*1,15)*1,15</v>
      </c>
      <c r="H438" s="54"/>
      <c r="I438" s="55"/>
      <c r="J438" s="55"/>
      <c r="K438" s="54"/>
      <c r="L438" s="56">
        <f>Source!U103</f>
        <v>17.686516171999997</v>
      </c>
    </row>
    <row r="439" spans="1:26" ht="15" x14ac:dyDescent="0.25">
      <c r="G439" s="57">
        <f>H432+H433+H435+H436+H437</f>
        <v>600.89</v>
      </c>
      <c r="H439" s="57"/>
      <c r="J439" s="57">
        <f>K432+K433+K435+K436+K437</f>
        <v>22633.87</v>
      </c>
      <c r="K439" s="57"/>
      <c r="L439" s="58">
        <f>Source!U103</f>
        <v>17.686516171999997</v>
      </c>
      <c r="O439" s="36">
        <f>G439</f>
        <v>600.89</v>
      </c>
      <c r="P439" s="36">
        <f>J439</f>
        <v>22633.87</v>
      </c>
      <c r="Q439" s="36">
        <f>L439</f>
        <v>17.686516171999997</v>
      </c>
      <c r="W439">
        <f>IF(Source!BI103&lt;=1,H432+H433+H435+H436+H437, 0)</f>
        <v>600.89</v>
      </c>
      <c r="X439">
        <f>IF(Source!BI103=2,H432+H433+H435+H436+H437, 0)</f>
        <v>0</v>
      </c>
      <c r="Y439">
        <f>IF(Source!BI103=3,H432+H433+H435+H436+H437, 0)</f>
        <v>0</v>
      </c>
      <c r="Z439">
        <f>IF(Source!BI103=4,H432+H433+H435+H436+H437, 0)</f>
        <v>0</v>
      </c>
    </row>
    <row r="440" spans="1:26" ht="57" x14ac:dyDescent="0.2">
      <c r="A440" s="62">
        <v>77</v>
      </c>
      <c r="B440" s="62" t="str">
        <f>Source!F104</f>
        <v>14.4.04.13-0211</v>
      </c>
      <c r="C440" s="62" t="s">
        <v>1233</v>
      </c>
      <c r="D440" s="52" t="str">
        <f>Source!H104</f>
        <v>кг</v>
      </c>
      <c r="E440" s="53">
        <f>Source!I104</f>
        <v>62.26</v>
      </c>
      <c r="F440" s="54">
        <f>Source!AL104</f>
        <v>45.5</v>
      </c>
      <c r="G440" s="55" t="str">
        <f>Source!DD104</f>
        <v/>
      </c>
      <c r="H440" s="54">
        <f>ROUND(Source!AC104*Source!I104, 2)</f>
        <v>2832.83</v>
      </c>
      <c r="I440" s="55" t="str">
        <f>Source!BO104</f>
        <v>Письмо Минстроя РФ №13023-ИФ/09 от. 07.03.2024</v>
      </c>
      <c r="J440" s="55">
        <f>IF(Source!BC104&lt;&gt; 0, Source!BC104, 1)</f>
        <v>9.56</v>
      </c>
      <c r="K440" s="54">
        <f>Source!P104</f>
        <v>27081.85</v>
      </c>
      <c r="L440" s="59"/>
      <c r="S440">
        <f>ROUND((Source!FX104/100)*((ROUND(Source!AF104*Source!I104, 2)+ROUND(Source!AE104*Source!I104, 2))), 2)</f>
        <v>0</v>
      </c>
      <c r="T440">
        <f>Source!X104</f>
        <v>0</v>
      </c>
      <c r="U440">
        <f>ROUND((Source!FY104/100)*((ROUND(Source!AF104*Source!I104, 2)+ROUND(Source!AE104*Source!I104, 2))), 2)</f>
        <v>0</v>
      </c>
      <c r="V440">
        <f>Source!Y104</f>
        <v>0</v>
      </c>
    </row>
    <row r="441" spans="1:26" ht="15" x14ac:dyDescent="0.25">
      <c r="G441" s="57">
        <f>H440</f>
        <v>2832.83</v>
      </c>
      <c r="H441" s="57"/>
      <c r="J441" s="57">
        <f>K440</f>
        <v>27081.85</v>
      </c>
      <c r="K441" s="57"/>
      <c r="L441" s="58">
        <f>Source!U104</f>
        <v>0</v>
      </c>
      <c r="O441" s="36">
        <f>G441</f>
        <v>2832.83</v>
      </c>
      <c r="P441" s="36">
        <f>J441</f>
        <v>27081.85</v>
      </c>
      <c r="Q441" s="36">
        <f>L441</f>
        <v>0</v>
      </c>
      <c r="W441">
        <f>IF(Source!BI104&lt;=1,H440, 0)</f>
        <v>2832.83</v>
      </c>
      <c r="X441">
        <f>IF(Source!BI104=2,H440, 0)</f>
        <v>0</v>
      </c>
      <c r="Y441">
        <f>IF(Source!BI104=3,H440, 0)</f>
        <v>0</v>
      </c>
      <c r="Z441">
        <f>IF(Source!BI104=4,H440, 0)</f>
        <v>0</v>
      </c>
    </row>
    <row r="442" spans="1:26" ht="57" x14ac:dyDescent="0.2">
      <c r="A442" s="62">
        <v>78</v>
      </c>
      <c r="B442" s="62" t="str">
        <f>Source!F105</f>
        <v>14.5.09.07-0032</v>
      </c>
      <c r="C442" s="62" t="s">
        <v>1234</v>
      </c>
      <c r="D442" s="52" t="str">
        <f>Source!H105</f>
        <v>л</v>
      </c>
      <c r="E442" s="53">
        <f>Source!I105</f>
        <v>3.11</v>
      </c>
      <c r="F442" s="54">
        <f>Source!AL105</f>
        <v>12.55</v>
      </c>
      <c r="G442" s="55" t="str">
        <f>Source!DD105</f>
        <v/>
      </c>
      <c r="H442" s="54">
        <f>ROUND(Source!AC105*Source!I105, 2)</f>
        <v>39.03</v>
      </c>
      <c r="I442" s="55" t="str">
        <f>Source!BO105</f>
        <v>Письмо Минстроя РФ №13023-ИФ/09 от. 07.03.2024</v>
      </c>
      <c r="J442" s="55">
        <f>IF(Source!BC105&lt;&gt; 0, Source!BC105, 1)</f>
        <v>9.56</v>
      </c>
      <c r="K442" s="54">
        <f>Source!P105</f>
        <v>373.13</v>
      </c>
      <c r="L442" s="59"/>
      <c r="S442">
        <f>ROUND((Source!FX105/100)*((ROUND(Source!AF105*Source!I105, 2)+ROUND(Source!AE105*Source!I105, 2))), 2)</f>
        <v>0</v>
      </c>
      <c r="T442">
        <f>Source!X105</f>
        <v>0</v>
      </c>
      <c r="U442">
        <f>ROUND((Source!FY105/100)*((ROUND(Source!AF105*Source!I105, 2)+ROUND(Source!AE105*Source!I105, 2))), 2)</f>
        <v>0</v>
      </c>
      <c r="V442">
        <f>Source!Y105</f>
        <v>0</v>
      </c>
    </row>
    <row r="443" spans="1:26" ht="15" x14ac:dyDescent="0.25">
      <c r="G443" s="57">
        <f>H442</f>
        <v>39.03</v>
      </c>
      <c r="H443" s="57"/>
      <c r="J443" s="57">
        <f>K442</f>
        <v>373.13</v>
      </c>
      <c r="K443" s="57"/>
      <c r="L443" s="58">
        <f>Source!U105</f>
        <v>0</v>
      </c>
      <c r="O443" s="36">
        <f>G443</f>
        <v>39.03</v>
      </c>
      <c r="P443" s="36">
        <f>J443</f>
        <v>373.13</v>
      </c>
      <c r="Q443" s="36">
        <f>L443</f>
        <v>0</v>
      </c>
      <c r="W443">
        <f>IF(Source!BI105&lt;=1,H442, 0)</f>
        <v>39.03</v>
      </c>
      <c r="X443">
        <f>IF(Source!BI105=2,H442, 0)</f>
        <v>0</v>
      </c>
      <c r="Y443">
        <f>IF(Source!BI105=3,H442, 0)</f>
        <v>0</v>
      </c>
      <c r="Z443">
        <f>IF(Source!BI105=4,H442, 0)</f>
        <v>0</v>
      </c>
    </row>
    <row r="444" spans="1:26" ht="409.5" x14ac:dyDescent="0.2">
      <c r="A444" s="61">
        <v>79</v>
      </c>
      <c r="B444" s="61" t="s">
        <v>1235</v>
      </c>
      <c r="C444" s="61" t="s">
        <v>1236</v>
      </c>
      <c r="D444" s="46" t="str">
        <f>Source!H106</f>
        <v>100 м2</v>
      </c>
      <c r="E444" s="31">
        <f>Source!I106</f>
        <v>2.8822299999999998</v>
      </c>
      <c r="F444" s="47">
        <f>Source!AL106+Source!AM106+Source!AO106</f>
        <v>92.537229999999994</v>
      </c>
      <c r="G444" s="48"/>
      <c r="H444" s="47"/>
      <c r="I444" s="48" t="str">
        <f>Source!BO106</f>
        <v>Письмо Минстроя РФ №13023-ИФ/09 от. 07.03.2024</v>
      </c>
      <c r="J444" s="48"/>
      <c r="K444" s="47"/>
      <c r="L444" s="49"/>
      <c r="S444">
        <f>ROUND((Source!FX106/100)*((ROUND(Source!AF106*Source!I106, 2)+ROUND(Source!AE106*Source!I106, 2))), 2)</f>
        <v>135.33000000000001</v>
      </c>
      <c r="T444">
        <f>Source!X106</f>
        <v>6625.72</v>
      </c>
      <c r="U444">
        <f>ROUND((Source!FY106/100)*((ROUND(Source!AF106*Source!I106, 2)+ROUND(Source!AE106*Source!I106, 2))), 2)</f>
        <v>73.42</v>
      </c>
      <c r="V444">
        <f>Source!Y106</f>
        <v>3594.81</v>
      </c>
    </row>
    <row r="445" spans="1:26" x14ac:dyDescent="0.2">
      <c r="C445" s="37" t="str">
        <f>"Объем: "&amp;Source!I106&amp;"=288,223/"&amp;"100"</f>
        <v>Объем: 2,88223=288,223/100</v>
      </c>
    </row>
    <row r="446" spans="1:26" ht="28.5" x14ac:dyDescent="0.2">
      <c r="A446" s="61"/>
      <c r="B446" s="61"/>
      <c r="C446" s="61" t="s">
        <v>1122</v>
      </c>
      <c r="D446" s="46"/>
      <c r="E446" s="31"/>
      <c r="F446" s="47">
        <f>Source!AO106</f>
        <v>37.583999999999996</v>
      </c>
      <c r="G446" s="48" t="str">
        <f>Source!DG106</f>
        <v>)*1,15)*1,1)*1,15</v>
      </c>
      <c r="H446" s="47">
        <f>ROUND(Source!AF106*Source!I106, 2)</f>
        <v>143.25</v>
      </c>
      <c r="I446" s="48"/>
      <c r="J446" s="48">
        <f>IF(Source!BA106&lt;&gt; 0, Source!BA106, 1)</f>
        <v>48.96</v>
      </c>
      <c r="K446" s="47">
        <f>Source!S106</f>
        <v>7013.36</v>
      </c>
      <c r="L446" s="49"/>
      <c r="R446">
        <f>H446</f>
        <v>143.25</v>
      </c>
    </row>
    <row r="447" spans="1:26" ht="14.25" x14ac:dyDescent="0.2">
      <c r="A447" s="61"/>
      <c r="B447" s="61"/>
      <c r="C447" s="61" t="s">
        <v>642</v>
      </c>
      <c r="D447" s="46"/>
      <c r="E447" s="31"/>
      <c r="F447" s="47">
        <f>Source!AM106</f>
        <v>6.2815000000000012</v>
      </c>
      <c r="G447" s="48" t="str">
        <f>Source!DE106</f>
        <v>)*1,15)*1,15</v>
      </c>
      <c r="H447" s="47">
        <f>ROUND(Source!AD106*Source!I106, 2)</f>
        <v>23.95</v>
      </c>
      <c r="I447" s="48"/>
      <c r="J447" s="48">
        <f>IF(Source!BB106&lt;&gt; 0, Source!BB106, 1)</f>
        <v>14.22</v>
      </c>
      <c r="K447" s="47">
        <f>Source!Q106</f>
        <v>340.59</v>
      </c>
      <c r="L447" s="49"/>
    </row>
    <row r="448" spans="1:26" ht="28.5" x14ac:dyDescent="0.2">
      <c r="A448" s="61"/>
      <c r="B448" s="61"/>
      <c r="C448" s="61" t="s">
        <v>1123</v>
      </c>
      <c r="D448" s="46"/>
      <c r="E448" s="31"/>
      <c r="F448" s="47">
        <f>Source!AN106</f>
        <v>0.1895</v>
      </c>
      <c r="G448" s="48" t="str">
        <f>Source!DF106</f>
        <v>)*1,15)*1,1)*1,15</v>
      </c>
      <c r="H448" s="50">
        <f>ROUND(Source!AE106*Source!I106, 2)</f>
        <v>0.72</v>
      </c>
      <c r="I448" s="48"/>
      <c r="J448" s="48">
        <f>IF(Source!BS106&lt;&gt; 0, Source!BS106, 1)</f>
        <v>48.96</v>
      </c>
      <c r="K448" s="50">
        <f>Source!R106</f>
        <v>35.28</v>
      </c>
      <c r="L448" s="49"/>
      <c r="R448">
        <f>H448</f>
        <v>0.72</v>
      </c>
    </row>
    <row r="449" spans="1:26" ht="14.25" x14ac:dyDescent="0.2">
      <c r="A449" s="61"/>
      <c r="B449" s="61"/>
      <c r="C449" s="61" t="s">
        <v>1158</v>
      </c>
      <c r="D449" s="46"/>
      <c r="E449" s="31"/>
      <c r="F449" s="47">
        <f>Source!AL106</f>
        <v>48.671730000000004</v>
      </c>
      <c r="G449" s="48" t="str">
        <f>Source!DD106</f>
        <v/>
      </c>
      <c r="H449" s="47">
        <f>ROUND(Source!AC106*Source!I106, 2)</f>
        <v>140.28</v>
      </c>
      <c r="I449" s="48"/>
      <c r="J449" s="48">
        <f>IF(Source!BC106&lt;&gt; 0, Source!BC106, 1)</f>
        <v>9.56</v>
      </c>
      <c r="K449" s="47">
        <f>Source!P106</f>
        <v>1341.06</v>
      </c>
      <c r="L449" s="49"/>
    </row>
    <row r="450" spans="1:26" ht="14.25" x14ac:dyDescent="0.2">
      <c r="A450" s="61"/>
      <c r="B450" s="61"/>
      <c r="C450" s="61" t="s">
        <v>1124</v>
      </c>
      <c r="D450" s="46" t="s">
        <v>1125</v>
      </c>
      <c r="E450" s="31">
        <f>Source!BZ106</f>
        <v>94</v>
      </c>
      <c r="F450" s="63"/>
      <c r="G450" s="48"/>
      <c r="H450" s="47">
        <f>SUM(S444:S452)</f>
        <v>135.33000000000001</v>
      </c>
      <c r="I450" s="51"/>
      <c r="J450" s="44">
        <f>Source!AT106</f>
        <v>94</v>
      </c>
      <c r="K450" s="47">
        <f>SUM(T444:T452)</f>
        <v>6625.72</v>
      </c>
      <c r="L450" s="49"/>
    </row>
    <row r="451" spans="1:26" ht="14.25" x14ac:dyDescent="0.2">
      <c r="A451" s="61"/>
      <c r="B451" s="61"/>
      <c r="C451" s="61" t="s">
        <v>1126</v>
      </c>
      <c r="D451" s="46" t="s">
        <v>1125</v>
      </c>
      <c r="E451" s="31">
        <f>Source!CA106</f>
        <v>51</v>
      </c>
      <c r="F451" s="63"/>
      <c r="G451" s="48"/>
      <c r="H451" s="47">
        <f>SUM(U444:U452)</f>
        <v>73.42</v>
      </c>
      <c r="I451" s="51"/>
      <c r="J451" s="44">
        <f>Source!AU106</f>
        <v>51</v>
      </c>
      <c r="K451" s="47">
        <f>SUM(V444:V452)</f>
        <v>3594.81</v>
      </c>
      <c r="L451" s="49"/>
    </row>
    <row r="452" spans="1:26" ht="14.25" x14ac:dyDescent="0.2">
      <c r="A452" s="62"/>
      <c r="B452" s="62"/>
      <c r="C452" s="62" t="s">
        <v>1127</v>
      </c>
      <c r="D452" s="52" t="s">
        <v>1128</v>
      </c>
      <c r="E452" s="53">
        <f>Source!AQ106</f>
        <v>4.6399999999999997</v>
      </c>
      <c r="F452" s="54"/>
      <c r="G452" s="55" t="str">
        <f>Source!DI106</f>
        <v>)*1,15)*1,15</v>
      </c>
      <c r="H452" s="54"/>
      <c r="I452" s="55"/>
      <c r="J452" s="55"/>
      <c r="K452" s="54"/>
      <c r="L452" s="56">
        <f>Source!U106</f>
        <v>17.686516171999997</v>
      </c>
    </row>
    <row r="453" spans="1:26" ht="15" x14ac:dyDescent="0.25">
      <c r="G453" s="57">
        <f>H446+H447+H449+H450+H451</f>
        <v>516.23</v>
      </c>
      <c r="H453" s="57"/>
      <c r="J453" s="57">
        <f>K446+K447+K449+K450+K451</f>
        <v>18915.54</v>
      </c>
      <c r="K453" s="57"/>
      <c r="L453" s="58">
        <f>Source!U106</f>
        <v>17.686516171999997</v>
      </c>
      <c r="O453" s="36">
        <f>G453</f>
        <v>516.23</v>
      </c>
      <c r="P453" s="36">
        <f>J453</f>
        <v>18915.54</v>
      </c>
      <c r="Q453" s="36">
        <f>L453</f>
        <v>17.686516171999997</v>
      </c>
      <c r="W453">
        <f>IF(Source!BI106&lt;=1,H446+H447+H449+H450+H451, 0)</f>
        <v>516.23</v>
      </c>
      <c r="X453">
        <f>IF(Source!BI106=2,H446+H447+H449+H450+H451, 0)</f>
        <v>0</v>
      </c>
      <c r="Y453">
        <f>IF(Source!BI106=3,H446+H447+H449+H450+H451, 0)</f>
        <v>0</v>
      </c>
      <c r="Z453">
        <f>IF(Source!BI106=4,H446+H447+H449+H450+H451, 0)</f>
        <v>0</v>
      </c>
    </row>
    <row r="454" spans="1:26" ht="57" x14ac:dyDescent="0.2">
      <c r="A454" s="62">
        <v>80</v>
      </c>
      <c r="B454" s="62" t="str">
        <f>Source!F107</f>
        <v>14.4.04.13-0211</v>
      </c>
      <c r="C454" s="62" t="s">
        <v>1237</v>
      </c>
      <c r="D454" s="52" t="str">
        <f>Source!H107</f>
        <v>кг</v>
      </c>
      <c r="E454" s="53">
        <f>Source!I107</f>
        <v>39.200000000000003</v>
      </c>
      <c r="F454" s="54">
        <f>Source!AL107</f>
        <v>41.84</v>
      </c>
      <c r="G454" s="55" t="str">
        <f>Source!DD107</f>
        <v/>
      </c>
      <c r="H454" s="54">
        <f>ROUND(Source!AC107*Source!I107, 2)</f>
        <v>1640.13</v>
      </c>
      <c r="I454" s="55" t="str">
        <f>Source!BO107</f>
        <v>Письмо Минстроя РФ №13023-ИФ/09 от. 07.03.2024</v>
      </c>
      <c r="J454" s="55">
        <f>IF(Source!BC107&lt;&gt; 0, Source!BC107, 1)</f>
        <v>9.56</v>
      </c>
      <c r="K454" s="54">
        <f>Source!P107</f>
        <v>15679.62</v>
      </c>
      <c r="L454" s="59"/>
      <c r="S454">
        <f>ROUND((Source!FX107/100)*((ROUND(Source!AF107*Source!I107, 2)+ROUND(Source!AE107*Source!I107, 2))), 2)</f>
        <v>0</v>
      </c>
      <c r="T454">
        <f>Source!X107</f>
        <v>0</v>
      </c>
      <c r="U454">
        <f>ROUND((Source!FY107/100)*((ROUND(Source!AF107*Source!I107, 2)+ROUND(Source!AE107*Source!I107, 2))), 2)</f>
        <v>0</v>
      </c>
      <c r="V454">
        <f>Source!Y107</f>
        <v>0</v>
      </c>
    </row>
    <row r="455" spans="1:26" ht="15" x14ac:dyDescent="0.25">
      <c r="G455" s="57">
        <f>H454</f>
        <v>1640.13</v>
      </c>
      <c r="H455" s="57"/>
      <c r="J455" s="57">
        <f>K454</f>
        <v>15679.62</v>
      </c>
      <c r="K455" s="57"/>
      <c r="L455" s="58">
        <f>Source!U107</f>
        <v>0</v>
      </c>
      <c r="O455" s="36">
        <f>G455</f>
        <v>1640.13</v>
      </c>
      <c r="P455" s="36">
        <f>J455</f>
        <v>15679.62</v>
      </c>
      <c r="Q455" s="36">
        <f>L455</f>
        <v>0</v>
      </c>
      <c r="W455">
        <f>IF(Source!BI107&lt;=1,H454, 0)</f>
        <v>1640.13</v>
      </c>
      <c r="X455">
        <f>IF(Source!BI107=2,H454, 0)</f>
        <v>0</v>
      </c>
      <c r="Y455">
        <f>IF(Source!BI107=3,H454, 0)</f>
        <v>0</v>
      </c>
      <c r="Z455">
        <f>IF(Source!BI107=4,H454, 0)</f>
        <v>0</v>
      </c>
    </row>
    <row r="456" spans="1:26" ht="57" x14ac:dyDescent="0.2">
      <c r="A456" s="62">
        <v>81</v>
      </c>
      <c r="B456" s="62" t="str">
        <f>Source!F108</f>
        <v>14.5.09.07-0032</v>
      </c>
      <c r="C456" s="62" t="s">
        <v>1234</v>
      </c>
      <c r="D456" s="52" t="str">
        <f>Source!H108</f>
        <v>л</v>
      </c>
      <c r="E456" s="53">
        <f>Source!I108</f>
        <v>3.92</v>
      </c>
      <c r="F456" s="54">
        <f>Source!AL108</f>
        <v>12.55</v>
      </c>
      <c r="G456" s="55" t="str">
        <f>Source!DD108</f>
        <v/>
      </c>
      <c r="H456" s="54">
        <f>ROUND(Source!AC108*Source!I108, 2)</f>
        <v>49.2</v>
      </c>
      <c r="I456" s="55" t="str">
        <f>Source!BO108</f>
        <v>Письмо Минстроя РФ №13023-ИФ/09 от. 07.03.2024</v>
      </c>
      <c r="J456" s="55">
        <f>IF(Source!BC108&lt;&gt; 0, Source!BC108, 1)</f>
        <v>9.56</v>
      </c>
      <c r="K456" s="54">
        <f>Source!P108</f>
        <v>470.31</v>
      </c>
      <c r="L456" s="59"/>
      <c r="S456">
        <f>ROUND((Source!FX108/100)*((ROUND(Source!AF108*Source!I108, 2)+ROUND(Source!AE108*Source!I108, 2))), 2)</f>
        <v>0</v>
      </c>
      <c r="T456">
        <f>Source!X108</f>
        <v>0</v>
      </c>
      <c r="U456">
        <f>ROUND((Source!FY108/100)*((ROUND(Source!AF108*Source!I108, 2)+ROUND(Source!AE108*Source!I108, 2))), 2)</f>
        <v>0</v>
      </c>
      <c r="V456">
        <f>Source!Y108</f>
        <v>0</v>
      </c>
    </row>
    <row r="457" spans="1:26" ht="15" x14ac:dyDescent="0.25">
      <c r="G457" s="57">
        <f>H456</f>
        <v>49.2</v>
      </c>
      <c r="H457" s="57"/>
      <c r="J457" s="57">
        <f>K456</f>
        <v>470.31</v>
      </c>
      <c r="K457" s="57"/>
      <c r="L457" s="58">
        <f>Source!U108</f>
        <v>0</v>
      </c>
      <c r="O457" s="36">
        <f>G457</f>
        <v>49.2</v>
      </c>
      <c r="P457" s="36">
        <f>J457</f>
        <v>470.31</v>
      </c>
      <c r="Q457" s="36">
        <f>L457</f>
        <v>0</v>
      </c>
      <c r="W457">
        <f>IF(Source!BI108&lt;=1,H456, 0)</f>
        <v>49.2</v>
      </c>
      <c r="X457">
        <f>IF(Source!BI108=2,H456, 0)</f>
        <v>0</v>
      </c>
      <c r="Y457">
        <f>IF(Source!BI108=3,H456, 0)</f>
        <v>0</v>
      </c>
      <c r="Z457">
        <f>IF(Source!BI108=4,H456, 0)</f>
        <v>0</v>
      </c>
    </row>
    <row r="458" spans="1:26" ht="28.5" x14ac:dyDescent="0.2">
      <c r="C458" s="42" t="str">
        <f>Source!G109</f>
        <v>Площадки обслуживания отметка 3,780</v>
      </c>
    </row>
    <row r="459" spans="1:26" ht="409.5" x14ac:dyDescent="0.2">
      <c r="A459" s="61">
        <v>82</v>
      </c>
      <c r="B459" s="61" t="s">
        <v>1238</v>
      </c>
      <c r="C459" s="61" t="s">
        <v>1239</v>
      </c>
      <c r="D459" s="46" t="str">
        <f>Source!H110</f>
        <v>т</v>
      </c>
      <c r="E459" s="31">
        <f>Source!I110</f>
        <v>0.3679</v>
      </c>
      <c r="F459" s="47">
        <f>Source!AL110+Source!AM110+Source!AO110</f>
        <v>1913.79</v>
      </c>
      <c r="G459" s="48"/>
      <c r="H459" s="47"/>
      <c r="I459" s="48" t="str">
        <f>Source!BO110</f>
        <v>Письмо Минстроя РФ №13023-ИФ/09 от. 07.03.2024</v>
      </c>
      <c r="J459" s="48"/>
      <c r="K459" s="47"/>
      <c r="L459" s="49"/>
      <c r="S459">
        <f>ROUND((Source!FX110/100)*((ROUND(Source!AF110*Source!I110, 2)+ROUND(Source!AE110*Source!I110, 2))), 2)</f>
        <v>417.56</v>
      </c>
      <c r="T459">
        <f>Source!X110</f>
        <v>20444.04</v>
      </c>
      <c r="U459">
        <f>ROUND((Source!FY110/100)*((ROUND(Source!AF110*Source!I110, 2)+ROUND(Source!AE110*Source!I110, 2))), 2)</f>
        <v>208.78</v>
      </c>
      <c r="V459">
        <f>Source!Y110</f>
        <v>10222.02</v>
      </c>
    </row>
    <row r="460" spans="1:26" ht="28.5" x14ac:dyDescent="0.2">
      <c r="A460" s="61"/>
      <c r="B460" s="61"/>
      <c r="C460" s="61" t="s">
        <v>1122</v>
      </c>
      <c r="D460" s="46"/>
      <c r="E460" s="31"/>
      <c r="F460" s="47">
        <f>Source!AO110</f>
        <v>798</v>
      </c>
      <c r="G460" s="48" t="str">
        <f>Source!DG110</f>
        <v>)*1,15)*1,1)*1,15</v>
      </c>
      <c r="H460" s="47">
        <f>ROUND(Source!AF110*Source!I110, 2)</f>
        <v>427.09</v>
      </c>
      <c r="I460" s="48"/>
      <c r="J460" s="48">
        <f>IF(Source!BA110&lt;&gt; 0, Source!BA110, 1)</f>
        <v>48.96</v>
      </c>
      <c r="K460" s="47">
        <f>Source!S110</f>
        <v>20910.400000000001</v>
      </c>
      <c r="L460" s="49"/>
      <c r="R460">
        <f>H460</f>
        <v>427.09</v>
      </c>
    </row>
    <row r="461" spans="1:26" ht="14.25" x14ac:dyDescent="0.2">
      <c r="A461" s="61"/>
      <c r="B461" s="61"/>
      <c r="C461" s="61" t="s">
        <v>642</v>
      </c>
      <c r="D461" s="46"/>
      <c r="E461" s="31"/>
      <c r="F461" s="47">
        <f>Source!AM110</f>
        <v>878.18</v>
      </c>
      <c r="G461" s="48" t="str">
        <f>Source!DE110</f>
        <v>)*1,15)*1,15</v>
      </c>
      <c r="H461" s="47">
        <f>ROUND(Source!AD110*Source!I110, 2)</f>
        <v>430.63</v>
      </c>
      <c r="I461" s="48"/>
      <c r="J461" s="48">
        <f>IF(Source!BB110&lt;&gt; 0, Source!BB110, 1)</f>
        <v>14.22</v>
      </c>
      <c r="K461" s="47">
        <f>Source!Q110</f>
        <v>6123.57</v>
      </c>
      <c r="L461" s="49"/>
    </row>
    <row r="462" spans="1:26" ht="28.5" x14ac:dyDescent="0.2">
      <c r="A462" s="61"/>
      <c r="B462" s="61"/>
      <c r="C462" s="61" t="s">
        <v>1123</v>
      </c>
      <c r="D462" s="46"/>
      <c r="E462" s="31"/>
      <c r="F462" s="47">
        <f>Source!AN110</f>
        <v>68.89</v>
      </c>
      <c r="G462" s="48" t="str">
        <f>Source!DF110</f>
        <v>)*1,15)*1,1)*1,15</v>
      </c>
      <c r="H462" s="50">
        <f>ROUND(Source!AE110*Source!I110, 2)</f>
        <v>36.869999999999997</v>
      </c>
      <c r="I462" s="48"/>
      <c r="J462" s="48">
        <f>IF(Source!BS110&lt;&gt; 0, Source!BS110, 1)</f>
        <v>48.96</v>
      </c>
      <c r="K462" s="50">
        <f>Source!R110</f>
        <v>1805.2</v>
      </c>
      <c r="L462" s="49"/>
      <c r="R462">
        <f>H462</f>
        <v>36.869999999999997</v>
      </c>
    </row>
    <row r="463" spans="1:26" ht="14.25" x14ac:dyDescent="0.2">
      <c r="A463" s="61"/>
      <c r="B463" s="61"/>
      <c r="C463" s="61" t="s">
        <v>1158</v>
      </c>
      <c r="D463" s="46"/>
      <c r="E463" s="31"/>
      <c r="F463" s="47">
        <f>Source!AL110</f>
        <v>237.61</v>
      </c>
      <c r="G463" s="48" t="str">
        <f>Source!DD110</f>
        <v/>
      </c>
      <c r="H463" s="47">
        <f>ROUND(Source!AC110*Source!I110, 2)</f>
        <v>87.42</v>
      </c>
      <c r="I463" s="48"/>
      <c r="J463" s="48">
        <f>IF(Source!BC110&lt;&gt; 0, Source!BC110, 1)</f>
        <v>9.56</v>
      </c>
      <c r="K463" s="47">
        <f>Source!P110</f>
        <v>835.7</v>
      </c>
      <c r="L463" s="49"/>
    </row>
    <row r="464" spans="1:26" ht="14.25" x14ac:dyDescent="0.2">
      <c r="A464" s="61"/>
      <c r="B464" s="61"/>
      <c r="C464" s="61" t="s">
        <v>1124</v>
      </c>
      <c r="D464" s="46" t="s">
        <v>1125</v>
      </c>
      <c r="E464" s="31">
        <f>Source!BZ110</f>
        <v>90</v>
      </c>
      <c r="F464" s="63"/>
      <c r="G464" s="48"/>
      <c r="H464" s="47">
        <f>SUM(S459:S466)</f>
        <v>417.56</v>
      </c>
      <c r="I464" s="51"/>
      <c r="J464" s="44">
        <f>Source!AT110</f>
        <v>90</v>
      </c>
      <c r="K464" s="47">
        <f>SUM(T459:T466)</f>
        <v>20444.04</v>
      </c>
      <c r="L464" s="49"/>
    </row>
    <row r="465" spans="1:26" ht="14.25" x14ac:dyDescent="0.2">
      <c r="A465" s="61"/>
      <c r="B465" s="61"/>
      <c r="C465" s="61" t="s">
        <v>1126</v>
      </c>
      <c r="D465" s="46" t="s">
        <v>1125</v>
      </c>
      <c r="E465" s="31">
        <f>Source!CA110</f>
        <v>45</v>
      </c>
      <c r="F465" s="63"/>
      <c r="G465" s="48"/>
      <c r="H465" s="47">
        <f>SUM(U459:U466)</f>
        <v>208.78</v>
      </c>
      <c r="I465" s="51"/>
      <c r="J465" s="44">
        <f>Source!AU110</f>
        <v>45</v>
      </c>
      <c r="K465" s="47">
        <f>SUM(V459:V466)</f>
        <v>10222.02</v>
      </c>
      <c r="L465" s="49"/>
    </row>
    <row r="466" spans="1:26" ht="14.25" x14ac:dyDescent="0.2">
      <c r="A466" s="62"/>
      <c r="B466" s="62"/>
      <c r="C466" s="62" t="s">
        <v>1127</v>
      </c>
      <c r="D466" s="52" t="s">
        <v>1128</v>
      </c>
      <c r="E466" s="53">
        <f>Source!AQ110</f>
        <v>95</v>
      </c>
      <c r="F466" s="54"/>
      <c r="G466" s="55" t="str">
        <f>Source!DI110</f>
        <v>)*1,15)*1,15</v>
      </c>
      <c r="H466" s="54"/>
      <c r="I466" s="55"/>
      <c r="J466" s="55"/>
      <c r="K466" s="54"/>
      <c r="L466" s="56">
        <f>Source!U110</f>
        <v>46.222036249999988</v>
      </c>
    </row>
    <row r="467" spans="1:26" ht="15" x14ac:dyDescent="0.25">
      <c r="G467" s="57">
        <f>H460+H461+H463+H464+H465</f>
        <v>1571.48</v>
      </c>
      <c r="H467" s="57"/>
      <c r="J467" s="57">
        <f>K460+K461+K463+K464+K465</f>
        <v>58535.73000000001</v>
      </c>
      <c r="K467" s="57"/>
      <c r="L467" s="58">
        <f>Source!U110</f>
        <v>46.222036249999988</v>
      </c>
      <c r="O467" s="36">
        <f>G467</f>
        <v>1571.48</v>
      </c>
      <c r="P467" s="36">
        <f>J467</f>
        <v>58535.73000000001</v>
      </c>
      <c r="Q467" s="36">
        <f>L467</f>
        <v>46.222036249999988</v>
      </c>
      <c r="W467">
        <f>IF(Source!BI110&lt;=1,H460+H461+H463+H464+H465, 0)</f>
        <v>0</v>
      </c>
      <c r="X467">
        <f>IF(Source!BI110=2,H460+H461+H463+H464+H465, 0)</f>
        <v>1571.48</v>
      </c>
      <c r="Y467">
        <f>IF(Source!BI110=3,H460+H461+H463+H464+H465, 0)</f>
        <v>0</v>
      </c>
      <c r="Z467">
        <f>IF(Source!BI110=4,H460+H461+H463+H464+H465, 0)</f>
        <v>0</v>
      </c>
    </row>
    <row r="468" spans="1:26" ht="57" x14ac:dyDescent="0.2">
      <c r="A468" s="62">
        <v>83</v>
      </c>
      <c r="B468" s="62" t="str">
        <f>Source!F111</f>
        <v>08.3.05.02-0103</v>
      </c>
      <c r="C468" s="62" t="s">
        <v>1240</v>
      </c>
      <c r="D468" s="52" t="str">
        <f>Source!H111</f>
        <v>т</v>
      </c>
      <c r="E468" s="53">
        <f>Source!I111</f>
        <v>0.37959999999999999</v>
      </c>
      <c r="F468" s="54">
        <f>Source!AL111</f>
        <v>5692.12</v>
      </c>
      <c r="G468" s="55" t="str">
        <f>Source!DD111</f>
        <v/>
      </c>
      <c r="H468" s="54">
        <f>ROUND(Source!AC111*Source!I111, 2)</f>
        <v>2160.73</v>
      </c>
      <c r="I468" s="55" t="str">
        <f>Source!BO111</f>
        <v>Письмо Минстроя РФ №13023-ИФ/09 от. 07.03.2024</v>
      </c>
      <c r="J468" s="55">
        <f>IF(Source!BC111&lt;&gt; 0, Source!BC111, 1)</f>
        <v>9.56</v>
      </c>
      <c r="K468" s="54">
        <f>Source!P111</f>
        <v>20656.57</v>
      </c>
      <c r="L468" s="59"/>
      <c r="S468">
        <f>ROUND((Source!FX111/100)*((ROUND(Source!AF111*Source!I111, 2)+ROUND(Source!AE111*Source!I111, 2))), 2)</f>
        <v>0</v>
      </c>
      <c r="T468">
        <f>Source!X111</f>
        <v>0</v>
      </c>
      <c r="U468">
        <f>ROUND((Source!FY111/100)*((ROUND(Source!AF111*Source!I111, 2)+ROUND(Source!AE111*Source!I111, 2))), 2)</f>
        <v>0</v>
      </c>
      <c r="V468">
        <f>Source!Y111</f>
        <v>0</v>
      </c>
    </row>
    <row r="469" spans="1:26" ht="15" x14ac:dyDescent="0.25">
      <c r="G469" s="57">
        <f>H468</f>
        <v>2160.73</v>
      </c>
      <c r="H469" s="57"/>
      <c r="J469" s="57">
        <f>K468</f>
        <v>20656.57</v>
      </c>
      <c r="K469" s="57"/>
      <c r="L469" s="58">
        <f>Source!U111</f>
        <v>0</v>
      </c>
      <c r="O469" s="36">
        <f>G469</f>
        <v>2160.73</v>
      </c>
      <c r="P469" s="36">
        <f>J469</f>
        <v>20656.57</v>
      </c>
      <c r="Q469" s="36">
        <f>L469</f>
        <v>0</v>
      </c>
      <c r="W469">
        <f>IF(Source!BI111&lt;=1,H468, 0)</f>
        <v>2160.73</v>
      </c>
      <c r="X469">
        <f>IF(Source!BI111=2,H468, 0)</f>
        <v>0</v>
      </c>
      <c r="Y469">
        <f>IF(Source!BI111=3,H468, 0)</f>
        <v>0</v>
      </c>
      <c r="Z469">
        <f>IF(Source!BI111=4,H468, 0)</f>
        <v>0</v>
      </c>
    </row>
    <row r="470" spans="1:26" ht="409.5" x14ac:dyDescent="0.2">
      <c r="A470" s="61">
        <v>84</v>
      </c>
      <c r="B470" s="61" t="s">
        <v>1241</v>
      </c>
      <c r="C470" s="61" t="s">
        <v>1242</v>
      </c>
      <c r="D470" s="46" t="str">
        <f>Source!H112</f>
        <v>т</v>
      </c>
      <c r="E470" s="31">
        <f>Source!I112</f>
        <v>0.2175</v>
      </c>
      <c r="F470" s="47">
        <f>Source!AL112+Source!AM112+Source!AO112</f>
        <v>2026.27</v>
      </c>
      <c r="G470" s="48"/>
      <c r="H470" s="47"/>
      <c r="I470" s="48" t="str">
        <f>Source!BO112</f>
        <v>Письмо Минстроя РФ №13023-ИФ/09 от. 07.03.2024</v>
      </c>
      <c r="J470" s="48"/>
      <c r="K470" s="47"/>
      <c r="L470" s="49"/>
      <c r="S470">
        <f>ROUND((Source!FX112/100)*((ROUND(Source!AF112*Source!I112, 2)+ROUND(Source!AE112*Source!I112, 2))), 2)</f>
        <v>246.38</v>
      </c>
      <c r="T470">
        <f>Source!X112</f>
        <v>12062.9</v>
      </c>
      <c r="U470">
        <f>ROUND((Source!FY112/100)*((ROUND(Source!AF112*Source!I112, 2)+ROUND(Source!AE112*Source!I112, 2))), 2)</f>
        <v>123.19</v>
      </c>
      <c r="V470">
        <f>Source!Y112</f>
        <v>6031.45</v>
      </c>
    </row>
    <row r="471" spans="1:26" ht="28.5" x14ac:dyDescent="0.2">
      <c r="A471" s="61"/>
      <c r="B471" s="61"/>
      <c r="C471" s="61" t="s">
        <v>1122</v>
      </c>
      <c r="D471" s="46"/>
      <c r="E471" s="31"/>
      <c r="F471" s="47">
        <f>Source!AO112</f>
        <v>781.69</v>
      </c>
      <c r="G471" s="48" t="str">
        <f>Source!DG112</f>
        <v>)*1,15)*1,1)*1,15</v>
      </c>
      <c r="H471" s="47">
        <f>ROUND(Source!AF112*Source!I112, 2)</f>
        <v>247.33</v>
      </c>
      <c r="I471" s="48"/>
      <c r="J471" s="48">
        <f>IF(Source!BA112&lt;&gt; 0, Source!BA112, 1)</f>
        <v>48.96</v>
      </c>
      <c r="K471" s="47">
        <f>Source!S112</f>
        <v>12109.39</v>
      </c>
      <c r="L471" s="49"/>
      <c r="R471">
        <f>H471</f>
        <v>247.33</v>
      </c>
    </row>
    <row r="472" spans="1:26" ht="14.25" x14ac:dyDescent="0.2">
      <c r="A472" s="61"/>
      <c r="B472" s="61"/>
      <c r="C472" s="61" t="s">
        <v>642</v>
      </c>
      <c r="D472" s="46"/>
      <c r="E472" s="31"/>
      <c r="F472" s="47">
        <f>Source!AM112</f>
        <v>980.31</v>
      </c>
      <c r="G472" s="48" t="str">
        <f>Source!DE112</f>
        <v>)*1,15)*1,15</v>
      </c>
      <c r="H472" s="47">
        <f>ROUND(Source!AD112*Source!I112, 2)</f>
        <v>284.38</v>
      </c>
      <c r="I472" s="48"/>
      <c r="J472" s="48">
        <f>IF(Source!BB112&lt;&gt; 0, Source!BB112, 1)</f>
        <v>14.22</v>
      </c>
      <c r="K472" s="47">
        <f>Source!Q112</f>
        <v>4043.9</v>
      </c>
      <c r="L472" s="49"/>
    </row>
    <row r="473" spans="1:26" ht="28.5" x14ac:dyDescent="0.2">
      <c r="A473" s="61"/>
      <c r="B473" s="61"/>
      <c r="C473" s="61" t="s">
        <v>1123</v>
      </c>
      <c r="D473" s="46"/>
      <c r="E473" s="31"/>
      <c r="F473" s="47">
        <f>Source!AN112</f>
        <v>83.52</v>
      </c>
      <c r="G473" s="48" t="str">
        <f>Source!DF112</f>
        <v>)*1,15)*1,1)*1,15</v>
      </c>
      <c r="H473" s="50">
        <f>ROUND(Source!AE112*Source!I112, 2)</f>
        <v>26.43</v>
      </c>
      <c r="I473" s="48"/>
      <c r="J473" s="48">
        <f>IF(Source!BS112&lt;&gt; 0, Source!BS112, 1)</f>
        <v>48.96</v>
      </c>
      <c r="K473" s="50">
        <f>Source!R112</f>
        <v>1293.83</v>
      </c>
      <c r="L473" s="49"/>
      <c r="R473">
        <f>H473</f>
        <v>26.43</v>
      </c>
    </row>
    <row r="474" spans="1:26" ht="14.25" x14ac:dyDescent="0.2">
      <c r="A474" s="61"/>
      <c r="B474" s="61"/>
      <c r="C474" s="61" t="s">
        <v>1158</v>
      </c>
      <c r="D474" s="46"/>
      <c r="E474" s="31"/>
      <c r="F474" s="47">
        <f>Source!AL112</f>
        <v>264.27</v>
      </c>
      <c r="G474" s="48" t="str">
        <f>Source!DD112</f>
        <v/>
      </c>
      <c r="H474" s="47">
        <f>ROUND(Source!AC112*Source!I112, 2)</f>
        <v>57.48</v>
      </c>
      <c r="I474" s="48"/>
      <c r="J474" s="48">
        <f>IF(Source!BC112&lt;&gt; 0, Source!BC112, 1)</f>
        <v>9.56</v>
      </c>
      <c r="K474" s="47">
        <f>Source!P112</f>
        <v>549.5</v>
      </c>
      <c r="L474" s="49"/>
    </row>
    <row r="475" spans="1:26" ht="14.25" x14ac:dyDescent="0.2">
      <c r="A475" s="61"/>
      <c r="B475" s="61"/>
      <c r="C475" s="61" t="s">
        <v>1124</v>
      </c>
      <c r="D475" s="46" t="s">
        <v>1125</v>
      </c>
      <c r="E475" s="31">
        <f>Source!BZ112</f>
        <v>90</v>
      </c>
      <c r="F475" s="63"/>
      <c r="G475" s="48"/>
      <c r="H475" s="47">
        <f>SUM(S470:S477)</f>
        <v>246.38</v>
      </c>
      <c r="I475" s="51"/>
      <c r="J475" s="44">
        <f>Source!AT112</f>
        <v>90</v>
      </c>
      <c r="K475" s="47">
        <f>SUM(T470:T477)</f>
        <v>12062.9</v>
      </c>
      <c r="L475" s="49"/>
    </row>
    <row r="476" spans="1:26" ht="14.25" x14ac:dyDescent="0.2">
      <c r="A476" s="61"/>
      <c r="B476" s="61"/>
      <c r="C476" s="61" t="s">
        <v>1126</v>
      </c>
      <c r="D476" s="46" t="s">
        <v>1125</v>
      </c>
      <c r="E476" s="31">
        <f>Source!CA112</f>
        <v>45</v>
      </c>
      <c r="F476" s="63"/>
      <c r="G476" s="48"/>
      <c r="H476" s="47">
        <f>SUM(U470:U477)</f>
        <v>123.19</v>
      </c>
      <c r="I476" s="51"/>
      <c r="J476" s="44">
        <f>Source!AU112</f>
        <v>45</v>
      </c>
      <c r="K476" s="47">
        <f>SUM(V470:V477)</f>
        <v>6031.45</v>
      </c>
      <c r="L476" s="49"/>
    </row>
    <row r="477" spans="1:26" ht="14.25" x14ac:dyDescent="0.2">
      <c r="A477" s="62"/>
      <c r="B477" s="62"/>
      <c r="C477" s="62" t="s">
        <v>1127</v>
      </c>
      <c r="D477" s="52" t="s">
        <v>1128</v>
      </c>
      <c r="E477" s="53">
        <f>Source!AQ112</f>
        <v>91</v>
      </c>
      <c r="F477" s="54"/>
      <c r="G477" s="55" t="str">
        <f>Source!DI112</f>
        <v>)*1,15)*1,15</v>
      </c>
      <c r="H477" s="54"/>
      <c r="I477" s="55"/>
      <c r="J477" s="55"/>
      <c r="K477" s="54"/>
      <c r="L477" s="56">
        <f>Source!U112</f>
        <v>26.175581249999997</v>
      </c>
    </row>
    <row r="478" spans="1:26" ht="15" x14ac:dyDescent="0.25">
      <c r="G478" s="57">
        <f>H471+H472+H474+H475+H476</f>
        <v>958.76</v>
      </c>
      <c r="H478" s="57"/>
      <c r="J478" s="57">
        <f>K471+K472+K474+K475+K476</f>
        <v>34797.14</v>
      </c>
      <c r="K478" s="57"/>
      <c r="L478" s="58">
        <f>Source!U112</f>
        <v>26.175581249999997</v>
      </c>
      <c r="O478" s="36">
        <f>G478</f>
        <v>958.76</v>
      </c>
      <c r="P478" s="36">
        <f>J478</f>
        <v>34797.14</v>
      </c>
      <c r="Q478" s="36">
        <f>L478</f>
        <v>26.175581249999997</v>
      </c>
      <c r="W478">
        <f>IF(Source!BI112&lt;=1,H471+H472+H474+H475+H476, 0)</f>
        <v>0</v>
      </c>
      <c r="X478">
        <f>IF(Source!BI112=2,H471+H472+H474+H475+H476, 0)</f>
        <v>958.76</v>
      </c>
      <c r="Y478">
        <f>IF(Source!BI112=3,H471+H472+H474+H475+H476, 0)</f>
        <v>0</v>
      </c>
      <c r="Z478">
        <f>IF(Source!BI112=4,H471+H472+H474+H475+H476, 0)</f>
        <v>0</v>
      </c>
    </row>
    <row r="479" spans="1:26" ht="57" x14ac:dyDescent="0.2">
      <c r="A479" s="62">
        <v>85</v>
      </c>
      <c r="B479" s="62" t="str">
        <f>Source!F113</f>
        <v>08.3.08.02-0022</v>
      </c>
      <c r="C479" s="62" t="s">
        <v>1243</v>
      </c>
      <c r="D479" s="52" t="str">
        <f>Source!H113</f>
        <v>т</v>
      </c>
      <c r="E479" s="53">
        <f>Source!I113</f>
        <v>0.13370000000000001</v>
      </c>
      <c r="F479" s="54">
        <f>Source!AL113</f>
        <v>5857.74</v>
      </c>
      <c r="G479" s="55" t="str">
        <f>Source!DD113</f>
        <v/>
      </c>
      <c r="H479" s="54">
        <f>ROUND(Source!AC113*Source!I113, 2)</f>
        <v>783.18</v>
      </c>
      <c r="I479" s="55" t="str">
        <f>Source!BO113</f>
        <v>Письмо Минстроя РФ №13023-ИФ/09 от. 07.03.2024</v>
      </c>
      <c r="J479" s="55">
        <f>IF(Source!BC113&lt;&gt; 0, Source!BC113, 1)</f>
        <v>9.56</v>
      </c>
      <c r="K479" s="54">
        <f>Source!P113</f>
        <v>7487.2</v>
      </c>
      <c r="L479" s="59"/>
      <c r="S479">
        <f>ROUND((Source!FX113/100)*((ROUND(Source!AF113*Source!I113, 2)+ROUND(Source!AE113*Source!I113, 2))), 2)</f>
        <v>0</v>
      </c>
      <c r="T479">
        <f>Source!X113</f>
        <v>0</v>
      </c>
      <c r="U479">
        <f>ROUND((Source!FY113/100)*((ROUND(Source!AF113*Source!I113, 2)+ROUND(Source!AE113*Source!I113, 2))), 2)</f>
        <v>0</v>
      </c>
      <c r="V479">
        <f>Source!Y113</f>
        <v>0</v>
      </c>
    </row>
    <row r="480" spans="1:26" ht="15" x14ac:dyDescent="0.25">
      <c r="G480" s="57">
        <f>H479</f>
        <v>783.18</v>
      </c>
      <c r="H480" s="57"/>
      <c r="J480" s="57">
        <f>K479</f>
        <v>7487.2</v>
      </c>
      <c r="K480" s="57"/>
      <c r="L480" s="58">
        <f>Source!U113</f>
        <v>0</v>
      </c>
      <c r="O480" s="36">
        <f>G480</f>
        <v>783.18</v>
      </c>
      <c r="P480" s="36">
        <f>J480</f>
        <v>7487.2</v>
      </c>
      <c r="Q480" s="36">
        <f>L480</f>
        <v>0</v>
      </c>
      <c r="W480">
        <f>IF(Source!BI113&lt;=1,H479, 0)</f>
        <v>783.18</v>
      </c>
      <c r="X480">
        <f>IF(Source!BI113=2,H479, 0)</f>
        <v>0</v>
      </c>
      <c r="Y480">
        <f>IF(Source!BI113=3,H479, 0)</f>
        <v>0</v>
      </c>
      <c r="Z480">
        <f>IF(Source!BI113=4,H479, 0)</f>
        <v>0</v>
      </c>
    </row>
    <row r="481" spans="1:26" ht="57" x14ac:dyDescent="0.2">
      <c r="A481" s="62">
        <v>86</v>
      </c>
      <c r="B481" s="62" t="str">
        <f>Source!F114</f>
        <v>08.3.08.02-0022</v>
      </c>
      <c r="C481" s="62" t="s">
        <v>1244</v>
      </c>
      <c r="D481" s="52" t="str">
        <f>Source!H114</f>
        <v>т</v>
      </c>
      <c r="E481" s="53">
        <f>Source!I114</f>
        <v>2.2599999999999999E-2</v>
      </c>
      <c r="F481" s="54">
        <f>Source!AL114</f>
        <v>4497.91</v>
      </c>
      <c r="G481" s="55" t="str">
        <f>Source!DD114</f>
        <v/>
      </c>
      <c r="H481" s="54">
        <f>ROUND(Source!AC114*Source!I114, 2)</f>
        <v>101.65</v>
      </c>
      <c r="I481" s="55" t="str">
        <f>Source!BO114</f>
        <v>Письмо Минстроя РФ №13023-ИФ/09 от. 07.03.2024</v>
      </c>
      <c r="J481" s="55">
        <f>IF(Source!BC114&lt;&gt; 0, Source!BC114, 1)</f>
        <v>9.56</v>
      </c>
      <c r="K481" s="54">
        <f>Source!P114</f>
        <v>971.8</v>
      </c>
      <c r="L481" s="59"/>
      <c r="S481">
        <f>ROUND((Source!FX114/100)*((ROUND(Source!AF114*Source!I114, 2)+ROUND(Source!AE114*Source!I114, 2))), 2)</f>
        <v>0</v>
      </c>
      <c r="T481">
        <f>Source!X114</f>
        <v>0</v>
      </c>
      <c r="U481">
        <f>ROUND((Source!FY114/100)*((ROUND(Source!AF114*Source!I114, 2)+ROUND(Source!AE114*Source!I114, 2))), 2)</f>
        <v>0</v>
      </c>
      <c r="V481">
        <f>Source!Y114</f>
        <v>0</v>
      </c>
    </row>
    <row r="482" spans="1:26" ht="15" x14ac:dyDescent="0.25">
      <c r="G482" s="57">
        <f>H481</f>
        <v>101.65</v>
      </c>
      <c r="H482" s="57"/>
      <c r="J482" s="57">
        <f>K481</f>
        <v>971.8</v>
      </c>
      <c r="K482" s="57"/>
      <c r="L482" s="58">
        <f>Source!U114</f>
        <v>0</v>
      </c>
      <c r="O482" s="36">
        <f>G482</f>
        <v>101.65</v>
      </c>
      <c r="P482" s="36">
        <f>J482</f>
        <v>971.8</v>
      </c>
      <c r="Q482" s="36">
        <f>L482</f>
        <v>0</v>
      </c>
      <c r="W482">
        <f>IF(Source!BI114&lt;=1,H481, 0)</f>
        <v>101.65</v>
      </c>
      <c r="X482">
        <f>IF(Source!BI114=2,H481, 0)</f>
        <v>0</v>
      </c>
      <c r="Y482">
        <f>IF(Source!BI114=3,H481, 0)</f>
        <v>0</v>
      </c>
      <c r="Z482">
        <f>IF(Source!BI114=4,H481, 0)</f>
        <v>0</v>
      </c>
    </row>
    <row r="483" spans="1:26" ht="57" x14ac:dyDescent="0.2">
      <c r="A483" s="62">
        <v>87</v>
      </c>
      <c r="B483" s="62" t="str">
        <f>Source!F115</f>
        <v>08.3.05.02-0052</v>
      </c>
      <c r="C483" s="62" t="s">
        <v>1245</v>
      </c>
      <c r="D483" s="52" t="str">
        <f>Source!H115</f>
        <v>т</v>
      </c>
      <c r="E483" s="53">
        <f>Source!I115</f>
        <v>6.8099999999999994E-2</v>
      </c>
      <c r="F483" s="54">
        <f>Source!AL115</f>
        <v>4384.59</v>
      </c>
      <c r="G483" s="55" t="str">
        <f>Source!DD115</f>
        <v/>
      </c>
      <c r="H483" s="54">
        <f>ROUND(Source!AC115*Source!I115, 2)</f>
        <v>298.58999999999997</v>
      </c>
      <c r="I483" s="55" t="str">
        <f>Source!BO115</f>
        <v>Письмо Минстроя РФ №13023-ИФ/09 от. 07.03.2024</v>
      </c>
      <c r="J483" s="55">
        <f>IF(Source!BC115&lt;&gt; 0, Source!BC115, 1)</f>
        <v>9.56</v>
      </c>
      <c r="K483" s="54">
        <f>Source!P115</f>
        <v>2854.53</v>
      </c>
      <c r="L483" s="59"/>
      <c r="S483">
        <f>ROUND((Source!FX115/100)*((ROUND(Source!AF115*Source!I115, 2)+ROUND(Source!AE115*Source!I115, 2))), 2)</f>
        <v>0</v>
      </c>
      <c r="T483">
        <f>Source!X115</f>
        <v>0</v>
      </c>
      <c r="U483">
        <f>ROUND((Source!FY115/100)*((ROUND(Source!AF115*Source!I115, 2)+ROUND(Source!AE115*Source!I115, 2))), 2)</f>
        <v>0</v>
      </c>
      <c r="V483">
        <f>Source!Y115</f>
        <v>0</v>
      </c>
    </row>
    <row r="484" spans="1:26" ht="15" x14ac:dyDescent="0.25">
      <c r="G484" s="57">
        <f>H483</f>
        <v>298.58999999999997</v>
      </c>
      <c r="H484" s="57"/>
      <c r="J484" s="57">
        <f>K483</f>
        <v>2854.53</v>
      </c>
      <c r="K484" s="57"/>
      <c r="L484" s="58">
        <f>Source!U115</f>
        <v>0</v>
      </c>
      <c r="O484" s="36">
        <f>G484</f>
        <v>298.58999999999997</v>
      </c>
      <c r="P484" s="36">
        <f>J484</f>
        <v>2854.53</v>
      </c>
      <c r="Q484" s="36">
        <f>L484</f>
        <v>0</v>
      </c>
      <c r="W484">
        <f>IF(Source!BI115&lt;=1,H483, 0)</f>
        <v>298.58999999999997</v>
      </c>
      <c r="X484">
        <f>IF(Source!BI115=2,H483, 0)</f>
        <v>0</v>
      </c>
      <c r="Y484">
        <f>IF(Source!BI115=3,H483, 0)</f>
        <v>0</v>
      </c>
      <c r="Z484">
        <f>IF(Source!BI115=4,H483, 0)</f>
        <v>0</v>
      </c>
    </row>
    <row r="485" spans="1:26" ht="409.5" x14ac:dyDescent="0.2">
      <c r="A485" s="61">
        <v>88</v>
      </c>
      <c r="B485" s="61" t="s">
        <v>1246</v>
      </c>
      <c r="C485" s="61" t="s">
        <v>1247</v>
      </c>
      <c r="D485" s="46" t="str">
        <f>Source!H116</f>
        <v>т</v>
      </c>
      <c r="E485" s="31">
        <f>Source!I116</f>
        <v>0.58540000000000003</v>
      </c>
      <c r="F485" s="47">
        <f>Source!AL116+Source!AM116+Source!AO116</f>
        <v>1067.29</v>
      </c>
      <c r="G485" s="48"/>
      <c r="H485" s="47"/>
      <c r="I485" s="48" t="str">
        <f>Source!BO116</f>
        <v>Письмо Минстроя РФ №13023-ИФ/09 от. 07.03.2024</v>
      </c>
      <c r="J485" s="48"/>
      <c r="K485" s="47"/>
      <c r="L485" s="49"/>
      <c r="S485">
        <f>ROUND((Source!FX116/100)*((ROUND(Source!AF116*Source!I116, 2)+ROUND(Source!AE116*Source!I116, 2))), 2)</f>
        <v>300.05</v>
      </c>
      <c r="T485">
        <f>Source!X116</f>
        <v>14690.05</v>
      </c>
      <c r="U485">
        <f>ROUND((Source!FY116/100)*((ROUND(Source!AF116*Source!I116, 2)+ROUND(Source!AE116*Source!I116, 2))), 2)</f>
        <v>200.03</v>
      </c>
      <c r="V485">
        <f>Source!Y116</f>
        <v>9793.3700000000008</v>
      </c>
    </row>
    <row r="486" spans="1:26" ht="28.5" x14ac:dyDescent="0.2">
      <c r="A486" s="61"/>
      <c r="B486" s="61"/>
      <c r="C486" s="61" t="s">
        <v>1122</v>
      </c>
      <c r="D486" s="46"/>
      <c r="E486" s="31"/>
      <c r="F486" s="47">
        <f>Source!AO116</f>
        <v>320.87</v>
      </c>
      <c r="G486" s="48" t="str">
        <f>Source!DG116</f>
        <v>)*1,15)*1,1)*1,15</v>
      </c>
      <c r="H486" s="47">
        <f>ROUND(Source!AF116*Source!I116, 2)</f>
        <v>273.26</v>
      </c>
      <c r="I486" s="48"/>
      <c r="J486" s="48">
        <f>IF(Source!BA116&lt;&gt; 0, Source!BA116, 1)</f>
        <v>48.96</v>
      </c>
      <c r="K486" s="47">
        <f>Source!S116</f>
        <v>13378.75</v>
      </c>
      <c r="L486" s="49"/>
      <c r="R486">
        <f>H486</f>
        <v>273.26</v>
      </c>
    </row>
    <row r="487" spans="1:26" ht="14.25" x14ac:dyDescent="0.2">
      <c r="A487" s="61"/>
      <c r="B487" s="61"/>
      <c r="C487" s="61" t="s">
        <v>642</v>
      </c>
      <c r="D487" s="46"/>
      <c r="E487" s="31"/>
      <c r="F487" s="47">
        <f>Source!AM116</f>
        <v>647.9</v>
      </c>
      <c r="G487" s="48" t="str">
        <f>Source!DE116</f>
        <v>)*1,15)*1,15</v>
      </c>
      <c r="H487" s="47">
        <f>ROUND(Source!AD116*Source!I116, 2)</f>
        <v>506.08</v>
      </c>
      <c r="I487" s="48"/>
      <c r="J487" s="48">
        <f>IF(Source!BB116&lt;&gt; 0, Source!BB116, 1)</f>
        <v>14.22</v>
      </c>
      <c r="K487" s="47">
        <f>Source!Q116</f>
        <v>7196.52</v>
      </c>
      <c r="L487" s="49"/>
    </row>
    <row r="488" spans="1:26" ht="28.5" x14ac:dyDescent="0.2">
      <c r="A488" s="61"/>
      <c r="B488" s="61"/>
      <c r="C488" s="61" t="s">
        <v>1123</v>
      </c>
      <c r="D488" s="46"/>
      <c r="E488" s="31"/>
      <c r="F488" s="47">
        <f>Source!AN116</f>
        <v>57.97</v>
      </c>
      <c r="G488" s="48" t="str">
        <f>Source!DF116</f>
        <v>)*1,15)*1,1)*1,15</v>
      </c>
      <c r="H488" s="50">
        <f>ROUND(Source!AE116*Source!I116, 2)</f>
        <v>49.37</v>
      </c>
      <c r="I488" s="48"/>
      <c r="J488" s="48">
        <f>IF(Source!BS116&lt;&gt; 0, Source!BS116, 1)</f>
        <v>48.96</v>
      </c>
      <c r="K488" s="50">
        <f>Source!R116</f>
        <v>2417</v>
      </c>
      <c r="L488" s="49"/>
      <c r="R488">
        <f>H488</f>
        <v>49.37</v>
      </c>
    </row>
    <row r="489" spans="1:26" ht="14.25" x14ac:dyDescent="0.2">
      <c r="A489" s="61"/>
      <c r="B489" s="61"/>
      <c r="C489" s="61" t="s">
        <v>1158</v>
      </c>
      <c r="D489" s="46"/>
      <c r="E489" s="31"/>
      <c r="F489" s="47">
        <f>Source!AL116</f>
        <v>98.52</v>
      </c>
      <c r="G489" s="48" t="str">
        <f>Source!DD116</f>
        <v/>
      </c>
      <c r="H489" s="47">
        <f>ROUND(Source!AC116*Source!I116, 2)</f>
        <v>57.67</v>
      </c>
      <c r="I489" s="48"/>
      <c r="J489" s="48">
        <f>IF(Source!BC116&lt;&gt; 0, Source!BC116, 1)</f>
        <v>9.56</v>
      </c>
      <c r="K489" s="47">
        <f>Source!P116</f>
        <v>551.36</v>
      </c>
      <c r="L489" s="49"/>
    </row>
    <row r="490" spans="1:26" ht="14.25" x14ac:dyDescent="0.2">
      <c r="A490" s="61"/>
      <c r="B490" s="61"/>
      <c r="C490" s="61" t="s">
        <v>1124</v>
      </c>
      <c r="D490" s="46" t="s">
        <v>1125</v>
      </c>
      <c r="E490" s="31">
        <f>Source!BZ116</f>
        <v>93</v>
      </c>
      <c r="F490" s="63"/>
      <c r="G490" s="48"/>
      <c r="H490" s="47">
        <f>SUM(S485:S492)</f>
        <v>300.05</v>
      </c>
      <c r="I490" s="51"/>
      <c r="J490" s="44">
        <f>Source!AT116</f>
        <v>93</v>
      </c>
      <c r="K490" s="47">
        <f>SUM(T485:T492)</f>
        <v>14690.05</v>
      </c>
      <c r="L490" s="49"/>
    </row>
    <row r="491" spans="1:26" ht="14.25" x14ac:dyDescent="0.2">
      <c r="A491" s="61"/>
      <c r="B491" s="61"/>
      <c r="C491" s="61" t="s">
        <v>1126</v>
      </c>
      <c r="D491" s="46" t="s">
        <v>1125</v>
      </c>
      <c r="E491" s="31">
        <f>Source!CA116</f>
        <v>62</v>
      </c>
      <c r="F491" s="63"/>
      <c r="G491" s="48"/>
      <c r="H491" s="47">
        <f>SUM(U485:U492)</f>
        <v>200.03</v>
      </c>
      <c r="I491" s="51"/>
      <c r="J491" s="44">
        <f>Source!AU116</f>
        <v>62</v>
      </c>
      <c r="K491" s="47">
        <f>SUM(V485:V492)</f>
        <v>9793.3700000000008</v>
      </c>
      <c r="L491" s="49"/>
    </row>
    <row r="492" spans="1:26" ht="14.25" x14ac:dyDescent="0.2">
      <c r="A492" s="62"/>
      <c r="B492" s="62"/>
      <c r="C492" s="62" t="s">
        <v>1127</v>
      </c>
      <c r="D492" s="52" t="s">
        <v>1128</v>
      </c>
      <c r="E492" s="53">
        <f>Source!AQ116</f>
        <v>39.130000000000003</v>
      </c>
      <c r="F492" s="54"/>
      <c r="G492" s="55" t="str">
        <f>Source!DI116</f>
        <v>)*1,15)*1,15</v>
      </c>
      <c r="H492" s="54"/>
      <c r="I492" s="55"/>
      <c r="J492" s="55"/>
      <c r="K492" s="54"/>
      <c r="L492" s="56">
        <f>Source!U116</f>
        <v>30.294113395</v>
      </c>
    </row>
    <row r="493" spans="1:26" ht="15" x14ac:dyDescent="0.25">
      <c r="G493" s="57">
        <f>H486+H487+H489+H490+H491</f>
        <v>1337.09</v>
      </c>
      <c r="H493" s="57"/>
      <c r="J493" s="57">
        <f>K486+K487+K489+K490+K491</f>
        <v>45610.05</v>
      </c>
      <c r="K493" s="57"/>
      <c r="L493" s="58">
        <f>Source!U116</f>
        <v>30.294113395</v>
      </c>
      <c r="O493" s="36">
        <f>G493</f>
        <v>1337.09</v>
      </c>
      <c r="P493" s="36">
        <f>J493</f>
        <v>45610.05</v>
      </c>
      <c r="Q493" s="36">
        <f>L493</f>
        <v>30.294113395</v>
      </c>
      <c r="W493">
        <f>IF(Source!BI116&lt;=1,H486+H487+H489+H490+H491, 0)</f>
        <v>1337.09</v>
      </c>
      <c r="X493">
        <f>IF(Source!BI116=2,H486+H487+H489+H490+H491, 0)</f>
        <v>0</v>
      </c>
      <c r="Y493">
        <f>IF(Source!BI116=3,H486+H487+H489+H490+H491, 0)</f>
        <v>0</v>
      </c>
      <c r="Z493">
        <f>IF(Source!BI116=4,H486+H487+H489+H490+H491, 0)</f>
        <v>0</v>
      </c>
    </row>
    <row r="494" spans="1:26" ht="401.25" x14ac:dyDescent="0.2">
      <c r="A494" s="61">
        <v>89</v>
      </c>
      <c r="B494" s="61" t="s">
        <v>1241</v>
      </c>
      <c r="C494" s="61" t="s">
        <v>1248</v>
      </c>
      <c r="D494" s="46" t="str">
        <f>Source!H117</f>
        <v>т</v>
      </c>
      <c r="E494" s="31">
        <f>Source!I117</f>
        <v>8.6199999999999999E-2</v>
      </c>
      <c r="F494" s="47">
        <f>Source!AL117+Source!AM117+Source!AO117</f>
        <v>2026.27</v>
      </c>
      <c r="G494" s="48"/>
      <c r="H494" s="47"/>
      <c r="I494" s="48" t="str">
        <f>Source!BO117</f>
        <v>Письмо Минстроя РФ №13023-ИФ/09 от. 07.03.2024</v>
      </c>
      <c r="J494" s="48"/>
      <c r="K494" s="47"/>
      <c r="L494" s="49"/>
      <c r="S494">
        <f>ROUND((Source!FX117/100)*((ROUND(Source!AF117*Source!I117, 2)+ROUND(Source!AE117*Source!I117, 2))), 2)</f>
        <v>97.64</v>
      </c>
      <c r="T494">
        <f>Source!X117</f>
        <v>4780.79</v>
      </c>
      <c r="U494">
        <f>ROUND((Source!FY117/100)*((ROUND(Source!AF117*Source!I117, 2)+ROUND(Source!AE117*Source!I117, 2))), 2)</f>
        <v>48.82</v>
      </c>
      <c r="V494">
        <f>Source!Y117</f>
        <v>2390.4</v>
      </c>
    </row>
    <row r="495" spans="1:26" ht="28.5" x14ac:dyDescent="0.2">
      <c r="A495" s="61"/>
      <c r="B495" s="61"/>
      <c r="C495" s="61" t="s">
        <v>1122</v>
      </c>
      <c r="D495" s="46"/>
      <c r="E495" s="31"/>
      <c r="F495" s="47">
        <f>Source!AO117</f>
        <v>781.69</v>
      </c>
      <c r="G495" s="48" t="str">
        <f>Source!DG117</f>
        <v>)*1,15)*1,1)*1,15</v>
      </c>
      <c r="H495" s="47">
        <f>ROUND(Source!AF117*Source!I117, 2)</f>
        <v>98.02</v>
      </c>
      <c r="I495" s="48"/>
      <c r="J495" s="48">
        <f>IF(Source!BA117&lt;&gt; 0, Source!BA117, 1)</f>
        <v>48.96</v>
      </c>
      <c r="K495" s="47">
        <f>Source!S117</f>
        <v>4799.22</v>
      </c>
      <c r="L495" s="49"/>
      <c r="R495">
        <f>H495</f>
        <v>98.02</v>
      </c>
    </row>
    <row r="496" spans="1:26" ht="14.25" x14ac:dyDescent="0.2">
      <c r="A496" s="61"/>
      <c r="B496" s="61"/>
      <c r="C496" s="61" t="s">
        <v>642</v>
      </c>
      <c r="D496" s="46"/>
      <c r="E496" s="31"/>
      <c r="F496" s="47">
        <f>Source!AM117</f>
        <v>980.31</v>
      </c>
      <c r="G496" s="48" t="str">
        <f>Source!DE117</f>
        <v>)*1,15)*1,15</v>
      </c>
      <c r="H496" s="47">
        <f>ROUND(Source!AD117*Source!I117, 2)</f>
        <v>112.71</v>
      </c>
      <c r="I496" s="48"/>
      <c r="J496" s="48">
        <f>IF(Source!BB117&lt;&gt; 0, Source!BB117, 1)</f>
        <v>14.22</v>
      </c>
      <c r="K496" s="47">
        <f>Source!Q117</f>
        <v>1602.69</v>
      </c>
      <c r="L496" s="49"/>
    </row>
    <row r="497" spans="1:26" ht="28.5" x14ac:dyDescent="0.2">
      <c r="A497" s="61"/>
      <c r="B497" s="61"/>
      <c r="C497" s="61" t="s">
        <v>1123</v>
      </c>
      <c r="D497" s="46"/>
      <c r="E497" s="31"/>
      <c r="F497" s="47">
        <f>Source!AN117</f>
        <v>83.52</v>
      </c>
      <c r="G497" s="48" t="str">
        <f>Source!DF117</f>
        <v>)*1,15)*1,1)*1,15</v>
      </c>
      <c r="H497" s="50">
        <f>ROUND(Source!AE117*Source!I117, 2)</f>
        <v>10.47</v>
      </c>
      <c r="I497" s="48"/>
      <c r="J497" s="48">
        <f>IF(Source!BS117&lt;&gt; 0, Source!BS117, 1)</f>
        <v>48.96</v>
      </c>
      <c r="K497" s="50">
        <f>Source!R117</f>
        <v>512.77</v>
      </c>
      <c r="L497" s="49"/>
      <c r="R497">
        <f>H497</f>
        <v>10.47</v>
      </c>
    </row>
    <row r="498" spans="1:26" ht="14.25" x14ac:dyDescent="0.2">
      <c r="A498" s="61"/>
      <c r="B498" s="61"/>
      <c r="C498" s="61" t="s">
        <v>1158</v>
      </c>
      <c r="D498" s="46"/>
      <c r="E498" s="31"/>
      <c r="F498" s="47">
        <f>Source!AL117</f>
        <v>264.27</v>
      </c>
      <c r="G498" s="48" t="str">
        <f>Source!DD117</f>
        <v/>
      </c>
      <c r="H498" s="47">
        <f>ROUND(Source!AC117*Source!I117, 2)</f>
        <v>22.78</v>
      </c>
      <c r="I498" s="48"/>
      <c r="J498" s="48">
        <f>IF(Source!BC117&lt;&gt; 0, Source!BC117, 1)</f>
        <v>9.56</v>
      </c>
      <c r="K498" s="47">
        <f>Source!P117</f>
        <v>217.78</v>
      </c>
      <c r="L498" s="49"/>
    </row>
    <row r="499" spans="1:26" ht="14.25" x14ac:dyDescent="0.2">
      <c r="A499" s="61"/>
      <c r="B499" s="61"/>
      <c r="C499" s="61" t="s">
        <v>1124</v>
      </c>
      <c r="D499" s="46" t="s">
        <v>1125</v>
      </c>
      <c r="E499" s="31">
        <f>Source!BZ117</f>
        <v>90</v>
      </c>
      <c r="F499" s="63"/>
      <c r="G499" s="48"/>
      <c r="H499" s="47">
        <f>SUM(S494:S501)</f>
        <v>97.64</v>
      </c>
      <c r="I499" s="51"/>
      <c r="J499" s="44">
        <f>Source!AT117</f>
        <v>90</v>
      </c>
      <c r="K499" s="47">
        <f>SUM(T494:T501)</f>
        <v>4780.79</v>
      </c>
      <c r="L499" s="49"/>
    </row>
    <row r="500" spans="1:26" ht="14.25" x14ac:dyDescent="0.2">
      <c r="A500" s="61"/>
      <c r="B500" s="61"/>
      <c r="C500" s="61" t="s">
        <v>1126</v>
      </c>
      <c r="D500" s="46" t="s">
        <v>1125</v>
      </c>
      <c r="E500" s="31">
        <f>Source!CA117</f>
        <v>45</v>
      </c>
      <c r="F500" s="63"/>
      <c r="G500" s="48"/>
      <c r="H500" s="47">
        <f>SUM(U494:U501)</f>
        <v>48.82</v>
      </c>
      <c r="I500" s="51"/>
      <c r="J500" s="44">
        <f>Source!AU117</f>
        <v>45</v>
      </c>
      <c r="K500" s="47">
        <f>SUM(V494:V501)</f>
        <v>2390.4</v>
      </c>
      <c r="L500" s="49"/>
    </row>
    <row r="501" spans="1:26" ht="14.25" x14ac:dyDescent="0.2">
      <c r="A501" s="62"/>
      <c r="B501" s="62"/>
      <c r="C501" s="62" t="s">
        <v>1127</v>
      </c>
      <c r="D501" s="52" t="s">
        <v>1128</v>
      </c>
      <c r="E501" s="53">
        <f>Source!AQ117</f>
        <v>91</v>
      </c>
      <c r="F501" s="54"/>
      <c r="G501" s="55" t="str">
        <f>Source!DI117</f>
        <v>)*1,15)*1,15</v>
      </c>
      <c r="H501" s="54"/>
      <c r="I501" s="55"/>
      <c r="J501" s="55"/>
      <c r="K501" s="54"/>
      <c r="L501" s="56">
        <f>Source!U117</f>
        <v>10.373954499999998</v>
      </c>
    </row>
    <row r="502" spans="1:26" ht="15" x14ac:dyDescent="0.25">
      <c r="G502" s="57">
        <f>H495+H496+H498+H499+H500</f>
        <v>379.96999999999997</v>
      </c>
      <c r="H502" s="57"/>
      <c r="J502" s="57">
        <f>K495+K496+K498+K499+K500</f>
        <v>13790.88</v>
      </c>
      <c r="K502" s="57"/>
      <c r="L502" s="58">
        <f>Source!U117</f>
        <v>10.373954499999998</v>
      </c>
      <c r="O502" s="36">
        <f>G502</f>
        <v>379.96999999999997</v>
      </c>
      <c r="P502" s="36">
        <f>J502</f>
        <v>13790.88</v>
      </c>
      <c r="Q502" s="36">
        <f>L502</f>
        <v>10.373954499999998</v>
      </c>
      <c r="W502">
        <f>IF(Source!BI117&lt;=1,H495+H496+H498+H499+H500, 0)</f>
        <v>0</v>
      </c>
      <c r="X502">
        <f>IF(Source!BI117=2,H495+H496+H498+H499+H500, 0)</f>
        <v>379.96999999999997</v>
      </c>
      <c r="Y502">
        <f>IF(Source!BI117=3,H495+H496+H498+H499+H500, 0)</f>
        <v>0</v>
      </c>
      <c r="Z502">
        <f>IF(Source!BI117=4,H495+H496+H498+H499+H500, 0)</f>
        <v>0</v>
      </c>
    </row>
    <row r="503" spans="1:26" ht="57" x14ac:dyDescent="0.2">
      <c r="A503" s="62">
        <v>90</v>
      </c>
      <c r="B503" s="62" t="str">
        <f>Source!F118</f>
        <v>08.3.11.01-0041</v>
      </c>
      <c r="C503" s="62" t="s">
        <v>1249</v>
      </c>
      <c r="D503" s="52" t="str">
        <f>Source!H118</f>
        <v>т</v>
      </c>
      <c r="E503" s="53">
        <f>Source!I118</f>
        <v>8.1939999999999999E-2</v>
      </c>
      <c r="F503" s="54">
        <f>Source!AL118</f>
        <v>7322.18</v>
      </c>
      <c r="G503" s="55" t="str">
        <f>Source!DD118</f>
        <v/>
      </c>
      <c r="H503" s="54">
        <f>ROUND(Source!AC118*Source!I118, 2)</f>
        <v>599.98</v>
      </c>
      <c r="I503" s="55" t="str">
        <f>Source!BO118</f>
        <v>Письмо Минстроя РФ №13023-ИФ/09 от. 07.03.2024</v>
      </c>
      <c r="J503" s="55">
        <f>IF(Source!BC118&lt;&gt; 0, Source!BC118, 1)</f>
        <v>9.56</v>
      </c>
      <c r="K503" s="54">
        <f>Source!P118</f>
        <v>5735.8</v>
      </c>
      <c r="L503" s="59"/>
      <c r="S503">
        <f>ROUND((Source!FX118/100)*((ROUND(Source!AF118*Source!I118, 2)+ROUND(Source!AE118*Source!I118, 2))), 2)</f>
        <v>0</v>
      </c>
      <c r="T503">
        <f>Source!X118</f>
        <v>0</v>
      </c>
      <c r="U503">
        <f>ROUND((Source!FY118/100)*((ROUND(Source!AF118*Source!I118, 2)+ROUND(Source!AE118*Source!I118, 2))), 2)</f>
        <v>0</v>
      </c>
      <c r="V503">
        <f>Source!Y118</f>
        <v>0</v>
      </c>
    </row>
    <row r="504" spans="1:26" ht="15" x14ac:dyDescent="0.25">
      <c r="G504" s="57">
        <f>H503</f>
        <v>599.98</v>
      </c>
      <c r="H504" s="57"/>
      <c r="J504" s="57">
        <f>K503</f>
        <v>5735.8</v>
      </c>
      <c r="K504" s="57"/>
      <c r="L504" s="58">
        <f>Source!U118</f>
        <v>0</v>
      </c>
      <c r="O504" s="36">
        <f>G504</f>
        <v>599.98</v>
      </c>
      <c r="P504" s="36">
        <f>J504</f>
        <v>5735.8</v>
      </c>
      <c r="Q504" s="36">
        <f>L504</f>
        <v>0</v>
      </c>
      <c r="W504">
        <f>IF(Source!BI118&lt;=1,H503, 0)</f>
        <v>599.98</v>
      </c>
      <c r="X504">
        <f>IF(Source!BI118=2,H503, 0)</f>
        <v>0</v>
      </c>
      <c r="Y504">
        <f>IF(Source!BI118=3,H503, 0)</f>
        <v>0</v>
      </c>
      <c r="Z504">
        <f>IF(Source!BI118=4,H503, 0)</f>
        <v>0</v>
      </c>
    </row>
    <row r="505" spans="1:26" ht="57" x14ac:dyDescent="0.2">
      <c r="A505" s="62">
        <v>91</v>
      </c>
      <c r="B505" s="62" t="str">
        <f>Source!F119</f>
        <v>08.3.05.02-0052</v>
      </c>
      <c r="C505" s="62" t="s">
        <v>1250</v>
      </c>
      <c r="D505" s="52" t="str">
        <f>Source!H119</f>
        <v>т</v>
      </c>
      <c r="E505" s="53">
        <f>Source!I119</f>
        <v>3.3E-3</v>
      </c>
      <c r="F505" s="54">
        <f>Source!AL119</f>
        <v>5753.14</v>
      </c>
      <c r="G505" s="55" t="str">
        <f>Source!DD119</f>
        <v/>
      </c>
      <c r="H505" s="54">
        <f>ROUND(Source!AC119*Source!I119, 2)</f>
        <v>18.989999999999998</v>
      </c>
      <c r="I505" s="55" t="str">
        <f>Source!BO119</f>
        <v>Письмо Минстроя РФ №13023-ИФ/09 от. 07.03.2024</v>
      </c>
      <c r="J505" s="55">
        <f>IF(Source!BC119&lt;&gt; 0, Source!BC119, 1)</f>
        <v>9.56</v>
      </c>
      <c r="K505" s="54">
        <f>Source!P119</f>
        <v>181.5</v>
      </c>
      <c r="L505" s="59"/>
      <c r="S505">
        <f>ROUND((Source!FX119/100)*((ROUND(Source!AF119*Source!I119, 2)+ROUND(Source!AE119*Source!I119, 2))), 2)</f>
        <v>0</v>
      </c>
      <c r="T505">
        <f>Source!X119</f>
        <v>0</v>
      </c>
      <c r="U505">
        <f>ROUND((Source!FY119/100)*((ROUND(Source!AF119*Source!I119, 2)+ROUND(Source!AE119*Source!I119, 2))), 2)</f>
        <v>0</v>
      </c>
      <c r="V505">
        <f>Source!Y119</f>
        <v>0</v>
      </c>
    </row>
    <row r="506" spans="1:26" ht="15" x14ac:dyDescent="0.25">
      <c r="G506" s="57">
        <f>H505</f>
        <v>18.989999999999998</v>
      </c>
      <c r="H506" s="57"/>
      <c r="J506" s="57">
        <f>K505</f>
        <v>181.5</v>
      </c>
      <c r="K506" s="57"/>
      <c r="L506" s="58">
        <f>Source!U119</f>
        <v>0</v>
      </c>
      <c r="O506" s="36">
        <f>G506</f>
        <v>18.989999999999998</v>
      </c>
      <c r="P506" s="36">
        <f>J506</f>
        <v>181.5</v>
      </c>
      <c r="Q506" s="36">
        <f>L506</f>
        <v>0</v>
      </c>
      <c r="W506">
        <f>IF(Source!BI119&lt;=1,H505, 0)</f>
        <v>18.989999999999998</v>
      </c>
      <c r="X506">
        <f>IF(Source!BI119=2,H505, 0)</f>
        <v>0</v>
      </c>
      <c r="Y506">
        <f>IF(Source!BI119=3,H505, 0)</f>
        <v>0</v>
      </c>
      <c r="Z506">
        <f>IF(Source!BI119=4,H505, 0)</f>
        <v>0</v>
      </c>
    </row>
    <row r="507" spans="1:26" ht="57" x14ac:dyDescent="0.2">
      <c r="A507" s="62">
        <v>92</v>
      </c>
      <c r="B507" s="62" t="str">
        <f>Source!F120</f>
        <v>08.3.05.02-0052</v>
      </c>
      <c r="C507" s="62" t="s">
        <v>1251</v>
      </c>
      <c r="D507" s="52" t="str">
        <f>Source!H120</f>
        <v>т</v>
      </c>
      <c r="E507" s="53">
        <f>Source!I120</f>
        <v>3.7100000000000002E-3</v>
      </c>
      <c r="F507" s="54">
        <f>Source!AL120</f>
        <v>4384.59</v>
      </c>
      <c r="G507" s="55" t="str">
        <f>Source!DD120</f>
        <v/>
      </c>
      <c r="H507" s="54">
        <f>ROUND(Source!AC120*Source!I120, 2)</f>
        <v>16.27</v>
      </c>
      <c r="I507" s="55" t="str">
        <f>Source!BO120</f>
        <v>Письмо Минстроя РФ №13023-ИФ/09 от. 07.03.2024</v>
      </c>
      <c r="J507" s="55">
        <f>IF(Source!BC120&lt;&gt; 0, Source!BC120, 1)</f>
        <v>9.56</v>
      </c>
      <c r="K507" s="54">
        <f>Source!P120</f>
        <v>155.51</v>
      </c>
      <c r="L507" s="59"/>
      <c r="S507">
        <f>ROUND((Source!FX120/100)*((ROUND(Source!AF120*Source!I120, 2)+ROUND(Source!AE120*Source!I120, 2))), 2)</f>
        <v>0</v>
      </c>
      <c r="T507">
        <f>Source!X120</f>
        <v>0</v>
      </c>
      <c r="U507">
        <f>ROUND((Source!FY120/100)*((ROUND(Source!AF120*Source!I120, 2)+ROUND(Source!AE120*Source!I120, 2))), 2)</f>
        <v>0</v>
      </c>
      <c r="V507">
        <f>Source!Y120</f>
        <v>0</v>
      </c>
    </row>
    <row r="508" spans="1:26" ht="15" x14ac:dyDescent="0.25">
      <c r="G508" s="57">
        <f>H507</f>
        <v>16.27</v>
      </c>
      <c r="H508" s="57"/>
      <c r="J508" s="57">
        <f>K507</f>
        <v>155.51</v>
      </c>
      <c r="K508" s="57"/>
      <c r="L508" s="58">
        <f>Source!U120</f>
        <v>0</v>
      </c>
      <c r="O508" s="36">
        <f>G508</f>
        <v>16.27</v>
      </c>
      <c r="P508" s="36">
        <f>J508</f>
        <v>155.51</v>
      </c>
      <c r="Q508" s="36">
        <f>L508</f>
        <v>0</v>
      </c>
      <c r="W508">
        <f>IF(Source!BI120&lt;=1,H507, 0)</f>
        <v>16.27</v>
      </c>
      <c r="X508">
        <f>IF(Source!BI120=2,H507, 0)</f>
        <v>0</v>
      </c>
      <c r="Y508">
        <f>IF(Source!BI120=3,H507, 0)</f>
        <v>0</v>
      </c>
      <c r="Z508">
        <f>IF(Source!BI120=4,H507, 0)</f>
        <v>0</v>
      </c>
    </row>
    <row r="509" spans="1:26" ht="409.5" x14ac:dyDescent="0.2">
      <c r="A509" s="61">
        <v>93</v>
      </c>
      <c r="B509" s="61" t="s">
        <v>1252</v>
      </c>
      <c r="C509" s="61" t="s">
        <v>1253</v>
      </c>
      <c r="D509" s="46" t="str">
        <f>Source!H121</f>
        <v>т</v>
      </c>
      <c r="E509" s="31">
        <f>Source!I121</f>
        <v>8.6199999999999999E-2</v>
      </c>
      <c r="F509" s="47">
        <f>Source!AL121+Source!AM121+Source!AO121</f>
        <v>477.48000000000008</v>
      </c>
      <c r="G509" s="48"/>
      <c r="H509" s="47"/>
      <c r="I509" s="48" t="str">
        <f>Source!BO121</f>
        <v>Письмо Минстроя РФ №13023-ИФ/09 от. 07.03.2024</v>
      </c>
      <c r="J509" s="48"/>
      <c r="K509" s="47"/>
      <c r="L509" s="49"/>
      <c r="S509">
        <f>ROUND((Source!FX121/100)*((ROUND(Source!AF121*Source!I121, 2)+ROUND(Source!AE121*Source!I121, 2))), 2)</f>
        <v>9.49</v>
      </c>
      <c r="T509">
        <f>Source!X121</f>
        <v>464.31</v>
      </c>
      <c r="U509">
        <f>ROUND((Source!FY121/100)*((ROUND(Source!AF121*Source!I121, 2)+ROUND(Source!AE121*Source!I121, 2))), 2)</f>
        <v>6.32</v>
      </c>
      <c r="V509">
        <f>Source!Y121</f>
        <v>309.54000000000002</v>
      </c>
    </row>
    <row r="510" spans="1:26" ht="28.5" x14ac:dyDescent="0.2">
      <c r="A510" s="61"/>
      <c r="B510" s="61"/>
      <c r="C510" s="61" t="s">
        <v>1122</v>
      </c>
      <c r="D510" s="46"/>
      <c r="E510" s="31"/>
      <c r="F510" s="47">
        <f>Source!AO121</f>
        <v>52.79</v>
      </c>
      <c r="G510" s="48" t="str">
        <f>Source!DG121</f>
        <v>)*1,15)*1,1)*1,15</v>
      </c>
      <c r="H510" s="47">
        <f>ROUND(Source!AF121*Source!I121, 2)</f>
        <v>6.62</v>
      </c>
      <c r="I510" s="48"/>
      <c r="J510" s="48">
        <f>IF(Source!BA121&lt;&gt; 0, Source!BA121, 1)</f>
        <v>48.96</v>
      </c>
      <c r="K510" s="47">
        <f>Source!S121</f>
        <v>324.12</v>
      </c>
      <c r="L510" s="49"/>
      <c r="R510">
        <f>H510</f>
        <v>6.62</v>
      </c>
    </row>
    <row r="511" spans="1:26" ht="14.25" x14ac:dyDescent="0.2">
      <c r="A511" s="61"/>
      <c r="B511" s="61"/>
      <c r="C511" s="61" t="s">
        <v>642</v>
      </c>
      <c r="D511" s="46"/>
      <c r="E511" s="31"/>
      <c r="F511" s="47">
        <f>Source!AM121</f>
        <v>267.98</v>
      </c>
      <c r="G511" s="48" t="str">
        <f>Source!DE121</f>
        <v>)*1,15)*1,15</v>
      </c>
      <c r="H511" s="47">
        <f>ROUND(Source!AD121*Source!I121, 2)</f>
        <v>30.87</v>
      </c>
      <c r="I511" s="48"/>
      <c r="J511" s="48">
        <f>IF(Source!BB121&lt;&gt; 0, Source!BB121, 1)</f>
        <v>14.22</v>
      </c>
      <c r="K511" s="47">
        <f>Source!Q121</f>
        <v>439.03</v>
      </c>
      <c r="L511" s="49"/>
    </row>
    <row r="512" spans="1:26" ht="28.5" x14ac:dyDescent="0.2">
      <c r="A512" s="61"/>
      <c r="B512" s="61"/>
      <c r="C512" s="61" t="s">
        <v>1123</v>
      </c>
      <c r="D512" s="46"/>
      <c r="E512" s="31"/>
      <c r="F512" s="47">
        <f>Source!AN121</f>
        <v>28.53</v>
      </c>
      <c r="G512" s="48" t="str">
        <f>Source!DF121</f>
        <v>)*1,15)*1,1)*1,15</v>
      </c>
      <c r="H512" s="50">
        <f>ROUND(Source!AE121*Source!I121, 2)</f>
        <v>3.58</v>
      </c>
      <c r="I512" s="48"/>
      <c r="J512" s="48">
        <f>IF(Source!BS121&lt;&gt; 0, Source!BS121, 1)</f>
        <v>48.96</v>
      </c>
      <c r="K512" s="50">
        <f>Source!R121</f>
        <v>175.14</v>
      </c>
      <c r="L512" s="49"/>
      <c r="R512">
        <f>H512</f>
        <v>3.58</v>
      </c>
    </row>
    <row r="513" spans="1:26" ht="14.25" x14ac:dyDescent="0.2">
      <c r="A513" s="61"/>
      <c r="B513" s="61"/>
      <c r="C513" s="61" t="s">
        <v>1158</v>
      </c>
      <c r="D513" s="46"/>
      <c r="E513" s="31"/>
      <c r="F513" s="47">
        <f>Source!AL121</f>
        <v>156.71</v>
      </c>
      <c r="G513" s="48" t="str">
        <f>Source!DD121</f>
        <v/>
      </c>
      <c r="H513" s="47">
        <f>ROUND(Source!AC121*Source!I121, 2)</f>
        <v>13.51</v>
      </c>
      <c r="I513" s="48"/>
      <c r="J513" s="48">
        <f>IF(Source!BC121&lt;&gt; 0, Source!BC121, 1)</f>
        <v>9.56</v>
      </c>
      <c r="K513" s="47">
        <f>Source!P121</f>
        <v>129.13999999999999</v>
      </c>
      <c r="L513" s="49"/>
    </row>
    <row r="514" spans="1:26" ht="14.25" x14ac:dyDescent="0.2">
      <c r="A514" s="61"/>
      <c r="B514" s="61"/>
      <c r="C514" s="61" t="s">
        <v>1124</v>
      </c>
      <c r="D514" s="46" t="s">
        <v>1125</v>
      </c>
      <c r="E514" s="31">
        <f>Source!BZ121</f>
        <v>93</v>
      </c>
      <c r="F514" s="63"/>
      <c r="G514" s="48"/>
      <c r="H514" s="47">
        <f>SUM(S509:S516)</f>
        <v>9.49</v>
      </c>
      <c r="I514" s="51"/>
      <c r="J514" s="44">
        <f>Source!AT121</f>
        <v>93</v>
      </c>
      <c r="K514" s="47">
        <f>SUM(T509:T516)</f>
        <v>464.31</v>
      </c>
      <c r="L514" s="49"/>
    </row>
    <row r="515" spans="1:26" ht="14.25" x14ac:dyDescent="0.2">
      <c r="A515" s="61"/>
      <c r="B515" s="61"/>
      <c r="C515" s="61" t="s">
        <v>1126</v>
      </c>
      <c r="D515" s="46" t="s">
        <v>1125</v>
      </c>
      <c r="E515" s="31">
        <f>Source!CA121</f>
        <v>62</v>
      </c>
      <c r="F515" s="63"/>
      <c r="G515" s="48"/>
      <c r="H515" s="47">
        <f>SUM(U509:U516)</f>
        <v>6.32</v>
      </c>
      <c r="I515" s="51"/>
      <c r="J515" s="44">
        <f>Source!AU121</f>
        <v>62</v>
      </c>
      <c r="K515" s="47">
        <f>SUM(V509:V516)</f>
        <v>309.54000000000002</v>
      </c>
      <c r="L515" s="49"/>
    </row>
    <row r="516" spans="1:26" ht="14.25" x14ac:dyDescent="0.2">
      <c r="A516" s="62"/>
      <c r="B516" s="62"/>
      <c r="C516" s="62" t="s">
        <v>1127</v>
      </c>
      <c r="D516" s="52" t="s">
        <v>1128</v>
      </c>
      <c r="E516" s="53">
        <f>Source!AQ121</f>
        <v>6.59</v>
      </c>
      <c r="F516" s="54"/>
      <c r="G516" s="55" t="str">
        <f>Source!DI121</f>
        <v>)*1,15)*1,15</v>
      </c>
      <c r="H516" s="54"/>
      <c r="I516" s="55"/>
      <c r="J516" s="55"/>
      <c r="K516" s="54"/>
      <c r="L516" s="56">
        <f>Source!U121</f>
        <v>0.75125670499999986</v>
      </c>
    </row>
    <row r="517" spans="1:26" ht="15" x14ac:dyDescent="0.25">
      <c r="G517" s="57">
        <f>H510+H511+H513+H514+H515</f>
        <v>66.81</v>
      </c>
      <c r="H517" s="57"/>
      <c r="J517" s="57">
        <f>K510+K511+K513+K514+K515</f>
        <v>1666.1399999999999</v>
      </c>
      <c r="K517" s="57"/>
      <c r="L517" s="58">
        <f>Source!U121</f>
        <v>0.75125670499999986</v>
      </c>
      <c r="O517" s="36">
        <f>G517</f>
        <v>66.81</v>
      </c>
      <c r="P517" s="36">
        <f>J517</f>
        <v>1666.1399999999999</v>
      </c>
      <c r="Q517" s="36">
        <f>L517</f>
        <v>0.75125670499999986</v>
      </c>
      <c r="W517">
        <f>IF(Source!BI121&lt;=1,H510+H511+H513+H514+H515, 0)</f>
        <v>66.81</v>
      </c>
      <c r="X517">
        <f>IF(Source!BI121=2,H510+H511+H513+H514+H515, 0)</f>
        <v>0</v>
      </c>
      <c r="Y517">
        <f>IF(Source!BI121=3,H510+H511+H513+H514+H515, 0)</f>
        <v>0</v>
      </c>
      <c r="Z517">
        <f>IF(Source!BI121=4,H510+H511+H513+H514+H515, 0)</f>
        <v>0</v>
      </c>
    </row>
    <row r="518" spans="1:26" ht="409.5" x14ac:dyDescent="0.2">
      <c r="A518" s="61">
        <v>94</v>
      </c>
      <c r="B518" s="61" t="s">
        <v>1241</v>
      </c>
      <c r="C518" s="61" t="s">
        <v>1254</v>
      </c>
      <c r="D518" s="46" t="str">
        <f>Source!H122</f>
        <v>т</v>
      </c>
      <c r="E518" s="31">
        <f>Source!I122</f>
        <v>0.29859999999999998</v>
      </c>
      <c r="F518" s="47">
        <f>Source!AL122+Source!AM122+Source!AO122</f>
        <v>2026.27</v>
      </c>
      <c r="G518" s="48"/>
      <c r="H518" s="47"/>
      <c r="I518" s="48" t="str">
        <f>Source!BO122</f>
        <v>Письмо Минстроя РФ №13023-ИФ/09 от. 07.03.2024</v>
      </c>
      <c r="J518" s="48"/>
      <c r="K518" s="47"/>
      <c r="L518" s="49"/>
      <c r="S518">
        <f>ROUND((Source!FX122/100)*((ROUND(Source!AF122*Source!I122, 2)+ROUND(Source!AE122*Source!I122, 2))), 2)</f>
        <v>338.26</v>
      </c>
      <c r="T518">
        <f>Source!X122</f>
        <v>16560.830000000002</v>
      </c>
      <c r="U518">
        <f>ROUND((Source!FY122/100)*((ROUND(Source!AF122*Source!I122, 2)+ROUND(Source!AE122*Source!I122, 2))), 2)</f>
        <v>169.13</v>
      </c>
      <c r="V518">
        <f>Source!Y122</f>
        <v>8280.41</v>
      </c>
    </row>
    <row r="519" spans="1:26" ht="28.5" x14ac:dyDescent="0.2">
      <c r="A519" s="61"/>
      <c r="B519" s="61"/>
      <c r="C519" s="61" t="s">
        <v>1122</v>
      </c>
      <c r="D519" s="46"/>
      <c r="E519" s="31"/>
      <c r="F519" s="47">
        <f>Source!AO122</f>
        <v>781.69</v>
      </c>
      <c r="G519" s="48" t="str">
        <f>Source!DG122</f>
        <v>)*1,15)*1,1)*1,15</v>
      </c>
      <c r="H519" s="47">
        <f>ROUND(Source!AF122*Source!I122, 2)</f>
        <v>339.56</v>
      </c>
      <c r="I519" s="48"/>
      <c r="J519" s="48">
        <f>IF(Source!BA122&lt;&gt; 0, Source!BA122, 1)</f>
        <v>48.96</v>
      </c>
      <c r="K519" s="47">
        <f>Source!S122</f>
        <v>16624.66</v>
      </c>
      <c r="L519" s="49"/>
      <c r="R519">
        <f>H519</f>
        <v>339.56</v>
      </c>
    </row>
    <row r="520" spans="1:26" ht="14.25" x14ac:dyDescent="0.2">
      <c r="A520" s="61"/>
      <c r="B520" s="61"/>
      <c r="C520" s="61" t="s">
        <v>642</v>
      </c>
      <c r="D520" s="46"/>
      <c r="E520" s="31"/>
      <c r="F520" s="47">
        <f>Source!AM122</f>
        <v>980.31</v>
      </c>
      <c r="G520" s="48" t="str">
        <f>Source!DE122</f>
        <v>)*1,15)*1,15</v>
      </c>
      <c r="H520" s="47">
        <f>ROUND(Source!AD122*Source!I122, 2)</f>
        <v>390.42</v>
      </c>
      <c r="I520" s="48"/>
      <c r="J520" s="48">
        <f>IF(Source!BB122&lt;&gt; 0, Source!BB122, 1)</f>
        <v>14.22</v>
      </c>
      <c r="K520" s="47">
        <f>Source!Q122</f>
        <v>5551.77</v>
      </c>
      <c r="L520" s="49"/>
    </row>
    <row r="521" spans="1:26" ht="28.5" x14ac:dyDescent="0.2">
      <c r="A521" s="61"/>
      <c r="B521" s="61"/>
      <c r="C521" s="61" t="s">
        <v>1123</v>
      </c>
      <c r="D521" s="46"/>
      <c r="E521" s="31"/>
      <c r="F521" s="47">
        <f>Source!AN122</f>
        <v>83.52</v>
      </c>
      <c r="G521" s="48" t="str">
        <f>Source!DF122</f>
        <v>)*1,15)*1,1)*1,15</v>
      </c>
      <c r="H521" s="50">
        <f>ROUND(Source!AE122*Source!I122, 2)</f>
        <v>36.28</v>
      </c>
      <c r="I521" s="48"/>
      <c r="J521" s="48">
        <f>IF(Source!BS122&lt;&gt; 0, Source!BS122, 1)</f>
        <v>48.96</v>
      </c>
      <c r="K521" s="50">
        <f>Source!R122</f>
        <v>1776.26</v>
      </c>
      <c r="L521" s="49"/>
      <c r="R521">
        <f>H521</f>
        <v>36.28</v>
      </c>
    </row>
    <row r="522" spans="1:26" ht="14.25" x14ac:dyDescent="0.2">
      <c r="A522" s="61"/>
      <c r="B522" s="61"/>
      <c r="C522" s="61" t="s">
        <v>1158</v>
      </c>
      <c r="D522" s="46"/>
      <c r="E522" s="31"/>
      <c r="F522" s="47">
        <f>Source!AL122</f>
        <v>264.27</v>
      </c>
      <c r="G522" s="48" t="str">
        <f>Source!DD122</f>
        <v/>
      </c>
      <c r="H522" s="47">
        <f>ROUND(Source!AC122*Source!I122, 2)</f>
        <v>78.91</v>
      </c>
      <c r="I522" s="48"/>
      <c r="J522" s="48">
        <f>IF(Source!BC122&lt;&gt; 0, Source!BC122, 1)</f>
        <v>9.56</v>
      </c>
      <c r="K522" s="47">
        <f>Source!P122</f>
        <v>754.39</v>
      </c>
      <c r="L522" s="49"/>
    </row>
    <row r="523" spans="1:26" ht="14.25" x14ac:dyDescent="0.2">
      <c r="A523" s="61"/>
      <c r="B523" s="61"/>
      <c r="C523" s="61" t="s">
        <v>1124</v>
      </c>
      <c r="D523" s="46" t="s">
        <v>1125</v>
      </c>
      <c r="E523" s="31">
        <f>Source!BZ122</f>
        <v>90</v>
      </c>
      <c r="F523" s="63"/>
      <c r="G523" s="48"/>
      <c r="H523" s="47">
        <f>SUM(S518:S525)</f>
        <v>338.26</v>
      </c>
      <c r="I523" s="51"/>
      <c r="J523" s="44">
        <f>Source!AT122</f>
        <v>90</v>
      </c>
      <c r="K523" s="47">
        <f>SUM(T518:T525)</f>
        <v>16560.830000000002</v>
      </c>
      <c r="L523" s="49"/>
    </row>
    <row r="524" spans="1:26" ht="14.25" x14ac:dyDescent="0.2">
      <c r="A524" s="61"/>
      <c r="B524" s="61"/>
      <c r="C524" s="61" t="s">
        <v>1126</v>
      </c>
      <c r="D524" s="46" t="s">
        <v>1125</v>
      </c>
      <c r="E524" s="31">
        <f>Source!CA122</f>
        <v>45</v>
      </c>
      <c r="F524" s="63"/>
      <c r="G524" s="48"/>
      <c r="H524" s="47">
        <f>SUM(U518:U525)</f>
        <v>169.13</v>
      </c>
      <c r="I524" s="51"/>
      <c r="J524" s="44">
        <f>Source!AU122</f>
        <v>45</v>
      </c>
      <c r="K524" s="47">
        <f>SUM(V518:V525)</f>
        <v>8280.41</v>
      </c>
      <c r="L524" s="49"/>
    </row>
    <row r="525" spans="1:26" ht="14.25" x14ac:dyDescent="0.2">
      <c r="A525" s="62"/>
      <c r="B525" s="62"/>
      <c r="C525" s="62" t="s">
        <v>1127</v>
      </c>
      <c r="D525" s="52" t="s">
        <v>1128</v>
      </c>
      <c r="E525" s="53">
        <f>Source!AQ122</f>
        <v>91</v>
      </c>
      <c r="F525" s="54"/>
      <c r="G525" s="55" t="str">
        <f>Source!DI122</f>
        <v>)*1,15)*1,15</v>
      </c>
      <c r="H525" s="54"/>
      <c r="I525" s="55"/>
      <c r="J525" s="55"/>
      <c r="K525" s="54"/>
      <c r="L525" s="56">
        <f>Source!U122</f>
        <v>35.935763499999993</v>
      </c>
    </row>
    <row r="526" spans="1:26" ht="15" x14ac:dyDescent="0.25">
      <c r="G526" s="57">
        <f>H519+H520+H522+H523+H524</f>
        <v>1316.2800000000002</v>
      </c>
      <c r="H526" s="57"/>
      <c r="J526" s="57">
        <f>K519+K520+K522+K523+K524</f>
        <v>47772.06</v>
      </c>
      <c r="K526" s="57"/>
      <c r="L526" s="58">
        <f>Source!U122</f>
        <v>35.935763499999993</v>
      </c>
      <c r="O526" s="36">
        <f>G526</f>
        <v>1316.2800000000002</v>
      </c>
      <c r="P526" s="36">
        <f>J526</f>
        <v>47772.06</v>
      </c>
      <c r="Q526" s="36">
        <f>L526</f>
        <v>35.935763499999993</v>
      </c>
      <c r="W526">
        <f>IF(Source!BI122&lt;=1,H519+H520+H522+H523+H524, 0)</f>
        <v>0</v>
      </c>
      <c r="X526">
        <f>IF(Source!BI122=2,H519+H520+H522+H523+H524, 0)</f>
        <v>1316.2800000000002</v>
      </c>
      <c r="Y526">
        <f>IF(Source!BI122=3,H519+H520+H522+H523+H524, 0)</f>
        <v>0</v>
      </c>
      <c r="Z526">
        <f>IF(Source!BI122=4,H519+H520+H522+H523+H524, 0)</f>
        <v>0</v>
      </c>
    </row>
    <row r="527" spans="1:26" ht="57" x14ac:dyDescent="0.2">
      <c r="A527" s="62">
        <v>95</v>
      </c>
      <c r="B527" s="62" t="str">
        <f>Source!F123</f>
        <v>08.3.08.02-0025</v>
      </c>
      <c r="C527" s="62" t="s">
        <v>1255</v>
      </c>
      <c r="D527" s="52" t="str">
        <f>Source!H123</f>
        <v>т</v>
      </c>
      <c r="E527" s="53">
        <f>Source!I123</f>
        <v>0.20351</v>
      </c>
      <c r="F527" s="54">
        <f>Source!AL123</f>
        <v>7496.44</v>
      </c>
      <c r="G527" s="55" t="str">
        <f>Source!DD123</f>
        <v/>
      </c>
      <c r="H527" s="54">
        <f>ROUND(Source!AC123*Source!I123, 2)</f>
        <v>1525.6</v>
      </c>
      <c r="I527" s="55" t="str">
        <f>Source!BO123</f>
        <v>Письмо Минстроя РФ №13023-ИФ/09 от. 07.03.2024</v>
      </c>
      <c r="J527" s="55">
        <f>IF(Source!BC123&lt;&gt; 0, Source!BC123, 1)</f>
        <v>9.56</v>
      </c>
      <c r="K527" s="54">
        <f>Source!P123</f>
        <v>14584.74</v>
      </c>
      <c r="L527" s="59"/>
      <c r="S527">
        <f>ROUND((Source!FX123/100)*((ROUND(Source!AF123*Source!I123, 2)+ROUND(Source!AE123*Source!I123, 2))), 2)</f>
        <v>0</v>
      </c>
      <c r="T527">
        <f>Source!X123</f>
        <v>0</v>
      </c>
      <c r="U527">
        <f>ROUND((Source!FY123/100)*((ROUND(Source!AF123*Source!I123, 2)+ROUND(Source!AE123*Source!I123, 2))), 2)</f>
        <v>0</v>
      </c>
      <c r="V527">
        <f>Source!Y123</f>
        <v>0</v>
      </c>
    </row>
    <row r="528" spans="1:26" ht="15" x14ac:dyDescent="0.25">
      <c r="G528" s="57">
        <f>H527</f>
        <v>1525.6</v>
      </c>
      <c r="H528" s="57"/>
      <c r="J528" s="57">
        <f>K527</f>
        <v>14584.74</v>
      </c>
      <c r="K528" s="57"/>
      <c r="L528" s="58">
        <f>Source!U123</f>
        <v>0</v>
      </c>
      <c r="O528" s="36">
        <f>G528</f>
        <v>1525.6</v>
      </c>
      <c r="P528" s="36">
        <f>J528</f>
        <v>14584.74</v>
      </c>
      <c r="Q528" s="36">
        <f>L528</f>
        <v>0</v>
      </c>
      <c r="W528">
        <f>IF(Source!BI123&lt;=1,H527, 0)</f>
        <v>1525.6</v>
      </c>
      <c r="X528">
        <f>IF(Source!BI123=2,H527, 0)</f>
        <v>0</v>
      </c>
      <c r="Y528">
        <f>IF(Source!BI123=3,H527, 0)</f>
        <v>0</v>
      </c>
      <c r="Z528">
        <f>IF(Source!BI123=4,H527, 0)</f>
        <v>0</v>
      </c>
    </row>
    <row r="529" spans="1:26" ht="57" x14ac:dyDescent="0.2">
      <c r="A529" s="62">
        <v>96</v>
      </c>
      <c r="B529" s="62" t="str">
        <f>Source!F124</f>
        <v>08.3.05.02-0061</v>
      </c>
      <c r="C529" s="62" t="s">
        <v>1256</v>
      </c>
      <c r="D529" s="52" t="str">
        <f>Source!H124</f>
        <v>т</v>
      </c>
      <c r="E529" s="53">
        <f>Source!I124</f>
        <v>1.9220000000000001E-2</v>
      </c>
      <c r="F529" s="54">
        <f>Source!AL124</f>
        <v>7322.18</v>
      </c>
      <c r="G529" s="55" t="str">
        <f>Source!DD124</f>
        <v/>
      </c>
      <c r="H529" s="54">
        <f>ROUND(Source!AC124*Source!I124, 2)</f>
        <v>140.72999999999999</v>
      </c>
      <c r="I529" s="55" t="str">
        <f>Source!BO124</f>
        <v>Письмо Минстроя РФ №13023-ИФ/09 от. 07.03.2024</v>
      </c>
      <c r="J529" s="55">
        <f>IF(Source!BC124&lt;&gt; 0, Source!BC124, 1)</f>
        <v>9.56</v>
      </c>
      <c r="K529" s="54">
        <f>Source!P124</f>
        <v>1345.4</v>
      </c>
      <c r="L529" s="59"/>
      <c r="S529">
        <f>ROUND((Source!FX124/100)*((ROUND(Source!AF124*Source!I124, 2)+ROUND(Source!AE124*Source!I124, 2))), 2)</f>
        <v>0</v>
      </c>
      <c r="T529">
        <f>Source!X124</f>
        <v>0</v>
      </c>
      <c r="U529">
        <f>ROUND((Source!FY124/100)*((ROUND(Source!AF124*Source!I124, 2)+ROUND(Source!AE124*Source!I124, 2))), 2)</f>
        <v>0</v>
      </c>
      <c r="V529">
        <f>Source!Y124</f>
        <v>0</v>
      </c>
    </row>
    <row r="530" spans="1:26" ht="15" x14ac:dyDescent="0.25">
      <c r="G530" s="57">
        <f>H529</f>
        <v>140.72999999999999</v>
      </c>
      <c r="H530" s="57"/>
      <c r="J530" s="57">
        <f>K529</f>
        <v>1345.4</v>
      </c>
      <c r="K530" s="57"/>
      <c r="L530" s="58">
        <f>Source!U124</f>
        <v>0</v>
      </c>
      <c r="O530" s="36">
        <f>G530</f>
        <v>140.72999999999999</v>
      </c>
      <c r="P530" s="36">
        <f>J530</f>
        <v>1345.4</v>
      </c>
      <c r="Q530" s="36">
        <f>L530</f>
        <v>0</v>
      </c>
      <c r="W530">
        <f>IF(Source!BI124&lt;=1,H529, 0)</f>
        <v>140.72999999999999</v>
      </c>
      <c r="X530">
        <f>IF(Source!BI124=2,H529, 0)</f>
        <v>0</v>
      </c>
      <c r="Y530">
        <f>IF(Source!BI124=3,H529, 0)</f>
        <v>0</v>
      </c>
      <c r="Z530">
        <f>IF(Source!BI124=4,H529, 0)</f>
        <v>0</v>
      </c>
    </row>
    <row r="531" spans="1:26" ht="57" x14ac:dyDescent="0.2">
      <c r="A531" s="62">
        <v>97</v>
      </c>
      <c r="B531" s="62" t="str">
        <f>Source!F125</f>
        <v>08.3.05.02-0059</v>
      </c>
      <c r="C531" s="62" t="s">
        <v>1257</v>
      </c>
      <c r="D531" s="52" t="str">
        <f>Source!H125</f>
        <v>т</v>
      </c>
      <c r="E531" s="53">
        <f>Source!I125</f>
        <v>2.8049999999999999E-2</v>
      </c>
      <c r="F531" s="54">
        <f>Source!AL125</f>
        <v>7112.97</v>
      </c>
      <c r="G531" s="55" t="str">
        <f>Source!DD125</f>
        <v/>
      </c>
      <c r="H531" s="54">
        <f>ROUND(Source!AC125*Source!I125, 2)</f>
        <v>199.52</v>
      </c>
      <c r="I531" s="55" t="str">
        <f>Source!BO125</f>
        <v>Письмо Минстроя РФ №13023-ИФ/09 от. 07.03.2024</v>
      </c>
      <c r="J531" s="55">
        <f>IF(Source!BC125&lt;&gt; 0, Source!BC125, 1)</f>
        <v>9.56</v>
      </c>
      <c r="K531" s="54">
        <f>Source!P125</f>
        <v>1907.4</v>
      </c>
      <c r="L531" s="59"/>
      <c r="S531">
        <f>ROUND((Source!FX125/100)*((ROUND(Source!AF125*Source!I125, 2)+ROUND(Source!AE125*Source!I125, 2))), 2)</f>
        <v>0</v>
      </c>
      <c r="T531">
        <f>Source!X125</f>
        <v>0</v>
      </c>
      <c r="U531">
        <f>ROUND((Source!FY125/100)*((ROUND(Source!AF125*Source!I125, 2)+ROUND(Source!AE125*Source!I125, 2))), 2)</f>
        <v>0</v>
      </c>
      <c r="V531">
        <f>Source!Y125</f>
        <v>0</v>
      </c>
    </row>
    <row r="532" spans="1:26" ht="15" x14ac:dyDescent="0.25">
      <c r="G532" s="57">
        <f>H531</f>
        <v>199.52</v>
      </c>
      <c r="H532" s="57"/>
      <c r="J532" s="57">
        <f>K531</f>
        <v>1907.4</v>
      </c>
      <c r="K532" s="57"/>
      <c r="L532" s="58">
        <f>Source!U125</f>
        <v>0</v>
      </c>
      <c r="O532" s="36">
        <f>G532</f>
        <v>199.52</v>
      </c>
      <c r="P532" s="36">
        <f>J532</f>
        <v>1907.4</v>
      </c>
      <c r="Q532" s="36">
        <f>L532</f>
        <v>0</v>
      </c>
      <c r="W532">
        <f>IF(Source!BI125&lt;=1,H531, 0)</f>
        <v>199.52</v>
      </c>
      <c r="X532">
        <f>IF(Source!BI125=2,H531, 0)</f>
        <v>0</v>
      </c>
      <c r="Y532">
        <f>IF(Source!BI125=3,H531, 0)</f>
        <v>0</v>
      </c>
      <c r="Z532">
        <f>IF(Source!BI125=4,H531, 0)</f>
        <v>0</v>
      </c>
    </row>
    <row r="533" spans="1:26" ht="57" x14ac:dyDescent="0.2">
      <c r="A533" s="62">
        <v>98</v>
      </c>
      <c r="B533" s="62" t="str">
        <f>Source!F126</f>
        <v>08.3.11.01-0060</v>
      </c>
      <c r="C533" s="62" t="s">
        <v>1258</v>
      </c>
      <c r="D533" s="52" t="str">
        <f>Source!H126</f>
        <v>т</v>
      </c>
      <c r="E533" s="53">
        <f>Source!I126</f>
        <v>5.7792000000000003E-2</v>
      </c>
      <c r="F533" s="54">
        <f>Source!AL126</f>
        <v>10329.5</v>
      </c>
      <c r="G533" s="55" t="str">
        <f>Source!DD126</f>
        <v/>
      </c>
      <c r="H533" s="54">
        <f>ROUND(Source!AC126*Source!I126, 2)</f>
        <v>596.96</v>
      </c>
      <c r="I533" s="55" t="str">
        <f>Source!BO126</f>
        <v>Письмо Минстроя РФ №13023-ИФ/09 от. 07.03.2024</v>
      </c>
      <c r="J533" s="55">
        <f>IF(Source!BC126&lt;&gt; 0, Source!BC126, 1)</f>
        <v>9.56</v>
      </c>
      <c r="K533" s="54">
        <f>Source!P126</f>
        <v>5706.96</v>
      </c>
      <c r="L533" s="59"/>
      <c r="S533">
        <f>ROUND((Source!FX126/100)*((ROUND(Source!AF126*Source!I126, 2)+ROUND(Source!AE126*Source!I126, 2))), 2)</f>
        <v>0</v>
      </c>
      <c r="T533">
        <f>Source!X126</f>
        <v>0</v>
      </c>
      <c r="U533">
        <f>ROUND((Source!FY126/100)*((ROUND(Source!AF126*Source!I126, 2)+ROUND(Source!AE126*Source!I126, 2))), 2)</f>
        <v>0</v>
      </c>
      <c r="V533">
        <f>Source!Y126</f>
        <v>0</v>
      </c>
    </row>
    <row r="534" spans="1:26" ht="15" x14ac:dyDescent="0.25">
      <c r="G534" s="57">
        <f>H533</f>
        <v>596.96</v>
      </c>
      <c r="H534" s="57"/>
      <c r="J534" s="57">
        <f>K533</f>
        <v>5706.96</v>
      </c>
      <c r="K534" s="57"/>
      <c r="L534" s="58">
        <f>Source!U126</f>
        <v>0</v>
      </c>
      <c r="O534" s="36">
        <f>G534</f>
        <v>596.96</v>
      </c>
      <c r="P534" s="36">
        <f>J534</f>
        <v>5706.96</v>
      </c>
      <c r="Q534" s="36">
        <f>L534</f>
        <v>0</v>
      </c>
      <c r="W534">
        <f>IF(Source!BI126&lt;=1,H533, 0)</f>
        <v>596.96</v>
      </c>
      <c r="X534">
        <f>IF(Source!BI126=2,H533, 0)</f>
        <v>0</v>
      </c>
      <c r="Y534">
        <f>IF(Source!BI126=3,H533, 0)</f>
        <v>0</v>
      </c>
      <c r="Z534">
        <f>IF(Source!BI126=4,H533, 0)</f>
        <v>0</v>
      </c>
    </row>
    <row r="535" spans="1:26" ht="409.5" x14ac:dyDescent="0.2">
      <c r="A535" s="61">
        <v>99</v>
      </c>
      <c r="B535" s="61" t="s">
        <v>1252</v>
      </c>
      <c r="C535" s="61" t="s">
        <v>1259</v>
      </c>
      <c r="D535" s="46" t="str">
        <f>Source!H127</f>
        <v>т</v>
      </c>
      <c r="E535" s="31">
        <f>Source!I127</f>
        <v>0.29859999999999998</v>
      </c>
      <c r="F535" s="47">
        <f>Source!AL127+Source!AM127+Source!AO127</f>
        <v>477.48000000000008</v>
      </c>
      <c r="G535" s="48"/>
      <c r="H535" s="47"/>
      <c r="I535" s="48" t="str">
        <f>Source!BO127</f>
        <v>Письмо Минстроя РФ №13023-ИФ/09 от. 07.03.2024</v>
      </c>
      <c r="J535" s="48"/>
      <c r="K535" s="47"/>
      <c r="L535" s="49"/>
      <c r="S535">
        <f>ROUND((Source!FX127/100)*((ROUND(Source!AF127*Source!I127, 2)+ROUND(Source!AE127*Source!I127, 2))), 2)</f>
        <v>32.85</v>
      </c>
      <c r="T535">
        <f>Source!X127</f>
        <v>1608.42</v>
      </c>
      <c r="U535">
        <f>ROUND((Source!FY127/100)*((ROUND(Source!AF127*Source!I127, 2)+ROUND(Source!AE127*Source!I127, 2))), 2)</f>
        <v>21.9</v>
      </c>
      <c r="V535">
        <f>Source!Y127</f>
        <v>1072.28</v>
      </c>
    </row>
    <row r="536" spans="1:26" ht="28.5" x14ac:dyDescent="0.2">
      <c r="A536" s="61"/>
      <c r="B536" s="61"/>
      <c r="C536" s="61" t="s">
        <v>1122</v>
      </c>
      <c r="D536" s="46"/>
      <c r="E536" s="31"/>
      <c r="F536" s="47">
        <f>Source!AO127</f>
        <v>52.79</v>
      </c>
      <c r="G536" s="48" t="str">
        <f>Source!DG127</f>
        <v>)*1,15)*1,1)*1,15</v>
      </c>
      <c r="H536" s="47">
        <f>ROUND(Source!AF127*Source!I127, 2)</f>
        <v>22.93</v>
      </c>
      <c r="I536" s="48"/>
      <c r="J536" s="48">
        <f>IF(Source!BA127&lt;&gt; 0, Source!BA127, 1)</f>
        <v>48.96</v>
      </c>
      <c r="K536" s="47">
        <f>Source!S127</f>
        <v>1122.77</v>
      </c>
      <c r="L536" s="49"/>
      <c r="R536">
        <f>H536</f>
        <v>22.93</v>
      </c>
    </row>
    <row r="537" spans="1:26" ht="14.25" x14ac:dyDescent="0.2">
      <c r="A537" s="61"/>
      <c r="B537" s="61"/>
      <c r="C537" s="61" t="s">
        <v>642</v>
      </c>
      <c r="D537" s="46"/>
      <c r="E537" s="31"/>
      <c r="F537" s="47">
        <f>Source!AM127</f>
        <v>267.98</v>
      </c>
      <c r="G537" s="48" t="str">
        <f>Source!DE127</f>
        <v>)*1,15)*1,15</v>
      </c>
      <c r="H537" s="47">
        <f>ROUND(Source!AD127*Source!I127, 2)</f>
        <v>106.95</v>
      </c>
      <c r="I537" s="48"/>
      <c r="J537" s="48">
        <f>IF(Source!BB127&lt;&gt; 0, Source!BB127, 1)</f>
        <v>14.22</v>
      </c>
      <c r="K537" s="47">
        <f>Source!Q127</f>
        <v>1520.82</v>
      </c>
      <c r="L537" s="49"/>
    </row>
    <row r="538" spans="1:26" ht="28.5" x14ac:dyDescent="0.2">
      <c r="A538" s="61"/>
      <c r="B538" s="61"/>
      <c r="C538" s="61" t="s">
        <v>1123</v>
      </c>
      <c r="D538" s="46"/>
      <c r="E538" s="31"/>
      <c r="F538" s="47">
        <f>Source!AN127</f>
        <v>28.53</v>
      </c>
      <c r="G538" s="48" t="str">
        <f>Source!DF127</f>
        <v>)*1,15)*1,1)*1,15</v>
      </c>
      <c r="H538" s="50">
        <f>ROUND(Source!AE127*Source!I127, 2)</f>
        <v>12.39</v>
      </c>
      <c r="I538" s="48"/>
      <c r="J538" s="48">
        <f>IF(Source!BS127&lt;&gt; 0, Source!BS127, 1)</f>
        <v>48.96</v>
      </c>
      <c r="K538" s="50">
        <f>Source!R127</f>
        <v>606.71</v>
      </c>
      <c r="L538" s="49"/>
      <c r="R538">
        <f>H538</f>
        <v>12.39</v>
      </c>
    </row>
    <row r="539" spans="1:26" ht="14.25" x14ac:dyDescent="0.2">
      <c r="A539" s="61"/>
      <c r="B539" s="61"/>
      <c r="C539" s="61" t="s">
        <v>1158</v>
      </c>
      <c r="D539" s="46"/>
      <c r="E539" s="31"/>
      <c r="F539" s="47">
        <f>Source!AL127</f>
        <v>156.71</v>
      </c>
      <c r="G539" s="48" t="str">
        <f>Source!DD127</f>
        <v/>
      </c>
      <c r="H539" s="47">
        <f>ROUND(Source!AC127*Source!I127, 2)</f>
        <v>46.79</v>
      </c>
      <c r="I539" s="48"/>
      <c r="J539" s="48">
        <f>IF(Source!BC127&lt;&gt; 0, Source!BC127, 1)</f>
        <v>9.56</v>
      </c>
      <c r="K539" s="47">
        <f>Source!P127</f>
        <v>447.35</v>
      </c>
      <c r="L539" s="49"/>
    </row>
    <row r="540" spans="1:26" ht="14.25" x14ac:dyDescent="0.2">
      <c r="A540" s="61"/>
      <c r="B540" s="61"/>
      <c r="C540" s="61" t="s">
        <v>1124</v>
      </c>
      <c r="D540" s="46" t="s">
        <v>1125</v>
      </c>
      <c r="E540" s="31">
        <f>Source!BZ127</f>
        <v>93</v>
      </c>
      <c r="F540" s="63"/>
      <c r="G540" s="48"/>
      <c r="H540" s="47">
        <f>SUM(S535:S542)</f>
        <v>32.85</v>
      </c>
      <c r="I540" s="51"/>
      <c r="J540" s="44">
        <f>Source!AT127</f>
        <v>93</v>
      </c>
      <c r="K540" s="47">
        <f>SUM(T535:T542)</f>
        <v>1608.42</v>
      </c>
      <c r="L540" s="49"/>
    </row>
    <row r="541" spans="1:26" ht="14.25" x14ac:dyDescent="0.2">
      <c r="A541" s="61"/>
      <c r="B541" s="61"/>
      <c r="C541" s="61" t="s">
        <v>1126</v>
      </c>
      <c r="D541" s="46" t="s">
        <v>1125</v>
      </c>
      <c r="E541" s="31">
        <f>Source!CA127</f>
        <v>62</v>
      </c>
      <c r="F541" s="63"/>
      <c r="G541" s="48"/>
      <c r="H541" s="47">
        <f>SUM(U535:U542)</f>
        <v>21.9</v>
      </c>
      <c r="I541" s="51"/>
      <c r="J541" s="44">
        <f>Source!AU127</f>
        <v>62</v>
      </c>
      <c r="K541" s="47">
        <f>SUM(V535:V542)</f>
        <v>1072.28</v>
      </c>
      <c r="L541" s="49"/>
    </row>
    <row r="542" spans="1:26" ht="14.25" x14ac:dyDescent="0.2">
      <c r="A542" s="62"/>
      <c r="B542" s="62"/>
      <c r="C542" s="62" t="s">
        <v>1127</v>
      </c>
      <c r="D542" s="52" t="s">
        <v>1128</v>
      </c>
      <c r="E542" s="53">
        <f>Source!AQ127</f>
        <v>6.59</v>
      </c>
      <c r="F542" s="54"/>
      <c r="G542" s="55" t="str">
        <f>Source!DI127</f>
        <v>)*1,15)*1,15</v>
      </c>
      <c r="H542" s="54"/>
      <c r="I542" s="55"/>
      <c r="J542" s="55"/>
      <c r="K542" s="54"/>
      <c r="L542" s="56">
        <f>Source!U127</f>
        <v>2.6023811149999991</v>
      </c>
    </row>
    <row r="543" spans="1:26" ht="15" x14ac:dyDescent="0.25">
      <c r="G543" s="57">
        <f>H536+H537+H539+H540+H541</f>
        <v>231.42</v>
      </c>
      <c r="H543" s="57"/>
      <c r="J543" s="57">
        <f>K536+K537+K539+K540+K541</f>
        <v>5771.64</v>
      </c>
      <c r="K543" s="57"/>
      <c r="L543" s="58">
        <f>Source!U127</f>
        <v>2.6023811149999991</v>
      </c>
      <c r="O543" s="36">
        <f>G543</f>
        <v>231.42</v>
      </c>
      <c r="P543" s="36">
        <f>J543</f>
        <v>5771.64</v>
      </c>
      <c r="Q543" s="36">
        <f>L543</f>
        <v>2.6023811149999991</v>
      </c>
      <c r="W543">
        <f>IF(Source!BI127&lt;=1,H536+H537+H539+H540+H541, 0)</f>
        <v>231.42</v>
      </c>
      <c r="X543">
        <f>IF(Source!BI127=2,H536+H537+H539+H540+H541, 0)</f>
        <v>0</v>
      </c>
      <c r="Y543">
        <f>IF(Source!BI127=3,H536+H537+H539+H540+H541, 0)</f>
        <v>0</v>
      </c>
      <c r="Z543">
        <f>IF(Source!BI127=4,H536+H537+H539+H540+H541, 0)</f>
        <v>0</v>
      </c>
    </row>
    <row r="544" spans="1:26" ht="409.5" x14ac:dyDescent="0.2">
      <c r="A544" s="61">
        <v>100</v>
      </c>
      <c r="B544" s="61" t="s">
        <v>1260</v>
      </c>
      <c r="C544" s="61" t="s">
        <v>1261</v>
      </c>
      <c r="D544" s="46" t="str">
        <f>Source!H128</f>
        <v>т</v>
      </c>
      <c r="E544" s="31">
        <f>Source!I128</f>
        <v>0.64400000000000002</v>
      </c>
      <c r="F544" s="47">
        <f>Source!AL128+Source!AM128+Source!AO128</f>
        <v>483.35</v>
      </c>
      <c r="G544" s="48"/>
      <c r="H544" s="47"/>
      <c r="I544" s="48" t="str">
        <f>Source!BO128</f>
        <v>Письмо Минстроя РФ №13023-ИФ/09 от. 07.03.2024</v>
      </c>
      <c r="J544" s="48"/>
      <c r="K544" s="47"/>
      <c r="L544" s="49"/>
      <c r="S544">
        <f>ROUND((Source!FX128/100)*((ROUND(Source!AF128*Source!I128, 2)+ROUND(Source!AE128*Source!I128, 2))), 2)</f>
        <v>183.02</v>
      </c>
      <c r="T544">
        <f>Source!X128</f>
        <v>8960.67</v>
      </c>
      <c r="U544">
        <f>ROUND((Source!FY128/100)*((ROUND(Source!AF128*Source!I128, 2)+ROUND(Source!AE128*Source!I128, 2))), 2)</f>
        <v>91.51</v>
      </c>
      <c r="V544">
        <f>Source!Y128</f>
        <v>4480.34</v>
      </c>
    </row>
    <row r="545" spans="1:26" ht="28.5" x14ac:dyDescent="0.2">
      <c r="A545" s="61"/>
      <c r="B545" s="61"/>
      <c r="C545" s="61" t="s">
        <v>1122</v>
      </c>
      <c r="D545" s="46"/>
      <c r="E545" s="31"/>
      <c r="F545" s="47">
        <f>Source!AO128</f>
        <v>200.15</v>
      </c>
      <c r="G545" s="48" t="str">
        <f>Source!DG128</f>
        <v>)*1,15)*1,1)*1,15</v>
      </c>
      <c r="H545" s="47">
        <f>ROUND(Source!AF128*Source!I128, 2)</f>
        <v>187.51</v>
      </c>
      <c r="I545" s="48"/>
      <c r="J545" s="48">
        <f>IF(Source!BA128&lt;&gt; 0, Source!BA128, 1)</f>
        <v>48.96</v>
      </c>
      <c r="K545" s="47">
        <f>Source!S128</f>
        <v>9180.66</v>
      </c>
      <c r="L545" s="49"/>
      <c r="R545">
        <f>H545</f>
        <v>187.51</v>
      </c>
    </row>
    <row r="546" spans="1:26" ht="14.25" x14ac:dyDescent="0.2">
      <c r="A546" s="61"/>
      <c r="B546" s="61"/>
      <c r="C546" s="61" t="s">
        <v>642</v>
      </c>
      <c r="D546" s="46"/>
      <c r="E546" s="31"/>
      <c r="F546" s="47">
        <f>Source!AM128</f>
        <v>239.77</v>
      </c>
      <c r="G546" s="48" t="str">
        <f>Source!DE128</f>
        <v>)*1,15)*1,15</v>
      </c>
      <c r="H546" s="47">
        <f>ROUND(Source!AD128*Source!I128, 2)</f>
        <v>205.65</v>
      </c>
      <c r="I546" s="48"/>
      <c r="J546" s="48">
        <f>IF(Source!BB128&lt;&gt; 0, Source!BB128, 1)</f>
        <v>14.22</v>
      </c>
      <c r="K546" s="47">
        <f>Source!Q128</f>
        <v>2924.32</v>
      </c>
      <c r="L546" s="49"/>
    </row>
    <row r="547" spans="1:26" ht="28.5" x14ac:dyDescent="0.2">
      <c r="A547" s="61"/>
      <c r="B547" s="61"/>
      <c r="C547" s="61" t="s">
        <v>1123</v>
      </c>
      <c r="D547" s="46"/>
      <c r="E547" s="31"/>
      <c r="F547" s="47">
        <f>Source!AN128</f>
        <v>16.91</v>
      </c>
      <c r="G547" s="48" t="str">
        <f>Source!DF128</f>
        <v>)*1,15)*1,1)*1,15</v>
      </c>
      <c r="H547" s="50">
        <f>ROUND(Source!AE128*Source!I128, 2)</f>
        <v>15.84</v>
      </c>
      <c r="I547" s="48"/>
      <c r="J547" s="48">
        <f>IF(Source!BS128&lt;&gt; 0, Source!BS128, 1)</f>
        <v>48.96</v>
      </c>
      <c r="K547" s="50">
        <f>Source!R128</f>
        <v>775.64</v>
      </c>
      <c r="L547" s="49"/>
      <c r="R547">
        <f>H547</f>
        <v>15.84</v>
      </c>
    </row>
    <row r="548" spans="1:26" ht="14.25" x14ac:dyDescent="0.2">
      <c r="A548" s="61"/>
      <c r="B548" s="61"/>
      <c r="C548" s="61" t="s">
        <v>1158</v>
      </c>
      <c r="D548" s="46"/>
      <c r="E548" s="31"/>
      <c r="F548" s="47">
        <f>Source!AL128</f>
        <v>43.43</v>
      </c>
      <c r="G548" s="48" t="str">
        <f>Source!DD128</f>
        <v/>
      </c>
      <c r="H548" s="47">
        <f>ROUND(Source!AC128*Source!I128, 2)</f>
        <v>27.97</v>
      </c>
      <c r="I548" s="48"/>
      <c r="J548" s="48">
        <f>IF(Source!BC128&lt;&gt; 0, Source!BC128, 1)</f>
        <v>9.56</v>
      </c>
      <c r="K548" s="47">
        <f>Source!P128</f>
        <v>267.38</v>
      </c>
      <c r="L548" s="49"/>
    </row>
    <row r="549" spans="1:26" ht="14.25" x14ac:dyDescent="0.2">
      <c r="A549" s="61"/>
      <c r="B549" s="61"/>
      <c r="C549" s="61" t="s">
        <v>1124</v>
      </c>
      <c r="D549" s="46" t="s">
        <v>1125</v>
      </c>
      <c r="E549" s="31">
        <f>Source!BZ128</f>
        <v>90</v>
      </c>
      <c r="F549" s="63"/>
      <c r="G549" s="48"/>
      <c r="H549" s="47">
        <f>SUM(S544:S551)</f>
        <v>183.02</v>
      </c>
      <c r="I549" s="51"/>
      <c r="J549" s="44">
        <f>Source!AT128</f>
        <v>90</v>
      </c>
      <c r="K549" s="47">
        <f>SUM(T544:T551)</f>
        <v>8960.67</v>
      </c>
      <c r="L549" s="49"/>
    </row>
    <row r="550" spans="1:26" ht="14.25" x14ac:dyDescent="0.2">
      <c r="A550" s="61"/>
      <c r="B550" s="61"/>
      <c r="C550" s="61" t="s">
        <v>1126</v>
      </c>
      <c r="D550" s="46" t="s">
        <v>1125</v>
      </c>
      <c r="E550" s="31">
        <f>Source!CA128</f>
        <v>45</v>
      </c>
      <c r="F550" s="63"/>
      <c r="G550" s="48"/>
      <c r="H550" s="47">
        <f>SUM(U544:U551)</f>
        <v>91.51</v>
      </c>
      <c r="I550" s="51"/>
      <c r="J550" s="44">
        <f>Source!AU128</f>
        <v>45</v>
      </c>
      <c r="K550" s="47">
        <f>SUM(V544:V551)</f>
        <v>4480.34</v>
      </c>
      <c r="L550" s="49"/>
    </row>
    <row r="551" spans="1:26" ht="14.25" x14ac:dyDescent="0.2">
      <c r="A551" s="62"/>
      <c r="B551" s="62"/>
      <c r="C551" s="62" t="s">
        <v>1127</v>
      </c>
      <c r="D551" s="52" t="s">
        <v>1128</v>
      </c>
      <c r="E551" s="53">
        <f>Source!AQ128</f>
        <v>23.3</v>
      </c>
      <c r="F551" s="54"/>
      <c r="G551" s="55" t="str">
        <f>Source!DI128</f>
        <v>)*1,15)*1,15</v>
      </c>
      <c r="H551" s="54"/>
      <c r="I551" s="55"/>
      <c r="J551" s="55"/>
      <c r="K551" s="54"/>
      <c r="L551" s="56">
        <f>Source!U128</f>
        <v>19.844376999999998</v>
      </c>
    </row>
    <row r="552" spans="1:26" ht="15" x14ac:dyDescent="0.25">
      <c r="G552" s="57">
        <f>H545+H546+H548+H549+H550</f>
        <v>695.66</v>
      </c>
      <c r="H552" s="57"/>
      <c r="J552" s="57">
        <f>K545+K546+K548+K549+K550</f>
        <v>25813.37</v>
      </c>
      <c r="K552" s="57"/>
      <c r="L552" s="58">
        <f>Source!U128</f>
        <v>19.844376999999998</v>
      </c>
      <c r="O552" s="36">
        <f>G552</f>
        <v>695.66</v>
      </c>
      <c r="P552" s="36">
        <f>J552</f>
        <v>25813.37</v>
      </c>
      <c r="Q552" s="36">
        <f>L552</f>
        <v>19.844376999999998</v>
      </c>
      <c r="W552">
        <f>IF(Source!BI128&lt;=1,H545+H546+H548+H549+H550, 0)</f>
        <v>0</v>
      </c>
      <c r="X552">
        <f>IF(Source!BI128=2,H545+H546+H548+H549+H550, 0)</f>
        <v>695.66</v>
      </c>
      <c r="Y552">
        <f>IF(Source!BI128=3,H545+H546+H548+H549+H550, 0)</f>
        <v>0</v>
      </c>
      <c r="Z552">
        <f>IF(Source!BI128=4,H545+H546+H548+H549+H550, 0)</f>
        <v>0</v>
      </c>
    </row>
    <row r="553" spans="1:26" ht="57" x14ac:dyDescent="0.2">
      <c r="A553" s="62">
        <v>101</v>
      </c>
      <c r="B553" s="62" t="str">
        <f>Source!F129</f>
        <v>08.3.11.01-0061</v>
      </c>
      <c r="C553" s="62" t="s">
        <v>1262</v>
      </c>
      <c r="D553" s="52" t="str">
        <f>Source!H129</f>
        <v>т</v>
      </c>
      <c r="E553" s="53">
        <f>Source!I129</f>
        <v>0.51551000000000002</v>
      </c>
      <c r="F553" s="54">
        <f>Source!AL129</f>
        <v>10329.5</v>
      </c>
      <c r="G553" s="55" t="str">
        <f>Source!DD129</f>
        <v/>
      </c>
      <c r="H553" s="54">
        <f>ROUND(Source!AC129*Source!I129, 2)</f>
        <v>5324.96</v>
      </c>
      <c r="I553" s="55" t="str">
        <f>Source!BO129</f>
        <v>Письмо Минстроя РФ №13023-ИФ/09 от. 07.03.2024</v>
      </c>
      <c r="J553" s="55">
        <f>IF(Source!BC129&lt;&gt; 0, Source!BC129, 1)</f>
        <v>9.56</v>
      </c>
      <c r="K553" s="54">
        <f>Source!P129</f>
        <v>50906.62</v>
      </c>
      <c r="L553" s="59"/>
      <c r="S553">
        <f>ROUND((Source!FX129/100)*((ROUND(Source!AF129*Source!I129, 2)+ROUND(Source!AE129*Source!I129, 2))), 2)</f>
        <v>0</v>
      </c>
      <c r="T553">
        <f>Source!X129</f>
        <v>0</v>
      </c>
      <c r="U553">
        <f>ROUND((Source!FY129/100)*((ROUND(Source!AF129*Source!I129, 2)+ROUND(Source!AE129*Source!I129, 2))), 2)</f>
        <v>0</v>
      </c>
      <c r="V553">
        <f>Source!Y129</f>
        <v>0</v>
      </c>
    </row>
    <row r="554" spans="1:26" ht="15" x14ac:dyDescent="0.25">
      <c r="G554" s="57">
        <f>H553</f>
        <v>5324.96</v>
      </c>
      <c r="H554" s="57"/>
      <c r="J554" s="57">
        <f>K553</f>
        <v>50906.62</v>
      </c>
      <c r="K554" s="57"/>
      <c r="L554" s="58">
        <f>Source!U129</f>
        <v>0</v>
      </c>
      <c r="O554" s="36">
        <f>G554</f>
        <v>5324.96</v>
      </c>
      <c r="P554" s="36">
        <f>J554</f>
        <v>50906.62</v>
      </c>
      <c r="Q554" s="36">
        <f>L554</f>
        <v>0</v>
      </c>
      <c r="W554">
        <f>IF(Source!BI129&lt;=1,H553, 0)</f>
        <v>5324.96</v>
      </c>
      <c r="X554">
        <f>IF(Source!BI129=2,H553, 0)</f>
        <v>0</v>
      </c>
      <c r="Y554">
        <f>IF(Source!BI129=3,H553, 0)</f>
        <v>0</v>
      </c>
      <c r="Z554">
        <f>IF(Source!BI129=4,H553, 0)</f>
        <v>0</v>
      </c>
    </row>
    <row r="555" spans="1:26" ht="57" x14ac:dyDescent="0.2">
      <c r="A555" s="62">
        <v>102</v>
      </c>
      <c r="B555" s="62" t="str">
        <f>Source!F130</f>
        <v>08.3.01.02-0020</v>
      </c>
      <c r="C555" s="62" t="s">
        <v>1263</v>
      </c>
      <c r="D555" s="52" t="str">
        <f>Source!H130</f>
        <v>т</v>
      </c>
      <c r="E555" s="53">
        <f>Source!I130</f>
        <v>9.1200000000000003E-2</v>
      </c>
      <c r="F555" s="54">
        <f>Source!AL130</f>
        <v>10804.39</v>
      </c>
      <c r="G555" s="55" t="str">
        <f>Source!DD130</f>
        <v/>
      </c>
      <c r="H555" s="54">
        <f>ROUND(Source!AC130*Source!I130, 2)</f>
        <v>985.36</v>
      </c>
      <c r="I555" s="55" t="str">
        <f>Source!BO130</f>
        <v>Письмо Минстроя РФ №13023-ИФ/09 от. 07.03.2024</v>
      </c>
      <c r="J555" s="55">
        <f>IF(Source!BC130&lt;&gt; 0, Source!BC130, 1)</f>
        <v>9.56</v>
      </c>
      <c r="K555" s="54">
        <f>Source!P130</f>
        <v>9420.0499999999993</v>
      </c>
      <c r="L555" s="59"/>
      <c r="S555">
        <f>ROUND((Source!FX130/100)*((ROUND(Source!AF130*Source!I130, 2)+ROUND(Source!AE130*Source!I130, 2))), 2)</f>
        <v>0</v>
      </c>
      <c r="T555">
        <f>Source!X130</f>
        <v>0</v>
      </c>
      <c r="U555">
        <f>ROUND((Source!FY130/100)*((ROUND(Source!AF130*Source!I130, 2)+ROUND(Source!AE130*Source!I130, 2))), 2)</f>
        <v>0</v>
      </c>
      <c r="V555">
        <f>Source!Y130</f>
        <v>0</v>
      </c>
    </row>
    <row r="556" spans="1:26" ht="15" x14ac:dyDescent="0.25">
      <c r="G556" s="57">
        <f>H555</f>
        <v>985.36</v>
      </c>
      <c r="H556" s="57"/>
      <c r="J556" s="57">
        <f>K555</f>
        <v>9420.0499999999993</v>
      </c>
      <c r="K556" s="57"/>
      <c r="L556" s="58">
        <f>Source!U130</f>
        <v>0</v>
      </c>
      <c r="O556" s="36">
        <f>G556</f>
        <v>985.36</v>
      </c>
      <c r="P556" s="36">
        <f>J556</f>
        <v>9420.0499999999993</v>
      </c>
      <c r="Q556" s="36">
        <f>L556</f>
        <v>0</v>
      </c>
      <c r="W556">
        <f>IF(Source!BI130&lt;=1,H555, 0)</f>
        <v>985.36</v>
      </c>
      <c r="X556">
        <f>IF(Source!BI130=2,H555, 0)</f>
        <v>0</v>
      </c>
      <c r="Y556">
        <f>IF(Source!BI130=3,H555, 0)</f>
        <v>0</v>
      </c>
      <c r="Z556">
        <f>IF(Source!BI130=4,H555, 0)</f>
        <v>0</v>
      </c>
    </row>
    <row r="557" spans="1:26" ht="57" x14ac:dyDescent="0.2">
      <c r="A557" s="62">
        <v>103</v>
      </c>
      <c r="B557" s="62" t="str">
        <f>Source!F131</f>
        <v>08.3.11.01-0051</v>
      </c>
      <c r="C557" s="62" t="s">
        <v>1264</v>
      </c>
      <c r="D557" s="52" t="str">
        <f>Source!H131</f>
        <v>т</v>
      </c>
      <c r="E557" s="53">
        <f>Source!I131</f>
        <v>0.05</v>
      </c>
      <c r="F557" s="54">
        <f>Source!AL131</f>
        <v>7322.18</v>
      </c>
      <c r="G557" s="55" t="str">
        <f>Source!DD131</f>
        <v/>
      </c>
      <c r="H557" s="54">
        <f>ROUND(Source!AC131*Source!I131, 2)</f>
        <v>366.11</v>
      </c>
      <c r="I557" s="55" t="str">
        <f>Source!BO131</f>
        <v>Письмо Минстроя РФ №13023-ИФ/09 от. 07.03.2024</v>
      </c>
      <c r="J557" s="55">
        <f>IF(Source!BC131&lt;&gt; 0, Source!BC131, 1)</f>
        <v>9.56</v>
      </c>
      <c r="K557" s="54">
        <f>Source!P131</f>
        <v>3500</v>
      </c>
      <c r="L557" s="59"/>
      <c r="S557">
        <f>ROUND((Source!FX131/100)*((ROUND(Source!AF131*Source!I131, 2)+ROUND(Source!AE131*Source!I131, 2))), 2)</f>
        <v>0</v>
      </c>
      <c r="T557">
        <f>Source!X131</f>
        <v>0</v>
      </c>
      <c r="U557">
        <f>ROUND((Source!FY131/100)*((ROUND(Source!AF131*Source!I131, 2)+ROUND(Source!AE131*Source!I131, 2))), 2)</f>
        <v>0</v>
      </c>
      <c r="V557">
        <f>Source!Y131</f>
        <v>0</v>
      </c>
    </row>
    <row r="558" spans="1:26" ht="15" x14ac:dyDescent="0.25">
      <c r="G558" s="57">
        <f>H557</f>
        <v>366.11</v>
      </c>
      <c r="H558" s="57"/>
      <c r="J558" s="57">
        <f>K557</f>
        <v>3500</v>
      </c>
      <c r="K558" s="57"/>
      <c r="L558" s="58">
        <f>Source!U131</f>
        <v>0</v>
      </c>
      <c r="O558" s="36">
        <f>G558</f>
        <v>366.11</v>
      </c>
      <c r="P558" s="36">
        <f>J558</f>
        <v>3500</v>
      </c>
      <c r="Q558" s="36">
        <f>L558</f>
        <v>0</v>
      </c>
      <c r="W558">
        <f>IF(Source!BI131&lt;=1,H557, 0)</f>
        <v>366.11</v>
      </c>
      <c r="X558">
        <f>IF(Source!BI131=2,H557, 0)</f>
        <v>0</v>
      </c>
      <c r="Y558">
        <f>IF(Source!BI131=3,H557, 0)</f>
        <v>0</v>
      </c>
      <c r="Z558">
        <f>IF(Source!BI131=4,H557, 0)</f>
        <v>0</v>
      </c>
    </row>
    <row r="559" spans="1:26" ht="409.5" x14ac:dyDescent="0.2">
      <c r="A559" s="61">
        <v>104</v>
      </c>
      <c r="B559" s="61" t="s">
        <v>1265</v>
      </c>
      <c r="C559" s="61" t="s">
        <v>1266</v>
      </c>
      <c r="D559" s="46" t="str">
        <f>Source!H132</f>
        <v>т</v>
      </c>
      <c r="E559" s="31">
        <f>Source!I132</f>
        <v>0.64400000000000002</v>
      </c>
      <c r="F559" s="47">
        <f>Source!AL132+Source!AM132+Source!AO132</f>
        <v>778.06999999999994</v>
      </c>
      <c r="G559" s="48"/>
      <c r="H559" s="47"/>
      <c r="I559" s="48" t="str">
        <f>Source!BO132</f>
        <v>Письмо Минстроя РФ №13023-ИФ/09 от. 07.03.2024</v>
      </c>
      <c r="J559" s="48"/>
      <c r="K559" s="47"/>
      <c r="L559" s="49"/>
      <c r="S559">
        <f>ROUND((Source!FX132/100)*((ROUND(Source!AF132*Source!I132, 2)+ROUND(Source!AE132*Source!I132, 2))), 2)</f>
        <v>177.65</v>
      </c>
      <c r="T559">
        <f>Source!X132</f>
        <v>8697.83</v>
      </c>
      <c r="U559">
        <f>ROUND((Source!FY132/100)*((ROUND(Source!AF132*Source!I132, 2)+ROUND(Source!AE132*Source!I132, 2))), 2)</f>
        <v>118.43</v>
      </c>
      <c r="V559">
        <f>Source!Y132</f>
        <v>5798.55</v>
      </c>
    </row>
    <row r="560" spans="1:26" ht="28.5" x14ac:dyDescent="0.2">
      <c r="A560" s="61"/>
      <c r="B560" s="61"/>
      <c r="C560" s="61" t="s">
        <v>1122</v>
      </c>
      <c r="D560" s="46"/>
      <c r="E560" s="31"/>
      <c r="F560" s="47">
        <f>Source!AO132</f>
        <v>166.44</v>
      </c>
      <c r="G560" s="48" t="str">
        <f>Source!DG132</f>
        <v>)*1,15)*1,1)*1,15</v>
      </c>
      <c r="H560" s="47">
        <f>ROUND(Source!AF132*Source!I132, 2)</f>
        <v>155.93</v>
      </c>
      <c r="I560" s="48"/>
      <c r="J560" s="48">
        <f>IF(Source!BA132&lt;&gt; 0, Source!BA132, 1)</f>
        <v>48.96</v>
      </c>
      <c r="K560" s="47">
        <f>Source!S132</f>
        <v>7634.42</v>
      </c>
      <c r="L560" s="49"/>
      <c r="R560">
        <f>H560</f>
        <v>155.93</v>
      </c>
    </row>
    <row r="561" spans="1:26" ht="14.25" x14ac:dyDescent="0.2">
      <c r="A561" s="61"/>
      <c r="B561" s="61"/>
      <c r="C561" s="61" t="s">
        <v>642</v>
      </c>
      <c r="D561" s="46"/>
      <c r="E561" s="31"/>
      <c r="F561" s="47">
        <f>Source!AM132</f>
        <v>476.72</v>
      </c>
      <c r="G561" s="48" t="str">
        <f>Source!DE132</f>
        <v>)*1,15)*1,15</v>
      </c>
      <c r="H561" s="47">
        <f>ROUND(Source!AD132*Source!I132, 2)</f>
        <v>409.2</v>
      </c>
      <c r="I561" s="48"/>
      <c r="J561" s="48">
        <f>IF(Source!BB132&lt;&gt; 0, Source!BB132, 1)</f>
        <v>14.22</v>
      </c>
      <c r="K561" s="47">
        <f>Source!Q132</f>
        <v>5818.88</v>
      </c>
      <c r="L561" s="49"/>
    </row>
    <row r="562" spans="1:26" ht="28.5" x14ac:dyDescent="0.2">
      <c r="A562" s="61"/>
      <c r="B562" s="61"/>
      <c r="C562" s="61" t="s">
        <v>1123</v>
      </c>
      <c r="D562" s="46"/>
      <c r="E562" s="31"/>
      <c r="F562" s="47">
        <f>Source!AN132</f>
        <v>37.46</v>
      </c>
      <c r="G562" s="48" t="str">
        <f>Source!DF132</f>
        <v>)*1,15)*1,1)*1,15</v>
      </c>
      <c r="H562" s="50">
        <f>ROUND(Source!AE132*Source!I132, 2)</f>
        <v>35.090000000000003</v>
      </c>
      <c r="I562" s="48"/>
      <c r="J562" s="48">
        <f>IF(Source!BS132&lt;&gt; 0, Source!BS132, 1)</f>
        <v>48.96</v>
      </c>
      <c r="K562" s="50">
        <f>Source!R132</f>
        <v>1718.08</v>
      </c>
      <c r="L562" s="49"/>
      <c r="R562">
        <f>H562</f>
        <v>35.090000000000003</v>
      </c>
    </row>
    <row r="563" spans="1:26" ht="14.25" x14ac:dyDescent="0.2">
      <c r="A563" s="61"/>
      <c r="B563" s="61"/>
      <c r="C563" s="61" t="s">
        <v>1158</v>
      </c>
      <c r="D563" s="46"/>
      <c r="E563" s="31"/>
      <c r="F563" s="47">
        <f>Source!AL132</f>
        <v>134.91</v>
      </c>
      <c r="G563" s="48" t="str">
        <f>Source!DD132</f>
        <v/>
      </c>
      <c r="H563" s="47">
        <f>ROUND(Source!AC132*Source!I132, 2)</f>
        <v>86.88</v>
      </c>
      <c r="I563" s="48"/>
      <c r="J563" s="48">
        <f>IF(Source!BC132&lt;&gt; 0, Source!BC132, 1)</f>
        <v>9.56</v>
      </c>
      <c r="K563" s="47">
        <f>Source!P132</f>
        <v>830.59</v>
      </c>
      <c r="L563" s="49"/>
    </row>
    <row r="564" spans="1:26" ht="14.25" x14ac:dyDescent="0.2">
      <c r="A564" s="61"/>
      <c r="B564" s="61"/>
      <c r="C564" s="61" t="s">
        <v>1124</v>
      </c>
      <c r="D564" s="46" t="s">
        <v>1125</v>
      </c>
      <c r="E564" s="31">
        <f>Source!BZ132</f>
        <v>93</v>
      </c>
      <c r="F564" s="63"/>
      <c r="G564" s="48"/>
      <c r="H564" s="47">
        <f>SUM(S559:S566)</f>
        <v>177.65</v>
      </c>
      <c r="I564" s="51"/>
      <c r="J564" s="44">
        <f>Source!AT132</f>
        <v>93</v>
      </c>
      <c r="K564" s="47">
        <f>SUM(T559:T566)</f>
        <v>8697.83</v>
      </c>
      <c r="L564" s="49"/>
    </row>
    <row r="565" spans="1:26" ht="14.25" x14ac:dyDescent="0.2">
      <c r="A565" s="61"/>
      <c r="B565" s="61"/>
      <c r="C565" s="61" t="s">
        <v>1126</v>
      </c>
      <c r="D565" s="46" t="s">
        <v>1125</v>
      </c>
      <c r="E565" s="31">
        <f>Source!CA132</f>
        <v>62</v>
      </c>
      <c r="F565" s="63"/>
      <c r="G565" s="48"/>
      <c r="H565" s="47">
        <f>SUM(U559:U566)</f>
        <v>118.43</v>
      </c>
      <c r="I565" s="51"/>
      <c r="J565" s="44">
        <f>Source!AU132</f>
        <v>62</v>
      </c>
      <c r="K565" s="47">
        <f>SUM(V559:V566)</f>
        <v>5798.55</v>
      </c>
      <c r="L565" s="49"/>
    </row>
    <row r="566" spans="1:26" ht="14.25" x14ac:dyDescent="0.2">
      <c r="A566" s="62"/>
      <c r="B566" s="62"/>
      <c r="C566" s="62" t="s">
        <v>1127</v>
      </c>
      <c r="D566" s="52" t="s">
        <v>1128</v>
      </c>
      <c r="E566" s="53">
        <f>Source!AQ132</f>
        <v>18.25</v>
      </c>
      <c r="F566" s="54"/>
      <c r="G566" s="55" t="str">
        <f>Source!DI132</f>
        <v>)*1,15)*1,15</v>
      </c>
      <c r="H566" s="54"/>
      <c r="I566" s="55"/>
      <c r="J566" s="55"/>
      <c r="K566" s="54"/>
      <c r="L566" s="56">
        <f>Source!U132</f>
        <v>15.543342499999996</v>
      </c>
    </row>
    <row r="567" spans="1:26" ht="15" x14ac:dyDescent="0.25">
      <c r="G567" s="57">
        <f>H560+H561+H563+H564+H565</f>
        <v>948.08999999999992</v>
      </c>
      <c r="H567" s="57"/>
      <c r="J567" s="57">
        <f>K560+K561+K563+K564+K565</f>
        <v>28780.27</v>
      </c>
      <c r="K567" s="57"/>
      <c r="L567" s="58">
        <f>Source!U132</f>
        <v>15.543342499999996</v>
      </c>
      <c r="O567" s="36">
        <f>G567</f>
        <v>948.08999999999992</v>
      </c>
      <c r="P567" s="36">
        <f>J567</f>
        <v>28780.27</v>
      </c>
      <c r="Q567" s="36">
        <f>L567</f>
        <v>15.543342499999996</v>
      </c>
      <c r="W567">
        <f>IF(Source!BI132&lt;=1,H560+H561+H563+H564+H565, 0)</f>
        <v>948.08999999999992</v>
      </c>
      <c r="X567">
        <f>IF(Source!BI132=2,H560+H561+H563+H564+H565, 0)</f>
        <v>0</v>
      </c>
      <c r="Y567">
        <f>IF(Source!BI132=3,H560+H561+H563+H564+H565, 0)</f>
        <v>0</v>
      </c>
      <c r="Z567">
        <f>IF(Source!BI132=4,H560+H561+H563+H564+H565, 0)</f>
        <v>0</v>
      </c>
    </row>
    <row r="568" spans="1:26" ht="409.5" x14ac:dyDescent="0.2">
      <c r="A568" s="61">
        <v>105</v>
      </c>
      <c r="B568" s="61" t="s">
        <v>1267</v>
      </c>
      <c r="C568" s="61" t="s">
        <v>1268</v>
      </c>
      <c r="D568" s="46" t="str">
        <f>Source!H133</f>
        <v>т</v>
      </c>
      <c r="E568" s="31">
        <f>Source!I133</f>
        <v>0.22819999999999999</v>
      </c>
      <c r="F568" s="47">
        <f>Source!AL133+Source!AM133+Source!AO133</f>
        <v>3426.11</v>
      </c>
      <c r="G568" s="48"/>
      <c r="H568" s="47"/>
      <c r="I568" s="48" t="str">
        <f>Source!BO133</f>
        <v>Письмо Минстроя РФ №13023-ИФ/09 от. 07.03.2024</v>
      </c>
      <c r="J568" s="48"/>
      <c r="K568" s="47"/>
      <c r="L568" s="49"/>
      <c r="S568">
        <f>ROUND((Source!FX133/100)*((ROUND(Source!AF133*Source!I133, 2)+ROUND(Source!AE133*Source!I133, 2))), 2)</f>
        <v>331.66</v>
      </c>
      <c r="T568">
        <f>Source!X133</f>
        <v>16237.97</v>
      </c>
      <c r="U568">
        <f>ROUND((Source!FY133/100)*((ROUND(Source!AF133*Source!I133, 2)+ROUND(Source!AE133*Source!I133, 2))), 2)</f>
        <v>165.83</v>
      </c>
      <c r="V568">
        <f>Source!Y133</f>
        <v>8118.99</v>
      </c>
    </row>
    <row r="569" spans="1:26" ht="28.5" x14ac:dyDescent="0.2">
      <c r="A569" s="61"/>
      <c r="B569" s="61"/>
      <c r="C569" s="61" t="s">
        <v>1122</v>
      </c>
      <c r="D569" s="46"/>
      <c r="E569" s="31"/>
      <c r="F569" s="47">
        <f>Source!AO133</f>
        <v>1092</v>
      </c>
      <c r="G569" s="48" t="str">
        <f>Source!DG133</f>
        <v>)*1,15)*1,1)*1,15</v>
      </c>
      <c r="H569" s="47">
        <f>ROUND(Source!AF133*Source!I133, 2)</f>
        <v>362.52</v>
      </c>
      <c r="I569" s="48"/>
      <c r="J569" s="48">
        <f>IF(Source!BA133&lt;&gt; 0, Source!BA133, 1)</f>
        <v>48.96</v>
      </c>
      <c r="K569" s="47">
        <f>Source!S133</f>
        <v>17748.8</v>
      </c>
      <c r="L569" s="49"/>
      <c r="R569">
        <f>H569</f>
        <v>362.52</v>
      </c>
    </row>
    <row r="570" spans="1:26" ht="14.25" x14ac:dyDescent="0.2">
      <c r="A570" s="61"/>
      <c r="B570" s="61"/>
      <c r="C570" s="61" t="s">
        <v>642</v>
      </c>
      <c r="D570" s="46"/>
      <c r="E570" s="31"/>
      <c r="F570" s="47">
        <f>Source!AM133</f>
        <v>2108.56</v>
      </c>
      <c r="G570" s="48" t="str">
        <f>Source!DE133</f>
        <v>)*1,15)*1,15</v>
      </c>
      <c r="H570" s="47">
        <f>ROUND(Source!AD133*Source!I133, 2)</f>
        <v>636.9</v>
      </c>
      <c r="I570" s="48"/>
      <c r="J570" s="48">
        <f>IF(Source!BB133&lt;&gt; 0, Source!BB133, 1)</f>
        <v>14.22</v>
      </c>
      <c r="K570" s="47">
        <f>Source!Q133</f>
        <v>9056.68</v>
      </c>
      <c r="L570" s="49"/>
    </row>
    <row r="571" spans="1:26" ht="28.5" x14ac:dyDescent="0.2">
      <c r="A571" s="61"/>
      <c r="B571" s="61"/>
      <c r="C571" s="61" t="s">
        <v>1123</v>
      </c>
      <c r="D571" s="46"/>
      <c r="E571" s="31"/>
      <c r="F571" s="47">
        <f>Source!AN133</f>
        <v>18.05</v>
      </c>
      <c r="G571" s="48" t="str">
        <f>Source!DF133</f>
        <v>)*1,15)*1,1)*1,15</v>
      </c>
      <c r="H571" s="50">
        <f>ROUND(Source!AE133*Source!I133, 2)</f>
        <v>5.99</v>
      </c>
      <c r="I571" s="48"/>
      <c r="J571" s="48">
        <f>IF(Source!BS133&lt;&gt; 0, Source!BS133, 1)</f>
        <v>48.96</v>
      </c>
      <c r="K571" s="50">
        <f>Source!R133</f>
        <v>293.39</v>
      </c>
      <c r="L571" s="49"/>
      <c r="R571">
        <f>H571</f>
        <v>5.99</v>
      </c>
    </row>
    <row r="572" spans="1:26" ht="14.25" x14ac:dyDescent="0.2">
      <c r="A572" s="61"/>
      <c r="B572" s="61"/>
      <c r="C572" s="61" t="s">
        <v>1158</v>
      </c>
      <c r="D572" s="46"/>
      <c r="E572" s="31"/>
      <c r="F572" s="47">
        <f>Source!AL133</f>
        <v>225.55</v>
      </c>
      <c r="G572" s="48" t="str">
        <f>Source!DD133</f>
        <v/>
      </c>
      <c r="H572" s="47">
        <f>ROUND(Source!AC133*Source!I133, 2)</f>
        <v>51.47</v>
      </c>
      <c r="I572" s="48"/>
      <c r="J572" s="48">
        <f>IF(Source!BC133&lt;&gt; 0, Source!BC133, 1)</f>
        <v>9.56</v>
      </c>
      <c r="K572" s="47">
        <f>Source!P133</f>
        <v>492.06</v>
      </c>
      <c r="L572" s="49"/>
    </row>
    <row r="573" spans="1:26" ht="14.25" x14ac:dyDescent="0.2">
      <c r="A573" s="61"/>
      <c r="B573" s="61"/>
      <c r="C573" s="61" t="s">
        <v>1124</v>
      </c>
      <c r="D573" s="46" t="s">
        <v>1125</v>
      </c>
      <c r="E573" s="31">
        <f>Source!BZ133</f>
        <v>90</v>
      </c>
      <c r="F573" s="63"/>
      <c r="G573" s="48"/>
      <c r="H573" s="47">
        <f>SUM(S568:S575)</f>
        <v>331.66</v>
      </c>
      <c r="I573" s="51"/>
      <c r="J573" s="44">
        <f>Source!AT133</f>
        <v>90</v>
      </c>
      <c r="K573" s="47">
        <f>SUM(T568:T575)</f>
        <v>16237.97</v>
      </c>
      <c r="L573" s="49"/>
    </row>
    <row r="574" spans="1:26" ht="14.25" x14ac:dyDescent="0.2">
      <c r="A574" s="61"/>
      <c r="B574" s="61"/>
      <c r="C574" s="61" t="s">
        <v>1126</v>
      </c>
      <c r="D574" s="46" t="s">
        <v>1125</v>
      </c>
      <c r="E574" s="31">
        <f>Source!CA133</f>
        <v>45</v>
      </c>
      <c r="F574" s="63"/>
      <c r="G574" s="48"/>
      <c r="H574" s="47">
        <f>SUM(U568:U575)</f>
        <v>165.83</v>
      </c>
      <c r="I574" s="51"/>
      <c r="J574" s="44">
        <f>Source!AU133</f>
        <v>45</v>
      </c>
      <c r="K574" s="47">
        <f>SUM(V568:V575)</f>
        <v>8118.99</v>
      </c>
      <c r="L574" s="49"/>
    </row>
    <row r="575" spans="1:26" ht="14.25" x14ac:dyDescent="0.2">
      <c r="A575" s="62"/>
      <c r="B575" s="62"/>
      <c r="C575" s="62" t="s">
        <v>1127</v>
      </c>
      <c r="D575" s="52" t="s">
        <v>1128</v>
      </c>
      <c r="E575" s="53">
        <f>Source!AQ133</f>
        <v>130</v>
      </c>
      <c r="F575" s="54"/>
      <c r="G575" s="55" t="str">
        <f>Source!DI133</f>
        <v>)*1,15)*1,15</v>
      </c>
      <c r="H575" s="54"/>
      <c r="I575" s="55"/>
      <c r="J575" s="55"/>
      <c r="K575" s="54"/>
      <c r="L575" s="56">
        <f>Source!U133</f>
        <v>39.233284999999995</v>
      </c>
    </row>
    <row r="576" spans="1:26" ht="15" x14ac:dyDescent="0.25">
      <c r="G576" s="57">
        <f>H569+H570+H572+H573+H574</f>
        <v>1548.3799999999999</v>
      </c>
      <c r="H576" s="57"/>
      <c r="J576" s="57">
        <f>K569+K570+K572+K573+K574</f>
        <v>51654.5</v>
      </c>
      <c r="K576" s="57"/>
      <c r="L576" s="58">
        <f>Source!U133</f>
        <v>39.233284999999995</v>
      </c>
      <c r="O576" s="36">
        <f>G576</f>
        <v>1548.3799999999999</v>
      </c>
      <c r="P576" s="36">
        <f>J576</f>
        <v>51654.5</v>
      </c>
      <c r="Q576" s="36">
        <f>L576</f>
        <v>39.233284999999995</v>
      </c>
      <c r="W576">
        <f>IF(Source!BI133&lt;=1,H569+H570+H572+H573+H574, 0)</f>
        <v>0</v>
      </c>
      <c r="X576">
        <f>IF(Source!BI133=2,H569+H570+H572+H573+H574, 0)</f>
        <v>1548.3799999999999</v>
      </c>
      <c r="Y576">
        <f>IF(Source!BI133=3,H569+H570+H572+H573+H574, 0)</f>
        <v>0</v>
      </c>
      <c r="Z576">
        <f>IF(Source!BI133=4,H569+H570+H572+H573+H574, 0)</f>
        <v>0</v>
      </c>
    </row>
    <row r="577" spans="1:26" ht="57" x14ac:dyDescent="0.2">
      <c r="A577" s="62">
        <v>106</v>
      </c>
      <c r="B577" s="62" t="str">
        <f>Source!F134</f>
        <v>08.3.11.01-0054</v>
      </c>
      <c r="C577" s="62" t="s">
        <v>1269</v>
      </c>
      <c r="D577" s="52" t="str">
        <f>Source!H134</f>
        <v>т</v>
      </c>
      <c r="E577" s="53">
        <f>Source!I134</f>
        <v>0.109</v>
      </c>
      <c r="F577" s="54">
        <f>Source!AL134</f>
        <v>7583.68</v>
      </c>
      <c r="G577" s="55" t="str">
        <f>Source!DD134</f>
        <v/>
      </c>
      <c r="H577" s="54">
        <f>ROUND(Source!AC134*Source!I134, 2)</f>
        <v>826.62</v>
      </c>
      <c r="I577" s="55" t="str">
        <f>Source!BO134</f>
        <v>Письмо Минстроя РФ №13023-ИФ/09 от. 07.03.2024</v>
      </c>
      <c r="J577" s="55">
        <f>IF(Source!BC134&lt;&gt; 0, Source!BC134, 1)</f>
        <v>9.56</v>
      </c>
      <c r="K577" s="54">
        <f>Source!P134</f>
        <v>7902.5</v>
      </c>
      <c r="L577" s="59"/>
      <c r="S577">
        <f>ROUND((Source!FX134/100)*((ROUND(Source!AF134*Source!I134, 2)+ROUND(Source!AE134*Source!I134, 2))), 2)</f>
        <v>0</v>
      </c>
      <c r="T577">
        <f>Source!X134</f>
        <v>0</v>
      </c>
      <c r="U577">
        <f>ROUND((Source!FY134/100)*((ROUND(Source!AF134*Source!I134, 2)+ROUND(Source!AE134*Source!I134, 2))), 2)</f>
        <v>0</v>
      </c>
      <c r="V577">
        <f>Source!Y134</f>
        <v>0</v>
      </c>
    </row>
    <row r="578" spans="1:26" ht="15" x14ac:dyDescent="0.25">
      <c r="G578" s="57">
        <f>H577</f>
        <v>826.62</v>
      </c>
      <c r="H578" s="57"/>
      <c r="J578" s="57">
        <f>K577</f>
        <v>7902.5</v>
      </c>
      <c r="K578" s="57"/>
      <c r="L578" s="58">
        <f>Source!U134</f>
        <v>0</v>
      </c>
      <c r="O578" s="36">
        <f>G578</f>
        <v>826.62</v>
      </c>
      <c r="P578" s="36">
        <f>J578</f>
        <v>7902.5</v>
      </c>
      <c r="Q578" s="36">
        <f>L578</f>
        <v>0</v>
      </c>
      <c r="W578">
        <f>IF(Source!BI134&lt;=1,H577, 0)</f>
        <v>826.62</v>
      </c>
      <c r="X578">
        <f>IF(Source!BI134=2,H577, 0)</f>
        <v>0</v>
      </c>
      <c r="Y578">
        <f>IF(Source!BI134=3,H577, 0)</f>
        <v>0</v>
      </c>
      <c r="Z578">
        <f>IF(Source!BI134=4,H577, 0)</f>
        <v>0</v>
      </c>
    </row>
    <row r="579" spans="1:26" ht="57" x14ac:dyDescent="0.2">
      <c r="A579" s="62">
        <v>107</v>
      </c>
      <c r="B579" s="62" t="str">
        <f>Source!F135</f>
        <v>08.3.05.02-0058</v>
      </c>
      <c r="C579" s="62" t="s">
        <v>1257</v>
      </c>
      <c r="D579" s="52" t="str">
        <f>Source!H135</f>
        <v>т</v>
      </c>
      <c r="E579" s="53">
        <f>Source!I135</f>
        <v>6.4000000000000001E-2</v>
      </c>
      <c r="F579" s="54">
        <f>Source!AL135</f>
        <v>7112.97</v>
      </c>
      <c r="G579" s="55" t="str">
        <f>Source!DD135</f>
        <v/>
      </c>
      <c r="H579" s="54">
        <f>ROUND(Source!AC135*Source!I135, 2)</f>
        <v>455.23</v>
      </c>
      <c r="I579" s="55" t="str">
        <f>Source!BO135</f>
        <v>Письмо Минстроя РФ №13023-ИФ/09 от. 07.03.2024</v>
      </c>
      <c r="J579" s="55">
        <f>IF(Source!BC135&lt;&gt; 0, Source!BC135, 1)</f>
        <v>9.56</v>
      </c>
      <c r="K579" s="54">
        <f>Source!P135</f>
        <v>4352</v>
      </c>
      <c r="L579" s="59"/>
      <c r="S579">
        <f>ROUND((Source!FX135/100)*((ROUND(Source!AF135*Source!I135, 2)+ROUND(Source!AE135*Source!I135, 2))), 2)</f>
        <v>0</v>
      </c>
      <c r="T579">
        <f>Source!X135</f>
        <v>0</v>
      </c>
      <c r="U579">
        <f>ROUND((Source!FY135/100)*((ROUND(Source!AF135*Source!I135, 2)+ROUND(Source!AE135*Source!I135, 2))), 2)</f>
        <v>0</v>
      </c>
      <c r="V579">
        <f>Source!Y135</f>
        <v>0</v>
      </c>
    </row>
    <row r="580" spans="1:26" ht="15" x14ac:dyDescent="0.25">
      <c r="G580" s="57">
        <f>H579</f>
        <v>455.23</v>
      </c>
      <c r="H580" s="57"/>
      <c r="J580" s="57">
        <f>K579</f>
        <v>4352</v>
      </c>
      <c r="K580" s="57"/>
      <c r="L580" s="58">
        <f>Source!U135</f>
        <v>0</v>
      </c>
      <c r="O580" s="36">
        <f>G580</f>
        <v>455.23</v>
      </c>
      <c r="P580" s="36">
        <f>J580</f>
        <v>4352</v>
      </c>
      <c r="Q580" s="36">
        <f>L580</f>
        <v>0</v>
      </c>
      <c r="W580">
        <f>IF(Source!BI135&lt;=1,H579, 0)</f>
        <v>455.23</v>
      </c>
      <c r="X580">
        <f>IF(Source!BI135=2,H579, 0)</f>
        <v>0</v>
      </c>
      <c r="Y580">
        <f>IF(Source!BI135=3,H579, 0)</f>
        <v>0</v>
      </c>
      <c r="Z580">
        <f>IF(Source!BI135=4,H579, 0)</f>
        <v>0</v>
      </c>
    </row>
    <row r="581" spans="1:26" ht="57" x14ac:dyDescent="0.2">
      <c r="A581" s="62">
        <v>108</v>
      </c>
      <c r="B581" s="62" t="str">
        <f>Source!F136</f>
        <v>08.3.08.02-0025</v>
      </c>
      <c r="C581" s="62" t="s">
        <v>1255</v>
      </c>
      <c r="D581" s="52" t="str">
        <f>Source!H136</f>
        <v>т</v>
      </c>
      <c r="E581" s="53">
        <f>Source!I136</f>
        <v>5.5E-2</v>
      </c>
      <c r="F581" s="54">
        <f>Source!AL136</f>
        <v>7496.44</v>
      </c>
      <c r="G581" s="55" t="str">
        <f>Source!DD136</f>
        <v/>
      </c>
      <c r="H581" s="54">
        <f>ROUND(Source!AC136*Source!I136, 2)</f>
        <v>412.3</v>
      </c>
      <c r="I581" s="55" t="str">
        <f>Source!BO136</f>
        <v>Письмо Минстроя РФ №13023-ИФ/09 от. 07.03.2024</v>
      </c>
      <c r="J581" s="55">
        <f>IF(Source!BC136&lt;&gt; 0, Source!BC136, 1)</f>
        <v>9.56</v>
      </c>
      <c r="K581" s="54">
        <f>Source!P136</f>
        <v>3941.63</v>
      </c>
      <c r="L581" s="59"/>
      <c r="S581">
        <f>ROUND((Source!FX136/100)*((ROUND(Source!AF136*Source!I136, 2)+ROUND(Source!AE136*Source!I136, 2))), 2)</f>
        <v>0</v>
      </c>
      <c r="T581">
        <f>Source!X136</f>
        <v>0</v>
      </c>
      <c r="U581">
        <f>ROUND((Source!FY136/100)*((ROUND(Source!AF136*Source!I136, 2)+ROUND(Source!AE136*Source!I136, 2))), 2)</f>
        <v>0</v>
      </c>
      <c r="V581">
        <f>Source!Y136</f>
        <v>0</v>
      </c>
    </row>
    <row r="582" spans="1:26" ht="15" x14ac:dyDescent="0.25">
      <c r="G582" s="57">
        <f>H581</f>
        <v>412.3</v>
      </c>
      <c r="H582" s="57"/>
      <c r="J582" s="57">
        <f>K581</f>
        <v>3941.63</v>
      </c>
      <c r="K582" s="57"/>
      <c r="L582" s="58">
        <f>Source!U136</f>
        <v>0</v>
      </c>
      <c r="O582" s="36">
        <f>G582</f>
        <v>412.3</v>
      </c>
      <c r="P582" s="36">
        <f>J582</f>
        <v>3941.63</v>
      </c>
      <c r="Q582" s="36">
        <f>L582</f>
        <v>0</v>
      </c>
      <c r="W582">
        <f>IF(Source!BI136&lt;=1,H581, 0)</f>
        <v>412.3</v>
      </c>
      <c r="X582">
        <f>IF(Source!BI136=2,H581, 0)</f>
        <v>0</v>
      </c>
      <c r="Y582">
        <f>IF(Source!BI136=3,H581, 0)</f>
        <v>0</v>
      </c>
      <c r="Z582">
        <f>IF(Source!BI136=4,H581, 0)</f>
        <v>0</v>
      </c>
    </row>
    <row r="583" spans="1:26" ht="57" x14ac:dyDescent="0.2">
      <c r="A583" s="62">
        <v>109</v>
      </c>
      <c r="B583" s="62" t="str">
        <f>Source!F137</f>
        <v>08.3.05.02-0061</v>
      </c>
      <c r="C583" s="62" t="s">
        <v>1256</v>
      </c>
      <c r="D583" s="52" t="str">
        <f>Source!H137</f>
        <v>т</v>
      </c>
      <c r="E583" s="53">
        <f>Source!I137</f>
        <v>1.4E-2</v>
      </c>
      <c r="F583" s="54">
        <f>Source!AL137</f>
        <v>7322.18</v>
      </c>
      <c r="G583" s="55" t="str">
        <f>Source!DD137</f>
        <v/>
      </c>
      <c r="H583" s="54">
        <f>ROUND(Source!AC137*Source!I137, 2)</f>
        <v>102.51</v>
      </c>
      <c r="I583" s="55" t="str">
        <f>Source!BO137</f>
        <v>Письмо Минстроя РФ №13023-ИФ/09 от. 07.03.2024</v>
      </c>
      <c r="J583" s="55">
        <f>IF(Source!BC137&lt;&gt; 0, Source!BC137, 1)</f>
        <v>9.56</v>
      </c>
      <c r="K583" s="54">
        <f>Source!P137</f>
        <v>980</v>
      </c>
      <c r="L583" s="59"/>
      <c r="S583">
        <f>ROUND((Source!FX137/100)*((ROUND(Source!AF137*Source!I137, 2)+ROUND(Source!AE137*Source!I137, 2))), 2)</f>
        <v>0</v>
      </c>
      <c r="T583">
        <f>Source!X137</f>
        <v>0</v>
      </c>
      <c r="U583">
        <f>ROUND((Source!FY137/100)*((ROUND(Source!AF137*Source!I137, 2)+ROUND(Source!AE137*Source!I137, 2))), 2)</f>
        <v>0</v>
      </c>
      <c r="V583">
        <f>Source!Y137</f>
        <v>0</v>
      </c>
    </row>
    <row r="584" spans="1:26" ht="15" x14ac:dyDescent="0.25">
      <c r="G584" s="57">
        <f>H583</f>
        <v>102.51</v>
      </c>
      <c r="H584" s="57"/>
      <c r="J584" s="57">
        <f>K583</f>
        <v>980</v>
      </c>
      <c r="K584" s="57"/>
      <c r="L584" s="58">
        <f>Source!U137</f>
        <v>0</v>
      </c>
      <c r="O584" s="36">
        <f>G584</f>
        <v>102.51</v>
      </c>
      <c r="P584" s="36">
        <f>J584</f>
        <v>980</v>
      </c>
      <c r="Q584" s="36">
        <f>L584</f>
        <v>0</v>
      </c>
      <c r="W584">
        <f>IF(Source!BI137&lt;=1,H583, 0)</f>
        <v>102.51</v>
      </c>
      <c r="X584">
        <f>IF(Source!BI137=2,H583, 0)</f>
        <v>0</v>
      </c>
      <c r="Y584">
        <f>IF(Source!BI137=3,H583, 0)</f>
        <v>0</v>
      </c>
      <c r="Z584">
        <f>IF(Source!BI137=4,H583, 0)</f>
        <v>0</v>
      </c>
    </row>
    <row r="585" spans="1:26" ht="409.5" x14ac:dyDescent="0.2">
      <c r="A585" s="61">
        <v>110</v>
      </c>
      <c r="B585" s="61" t="s">
        <v>1270</v>
      </c>
      <c r="C585" s="61" t="s">
        <v>1271</v>
      </c>
      <c r="D585" s="46" t="str">
        <f>Source!H138</f>
        <v>т</v>
      </c>
      <c r="E585" s="31">
        <f>Source!I138</f>
        <v>0.22819999999999999</v>
      </c>
      <c r="F585" s="47">
        <f>Source!AL138+Source!AM138+Source!AO138</f>
        <v>1340.19</v>
      </c>
      <c r="G585" s="48"/>
      <c r="H585" s="47"/>
      <c r="I585" s="48" t="str">
        <f>Source!BO138</f>
        <v>Письмо Минстроя РФ №13023-ИФ/09 от. 07.03.2024</v>
      </c>
      <c r="J585" s="48"/>
      <c r="K585" s="47"/>
      <c r="L585" s="49"/>
      <c r="S585">
        <f>ROUND((Source!FX138/100)*((ROUND(Source!AF138*Source!I138, 2)+ROUND(Source!AE138*Source!I138, 2))), 2)</f>
        <v>270.31</v>
      </c>
      <c r="T585">
        <f>Source!X138</f>
        <v>13234.59</v>
      </c>
      <c r="U585">
        <f>ROUND((Source!FY138/100)*((ROUND(Source!AF138*Source!I138, 2)+ROUND(Source!AE138*Source!I138, 2))), 2)</f>
        <v>180.21</v>
      </c>
      <c r="V585">
        <f>Source!Y138</f>
        <v>8823.06</v>
      </c>
    </row>
    <row r="586" spans="1:26" ht="28.5" x14ac:dyDescent="0.2">
      <c r="A586" s="61"/>
      <c r="B586" s="61"/>
      <c r="C586" s="61" t="s">
        <v>1122</v>
      </c>
      <c r="D586" s="46"/>
      <c r="E586" s="31"/>
      <c r="F586" s="47">
        <f>Source!AO138</f>
        <v>872.21</v>
      </c>
      <c r="G586" s="48" t="str">
        <f>Source!DG138</f>
        <v>)*1,15)*1,1)*1,15</v>
      </c>
      <c r="H586" s="47">
        <f>ROUND(Source!AF138*Source!I138, 2)</f>
        <v>289.55</v>
      </c>
      <c r="I586" s="48"/>
      <c r="J586" s="48">
        <f>IF(Source!BA138&lt;&gt; 0, Source!BA138, 1)</f>
        <v>48.96</v>
      </c>
      <c r="K586" s="47">
        <f>Source!S138</f>
        <v>14176.44</v>
      </c>
      <c r="L586" s="49"/>
      <c r="R586">
        <f>H586</f>
        <v>289.55</v>
      </c>
    </row>
    <row r="587" spans="1:26" ht="14.25" x14ac:dyDescent="0.2">
      <c r="A587" s="61"/>
      <c r="B587" s="61"/>
      <c r="C587" s="61" t="s">
        <v>642</v>
      </c>
      <c r="D587" s="46"/>
      <c r="E587" s="31"/>
      <c r="F587" s="47">
        <f>Source!AM138</f>
        <v>90.13</v>
      </c>
      <c r="G587" s="48" t="str">
        <f>Source!DE138</f>
        <v>)*1,15)*1,15</v>
      </c>
      <c r="H587" s="47">
        <f>ROUND(Source!AD138*Source!I138, 2)</f>
        <v>27.3</v>
      </c>
      <c r="I587" s="48"/>
      <c r="J587" s="48">
        <f>IF(Source!BB138&lt;&gt; 0, Source!BB138, 1)</f>
        <v>14.22</v>
      </c>
      <c r="K587" s="47">
        <f>Source!Q138</f>
        <v>388.23</v>
      </c>
      <c r="L587" s="49"/>
    </row>
    <row r="588" spans="1:26" ht="28.5" x14ac:dyDescent="0.2">
      <c r="A588" s="61"/>
      <c r="B588" s="61"/>
      <c r="C588" s="61" t="s">
        <v>1123</v>
      </c>
      <c r="D588" s="46"/>
      <c r="E588" s="31"/>
      <c r="F588" s="47">
        <f>Source!AN138</f>
        <v>3.34</v>
      </c>
      <c r="G588" s="48" t="str">
        <f>Source!DF138</f>
        <v>)*1,15)*1,1)*1,15</v>
      </c>
      <c r="H588" s="50">
        <f>ROUND(Source!AE138*Source!I138, 2)</f>
        <v>1.1100000000000001</v>
      </c>
      <c r="I588" s="48"/>
      <c r="J588" s="48">
        <f>IF(Source!BS138&lt;&gt; 0, Source!BS138, 1)</f>
        <v>48.96</v>
      </c>
      <c r="K588" s="50">
        <f>Source!R138</f>
        <v>54.3</v>
      </c>
      <c r="L588" s="49"/>
      <c r="R588">
        <f>H588</f>
        <v>1.1100000000000001</v>
      </c>
    </row>
    <row r="589" spans="1:26" ht="14.25" x14ac:dyDescent="0.2">
      <c r="A589" s="61"/>
      <c r="B589" s="61"/>
      <c r="C589" s="61" t="s">
        <v>1158</v>
      </c>
      <c r="D589" s="46"/>
      <c r="E589" s="31"/>
      <c r="F589" s="47">
        <f>Source!AL138</f>
        <v>377.85</v>
      </c>
      <c r="G589" s="48" t="str">
        <f>Source!DD138</f>
        <v/>
      </c>
      <c r="H589" s="47">
        <f>ROUND(Source!AC138*Source!I138, 2)</f>
        <v>86.23</v>
      </c>
      <c r="I589" s="48"/>
      <c r="J589" s="48">
        <f>IF(Source!BC138&lt;&gt; 0, Source!BC138, 1)</f>
        <v>9.56</v>
      </c>
      <c r="K589" s="47">
        <f>Source!P138</f>
        <v>824.31</v>
      </c>
      <c r="L589" s="49"/>
    </row>
    <row r="590" spans="1:26" ht="14.25" x14ac:dyDescent="0.2">
      <c r="A590" s="61"/>
      <c r="B590" s="61"/>
      <c r="C590" s="61" t="s">
        <v>1124</v>
      </c>
      <c r="D590" s="46" t="s">
        <v>1125</v>
      </c>
      <c r="E590" s="31">
        <f>Source!BZ138</f>
        <v>93</v>
      </c>
      <c r="F590" s="63"/>
      <c r="G590" s="48"/>
      <c r="H590" s="47">
        <f>SUM(S585:S592)</f>
        <v>270.31</v>
      </c>
      <c r="I590" s="51"/>
      <c r="J590" s="44">
        <f>Source!AT138</f>
        <v>93</v>
      </c>
      <c r="K590" s="47">
        <f>SUM(T585:T592)</f>
        <v>13234.59</v>
      </c>
      <c r="L590" s="49"/>
    </row>
    <row r="591" spans="1:26" ht="14.25" x14ac:dyDescent="0.2">
      <c r="A591" s="61"/>
      <c r="B591" s="61"/>
      <c r="C591" s="61" t="s">
        <v>1126</v>
      </c>
      <c r="D591" s="46" t="s">
        <v>1125</v>
      </c>
      <c r="E591" s="31">
        <f>Source!CA138</f>
        <v>62</v>
      </c>
      <c r="F591" s="63"/>
      <c r="G591" s="48"/>
      <c r="H591" s="47">
        <f>SUM(U585:U592)</f>
        <v>180.21</v>
      </c>
      <c r="I591" s="51"/>
      <c r="J591" s="44">
        <f>Source!AU138</f>
        <v>62</v>
      </c>
      <c r="K591" s="47">
        <f>SUM(V585:V592)</f>
        <v>8823.06</v>
      </c>
      <c r="L591" s="49"/>
    </row>
    <row r="592" spans="1:26" ht="14.25" x14ac:dyDescent="0.2">
      <c r="A592" s="62"/>
      <c r="B592" s="62"/>
      <c r="C592" s="62" t="s">
        <v>1127</v>
      </c>
      <c r="D592" s="52" t="s">
        <v>1128</v>
      </c>
      <c r="E592" s="53">
        <f>Source!AQ138</f>
        <v>108.89</v>
      </c>
      <c r="F592" s="54"/>
      <c r="G592" s="55" t="str">
        <f>Source!DI138</f>
        <v>)*1,15)*1,15</v>
      </c>
      <c r="H592" s="54"/>
      <c r="I592" s="55"/>
      <c r="J592" s="55"/>
      <c r="K592" s="54"/>
      <c r="L592" s="56">
        <f>Source!U138</f>
        <v>32.862403104999991</v>
      </c>
    </row>
    <row r="593" spans="1:26" ht="15" x14ac:dyDescent="0.25">
      <c r="G593" s="57">
        <f>H586+H587+H589+H590+H591</f>
        <v>853.60000000000014</v>
      </c>
      <c r="H593" s="57"/>
      <c r="J593" s="57">
        <f>K586+K587+K589+K590+K591</f>
        <v>37446.629999999997</v>
      </c>
      <c r="K593" s="57"/>
      <c r="L593" s="58">
        <f>Source!U138</f>
        <v>32.862403104999991</v>
      </c>
      <c r="O593" s="36">
        <f>G593</f>
        <v>853.60000000000014</v>
      </c>
      <c r="P593" s="36">
        <f>J593</f>
        <v>37446.629999999997</v>
      </c>
      <c r="Q593" s="36">
        <f>L593</f>
        <v>32.862403104999991</v>
      </c>
      <c r="W593">
        <f>IF(Source!BI138&lt;=1,H586+H587+H589+H590+H591, 0)</f>
        <v>853.60000000000014</v>
      </c>
      <c r="X593">
        <f>IF(Source!BI138=2,H586+H587+H589+H590+H591, 0)</f>
        <v>0</v>
      </c>
      <c r="Y593">
        <f>IF(Source!BI138=3,H586+H587+H589+H590+H591, 0)</f>
        <v>0</v>
      </c>
      <c r="Z593">
        <f>IF(Source!BI138=4,H586+H587+H589+H590+H591, 0)</f>
        <v>0</v>
      </c>
    </row>
    <row r="594" spans="1:26" ht="409.5" x14ac:dyDescent="0.2">
      <c r="A594" s="61">
        <v>111</v>
      </c>
      <c r="B594" s="61" t="s">
        <v>1267</v>
      </c>
      <c r="C594" s="61" t="s">
        <v>1272</v>
      </c>
      <c r="D594" s="46" t="str">
        <f>Source!H139</f>
        <v>т</v>
      </c>
      <c r="E594" s="31">
        <f>Source!I139</f>
        <v>6.6799999999999998E-2</v>
      </c>
      <c r="F594" s="47">
        <f>Source!AL139+Source!AM139+Source!AO139</f>
        <v>3426.11</v>
      </c>
      <c r="G594" s="48"/>
      <c r="H594" s="47"/>
      <c r="I594" s="48" t="str">
        <f>Source!BO139</f>
        <v>Письмо Минстроя РФ №13023-ИФ/09 от. 07.03.2024</v>
      </c>
      <c r="J594" s="48"/>
      <c r="K594" s="47"/>
      <c r="L594" s="49"/>
      <c r="S594">
        <f>ROUND((Source!FX139/100)*((ROUND(Source!AF139*Source!I139, 2)+ROUND(Source!AE139*Source!I139, 2))), 2)</f>
        <v>97.08</v>
      </c>
      <c r="T594">
        <f>Source!X139</f>
        <v>4753.2700000000004</v>
      </c>
      <c r="U594">
        <f>ROUND((Source!FY139/100)*((ROUND(Source!AF139*Source!I139, 2)+ROUND(Source!AE139*Source!I139, 2))), 2)</f>
        <v>48.54</v>
      </c>
      <c r="V594">
        <f>Source!Y139</f>
        <v>2376.63</v>
      </c>
    </row>
    <row r="595" spans="1:26" ht="28.5" x14ac:dyDescent="0.2">
      <c r="A595" s="61"/>
      <c r="B595" s="61"/>
      <c r="C595" s="61" t="s">
        <v>1122</v>
      </c>
      <c r="D595" s="46"/>
      <c r="E595" s="31"/>
      <c r="F595" s="47">
        <f>Source!AO139</f>
        <v>1092</v>
      </c>
      <c r="G595" s="48" t="str">
        <f>Source!DG139</f>
        <v>)*1,15)*1,1)*1,15</v>
      </c>
      <c r="H595" s="47">
        <f>ROUND(Source!AF139*Source!I139, 2)</f>
        <v>106.12</v>
      </c>
      <c r="I595" s="48"/>
      <c r="J595" s="48">
        <f>IF(Source!BA139&lt;&gt; 0, Source!BA139, 1)</f>
        <v>48.96</v>
      </c>
      <c r="K595" s="47">
        <f>Source!S139</f>
        <v>5195.53</v>
      </c>
      <c r="L595" s="49"/>
      <c r="R595">
        <f>H595</f>
        <v>106.12</v>
      </c>
    </row>
    <row r="596" spans="1:26" ht="14.25" x14ac:dyDescent="0.2">
      <c r="A596" s="61"/>
      <c r="B596" s="61"/>
      <c r="C596" s="61" t="s">
        <v>642</v>
      </c>
      <c r="D596" s="46"/>
      <c r="E596" s="31"/>
      <c r="F596" s="47">
        <f>Source!AM139</f>
        <v>2108.56</v>
      </c>
      <c r="G596" s="48" t="str">
        <f>Source!DE139</f>
        <v>)*1,15)*1,15</v>
      </c>
      <c r="H596" s="47">
        <f>ROUND(Source!AD139*Source!I139, 2)</f>
        <v>186.44</v>
      </c>
      <c r="I596" s="48"/>
      <c r="J596" s="48">
        <f>IF(Source!BB139&lt;&gt; 0, Source!BB139, 1)</f>
        <v>14.22</v>
      </c>
      <c r="K596" s="47">
        <f>Source!Q139</f>
        <v>2651.12</v>
      </c>
      <c r="L596" s="49"/>
    </row>
    <row r="597" spans="1:26" ht="28.5" x14ac:dyDescent="0.2">
      <c r="A597" s="61"/>
      <c r="B597" s="61"/>
      <c r="C597" s="61" t="s">
        <v>1123</v>
      </c>
      <c r="D597" s="46"/>
      <c r="E597" s="31"/>
      <c r="F597" s="47">
        <f>Source!AN139</f>
        <v>18.05</v>
      </c>
      <c r="G597" s="48" t="str">
        <f>Source!DF139</f>
        <v>)*1,15)*1,1)*1,15</v>
      </c>
      <c r="H597" s="50">
        <f>ROUND(Source!AE139*Source!I139, 2)</f>
        <v>1.75</v>
      </c>
      <c r="I597" s="48"/>
      <c r="J597" s="48">
        <f>IF(Source!BS139&lt;&gt; 0, Source!BS139, 1)</f>
        <v>48.96</v>
      </c>
      <c r="K597" s="50">
        <f>Source!R139</f>
        <v>85.88</v>
      </c>
      <c r="L597" s="49"/>
      <c r="R597">
        <f>H597</f>
        <v>1.75</v>
      </c>
    </row>
    <row r="598" spans="1:26" ht="14.25" x14ac:dyDescent="0.2">
      <c r="A598" s="61"/>
      <c r="B598" s="61"/>
      <c r="C598" s="61" t="s">
        <v>1158</v>
      </c>
      <c r="D598" s="46"/>
      <c r="E598" s="31"/>
      <c r="F598" s="47">
        <f>Source!AL139</f>
        <v>225.55</v>
      </c>
      <c r="G598" s="48" t="str">
        <f>Source!DD139</f>
        <v/>
      </c>
      <c r="H598" s="47">
        <f>ROUND(Source!AC139*Source!I139, 2)</f>
        <v>15.07</v>
      </c>
      <c r="I598" s="48"/>
      <c r="J598" s="48">
        <f>IF(Source!BC139&lt;&gt; 0, Source!BC139, 1)</f>
        <v>9.56</v>
      </c>
      <c r="K598" s="47">
        <f>Source!P139</f>
        <v>144.04</v>
      </c>
      <c r="L598" s="49"/>
    </row>
    <row r="599" spans="1:26" ht="14.25" x14ac:dyDescent="0.2">
      <c r="A599" s="61"/>
      <c r="B599" s="61"/>
      <c r="C599" s="61" t="s">
        <v>1124</v>
      </c>
      <c r="D599" s="46" t="s">
        <v>1125</v>
      </c>
      <c r="E599" s="31">
        <f>Source!BZ139</f>
        <v>90</v>
      </c>
      <c r="F599" s="63"/>
      <c r="G599" s="48"/>
      <c r="H599" s="47">
        <f>SUM(S594:S601)</f>
        <v>97.08</v>
      </c>
      <c r="I599" s="51"/>
      <c r="J599" s="44">
        <f>Source!AT139</f>
        <v>90</v>
      </c>
      <c r="K599" s="47">
        <f>SUM(T594:T601)</f>
        <v>4753.2700000000004</v>
      </c>
      <c r="L599" s="49"/>
    </row>
    <row r="600" spans="1:26" ht="14.25" x14ac:dyDescent="0.2">
      <c r="A600" s="61"/>
      <c r="B600" s="61"/>
      <c r="C600" s="61" t="s">
        <v>1126</v>
      </c>
      <c r="D600" s="46" t="s">
        <v>1125</v>
      </c>
      <c r="E600" s="31">
        <f>Source!CA139</f>
        <v>45</v>
      </c>
      <c r="F600" s="63"/>
      <c r="G600" s="48"/>
      <c r="H600" s="47">
        <f>SUM(U594:U601)</f>
        <v>48.54</v>
      </c>
      <c r="I600" s="51"/>
      <c r="J600" s="44">
        <f>Source!AU139</f>
        <v>45</v>
      </c>
      <c r="K600" s="47">
        <f>SUM(V594:V601)</f>
        <v>2376.63</v>
      </c>
      <c r="L600" s="49"/>
    </row>
    <row r="601" spans="1:26" ht="14.25" x14ac:dyDescent="0.2">
      <c r="A601" s="62"/>
      <c r="B601" s="62"/>
      <c r="C601" s="62" t="s">
        <v>1127</v>
      </c>
      <c r="D601" s="52" t="s">
        <v>1128</v>
      </c>
      <c r="E601" s="53">
        <f>Source!AQ139</f>
        <v>130</v>
      </c>
      <c r="F601" s="54"/>
      <c r="G601" s="55" t="str">
        <f>Source!DI139</f>
        <v>)*1,15)*1,15</v>
      </c>
      <c r="H601" s="54"/>
      <c r="I601" s="55"/>
      <c r="J601" s="55"/>
      <c r="K601" s="54"/>
      <c r="L601" s="56">
        <f>Source!U139</f>
        <v>11.484589999999999</v>
      </c>
    </row>
    <row r="602" spans="1:26" ht="15" x14ac:dyDescent="0.25">
      <c r="G602" s="57">
        <f>H595+H596+H598+H599+H600</f>
        <v>453.25</v>
      </c>
      <c r="H602" s="57"/>
      <c r="J602" s="57">
        <f>K595+K596+K598+K599+K600</f>
        <v>15120.59</v>
      </c>
      <c r="K602" s="57"/>
      <c r="L602" s="58">
        <f>Source!U139</f>
        <v>11.484589999999999</v>
      </c>
      <c r="O602" s="36">
        <f>G602</f>
        <v>453.25</v>
      </c>
      <c r="P602" s="36">
        <f>J602</f>
        <v>15120.59</v>
      </c>
      <c r="Q602" s="36">
        <f>L602</f>
        <v>11.484589999999999</v>
      </c>
      <c r="W602">
        <f>IF(Source!BI139&lt;=1,H595+H596+H598+H599+H600, 0)</f>
        <v>0</v>
      </c>
      <c r="X602">
        <f>IF(Source!BI139=2,H595+H596+H598+H599+H600, 0)</f>
        <v>453.25</v>
      </c>
      <c r="Y602">
        <f>IF(Source!BI139=3,H595+H596+H598+H599+H600, 0)</f>
        <v>0</v>
      </c>
      <c r="Z602">
        <f>IF(Source!BI139=4,H595+H596+H598+H599+H600, 0)</f>
        <v>0</v>
      </c>
    </row>
    <row r="603" spans="1:26" ht="57" x14ac:dyDescent="0.2">
      <c r="A603" s="62">
        <v>112</v>
      </c>
      <c r="B603" s="62" t="str">
        <f>Source!F140</f>
        <v>08.3.08.02-0025</v>
      </c>
      <c r="C603" s="62" t="s">
        <v>1273</v>
      </c>
      <c r="D603" s="52" t="str">
        <f>Source!H140</f>
        <v>т</v>
      </c>
      <c r="E603" s="53">
        <f>Source!I140</f>
        <v>1.0999999999999999E-2</v>
      </c>
      <c r="F603" s="54">
        <f>Source!AL140</f>
        <v>8054.39</v>
      </c>
      <c r="G603" s="55" t="str">
        <f>Source!DD140</f>
        <v/>
      </c>
      <c r="H603" s="54">
        <f>ROUND(Source!AC140*Source!I140, 2)</f>
        <v>88.6</v>
      </c>
      <c r="I603" s="55" t="str">
        <f>Source!BO140</f>
        <v>Письмо Минстроя РФ №13023-ИФ/09 от. 07.03.2024</v>
      </c>
      <c r="J603" s="55">
        <f>IF(Source!BC140&lt;&gt; 0, Source!BC140, 1)</f>
        <v>9.56</v>
      </c>
      <c r="K603" s="54">
        <f>Source!P140</f>
        <v>847</v>
      </c>
      <c r="L603" s="59"/>
      <c r="S603">
        <f>ROUND((Source!FX140/100)*((ROUND(Source!AF140*Source!I140, 2)+ROUND(Source!AE140*Source!I140, 2))), 2)</f>
        <v>0</v>
      </c>
      <c r="T603">
        <f>Source!X140</f>
        <v>0</v>
      </c>
      <c r="U603">
        <f>ROUND((Source!FY140/100)*((ROUND(Source!AF140*Source!I140, 2)+ROUND(Source!AE140*Source!I140, 2))), 2)</f>
        <v>0</v>
      </c>
      <c r="V603">
        <f>Source!Y140</f>
        <v>0</v>
      </c>
    </row>
    <row r="604" spans="1:26" ht="15" x14ac:dyDescent="0.25">
      <c r="G604" s="57">
        <f>H603</f>
        <v>88.6</v>
      </c>
      <c r="H604" s="57"/>
      <c r="J604" s="57">
        <f>K603</f>
        <v>847</v>
      </c>
      <c r="K604" s="57"/>
      <c r="L604" s="58">
        <f>Source!U140</f>
        <v>0</v>
      </c>
      <c r="O604" s="36">
        <f>G604</f>
        <v>88.6</v>
      </c>
      <c r="P604" s="36">
        <f>J604</f>
        <v>847</v>
      </c>
      <c r="Q604" s="36">
        <f>L604</f>
        <v>0</v>
      </c>
      <c r="W604">
        <f>IF(Source!BI140&lt;=1,H603, 0)</f>
        <v>88.6</v>
      </c>
      <c r="X604">
        <f>IF(Source!BI140=2,H603, 0)</f>
        <v>0</v>
      </c>
      <c r="Y604">
        <f>IF(Source!BI140=3,H603, 0)</f>
        <v>0</v>
      </c>
      <c r="Z604">
        <f>IF(Source!BI140=4,H603, 0)</f>
        <v>0</v>
      </c>
    </row>
    <row r="605" spans="1:26" ht="57" x14ac:dyDescent="0.2">
      <c r="A605" s="62">
        <v>113</v>
      </c>
      <c r="B605" s="62" t="str">
        <f>Source!F141</f>
        <v>08.3.05.02-0058</v>
      </c>
      <c r="C605" s="62" t="s">
        <v>1257</v>
      </c>
      <c r="D605" s="52" t="str">
        <f>Source!H141</f>
        <v>т</v>
      </c>
      <c r="E605" s="53">
        <f>Source!I141</f>
        <v>5.1000000000000004E-3</v>
      </c>
      <c r="F605" s="54">
        <f>Source!AL141</f>
        <v>7112.97</v>
      </c>
      <c r="G605" s="55" t="str">
        <f>Source!DD141</f>
        <v/>
      </c>
      <c r="H605" s="54">
        <f>ROUND(Source!AC141*Source!I141, 2)</f>
        <v>36.28</v>
      </c>
      <c r="I605" s="55" t="str">
        <f>Source!BO141</f>
        <v>Письмо Минстроя РФ №13023-ИФ/09 от. 07.03.2024</v>
      </c>
      <c r="J605" s="55">
        <f>IF(Source!BC141&lt;&gt; 0, Source!BC141, 1)</f>
        <v>9.56</v>
      </c>
      <c r="K605" s="54">
        <f>Source!P141</f>
        <v>346.8</v>
      </c>
      <c r="L605" s="59"/>
      <c r="S605">
        <f>ROUND((Source!FX141/100)*((ROUND(Source!AF141*Source!I141, 2)+ROUND(Source!AE141*Source!I141, 2))), 2)</f>
        <v>0</v>
      </c>
      <c r="T605">
        <f>Source!X141</f>
        <v>0</v>
      </c>
      <c r="U605">
        <f>ROUND((Source!FY141/100)*((ROUND(Source!AF141*Source!I141, 2)+ROUND(Source!AE141*Source!I141, 2))), 2)</f>
        <v>0</v>
      </c>
      <c r="V605">
        <f>Source!Y141</f>
        <v>0</v>
      </c>
    </row>
    <row r="606" spans="1:26" ht="15" x14ac:dyDescent="0.25">
      <c r="G606" s="57">
        <f>H605</f>
        <v>36.28</v>
      </c>
      <c r="H606" s="57"/>
      <c r="J606" s="57">
        <f>K605</f>
        <v>346.8</v>
      </c>
      <c r="K606" s="57"/>
      <c r="L606" s="58">
        <f>Source!U141</f>
        <v>0</v>
      </c>
      <c r="O606" s="36">
        <f>G606</f>
        <v>36.28</v>
      </c>
      <c r="P606" s="36">
        <f>J606</f>
        <v>346.8</v>
      </c>
      <c r="Q606" s="36">
        <f>L606</f>
        <v>0</v>
      </c>
      <c r="W606">
        <f>IF(Source!BI141&lt;=1,H605, 0)</f>
        <v>36.28</v>
      </c>
      <c r="X606">
        <f>IF(Source!BI141=2,H605, 0)</f>
        <v>0</v>
      </c>
      <c r="Y606">
        <f>IF(Source!BI141=3,H605, 0)</f>
        <v>0</v>
      </c>
      <c r="Z606">
        <f>IF(Source!BI141=4,H605, 0)</f>
        <v>0</v>
      </c>
    </row>
    <row r="607" spans="1:26" ht="57" x14ac:dyDescent="0.2">
      <c r="A607" s="62">
        <v>114</v>
      </c>
      <c r="B607" s="62" t="str">
        <f>Source!F142</f>
        <v>08.3.08.02-0025</v>
      </c>
      <c r="C607" s="62" t="s">
        <v>1255</v>
      </c>
      <c r="D607" s="52" t="str">
        <f>Source!H142</f>
        <v>т</v>
      </c>
      <c r="E607" s="53">
        <f>Source!I142</f>
        <v>5.5E-2</v>
      </c>
      <c r="F607" s="54">
        <f>Source!AL142</f>
        <v>7496.44</v>
      </c>
      <c r="G607" s="55" t="str">
        <f>Source!DD142</f>
        <v/>
      </c>
      <c r="H607" s="54">
        <f>ROUND(Source!AC142*Source!I142, 2)</f>
        <v>412.3</v>
      </c>
      <c r="I607" s="55" t="str">
        <f>Source!BO142</f>
        <v>Письмо Минстроя РФ №13023-ИФ/09 от. 07.03.2024</v>
      </c>
      <c r="J607" s="55">
        <f>IF(Source!BC142&lt;&gt; 0, Source!BC142, 1)</f>
        <v>9.56</v>
      </c>
      <c r="K607" s="54">
        <f>Source!P142</f>
        <v>3941.63</v>
      </c>
      <c r="L607" s="59"/>
      <c r="S607">
        <f>ROUND((Source!FX142/100)*((ROUND(Source!AF142*Source!I142, 2)+ROUND(Source!AE142*Source!I142, 2))), 2)</f>
        <v>0</v>
      </c>
      <c r="T607">
        <f>Source!X142</f>
        <v>0</v>
      </c>
      <c r="U607">
        <f>ROUND((Source!FY142/100)*((ROUND(Source!AF142*Source!I142, 2)+ROUND(Source!AE142*Source!I142, 2))), 2)</f>
        <v>0</v>
      </c>
      <c r="V607">
        <f>Source!Y142</f>
        <v>0</v>
      </c>
    </row>
    <row r="608" spans="1:26" ht="15" x14ac:dyDescent="0.25">
      <c r="G608" s="57">
        <f>H607</f>
        <v>412.3</v>
      </c>
      <c r="H608" s="57"/>
      <c r="J608" s="57">
        <f>K607</f>
        <v>3941.63</v>
      </c>
      <c r="K608" s="57"/>
      <c r="L608" s="58">
        <f>Source!U142</f>
        <v>0</v>
      </c>
      <c r="O608" s="36">
        <f>G608</f>
        <v>412.3</v>
      </c>
      <c r="P608" s="36">
        <f>J608</f>
        <v>3941.63</v>
      </c>
      <c r="Q608" s="36">
        <f>L608</f>
        <v>0</v>
      </c>
      <c r="W608">
        <f>IF(Source!BI142&lt;=1,H607, 0)</f>
        <v>412.3</v>
      </c>
      <c r="X608">
        <f>IF(Source!BI142=2,H607, 0)</f>
        <v>0</v>
      </c>
      <c r="Y608">
        <f>IF(Source!BI142=3,H607, 0)</f>
        <v>0</v>
      </c>
      <c r="Z608">
        <f>IF(Source!BI142=4,H607, 0)</f>
        <v>0</v>
      </c>
    </row>
    <row r="609" spans="1:26" ht="409.5" x14ac:dyDescent="0.2">
      <c r="A609" s="61">
        <v>115</v>
      </c>
      <c r="B609" s="61" t="s">
        <v>1274</v>
      </c>
      <c r="C609" s="61" t="s">
        <v>1275</v>
      </c>
      <c r="D609" s="46" t="str">
        <f>Source!H143</f>
        <v>т</v>
      </c>
      <c r="E609" s="31">
        <f>Source!I143</f>
        <v>6.6799999999999998E-2</v>
      </c>
      <c r="F609" s="47">
        <f>Source!AL143+Source!AM143+Source!AO143</f>
        <v>1327.48</v>
      </c>
      <c r="G609" s="48"/>
      <c r="H609" s="47"/>
      <c r="I609" s="48" t="str">
        <f>Source!BO143</f>
        <v>Письмо Минстроя РФ №13023-ИФ/09 от. 07.03.2024</v>
      </c>
      <c r="J609" s="48"/>
      <c r="K609" s="47"/>
      <c r="L609" s="49"/>
      <c r="S609">
        <f>ROUND((Source!FX143/100)*((ROUND(Source!AF143*Source!I143, 2)+ROUND(Source!AE143*Source!I143, 2))), 2)</f>
        <v>48.95</v>
      </c>
      <c r="T609">
        <f>Source!X143</f>
        <v>2396.14</v>
      </c>
      <c r="U609">
        <f>ROUND((Source!FY143/100)*((ROUND(Source!AF143*Source!I143, 2)+ROUND(Source!AE143*Source!I143, 2))), 2)</f>
        <v>32.630000000000003</v>
      </c>
      <c r="V609">
        <f>Source!Y143</f>
        <v>1597.42</v>
      </c>
    </row>
    <row r="610" spans="1:26" ht="28.5" x14ac:dyDescent="0.2">
      <c r="A610" s="61"/>
      <c r="B610" s="61"/>
      <c r="C610" s="61" t="s">
        <v>1122</v>
      </c>
      <c r="D610" s="46"/>
      <c r="E610" s="31"/>
      <c r="F610" s="47">
        <f>Source!AO143</f>
        <v>494.22</v>
      </c>
      <c r="G610" s="48" t="str">
        <f>Source!DG143</f>
        <v>)*1,15)*1,1)*1,15</v>
      </c>
      <c r="H610" s="47">
        <f>ROUND(Source!AF143*Source!I143, 2)</f>
        <v>48.03</v>
      </c>
      <c r="I610" s="48"/>
      <c r="J610" s="48">
        <f>IF(Source!BA143&lt;&gt; 0, Source!BA143, 1)</f>
        <v>48.96</v>
      </c>
      <c r="K610" s="47">
        <f>Source!S143</f>
        <v>2351.41</v>
      </c>
      <c r="L610" s="49"/>
      <c r="R610">
        <f>H610</f>
        <v>48.03</v>
      </c>
    </row>
    <row r="611" spans="1:26" ht="14.25" x14ac:dyDescent="0.2">
      <c r="A611" s="61"/>
      <c r="B611" s="61"/>
      <c r="C611" s="61" t="s">
        <v>642</v>
      </c>
      <c r="D611" s="46"/>
      <c r="E611" s="31"/>
      <c r="F611" s="47">
        <f>Source!AM143</f>
        <v>452.82</v>
      </c>
      <c r="G611" s="48" t="str">
        <f>Source!DE143</f>
        <v>)*1,15)*1,15</v>
      </c>
      <c r="H611" s="47">
        <f>ROUND(Source!AD143*Source!I143, 2)</f>
        <v>40.42</v>
      </c>
      <c r="I611" s="48"/>
      <c r="J611" s="48">
        <f>IF(Source!BB143&lt;&gt; 0, Source!BB143, 1)</f>
        <v>14.22</v>
      </c>
      <c r="K611" s="47">
        <f>Source!Q143</f>
        <v>574.79</v>
      </c>
      <c r="L611" s="49"/>
    </row>
    <row r="612" spans="1:26" ht="28.5" x14ac:dyDescent="0.2">
      <c r="A612" s="61"/>
      <c r="B612" s="61"/>
      <c r="C612" s="61" t="s">
        <v>1123</v>
      </c>
      <c r="D612" s="46"/>
      <c r="E612" s="31"/>
      <c r="F612" s="47">
        <f>Source!AN143</f>
        <v>47.31</v>
      </c>
      <c r="G612" s="48" t="str">
        <f>Source!DF143</f>
        <v>)*1,15)*1,1)*1,15</v>
      </c>
      <c r="H612" s="50">
        <f>ROUND(Source!AE143*Source!I143, 2)</f>
        <v>4.5999999999999996</v>
      </c>
      <c r="I612" s="48"/>
      <c r="J612" s="48">
        <f>IF(Source!BS143&lt;&gt; 0, Source!BS143, 1)</f>
        <v>48.96</v>
      </c>
      <c r="K612" s="50">
        <f>Source!R143</f>
        <v>225.08</v>
      </c>
      <c r="L612" s="49"/>
      <c r="R612">
        <f>H612</f>
        <v>4.5999999999999996</v>
      </c>
    </row>
    <row r="613" spans="1:26" ht="14.25" x14ac:dyDescent="0.2">
      <c r="A613" s="61"/>
      <c r="B613" s="61"/>
      <c r="C613" s="61" t="s">
        <v>1158</v>
      </c>
      <c r="D613" s="46"/>
      <c r="E613" s="31"/>
      <c r="F613" s="47">
        <f>Source!AL143</f>
        <v>380.44</v>
      </c>
      <c r="G613" s="48" t="str">
        <f>Source!DD143</f>
        <v/>
      </c>
      <c r="H613" s="47">
        <f>ROUND(Source!AC143*Source!I143, 2)</f>
        <v>25.41</v>
      </c>
      <c r="I613" s="48"/>
      <c r="J613" s="48">
        <f>IF(Source!BC143&lt;&gt; 0, Source!BC143, 1)</f>
        <v>9.56</v>
      </c>
      <c r="K613" s="47">
        <f>Source!P143</f>
        <v>242.95</v>
      </c>
      <c r="L613" s="49"/>
    </row>
    <row r="614" spans="1:26" ht="14.25" x14ac:dyDescent="0.2">
      <c r="A614" s="61"/>
      <c r="B614" s="61"/>
      <c r="C614" s="61" t="s">
        <v>1124</v>
      </c>
      <c r="D614" s="46" t="s">
        <v>1125</v>
      </c>
      <c r="E614" s="31">
        <f>Source!BZ143</f>
        <v>93</v>
      </c>
      <c r="F614" s="63"/>
      <c r="G614" s="48"/>
      <c r="H614" s="47">
        <f>SUM(S609:S616)</f>
        <v>48.95</v>
      </c>
      <c r="I614" s="51"/>
      <c r="J614" s="44">
        <f>Source!AT143</f>
        <v>93</v>
      </c>
      <c r="K614" s="47">
        <f>SUM(T609:T616)</f>
        <v>2396.14</v>
      </c>
      <c r="L614" s="49"/>
    </row>
    <row r="615" spans="1:26" ht="14.25" x14ac:dyDescent="0.2">
      <c r="A615" s="61"/>
      <c r="B615" s="61"/>
      <c r="C615" s="61" t="s">
        <v>1126</v>
      </c>
      <c r="D615" s="46" t="s">
        <v>1125</v>
      </c>
      <c r="E615" s="31">
        <f>Source!CA143</f>
        <v>62</v>
      </c>
      <c r="F615" s="63"/>
      <c r="G615" s="48"/>
      <c r="H615" s="47">
        <f>SUM(U609:U616)</f>
        <v>32.630000000000003</v>
      </c>
      <c r="I615" s="51"/>
      <c r="J615" s="44">
        <f>Source!AU143</f>
        <v>62</v>
      </c>
      <c r="K615" s="47">
        <f>SUM(V609:V616)</f>
        <v>1597.42</v>
      </c>
      <c r="L615" s="49"/>
    </row>
    <row r="616" spans="1:26" ht="14.25" x14ac:dyDescent="0.2">
      <c r="A616" s="62"/>
      <c r="B616" s="62"/>
      <c r="C616" s="62" t="s">
        <v>1127</v>
      </c>
      <c r="D616" s="52" t="s">
        <v>1128</v>
      </c>
      <c r="E616" s="53">
        <f>Source!AQ143</f>
        <v>63.28</v>
      </c>
      <c r="F616" s="54"/>
      <c r="G616" s="55" t="str">
        <f>Source!DI143</f>
        <v>)*1,15)*1,15</v>
      </c>
      <c r="H616" s="54"/>
      <c r="I616" s="55"/>
      <c r="J616" s="55"/>
      <c r="K616" s="54"/>
      <c r="L616" s="56">
        <f>Source!U143</f>
        <v>5.590345039999999</v>
      </c>
    </row>
    <row r="617" spans="1:26" ht="15" x14ac:dyDescent="0.25">
      <c r="G617" s="57">
        <f>H610+H611+H613+H614+H615</f>
        <v>195.44</v>
      </c>
      <c r="H617" s="57"/>
      <c r="J617" s="57">
        <f>K610+K611+K613+K614+K615</f>
        <v>7162.7099999999991</v>
      </c>
      <c r="K617" s="57"/>
      <c r="L617" s="58">
        <f>Source!U143</f>
        <v>5.590345039999999</v>
      </c>
      <c r="O617" s="36">
        <f>G617</f>
        <v>195.44</v>
      </c>
      <c r="P617" s="36">
        <f>J617</f>
        <v>7162.7099999999991</v>
      </c>
      <c r="Q617" s="36">
        <f>L617</f>
        <v>5.590345039999999</v>
      </c>
      <c r="W617">
        <f>IF(Source!BI143&lt;=1,H610+H611+H613+H614+H615, 0)</f>
        <v>195.44</v>
      </c>
      <c r="X617">
        <f>IF(Source!BI143=2,H610+H611+H613+H614+H615, 0)</f>
        <v>0</v>
      </c>
      <c r="Y617">
        <f>IF(Source!BI143=3,H610+H611+H613+H614+H615, 0)</f>
        <v>0</v>
      </c>
      <c r="Z617">
        <f>IF(Source!BI143=4,H610+H611+H613+H614+H615, 0)</f>
        <v>0</v>
      </c>
    </row>
    <row r="618" spans="1:26" ht="14.25" x14ac:dyDescent="0.2">
      <c r="C618" s="42" t="str">
        <f>Source!G144</f>
        <v>Площадки обслуживания  7,000</v>
      </c>
    </row>
    <row r="619" spans="1:26" ht="409.5" x14ac:dyDescent="0.2">
      <c r="A619" s="61">
        <v>116</v>
      </c>
      <c r="B619" s="61" t="s">
        <v>1238</v>
      </c>
      <c r="C619" s="61" t="s">
        <v>1276</v>
      </c>
      <c r="D619" s="46" t="str">
        <f>Source!H145</f>
        <v>т</v>
      </c>
      <c r="E619" s="31">
        <f>Source!I145</f>
        <v>1.3333999999999999</v>
      </c>
      <c r="F619" s="47">
        <f>Source!AL145+Source!AM145+Source!AO145</f>
        <v>1913.79</v>
      </c>
      <c r="G619" s="48"/>
      <c r="H619" s="47"/>
      <c r="I619" s="48" t="str">
        <f>Source!BO145</f>
        <v>Письмо Минстроя РФ №13023-ИФ/09 от. 07.03.2024</v>
      </c>
      <c r="J619" s="48"/>
      <c r="K619" s="47"/>
      <c r="L619" s="49"/>
      <c r="S619">
        <f>ROUND((Source!FX145/100)*((ROUND(Source!AF145*Source!I145, 2)+ROUND(Source!AE145*Source!I145, 2))), 2)</f>
        <v>1513.4</v>
      </c>
      <c r="T619">
        <f>Source!X145</f>
        <v>74096.44</v>
      </c>
      <c r="U619">
        <f>ROUND((Source!FY145/100)*((ROUND(Source!AF145*Source!I145, 2)+ROUND(Source!AE145*Source!I145, 2))), 2)</f>
        <v>756.7</v>
      </c>
      <c r="V619">
        <f>Source!Y145</f>
        <v>37048.22</v>
      </c>
    </row>
    <row r="620" spans="1:26" ht="28.5" x14ac:dyDescent="0.2">
      <c r="A620" s="61"/>
      <c r="B620" s="61"/>
      <c r="C620" s="61" t="s">
        <v>1122</v>
      </c>
      <c r="D620" s="46"/>
      <c r="E620" s="31"/>
      <c r="F620" s="47">
        <f>Source!AO145</f>
        <v>798</v>
      </c>
      <c r="G620" s="48" t="str">
        <f>Source!DG145</f>
        <v>)*1,15)*1,1)*1,15</v>
      </c>
      <c r="H620" s="47">
        <f>ROUND(Source!AF145*Source!I145, 2)</f>
        <v>1547.93</v>
      </c>
      <c r="I620" s="48"/>
      <c r="J620" s="48">
        <f>IF(Source!BA145&lt;&gt; 0, Source!BA145, 1)</f>
        <v>48.96</v>
      </c>
      <c r="K620" s="47">
        <f>Source!S145</f>
        <v>75786.69</v>
      </c>
      <c r="L620" s="49"/>
      <c r="R620">
        <f>H620</f>
        <v>1547.93</v>
      </c>
    </row>
    <row r="621" spans="1:26" ht="14.25" x14ac:dyDescent="0.2">
      <c r="A621" s="61"/>
      <c r="B621" s="61"/>
      <c r="C621" s="61" t="s">
        <v>642</v>
      </c>
      <c r="D621" s="46"/>
      <c r="E621" s="31"/>
      <c r="F621" s="47">
        <f>Source!AM145</f>
        <v>878.18</v>
      </c>
      <c r="G621" s="48" t="str">
        <f>Source!DE145</f>
        <v>)*1,15)*1,15</v>
      </c>
      <c r="H621" s="47">
        <f>ROUND(Source!AD145*Source!I145, 2)</f>
        <v>1560.76</v>
      </c>
      <c r="I621" s="48"/>
      <c r="J621" s="48">
        <f>IF(Source!BB145&lt;&gt; 0, Source!BB145, 1)</f>
        <v>14.22</v>
      </c>
      <c r="K621" s="47">
        <f>Source!Q145</f>
        <v>22193.98</v>
      </c>
      <c r="L621" s="49"/>
    </row>
    <row r="622" spans="1:26" ht="28.5" x14ac:dyDescent="0.2">
      <c r="A622" s="61"/>
      <c r="B622" s="61"/>
      <c r="C622" s="61" t="s">
        <v>1123</v>
      </c>
      <c r="D622" s="46"/>
      <c r="E622" s="31"/>
      <c r="F622" s="47">
        <f>Source!AN145</f>
        <v>68.89</v>
      </c>
      <c r="G622" s="48" t="str">
        <f>Source!DF145</f>
        <v>)*1,15)*1,1)*1,15</v>
      </c>
      <c r="H622" s="50">
        <f>ROUND(Source!AE145*Source!I145, 2)</f>
        <v>133.63</v>
      </c>
      <c r="I622" s="48"/>
      <c r="J622" s="48">
        <f>IF(Source!BS145&lt;&gt; 0, Source!BS145, 1)</f>
        <v>48.96</v>
      </c>
      <c r="K622" s="50">
        <f>Source!R145</f>
        <v>6542.69</v>
      </c>
      <c r="L622" s="49"/>
      <c r="R622">
        <f>H622</f>
        <v>133.63</v>
      </c>
    </row>
    <row r="623" spans="1:26" ht="14.25" x14ac:dyDescent="0.2">
      <c r="A623" s="61"/>
      <c r="B623" s="61"/>
      <c r="C623" s="61" t="s">
        <v>1158</v>
      </c>
      <c r="D623" s="46"/>
      <c r="E623" s="31"/>
      <c r="F623" s="47">
        <f>Source!AL145</f>
        <v>237.61</v>
      </c>
      <c r="G623" s="48" t="str">
        <f>Source!DD145</f>
        <v/>
      </c>
      <c r="H623" s="47">
        <f>ROUND(Source!AC145*Source!I145, 2)</f>
        <v>316.83</v>
      </c>
      <c r="I623" s="48"/>
      <c r="J623" s="48">
        <f>IF(Source!BC145&lt;&gt; 0, Source!BC145, 1)</f>
        <v>9.56</v>
      </c>
      <c r="K623" s="47">
        <f>Source!P145</f>
        <v>3028.89</v>
      </c>
      <c r="L623" s="49"/>
    </row>
    <row r="624" spans="1:26" ht="14.25" x14ac:dyDescent="0.2">
      <c r="A624" s="61"/>
      <c r="B624" s="61"/>
      <c r="C624" s="61" t="s">
        <v>1124</v>
      </c>
      <c r="D624" s="46" t="s">
        <v>1125</v>
      </c>
      <c r="E624" s="31">
        <f>Source!BZ145</f>
        <v>90</v>
      </c>
      <c r="F624" s="63"/>
      <c r="G624" s="48"/>
      <c r="H624" s="47">
        <f>SUM(S619:S626)</f>
        <v>1513.4</v>
      </c>
      <c r="I624" s="51"/>
      <c r="J624" s="44">
        <f>Source!AT145</f>
        <v>90</v>
      </c>
      <c r="K624" s="47">
        <f>SUM(T619:T626)</f>
        <v>74096.44</v>
      </c>
      <c r="L624" s="49"/>
    </row>
    <row r="625" spans="1:26" ht="14.25" x14ac:dyDescent="0.2">
      <c r="A625" s="61"/>
      <c r="B625" s="61"/>
      <c r="C625" s="61" t="s">
        <v>1126</v>
      </c>
      <c r="D625" s="46" t="s">
        <v>1125</v>
      </c>
      <c r="E625" s="31">
        <f>Source!CA145</f>
        <v>45</v>
      </c>
      <c r="F625" s="63"/>
      <c r="G625" s="48"/>
      <c r="H625" s="47">
        <f>SUM(U619:U626)</f>
        <v>756.7</v>
      </c>
      <c r="I625" s="51"/>
      <c r="J625" s="44">
        <f>Source!AU145</f>
        <v>45</v>
      </c>
      <c r="K625" s="47">
        <f>SUM(V619:V626)</f>
        <v>37048.22</v>
      </c>
      <c r="L625" s="49"/>
    </row>
    <row r="626" spans="1:26" ht="14.25" x14ac:dyDescent="0.2">
      <c r="A626" s="62"/>
      <c r="B626" s="62"/>
      <c r="C626" s="62" t="s">
        <v>1127</v>
      </c>
      <c r="D626" s="52" t="s">
        <v>1128</v>
      </c>
      <c r="E626" s="53">
        <f>Source!AQ145</f>
        <v>95</v>
      </c>
      <c r="F626" s="54"/>
      <c r="G626" s="55" t="str">
        <f>Source!DI145</f>
        <v>)*1,15)*1,15</v>
      </c>
      <c r="H626" s="54"/>
      <c r="I626" s="55"/>
      <c r="J626" s="55"/>
      <c r="K626" s="54"/>
      <c r="L626" s="56">
        <f>Source!U145</f>
        <v>167.52504249999996</v>
      </c>
    </row>
    <row r="627" spans="1:26" ht="15" x14ac:dyDescent="0.25">
      <c r="G627" s="57">
        <f>H620+H621+H623+H624+H625</f>
        <v>5695.62</v>
      </c>
      <c r="H627" s="57"/>
      <c r="J627" s="57">
        <f>K620+K621+K623+K624+K625</f>
        <v>212154.22</v>
      </c>
      <c r="K627" s="57"/>
      <c r="L627" s="58">
        <f>Source!U145</f>
        <v>167.52504249999996</v>
      </c>
      <c r="O627" s="36">
        <f>G627</f>
        <v>5695.62</v>
      </c>
      <c r="P627" s="36">
        <f>J627</f>
        <v>212154.22</v>
      </c>
      <c r="Q627" s="36">
        <f>L627</f>
        <v>167.52504249999996</v>
      </c>
      <c r="W627">
        <f>IF(Source!BI145&lt;=1,H620+H621+H623+H624+H625, 0)</f>
        <v>0</v>
      </c>
      <c r="X627">
        <f>IF(Source!BI145=2,H620+H621+H623+H624+H625, 0)</f>
        <v>5695.62</v>
      </c>
      <c r="Y627">
        <f>IF(Source!BI145=3,H620+H621+H623+H624+H625, 0)</f>
        <v>0</v>
      </c>
      <c r="Z627">
        <f>IF(Source!BI145=4,H620+H621+H623+H624+H625, 0)</f>
        <v>0</v>
      </c>
    </row>
    <row r="628" spans="1:26" ht="57" x14ac:dyDescent="0.2">
      <c r="A628" s="62">
        <v>117</v>
      </c>
      <c r="B628" s="62" t="str">
        <f>Source!F146</f>
        <v>08.3.05.02-0103</v>
      </c>
      <c r="C628" s="62" t="s">
        <v>1240</v>
      </c>
      <c r="D628" s="52" t="str">
        <f>Source!H146</f>
        <v>т</v>
      </c>
      <c r="E628" s="53">
        <f>Source!I146</f>
        <v>1.3759999999999999</v>
      </c>
      <c r="F628" s="54">
        <f>Source!AL146</f>
        <v>5692.12</v>
      </c>
      <c r="G628" s="55" t="str">
        <f>Source!DD146</f>
        <v/>
      </c>
      <c r="H628" s="54">
        <f>ROUND(Source!AC146*Source!I146, 2)</f>
        <v>7832.36</v>
      </c>
      <c r="I628" s="55" t="str">
        <f>Source!BO146</f>
        <v>Письмо Минстроя РФ №13023-ИФ/09 от. 07.03.2024</v>
      </c>
      <c r="J628" s="55">
        <f>IF(Source!BC146&lt;&gt; 0, Source!BC146, 1)</f>
        <v>9.56</v>
      </c>
      <c r="K628" s="54">
        <f>Source!P146</f>
        <v>74877.33</v>
      </c>
      <c r="L628" s="59"/>
      <c r="S628">
        <f>ROUND((Source!FX146/100)*((ROUND(Source!AF146*Source!I146, 2)+ROUND(Source!AE146*Source!I146, 2))), 2)</f>
        <v>0</v>
      </c>
      <c r="T628">
        <f>Source!X146</f>
        <v>0</v>
      </c>
      <c r="U628">
        <f>ROUND((Source!FY146/100)*((ROUND(Source!AF146*Source!I146, 2)+ROUND(Source!AE146*Source!I146, 2))), 2)</f>
        <v>0</v>
      </c>
      <c r="V628">
        <f>Source!Y146</f>
        <v>0</v>
      </c>
    </row>
    <row r="629" spans="1:26" ht="15" x14ac:dyDescent="0.25">
      <c r="G629" s="57">
        <f>H628</f>
        <v>7832.36</v>
      </c>
      <c r="H629" s="57"/>
      <c r="J629" s="57">
        <f>K628</f>
        <v>74877.33</v>
      </c>
      <c r="K629" s="57"/>
      <c r="L629" s="58">
        <f>Source!U146</f>
        <v>0</v>
      </c>
      <c r="O629" s="36">
        <f>G629</f>
        <v>7832.36</v>
      </c>
      <c r="P629" s="36">
        <f>J629</f>
        <v>74877.33</v>
      </c>
      <c r="Q629" s="36">
        <f>L629</f>
        <v>0</v>
      </c>
      <c r="W629">
        <f>IF(Source!BI146&lt;=1,H628, 0)</f>
        <v>7832.36</v>
      </c>
      <c r="X629">
        <f>IF(Source!BI146=2,H628, 0)</f>
        <v>0</v>
      </c>
      <c r="Y629">
        <f>IF(Source!BI146=3,H628, 0)</f>
        <v>0</v>
      </c>
      <c r="Z629">
        <f>IF(Source!BI146=4,H628, 0)</f>
        <v>0</v>
      </c>
    </row>
    <row r="630" spans="1:26" ht="401.25" x14ac:dyDescent="0.2">
      <c r="A630" s="61">
        <v>118</v>
      </c>
      <c r="B630" s="61" t="s">
        <v>1241</v>
      </c>
      <c r="C630" s="61" t="s">
        <v>1277</v>
      </c>
      <c r="D630" s="46" t="str">
        <f>Source!H147</f>
        <v>т</v>
      </c>
      <c r="E630" s="31">
        <f>Source!I147</f>
        <v>0.46579999999999999</v>
      </c>
      <c r="F630" s="47">
        <f>Source!AL147+Source!AM147+Source!AO147</f>
        <v>2026.27</v>
      </c>
      <c r="G630" s="48"/>
      <c r="H630" s="47"/>
      <c r="I630" s="48" t="str">
        <f>Source!BO147</f>
        <v>Письмо Минстроя РФ №13023-ИФ/09 от. 07.03.2024</v>
      </c>
      <c r="J630" s="48"/>
      <c r="K630" s="47"/>
      <c r="L630" s="49"/>
      <c r="S630">
        <f>ROUND((Source!FX147/100)*((ROUND(Source!AF147*Source!I147, 2)+ROUND(Source!AE147*Source!I147, 2))), 2)</f>
        <v>527.65</v>
      </c>
      <c r="T630">
        <f>Source!X147</f>
        <v>25834.01</v>
      </c>
      <c r="U630">
        <f>ROUND((Source!FY147/100)*((ROUND(Source!AF147*Source!I147, 2)+ROUND(Source!AE147*Source!I147, 2))), 2)</f>
        <v>263.83</v>
      </c>
      <c r="V630">
        <f>Source!Y147</f>
        <v>12917.01</v>
      </c>
    </row>
    <row r="631" spans="1:26" ht="28.5" x14ac:dyDescent="0.2">
      <c r="A631" s="61"/>
      <c r="B631" s="61"/>
      <c r="C631" s="61" t="s">
        <v>1122</v>
      </c>
      <c r="D631" s="46"/>
      <c r="E631" s="31"/>
      <c r="F631" s="47">
        <f>Source!AO147</f>
        <v>781.69</v>
      </c>
      <c r="G631" s="48" t="str">
        <f>Source!DG147</f>
        <v>)*1,15)*1,1)*1,15</v>
      </c>
      <c r="H631" s="47">
        <f>ROUND(Source!AF147*Source!I147, 2)</f>
        <v>529.69000000000005</v>
      </c>
      <c r="I631" s="48"/>
      <c r="J631" s="48">
        <f>IF(Source!BA147&lt;&gt; 0, Source!BA147, 1)</f>
        <v>48.96</v>
      </c>
      <c r="K631" s="47">
        <f>Source!S147</f>
        <v>25933.58</v>
      </c>
      <c r="L631" s="49"/>
      <c r="R631">
        <f>H631</f>
        <v>529.69000000000005</v>
      </c>
    </row>
    <row r="632" spans="1:26" ht="14.25" x14ac:dyDescent="0.2">
      <c r="A632" s="61"/>
      <c r="B632" s="61"/>
      <c r="C632" s="61" t="s">
        <v>642</v>
      </c>
      <c r="D632" s="46"/>
      <c r="E632" s="31"/>
      <c r="F632" s="47">
        <f>Source!AM147</f>
        <v>980.31</v>
      </c>
      <c r="G632" s="48" t="str">
        <f>Source!DE147</f>
        <v>)*1,15)*1,15</v>
      </c>
      <c r="H632" s="47">
        <f>ROUND(Source!AD147*Source!I147, 2)</f>
        <v>609.03</v>
      </c>
      <c r="I632" s="48"/>
      <c r="J632" s="48">
        <f>IF(Source!BB147&lt;&gt; 0, Source!BB147, 1)</f>
        <v>14.22</v>
      </c>
      <c r="K632" s="47">
        <f>Source!Q147</f>
        <v>8660.4599999999991</v>
      </c>
      <c r="L632" s="49"/>
    </row>
    <row r="633" spans="1:26" ht="28.5" x14ac:dyDescent="0.2">
      <c r="A633" s="61"/>
      <c r="B633" s="61"/>
      <c r="C633" s="61" t="s">
        <v>1123</v>
      </c>
      <c r="D633" s="46"/>
      <c r="E633" s="31"/>
      <c r="F633" s="47">
        <f>Source!AN147</f>
        <v>83.52</v>
      </c>
      <c r="G633" s="48" t="str">
        <f>Source!DF147</f>
        <v>)*1,15)*1,1)*1,15</v>
      </c>
      <c r="H633" s="50">
        <f>ROUND(Source!AE147*Source!I147, 2)</f>
        <v>56.59</v>
      </c>
      <c r="I633" s="48"/>
      <c r="J633" s="48">
        <f>IF(Source!BS147&lt;&gt; 0, Source!BS147, 1)</f>
        <v>48.96</v>
      </c>
      <c r="K633" s="50">
        <f>Source!R147</f>
        <v>2770.88</v>
      </c>
      <c r="L633" s="49"/>
      <c r="R633">
        <f>H633</f>
        <v>56.59</v>
      </c>
    </row>
    <row r="634" spans="1:26" ht="14.25" x14ac:dyDescent="0.2">
      <c r="A634" s="61"/>
      <c r="B634" s="61"/>
      <c r="C634" s="61" t="s">
        <v>1158</v>
      </c>
      <c r="D634" s="46"/>
      <c r="E634" s="31"/>
      <c r="F634" s="47">
        <f>Source!AL147</f>
        <v>264.27</v>
      </c>
      <c r="G634" s="48" t="str">
        <f>Source!DD147</f>
        <v/>
      </c>
      <c r="H634" s="47">
        <f>ROUND(Source!AC147*Source!I147, 2)</f>
        <v>123.1</v>
      </c>
      <c r="I634" s="48"/>
      <c r="J634" s="48">
        <f>IF(Source!BC147&lt;&gt; 0, Source!BC147, 1)</f>
        <v>9.56</v>
      </c>
      <c r="K634" s="47">
        <f>Source!P147</f>
        <v>1176.81</v>
      </c>
      <c r="L634" s="49"/>
    </row>
    <row r="635" spans="1:26" ht="14.25" x14ac:dyDescent="0.2">
      <c r="A635" s="61"/>
      <c r="B635" s="61"/>
      <c r="C635" s="61" t="s">
        <v>1124</v>
      </c>
      <c r="D635" s="46" t="s">
        <v>1125</v>
      </c>
      <c r="E635" s="31">
        <f>Source!BZ147</f>
        <v>90</v>
      </c>
      <c r="F635" s="63"/>
      <c r="G635" s="48"/>
      <c r="H635" s="47">
        <f>SUM(S630:S637)</f>
        <v>527.65</v>
      </c>
      <c r="I635" s="51"/>
      <c r="J635" s="44">
        <f>Source!AT147</f>
        <v>90</v>
      </c>
      <c r="K635" s="47">
        <f>SUM(T630:T637)</f>
        <v>25834.01</v>
      </c>
      <c r="L635" s="49"/>
    </row>
    <row r="636" spans="1:26" ht="14.25" x14ac:dyDescent="0.2">
      <c r="A636" s="61"/>
      <c r="B636" s="61"/>
      <c r="C636" s="61" t="s">
        <v>1126</v>
      </c>
      <c r="D636" s="46" t="s">
        <v>1125</v>
      </c>
      <c r="E636" s="31">
        <f>Source!CA147</f>
        <v>45</v>
      </c>
      <c r="F636" s="63"/>
      <c r="G636" s="48"/>
      <c r="H636" s="47">
        <f>SUM(U630:U637)</f>
        <v>263.83</v>
      </c>
      <c r="I636" s="51"/>
      <c r="J636" s="44">
        <f>Source!AU147</f>
        <v>45</v>
      </c>
      <c r="K636" s="47">
        <f>SUM(V630:V637)</f>
        <v>12917.01</v>
      </c>
      <c r="L636" s="49"/>
    </row>
    <row r="637" spans="1:26" ht="14.25" x14ac:dyDescent="0.2">
      <c r="A637" s="62"/>
      <c r="B637" s="62"/>
      <c r="C637" s="62" t="s">
        <v>1127</v>
      </c>
      <c r="D637" s="52" t="s">
        <v>1128</v>
      </c>
      <c r="E637" s="53">
        <f>Source!AQ147</f>
        <v>91</v>
      </c>
      <c r="F637" s="54"/>
      <c r="G637" s="55" t="str">
        <f>Source!DI147</f>
        <v>)*1,15)*1,15</v>
      </c>
      <c r="H637" s="54"/>
      <c r="I637" s="55"/>
      <c r="J637" s="55"/>
      <c r="K637" s="54"/>
      <c r="L637" s="56">
        <f>Source!U147</f>
        <v>56.057865499999991</v>
      </c>
    </row>
    <row r="638" spans="1:26" ht="15" x14ac:dyDescent="0.25">
      <c r="G638" s="57">
        <f>H631+H632+H634+H635+H636</f>
        <v>2053.2999999999997</v>
      </c>
      <c r="H638" s="57"/>
      <c r="J638" s="57">
        <f>K631+K632+K634+K635+K636</f>
        <v>74521.87</v>
      </c>
      <c r="K638" s="57"/>
      <c r="L638" s="58">
        <f>Source!U147</f>
        <v>56.057865499999991</v>
      </c>
      <c r="O638" s="36">
        <f>G638</f>
        <v>2053.2999999999997</v>
      </c>
      <c r="P638" s="36">
        <f>J638</f>
        <v>74521.87</v>
      </c>
      <c r="Q638" s="36">
        <f>L638</f>
        <v>56.057865499999991</v>
      </c>
      <c r="W638">
        <f>IF(Source!BI147&lt;=1,H631+H632+H634+H635+H636, 0)</f>
        <v>0</v>
      </c>
      <c r="X638">
        <f>IF(Source!BI147=2,H631+H632+H634+H635+H636, 0)</f>
        <v>2053.2999999999997</v>
      </c>
      <c r="Y638">
        <f>IF(Source!BI147=3,H631+H632+H634+H635+H636, 0)</f>
        <v>0</v>
      </c>
      <c r="Z638">
        <f>IF(Source!BI147=4,H631+H632+H634+H635+H636, 0)</f>
        <v>0</v>
      </c>
    </row>
    <row r="639" spans="1:26" ht="57" x14ac:dyDescent="0.2">
      <c r="A639" s="62">
        <v>119</v>
      </c>
      <c r="B639" s="62" t="str">
        <f>Source!F148</f>
        <v>08.3.08.02-0022</v>
      </c>
      <c r="C639" s="62" t="s">
        <v>1243</v>
      </c>
      <c r="D639" s="52" t="str">
        <f>Source!H148</f>
        <v>т</v>
      </c>
      <c r="E639" s="53">
        <f>Source!I148</f>
        <v>0.28714000000000001</v>
      </c>
      <c r="F639" s="54">
        <f>Source!AL148</f>
        <v>5857.74</v>
      </c>
      <c r="G639" s="55" t="str">
        <f>Source!DD148</f>
        <v/>
      </c>
      <c r="H639" s="54">
        <f>ROUND(Source!AC148*Source!I148, 2)</f>
        <v>1681.99</v>
      </c>
      <c r="I639" s="55" t="str">
        <f>Source!BO148</f>
        <v>Письмо Минстроя РФ №13023-ИФ/09 от. 07.03.2024</v>
      </c>
      <c r="J639" s="55">
        <f>IF(Source!BC148&lt;&gt; 0, Source!BC148, 1)</f>
        <v>9.56</v>
      </c>
      <c r="K639" s="54">
        <f>Source!P148</f>
        <v>16079.84</v>
      </c>
      <c r="L639" s="59"/>
      <c r="S639">
        <f>ROUND((Source!FX148/100)*((ROUND(Source!AF148*Source!I148, 2)+ROUND(Source!AE148*Source!I148, 2))), 2)</f>
        <v>0</v>
      </c>
      <c r="T639">
        <f>Source!X148</f>
        <v>0</v>
      </c>
      <c r="U639">
        <f>ROUND((Source!FY148/100)*((ROUND(Source!AF148*Source!I148, 2)+ROUND(Source!AE148*Source!I148, 2))), 2)</f>
        <v>0</v>
      </c>
      <c r="V639">
        <f>Source!Y148</f>
        <v>0</v>
      </c>
    </row>
    <row r="640" spans="1:26" ht="15" x14ac:dyDescent="0.25">
      <c r="G640" s="57">
        <f>H639</f>
        <v>1681.99</v>
      </c>
      <c r="H640" s="57"/>
      <c r="J640" s="57">
        <f>K639</f>
        <v>16079.84</v>
      </c>
      <c r="K640" s="57"/>
      <c r="L640" s="58">
        <f>Source!U148</f>
        <v>0</v>
      </c>
      <c r="O640" s="36">
        <f>G640</f>
        <v>1681.99</v>
      </c>
      <c r="P640" s="36">
        <f>J640</f>
        <v>16079.84</v>
      </c>
      <c r="Q640" s="36">
        <f>L640</f>
        <v>0</v>
      </c>
      <c r="W640">
        <f>IF(Source!BI148&lt;=1,H639, 0)</f>
        <v>1681.99</v>
      </c>
      <c r="X640">
        <f>IF(Source!BI148=2,H639, 0)</f>
        <v>0</v>
      </c>
      <c r="Y640">
        <f>IF(Source!BI148=3,H639, 0)</f>
        <v>0</v>
      </c>
      <c r="Z640">
        <f>IF(Source!BI148=4,H639, 0)</f>
        <v>0</v>
      </c>
    </row>
    <row r="641" spans="1:26" ht="57" x14ac:dyDescent="0.2">
      <c r="A641" s="62">
        <v>120</v>
      </c>
      <c r="B641" s="62" t="str">
        <f>Source!F149</f>
        <v>08.3.08.02-0022</v>
      </c>
      <c r="C641" s="62" t="s">
        <v>1244</v>
      </c>
      <c r="D641" s="52" t="str">
        <f>Source!H149</f>
        <v>т</v>
      </c>
      <c r="E641" s="53">
        <f>Source!I149</f>
        <v>4.8210000000000003E-2</v>
      </c>
      <c r="F641" s="54">
        <f>Source!AL149</f>
        <v>4497.91</v>
      </c>
      <c r="G641" s="55" t="str">
        <f>Source!DD149</f>
        <v/>
      </c>
      <c r="H641" s="54">
        <f>ROUND(Source!AC149*Source!I149, 2)</f>
        <v>216.84</v>
      </c>
      <c r="I641" s="55" t="str">
        <f>Source!BO149</f>
        <v>Письмо Минстроя РФ №13023-ИФ/09 от. 07.03.2024</v>
      </c>
      <c r="J641" s="55">
        <f>IF(Source!BC149&lt;&gt; 0, Source!BC149, 1)</f>
        <v>9.56</v>
      </c>
      <c r="K641" s="54">
        <f>Source!P149</f>
        <v>2073.0300000000002</v>
      </c>
      <c r="L641" s="59"/>
      <c r="S641">
        <f>ROUND((Source!FX149/100)*((ROUND(Source!AF149*Source!I149, 2)+ROUND(Source!AE149*Source!I149, 2))), 2)</f>
        <v>0</v>
      </c>
      <c r="T641">
        <f>Source!X149</f>
        <v>0</v>
      </c>
      <c r="U641">
        <f>ROUND((Source!FY149/100)*((ROUND(Source!AF149*Source!I149, 2)+ROUND(Source!AE149*Source!I149, 2))), 2)</f>
        <v>0</v>
      </c>
      <c r="V641">
        <f>Source!Y149</f>
        <v>0</v>
      </c>
    </row>
    <row r="642" spans="1:26" ht="15" x14ac:dyDescent="0.25">
      <c r="G642" s="57">
        <f>H641</f>
        <v>216.84</v>
      </c>
      <c r="H642" s="57"/>
      <c r="J642" s="57">
        <f>K641</f>
        <v>2073.0300000000002</v>
      </c>
      <c r="K642" s="57"/>
      <c r="L642" s="58">
        <f>Source!U149</f>
        <v>0</v>
      </c>
      <c r="O642" s="36">
        <f>G642</f>
        <v>216.84</v>
      </c>
      <c r="P642" s="36">
        <f>J642</f>
        <v>2073.0300000000002</v>
      </c>
      <c r="Q642" s="36">
        <f>L642</f>
        <v>0</v>
      </c>
      <c r="W642">
        <f>IF(Source!BI149&lt;=1,H641, 0)</f>
        <v>216.84</v>
      </c>
      <c r="X642">
        <f>IF(Source!BI149=2,H641, 0)</f>
        <v>0</v>
      </c>
      <c r="Y642">
        <f>IF(Source!BI149=3,H641, 0)</f>
        <v>0</v>
      </c>
      <c r="Z642">
        <f>IF(Source!BI149=4,H641, 0)</f>
        <v>0</v>
      </c>
    </row>
    <row r="643" spans="1:26" ht="57" x14ac:dyDescent="0.2">
      <c r="A643" s="62">
        <v>121</v>
      </c>
      <c r="B643" s="62" t="str">
        <f>Source!F150</f>
        <v>08.3.05.02-0052</v>
      </c>
      <c r="C643" s="62" t="s">
        <v>1245</v>
      </c>
      <c r="D643" s="52" t="str">
        <f>Source!H150</f>
        <v>т</v>
      </c>
      <c r="E643" s="53">
        <f>Source!I150</f>
        <v>0.14534</v>
      </c>
      <c r="F643" s="54">
        <f>Source!AL150</f>
        <v>4384.59</v>
      </c>
      <c r="G643" s="55" t="str">
        <f>Source!DD150</f>
        <v/>
      </c>
      <c r="H643" s="54">
        <f>ROUND(Source!AC150*Source!I150, 2)</f>
        <v>637.26</v>
      </c>
      <c r="I643" s="55" t="str">
        <f>Source!BO150</f>
        <v>Письмо Минстроя РФ №13023-ИФ/09 от. 07.03.2024</v>
      </c>
      <c r="J643" s="55">
        <f>IF(Source!BC150&lt;&gt; 0, Source!BC150, 1)</f>
        <v>9.56</v>
      </c>
      <c r="K643" s="54">
        <f>Source!P150</f>
        <v>6092.17</v>
      </c>
      <c r="L643" s="59"/>
      <c r="S643">
        <f>ROUND((Source!FX150/100)*((ROUND(Source!AF150*Source!I150, 2)+ROUND(Source!AE150*Source!I150, 2))), 2)</f>
        <v>0</v>
      </c>
      <c r="T643">
        <f>Source!X150</f>
        <v>0</v>
      </c>
      <c r="U643">
        <f>ROUND((Source!FY150/100)*((ROUND(Source!AF150*Source!I150, 2)+ROUND(Source!AE150*Source!I150, 2))), 2)</f>
        <v>0</v>
      </c>
      <c r="V643">
        <f>Source!Y150</f>
        <v>0</v>
      </c>
    </row>
    <row r="644" spans="1:26" ht="15" x14ac:dyDescent="0.25">
      <c r="G644" s="57">
        <f>H643</f>
        <v>637.26</v>
      </c>
      <c r="H644" s="57"/>
      <c r="J644" s="57">
        <f>K643</f>
        <v>6092.17</v>
      </c>
      <c r="K644" s="57"/>
      <c r="L644" s="58">
        <f>Source!U150</f>
        <v>0</v>
      </c>
      <c r="O644" s="36">
        <f>G644</f>
        <v>637.26</v>
      </c>
      <c r="P644" s="36">
        <f>J644</f>
        <v>6092.17</v>
      </c>
      <c r="Q644" s="36">
        <f>L644</f>
        <v>0</v>
      </c>
      <c r="W644">
        <f>IF(Source!BI150&lt;=1,H643, 0)</f>
        <v>637.26</v>
      </c>
      <c r="X644">
        <f>IF(Source!BI150=2,H643, 0)</f>
        <v>0</v>
      </c>
      <c r="Y644">
        <f>IF(Source!BI150=3,H643, 0)</f>
        <v>0</v>
      </c>
      <c r="Z644">
        <f>IF(Source!BI150=4,H643, 0)</f>
        <v>0</v>
      </c>
    </row>
    <row r="645" spans="1:26" ht="409.5" x14ac:dyDescent="0.2">
      <c r="A645" s="61">
        <v>122</v>
      </c>
      <c r="B645" s="61" t="s">
        <v>1246</v>
      </c>
      <c r="C645" s="61" t="s">
        <v>1278</v>
      </c>
      <c r="D645" s="46" t="str">
        <f>Source!H151</f>
        <v>т</v>
      </c>
      <c r="E645" s="31">
        <f>Source!I151</f>
        <v>1.7991999999999999</v>
      </c>
      <c r="F645" s="47">
        <f>Source!AL151+Source!AM151+Source!AO151</f>
        <v>1067.29</v>
      </c>
      <c r="G645" s="48"/>
      <c r="H645" s="47"/>
      <c r="I645" s="48" t="str">
        <f>Source!BO151</f>
        <v>Письмо Минстроя РФ №13023-ИФ/09 от. 07.03.2024</v>
      </c>
      <c r="J645" s="48"/>
      <c r="K645" s="47"/>
      <c r="L645" s="49"/>
      <c r="S645">
        <f>ROUND((Source!FX151/100)*((ROUND(Source!AF151*Source!I151, 2)+ROUND(Source!AE151*Source!I151, 2))), 2)</f>
        <v>922.17</v>
      </c>
      <c r="T645">
        <f>Source!X151</f>
        <v>45149.19</v>
      </c>
      <c r="U645">
        <f>ROUND((Source!FY151/100)*((ROUND(Source!AF151*Source!I151, 2)+ROUND(Source!AE151*Source!I151, 2))), 2)</f>
        <v>614.78</v>
      </c>
      <c r="V645">
        <f>Source!Y151</f>
        <v>30099.46</v>
      </c>
    </row>
    <row r="646" spans="1:26" ht="28.5" x14ac:dyDescent="0.2">
      <c r="A646" s="61"/>
      <c r="B646" s="61"/>
      <c r="C646" s="61" t="s">
        <v>1122</v>
      </c>
      <c r="D646" s="46"/>
      <c r="E646" s="31"/>
      <c r="F646" s="47">
        <f>Source!AO151</f>
        <v>320.87</v>
      </c>
      <c r="G646" s="48" t="str">
        <f>Source!DG151</f>
        <v>)*1,15)*1,1)*1,15</v>
      </c>
      <c r="H646" s="47">
        <f>ROUND(Source!AF151*Source!I151, 2)</f>
        <v>839.85</v>
      </c>
      <c r="I646" s="48"/>
      <c r="J646" s="48">
        <f>IF(Source!BA151&lt;&gt; 0, Source!BA151, 1)</f>
        <v>48.96</v>
      </c>
      <c r="K646" s="47">
        <f>Source!S151</f>
        <v>41118.99</v>
      </c>
      <c r="L646" s="49"/>
      <c r="R646">
        <f>H646</f>
        <v>839.85</v>
      </c>
    </row>
    <row r="647" spans="1:26" ht="14.25" x14ac:dyDescent="0.2">
      <c r="A647" s="61"/>
      <c r="B647" s="61"/>
      <c r="C647" s="61" t="s">
        <v>642</v>
      </c>
      <c r="D647" s="46"/>
      <c r="E647" s="31"/>
      <c r="F647" s="47">
        <f>Source!AM151</f>
        <v>647.9</v>
      </c>
      <c r="G647" s="48" t="str">
        <f>Source!DE151</f>
        <v>)*1,15)*1,15</v>
      </c>
      <c r="H647" s="47">
        <f>ROUND(Source!AD151*Source!I151, 2)</f>
        <v>1555.43</v>
      </c>
      <c r="I647" s="48"/>
      <c r="J647" s="48">
        <f>IF(Source!BB151&lt;&gt; 0, Source!BB151, 1)</f>
        <v>14.22</v>
      </c>
      <c r="K647" s="47">
        <f>Source!Q151</f>
        <v>22118.16</v>
      </c>
      <c r="L647" s="49"/>
    </row>
    <row r="648" spans="1:26" ht="28.5" x14ac:dyDescent="0.2">
      <c r="A648" s="61"/>
      <c r="B648" s="61"/>
      <c r="C648" s="61" t="s">
        <v>1123</v>
      </c>
      <c r="D648" s="46"/>
      <c r="E648" s="31"/>
      <c r="F648" s="47">
        <f>Source!AN151</f>
        <v>57.97</v>
      </c>
      <c r="G648" s="48" t="str">
        <f>Source!DF151</f>
        <v>)*1,15)*1,1)*1,15</v>
      </c>
      <c r="H648" s="50">
        <f>ROUND(Source!AE151*Source!I151, 2)</f>
        <v>151.72999999999999</v>
      </c>
      <c r="I648" s="48"/>
      <c r="J648" s="48">
        <f>IF(Source!BS151&lt;&gt; 0, Source!BS151, 1)</f>
        <v>48.96</v>
      </c>
      <c r="K648" s="50">
        <f>Source!R151</f>
        <v>7428.53</v>
      </c>
      <c r="L648" s="49"/>
      <c r="R648">
        <f>H648</f>
        <v>151.72999999999999</v>
      </c>
    </row>
    <row r="649" spans="1:26" ht="14.25" x14ac:dyDescent="0.2">
      <c r="A649" s="61"/>
      <c r="B649" s="61"/>
      <c r="C649" s="61" t="s">
        <v>1158</v>
      </c>
      <c r="D649" s="46"/>
      <c r="E649" s="31"/>
      <c r="F649" s="47">
        <f>Source!AL151</f>
        <v>98.52</v>
      </c>
      <c r="G649" s="48" t="str">
        <f>Source!DD151</f>
        <v/>
      </c>
      <c r="H649" s="47">
        <f>ROUND(Source!AC151*Source!I151, 2)</f>
        <v>177.26</v>
      </c>
      <c r="I649" s="48"/>
      <c r="J649" s="48">
        <f>IF(Source!BC151&lt;&gt; 0, Source!BC151, 1)</f>
        <v>9.56</v>
      </c>
      <c r="K649" s="47">
        <f>Source!P151</f>
        <v>1694.58</v>
      </c>
      <c r="L649" s="49"/>
    </row>
    <row r="650" spans="1:26" ht="14.25" x14ac:dyDescent="0.2">
      <c r="A650" s="61"/>
      <c r="B650" s="61"/>
      <c r="C650" s="61" t="s">
        <v>1124</v>
      </c>
      <c r="D650" s="46" t="s">
        <v>1125</v>
      </c>
      <c r="E650" s="31">
        <f>Source!BZ151</f>
        <v>93</v>
      </c>
      <c r="F650" s="63"/>
      <c r="G650" s="48"/>
      <c r="H650" s="47">
        <f>SUM(S645:S652)</f>
        <v>922.17</v>
      </c>
      <c r="I650" s="51"/>
      <c r="J650" s="44">
        <f>Source!AT151</f>
        <v>93</v>
      </c>
      <c r="K650" s="47">
        <f>SUM(T645:T652)</f>
        <v>45149.19</v>
      </c>
      <c r="L650" s="49"/>
    </row>
    <row r="651" spans="1:26" ht="14.25" x14ac:dyDescent="0.2">
      <c r="A651" s="61"/>
      <c r="B651" s="61"/>
      <c r="C651" s="61" t="s">
        <v>1126</v>
      </c>
      <c r="D651" s="46" t="s">
        <v>1125</v>
      </c>
      <c r="E651" s="31">
        <f>Source!CA151</f>
        <v>62</v>
      </c>
      <c r="F651" s="63"/>
      <c r="G651" s="48"/>
      <c r="H651" s="47">
        <f>SUM(U645:U652)</f>
        <v>614.78</v>
      </c>
      <c r="I651" s="51"/>
      <c r="J651" s="44">
        <f>Source!AU151</f>
        <v>62</v>
      </c>
      <c r="K651" s="47">
        <f>SUM(V645:V652)</f>
        <v>30099.46</v>
      </c>
      <c r="L651" s="49"/>
    </row>
    <row r="652" spans="1:26" ht="14.25" x14ac:dyDescent="0.2">
      <c r="A652" s="62"/>
      <c r="B652" s="62"/>
      <c r="C652" s="62" t="s">
        <v>1127</v>
      </c>
      <c r="D652" s="52" t="s">
        <v>1128</v>
      </c>
      <c r="E652" s="53">
        <f>Source!AQ151</f>
        <v>39.130000000000003</v>
      </c>
      <c r="F652" s="54"/>
      <c r="G652" s="55" t="str">
        <f>Source!DI151</f>
        <v>)*1,15)*1,15</v>
      </c>
      <c r="H652" s="54"/>
      <c r="I652" s="55"/>
      <c r="J652" s="55"/>
      <c r="K652" s="54"/>
      <c r="L652" s="56">
        <f>Source!U151</f>
        <v>93.107565459999989</v>
      </c>
    </row>
    <row r="653" spans="1:26" ht="15" x14ac:dyDescent="0.25">
      <c r="G653" s="57">
        <f>H646+H647+H649+H650+H651</f>
        <v>4109.49</v>
      </c>
      <c r="H653" s="57"/>
      <c r="J653" s="57">
        <f>K646+K647+K649+K650+K651</f>
        <v>140180.38</v>
      </c>
      <c r="K653" s="57"/>
      <c r="L653" s="58">
        <f>Source!U151</f>
        <v>93.107565459999989</v>
      </c>
      <c r="O653" s="36">
        <f>G653</f>
        <v>4109.49</v>
      </c>
      <c r="P653" s="36">
        <f>J653</f>
        <v>140180.38</v>
      </c>
      <c r="Q653" s="36">
        <f>L653</f>
        <v>93.107565459999989</v>
      </c>
      <c r="W653">
        <f>IF(Source!BI151&lt;=1,H646+H647+H649+H650+H651, 0)</f>
        <v>4109.49</v>
      </c>
      <c r="X653">
        <f>IF(Source!BI151=2,H646+H647+H649+H650+H651, 0)</f>
        <v>0</v>
      </c>
      <c r="Y653">
        <f>IF(Source!BI151=3,H646+H647+H649+H650+H651, 0)</f>
        <v>0</v>
      </c>
      <c r="Z653">
        <f>IF(Source!BI151=4,H646+H647+H649+H650+H651, 0)</f>
        <v>0</v>
      </c>
    </row>
    <row r="654" spans="1:26" ht="409.5" x14ac:dyDescent="0.2">
      <c r="A654" s="61">
        <v>123</v>
      </c>
      <c r="B654" s="61" t="s">
        <v>1241</v>
      </c>
      <c r="C654" s="61" t="s">
        <v>1279</v>
      </c>
      <c r="D654" s="46" t="str">
        <f>Source!H152</f>
        <v>т</v>
      </c>
      <c r="E654" s="31">
        <f>Source!I152</f>
        <v>1.66E-2</v>
      </c>
      <c r="F654" s="47">
        <f>Source!AL152+Source!AM152+Source!AO152</f>
        <v>2026.27</v>
      </c>
      <c r="G654" s="48"/>
      <c r="H654" s="47"/>
      <c r="I654" s="48" t="str">
        <f>Source!BO152</f>
        <v>Письмо Минстроя РФ №13023-ИФ/09 от. 07.03.2024</v>
      </c>
      <c r="J654" s="48"/>
      <c r="K654" s="47"/>
      <c r="L654" s="49"/>
      <c r="S654">
        <f>ROUND((Source!FX152/100)*((ROUND(Source!AF152*Source!I152, 2)+ROUND(Source!AE152*Source!I152, 2))), 2)</f>
        <v>18.809999999999999</v>
      </c>
      <c r="T654">
        <f>Source!X152</f>
        <v>920.66</v>
      </c>
      <c r="U654">
        <f>ROUND((Source!FY152/100)*((ROUND(Source!AF152*Source!I152, 2)+ROUND(Source!AE152*Source!I152, 2))), 2)</f>
        <v>9.41</v>
      </c>
      <c r="V654">
        <f>Source!Y152</f>
        <v>460.33</v>
      </c>
    </row>
    <row r="655" spans="1:26" ht="28.5" x14ac:dyDescent="0.2">
      <c r="A655" s="61"/>
      <c r="B655" s="61"/>
      <c r="C655" s="61" t="s">
        <v>1122</v>
      </c>
      <c r="D655" s="46"/>
      <c r="E655" s="31"/>
      <c r="F655" s="47">
        <f>Source!AO152</f>
        <v>781.69</v>
      </c>
      <c r="G655" s="48" t="str">
        <f>Source!DG152</f>
        <v>)*1,15)*1,1)*1,15</v>
      </c>
      <c r="H655" s="47">
        <f>ROUND(Source!AF152*Source!I152, 2)</f>
        <v>18.88</v>
      </c>
      <c r="I655" s="48"/>
      <c r="J655" s="48">
        <f>IF(Source!BA152&lt;&gt; 0, Source!BA152, 1)</f>
        <v>48.96</v>
      </c>
      <c r="K655" s="47">
        <f>Source!S152</f>
        <v>924.21</v>
      </c>
      <c r="L655" s="49"/>
      <c r="R655">
        <f>H655</f>
        <v>18.88</v>
      </c>
    </row>
    <row r="656" spans="1:26" ht="14.25" x14ac:dyDescent="0.2">
      <c r="A656" s="61"/>
      <c r="B656" s="61"/>
      <c r="C656" s="61" t="s">
        <v>642</v>
      </c>
      <c r="D656" s="46"/>
      <c r="E656" s="31"/>
      <c r="F656" s="47">
        <f>Source!AM152</f>
        <v>980.31</v>
      </c>
      <c r="G656" s="48" t="str">
        <f>Source!DE152</f>
        <v>)*1,15)*1,15</v>
      </c>
      <c r="H656" s="47">
        <f>ROUND(Source!AD152*Source!I152, 2)</f>
        <v>21.7</v>
      </c>
      <c r="I656" s="48"/>
      <c r="J656" s="48">
        <f>IF(Source!BB152&lt;&gt; 0, Source!BB152, 1)</f>
        <v>14.22</v>
      </c>
      <c r="K656" s="47">
        <f>Source!Q152</f>
        <v>308.64</v>
      </c>
      <c r="L656" s="49"/>
    </row>
    <row r="657" spans="1:26" ht="28.5" x14ac:dyDescent="0.2">
      <c r="A657" s="61"/>
      <c r="B657" s="61"/>
      <c r="C657" s="61" t="s">
        <v>1123</v>
      </c>
      <c r="D657" s="46"/>
      <c r="E657" s="31"/>
      <c r="F657" s="47">
        <f>Source!AN152</f>
        <v>83.52</v>
      </c>
      <c r="G657" s="48" t="str">
        <f>Source!DF152</f>
        <v>)*1,15)*1,1)*1,15</v>
      </c>
      <c r="H657" s="50">
        <f>ROUND(Source!AE152*Source!I152, 2)</f>
        <v>2.02</v>
      </c>
      <c r="I657" s="48"/>
      <c r="J657" s="48">
        <f>IF(Source!BS152&lt;&gt; 0, Source!BS152, 1)</f>
        <v>48.96</v>
      </c>
      <c r="K657" s="50">
        <f>Source!R152</f>
        <v>98.75</v>
      </c>
      <c r="L657" s="49"/>
      <c r="R657">
        <f>H657</f>
        <v>2.02</v>
      </c>
    </row>
    <row r="658" spans="1:26" ht="14.25" x14ac:dyDescent="0.2">
      <c r="A658" s="61"/>
      <c r="B658" s="61"/>
      <c r="C658" s="61" t="s">
        <v>1158</v>
      </c>
      <c r="D658" s="46"/>
      <c r="E658" s="31"/>
      <c r="F658" s="47">
        <f>Source!AL152</f>
        <v>264.27</v>
      </c>
      <c r="G658" s="48" t="str">
        <f>Source!DD152</f>
        <v/>
      </c>
      <c r="H658" s="47">
        <f>ROUND(Source!AC152*Source!I152, 2)</f>
        <v>4.3899999999999997</v>
      </c>
      <c r="I658" s="48"/>
      <c r="J658" s="48">
        <f>IF(Source!BC152&lt;&gt; 0, Source!BC152, 1)</f>
        <v>9.56</v>
      </c>
      <c r="K658" s="47">
        <f>Source!P152</f>
        <v>41.94</v>
      </c>
      <c r="L658" s="49"/>
    </row>
    <row r="659" spans="1:26" ht="14.25" x14ac:dyDescent="0.2">
      <c r="A659" s="61"/>
      <c r="B659" s="61"/>
      <c r="C659" s="61" t="s">
        <v>1124</v>
      </c>
      <c r="D659" s="46" t="s">
        <v>1125</v>
      </c>
      <c r="E659" s="31">
        <f>Source!BZ152</f>
        <v>90</v>
      </c>
      <c r="F659" s="63"/>
      <c r="G659" s="48"/>
      <c r="H659" s="47">
        <f>SUM(S654:S661)</f>
        <v>18.809999999999999</v>
      </c>
      <c r="I659" s="51"/>
      <c r="J659" s="44">
        <f>Source!AT152</f>
        <v>90</v>
      </c>
      <c r="K659" s="47">
        <f>SUM(T654:T661)</f>
        <v>920.66</v>
      </c>
      <c r="L659" s="49"/>
    </row>
    <row r="660" spans="1:26" ht="14.25" x14ac:dyDescent="0.2">
      <c r="A660" s="61"/>
      <c r="B660" s="61"/>
      <c r="C660" s="61" t="s">
        <v>1126</v>
      </c>
      <c r="D660" s="46" t="s">
        <v>1125</v>
      </c>
      <c r="E660" s="31">
        <f>Source!CA152</f>
        <v>45</v>
      </c>
      <c r="F660" s="63"/>
      <c r="G660" s="48"/>
      <c r="H660" s="47">
        <f>SUM(U654:U661)</f>
        <v>9.41</v>
      </c>
      <c r="I660" s="51"/>
      <c r="J660" s="44">
        <f>Source!AU152</f>
        <v>45</v>
      </c>
      <c r="K660" s="47">
        <f>SUM(V654:V661)</f>
        <v>460.33</v>
      </c>
      <c r="L660" s="49"/>
    </row>
    <row r="661" spans="1:26" ht="14.25" x14ac:dyDescent="0.2">
      <c r="A661" s="62"/>
      <c r="B661" s="62"/>
      <c r="C661" s="62" t="s">
        <v>1127</v>
      </c>
      <c r="D661" s="52" t="s">
        <v>1128</v>
      </c>
      <c r="E661" s="53">
        <f>Source!AQ152</f>
        <v>91</v>
      </c>
      <c r="F661" s="54"/>
      <c r="G661" s="55" t="str">
        <f>Source!DI152</f>
        <v>)*1,15)*1,15</v>
      </c>
      <c r="H661" s="54"/>
      <c r="I661" s="55"/>
      <c r="J661" s="55"/>
      <c r="K661" s="54"/>
      <c r="L661" s="56">
        <f>Source!U152</f>
        <v>1.9977684999999998</v>
      </c>
    </row>
    <row r="662" spans="1:26" ht="15" x14ac:dyDescent="0.25">
      <c r="G662" s="57">
        <f>H655+H656+H658+H659+H660</f>
        <v>73.19</v>
      </c>
      <c r="H662" s="57"/>
      <c r="J662" s="57">
        <f>K655+K656+K658+K659+K660</f>
        <v>2655.7799999999997</v>
      </c>
      <c r="K662" s="57"/>
      <c r="L662" s="58">
        <f>Source!U152</f>
        <v>1.9977684999999998</v>
      </c>
      <c r="O662" s="36">
        <f>G662</f>
        <v>73.19</v>
      </c>
      <c r="P662" s="36">
        <f>J662</f>
        <v>2655.7799999999997</v>
      </c>
      <c r="Q662" s="36">
        <f>L662</f>
        <v>1.9977684999999998</v>
      </c>
      <c r="W662">
        <f>IF(Source!BI152&lt;=1,H655+H656+H658+H659+H660, 0)</f>
        <v>0</v>
      </c>
      <c r="X662">
        <f>IF(Source!BI152=2,H655+H656+H658+H659+H660, 0)</f>
        <v>73.19</v>
      </c>
      <c r="Y662">
        <f>IF(Source!BI152=3,H655+H656+H658+H659+H660, 0)</f>
        <v>0</v>
      </c>
      <c r="Z662">
        <f>IF(Source!BI152=4,H655+H656+H658+H659+H660, 0)</f>
        <v>0</v>
      </c>
    </row>
    <row r="663" spans="1:26" ht="57" x14ac:dyDescent="0.2">
      <c r="A663" s="62">
        <v>124</v>
      </c>
      <c r="B663" s="62" t="str">
        <f>Source!F153</f>
        <v>08.3.11.01-0051</v>
      </c>
      <c r="C663" s="62" t="s">
        <v>1264</v>
      </c>
      <c r="D663" s="52" t="str">
        <f>Source!H153</f>
        <v>т</v>
      </c>
      <c r="E663" s="53">
        <f>Source!I153</f>
        <v>1.4239999999999999E-2</v>
      </c>
      <c r="F663" s="54">
        <f>Source!AL153</f>
        <v>7322.18</v>
      </c>
      <c r="G663" s="55" t="str">
        <f>Source!DD153</f>
        <v/>
      </c>
      <c r="H663" s="54">
        <f>ROUND(Source!AC153*Source!I153, 2)</f>
        <v>104.27</v>
      </c>
      <c r="I663" s="55" t="str">
        <f>Source!BO153</f>
        <v>Письмо Минстроя РФ №13023-ИФ/09 от. 07.03.2024</v>
      </c>
      <c r="J663" s="55">
        <f>IF(Source!BC153&lt;&gt; 0, Source!BC153, 1)</f>
        <v>9.56</v>
      </c>
      <c r="K663" s="54">
        <f>Source!P153</f>
        <v>996.8</v>
      </c>
      <c r="L663" s="59"/>
      <c r="S663">
        <f>ROUND((Source!FX153/100)*((ROUND(Source!AF153*Source!I153, 2)+ROUND(Source!AE153*Source!I153, 2))), 2)</f>
        <v>0</v>
      </c>
      <c r="T663">
        <f>Source!X153</f>
        <v>0</v>
      </c>
      <c r="U663">
        <f>ROUND((Source!FY153/100)*((ROUND(Source!AF153*Source!I153, 2)+ROUND(Source!AE153*Source!I153, 2))), 2)</f>
        <v>0</v>
      </c>
      <c r="V663">
        <f>Source!Y153</f>
        <v>0</v>
      </c>
    </row>
    <row r="664" spans="1:26" ht="15" x14ac:dyDescent="0.25">
      <c r="G664" s="57">
        <f>H663</f>
        <v>104.27</v>
      </c>
      <c r="H664" s="57"/>
      <c r="J664" s="57">
        <f>K663</f>
        <v>996.8</v>
      </c>
      <c r="K664" s="57"/>
      <c r="L664" s="58">
        <f>Source!U153</f>
        <v>0</v>
      </c>
      <c r="O664" s="36">
        <f>G664</f>
        <v>104.27</v>
      </c>
      <c r="P664" s="36">
        <f>J664</f>
        <v>996.8</v>
      </c>
      <c r="Q664" s="36">
        <f>L664</f>
        <v>0</v>
      </c>
      <c r="W664">
        <f>IF(Source!BI153&lt;=1,H663, 0)</f>
        <v>104.27</v>
      </c>
      <c r="X664">
        <f>IF(Source!BI153=2,H663, 0)</f>
        <v>0</v>
      </c>
      <c r="Y664">
        <f>IF(Source!BI153=3,H663, 0)</f>
        <v>0</v>
      </c>
      <c r="Z664">
        <f>IF(Source!BI153=4,H663, 0)</f>
        <v>0</v>
      </c>
    </row>
    <row r="665" spans="1:26" ht="57" x14ac:dyDescent="0.2">
      <c r="A665" s="62">
        <v>125</v>
      </c>
      <c r="B665" s="62" t="str">
        <f>Source!F154</f>
        <v>08.3.05.02-0052</v>
      </c>
      <c r="C665" s="62" t="s">
        <v>1250</v>
      </c>
      <c r="D665" s="52" t="str">
        <f>Source!H154</f>
        <v>т</v>
      </c>
      <c r="E665" s="53">
        <f>Source!I154</f>
        <v>1.65E-3</v>
      </c>
      <c r="F665" s="54">
        <f>Source!AL154</f>
        <v>5753.14</v>
      </c>
      <c r="G665" s="55" t="str">
        <f>Source!DD154</f>
        <v/>
      </c>
      <c r="H665" s="54">
        <f>ROUND(Source!AC154*Source!I154, 2)</f>
        <v>9.49</v>
      </c>
      <c r="I665" s="55" t="str">
        <f>Source!BO154</f>
        <v>Письмо Минстроя РФ №13023-ИФ/09 от. 07.03.2024</v>
      </c>
      <c r="J665" s="55">
        <f>IF(Source!BC154&lt;&gt; 0, Source!BC154, 1)</f>
        <v>9.56</v>
      </c>
      <c r="K665" s="54">
        <f>Source!P154</f>
        <v>90.75</v>
      </c>
      <c r="L665" s="59"/>
      <c r="S665">
        <f>ROUND((Source!FX154/100)*((ROUND(Source!AF154*Source!I154, 2)+ROUND(Source!AE154*Source!I154, 2))), 2)</f>
        <v>0</v>
      </c>
      <c r="T665">
        <f>Source!X154</f>
        <v>0</v>
      </c>
      <c r="U665">
        <f>ROUND((Source!FY154/100)*((ROUND(Source!AF154*Source!I154, 2)+ROUND(Source!AE154*Source!I154, 2))), 2)</f>
        <v>0</v>
      </c>
      <c r="V665">
        <f>Source!Y154</f>
        <v>0</v>
      </c>
    </row>
    <row r="666" spans="1:26" ht="15" x14ac:dyDescent="0.25">
      <c r="G666" s="57">
        <f>H665</f>
        <v>9.49</v>
      </c>
      <c r="H666" s="57"/>
      <c r="J666" s="57">
        <f>K665</f>
        <v>90.75</v>
      </c>
      <c r="K666" s="57"/>
      <c r="L666" s="58">
        <f>Source!U154</f>
        <v>0</v>
      </c>
      <c r="O666" s="36">
        <f>G666</f>
        <v>9.49</v>
      </c>
      <c r="P666" s="36">
        <f>J666</f>
        <v>90.75</v>
      </c>
      <c r="Q666" s="36">
        <f>L666</f>
        <v>0</v>
      </c>
      <c r="W666">
        <f>IF(Source!BI154&lt;=1,H665, 0)</f>
        <v>9.49</v>
      </c>
      <c r="X666">
        <f>IF(Source!BI154=2,H665, 0)</f>
        <v>0</v>
      </c>
      <c r="Y666">
        <f>IF(Source!BI154=3,H665, 0)</f>
        <v>0</v>
      </c>
      <c r="Z666">
        <f>IF(Source!BI154=4,H665, 0)</f>
        <v>0</v>
      </c>
    </row>
    <row r="667" spans="1:26" ht="57" x14ac:dyDescent="0.2">
      <c r="A667" s="62">
        <v>126</v>
      </c>
      <c r="B667" s="62" t="str">
        <f>Source!F155</f>
        <v>08.3.05.02-0052</v>
      </c>
      <c r="C667" s="62" t="s">
        <v>1251</v>
      </c>
      <c r="D667" s="52" t="str">
        <f>Source!H155</f>
        <v>т</v>
      </c>
      <c r="E667" s="53">
        <f>Source!I155</f>
        <v>1.1999999999999999E-3</v>
      </c>
      <c r="F667" s="54">
        <f>Source!AL155</f>
        <v>4384.59</v>
      </c>
      <c r="G667" s="55" t="str">
        <f>Source!DD155</f>
        <v/>
      </c>
      <c r="H667" s="54">
        <f>ROUND(Source!AC155*Source!I155, 2)</f>
        <v>5.26</v>
      </c>
      <c r="I667" s="55" t="str">
        <f>Source!BO155</f>
        <v>Письмо Минстроя РФ №13023-ИФ/09 от. 07.03.2024</v>
      </c>
      <c r="J667" s="55">
        <f>IF(Source!BC155&lt;&gt; 0, Source!BC155, 1)</f>
        <v>9.56</v>
      </c>
      <c r="K667" s="54">
        <f>Source!P155</f>
        <v>50.3</v>
      </c>
      <c r="L667" s="59"/>
      <c r="S667">
        <f>ROUND((Source!FX155/100)*((ROUND(Source!AF155*Source!I155, 2)+ROUND(Source!AE155*Source!I155, 2))), 2)</f>
        <v>0</v>
      </c>
      <c r="T667">
        <f>Source!X155</f>
        <v>0</v>
      </c>
      <c r="U667">
        <f>ROUND((Source!FY155/100)*((ROUND(Source!AF155*Source!I155, 2)+ROUND(Source!AE155*Source!I155, 2))), 2)</f>
        <v>0</v>
      </c>
      <c r="V667">
        <f>Source!Y155</f>
        <v>0</v>
      </c>
    </row>
    <row r="668" spans="1:26" ht="15" x14ac:dyDescent="0.25">
      <c r="G668" s="57">
        <f>H667</f>
        <v>5.26</v>
      </c>
      <c r="H668" s="57"/>
      <c r="J668" s="57">
        <f>K667</f>
        <v>50.3</v>
      </c>
      <c r="K668" s="57"/>
      <c r="L668" s="58">
        <f>Source!U155</f>
        <v>0</v>
      </c>
      <c r="O668" s="36">
        <f>G668</f>
        <v>5.26</v>
      </c>
      <c r="P668" s="36">
        <f>J668</f>
        <v>50.3</v>
      </c>
      <c r="Q668" s="36">
        <f>L668</f>
        <v>0</v>
      </c>
      <c r="W668">
        <f>IF(Source!BI155&lt;=1,H667, 0)</f>
        <v>5.26</v>
      </c>
      <c r="X668">
        <f>IF(Source!BI155=2,H667, 0)</f>
        <v>0</v>
      </c>
      <c r="Y668">
        <f>IF(Source!BI155=3,H667, 0)</f>
        <v>0</v>
      </c>
      <c r="Z668">
        <f>IF(Source!BI155=4,H667, 0)</f>
        <v>0</v>
      </c>
    </row>
    <row r="669" spans="1:26" ht="409.5" x14ac:dyDescent="0.2">
      <c r="A669" s="61">
        <v>127</v>
      </c>
      <c r="B669" s="61" t="s">
        <v>1252</v>
      </c>
      <c r="C669" s="61" t="s">
        <v>1280</v>
      </c>
      <c r="D669" s="46" t="str">
        <f>Source!H156</f>
        <v>т</v>
      </c>
      <c r="E669" s="31">
        <f>Source!I156</f>
        <v>1.66E-2</v>
      </c>
      <c r="F669" s="47">
        <f>Source!AL156+Source!AM156+Source!AO156</f>
        <v>477.48000000000008</v>
      </c>
      <c r="G669" s="48"/>
      <c r="H669" s="47"/>
      <c r="I669" s="48" t="str">
        <f>Source!BO156</f>
        <v>Письмо Минстроя РФ №13023-ИФ/09 от. 07.03.2024</v>
      </c>
      <c r="J669" s="48"/>
      <c r="K669" s="47"/>
      <c r="L669" s="49"/>
      <c r="S669">
        <f>ROUND((Source!FX156/100)*((ROUND(Source!AF156*Source!I156, 2)+ROUND(Source!AE156*Source!I156, 2))), 2)</f>
        <v>1.82</v>
      </c>
      <c r="T669">
        <f>Source!X156</f>
        <v>89.42</v>
      </c>
      <c r="U669">
        <f>ROUND((Source!FY156/100)*((ROUND(Source!AF156*Source!I156, 2)+ROUND(Source!AE156*Source!I156, 2))), 2)</f>
        <v>1.22</v>
      </c>
      <c r="V669">
        <f>Source!Y156</f>
        <v>59.61</v>
      </c>
    </row>
    <row r="670" spans="1:26" ht="28.5" x14ac:dyDescent="0.2">
      <c r="A670" s="61"/>
      <c r="B670" s="61"/>
      <c r="C670" s="61" t="s">
        <v>1122</v>
      </c>
      <c r="D670" s="46"/>
      <c r="E670" s="31"/>
      <c r="F670" s="47">
        <f>Source!AO156</f>
        <v>52.79</v>
      </c>
      <c r="G670" s="48" t="str">
        <f>Source!DG156</f>
        <v>)*1,15)*1,1)*1,15</v>
      </c>
      <c r="H670" s="47">
        <f>ROUND(Source!AF156*Source!I156, 2)</f>
        <v>1.27</v>
      </c>
      <c r="I670" s="48"/>
      <c r="J670" s="48">
        <f>IF(Source!BA156&lt;&gt; 0, Source!BA156, 1)</f>
        <v>48.96</v>
      </c>
      <c r="K670" s="47">
        <f>Source!S156</f>
        <v>62.42</v>
      </c>
      <c r="L670" s="49"/>
      <c r="R670">
        <f>H670</f>
        <v>1.27</v>
      </c>
    </row>
    <row r="671" spans="1:26" ht="14.25" x14ac:dyDescent="0.2">
      <c r="A671" s="61"/>
      <c r="B671" s="61"/>
      <c r="C671" s="61" t="s">
        <v>642</v>
      </c>
      <c r="D671" s="46"/>
      <c r="E671" s="31"/>
      <c r="F671" s="47">
        <f>Source!AM156</f>
        <v>267.98</v>
      </c>
      <c r="G671" s="48" t="str">
        <f>Source!DE156</f>
        <v>)*1,15)*1,15</v>
      </c>
      <c r="H671" s="47">
        <f>ROUND(Source!AD156*Source!I156, 2)</f>
        <v>5.95</v>
      </c>
      <c r="I671" s="48"/>
      <c r="J671" s="48">
        <f>IF(Source!BB156&lt;&gt; 0, Source!BB156, 1)</f>
        <v>14.22</v>
      </c>
      <c r="K671" s="47">
        <f>Source!Q156</f>
        <v>84.55</v>
      </c>
      <c r="L671" s="49"/>
    </row>
    <row r="672" spans="1:26" ht="28.5" x14ac:dyDescent="0.2">
      <c r="A672" s="61"/>
      <c r="B672" s="61"/>
      <c r="C672" s="61" t="s">
        <v>1123</v>
      </c>
      <c r="D672" s="46"/>
      <c r="E672" s="31"/>
      <c r="F672" s="47">
        <f>Source!AN156</f>
        <v>28.53</v>
      </c>
      <c r="G672" s="48" t="str">
        <f>Source!DF156</f>
        <v>)*1,15)*1,1)*1,15</v>
      </c>
      <c r="H672" s="50">
        <f>ROUND(Source!AE156*Source!I156, 2)</f>
        <v>0.69</v>
      </c>
      <c r="I672" s="48"/>
      <c r="J672" s="48">
        <f>IF(Source!BS156&lt;&gt; 0, Source!BS156, 1)</f>
        <v>48.96</v>
      </c>
      <c r="K672" s="50">
        <f>Source!R156</f>
        <v>33.729999999999997</v>
      </c>
      <c r="L672" s="49"/>
      <c r="R672">
        <f>H672</f>
        <v>0.69</v>
      </c>
    </row>
    <row r="673" spans="1:26" ht="14.25" x14ac:dyDescent="0.2">
      <c r="A673" s="61"/>
      <c r="B673" s="61"/>
      <c r="C673" s="61" t="s">
        <v>1158</v>
      </c>
      <c r="D673" s="46"/>
      <c r="E673" s="31"/>
      <c r="F673" s="47">
        <f>Source!AL156</f>
        <v>156.71</v>
      </c>
      <c r="G673" s="48" t="str">
        <f>Source!DD156</f>
        <v/>
      </c>
      <c r="H673" s="47">
        <f>ROUND(Source!AC156*Source!I156, 2)</f>
        <v>2.6</v>
      </c>
      <c r="I673" s="48"/>
      <c r="J673" s="48">
        <f>IF(Source!BC156&lt;&gt; 0, Source!BC156, 1)</f>
        <v>9.56</v>
      </c>
      <c r="K673" s="47">
        <f>Source!P156</f>
        <v>24.87</v>
      </c>
      <c r="L673" s="49"/>
    </row>
    <row r="674" spans="1:26" ht="14.25" x14ac:dyDescent="0.2">
      <c r="A674" s="61"/>
      <c r="B674" s="61"/>
      <c r="C674" s="61" t="s">
        <v>1124</v>
      </c>
      <c r="D674" s="46" t="s">
        <v>1125</v>
      </c>
      <c r="E674" s="31">
        <f>Source!BZ156</f>
        <v>93</v>
      </c>
      <c r="F674" s="63"/>
      <c r="G674" s="48"/>
      <c r="H674" s="47">
        <f>SUM(S669:S676)</f>
        <v>1.82</v>
      </c>
      <c r="I674" s="51"/>
      <c r="J674" s="44">
        <f>Source!AT156</f>
        <v>93</v>
      </c>
      <c r="K674" s="47">
        <f>SUM(T669:T676)</f>
        <v>89.42</v>
      </c>
      <c r="L674" s="49"/>
    </row>
    <row r="675" spans="1:26" ht="14.25" x14ac:dyDescent="0.2">
      <c r="A675" s="61"/>
      <c r="B675" s="61"/>
      <c r="C675" s="61" t="s">
        <v>1126</v>
      </c>
      <c r="D675" s="46" t="s">
        <v>1125</v>
      </c>
      <c r="E675" s="31">
        <f>Source!CA156</f>
        <v>62</v>
      </c>
      <c r="F675" s="63"/>
      <c r="G675" s="48"/>
      <c r="H675" s="47">
        <f>SUM(U669:U676)</f>
        <v>1.22</v>
      </c>
      <c r="I675" s="51"/>
      <c r="J675" s="44">
        <f>Source!AU156</f>
        <v>62</v>
      </c>
      <c r="K675" s="47">
        <f>SUM(V669:V676)</f>
        <v>59.61</v>
      </c>
      <c r="L675" s="49"/>
    </row>
    <row r="676" spans="1:26" ht="14.25" x14ac:dyDescent="0.2">
      <c r="A676" s="62"/>
      <c r="B676" s="62"/>
      <c r="C676" s="62" t="s">
        <v>1127</v>
      </c>
      <c r="D676" s="52" t="s">
        <v>1128</v>
      </c>
      <c r="E676" s="53">
        <f>Source!AQ156</f>
        <v>6.59</v>
      </c>
      <c r="F676" s="54"/>
      <c r="G676" s="55" t="str">
        <f>Source!DI156</f>
        <v>)*1,15)*1,15</v>
      </c>
      <c r="H676" s="54"/>
      <c r="I676" s="55"/>
      <c r="J676" s="55"/>
      <c r="K676" s="54"/>
      <c r="L676" s="56">
        <f>Source!U156</f>
        <v>0.14467356499999998</v>
      </c>
    </row>
    <row r="677" spans="1:26" ht="15" x14ac:dyDescent="0.25">
      <c r="G677" s="57">
        <f>H670+H671+H673+H674+H675</f>
        <v>12.860000000000001</v>
      </c>
      <c r="H677" s="57"/>
      <c r="J677" s="57">
        <f>K670+K671+K673+K674+K675</f>
        <v>320.87</v>
      </c>
      <c r="K677" s="57"/>
      <c r="L677" s="58">
        <f>Source!U156</f>
        <v>0.14467356499999998</v>
      </c>
      <c r="O677" s="36">
        <f>G677</f>
        <v>12.860000000000001</v>
      </c>
      <c r="P677" s="36">
        <f>J677</f>
        <v>320.87</v>
      </c>
      <c r="Q677" s="36">
        <f>L677</f>
        <v>0.14467356499999998</v>
      </c>
      <c r="W677">
        <f>IF(Source!BI156&lt;=1,H670+H671+H673+H674+H675, 0)</f>
        <v>12.860000000000001</v>
      </c>
      <c r="X677">
        <f>IF(Source!BI156=2,H670+H671+H673+H674+H675, 0)</f>
        <v>0</v>
      </c>
      <c r="Y677">
        <f>IF(Source!BI156=3,H670+H671+H673+H674+H675, 0)</f>
        <v>0</v>
      </c>
      <c r="Z677">
        <f>IF(Source!BI156=4,H670+H671+H673+H674+H675, 0)</f>
        <v>0</v>
      </c>
    </row>
    <row r="678" spans="1:26" ht="409.5" x14ac:dyDescent="0.2">
      <c r="A678" s="61">
        <v>128</v>
      </c>
      <c r="B678" s="61" t="s">
        <v>1260</v>
      </c>
      <c r="C678" s="61" t="s">
        <v>1281</v>
      </c>
      <c r="D678" s="46" t="str">
        <f>Source!H157</f>
        <v>т</v>
      </c>
      <c r="E678" s="31">
        <f>Source!I157</f>
        <v>2.1192000000000002</v>
      </c>
      <c r="F678" s="47">
        <f>Source!AL157+Source!AM157+Source!AO157</f>
        <v>483.35</v>
      </c>
      <c r="G678" s="48"/>
      <c r="H678" s="47"/>
      <c r="I678" s="48" t="str">
        <f>Source!BO157</f>
        <v>Письмо Минстроя РФ №13023-ИФ/09 от. 07.03.2024</v>
      </c>
      <c r="J678" s="48"/>
      <c r="K678" s="47"/>
      <c r="L678" s="49"/>
      <c r="S678">
        <f>ROUND((Source!FX157/100)*((ROUND(Source!AF157*Source!I157, 2)+ROUND(Source!AE157*Source!I157, 2))), 2)</f>
        <v>602.26</v>
      </c>
      <c r="T678">
        <f>Source!X157</f>
        <v>29486.74</v>
      </c>
      <c r="U678">
        <f>ROUND((Source!FY157/100)*((ROUND(Source!AF157*Source!I157, 2)+ROUND(Source!AE157*Source!I157, 2))), 2)</f>
        <v>301.13</v>
      </c>
      <c r="V678">
        <f>Source!Y157</f>
        <v>14743.37</v>
      </c>
    </row>
    <row r="679" spans="1:26" ht="28.5" x14ac:dyDescent="0.2">
      <c r="A679" s="61"/>
      <c r="B679" s="61"/>
      <c r="C679" s="61" t="s">
        <v>1122</v>
      </c>
      <c r="D679" s="46"/>
      <c r="E679" s="31"/>
      <c r="F679" s="47">
        <f>Source!AO157</f>
        <v>200.15</v>
      </c>
      <c r="G679" s="48" t="str">
        <f>Source!DG157</f>
        <v>)*1,15)*1,1)*1,15</v>
      </c>
      <c r="H679" s="47">
        <f>ROUND(Source!AF157*Source!I157, 2)</f>
        <v>617.04999999999995</v>
      </c>
      <c r="I679" s="48"/>
      <c r="J679" s="48">
        <f>IF(Source!BA157&lt;&gt; 0, Source!BA157, 1)</f>
        <v>48.96</v>
      </c>
      <c r="K679" s="47">
        <f>Source!S157</f>
        <v>30210.639999999999</v>
      </c>
      <c r="L679" s="49"/>
      <c r="R679">
        <f>H679</f>
        <v>617.04999999999995</v>
      </c>
    </row>
    <row r="680" spans="1:26" ht="14.25" x14ac:dyDescent="0.2">
      <c r="A680" s="61"/>
      <c r="B680" s="61"/>
      <c r="C680" s="61" t="s">
        <v>642</v>
      </c>
      <c r="D680" s="46"/>
      <c r="E680" s="31"/>
      <c r="F680" s="47">
        <f>Source!AM157</f>
        <v>239.77</v>
      </c>
      <c r="G680" s="48" t="str">
        <f>Source!DE157</f>
        <v>)*1,15)*1,15</v>
      </c>
      <c r="H680" s="47">
        <f>ROUND(Source!AD157*Source!I157, 2)</f>
        <v>676.72</v>
      </c>
      <c r="I680" s="48"/>
      <c r="J680" s="48">
        <f>IF(Source!BB157&lt;&gt; 0, Source!BB157, 1)</f>
        <v>14.22</v>
      </c>
      <c r="K680" s="47">
        <f>Source!Q157</f>
        <v>9623.02</v>
      </c>
      <c r="L680" s="49"/>
    </row>
    <row r="681" spans="1:26" ht="28.5" x14ac:dyDescent="0.2">
      <c r="A681" s="61"/>
      <c r="B681" s="61"/>
      <c r="C681" s="61" t="s">
        <v>1123</v>
      </c>
      <c r="D681" s="46"/>
      <c r="E681" s="31"/>
      <c r="F681" s="47">
        <f>Source!AN157</f>
        <v>16.91</v>
      </c>
      <c r="G681" s="48" t="str">
        <f>Source!DF157</f>
        <v>)*1,15)*1,1)*1,15</v>
      </c>
      <c r="H681" s="50">
        <f>ROUND(Source!AE157*Source!I157, 2)</f>
        <v>52.13</v>
      </c>
      <c r="I681" s="48"/>
      <c r="J681" s="48">
        <f>IF(Source!BS157&lt;&gt; 0, Source!BS157, 1)</f>
        <v>48.96</v>
      </c>
      <c r="K681" s="50">
        <f>Source!R157</f>
        <v>2552.4</v>
      </c>
      <c r="L681" s="49"/>
      <c r="R681">
        <f>H681</f>
        <v>52.13</v>
      </c>
    </row>
    <row r="682" spans="1:26" ht="14.25" x14ac:dyDescent="0.2">
      <c r="A682" s="61"/>
      <c r="B682" s="61"/>
      <c r="C682" s="61" t="s">
        <v>1158</v>
      </c>
      <c r="D682" s="46"/>
      <c r="E682" s="31"/>
      <c r="F682" s="47">
        <f>Source!AL157</f>
        <v>43.43</v>
      </c>
      <c r="G682" s="48" t="str">
        <f>Source!DD157</f>
        <v/>
      </c>
      <c r="H682" s="47">
        <f>ROUND(Source!AC157*Source!I157, 2)</f>
        <v>92.04</v>
      </c>
      <c r="I682" s="48"/>
      <c r="J682" s="48">
        <f>IF(Source!BC157&lt;&gt; 0, Source!BC157, 1)</f>
        <v>9.56</v>
      </c>
      <c r="K682" s="47">
        <f>Source!P157</f>
        <v>879.87</v>
      </c>
      <c r="L682" s="49"/>
    </row>
    <row r="683" spans="1:26" ht="14.25" x14ac:dyDescent="0.2">
      <c r="A683" s="61"/>
      <c r="B683" s="61"/>
      <c r="C683" s="61" t="s">
        <v>1124</v>
      </c>
      <c r="D683" s="46" t="s">
        <v>1125</v>
      </c>
      <c r="E683" s="31">
        <f>Source!BZ157</f>
        <v>90</v>
      </c>
      <c r="F683" s="63"/>
      <c r="G683" s="48"/>
      <c r="H683" s="47">
        <f>SUM(S678:S685)</f>
        <v>602.26</v>
      </c>
      <c r="I683" s="51"/>
      <c r="J683" s="44">
        <f>Source!AT157</f>
        <v>90</v>
      </c>
      <c r="K683" s="47">
        <f>SUM(T678:T685)</f>
        <v>29486.74</v>
      </c>
      <c r="L683" s="49"/>
    </row>
    <row r="684" spans="1:26" ht="14.25" x14ac:dyDescent="0.2">
      <c r="A684" s="61"/>
      <c r="B684" s="61"/>
      <c r="C684" s="61" t="s">
        <v>1126</v>
      </c>
      <c r="D684" s="46" t="s">
        <v>1125</v>
      </c>
      <c r="E684" s="31">
        <f>Source!CA157</f>
        <v>45</v>
      </c>
      <c r="F684" s="63"/>
      <c r="G684" s="48"/>
      <c r="H684" s="47">
        <f>SUM(U678:U685)</f>
        <v>301.13</v>
      </c>
      <c r="I684" s="51"/>
      <c r="J684" s="44">
        <f>Source!AU157</f>
        <v>45</v>
      </c>
      <c r="K684" s="47">
        <f>SUM(V678:V685)</f>
        <v>14743.37</v>
      </c>
      <c r="L684" s="49"/>
    </row>
    <row r="685" spans="1:26" ht="14.25" x14ac:dyDescent="0.2">
      <c r="A685" s="62"/>
      <c r="B685" s="62"/>
      <c r="C685" s="62" t="s">
        <v>1127</v>
      </c>
      <c r="D685" s="52" t="s">
        <v>1128</v>
      </c>
      <c r="E685" s="53">
        <f>Source!AQ157</f>
        <v>23.3</v>
      </c>
      <c r="F685" s="54"/>
      <c r="G685" s="55" t="str">
        <f>Source!DI157</f>
        <v>)*1,15)*1,15</v>
      </c>
      <c r="H685" s="54"/>
      <c r="I685" s="55"/>
      <c r="J685" s="55"/>
      <c r="K685" s="54"/>
      <c r="L685" s="56">
        <f>Source!U157</f>
        <v>65.301558599999993</v>
      </c>
    </row>
    <row r="686" spans="1:26" ht="15" x14ac:dyDescent="0.25">
      <c r="G686" s="57">
        <f>H679+H680+H682+H683+H684</f>
        <v>2289.1999999999998</v>
      </c>
      <c r="H686" s="57"/>
      <c r="J686" s="57">
        <f>K679+K680+K682+K683+K684</f>
        <v>84943.64</v>
      </c>
      <c r="K686" s="57"/>
      <c r="L686" s="58">
        <f>Source!U157</f>
        <v>65.301558599999993</v>
      </c>
      <c r="O686" s="36">
        <f>G686</f>
        <v>2289.1999999999998</v>
      </c>
      <c r="P686" s="36">
        <f>J686</f>
        <v>84943.64</v>
      </c>
      <c r="Q686" s="36">
        <f>L686</f>
        <v>65.301558599999993</v>
      </c>
      <c r="W686">
        <f>IF(Source!BI157&lt;=1,H679+H680+H682+H683+H684, 0)</f>
        <v>0</v>
      </c>
      <c r="X686">
        <f>IF(Source!BI157=2,H679+H680+H682+H683+H684, 0)</f>
        <v>2289.1999999999998</v>
      </c>
      <c r="Y686">
        <f>IF(Source!BI157=3,H679+H680+H682+H683+H684, 0)</f>
        <v>0</v>
      </c>
      <c r="Z686">
        <f>IF(Source!BI157=4,H679+H680+H682+H683+H684, 0)</f>
        <v>0</v>
      </c>
    </row>
    <row r="687" spans="1:26" ht="57" x14ac:dyDescent="0.2">
      <c r="A687" s="62">
        <v>129</v>
      </c>
      <c r="B687" s="62" t="str">
        <f>Source!F158</f>
        <v>08.3.11.01-0060</v>
      </c>
      <c r="C687" s="62" t="s">
        <v>1282</v>
      </c>
      <c r="D687" s="52" t="str">
        <f>Source!H158</f>
        <v>т</v>
      </c>
      <c r="E687" s="53">
        <f>Source!I158</f>
        <v>1.014</v>
      </c>
      <c r="F687" s="54">
        <f>Source!AL158</f>
        <v>10329.5</v>
      </c>
      <c r="G687" s="55" t="str">
        <f>Source!DD158</f>
        <v/>
      </c>
      <c r="H687" s="54">
        <f>ROUND(Source!AC158*Source!I158, 2)</f>
        <v>10474.11</v>
      </c>
      <c r="I687" s="55" t="str">
        <f>Source!BO158</f>
        <v>Письмо Минстроя РФ №13023-ИФ/09 от. 07.03.2024</v>
      </c>
      <c r="J687" s="55">
        <f>IF(Source!BC158&lt;&gt; 0, Source!BC158, 1)</f>
        <v>9.56</v>
      </c>
      <c r="K687" s="54">
        <f>Source!P158</f>
        <v>100132.52</v>
      </c>
      <c r="L687" s="59"/>
      <c r="S687">
        <f>ROUND((Source!FX158/100)*((ROUND(Source!AF158*Source!I158, 2)+ROUND(Source!AE158*Source!I158, 2))), 2)</f>
        <v>0</v>
      </c>
      <c r="T687">
        <f>Source!X158</f>
        <v>0</v>
      </c>
      <c r="U687">
        <f>ROUND((Source!FY158/100)*((ROUND(Source!AF158*Source!I158, 2)+ROUND(Source!AE158*Source!I158, 2))), 2)</f>
        <v>0</v>
      </c>
      <c r="V687">
        <f>Source!Y158</f>
        <v>0</v>
      </c>
    </row>
    <row r="688" spans="1:26" ht="15" x14ac:dyDescent="0.25">
      <c r="G688" s="57">
        <f>H687</f>
        <v>10474.11</v>
      </c>
      <c r="H688" s="57"/>
      <c r="J688" s="57">
        <f>K687</f>
        <v>100132.52</v>
      </c>
      <c r="K688" s="57"/>
      <c r="L688" s="58">
        <f>Source!U158</f>
        <v>0</v>
      </c>
      <c r="O688" s="36">
        <f>G688</f>
        <v>10474.11</v>
      </c>
      <c r="P688" s="36">
        <f>J688</f>
        <v>100132.52</v>
      </c>
      <c r="Q688" s="36">
        <f>L688</f>
        <v>0</v>
      </c>
      <c r="W688">
        <f>IF(Source!BI158&lt;=1,H687, 0)</f>
        <v>10474.11</v>
      </c>
      <c r="X688">
        <f>IF(Source!BI158=2,H687, 0)</f>
        <v>0</v>
      </c>
      <c r="Y688">
        <f>IF(Source!BI158=3,H687, 0)</f>
        <v>0</v>
      </c>
      <c r="Z688">
        <f>IF(Source!BI158=4,H687, 0)</f>
        <v>0</v>
      </c>
    </row>
    <row r="689" spans="1:26" ht="57" x14ac:dyDescent="0.2">
      <c r="A689" s="62">
        <v>130</v>
      </c>
      <c r="B689" s="62" t="str">
        <f>Source!F159</f>
        <v>08.3.11.01-0054</v>
      </c>
      <c r="C689" s="62" t="s">
        <v>1269</v>
      </c>
      <c r="D689" s="52" t="str">
        <f>Source!H159</f>
        <v>т</v>
      </c>
      <c r="E689" s="53">
        <f>Source!I159</f>
        <v>1.1220000000000001</v>
      </c>
      <c r="F689" s="54">
        <f>Source!AL159</f>
        <v>7583.68</v>
      </c>
      <c r="G689" s="55" t="str">
        <f>Source!DD159</f>
        <v/>
      </c>
      <c r="H689" s="54">
        <f>ROUND(Source!AC159*Source!I159, 2)</f>
        <v>8508.89</v>
      </c>
      <c r="I689" s="55" t="str">
        <f>Source!BO159</f>
        <v>Письмо Минстроя РФ №13023-ИФ/09 от. 07.03.2024</v>
      </c>
      <c r="J689" s="55">
        <f>IF(Source!BC159&lt;&gt; 0, Source!BC159, 1)</f>
        <v>9.56</v>
      </c>
      <c r="K689" s="54">
        <f>Source!P159</f>
        <v>81344.98</v>
      </c>
      <c r="L689" s="59"/>
      <c r="S689">
        <f>ROUND((Source!FX159/100)*((ROUND(Source!AF159*Source!I159, 2)+ROUND(Source!AE159*Source!I159, 2))), 2)</f>
        <v>0</v>
      </c>
      <c r="T689">
        <f>Source!X159</f>
        <v>0</v>
      </c>
      <c r="U689">
        <f>ROUND((Source!FY159/100)*((ROUND(Source!AF159*Source!I159, 2)+ROUND(Source!AE159*Source!I159, 2))), 2)</f>
        <v>0</v>
      </c>
      <c r="V689">
        <f>Source!Y159</f>
        <v>0</v>
      </c>
    </row>
    <row r="690" spans="1:26" ht="15" x14ac:dyDescent="0.25">
      <c r="G690" s="57">
        <f>H689</f>
        <v>8508.89</v>
      </c>
      <c r="H690" s="57"/>
      <c r="J690" s="57">
        <f>K689</f>
        <v>81344.98</v>
      </c>
      <c r="K690" s="57"/>
      <c r="L690" s="58">
        <f>Source!U159</f>
        <v>0</v>
      </c>
      <c r="O690" s="36">
        <f>G690</f>
        <v>8508.89</v>
      </c>
      <c r="P690" s="36">
        <f>J690</f>
        <v>81344.98</v>
      </c>
      <c r="Q690" s="36">
        <f>L690</f>
        <v>0</v>
      </c>
      <c r="W690">
        <f>IF(Source!BI159&lt;=1,H689, 0)</f>
        <v>8508.89</v>
      </c>
      <c r="X690">
        <f>IF(Source!BI159=2,H689, 0)</f>
        <v>0</v>
      </c>
      <c r="Y690">
        <f>IF(Source!BI159=3,H689, 0)</f>
        <v>0</v>
      </c>
      <c r="Z690">
        <f>IF(Source!BI159=4,H689, 0)</f>
        <v>0</v>
      </c>
    </row>
    <row r="691" spans="1:26" ht="57" x14ac:dyDescent="0.2">
      <c r="A691" s="62">
        <v>131</v>
      </c>
      <c r="B691" s="62" t="str">
        <f>Source!F160</f>
        <v>08.3.11.01-0051</v>
      </c>
      <c r="C691" s="62" t="s">
        <v>1264</v>
      </c>
      <c r="D691" s="52" t="str">
        <f>Source!H160</f>
        <v>т</v>
      </c>
      <c r="E691" s="53">
        <f>Source!I160</f>
        <v>1.0500000000000001E-2</v>
      </c>
      <c r="F691" s="54">
        <f>Source!AL160</f>
        <v>7322.18</v>
      </c>
      <c r="G691" s="55" t="str">
        <f>Source!DD160</f>
        <v/>
      </c>
      <c r="H691" s="54">
        <f>ROUND(Source!AC160*Source!I160, 2)</f>
        <v>76.88</v>
      </c>
      <c r="I691" s="55" t="str">
        <f>Source!BO160</f>
        <v>Письмо Минстроя РФ №13023-ИФ/09 от. 07.03.2024</v>
      </c>
      <c r="J691" s="55">
        <f>IF(Source!BC160&lt;&gt; 0, Source!BC160, 1)</f>
        <v>9.56</v>
      </c>
      <c r="K691" s="54">
        <f>Source!P160</f>
        <v>735</v>
      </c>
      <c r="L691" s="59"/>
      <c r="S691">
        <f>ROUND((Source!FX160/100)*((ROUND(Source!AF160*Source!I160, 2)+ROUND(Source!AE160*Source!I160, 2))), 2)</f>
        <v>0</v>
      </c>
      <c r="T691">
        <f>Source!X160</f>
        <v>0</v>
      </c>
      <c r="U691">
        <f>ROUND((Source!FY160/100)*((ROUND(Source!AF160*Source!I160, 2)+ROUND(Source!AE160*Source!I160, 2))), 2)</f>
        <v>0</v>
      </c>
      <c r="V691">
        <f>Source!Y160</f>
        <v>0</v>
      </c>
    </row>
    <row r="692" spans="1:26" ht="15" x14ac:dyDescent="0.25">
      <c r="G692" s="57">
        <f>H691</f>
        <v>76.88</v>
      </c>
      <c r="H692" s="57"/>
      <c r="J692" s="57">
        <f>K691</f>
        <v>735</v>
      </c>
      <c r="K692" s="57"/>
      <c r="L692" s="58">
        <f>Source!U160</f>
        <v>0</v>
      </c>
      <c r="O692" s="36">
        <f>G692</f>
        <v>76.88</v>
      </c>
      <c r="P692" s="36">
        <f>J692</f>
        <v>735</v>
      </c>
      <c r="Q692" s="36">
        <f>L692</f>
        <v>0</v>
      </c>
      <c r="W692">
        <f>IF(Source!BI160&lt;=1,H691, 0)</f>
        <v>76.88</v>
      </c>
      <c r="X692">
        <f>IF(Source!BI160=2,H691, 0)</f>
        <v>0</v>
      </c>
      <c r="Y692">
        <f>IF(Source!BI160=3,H691, 0)</f>
        <v>0</v>
      </c>
      <c r="Z692">
        <f>IF(Source!BI160=4,H691, 0)</f>
        <v>0</v>
      </c>
    </row>
    <row r="693" spans="1:26" ht="57" x14ac:dyDescent="0.2">
      <c r="A693" s="62">
        <v>132</v>
      </c>
      <c r="B693" s="62" t="str">
        <f>Source!F161</f>
        <v>08.3.01.02-0020</v>
      </c>
      <c r="C693" s="62" t="s">
        <v>1263</v>
      </c>
      <c r="D693" s="52" t="str">
        <f>Source!H161</f>
        <v>т</v>
      </c>
      <c r="E693" s="53">
        <f>Source!I161</f>
        <v>1.55E-2</v>
      </c>
      <c r="F693" s="54">
        <f>Source!AL161</f>
        <v>10804.39</v>
      </c>
      <c r="G693" s="55" t="str">
        <f>Source!DD161</f>
        <v/>
      </c>
      <c r="H693" s="54">
        <f>ROUND(Source!AC161*Source!I161, 2)</f>
        <v>167.47</v>
      </c>
      <c r="I693" s="55" t="str">
        <f>Source!BO161</f>
        <v>Письмо Минстроя РФ №13023-ИФ/09 от. 07.03.2024</v>
      </c>
      <c r="J693" s="55">
        <f>IF(Source!BC161&lt;&gt; 0, Source!BC161, 1)</f>
        <v>9.56</v>
      </c>
      <c r="K693" s="54">
        <f>Source!P161</f>
        <v>1600.99</v>
      </c>
      <c r="L693" s="59"/>
      <c r="S693">
        <f>ROUND((Source!FX161/100)*((ROUND(Source!AF161*Source!I161, 2)+ROUND(Source!AE161*Source!I161, 2))), 2)</f>
        <v>0</v>
      </c>
      <c r="T693">
        <f>Source!X161</f>
        <v>0</v>
      </c>
      <c r="U693">
        <f>ROUND((Source!FY161/100)*((ROUND(Source!AF161*Source!I161, 2)+ROUND(Source!AE161*Source!I161, 2))), 2)</f>
        <v>0</v>
      </c>
      <c r="V693">
        <f>Source!Y161</f>
        <v>0</v>
      </c>
    </row>
    <row r="694" spans="1:26" ht="15" x14ac:dyDescent="0.25">
      <c r="G694" s="57">
        <f>H693</f>
        <v>167.47</v>
      </c>
      <c r="H694" s="57"/>
      <c r="J694" s="57">
        <f>K693</f>
        <v>1600.99</v>
      </c>
      <c r="K694" s="57"/>
      <c r="L694" s="58">
        <f>Source!U161</f>
        <v>0</v>
      </c>
      <c r="O694" s="36">
        <f>G694</f>
        <v>167.47</v>
      </c>
      <c r="P694" s="36">
        <f>J694</f>
        <v>1600.99</v>
      </c>
      <c r="Q694" s="36">
        <f>L694</f>
        <v>0</v>
      </c>
      <c r="W694">
        <f>IF(Source!BI161&lt;=1,H693, 0)</f>
        <v>167.47</v>
      </c>
      <c r="X694">
        <f>IF(Source!BI161=2,H693, 0)</f>
        <v>0</v>
      </c>
      <c r="Y694">
        <f>IF(Source!BI161=3,H693, 0)</f>
        <v>0</v>
      </c>
      <c r="Z694">
        <f>IF(Source!BI161=4,H693, 0)</f>
        <v>0</v>
      </c>
    </row>
    <row r="695" spans="1:26" ht="409.5" x14ac:dyDescent="0.2">
      <c r="A695" s="61">
        <v>133</v>
      </c>
      <c r="B695" s="61" t="s">
        <v>1265</v>
      </c>
      <c r="C695" s="61" t="s">
        <v>1283</v>
      </c>
      <c r="D695" s="46" t="str">
        <f>Source!H162</f>
        <v>т</v>
      </c>
      <c r="E695" s="31">
        <f>Source!I162</f>
        <v>2.1192000000000002</v>
      </c>
      <c r="F695" s="47">
        <f>Source!AL162+Source!AM162+Source!AO162</f>
        <v>778.06999999999994</v>
      </c>
      <c r="G695" s="48"/>
      <c r="H695" s="47"/>
      <c r="I695" s="48" t="str">
        <f>Source!BO162</f>
        <v>Письмо Минстроя РФ №13023-ИФ/09 от. 07.03.2024</v>
      </c>
      <c r="J695" s="48"/>
      <c r="K695" s="47"/>
      <c r="L695" s="49"/>
      <c r="S695">
        <f>ROUND((Source!FX162/100)*((ROUND(Source!AF162*Source!I162, 2)+ROUND(Source!AE162*Source!I162, 2))), 2)</f>
        <v>584.6</v>
      </c>
      <c r="T695">
        <f>Source!X162</f>
        <v>28621.79</v>
      </c>
      <c r="U695">
        <f>ROUND((Source!FY162/100)*((ROUND(Source!AF162*Source!I162, 2)+ROUND(Source!AE162*Source!I162, 2))), 2)</f>
        <v>389.73</v>
      </c>
      <c r="V695">
        <f>Source!Y162</f>
        <v>19081.189999999999</v>
      </c>
    </row>
    <row r="696" spans="1:26" ht="28.5" x14ac:dyDescent="0.2">
      <c r="A696" s="61"/>
      <c r="B696" s="61"/>
      <c r="C696" s="61" t="s">
        <v>1122</v>
      </c>
      <c r="D696" s="46"/>
      <c r="E696" s="31"/>
      <c r="F696" s="47">
        <f>Source!AO162</f>
        <v>166.44</v>
      </c>
      <c r="G696" s="48" t="str">
        <f>Source!DG162</f>
        <v>)*1,15)*1,1)*1,15</v>
      </c>
      <c r="H696" s="47">
        <f>ROUND(Source!AF162*Source!I162, 2)</f>
        <v>513.12</v>
      </c>
      <c r="I696" s="48"/>
      <c r="J696" s="48">
        <f>IF(Source!BA162&lt;&gt; 0, Source!BA162, 1)</f>
        <v>48.96</v>
      </c>
      <c r="K696" s="47">
        <f>Source!S162</f>
        <v>25122.45</v>
      </c>
      <c r="L696" s="49"/>
      <c r="R696">
        <f>H696</f>
        <v>513.12</v>
      </c>
    </row>
    <row r="697" spans="1:26" ht="14.25" x14ac:dyDescent="0.2">
      <c r="A697" s="61"/>
      <c r="B697" s="61"/>
      <c r="C697" s="61" t="s">
        <v>642</v>
      </c>
      <c r="D697" s="46"/>
      <c r="E697" s="31"/>
      <c r="F697" s="47">
        <f>Source!AM162</f>
        <v>476.72</v>
      </c>
      <c r="G697" s="48" t="str">
        <f>Source!DE162</f>
        <v>)*1,15)*1,15</v>
      </c>
      <c r="H697" s="47">
        <f>ROUND(Source!AD162*Source!I162, 2)</f>
        <v>1346.56</v>
      </c>
      <c r="I697" s="48"/>
      <c r="J697" s="48">
        <f>IF(Source!BB162&lt;&gt; 0, Source!BB162, 1)</f>
        <v>14.22</v>
      </c>
      <c r="K697" s="47">
        <f>Source!Q162</f>
        <v>19148.099999999999</v>
      </c>
      <c r="L697" s="49"/>
    </row>
    <row r="698" spans="1:26" ht="28.5" x14ac:dyDescent="0.2">
      <c r="A698" s="61"/>
      <c r="B698" s="61"/>
      <c r="C698" s="61" t="s">
        <v>1123</v>
      </c>
      <c r="D698" s="46"/>
      <c r="E698" s="31"/>
      <c r="F698" s="47">
        <f>Source!AN162</f>
        <v>37.46</v>
      </c>
      <c r="G698" s="48" t="str">
        <f>Source!DF162</f>
        <v>)*1,15)*1,1)*1,15</v>
      </c>
      <c r="H698" s="50">
        <f>ROUND(Source!AE162*Source!I162, 2)</f>
        <v>115.48</v>
      </c>
      <c r="I698" s="48"/>
      <c r="J698" s="48">
        <f>IF(Source!BS162&lt;&gt; 0, Source!BS162, 1)</f>
        <v>48.96</v>
      </c>
      <c r="K698" s="50">
        <f>Source!R162</f>
        <v>5653.67</v>
      </c>
      <c r="L698" s="49"/>
      <c r="R698">
        <f>H698</f>
        <v>115.48</v>
      </c>
    </row>
    <row r="699" spans="1:26" ht="14.25" x14ac:dyDescent="0.2">
      <c r="A699" s="61"/>
      <c r="B699" s="61"/>
      <c r="C699" s="61" t="s">
        <v>1158</v>
      </c>
      <c r="D699" s="46"/>
      <c r="E699" s="31"/>
      <c r="F699" s="47">
        <f>Source!AL162</f>
        <v>134.91</v>
      </c>
      <c r="G699" s="48" t="str">
        <f>Source!DD162</f>
        <v/>
      </c>
      <c r="H699" s="47">
        <f>ROUND(Source!AC162*Source!I162, 2)</f>
        <v>285.89999999999998</v>
      </c>
      <c r="I699" s="48"/>
      <c r="J699" s="48">
        <f>IF(Source!BC162&lt;&gt; 0, Source!BC162, 1)</f>
        <v>9.56</v>
      </c>
      <c r="K699" s="47">
        <f>Source!P162</f>
        <v>2733.22</v>
      </c>
      <c r="L699" s="49"/>
    </row>
    <row r="700" spans="1:26" ht="14.25" x14ac:dyDescent="0.2">
      <c r="A700" s="61"/>
      <c r="B700" s="61"/>
      <c r="C700" s="61" t="s">
        <v>1124</v>
      </c>
      <c r="D700" s="46" t="s">
        <v>1125</v>
      </c>
      <c r="E700" s="31">
        <f>Source!BZ162</f>
        <v>93</v>
      </c>
      <c r="F700" s="63"/>
      <c r="G700" s="48"/>
      <c r="H700" s="47">
        <f>SUM(S695:S702)</f>
        <v>584.6</v>
      </c>
      <c r="I700" s="51"/>
      <c r="J700" s="44">
        <f>Source!AT162</f>
        <v>93</v>
      </c>
      <c r="K700" s="47">
        <f>SUM(T695:T702)</f>
        <v>28621.79</v>
      </c>
      <c r="L700" s="49"/>
    </row>
    <row r="701" spans="1:26" ht="14.25" x14ac:dyDescent="0.2">
      <c r="A701" s="61"/>
      <c r="B701" s="61"/>
      <c r="C701" s="61" t="s">
        <v>1126</v>
      </c>
      <c r="D701" s="46" t="s">
        <v>1125</v>
      </c>
      <c r="E701" s="31">
        <f>Source!CA162</f>
        <v>62</v>
      </c>
      <c r="F701" s="63"/>
      <c r="G701" s="48"/>
      <c r="H701" s="47">
        <f>SUM(U695:U702)</f>
        <v>389.73</v>
      </c>
      <c r="I701" s="51"/>
      <c r="J701" s="44">
        <f>Source!AU162</f>
        <v>62</v>
      </c>
      <c r="K701" s="47">
        <f>SUM(V695:V702)</f>
        <v>19081.189999999999</v>
      </c>
      <c r="L701" s="49"/>
    </row>
    <row r="702" spans="1:26" ht="14.25" x14ac:dyDescent="0.2">
      <c r="A702" s="62"/>
      <c r="B702" s="62"/>
      <c r="C702" s="62" t="s">
        <v>1127</v>
      </c>
      <c r="D702" s="52" t="s">
        <v>1128</v>
      </c>
      <c r="E702" s="53">
        <f>Source!AQ162</f>
        <v>18.25</v>
      </c>
      <c r="F702" s="54"/>
      <c r="G702" s="55" t="str">
        <f>Source!DI162</f>
        <v>)*1,15)*1,15</v>
      </c>
      <c r="H702" s="54"/>
      <c r="I702" s="55"/>
      <c r="J702" s="55"/>
      <c r="K702" s="54"/>
      <c r="L702" s="56">
        <f>Source!U162</f>
        <v>51.14821649999999</v>
      </c>
    </row>
    <row r="703" spans="1:26" ht="15" x14ac:dyDescent="0.25">
      <c r="G703" s="57">
        <f>H696+H697+H699+H700+H701</f>
        <v>3119.91</v>
      </c>
      <c r="H703" s="57"/>
      <c r="J703" s="57">
        <f>K696+K697+K699+K700+K701</f>
        <v>94706.75</v>
      </c>
      <c r="K703" s="57"/>
      <c r="L703" s="58">
        <f>Source!U162</f>
        <v>51.14821649999999</v>
      </c>
      <c r="O703" s="36">
        <f>G703</f>
        <v>3119.91</v>
      </c>
      <c r="P703" s="36">
        <f>J703</f>
        <v>94706.75</v>
      </c>
      <c r="Q703" s="36">
        <f>L703</f>
        <v>51.14821649999999</v>
      </c>
      <c r="W703">
        <f>IF(Source!BI162&lt;=1,H696+H697+H699+H700+H701, 0)</f>
        <v>3119.91</v>
      </c>
      <c r="X703">
        <f>IF(Source!BI162=2,H696+H697+H699+H700+H701, 0)</f>
        <v>0</v>
      </c>
      <c r="Y703">
        <f>IF(Source!BI162=3,H696+H697+H699+H700+H701, 0)</f>
        <v>0</v>
      </c>
      <c r="Z703">
        <f>IF(Source!BI162=4,H696+H697+H699+H700+H701, 0)</f>
        <v>0</v>
      </c>
    </row>
    <row r="704" spans="1:26" ht="409.5" x14ac:dyDescent="0.2">
      <c r="A704" s="61">
        <v>134</v>
      </c>
      <c r="B704" s="61" t="s">
        <v>1267</v>
      </c>
      <c r="C704" s="61" t="s">
        <v>1284</v>
      </c>
      <c r="D704" s="46" t="str">
        <f>Source!H163</f>
        <v>т</v>
      </c>
      <c r="E704" s="31">
        <f>Source!I163</f>
        <v>1.2800000000000001E-2</v>
      </c>
      <c r="F704" s="47">
        <f>Source!AL163+Source!AM163+Source!AO163</f>
        <v>3426.11</v>
      </c>
      <c r="G704" s="48"/>
      <c r="H704" s="47"/>
      <c r="I704" s="48" t="str">
        <f>Source!BO163</f>
        <v>Письмо Минстроя РФ №13023-ИФ/09 от. 07.03.2024</v>
      </c>
      <c r="J704" s="48"/>
      <c r="K704" s="47"/>
      <c r="L704" s="49"/>
      <c r="S704">
        <f>ROUND((Source!FX163/100)*((ROUND(Source!AF163*Source!I163, 2)+ROUND(Source!AE163*Source!I163, 2))), 2)</f>
        <v>18.600000000000001</v>
      </c>
      <c r="T704">
        <f>Source!X163</f>
        <v>910.81</v>
      </c>
      <c r="U704">
        <f>ROUND((Source!FY163/100)*((ROUND(Source!AF163*Source!I163, 2)+ROUND(Source!AE163*Source!I163, 2))), 2)</f>
        <v>9.3000000000000007</v>
      </c>
      <c r="V704">
        <f>Source!Y163</f>
        <v>455.4</v>
      </c>
    </row>
    <row r="705" spans="1:26" ht="28.5" x14ac:dyDescent="0.2">
      <c r="A705" s="61"/>
      <c r="B705" s="61"/>
      <c r="C705" s="61" t="s">
        <v>1122</v>
      </c>
      <c r="D705" s="46"/>
      <c r="E705" s="31"/>
      <c r="F705" s="47">
        <f>Source!AO163</f>
        <v>1092</v>
      </c>
      <c r="G705" s="48" t="str">
        <f>Source!DG163</f>
        <v>)*1,15)*1,1)*1,15</v>
      </c>
      <c r="H705" s="47">
        <f>ROUND(Source!AF163*Source!I163, 2)</f>
        <v>20.329999999999998</v>
      </c>
      <c r="I705" s="48"/>
      <c r="J705" s="48">
        <f>IF(Source!BA163&lt;&gt; 0, Source!BA163, 1)</f>
        <v>48.96</v>
      </c>
      <c r="K705" s="47">
        <f>Source!S163</f>
        <v>995.55</v>
      </c>
      <c r="L705" s="49"/>
      <c r="R705">
        <f>H705</f>
        <v>20.329999999999998</v>
      </c>
    </row>
    <row r="706" spans="1:26" ht="14.25" x14ac:dyDescent="0.2">
      <c r="A706" s="61"/>
      <c r="B706" s="61"/>
      <c r="C706" s="61" t="s">
        <v>642</v>
      </c>
      <c r="D706" s="46"/>
      <c r="E706" s="31"/>
      <c r="F706" s="47">
        <f>Source!AM163</f>
        <v>2108.56</v>
      </c>
      <c r="G706" s="48" t="str">
        <f>Source!DE163</f>
        <v>)*1,15)*1,15</v>
      </c>
      <c r="H706" s="47">
        <f>ROUND(Source!AD163*Source!I163, 2)</f>
        <v>35.72</v>
      </c>
      <c r="I706" s="48"/>
      <c r="J706" s="48">
        <f>IF(Source!BB163&lt;&gt; 0, Source!BB163, 1)</f>
        <v>14.22</v>
      </c>
      <c r="K706" s="47">
        <f>Source!Q163</f>
        <v>508</v>
      </c>
      <c r="L706" s="49"/>
    </row>
    <row r="707" spans="1:26" ht="28.5" x14ac:dyDescent="0.2">
      <c r="A707" s="61"/>
      <c r="B707" s="61"/>
      <c r="C707" s="61" t="s">
        <v>1123</v>
      </c>
      <c r="D707" s="46"/>
      <c r="E707" s="31"/>
      <c r="F707" s="47">
        <f>Source!AN163</f>
        <v>18.05</v>
      </c>
      <c r="G707" s="48" t="str">
        <f>Source!DF163</f>
        <v>)*1,15)*1,1)*1,15</v>
      </c>
      <c r="H707" s="50">
        <f>ROUND(Source!AE163*Source!I163, 2)</f>
        <v>0.34</v>
      </c>
      <c r="I707" s="48"/>
      <c r="J707" s="48">
        <f>IF(Source!BS163&lt;&gt; 0, Source!BS163, 1)</f>
        <v>48.96</v>
      </c>
      <c r="K707" s="50">
        <f>Source!R163</f>
        <v>16.46</v>
      </c>
      <c r="L707" s="49"/>
      <c r="R707">
        <f>H707</f>
        <v>0.34</v>
      </c>
    </row>
    <row r="708" spans="1:26" ht="14.25" x14ac:dyDescent="0.2">
      <c r="A708" s="61"/>
      <c r="B708" s="61"/>
      <c r="C708" s="61" t="s">
        <v>1158</v>
      </c>
      <c r="D708" s="46"/>
      <c r="E708" s="31"/>
      <c r="F708" s="47">
        <f>Source!AL163</f>
        <v>225.55</v>
      </c>
      <c r="G708" s="48" t="str">
        <f>Source!DD163</f>
        <v/>
      </c>
      <c r="H708" s="47">
        <f>ROUND(Source!AC163*Source!I163, 2)</f>
        <v>2.89</v>
      </c>
      <c r="I708" s="48"/>
      <c r="J708" s="48">
        <f>IF(Source!BC163&lt;&gt; 0, Source!BC163, 1)</f>
        <v>9.56</v>
      </c>
      <c r="K708" s="47">
        <f>Source!P163</f>
        <v>27.6</v>
      </c>
      <c r="L708" s="49"/>
    </row>
    <row r="709" spans="1:26" ht="14.25" x14ac:dyDescent="0.2">
      <c r="A709" s="61"/>
      <c r="B709" s="61"/>
      <c r="C709" s="61" t="s">
        <v>1124</v>
      </c>
      <c r="D709" s="46" t="s">
        <v>1125</v>
      </c>
      <c r="E709" s="31">
        <f>Source!BZ163</f>
        <v>90</v>
      </c>
      <c r="F709" s="63"/>
      <c r="G709" s="48"/>
      <c r="H709" s="47">
        <f>SUM(S704:S711)</f>
        <v>18.600000000000001</v>
      </c>
      <c r="I709" s="51"/>
      <c r="J709" s="44">
        <f>Source!AT163</f>
        <v>90</v>
      </c>
      <c r="K709" s="47">
        <f>SUM(T704:T711)</f>
        <v>910.81</v>
      </c>
      <c r="L709" s="49"/>
    </row>
    <row r="710" spans="1:26" ht="14.25" x14ac:dyDescent="0.2">
      <c r="A710" s="61"/>
      <c r="B710" s="61"/>
      <c r="C710" s="61" t="s">
        <v>1126</v>
      </c>
      <c r="D710" s="46" t="s">
        <v>1125</v>
      </c>
      <c r="E710" s="31">
        <f>Source!CA163</f>
        <v>45</v>
      </c>
      <c r="F710" s="63"/>
      <c r="G710" s="48"/>
      <c r="H710" s="47">
        <f>SUM(U704:U711)</f>
        <v>9.3000000000000007</v>
      </c>
      <c r="I710" s="51"/>
      <c r="J710" s="44">
        <f>Source!AU163</f>
        <v>45</v>
      </c>
      <c r="K710" s="47">
        <f>SUM(V704:V711)</f>
        <v>455.4</v>
      </c>
      <c r="L710" s="49"/>
    </row>
    <row r="711" spans="1:26" ht="14.25" x14ac:dyDescent="0.2">
      <c r="A711" s="62"/>
      <c r="B711" s="62"/>
      <c r="C711" s="62" t="s">
        <v>1127</v>
      </c>
      <c r="D711" s="52" t="s">
        <v>1128</v>
      </c>
      <c r="E711" s="53">
        <f>Source!AQ163</f>
        <v>130</v>
      </c>
      <c r="F711" s="54"/>
      <c r="G711" s="55" t="str">
        <f>Source!DI163</f>
        <v>)*1,15)*1,15</v>
      </c>
      <c r="H711" s="54"/>
      <c r="I711" s="55"/>
      <c r="J711" s="55"/>
      <c r="K711" s="54"/>
      <c r="L711" s="56">
        <f>Source!U163</f>
        <v>2.2006399999999999</v>
      </c>
    </row>
    <row r="712" spans="1:26" ht="15" x14ac:dyDescent="0.25">
      <c r="G712" s="57">
        <f>H705+H706+H708+H709+H710</f>
        <v>86.839999999999989</v>
      </c>
      <c r="H712" s="57"/>
      <c r="J712" s="57">
        <f>K705+K706+K708+K709+K710</f>
        <v>2897.36</v>
      </c>
      <c r="K712" s="57"/>
      <c r="L712" s="58">
        <f>Source!U163</f>
        <v>2.2006399999999999</v>
      </c>
      <c r="O712" s="36">
        <f>G712</f>
        <v>86.839999999999989</v>
      </c>
      <c r="P712" s="36">
        <f>J712</f>
        <v>2897.36</v>
      </c>
      <c r="Q712" s="36">
        <f>L712</f>
        <v>2.2006399999999999</v>
      </c>
      <c r="W712">
        <f>IF(Source!BI163&lt;=1,H705+H706+H708+H709+H710, 0)</f>
        <v>0</v>
      </c>
      <c r="X712">
        <f>IF(Source!BI163=2,H705+H706+H708+H709+H710, 0)</f>
        <v>86.839999999999989</v>
      </c>
      <c r="Y712">
        <f>IF(Source!BI163=3,H705+H706+H708+H709+H710, 0)</f>
        <v>0</v>
      </c>
      <c r="Z712">
        <f>IF(Source!BI163=4,H705+H706+H708+H709+H710, 0)</f>
        <v>0</v>
      </c>
    </row>
    <row r="713" spans="1:26" ht="57" x14ac:dyDescent="0.2">
      <c r="A713" s="62">
        <v>135</v>
      </c>
      <c r="B713" s="62" t="str">
        <f>Source!F164</f>
        <v>08.3.11.01-0054</v>
      </c>
      <c r="C713" s="62" t="s">
        <v>1269</v>
      </c>
      <c r="D713" s="52" t="str">
        <f>Source!H164</f>
        <v>т</v>
      </c>
      <c r="E713" s="53">
        <f>Source!I164</f>
        <v>3.0000000000000001E-3</v>
      </c>
      <c r="F713" s="54">
        <f>Source!AL164</f>
        <v>7583.68</v>
      </c>
      <c r="G713" s="55" t="str">
        <f>Source!DD164</f>
        <v/>
      </c>
      <c r="H713" s="54">
        <f>ROUND(Source!AC164*Source!I164, 2)</f>
        <v>22.75</v>
      </c>
      <c r="I713" s="55" t="str">
        <f>Source!BO164</f>
        <v>Письмо Минстроя РФ №13023-ИФ/09 от. 07.03.2024</v>
      </c>
      <c r="J713" s="55">
        <f>IF(Source!BC164&lt;&gt; 0, Source!BC164, 1)</f>
        <v>9.56</v>
      </c>
      <c r="K713" s="54">
        <f>Source!P164</f>
        <v>217.5</v>
      </c>
      <c r="L713" s="59"/>
      <c r="S713">
        <f>ROUND((Source!FX164/100)*((ROUND(Source!AF164*Source!I164, 2)+ROUND(Source!AE164*Source!I164, 2))), 2)</f>
        <v>0</v>
      </c>
      <c r="T713">
        <f>Source!X164</f>
        <v>0</v>
      </c>
      <c r="U713">
        <f>ROUND((Source!FY164/100)*((ROUND(Source!AF164*Source!I164, 2)+ROUND(Source!AE164*Source!I164, 2))), 2)</f>
        <v>0</v>
      </c>
      <c r="V713">
        <f>Source!Y164</f>
        <v>0</v>
      </c>
    </row>
    <row r="714" spans="1:26" ht="15" x14ac:dyDescent="0.25">
      <c r="G714" s="57">
        <f>H713</f>
        <v>22.75</v>
      </c>
      <c r="H714" s="57"/>
      <c r="J714" s="57">
        <f>K713</f>
        <v>217.5</v>
      </c>
      <c r="K714" s="57"/>
      <c r="L714" s="58">
        <f>Source!U164</f>
        <v>0</v>
      </c>
      <c r="O714" s="36">
        <f>G714</f>
        <v>22.75</v>
      </c>
      <c r="P714" s="36">
        <f>J714</f>
        <v>217.5</v>
      </c>
      <c r="Q714" s="36">
        <f>L714</f>
        <v>0</v>
      </c>
      <c r="W714">
        <f>IF(Source!BI164&lt;=1,H713, 0)</f>
        <v>22.75</v>
      </c>
      <c r="X714">
        <f>IF(Source!BI164=2,H713, 0)</f>
        <v>0</v>
      </c>
      <c r="Y714">
        <f>IF(Source!BI164=3,H713, 0)</f>
        <v>0</v>
      </c>
      <c r="Z714">
        <f>IF(Source!BI164=4,H713, 0)</f>
        <v>0</v>
      </c>
    </row>
    <row r="715" spans="1:26" ht="57" x14ac:dyDescent="0.2">
      <c r="A715" s="62">
        <v>136</v>
      </c>
      <c r="B715" s="62" t="str">
        <f>Source!F165</f>
        <v>08.3.05.02-0061</v>
      </c>
      <c r="C715" s="62" t="s">
        <v>1256</v>
      </c>
      <c r="D715" s="52" t="str">
        <f>Source!H165</f>
        <v>т</v>
      </c>
      <c r="E715" s="53">
        <f>Source!I165</f>
        <v>1.06E-2</v>
      </c>
      <c r="F715" s="54">
        <f>Source!AL165</f>
        <v>7322.18</v>
      </c>
      <c r="G715" s="55" t="str">
        <f>Source!DD165</f>
        <v/>
      </c>
      <c r="H715" s="54">
        <f>ROUND(Source!AC165*Source!I165, 2)</f>
        <v>77.62</v>
      </c>
      <c r="I715" s="55" t="str">
        <f>Source!BO165</f>
        <v>Письмо Минстроя РФ №13023-ИФ/09 от. 07.03.2024</v>
      </c>
      <c r="J715" s="55">
        <f>IF(Source!BC165&lt;&gt; 0, Source!BC165, 1)</f>
        <v>9.56</v>
      </c>
      <c r="K715" s="54">
        <f>Source!P165</f>
        <v>742</v>
      </c>
      <c r="L715" s="59"/>
      <c r="S715">
        <f>ROUND((Source!FX165/100)*((ROUND(Source!AF165*Source!I165, 2)+ROUND(Source!AE165*Source!I165, 2))), 2)</f>
        <v>0</v>
      </c>
      <c r="T715">
        <f>Source!X165</f>
        <v>0</v>
      </c>
      <c r="U715">
        <f>ROUND((Source!FY165/100)*((ROUND(Source!AF165*Source!I165, 2)+ROUND(Source!AE165*Source!I165, 2))), 2)</f>
        <v>0</v>
      </c>
      <c r="V715">
        <f>Source!Y165</f>
        <v>0</v>
      </c>
    </row>
    <row r="716" spans="1:26" ht="15" x14ac:dyDescent="0.25">
      <c r="G716" s="57">
        <f>H715</f>
        <v>77.62</v>
      </c>
      <c r="H716" s="57"/>
      <c r="J716" s="57">
        <f>K715</f>
        <v>742</v>
      </c>
      <c r="K716" s="57"/>
      <c r="L716" s="58">
        <f>Source!U165</f>
        <v>0</v>
      </c>
      <c r="O716" s="36">
        <f>G716</f>
        <v>77.62</v>
      </c>
      <c r="P716" s="36">
        <f>J716</f>
        <v>742</v>
      </c>
      <c r="Q716" s="36">
        <f>L716</f>
        <v>0</v>
      </c>
      <c r="W716">
        <f>IF(Source!BI165&lt;=1,H715, 0)</f>
        <v>77.62</v>
      </c>
      <c r="X716">
        <f>IF(Source!BI165=2,H715, 0)</f>
        <v>0</v>
      </c>
      <c r="Y716">
        <f>IF(Source!BI165=3,H715, 0)</f>
        <v>0</v>
      </c>
      <c r="Z716">
        <f>IF(Source!BI165=4,H715, 0)</f>
        <v>0</v>
      </c>
    </row>
    <row r="717" spans="1:26" ht="409.5" x14ac:dyDescent="0.2">
      <c r="A717" s="61">
        <v>137</v>
      </c>
      <c r="B717" s="61" t="s">
        <v>1270</v>
      </c>
      <c r="C717" s="61" t="s">
        <v>1285</v>
      </c>
      <c r="D717" s="46" t="str">
        <f>Source!H166</f>
        <v>т</v>
      </c>
      <c r="E717" s="31">
        <f>Source!I166</f>
        <v>1.2800000000000001E-2</v>
      </c>
      <c r="F717" s="47">
        <f>Source!AL166+Source!AM166+Source!AO166</f>
        <v>1340.19</v>
      </c>
      <c r="G717" s="48"/>
      <c r="H717" s="47"/>
      <c r="I717" s="48" t="str">
        <f>Source!BO166</f>
        <v>Письмо Минстроя РФ №13023-ИФ/09 от. 07.03.2024</v>
      </c>
      <c r="J717" s="48"/>
      <c r="K717" s="47"/>
      <c r="L717" s="49"/>
      <c r="S717">
        <f>ROUND((Source!FX166/100)*((ROUND(Source!AF166*Source!I166, 2)+ROUND(Source!AE166*Source!I166, 2))), 2)</f>
        <v>15.16</v>
      </c>
      <c r="T717">
        <f>Source!X166</f>
        <v>742.34</v>
      </c>
      <c r="U717">
        <f>ROUND((Source!FY166/100)*((ROUND(Source!AF166*Source!I166, 2)+ROUND(Source!AE166*Source!I166, 2))), 2)</f>
        <v>10.11</v>
      </c>
      <c r="V717">
        <f>Source!Y166</f>
        <v>494.9</v>
      </c>
    </row>
    <row r="718" spans="1:26" ht="28.5" x14ac:dyDescent="0.2">
      <c r="A718" s="61"/>
      <c r="B718" s="61"/>
      <c r="C718" s="61" t="s">
        <v>1122</v>
      </c>
      <c r="D718" s="46"/>
      <c r="E718" s="31"/>
      <c r="F718" s="47">
        <f>Source!AO166</f>
        <v>872.21</v>
      </c>
      <c r="G718" s="48" t="str">
        <f>Source!DG166</f>
        <v>)*1,15)*1,1)*1,15</v>
      </c>
      <c r="H718" s="47">
        <f>ROUND(Source!AF166*Source!I166, 2)</f>
        <v>16.239999999999998</v>
      </c>
      <c r="I718" s="48"/>
      <c r="J718" s="48">
        <f>IF(Source!BA166&lt;&gt; 0, Source!BA166, 1)</f>
        <v>48.96</v>
      </c>
      <c r="K718" s="47">
        <f>Source!S166</f>
        <v>795.17</v>
      </c>
      <c r="L718" s="49"/>
      <c r="R718">
        <f>H718</f>
        <v>16.239999999999998</v>
      </c>
    </row>
    <row r="719" spans="1:26" ht="14.25" x14ac:dyDescent="0.2">
      <c r="A719" s="61"/>
      <c r="B719" s="61"/>
      <c r="C719" s="61" t="s">
        <v>642</v>
      </c>
      <c r="D719" s="46"/>
      <c r="E719" s="31"/>
      <c r="F719" s="47">
        <f>Source!AM166</f>
        <v>90.13</v>
      </c>
      <c r="G719" s="48" t="str">
        <f>Source!DE166</f>
        <v>)*1,15)*1,15</v>
      </c>
      <c r="H719" s="47">
        <f>ROUND(Source!AD166*Source!I166, 2)</f>
        <v>1.53</v>
      </c>
      <c r="I719" s="48"/>
      <c r="J719" s="48">
        <f>IF(Source!BB166&lt;&gt; 0, Source!BB166, 1)</f>
        <v>14.22</v>
      </c>
      <c r="K719" s="47">
        <f>Source!Q166</f>
        <v>21.78</v>
      </c>
      <c r="L719" s="49"/>
    </row>
    <row r="720" spans="1:26" ht="28.5" x14ac:dyDescent="0.2">
      <c r="A720" s="61"/>
      <c r="B720" s="61"/>
      <c r="C720" s="61" t="s">
        <v>1123</v>
      </c>
      <c r="D720" s="46"/>
      <c r="E720" s="31"/>
      <c r="F720" s="47">
        <f>Source!AN166</f>
        <v>3.34</v>
      </c>
      <c r="G720" s="48" t="str">
        <f>Source!DF166</f>
        <v>)*1,15)*1,1)*1,15</v>
      </c>
      <c r="H720" s="50">
        <f>ROUND(Source!AE166*Source!I166, 2)</f>
        <v>0.06</v>
      </c>
      <c r="I720" s="48"/>
      <c r="J720" s="48">
        <f>IF(Source!BS166&lt;&gt; 0, Source!BS166, 1)</f>
        <v>48.96</v>
      </c>
      <c r="K720" s="50">
        <f>Source!R166</f>
        <v>3.05</v>
      </c>
      <c r="L720" s="49"/>
      <c r="R720">
        <f>H720</f>
        <v>0.06</v>
      </c>
    </row>
    <row r="721" spans="1:26" ht="14.25" x14ac:dyDescent="0.2">
      <c r="A721" s="61"/>
      <c r="B721" s="61"/>
      <c r="C721" s="61" t="s">
        <v>1158</v>
      </c>
      <c r="D721" s="46"/>
      <c r="E721" s="31"/>
      <c r="F721" s="47">
        <f>Source!AL166</f>
        <v>377.85</v>
      </c>
      <c r="G721" s="48" t="str">
        <f>Source!DD166</f>
        <v/>
      </c>
      <c r="H721" s="47">
        <f>ROUND(Source!AC166*Source!I166, 2)</f>
        <v>4.84</v>
      </c>
      <c r="I721" s="48"/>
      <c r="J721" s="48">
        <f>IF(Source!BC166&lt;&gt; 0, Source!BC166, 1)</f>
        <v>9.56</v>
      </c>
      <c r="K721" s="47">
        <f>Source!P166</f>
        <v>46.24</v>
      </c>
      <c r="L721" s="49"/>
    </row>
    <row r="722" spans="1:26" ht="14.25" x14ac:dyDescent="0.2">
      <c r="A722" s="61"/>
      <c r="B722" s="61"/>
      <c r="C722" s="61" t="s">
        <v>1124</v>
      </c>
      <c r="D722" s="46" t="s">
        <v>1125</v>
      </c>
      <c r="E722" s="31">
        <f>Source!BZ166</f>
        <v>93</v>
      </c>
      <c r="F722" s="63"/>
      <c r="G722" s="48"/>
      <c r="H722" s="47">
        <f>SUM(S717:S724)</f>
        <v>15.16</v>
      </c>
      <c r="I722" s="51"/>
      <c r="J722" s="44">
        <f>Source!AT166</f>
        <v>93</v>
      </c>
      <c r="K722" s="47">
        <f>SUM(T717:T724)</f>
        <v>742.34</v>
      </c>
      <c r="L722" s="49"/>
    </row>
    <row r="723" spans="1:26" ht="14.25" x14ac:dyDescent="0.2">
      <c r="A723" s="61"/>
      <c r="B723" s="61"/>
      <c r="C723" s="61" t="s">
        <v>1126</v>
      </c>
      <c r="D723" s="46" t="s">
        <v>1125</v>
      </c>
      <c r="E723" s="31">
        <f>Source!CA166</f>
        <v>62</v>
      </c>
      <c r="F723" s="63"/>
      <c r="G723" s="48"/>
      <c r="H723" s="47">
        <f>SUM(U717:U724)</f>
        <v>10.11</v>
      </c>
      <c r="I723" s="51"/>
      <c r="J723" s="44">
        <f>Source!AU166</f>
        <v>62</v>
      </c>
      <c r="K723" s="47">
        <f>SUM(V717:V724)</f>
        <v>494.9</v>
      </c>
      <c r="L723" s="49"/>
    </row>
    <row r="724" spans="1:26" ht="14.25" x14ac:dyDescent="0.2">
      <c r="A724" s="62"/>
      <c r="B724" s="62"/>
      <c r="C724" s="62" t="s">
        <v>1127</v>
      </c>
      <c r="D724" s="52" t="s">
        <v>1128</v>
      </c>
      <c r="E724" s="53">
        <f>Source!AQ166</f>
        <v>108.89</v>
      </c>
      <c r="F724" s="54"/>
      <c r="G724" s="55" t="str">
        <f>Source!DI166</f>
        <v>)*1,15)*1,15</v>
      </c>
      <c r="H724" s="54"/>
      <c r="I724" s="55"/>
      <c r="J724" s="55"/>
      <c r="K724" s="54"/>
      <c r="L724" s="56">
        <f>Source!U166</f>
        <v>1.8432899199999997</v>
      </c>
    </row>
    <row r="725" spans="1:26" ht="15" x14ac:dyDescent="0.25">
      <c r="G725" s="57">
        <f>H718+H719+H721+H722+H723</f>
        <v>47.879999999999995</v>
      </c>
      <c r="H725" s="57"/>
      <c r="J725" s="57">
        <f>K718+K719+K721+K722+K723</f>
        <v>2100.4299999999998</v>
      </c>
      <c r="K725" s="57"/>
      <c r="L725" s="58">
        <f>Source!U166</f>
        <v>1.8432899199999997</v>
      </c>
      <c r="O725" s="36">
        <f>G725</f>
        <v>47.879999999999995</v>
      </c>
      <c r="P725" s="36">
        <f>J725</f>
        <v>2100.4299999999998</v>
      </c>
      <c r="Q725" s="36">
        <f>L725</f>
        <v>1.8432899199999997</v>
      </c>
      <c r="W725">
        <f>IF(Source!BI166&lt;=1,H718+H719+H721+H722+H723, 0)</f>
        <v>47.879999999999995</v>
      </c>
      <c r="X725">
        <f>IF(Source!BI166=2,H718+H719+H721+H722+H723, 0)</f>
        <v>0</v>
      </c>
      <c r="Y725">
        <f>IF(Source!BI166=3,H718+H719+H721+H722+H723, 0)</f>
        <v>0</v>
      </c>
      <c r="Z725">
        <f>IF(Source!BI166=4,H718+H719+H721+H722+H723, 0)</f>
        <v>0</v>
      </c>
    </row>
    <row r="726" spans="1:26" ht="409.5" x14ac:dyDescent="0.2">
      <c r="A726" s="61">
        <v>138</v>
      </c>
      <c r="B726" s="61" t="s">
        <v>1267</v>
      </c>
      <c r="C726" s="61" t="s">
        <v>1286</v>
      </c>
      <c r="D726" s="46" t="str">
        <f>Source!H167</f>
        <v>т</v>
      </c>
      <c r="E726" s="31">
        <f>Source!I167</f>
        <v>0.1406</v>
      </c>
      <c r="F726" s="47">
        <f>Source!AL167+Source!AM167+Source!AO167</f>
        <v>3426.11</v>
      </c>
      <c r="G726" s="48"/>
      <c r="H726" s="47"/>
      <c r="I726" s="48" t="str">
        <f>Source!BO167</f>
        <v>Письмо Минстроя РФ №13023-ИФ/09 от. 07.03.2024</v>
      </c>
      <c r="J726" s="48"/>
      <c r="K726" s="47"/>
      <c r="L726" s="49"/>
      <c r="S726">
        <f>ROUND((Source!FX167/100)*((ROUND(Source!AF167*Source!I167, 2)+ROUND(Source!AE167*Source!I167, 2))), 2)</f>
        <v>204.35</v>
      </c>
      <c r="T726">
        <f>Source!X167</f>
        <v>10004.64</v>
      </c>
      <c r="U726">
        <f>ROUND((Source!FY167/100)*((ROUND(Source!AF167*Source!I167, 2)+ROUND(Source!AE167*Source!I167, 2))), 2)</f>
        <v>102.17</v>
      </c>
      <c r="V726">
        <f>Source!Y167</f>
        <v>5002.32</v>
      </c>
    </row>
    <row r="727" spans="1:26" ht="28.5" x14ac:dyDescent="0.2">
      <c r="A727" s="61"/>
      <c r="B727" s="61"/>
      <c r="C727" s="61" t="s">
        <v>1122</v>
      </c>
      <c r="D727" s="46"/>
      <c r="E727" s="31"/>
      <c r="F727" s="47">
        <f>Source!AO167</f>
        <v>1092</v>
      </c>
      <c r="G727" s="48" t="str">
        <f>Source!DG167</f>
        <v>)*1,15)*1,1)*1,15</v>
      </c>
      <c r="H727" s="47">
        <f>ROUND(Source!AF167*Source!I167, 2)</f>
        <v>223.36</v>
      </c>
      <c r="I727" s="48"/>
      <c r="J727" s="48">
        <f>IF(Source!BA167&lt;&gt; 0, Source!BA167, 1)</f>
        <v>48.96</v>
      </c>
      <c r="K727" s="47">
        <f>Source!S167</f>
        <v>10935.5</v>
      </c>
      <c r="L727" s="49"/>
      <c r="R727">
        <f>H727</f>
        <v>223.36</v>
      </c>
    </row>
    <row r="728" spans="1:26" ht="14.25" x14ac:dyDescent="0.2">
      <c r="A728" s="61"/>
      <c r="B728" s="61"/>
      <c r="C728" s="61" t="s">
        <v>642</v>
      </c>
      <c r="D728" s="46"/>
      <c r="E728" s="31"/>
      <c r="F728" s="47">
        <f>Source!AM167</f>
        <v>2108.56</v>
      </c>
      <c r="G728" s="48" t="str">
        <f>Source!DE167</f>
        <v>)*1,15)*1,15</v>
      </c>
      <c r="H728" s="47">
        <f>ROUND(Source!AD167*Source!I167, 2)</f>
        <v>392.41</v>
      </c>
      <c r="I728" s="48"/>
      <c r="J728" s="48">
        <f>IF(Source!BB167&lt;&gt; 0, Source!BB167, 1)</f>
        <v>14.22</v>
      </c>
      <c r="K728" s="47">
        <f>Source!Q167</f>
        <v>5580.06</v>
      </c>
      <c r="L728" s="49"/>
    </row>
    <row r="729" spans="1:26" ht="28.5" x14ac:dyDescent="0.2">
      <c r="A729" s="61"/>
      <c r="B729" s="61"/>
      <c r="C729" s="61" t="s">
        <v>1123</v>
      </c>
      <c r="D729" s="46"/>
      <c r="E729" s="31"/>
      <c r="F729" s="47">
        <f>Source!AN167</f>
        <v>18.05</v>
      </c>
      <c r="G729" s="48" t="str">
        <f>Source!DF167</f>
        <v>)*1,15)*1,1)*1,15</v>
      </c>
      <c r="H729" s="50">
        <f>ROUND(Source!AE167*Source!I167, 2)</f>
        <v>3.69</v>
      </c>
      <c r="I729" s="48"/>
      <c r="J729" s="48">
        <f>IF(Source!BS167&lt;&gt; 0, Source!BS167, 1)</f>
        <v>48.96</v>
      </c>
      <c r="K729" s="50">
        <f>Source!R167</f>
        <v>180.77</v>
      </c>
      <c r="L729" s="49"/>
      <c r="R729">
        <f>H729</f>
        <v>3.69</v>
      </c>
    </row>
    <row r="730" spans="1:26" ht="14.25" x14ac:dyDescent="0.2">
      <c r="A730" s="61"/>
      <c r="B730" s="61"/>
      <c r="C730" s="61" t="s">
        <v>1158</v>
      </c>
      <c r="D730" s="46"/>
      <c r="E730" s="31"/>
      <c r="F730" s="47">
        <f>Source!AL167</f>
        <v>225.55</v>
      </c>
      <c r="G730" s="48" t="str">
        <f>Source!DD167</f>
        <v/>
      </c>
      <c r="H730" s="47">
        <f>ROUND(Source!AC167*Source!I167, 2)</f>
        <v>31.71</v>
      </c>
      <c r="I730" s="48"/>
      <c r="J730" s="48">
        <f>IF(Source!BC167&lt;&gt; 0, Source!BC167, 1)</f>
        <v>9.56</v>
      </c>
      <c r="K730" s="47">
        <f>Source!P167</f>
        <v>303.17</v>
      </c>
      <c r="L730" s="49"/>
    </row>
    <row r="731" spans="1:26" ht="14.25" x14ac:dyDescent="0.2">
      <c r="A731" s="61"/>
      <c r="B731" s="61"/>
      <c r="C731" s="61" t="s">
        <v>1124</v>
      </c>
      <c r="D731" s="46" t="s">
        <v>1125</v>
      </c>
      <c r="E731" s="31">
        <f>Source!BZ167</f>
        <v>90</v>
      </c>
      <c r="F731" s="63"/>
      <c r="G731" s="48"/>
      <c r="H731" s="47">
        <f>SUM(S726:S733)</f>
        <v>204.35</v>
      </c>
      <c r="I731" s="51"/>
      <c r="J731" s="44">
        <f>Source!AT167</f>
        <v>90</v>
      </c>
      <c r="K731" s="47">
        <f>SUM(T726:T733)</f>
        <v>10004.64</v>
      </c>
      <c r="L731" s="49"/>
    </row>
    <row r="732" spans="1:26" ht="14.25" x14ac:dyDescent="0.2">
      <c r="A732" s="61"/>
      <c r="B732" s="61"/>
      <c r="C732" s="61" t="s">
        <v>1126</v>
      </c>
      <c r="D732" s="46" t="s">
        <v>1125</v>
      </c>
      <c r="E732" s="31">
        <f>Source!CA167</f>
        <v>45</v>
      </c>
      <c r="F732" s="63"/>
      <c r="G732" s="48"/>
      <c r="H732" s="47">
        <f>SUM(U726:U733)</f>
        <v>102.17</v>
      </c>
      <c r="I732" s="51"/>
      <c r="J732" s="44">
        <f>Source!AU167</f>
        <v>45</v>
      </c>
      <c r="K732" s="47">
        <f>SUM(V726:V733)</f>
        <v>5002.32</v>
      </c>
      <c r="L732" s="49"/>
    </row>
    <row r="733" spans="1:26" ht="14.25" x14ac:dyDescent="0.2">
      <c r="A733" s="62"/>
      <c r="B733" s="62"/>
      <c r="C733" s="62" t="s">
        <v>1127</v>
      </c>
      <c r="D733" s="52" t="s">
        <v>1128</v>
      </c>
      <c r="E733" s="53">
        <f>Source!AQ167</f>
        <v>130</v>
      </c>
      <c r="F733" s="54"/>
      <c r="G733" s="55" t="str">
        <f>Source!DI167</f>
        <v>)*1,15)*1,15</v>
      </c>
      <c r="H733" s="54"/>
      <c r="I733" s="55"/>
      <c r="J733" s="55"/>
      <c r="K733" s="54"/>
      <c r="L733" s="56">
        <f>Source!U167</f>
        <v>24.172654999999999</v>
      </c>
    </row>
    <row r="734" spans="1:26" ht="15" x14ac:dyDescent="0.25">
      <c r="G734" s="57">
        <f>H727+H728+H730+H731+H732</f>
        <v>954</v>
      </c>
      <c r="H734" s="57"/>
      <c r="J734" s="57">
        <f>K727+K728+K730+K731+K732</f>
        <v>31825.69</v>
      </c>
      <c r="K734" s="57"/>
      <c r="L734" s="58">
        <f>Source!U167</f>
        <v>24.172654999999999</v>
      </c>
      <c r="O734" s="36">
        <f>G734</f>
        <v>954</v>
      </c>
      <c r="P734" s="36">
        <f>J734</f>
        <v>31825.69</v>
      </c>
      <c r="Q734" s="36">
        <f>L734</f>
        <v>24.172654999999999</v>
      </c>
      <c r="W734">
        <f>IF(Source!BI167&lt;=1,H727+H728+H730+H731+H732, 0)</f>
        <v>0</v>
      </c>
      <c r="X734">
        <f>IF(Source!BI167=2,H727+H728+H730+H731+H732, 0)</f>
        <v>954</v>
      </c>
      <c r="Y734">
        <f>IF(Source!BI167=3,H727+H728+H730+H731+H732, 0)</f>
        <v>0</v>
      </c>
      <c r="Z734">
        <f>IF(Source!BI167=4,H727+H728+H730+H731+H732, 0)</f>
        <v>0</v>
      </c>
    </row>
    <row r="735" spans="1:26" ht="57" x14ac:dyDescent="0.2">
      <c r="A735" s="62">
        <v>139</v>
      </c>
      <c r="B735" s="62" t="str">
        <f>Source!F168</f>
        <v>08.3.11.01-0054</v>
      </c>
      <c r="C735" s="62" t="s">
        <v>1269</v>
      </c>
      <c r="D735" s="52" t="str">
        <f>Source!H168</f>
        <v>т</v>
      </c>
      <c r="E735" s="53">
        <f>Source!I168</f>
        <v>0.126</v>
      </c>
      <c r="F735" s="54">
        <f>Source!AL168</f>
        <v>7583.68</v>
      </c>
      <c r="G735" s="55" t="str">
        <f>Source!DD168</f>
        <v/>
      </c>
      <c r="H735" s="54">
        <f>ROUND(Source!AC168*Source!I168, 2)</f>
        <v>955.54</v>
      </c>
      <c r="I735" s="55" t="str">
        <f>Source!BO168</f>
        <v>Письмо Минстроя РФ №13023-ИФ/09 от. 07.03.2024</v>
      </c>
      <c r="J735" s="55">
        <f>IF(Source!BC168&lt;&gt; 0, Source!BC168, 1)</f>
        <v>9.56</v>
      </c>
      <c r="K735" s="54">
        <f>Source!P168</f>
        <v>9135</v>
      </c>
      <c r="L735" s="59"/>
      <c r="S735">
        <f>ROUND((Source!FX168/100)*((ROUND(Source!AF168*Source!I168, 2)+ROUND(Source!AE168*Source!I168, 2))), 2)</f>
        <v>0</v>
      </c>
      <c r="T735">
        <f>Source!X168</f>
        <v>0</v>
      </c>
      <c r="U735">
        <f>ROUND((Source!FY168/100)*((ROUND(Source!AF168*Source!I168, 2)+ROUND(Source!AE168*Source!I168, 2))), 2)</f>
        <v>0</v>
      </c>
      <c r="V735">
        <f>Source!Y168</f>
        <v>0</v>
      </c>
    </row>
    <row r="736" spans="1:26" ht="15" x14ac:dyDescent="0.25">
      <c r="G736" s="57">
        <f>H735</f>
        <v>955.54</v>
      </c>
      <c r="H736" s="57"/>
      <c r="J736" s="57">
        <f>K735</f>
        <v>9135</v>
      </c>
      <c r="K736" s="57"/>
      <c r="L736" s="58">
        <f>Source!U168</f>
        <v>0</v>
      </c>
      <c r="O736" s="36">
        <f>G736</f>
        <v>955.54</v>
      </c>
      <c r="P736" s="36">
        <f>J736</f>
        <v>9135</v>
      </c>
      <c r="Q736" s="36">
        <f>L736</f>
        <v>0</v>
      </c>
      <c r="W736">
        <f>IF(Source!BI168&lt;=1,H735, 0)</f>
        <v>955.54</v>
      </c>
      <c r="X736">
        <f>IF(Source!BI168=2,H735, 0)</f>
        <v>0</v>
      </c>
      <c r="Y736">
        <f>IF(Source!BI168=3,H735, 0)</f>
        <v>0</v>
      </c>
      <c r="Z736">
        <f>IF(Source!BI168=4,H735, 0)</f>
        <v>0</v>
      </c>
    </row>
    <row r="737" spans="1:26" ht="57" x14ac:dyDescent="0.2">
      <c r="A737" s="62">
        <v>140</v>
      </c>
      <c r="B737" s="62" t="str">
        <f>Source!F169</f>
        <v>08.3.05.02-0058</v>
      </c>
      <c r="C737" s="62" t="s">
        <v>1257</v>
      </c>
      <c r="D737" s="52" t="str">
        <f>Source!H169</f>
        <v>т</v>
      </c>
      <c r="E737" s="53">
        <f>Source!I169</f>
        <v>2.3E-2</v>
      </c>
      <c r="F737" s="54">
        <f>Source!AL169</f>
        <v>7112.97</v>
      </c>
      <c r="G737" s="55" t="str">
        <f>Source!DD169</f>
        <v/>
      </c>
      <c r="H737" s="54">
        <f>ROUND(Source!AC169*Source!I169, 2)</f>
        <v>163.6</v>
      </c>
      <c r="I737" s="55" t="str">
        <f>Source!BO169</f>
        <v>Письмо Минстроя РФ №13023-ИФ/09 от. 07.03.2024</v>
      </c>
      <c r="J737" s="55">
        <f>IF(Source!BC169&lt;&gt; 0, Source!BC169, 1)</f>
        <v>9.56</v>
      </c>
      <c r="K737" s="54">
        <f>Source!P169</f>
        <v>1564</v>
      </c>
      <c r="L737" s="59"/>
      <c r="S737">
        <f>ROUND((Source!FX169/100)*((ROUND(Source!AF169*Source!I169, 2)+ROUND(Source!AE169*Source!I169, 2))), 2)</f>
        <v>0</v>
      </c>
      <c r="T737">
        <f>Source!X169</f>
        <v>0</v>
      </c>
      <c r="U737">
        <f>ROUND((Source!FY169/100)*((ROUND(Source!AF169*Source!I169, 2)+ROUND(Source!AE169*Source!I169, 2))), 2)</f>
        <v>0</v>
      </c>
      <c r="V737">
        <f>Source!Y169</f>
        <v>0</v>
      </c>
    </row>
    <row r="738" spans="1:26" ht="15" x14ac:dyDescent="0.25">
      <c r="G738" s="57">
        <f>H737</f>
        <v>163.6</v>
      </c>
      <c r="H738" s="57"/>
      <c r="J738" s="57">
        <f>K737</f>
        <v>1564</v>
      </c>
      <c r="K738" s="57"/>
      <c r="L738" s="58">
        <f>Source!U169</f>
        <v>0</v>
      </c>
      <c r="O738" s="36">
        <f>G738</f>
        <v>163.6</v>
      </c>
      <c r="P738" s="36">
        <f>J738</f>
        <v>1564</v>
      </c>
      <c r="Q738" s="36">
        <f>L738</f>
        <v>0</v>
      </c>
      <c r="W738">
        <f>IF(Source!BI169&lt;=1,H737, 0)</f>
        <v>163.6</v>
      </c>
      <c r="X738">
        <f>IF(Source!BI169=2,H737, 0)</f>
        <v>0</v>
      </c>
      <c r="Y738">
        <f>IF(Source!BI169=3,H737, 0)</f>
        <v>0</v>
      </c>
      <c r="Z738">
        <f>IF(Source!BI169=4,H737, 0)</f>
        <v>0</v>
      </c>
    </row>
    <row r="739" spans="1:26" ht="409.5" x14ac:dyDescent="0.2">
      <c r="A739" s="61">
        <v>141</v>
      </c>
      <c r="B739" s="61" t="s">
        <v>1270</v>
      </c>
      <c r="C739" s="61" t="s">
        <v>1287</v>
      </c>
      <c r="D739" s="46" t="str">
        <f>Source!H170</f>
        <v>т</v>
      </c>
      <c r="E739" s="31">
        <f>Source!I170</f>
        <v>0.1406</v>
      </c>
      <c r="F739" s="47">
        <f>Source!AL170+Source!AM170+Source!AO170</f>
        <v>1340.19</v>
      </c>
      <c r="G739" s="48"/>
      <c r="H739" s="47"/>
      <c r="I739" s="48" t="str">
        <f>Source!BO170</f>
        <v>Письмо Минстроя РФ №13023-ИФ/09 от. 07.03.2024</v>
      </c>
      <c r="J739" s="48"/>
      <c r="K739" s="47"/>
      <c r="L739" s="49"/>
      <c r="S739">
        <f>ROUND((Source!FX170/100)*((ROUND(Source!AF170*Source!I170, 2)+ROUND(Source!AE170*Source!I170, 2))), 2)</f>
        <v>166.54</v>
      </c>
      <c r="T739">
        <f>Source!X170</f>
        <v>8154.18</v>
      </c>
      <c r="U739">
        <f>ROUND((Source!FY170/100)*((ROUND(Source!AF170*Source!I170, 2)+ROUND(Source!AE170*Source!I170, 2))), 2)</f>
        <v>111.03</v>
      </c>
      <c r="V739">
        <f>Source!Y170</f>
        <v>5436.12</v>
      </c>
    </row>
    <row r="740" spans="1:26" ht="28.5" x14ac:dyDescent="0.2">
      <c r="A740" s="61"/>
      <c r="B740" s="61"/>
      <c r="C740" s="61" t="s">
        <v>1122</v>
      </c>
      <c r="D740" s="46"/>
      <c r="E740" s="31"/>
      <c r="F740" s="47">
        <f>Source!AO170</f>
        <v>872.21</v>
      </c>
      <c r="G740" s="48" t="str">
        <f>Source!DG170</f>
        <v>)*1,15)*1,1)*1,15</v>
      </c>
      <c r="H740" s="47">
        <f>ROUND(Source!AF170*Source!I170, 2)</f>
        <v>178.4</v>
      </c>
      <c r="I740" s="48"/>
      <c r="J740" s="48">
        <f>IF(Source!BA170&lt;&gt; 0, Source!BA170, 1)</f>
        <v>48.96</v>
      </c>
      <c r="K740" s="47">
        <f>Source!S170</f>
        <v>8734.48</v>
      </c>
      <c r="L740" s="49"/>
      <c r="R740">
        <f>H740</f>
        <v>178.4</v>
      </c>
    </row>
    <row r="741" spans="1:26" ht="14.25" x14ac:dyDescent="0.2">
      <c r="A741" s="61"/>
      <c r="B741" s="61"/>
      <c r="C741" s="61" t="s">
        <v>642</v>
      </c>
      <c r="D741" s="46"/>
      <c r="E741" s="31"/>
      <c r="F741" s="47">
        <f>Source!AM170</f>
        <v>90.13</v>
      </c>
      <c r="G741" s="48" t="str">
        <f>Source!DE170</f>
        <v>)*1,15)*1,15</v>
      </c>
      <c r="H741" s="47">
        <f>ROUND(Source!AD170*Source!I170, 2)</f>
        <v>16.82</v>
      </c>
      <c r="I741" s="48"/>
      <c r="J741" s="48">
        <f>IF(Source!BB170&lt;&gt; 0, Source!BB170, 1)</f>
        <v>14.22</v>
      </c>
      <c r="K741" s="47">
        <f>Source!Q170</f>
        <v>239.2</v>
      </c>
      <c r="L741" s="49"/>
    </row>
    <row r="742" spans="1:26" ht="28.5" x14ac:dyDescent="0.2">
      <c r="A742" s="61"/>
      <c r="B742" s="61"/>
      <c r="C742" s="61" t="s">
        <v>1123</v>
      </c>
      <c r="D742" s="46"/>
      <c r="E742" s="31"/>
      <c r="F742" s="47">
        <f>Source!AN170</f>
        <v>3.34</v>
      </c>
      <c r="G742" s="48" t="str">
        <f>Source!DF170</f>
        <v>)*1,15)*1,1)*1,15</v>
      </c>
      <c r="H742" s="50">
        <f>ROUND(Source!AE170*Source!I170, 2)</f>
        <v>0.68</v>
      </c>
      <c r="I742" s="48"/>
      <c r="J742" s="48">
        <f>IF(Source!BS170&lt;&gt; 0, Source!BS170, 1)</f>
        <v>48.96</v>
      </c>
      <c r="K742" s="50">
        <f>Source!R170</f>
        <v>33.46</v>
      </c>
      <c r="L742" s="49"/>
      <c r="R742">
        <f>H742</f>
        <v>0.68</v>
      </c>
    </row>
    <row r="743" spans="1:26" ht="14.25" x14ac:dyDescent="0.2">
      <c r="A743" s="61"/>
      <c r="B743" s="61"/>
      <c r="C743" s="61" t="s">
        <v>1158</v>
      </c>
      <c r="D743" s="46"/>
      <c r="E743" s="31"/>
      <c r="F743" s="47">
        <f>Source!AL170</f>
        <v>377.85</v>
      </c>
      <c r="G743" s="48" t="str">
        <f>Source!DD170</f>
        <v/>
      </c>
      <c r="H743" s="47">
        <f>ROUND(Source!AC170*Source!I170, 2)</f>
        <v>53.13</v>
      </c>
      <c r="I743" s="48"/>
      <c r="J743" s="48">
        <f>IF(Source!BC170&lt;&gt; 0, Source!BC170, 1)</f>
        <v>9.56</v>
      </c>
      <c r="K743" s="47">
        <f>Source!P170</f>
        <v>507.88</v>
      </c>
      <c r="L743" s="49"/>
    </row>
    <row r="744" spans="1:26" ht="14.25" x14ac:dyDescent="0.2">
      <c r="A744" s="61"/>
      <c r="B744" s="61"/>
      <c r="C744" s="61" t="s">
        <v>1124</v>
      </c>
      <c r="D744" s="46" t="s">
        <v>1125</v>
      </c>
      <c r="E744" s="31">
        <f>Source!BZ170</f>
        <v>93</v>
      </c>
      <c r="F744" s="63"/>
      <c r="G744" s="48"/>
      <c r="H744" s="47">
        <f>SUM(S739:S746)</f>
        <v>166.54</v>
      </c>
      <c r="I744" s="51"/>
      <c r="J744" s="44">
        <f>Source!AT170</f>
        <v>93</v>
      </c>
      <c r="K744" s="47">
        <f>SUM(T739:T746)</f>
        <v>8154.18</v>
      </c>
      <c r="L744" s="49"/>
    </row>
    <row r="745" spans="1:26" ht="14.25" x14ac:dyDescent="0.2">
      <c r="A745" s="61"/>
      <c r="B745" s="61"/>
      <c r="C745" s="61" t="s">
        <v>1126</v>
      </c>
      <c r="D745" s="46" t="s">
        <v>1125</v>
      </c>
      <c r="E745" s="31">
        <f>Source!CA170</f>
        <v>62</v>
      </c>
      <c r="F745" s="63"/>
      <c r="G745" s="48"/>
      <c r="H745" s="47">
        <f>SUM(U739:U746)</f>
        <v>111.03</v>
      </c>
      <c r="I745" s="51"/>
      <c r="J745" s="44">
        <f>Source!AU170</f>
        <v>62</v>
      </c>
      <c r="K745" s="47">
        <f>SUM(V739:V746)</f>
        <v>5436.12</v>
      </c>
      <c r="L745" s="49"/>
    </row>
    <row r="746" spans="1:26" ht="14.25" x14ac:dyDescent="0.2">
      <c r="A746" s="62"/>
      <c r="B746" s="62"/>
      <c r="C746" s="62" t="s">
        <v>1127</v>
      </c>
      <c r="D746" s="52" t="s">
        <v>1128</v>
      </c>
      <c r="E746" s="53">
        <f>Source!AQ170</f>
        <v>108.89</v>
      </c>
      <c r="F746" s="54"/>
      <c r="G746" s="55" t="str">
        <f>Source!DI170</f>
        <v>)*1,15)*1,15</v>
      </c>
      <c r="H746" s="54"/>
      <c r="I746" s="55"/>
      <c r="J746" s="55"/>
      <c r="K746" s="54"/>
      <c r="L746" s="56">
        <f>Source!U170</f>
        <v>20.247387714999995</v>
      </c>
    </row>
    <row r="747" spans="1:26" ht="15" x14ac:dyDescent="0.25">
      <c r="G747" s="57">
        <f>H740+H741+H743+H744+H745</f>
        <v>525.91999999999996</v>
      </c>
      <c r="H747" s="57"/>
      <c r="J747" s="57">
        <f>K740+K741+K743+K744+K745</f>
        <v>23071.859999999997</v>
      </c>
      <c r="K747" s="57"/>
      <c r="L747" s="58">
        <f>Source!U170</f>
        <v>20.247387714999995</v>
      </c>
      <c r="O747" s="36">
        <f>G747</f>
        <v>525.91999999999996</v>
      </c>
      <c r="P747" s="36">
        <f>J747</f>
        <v>23071.859999999997</v>
      </c>
      <c r="Q747" s="36">
        <f>L747</f>
        <v>20.247387714999995</v>
      </c>
      <c r="W747">
        <f>IF(Source!BI170&lt;=1,H740+H741+H743+H744+H745, 0)</f>
        <v>525.91999999999996</v>
      </c>
      <c r="X747">
        <f>IF(Source!BI170=2,H740+H741+H743+H744+H745, 0)</f>
        <v>0</v>
      </c>
      <c r="Y747">
        <f>IF(Source!BI170=3,H740+H741+H743+H744+H745, 0)</f>
        <v>0</v>
      </c>
      <c r="Z747">
        <f>IF(Source!BI170=4,H740+H741+H743+H744+H745, 0)</f>
        <v>0</v>
      </c>
    </row>
    <row r="748" spans="1:26" ht="409.5" x14ac:dyDescent="0.2">
      <c r="A748" s="61">
        <v>142</v>
      </c>
      <c r="B748" s="61" t="s">
        <v>1267</v>
      </c>
      <c r="C748" s="61" t="s">
        <v>1288</v>
      </c>
      <c r="D748" s="46" t="str">
        <f>Source!H171</f>
        <v>т</v>
      </c>
      <c r="E748" s="31">
        <f>Source!I171</f>
        <v>0.27129999999999999</v>
      </c>
      <c r="F748" s="47">
        <f>Source!AL171+Source!AM171+Source!AO171</f>
        <v>3426.11</v>
      </c>
      <c r="G748" s="48"/>
      <c r="H748" s="47"/>
      <c r="I748" s="48" t="str">
        <f>Source!BO171</f>
        <v>Письмо Минстроя РФ №13023-ИФ/09 от. 07.03.2024</v>
      </c>
      <c r="J748" s="48"/>
      <c r="K748" s="47"/>
      <c r="L748" s="49"/>
      <c r="S748">
        <f>ROUND((Source!FX171/100)*((ROUND(Source!AF171*Source!I171, 2)+ROUND(Source!AE171*Source!I171, 2))), 2)</f>
        <v>394.29</v>
      </c>
      <c r="T748">
        <f>Source!X171</f>
        <v>19304.830000000002</v>
      </c>
      <c r="U748">
        <f>ROUND((Source!FY171/100)*((ROUND(Source!AF171*Source!I171, 2)+ROUND(Source!AE171*Source!I171, 2))), 2)</f>
        <v>197.15</v>
      </c>
      <c r="V748">
        <f>Source!Y171</f>
        <v>9652.41</v>
      </c>
    </row>
    <row r="749" spans="1:26" ht="28.5" x14ac:dyDescent="0.2">
      <c r="A749" s="61"/>
      <c r="B749" s="61"/>
      <c r="C749" s="61" t="s">
        <v>1122</v>
      </c>
      <c r="D749" s="46"/>
      <c r="E749" s="31"/>
      <c r="F749" s="47">
        <f>Source!AO171</f>
        <v>1092</v>
      </c>
      <c r="G749" s="48" t="str">
        <f>Source!DG171</f>
        <v>)*1,15)*1,1)*1,15</v>
      </c>
      <c r="H749" s="47">
        <f>ROUND(Source!AF171*Source!I171, 2)</f>
        <v>430.98</v>
      </c>
      <c r="I749" s="48"/>
      <c r="J749" s="48">
        <f>IF(Source!BA171&lt;&gt; 0, Source!BA171, 1)</f>
        <v>48.96</v>
      </c>
      <c r="K749" s="47">
        <f>Source!S171</f>
        <v>21101</v>
      </c>
      <c r="L749" s="49"/>
      <c r="R749">
        <f>H749</f>
        <v>430.98</v>
      </c>
    </row>
    <row r="750" spans="1:26" ht="14.25" x14ac:dyDescent="0.2">
      <c r="A750" s="61"/>
      <c r="B750" s="61"/>
      <c r="C750" s="61" t="s">
        <v>642</v>
      </c>
      <c r="D750" s="46"/>
      <c r="E750" s="31"/>
      <c r="F750" s="47">
        <f>Source!AM171</f>
        <v>2108.56</v>
      </c>
      <c r="G750" s="48" t="str">
        <f>Source!DE171</f>
        <v>)*1,15)*1,15</v>
      </c>
      <c r="H750" s="47">
        <f>ROUND(Source!AD171*Source!I171, 2)</f>
        <v>757.19</v>
      </c>
      <c r="I750" s="48"/>
      <c r="J750" s="48">
        <f>IF(Source!BB171&lt;&gt; 0, Source!BB171, 1)</f>
        <v>14.22</v>
      </c>
      <c r="K750" s="47">
        <f>Source!Q171</f>
        <v>10767.21</v>
      </c>
      <c r="L750" s="49"/>
    </row>
    <row r="751" spans="1:26" ht="28.5" x14ac:dyDescent="0.2">
      <c r="A751" s="61"/>
      <c r="B751" s="61"/>
      <c r="C751" s="61" t="s">
        <v>1123</v>
      </c>
      <c r="D751" s="46"/>
      <c r="E751" s="31"/>
      <c r="F751" s="47">
        <f>Source!AN171</f>
        <v>18.05</v>
      </c>
      <c r="G751" s="48" t="str">
        <f>Source!DF171</f>
        <v>)*1,15)*1,1)*1,15</v>
      </c>
      <c r="H751" s="50">
        <f>ROUND(Source!AE171*Source!I171, 2)</f>
        <v>7.12</v>
      </c>
      <c r="I751" s="48"/>
      <c r="J751" s="48">
        <f>IF(Source!BS171&lt;&gt; 0, Source!BS171, 1)</f>
        <v>48.96</v>
      </c>
      <c r="K751" s="50">
        <f>Source!R171</f>
        <v>348.81</v>
      </c>
      <c r="L751" s="49"/>
      <c r="R751">
        <f>H751</f>
        <v>7.12</v>
      </c>
    </row>
    <row r="752" spans="1:26" ht="14.25" x14ac:dyDescent="0.2">
      <c r="A752" s="61"/>
      <c r="B752" s="61"/>
      <c r="C752" s="61" t="s">
        <v>1158</v>
      </c>
      <c r="D752" s="46"/>
      <c r="E752" s="31"/>
      <c r="F752" s="47">
        <f>Source!AL171</f>
        <v>225.55</v>
      </c>
      <c r="G752" s="48" t="str">
        <f>Source!DD171</f>
        <v/>
      </c>
      <c r="H752" s="47">
        <f>ROUND(Source!AC171*Source!I171, 2)</f>
        <v>61.19</v>
      </c>
      <c r="I752" s="48"/>
      <c r="J752" s="48">
        <f>IF(Source!BC171&lt;&gt; 0, Source!BC171, 1)</f>
        <v>9.56</v>
      </c>
      <c r="K752" s="47">
        <f>Source!P171</f>
        <v>584.99</v>
      </c>
      <c r="L752" s="49"/>
    </row>
    <row r="753" spans="1:26" ht="14.25" x14ac:dyDescent="0.2">
      <c r="A753" s="61"/>
      <c r="B753" s="61"/>
      <c r="C753" s="61" t="s">
        <v>1124</v>
      </c>
      <c r="D753" s="46" t="s">
        <v>1125</v>
      </c>
      <c r="E753" s="31">
        <f>Source!BZ171</f>
        <v>90</v>
      </c>
      <c r="F753" s="63"/>
      <c r="G753" s="48"/>
      <c r="H753" s="47">
        <f>SUM(S748:S755)</f>
        <v>394.29</v>
      </c>
      <c r="I753" s="51"/>
      <c r="J753" s="44">
        <f>Source!AT171</f>
        <v>90</v>
      </c>
      <c r="K753" s="47">
        <f>SUM(T748:T755)</f>
        <v>19304.830000000002</v>
      </c>
      <c r="L753" s="49"/>
    </row>
    <row r="754" spans="1:26" ht="14.25" x14ac:dyDescent="0.2">
      <c r="A754" s="61"/>
      <c r="B754" s="61"/>
      <c r="C754" s="61" t="s">
        <v>1126</v>
      </c>
      <c r="D754" s="46" t="s">
        <v>1125</v>
      </c>
      <c r="E754" s="31">
        <f>Source!CA171</f>
        <v>45</v>
      </c>
      <c r="F754" s="63"/>
      <c r="G754" s="48"/>
      <c r="H754" s="47">
        <f>SUM(U748:U755)</f>
        <v>197.15</v>
      </c>
      <c r="I754" s="51"/>
      <c r="J754" s="44">
        <f>Source!AU171</f>
        <v>45</v>
      </c>
      <c r="K754" s="47">
        <f>SUM(V748:V755)</f>
        <v>9652.41</v>
      </c>
      <c r="L754" s="49"/>
    </row>
    <row r="755" spans="1:26" ht="14.25" x14ac:dyDescent="0.2">
      <c r="A755" s="62"/>
      <c r="B755" s="62"/>
      <c r="C755" s="62" t="s">
        <v>1127</v>
      </c>
      <c r="D755" s="52" t="s">
        <v>1128</v>
      </c>
      <c r="E755" s="53">
        <f>Source!AQ171</f>
        <v>130</v>
      </c>
      <c r="F755" s="54"/>
      <c r="G755" s="55" t="str">
        <f>Source!DI171</f>
        <v>)*1,15)*1,15</v>
      </c>
      <c r="H755" s="54"/>
      <c r="I755" s="55"/>
      <c r="J755" s="55"/>
      <c r="K755" s="54"/>
      <c r="L755" s="56">
        <f>Source!U171</f>
        <v>46.643252499999996</v>
      </c>
    </row>
    <row r="756" spans="1:26" ht="15" x14ac:dyDescent="0.25">
      <c r="G756" s="57">
        <f>H749+H750+H752+H753+H754</f>
        <v>1840.8000000000002</v>
      </c>
      <c r="H756" s="57"/>
      <c r="J756" s="57">
        <f>K749+K750+K752+K753+K754</f>
        <v>61410.44</v>
      </c>
      <c r="K756" s="57"/>
      <c r="L756" s="58">
        <f>Source!U171</f>
        <v>46.643252499999996</v>
      </c>
      <c r="O756" s="36">
        <f>G756</f>
        <v>1840.8000000000002</v>
      </c>
      <c r="P756" s="36">
        <f>J756</f>
        <v>61410.44</v>
      </c>
      <c r="Q756" s="36">
        <f>L756</f>
        <v>46.643252499999996</v>
      </c>
      <c r="W756">
        <f>IF(Source!BI171&lt;=1,H749+H750+H752+H753+H754, 0)</f>
        <v>0</v>
      </c>
      <c r="X756">
        <f>IF(Source!BI171=2,H749+H750+H752+H753+H754, 0)</f>
        <v>1840.8000000000002</v>
      </c>
      <c r="Y756">
        <f>IF(Source!BI171=3,H749+H750+H752+H753+H754, 0)</f>
        <v>0</v>
      </c>
      <c r="Z756">
        <f>IF(Source!BI171=4,H749+H750+H752+H753+H754, 0)</f>
        <v>0</v>
      </c>
    </row>
    <row r="757" spans="1:26" ht="57" x14ac:dyDescent="0.2">
      <c r="A757" s="62">
        <v>143</v>
      </c>
      <c r="B757" s="62" t="str">
        <f>Source!F172</f>
        <v>08.3.08.02-0025</v>
      </c>
      <c r="C757" s="62" t="s">
        <v>1289</v>
      </c>
      <c r="D757" s="52" t="str">
        <f>Source!H172</f>
        <v>т</v>
      </c>
      <c r="E757" s="53">
        <f>Source!I172</f>
        <v>4.9000000000000002E-2</v>
      </c>
      <c r="F757" s="54">
        <f>Source!AL172</f>
        <v>8054.39</v>
      </c>
      <c r="G757" s="55" t="str">
        <f>Source!DD172</f>
        <v/>
      </c>
      <c r="H757" s="54">
        <f>ROUND(Source!AC172*Source!I172, 2)</f>
        <v>394.67</v>
      </c>
      <c r="I757" s="55" t="str">
        <f>Source!BO172</f>
        <v>Письмо Минстроя РФ №13023-ИФ/09 от. 07.03.2024</v>
      </c>
      <c r="J757" s="55">
        <f>IF(Source!BC172&lt;&gt; 0, Source!BC172, 1)</f>
        <v>9.56</v>
      </c>
      <c r="K757" s="54">
        <f>Source!P172</f>
        <v>3773</v>
      </c>
      <c r="L757" s="59"/>
      <c r="S757">
        <f>ROUND((Source!FX172/100)*((ROUND(Source!AF172*Source!I172, 2)+ROUND(Source!AE172*Source!I172, 2))), 2)</f>
        <v>0</v>
      </c>
      <c r="T757">
        <f>Source!X172</f>
        <v>0</v>
      </c>
      <c r="U757">
        <f>ROUND((Source!FY172/100)*((ROUND(Source!AF172*Source!I172, 2)+ROUND(Source!AE172*Source!I172, 2))), 2)</f>
        <v>0</v>
      </c>
      <c r="V757">
        <f>Source!Y172</f>
        <v>0</v>
      </c>
    </row>
    <row r="758" spans="1:26" ht="15" x14ac:dyDescent="0.25">
      <c r="G758" s="57">
        <f>H757</f>
        <v>394.67</v>
      </c>
      <c r="H758" s="57"/>
      <c r="J758" s="57">
        <f>K757</f>
        <v>3773</v>
      </c>
      <c r="K758" s="57"/>
      <c r="L758" s="58">
        <f>Source!U172</f>
        <v>0</v>
      </c>
      <c r="O758" s="36">
        <f>G758</f>
        <v>394.67</v>
      </c>
      <c r="P758" s="36">
        <f>J758</f>
        <v>3773</v>
      </c>
      <c r="Q758" s="36">
        <f>L758</f>
        <v>0</v>
      </c>
      <c r="W758">
        <f>IF(Source!BI172&lt;=1,H757, 0)</f>
        <v>394.67</v>
      </c>
      <c r="X758">
        <f>IF(Source!BI172=2,H757, 0)</f>
        <v>0</v>
      </c>
      <c r="Y758">
        <f>IF(Source!BI172=3,H757, 0)</f>
        <v>0</v>
      </c>
      <c r="Z758">
        <f>IF(Source!BI172=4,H757, 0)</f>
        <v>0</v>
      </c>
    </row>
    <row r="759" spans="1:26" ht="57" x14ac:dyDescent="0.2">
      <c r="A759" s="62">
        <v>144</v>
      </c>
      <c r="B759" s="62" t="str">
        <f>Source!F173</f>
        <v>08.3.05.02-0058</v>
      </c>
      <c r="C759" s="62" t="s">
        <v>1257</v>
      </c>
      <c r="D759" s="52" t="str">
        <f>Source!H173</f>
        <v>т</v>
      </c>
      <c r="E759" s="53">
        <f>Source!I173</f>
        <v>6.9000000000000006E-2</v>
      </c>
      <c r="F759" s="54">
        <f>Source!AL173</f>
        <v>7112.97</v>
      </c>
      <c r="G759" s="55" t="str">
        <f>Source!DD173</f>
        <v/>
      </c>
      <c r="H759" s="54">
        <f>ROUND(Source!AC173*Source!I173, 2)</f>
        <v>490.79</v>
      </c>
      <c r="I759" s="55" t="str">
        <f>Source!BO173</f>
        <v>Письмо Минстроя РФ №13023-ИФ/09 от. 07.03.2024</v>
      </c>
      <c r="J759" s="55">
        <f>IF(Source!BC173&lt;&gt; 0, Source!BC173, 1)</f>
        <v>9.56</v>
      </c>
      <c r="K759" s="54">
        <f>Source!P173</f>
        <v>4692</v>
      </c>
      <c r="L759" s="59"/>
      <c r="S759">
        <f>ROUND((Source!FX173/100)*((ROUND(Source!AF173*Source!I173, 2)+ROUND(Source!AE173*Source!I173, 2))), 2)</f>
        <v>0</v>
      </c>
      <c r="T759">
        <f>Source!X173</f>
        <v>0</v>
      </c>
      <c r="U759">
        <f>ROUND((Source!FY173/100)*((ROUND(Source!AF173*Source!I173, 2)+ROUND(Source!AE173*Source!I173, 2))), 2)</f>
        <v>0</v>
      </c>
      <c r="V759">
        <f>Source!Y173</f>
        <v>0</v>
      </c>
    </row>
    <row r="760" spans="1:26" ht="15" x14ac:dyDescent="0.25">
      <c r="G760" s="57">
        <f>H759</f>
        <v>490.79</v>
      </c>
      <c r="H760" s="57"/>
      <c r="J760" s="57">
        <f>K759</f>
        <v>4692</v>
      </c>
      <c r="K760" s="57"/>
      <c r="L760" s="58">
        <f>Source!U173</f>
        <v>0</v>
      </c>
      <c r="O760" s="36">
        <f>G760</f>
        <v>490.79</v>
      </c>
      <c r="P760" s="36">
        <f>J760</f>
        <v>4692</v>
      </c>
      <c r="Q760" s="36">
        <f>L760</f>
        <v>0</v>
      </c>
      <c r="W760">
        <f>IF(Source!BI173&lt;=1,H759, 0)</f>
        <v>490.79</v>
      </c>
      <c r="X760">
        <f>IF(Source!BI173=2,H759, 0)</f>
        <v>0</v>
      </c>
      <c r="Y760">
        <f>IF(Source!BI173=3,H759, 0)</f>
        <v>0</v>
      </c>
      <c r="Z760">
        <f>IF(Source!BI173=4,H759, 0)</f>
        <v>0</v>
      </c>
    </row>
    <row r="761" spans="1:26" ht="57" x14ac:dyDescent="0.2">
      <c r="A761" s="62">
        <v>145</v>
      </c>
      <c r="B761" s="62" t="str">
        <f>Source!F174</f>
        <v>08.3.01.02-0020</v>
      </c>
      <c r="C761" s="62" t="s">
        <v>1263</v>
      </c>
      <c r="D761" s="52" t="str">
        <f>Source!H174</f>
        <v>т</v>
      </c>
      <c r="E761" s="53">
        <f>Source!I174</f>
        <v>7.0000000000000001E-3</v>
      </c>
      <c r="F761" s="54">
        <f>Source!AL174</f>
        <v>10804.39</v>
      </c>
      <c r="G761" s="55" t="str">
        <f>Source!DD174</f>
        <v/>
      </c>
      <c r="H761" s="54">
        <f>ROUND(Source!AC174*Source!I174, 2)</f>
        <v>75.63</v>
      </c>
      <c r="I761" s="55" t="str">
        <f>Source!BO174</f>
        <v>Письмо Минстроя РФ №13023-ИФ/09 от. 07.03.2024</v>
      </c>
      <c r="J761" s="55">
        <f>IF(Source!BC174&lt;&gt; 0, Source!BC174, 1)</f>
        <v>9.56</v>
      </c>
      <c r="K761" s="54">
        <f>Source!P174</f>
        <v>723.03</v>
      </c>
      <c r="L761" s="59"/>
      <c r="S761">
        <f>ROUND((Source!FX174/100)*((ROUND(Source!AF174*Source!I174, 2)+ROUND(Source!AE174*Source!I174, 2))), 2)</f>
        <v>0</v>
      </c>
      <c r="T761">
        <f>Source!X174</f>
        <v>0</v>
      </c>
      <c r="U761">
        <f>ROUND((Source!FY174/100)*((ROUND(Source!AF174*Source!I174, 2)+ROUND(Source!AE174*Source!I174, 2))), 2)</f>
        <v>0</v>
      </c>
      <c r="V761">
        <f>Source!Y174</f>
        <v>0</v>
      </c>
    </row>
    <row r="762" spans="1:26" ht="15" x14ac:dyDescent="0.25">
      <c r="G762" s="57">
        <f>H761</f>
        <v>75.63</v>
      </c>
      <c r="H762" s="57"/>
      <c r="J762" s="57">
        <f>K761</f>
        <v>723.03</v>
      </c>
      <c r="K762" s="57"/>
      <c r="L762" s="58">
        <f>Source!U174</f>
        <v>0</v>
      </c>
      <c r="O762" s="36">
        <f>G762</f>
        <v>75.63</v>
      </c>
      <c r="P762" s="36">
        <f>J762</f>
        <v>723.03</v>
      </c>
      <c r="Q762" s="36">
        <f>L762</f>
        <v>0</v>
      </c>
      <c r="W762">
        <f>IF(Source!BI174&lt;=1,H761, 0)</f>
        <v>75.63</v>
      </c>
      <c r="X762">
        <f>IF(Source!BI174=2,H761, 0)</f>
        <v>0</v>
      </c>
      <c r="Y762">
        <f>IF(Source!BI174=3,H761, 0)</f>
        <v>0</v>
      </c>
      <c r="Z762">
        <f>IF(Source!BI174=4,H761, 0)</f>
        <v>0</v>
      </c>
    </row>
    <row r="763" spans="1:26" ht="57" x14ac:dyDescent="0.2">
      <c r="A763" s="62">
        <v>146</v>
      </c>
      <c r="B763" s="62" t="str">
        <f>Source!F175</f>
        <v>08.3.08.02-0025</v>
      </c>
      <c r="C763" s="62" t="s">
        <v>1243</v>
      </c>
      <c r="D763" s="52" t="str">
        <f>Source!H175</f>
        <v>т</v>
      </c>
      <c r="E763" s="53">
        <f>Source!I175</f>
        <v>0.16500000000000001</v>
      </c>
      <c r="F763" s="54">
        <f>Source!AL175</f>
        <v>5857.74</v>
      </c>
      <c r="G763" s="55" t="str">
        <f>Source!DD175</f>
        <v/>
      </c>
      <c r="H763" s="54">
        <f>ROUND(Source!AC175*Source!I175, 2)</f>
        <v>966.53</v>
      </c>
      <c r="I763" s="55" t="str">
        <f>Source!BO175</f>
        <v>Письмо Минстроя РФ №13023-ИФ/09 от. 07.03.2024</v>
      </c>
      <c r="J763" s="55">
        <f>IF(Source!BC175&lt;&gt; 0, Source!BC175, 1)</f>
        <v>9.56</v>
      </c>
      <c r="K763" s="54">
        <f>Source!P175</f>
        <v>9240</v>
      </c>
      <c r="L763" s="59"/>
      <c r="S763">
        <f>ROUND((Source!FX175/100)*((ROUND(Source!AF175*Source!I175, 2)+ROUND(Source!AE175*Source!I175, 2))), 2)</f>
        <v>0</v>
      </c>
      <c r="T763">
        <f>Source!X175</f>
        <v>0</v>
      </c>
      <c r="U763">
        <f>ROUND((Source!FY175/100)*((ROUND(Source!AF175*Source!I175, 2)+ROUND(Source!AE175*Source!I175, 2))), 2)</f>
        <v>0</v>
      </c>
      <c r="V763">
        <f>Source!Y175</f>
        <v>0</v>
      </c>
    </row>
    <row r="764" spans="1:26" ht="15" x14ac:dyDescent="0.25">
      <c r="G764" s="57">
        <f>H763</f>
        <v>966.53</v>
      </c>
      <c r="H764" s="57"/>
      <c r="J764" s="57">
        <f>K763</f>
        <v>9240</v>
      </c>
      <c r="K764" s="57"/>
      <c r="L764" s="58">
        <f>Source!U175</f>
        <v>0</v>
      </c>
      <c r="O764" s="36">
        <f>G764</f>
        <v>966.53</v>
      </c>
      <c r="P764" s="36">
        <f>J764</f>
        <v>9240</v>
      </c>
      <c r="Q764" s="36">
        <f>L764</f>
        <v>0</v>
      </c>
      <c r="W764">
        <f>IF(Source!BI175&lt;=1,H763, 0)</f>
        <v>966.53</v>
      </c>
      <c r="X764">
        <f>IF(Source!BI175=2,H763, 0)</f>
        <v>0</v>
      </c>
      <c r="Y764">
        <f>IF(Source!BI175=3,H763, 0)</f>
        <v>0</v>
      </c>
      <c r="Z764">
        <f>IF(Source!BI175=4,H763, 0)</f>
        <v>0</v>
      </c>
    </row>
    <row r="765" spans="1:26" ht="409.5" x14ac:dyDescent="0.2">
      <c r="A765" s="61">
        <v>147</v>
      </c>
      <c r="B765" s="61" t="s">
        <v>1274</v>
      </c>
      <c r="C765" s="61" t="s">
        <v>1275</v>
      </c>
      <c r="D765" s="46" t="str">
        <f>Source!H176</f>
        <v>т</v>
      </c>
      <c r="E765" s="31">
        <f>Source!I176</f>
        <v>0.27129999999999999</v>
      </c>
      <c r="F765" s="47">
        <f>Source!AL176+Source!AM176+Source!AO176</f>
        <v>1327.48</v>
      </c>
      <c r="G765" s="48"/>
      <c r="H765" s="47"/>
      <c r="I765" s="48" t="str">
        <f>Source!BO176</f>
        <v>Письмо Минстроя РФ №13023-ИФ/09 от. 07.03.2024</v>
      </c>
      <c r="J765" s="48"/>
      <c r="K765" s="47"/>
      <c r="L765" s="49"/>
      <c r="S765">
        <f>ROUND((Source!FX176/100)*((ROUND(Source!AF176*Source!I176, 2)+ROUND(Source!AE176*Source!I176, 2))), 2)</f>
        <v>198.77</v>
      </c>
      <c r="T765">
        <f>Source!X176</f>
        <v>9731.61</v>
      </c>
      <c r="U765">
        <f>ROUND((Source!FY176/100)*((ROUND(Source!AF176*Source!I176, 2)+ROUND(Source!AE176*Source!I176, 2))), 2)</f>
        <v>132.51</v>
      </c>
      <c r="V765">
        <f>Source!Y176</f>
        <v>6487.74</v>
      </c>
    </row>
    <row r="766" spans="1:26" ht="28.5" x14ac:dyDescent="0.2">
      <c r="A766" s="61"/>
      <c r="B766" s="61"/>
      <c r="C766" s="61" t="s">
        <v>1122</v>
      </c>
      <c r="D766" s="46"/>
      <c r="E766" s="31"/>
      <c r="F766" s="47">
        <f>Source!AO176</f>
        <v>494.22</v>
      </c>
      <c r="G766" s="48" t="str">
        <f>Source!DG176</f>
        <v>)*1,15)*1,1)*1,15</v>
      </c>
      <c r="H766" s="47">
        <f>ROUND(Source!AF176*Source!I176, 2)</f>
        <v>195.06</v>
      </c>
      <c r="I766" s="48"/>
      <c r="J766" s="48">
        <f>IF(Source!BA176&lt;&gt; 0, Source!BA176, 1)</f>
        <v>48.96</v>
      </c>
      <c r="K766" s="47">
        <f>Source!S176</f>
        <v>9549.9699999999993</v>
      </c>
      <c r="L766" s="49"/>
      <c r="R766">
        <f>H766</f>
        <v>195.06</v>
      </c>
    </row>
    <row r="767" spans="1:26" ht="14.25" x14ac:dyDescent="0.2">
      <c r="A767" s="61"/>
      <c r="B767" s="61"/>
      <c r="C767" s="61" t="s">
        <v>642</v>
      </c>
      <c r="D767" s="46"/>
      <c r="E767" s="31"/>
      <c r="F767" s="47">
        <f>Source!AM176</f>
        <v>452.82</v>
      </c>
      <c r="G767" s="48" t="str">
        <f>Source!DE176</f>
        <v>)*1,15)*1,15</v>
      </c>
      <c r="H767" s="47">
        <f>ROUND(Source!AD176*Source!I176, 2)</f>
        <v>164.17</v>
      </c>
      <c r="I767" s="48"/>
      <c r="J767" s="48">
        <f>IF(Source!BB176&lt;&gt; 0, Source!BB176, 1)</f>
        <v>14.22</v>
      </c>
      <c r="K767" s="47">
        <f>Source!Q176</f>
        <v>2334.4499999999998</v>
      </c>
      <c r="L767" s="49"/>
    </row>
    <row r="768" spans="1:26" ht="28.5" x14ac:dyDescent="0.2">
      <c r="A768" s="61"/>
      <c r="B768" s="61"/>
      <c r="C768" s="61" t="s">
        <v>1123</v>
      </c>
      <c r="D768" s="46"/>
      <c r="E768" s="31"/>
      <c r="F768" s="47">
        <f>Source!AN176</f>
        <v>47.31</v>
      </c>
      <c r="G768" s="48" t="str">
        <f>Source!DF176</f>
        <v>)*1,15)*1,1)*1,15</v>
      </c>
      <c r="H768" s="50">
        <f>ROUND(Source!AE176*Source!I176, 2)</f>
        <v>18.670000000000002</v>
      </c>
      <c r="I768" s="48"/>
      <c r="J768" s="48">
        <f>IF(Source!BS176&lt;&gt; 0, Source!BS176, 1)</f>
        <v>48.96</v>
      </c>
      <c r="K768" s="50">
        <f>Source!R176</f>
        <v>914.13</v>
      </c>
      <c r="L768" s="49"/>
      <c r="R768">
        <f>H768</f>
        <v>18.670000000000002</v>
      </c>
    </row>
    <row r="769" spans="1:26" ht="14.25" x14ac:dyDescent="0.2">
      <c r="A769" s="61"/>
      <c r="B769" s="61"/>
      <c r="C769" s="61" t="s">
        <v>1158</v>
      </c>
      <c r="D769" s="46"/>
      <c r="E769" s="31"/>
      <c r="F769" s="47">
        <f>Source!AL176</f>
        <v>380.44</v>
      </c>
      <c r="G769" s="48" t="str">
        <f>Source!DD176</f>
        <v/>
      </c>
      <c r="H769" s="47">
        <f>ROUND(Source!AC176*Source!I176, 2)</f>
        <v>103.21</v>
      </c>
      <c r="I769" s="48"/>
      <c r="J769" s="48">
        <f>IF(Source!BC176&lt;&gt; 0, Source!BC176, 1)</f>
        <v>9.56</v>
      </c>
      <c r="K769" s="47">
        <f>Source!P176</f>
        <v>986.72</v>
      </c>
      <c r="L769" s="49"/>
    </row>
    <row r="770" spans="1:26" ht="14.25" x14ac:dyDescent="0.2">
      <c r="A770" s="61"/>
      <c r="B770" s="61"/>
      <c r="C770" s="61" t="s">
        <v>1124</v>
      </c>
      <c r="D770" s="46" t="s">
        <v>1125</v>
      </c>
      <c r="E770" s="31">
        <f>Source!BZ176</f>
        <v>93</v>
      </c>
      <c r="F770" s="63"/>
      <c r="G770" s="48"/>
      <c r="H770" s="47">
        <f>SUM(S765:S772)</f>
        <v>198.77</v>
      </c>
      <c r="I770" s="51"/>
      <c r="J770" s="44">
        <f>Source!AT176</f>
        <v>93</v>
      </c>
      <c r="K770" s="47">
        <f>SUM(T765:T772)</f>
        <v>9731.61</v>
      </c>
      <c r="L770" s="49"/>
    </row>
    <row r="771" spans="1:26" ht="14.25" x14ac:dyDescent="0.2">
      <c r="A771" s="61"/>
      <c r="B771" s="61"/>
      <c r="C771" s="61" t="s">
        <v>1126</v>
      </c>
      <c r="D771" s="46" t="s">
        <v>1125</v>
      </c>
      <c r="E771" s="31">
        <f>Source!CA176</f>
        <v>62</v>
      </c>
      <c r="F771" s="63"/>
      <c r="G771" s="48"/>
      <c r="H771" s="47">
        <f>SUM(U765:U772)</f>
        <v>132.51</v>
      </c>
      <c r="I771" s="51"/>
      <c r="J771" s="44">
        <f>Source!AU176</f>
        <v>62</v>
      </c>
      <c r="K771" s="47">
        <f>SUM(V765:V772)</f>
        <v>6487.74</v>
      </c>
      <c r="L771" s="49"/>
    </row>
    <row r="772" spans="1:26" ht="14.25" x14ac:dyDescent="0.2">
      <c r="A772" s="62"/>
      <c r="B772" s="62"/>
      <c r="C772" s="62" t="s">
        <v>1127</v>
      </c>
      <c r="D772" s="52" t="s">
        <v>1128</v>
      </c>
      <c r="E772" s="53">
        <f>Source!AQ176</f>
        <v>63.28</v>
      </c>
      <c r="F772" s="54"/>
      <c r="G772" s="55" t="str">
        <f>Source!DI176</f>
        <v>)*1,15)*1,15</v>
      </c>
      <c r="H772" s="54"/>
      <c r="I772" s="55"/>
      <c r="J772" s="55"/>
      <c r="K772" s="54"/>
      <c r="L772" s="56">
        <f>Source!U176</f>
        <v>22.704500139999993</v>
      </c>
    </row>
    <row r="773" spans="1:26" ht="15" x14ac:dyDescent="0.25">
      <c r="G773" s="57">
        <f>H766+H767+H769+H770+H771</f>
        <v>793.72</v>
      </c>
      <c r="H773" s="57"/>
      <c r="J773" s="57">
        <f>K766+K767+K769+K770+K771</f>
        <v>29090.489999999998</v>
      </c>
      <c r="K773" s="57"/>
      <c r="L773" s="58">
        <f>Source!U176</f>
        <v>22.704500139999993</v>
      </c>
      <c r="O773" s="36">
        <f>G773</f>
        <v>793.72</v>
      </c>
      <c r="P773" s="36">
        <f>J773</f>
        <v>29090.489999999998</v>
      </c>
      <c r="Q773" s="36">
        <f>L773</f>
        <v>22.704500139999993</v>
      </c>
      <c r="W773">
        <f>IF(Source!BI176&lt;=1,H766+H767+H769+H770+H771, 0)</f>
        <v>793.72</v>
      </c>
      <c r="X773">
        <f>IF(Source!BI176=2,H766+H767+H769+H770+H771, 0)</f>
        <v>0</v>
      </c>
      <c r="Y773">
        <f>IF(Source!BI176=3,H766+H767+H769+H770+H771, 0)</f>
        <v>0</v>
      </c>
      <c r="Z773">
        <f>IF(Source!BI176=4,H766+H767+H769+H770+H771, 0)</f>
        <v>0</v>
      </c>
    </row>
    <row r="774" spans="1:26" ht="28.5" x14ac:dyDescent="0.2">
      <c r="C774" s="42" t="str">
        <f>Source!G177</f>
        <v>Площадки обслуживания отметка 12.700</v>
      </c>
    </row>
    <row r="775" spans="1:26" ht="409.5" x14ac:dyDescent="0.2">
      <c r="A775" s="61">
        <v>148</v>
      </c>
      <c r="B775" s="61" t="s">
        <v>1238</v>
      </c>
      <c r="C775" s="61" t="s">
        <v>1290</v>
      </c>
      <c r="D775" s="46" t="str">
        <f>Source!H178</f>
        <v>т</v>
      </c>
      <c r="E775" s="31">
        <f>Source!I178</f>
        <v>1.0283</v>
      </c>
      <c r="F775" s="47">
        <f>Source!AL178+Source!AM178+Source!AO178</f>
        <v>1913.79</v>
      </c>
      <c r="G775" s="48"/>
      <c r="H775" s="47"/>
      <c r="I775" s="48" t="str">
        <f>Source!BO178</f>
        <v>Письмо Минстроя РФ №13023-ИФ/09 от. 07.03.2024</v>
      </c>
      <c r="J775" s="48"/>
      <c r="K775" s="47"/>
      <c r="L775" s="49"/>
      <c r="S775">
        <f>ROUND((Source!FX178/100)*((ROUND(Source!AF178*Source!I178, 2)+ROUND(Source!AE178*Source!I178, 2))), 2)</f>
        <v>1167.1199999999999</v>
      </c>
      <c r="T775">
        <f>Source!X178</f>
        <v>57142.17</v>
      </c>
      <c r="U775">
        <f>ROUND((Source!FY178/100)*((ROUND(Source!AF178*Source!I178, 2)+ROUND(Source!AE178*Source!I178, 2))), 2)</f>
        <v>583.55999999999995</v>
      </c>
      <c r="V775">
        <f>Source!Y178</f>
        <v>28571.09</v>
      </c>
    </row>
    <row r="776" spans="1:26" ht="28.5" x14ac:dyDescent="0.2">
      <c r="A776" s="61"/>
      <c r="B776" s="61"/>
      <c r="C776" s="61" t="s">
        <v>1122</v>
      </c>
      <c r="D776" s="46"/>
      <c r="E776" s="31"/>
      <c r="F776" s="47">
        <f>Source!AO178</f>
        <v>798</v>
      </c>
      <c r="G776" s="48" t="str">
        <f>Source!DG178</f>
        <v>)*1,15)*1,1)*1,15</v>
      </c>
      <c r="H776" s="47">
        <f>ROUND(Source!AF178*Source!I178, 2)</f>
        <v>1193.74</v>
      </c>
      <c r="I776" s="48"/>
      <c r="J776" s="48">
        <f>IF(Source!BA178&lt;&gt; 0, Source!BA178, 1)</f>
        <v>48.96</v>
      </c>
      <c r="K776" s="47">
        <f>Source!S178</f>
        <v>58445.67</v>
      </c>
      <c r="L776" s="49"/>
      <c r="R776">
        <f>H776</f>
        <v>1193.74</v>
      </c>
    </row>
    <row r="777" spans="1:26" ht="14.25" x14ac:dyDescent="0.2">
      <c r="A777" s="61"/>
      <c r="B777" s="61"/>
      <c r="C777" s="61" t="s">
        <v>642</v>
      </c>
      <c r="D777" s="46"/>
      <c r="E777" s="31"/>
      <c r="F777" s="47">
        <f>Source!AM178</f>
        <v>878.18</v>
      </c>
      <c r="G777" s="48" t="str">
        <f>Source!DE178</f>
        <v>)*1,15)*1,15</v>
      </c>
      <c r="H777" s="47">
        <f>ROUND(Source!AD178*Source!I178, 2)</f>
        <v>1203.6400000000001</v>
      </c>
      <c r="I777" s="48"/>
      <c r="J777" s="48">
        <f>IF(Source!BB178&lt;&gt; 0, Source!BB178, 1)</f>
        <v>14.22</v>
      </c>
      <c r="K777" s="47">
        <f>Source!Q178</f>
        <v>17115.7</v>
      </c>
      <c r="L777" s="49"/>
    </row>
    <row r="778" spans="1:26" ht="28.5" x14ac:dyDescent="0.2">
      <c r="A778" s="61"/>
      <c r="B778" s="61"/>
      <c r="C778" s="61" t="s">
        <v>1123</v>
      </c>
      <c r="D778" s="46"/>
      <c r="E778" s="31"/>
      <c r="F778" s="47">
        <f>Source!AN178</f>
        <v>68.89</v>
      </c>
      <c r="G778" s="48" t="str">
        <f>Source!DF178</f>
        <v>)*1,15)*1,1)*1,15</v>
      </c>
      <c r="H778" s="50">
        <f>ROUND(Source!AE178*Source!I178, 2)</f>
        <v>103.06</v>
      </c>
      <c r="I778" s="48"/>
      <c r="J778" s="48">
        <f>IF(Source!BS178&lt;&gt; 0, Source!BS178, 1)</f>
        <v>48.96</v>
      </c>
      <c r="K778" s="50">
        <f>Source!R178</f>
        <v>5045.63</v>
      </c>
      <c r="L778" s="49"/>
      <c r="R778">
        <f>H778</f>
        <v>103.06</v>
      </c>
    </row>
    <row r="779" spans="1:26" ht="14.25" x14ac:dyDescent="0.2">
      <c r="A779" s="61"/>
      <c r="B779" s="61"/>
      <c r="C779" s="61" t="s">
        <v>1158</v>
      </c>
      <c r="D779" s="46"/>
      <c r="E779" s="31"/>
      <c r="F779" s="47">
        <f>Source!AL178</f>
        <v>237.61</v>
      </c>
      <c r="G779" s="48" t="str">
        <f>Source!DD178</f>
        <v/>
      </c>
      <c r="H779" s="47">
        <f>ROUND(Source!AC178*Source!I178, 2)</f>
        <v>244.33</v>
      </c>
      <c r="I779" s="48"/>
      <c r="J779" s="48">
        <f>IF(Source!BC178&lt;&gt; 0, Source!BC178, 1)</f>
        <v>9.56</v>
      </c>
      <c r="K779" s="47">
        <f>Source!P178</f>
        <v>2335.84</v>
      </c>
      <c r="L779" s="49"/>
    </row>
    <row r="780" spans="1:26" ht="14.25" x14ac:dyDescent="0.2">
      <c r="A780" s="61"/>
      <c r="B780" s="61"/>
      <c r="C780" s="61" t="s">
        <v>1124</v>
      </c>
      <c r="D780" s="46" t="s">
        <v>1125</v>
      </c>
      <c r="E780" s="31">
        <f>Source!BZ178</f>
        <v>90</v>
      </c>
      <c r="F780" s="63"/>
      <c r="G780" s="48"/>
      <c r="H780" s="47">
        <f>SUM(S775:S782)</f>
        <v>1167.1199999999999</v>
      </c>
      <c r="I780" s="51"/>
      <c r="J780" s="44">
        <f>Source!AT178</f>
        <v>90</v>
      </c>
      <c r="K780" s="47">
        <f>SUM(T775:T782)</f>
        <v>57142.17</v>
      </c>
      <c r="L780" s="49"/>
    </row>
    <row r="781" spans="1:26" ht="14.25" x14ac:dyDescent="0.2">
      <c r="A781" s="61"/>
      <c r="B781" s="61"/>
      <c r="C781" s="61" t="s">
        <v>1126</v>
      </c>
      <c r="D781" s="46" t="s">
        <v>1125</v>
      </c>
      <c r="E781" s="31">
        <f>Source!CA178</f>
        <v>45</v>
      </c>
      <c r="F781" s="63"/>
      <c r="G781" s="48"/>
      <c r="H781" s="47">
        <f>SUM(U775:U782)</f>
        <v>583.55999999999995</v>
      </c>
      <c r="I781" s="51"/>
      <c r="J781" s="44">
        <f>Source!AU178</f>
        <v>45</v>
      </c>
      <c r="K781" s="47">
        <f>SUM(V775:V782)</f>
        <v>28571.09</v>
      </c>
      <c r="L781" s="49"/>
    </row>
    <row r="782" spans="1:26" ht="14.25" x14ac:dyDescent="0.2">
      <c r="A782" s="62"/>
      <c r="B782" s="62"/>
      <c r="C782" s="62" t="s">
        <v>1127</v>
      </c>
      <c r="D782" s="52" t="s">
        <v>1128</v>
      </c>
      <c r="E782" s="53">
        <f>Source!AQ178</f>
        <v>95</v>
      </c>
      <c r="F782" s="54"/>
      <c r="G782" s="55" t="str">
        <f>Source!DI178</f>
        <v>)*1,15)*1,15</v>
      </c>
      <c r="H782" s="54"/>
      <c r="I782" s="55"/>
      <c r="J782" s="55"/>
      <c r="K782" s="54"/>
      <c r="L782" s="56">
        <f>Source!U178</f>
        <v>129.19304124999996</v>
      </c>
    </row>
    <row r="783" spans="1:26" ht="15" x14ac:dyDescent="0.25">
      <c r="G783" s="57">
        <f>H776+H777+H779+H780+H781</f>
        <v>4392.3899999999994</v>
      </c>
      <c r="H783" s="57"/>
      <c r="J783" s="57">
        <f>K776+K777+K779+K780+K781</f>
        <v>163610.47</v>
      </c>
      <c r="K783" s="57"/>
      <c r="L783" s="58">
        <f>Source!U178</f>
        <v>129.19304124999996</v>
      </c>
      <c r="O783" s="36">
        <f>G783</f>
        <v>4392.3899999999994</v>
      </c>
      <c r="P783" s="36">
        <f>J783</f>
        <v>163610.47</v>
      </c>
      <c r="Q783" s="36">
        <f>L783</f>
        <v>129.19304124999996</v>
      </c>
      <c r="W783">
        <f>IF(Source!BI178&lt;=1,H776+H777+H779+H780+H781, 0)</f>
        <v>0</v>
      </c>
      <c r="X783">
        <f>IF(Source!BI178=2,H776+H777+H779+H780+H781, 0)</f>
        <v>4392.3899999999994</v>
      </c>
      <c r="Y783">
        <f>IF(Source!BI178=3,H776+H777+H779+H780+H781, 0)</f>
        <v>0</v>
      </c>
      <c r="Z783">
        <f>IF(Source!BI178=4,H776+H777+H779+H780+H781, 0)</f>
        <v>0</v>
      </c>
    </row>
    <row r="784" spans="1:26" ht="57" x14ac:dyDescent="0.2">
      <c r="A784" s="62">
        <v>149</v>
      </c>
      <c r="B784" s="62" t="str">
        <f>Source!F179</f>
        <v>08.3.05.02-0103</v>
      </c>
      <c r="C784" s="62" t="s">
        <v>1240</v>
      </c>
      <c r="D784" s="52" t="str">
        <f>Source!H179</f>
        <v>т</v>
      </c>
      <c r="E784" s="53">
        <f>Source!I179</f>
        <v>1.0611999999999999</v>
      </c>
      <c r="F784" s="54">
        <f>Source!AL179</f>
        <v>5692.12</v>
      </c>
      <c r="G784" s="55" t="str">
        <f>Source!DD179</f>
        <v/>
      </c>
      <c r="H784" s="54">
        <f>ROUND(Source!AC179*Source!I179, 2)</f>
        <v>6040.48</v>
      </c>
      <c r="I784" s="55" t="str">
        <f>Source!BO179</f>
        <v>Письмо Минстроя РФ №13023-ИФ/09 от. 07.03.2024</v>
      </c>
      <c r="J784" s="55">
        <f>IF(Source!BC179&lt;&gt; 0, Source!BC179, 1)</f>
        <v>9.56</v>
      </c>
      <c r="K784" s="54">
        <f>Source!P179</f>
        <v>57746.97</v>
      </c>
      <c r="L784" s="59"/>
      <c r="S784">
        <f>ROUND((Source!FX179/100)*((ROUND(Source!AF179*Source!I179, 2)+ROUND(Source!AE179*Source!I179, 2))), 2)</f>
        <v>0</v>
      </c>
      <c r="T784">
        <f>Source!X179</f>
        <v>0</v>
      </c>
      <c r="U784">
        <f>ROUND((Source!FY179/100)*((ROUND(Source!AF179*Source!I179, 2)+ROUND(Source!AE179*Source!I179, 2))), 2)</f>
        <v>0</v>
      </c>
      <c r="V784">
        <f>Source!Y179</f>
        <v>0</v>
      </c>
    </row>
    <row r="785" spans="1:26" ht="15" x14ac:dyDescent="0.25">
      <c r="G785" s="57">
        <f>H784</f>
        <v>6040.48</v>
      </c>
      <c r="H785" s="57"/>
      <c r="J785" s="57">
        <f>K784</f>
        <v>57746.97</v>
      </c>
      <c r="K785" s="57"/>
      <c r="L785" s="58">
        <f>Source!U179</f>
        <v>0</v>
      </c>
      <c r="O785" s="36">
        <f>G785</f>
        <v>6040.48</v>
      </c>
      <c r="P785" s="36">
        <f>J785</f>
        <v>57746.97</v>
      </c>
      <c r="Q785" s="36">
        <f>L785</f>
        <v>0</v>
      </c>
      <c r="W785">
        <f>IF(Source!BI179&lt;=1,H784, 0)</f>
        <v>6040.48</v>
      </c>
      <c r="X785">
        <f>IF(Source!BI179=2,H784, 0)</f>
        <v>0</v>
      </c>
      <c r="Y785">
        <f>IF(Source!BI179=3,H784, 0)</f>
        <v>0</v>
      </c>
      <c r="Z785">
        <f>IF(Source!BI179=4,H784, 0)</f>
        <v>0</v>
      </c>
    </row>
    <row r="786" spans="1:26" ht="401.25" x14ac:dyDescent="0.2">
      <c r="A786" s="61">
        <v>150</v>
      </c>
      <c r="B786" s="61" t="s">
        <v>1241</v>
      </c>
      <c r="C786" s="61" t="s">
        <v>1291</v>
      </c>
      <c r="D786" s="46" t="str">
        <f>Source!H180</f>
        <v>т</v>
      </c>
      <c r="E786" s="31">
        <f>Source!I180</f>
        <v>0.34799999999999998</v>
      </c>
      <c r="F786" s="47">
        <f>Source!AL180+Source!AM180+Source!AO180</f>
        <v>2026.27</v>
      </c>
      <c r="G786" s="48"/>
      <c r="H786" s="47"/>
      <c r="I786" s="48" t="str">
        <f>Source!BO180</f>
        <v>Письмо Минстроя РФ №13023-ИФ/09 от. 07.03.2024</v>
      </c>
      <c r="J786" s="48"/>
      <c r="K786" s="47"/>
      <c r="L786" s="49"/>
      <c r="S786">
        <f>ROUND((Source!FX180/100)*((ROUND(Source!AF180*Source!I180, 2)+ROUND(Source!AE180*Source!I180, 2))), 2)</f>
        <v>394.21</v>
      </c>
      <c r="T786">
        <f>Source!X180</f>
        <v>19300.64</v>
      </c>
      <c r="U786">
        <f>ROUND((Source!FY180/100)*((ROUND(Source!AF180*Source!I180, 2)+ROUND(Source!AE180*Source!I180, 2))), 2)</f>
        <v>197.1</v>
      </c>
      <c r="V786">
        <f>Source!Y180</f>
        <v>9650.32</v>
      </c>
    </row>
    <row r="787" spans="1:26" ht="28.5" x14ac:dyDescent="0.2">
      <c r="A787" s="61"/>
      <c r="B787" s="61"/>
      <c r="C787" s="61" t="s">
        <v>1122</v>
      </c>
      <c r="D787" s="46"/>
      <c r="E787" s="31"/>
      <c r="F787" s="47">
        <f>Source!AO180</f>
        <v>781.69</v>
      </c>
      <c r="G787" s="48" t="str">
        <f>Source!DG180</f>
        <v>)*1,15)*1,1)*1,15</v>
      </c>
      <c r="H787" s="47">
        <f>ROUND(Source!AF180*Source!I180, 2)</f>
        <v>395.73</v>
      </c>
      <c r="I787" s="48"/>
      <c r="J787" s="48">
        <f>IF(Source!BA180&lt;&gt; 0, Source!BA180, 1)</f>
        <v>48.96</v>
      </c>
      <c r="K787" s="47">
        <f>Source!S180</f>
        <v>19375.02</v>
      </c>
      <c r="L787" s="49"/>
      <c r="R787">
        <f>H787</f>
        <v>395.73</v>
      </c>
    </row>
    <row r="788" spans="1:26" ht="14.25" x14ac:dyDescent="0.2">
      <c r="A788" s="61"/>
      <c r="B788" s="61"/>
      <c r="C788" s="61" t="s">
        <v>642</v>
      </c>
      <c r="D788" s="46"/>
      <c r="E788" s="31"/>
      <c r="F788" s="47">
        <f>Source!AM180</f>
        <v>980.31</v>
      </c>
      <c r="G788" s="48" t="str">
        <f>Source!DE180</f>
        <v>)*1,15)*1,15</v>
      </c>
      <c r="H788" s="47">
        <f>ROUND(Source!AD180*Source!I180, 2)</f>
        <v>455.01</v>
      </c>
      <c r="I788" s="48"/>
      <c r="J788" s="48">
        <f>IF(Source!BB180&lt;&gt; 0, Source!BB180, 1)</f>
        <v>14.22</v>
      </c>
      <c r="K788" s="47">
        <f>Source!Q180</f>
        <v>6470.24</v>
      </c>
      <c r="L788" s="49"/>
    </row>
    <row r="789" spans="1:26" ht="28.5" x14ac:dyDescent="0.2">
      <c r="A789" s="61"/>
      <c r="B789" s="61"/>
      <c r="C789" s="61" t="s">
        <v>1123</v>
      </c>
      <c r="D789" s="46"/>
      <c r="E789" s="31"/>
      <c r="F789" s="47">
        <f>Source!AN180</f>
        <v>83.52</v>
      </c>
      <c r="G789" s="48" t="str">
        <f>Source!DF180</f>
        <v>)*1,15)*1,1)*1,15</v>
      </c>
      <c r="H789" s="50">
        <f>ROUND(Source!AE180*Source!I180, 2)</f>
        <v>42.28</v>
      </c>
      <c r="I789" s="48"/>
      <c r="J789" s="48">
        <f>IF(Source!BS180&lt;&gt; 0, Source!BS180, 1)</f>
        <v>48.96</v>
      </c>
      <c r="K789" s="50">
        <f>Source!R180</f>
        <v>2070.13</v>
      </c>
      <c r="L789" s="49"/>
      <c r="R789">
        <f>H789</f>
        <v>42.28</v>
      </c>
    </row>
    <row r="790" spans="1:26" ht="14.25" x14ac:dyDescent="0.2">
      <c r="A790" s="61"/>
      <c r="B790" s="61"/>
      <c r="C790" s="61" t="s">
        <v>1158</v>
      </c>
      <c r="D790" s="46"/>
      <c r="E790" s="31"/>
      <c r="F790" s="47">
        <f>Source!AL180</f>
        <v>264.27</v>
      </c>
      <c r="G790" s="48" t="str">
        <f>Source!DD180</f>
        <v/>
      </c>
      <c r="H790" s="47">
        <f>ROUND(Source!AC180*Source!I180, 2)</f>
        <v>91.97</v>
      </c>
      <c r="I790" s="48"/>
      <c r="J790" s="48">
        <f>IF(Source!BC180&lt;&gt; 0, Source!BC180, 1)</f>
        <v>9.56</v>
      </c>
      <c r="K790" s="47">
        <f>Source!P180</f>
        <v>879.19</v>
      </c>
      <c r="L790" s="49"/>
    </row>
    <row r="791" spans="1:26" ht="14.25" x14ac:dyDescent="0.2">
      <c r="A791" s="61"/>
      <c r="B791" s="61"/>
      <c r="C791" s="61" t="s">
        <v>1124</v>
      </c>
      <c r="D791" s="46" t="s">
        <v>1125</v>
      </c>
      <c r="E791" s="31">
        <f>Source!BZ180</f>
        <v>90</v>
      </c>
      <c r="F791" s="63"/>
      <c r="G791" s="48"/>
      <c r="H791" s="47">
        <f>SUM(S786:S793)</f>
        <v>394.21</v>
      </c>
      <c r="I791" s="51"/>
      <c r="J791" s="44">
        <f>Source!AT180</f>
        <v>90</v>
      </c>
      <c r="K791" s="47">
        <f>SUM(T786:T793)</f>
        <v>19300.64</v>
      </c>
      <c r="L791" s="49"/>
    </row>
    <row r="792" spans="1:26" ht="14.25" x14ac:dyDescent="0.2">
      <c r="A792" s="61"/>
      <c r="B792" s="61"/>
      <c r="C792" s="61" t="s">
        <v>1126</v>
      </c>
      <c r="D792" s="46" t="s">
        <v>1125</v>
      </c>
      <c r="E792" s="31">
        <f>Source!CA180</f>
        <v>45</v>
      </c>
      <c r="F792" s="63"/>
      <c r="G792" s="48"/>
      <c r="H792" s="47">
        <f>SUM(U786:U793)</f>
        <v>197.1</v>
      </c>
      <c r="I792" s="51"/>
      <c r="J792" s="44">
        <f>Source!AU180</f>
        <v>45</v>
      </c>
      <c r="K792" s="47">
        <f>SUM(V786:V793)</f>
        <v>9650.32</v>
      </c>
      <c r="L792" s="49"/>
    </row>
    <row r="793" spans="1:26" ht="14.25" x14ac:dyDescent="0.2">
      <c r="A793" s="62"/>
      <c r="B793" s="62"/>
      <c r="C793" s="62" t="s">
        <v>1127</v>
      </c>
      <c r="D793" s="52" t="s">
        <v>1128</v>
      </c>
      <c r="E793" s="53">
        <f>Source!AQ180</f>
        <v>91</v>
      </c>
      <c r="F793" s="54"/>
      <c r="G793" s="55" t="str">
        <f>Source!DI180</f>
        <v>)*1,15)*1,15</v>
      </c>
      <c r="H793" s="54"/>
      <c r="I793" s="55"/>
      <c r="J793" s="55"/>
      <c r="K793" s="54"/>
      <c r="L793" s="56">
        <f>Source!U180</f>
        <v>41.880929999999992</v>
      </c>
    </row>
    <row r="794" spans="1:26" ht="15" x14ac:dyDescent="0.25">
      <c r="G794" s="57">
        <f>H787+H788+H790+H791+H792</f>
        <v>1534.02</v>
      </c>
      <c r="H794" s="57"/>
      <c r="J794" s="57">
        <f>K787+K788+K790+K791+K792</f>
        <v>55675.409999999996</v>
      </c>
      <c r="K794" s="57"/>
      <c r="L794" s="58">
        <f>Source!U180</f>
        <v>41.880929999999992</v>
      </c>
      <c r="O794" s="36">
        <f>G794</f>
        <v>1534.02</v>
      </c>
      <c r="P794" s="36">
        <f>J794</f>
        <v>55675.409999999996</v>
      </c>
      <c r="Q794" s="36">
        <f>L794</f>
        <v>41.880929999999992</v>
      </c>
      <c r="W794">
        <f>IF(Source!BI180&lt;=1,H787+H788+H790+H791+H792, 0)</f>
        <v>0</v>
      </c>
      <c r="X794">
        <f>IF(Source!BI180=2,H787+H788+H790+H791+H792, 0)</f>
        <v>1534.02</v>
      </c>
      <c r="Y794">
        <f>IF(Source!BI180=3,H787+H788+H790+H791+H792, 0)</f>
        <v>0</v>
      </c>
      <c r="Z794">
        <f>IF(Source!BI180=4,H787+H788+H790+H791+H792, 0)</f>
        <v>0</v>
      </c>
    </row>
    <row r="795" spans="1:26" ht="57" x14ac:dyDescent="0.2">
      <c r="A795" s="62">
        <v>151</v>
      </c>
      <c r="B795" s="62" t="str">
        <f>Source!F181</f>
        <v>08.3.08.02-0022</v>
      </c>
      <c r="C795" s="62" t="s">
        <v>1243</v>
      </c>
      <c r="D795" s="52" t="str">
        <f>Source!H181</f>
        <v>т</v>
      </c>
      <c r="E795" s="53">
        <f>Source!I181</f>
        <v>0.21399000000000001</v>
      </c>
      <c r="F795" s="54">
        <f>Source!AL181</f>
        <v>5857.74</v>
      </c>
      <c r="G795" s="55" t="str">
        <f>Source!DD181</f>
        <v/>
      </c>
      <c r="H795" s="54">
        <f>ROUND(Source!AC181*Source!I181, 2)</f>
        <v>1253.5</v>
      </c>
      <c r="I795" s="55" t="str">
        <f>Source!BO181</f>
        <v>Письмо Минстроя РФ №13023-ИФ/09 от. 07.03.2024</v>
      </c>
      <c r="J795" s="55">
        <f>IF(Source!BC181&lt;&gt; 0, Source!BC181, 1)</f>
        <v>9.56</v>
      </c>
      <c r="K795" s="54">
        <f>Source!P181</f>
        <v>11983.44</v>
      </c>
      <c r="L795" s="59"/>
      <c r="S795">
        <f>ROUND((Source!FX181/100)*((ROUND(Source!AF181*Source!I181, 2)+ROUND(Source!AE181*Source!I181, 2))), 2)</f>
        <v>0</v>
      </c>
      <c r="T795">
        <f>Source!X181</f>
        <v>0</v>
      </c>
      <c r="U795">
        <f>ROUND((Source!FY181/100)*((ROUND(Source!AF181*Source!I181, 2)+ROUND(Source!AE181*Source!I181, 2))), 2)</f>
        <v>0</v>
      </c>
      <c r="V795">
        <f>Source!Y181</f>
        <v>0</v>
      </c>
    </row>
    <row r="796" spans="1:26" ht="15" x14ac:dyDescent="0.25">
      <c r="G796" s="57">
        <f>H795</f>
        <v>1253.5</v>
      </c>
      <c r="H796" s="57"/>
      <c r="J796" s="57">
        <f>K795</f>
        <v>11983.44</v>
      </c>
      <c r="K796" s="57"/>
      <c r="L796" s="58">
        <f>Source!U181</f>
        <v>0</v>
      </c>
      <c r="O796" s="36">
        <f>G796</f>
        <v>1253.5</v>
      </c>
      <c r="P796" s="36">
        <f>J796</f>
        <v>11983.44</v>
      </c>
      <c r="Q796" s="36">
        <f>L796</f>
        <v>0</v>
      </c>
      <c r="W796">
        <f>IF(Source!BI181&lt;=1,H795, 0)</f>
        <v>1253.5</v>
      </c>
      <c r="X796">
        <f>IF(Source!BI181=2,H795, 0)</f>
        <v>0</v>
      </c>
      <c r="Y796">
        <f>IF(Source!BI181=3,H795, 0)</f>
        <v>0</v>
      </c>
      <c r="Z796">
        <f>IF(Source!BI181=4,H795, 0)</f>
        <v>0</v>
      </c>
    </row>
    <row r="797" spans="1:26" ht="57" x14ac:dyDescent="0.2">
      <c r="A797" s="62">
        <v>152</v>
      </c>
      <c r="B797" s="62" t="str">
        <f>Source!F182</f>
        <v>08.3.08.02-0022</v>
      </c>
      <c r="C797" s="62" t="s">
        <v>1244</v>
      </c>
      <c r="D797" s="52" t="str">
        <f>Source!H182</f>
        <v>т</v>
      </c>
      <c r="E797" s="53">
        <f>Source!I182</f>
        <v>3.6159999999999998E-2</v>
      </c>
      <c r="F797" s="54">
        <f>Source!AL182</f>
        <v>4497.91</v>
      </c>
      <c r="G797" s="55" t="str">
        <f>Source!DD182</f>
        <v/>
      </c>
      <c r="H797" s="54">
        <f>ROUND(Source!AC182*Source!I182, 2)</f>
        <v>162.63999999999999</v>
      </c>
      <c r="I797" s="55" t="str">
        <f>Source!BO182</f>
        <v>Письмо Минстроя РФ №13023-ИФ/09 от. 07.03.2024</v>
      </c>
      <c r="J797" s="55">
        <f>IF(Source!BC182&lt;&gt; 0, Source!BC182, 1)</f>
        <v>9.56</v>
      </c>
      <c r="K797" s="54">
        <f>Source!P182</f>
        <v>1554.88</v>
      </c>
      <c r="L797" s="59"/>
      <c r="S797">
        <f>ROUND((Source!FX182/100)*((ROUND(Source!AF182*Source!I182, 2)+ROUND(Source!AE182*Source!I182, 2))), 2)</f>
        <v>0</v>
      </c>
      <c r="T797">
        <f>Source!X182</f>
        <v>0</v>
      </c>
      <c r="U797">
        <f>ROUND((Source!FY182/100)*((ROUND(Source!AF182*Source!I182, 2)+ROUND(Source!AE182*Source!I182, 2))), 2)</f>
        <v>0</v>
      </c>
      <c r="V797">
        <f>Source!Y182</f>
        <v>0</v>
      </c>
    </row>
    <row r="798" spans="1:26" ht="15" x14ac:dyDescent="0.25">
      <c r="G798" s="57">
        <f>H797</f>
        <v>162.63999999999999</v>
      </c>
      <c r="H798" s="57"/>
      <c r="J798" s="57">
        <f>K797</f>
        <v>1554.88</v>
      </c>
      <c r="K798" s="57"/>
      <c r="L798" s="58">
        <f>Source!U182</f>
        <v>0</v>
      </c>
      <c r="O798" s="36">
        <f>G798</f>
        <v>162.63999999999999</v>
      </c>
      <c r="P798" s="36">
        <f>J798</f>
        <v>1554.88</v>
      </c>
      <c r="Q798" s="36">
        <f>L798</f>
        <v>0</v>
      </c>
      <c r="W798">
        <f>IF(Source!BI182&lt;=1,H797, 0)</f>
        <v>162.63999999999999</v>
      </c>
      <c r="X798">
        <f>IF(Source!BI182=2,H797, 0)</f>
        <v>0</v>
      </c>
      <c r="Y798">
        <f>IF(Source!BI182=3,H797, 0)</f>
        <v>0</v>
      </c>
      <c r="Z798">
        <f>IF(Source!BI182=4,H797, 0)</f>
        <v>0</v>
      </c>
    </row>
    <row r="799" spans="1:26" ht="57" x14ac:dyDescent="0.2">
      <c r="A799" s="62">
        <v>153</v>
      </c>
      <c r="B799" s="62" t="str">
        <f>Source!F183</f>
        <v>08.3.05.02-0052</v>
      </c>
      <c r="C799" s="62" t="s">
        <v>1292</v>
      </c>
      <c r="D799" s="52" t="str">
        <f>Source!H183</f>
        <v>т</v>
      </c>
      <c r="E799" s="53">
        <f>Source!I183</f>
        <v>0.10897</v>
      </c>
      <c r="F799" s="54">
        <f>Source!AL183</f>
        <v>4384.59</v>
      </c>
      <c r="G799" s="55" t="str">
        <f>Source!DD183</f>
        <v/>
      </c>
      <c r="H799" s="54">
        <f>ROUND(Source!AC183*Source!I183, 2)</f>
        <v>477.79</v>
      </c>
      <c r="I799" s="55" t="str">
        <f>Source!BO183</f>
        <v>Письмо Минстроя РФ №13023-ИФ/09 от. 07.03.2024</v>
      </c>
      <c r="J799" s="55">
        <f>IF(Source!BC183&lt;&gt; 0, Source!BC183, 1)</f>
        <v>9.56</v>
      </c>
      <c r="K799" s="54">
        <f>Source!P183</f>
        <v>4567.66</v>
      </c>
      <c r="L799" s="59"/>
      <c r="S799">
        <f>ROUND((Source!FX183/100)*((ROUND(Source!AF183*Source!I183, 2)+ROUND(Source!AE183*Source!I183, 2))), 2)</f>
        <v>0</v>
      </c>
      <c r="T799">
        <f>Source!X183</f>
        <v>0</v>
      </c>
      <c r="U799">
        <f>ROUND((Source!FY183/100)*((ROUND(Source!AF183*Source!I183, 2)+ROUND(Source!AE183*Source!I183, 2))), 2)</f>
        <v>0</v>
      </c>
      <c r="V799">
        <f>Source!Y183</f>
        <v>0</v>
      </c>
    </row>
    <row r="800" spans="1:26" ht="15" x14ac:dyDescent="0.25">
      <c r="G800" s="57">
        <f>H799</f>
        <v>477.79</v>
      </c>
      <c r="H800" s="57"/>
      <c r="J800" s="57">
        <f>K799</f>
        <v>4567.66</v>
      </c>
      <c r="K800" s="57"/>
      <c r="L800" s="58">
        <f>Source!U183</f>
        <v>0</v>
      </c>
      <c r="O800" s="36">
        <f>G800</f>
        <v>477.79</v>
      </c>
      <c r="P800" s="36">
        <f>J800</f>
        <v>4567.66</v>
      </c>
      <c r="Q800" s="36">
        <f>L800</f>
        <v>0</v>
      </c>
      <c r="W800">
        <f>IF(Source!BI183&lt;=1,H799, 0)</f>
        <v>477.79</v>
      </c>
      <c r="X800">
        <f>IF(Source!BI183=2,H799, 0)</f>
        <v>0</v>
      </c>
      <c r="Y800">
        <f>IF(Source!BI183=3,H799, 0)</f>
        <v>0</v>
      </c>
      <c r="Z800">
        <f>IF(Source!BI183=4,H799, 0)</f>
        <v>0</v>
      </c>
    </row>
    <row r="801" spans="1:26" ht="409.5" x14ac:dyDescent="0.2">
      <c r="A801" s="61">
        <v>154</v>
      </c>
      <c r="B801" s="61" t="s">
        <v>1246</v>
      </c>
      <c r="C801" s="61" t="s">
        <v>1247</v>
      </c>
      <c r="D801" s="46" t="str">
        <f>Source!H184</f>
        <v>т</v>
      </c>
      <c r="E801" s="31">
        <f>Source!I184</f>
        <v>1.3763000000000001</v>
      </c>
      <c r="F801" s="47">
        <f>Source!AL184+Source!AM184+Source!AO184</f>
        <v>1067.29</v>
      </c>
      <c r="G801" s="48"/>
      <c r="H801" s="47"/>
      <c r="I801" s="48" t="str">
        <f>Source!BO184</f>
        <v>Письмо Минстроя РФ №13023-ИФ/09 от. 07.03.2024</v>
      </c>
      <c r="J801" s="48"/>
      <c r="K801" s="47"/>
      <c r="L801" s="49"/>
      <c r="S801">
        <f>ROUND((Source!FX184/100)*((ROUND(Source!AF184*Source!I184, 2)+ROUND(Source!AE184*Source!I184, 2))), 2)</f>
        <v>705.41</v>
      </c>
      <c r="T801">
        <f>Source!X184</f>
        <v>34536.92</v>
      </c>
      <c r="U801">
        <f>ROUND((Source!FY184/100)*((ROUND(Source!AF184*Source!I184, 2)+ROUND(Source!AE184*Source!I184, 2))), 2)</f>
        <v>470.27</v>
      </c>
      <c r="V801">
        <f>Source!Y184</f>
        <v>23024.61</v>
      </c>
    </row>
    <row r="802" spans="1:26" ht="28.5" x14ac:dyDescent="0.2">
      <c r="A802" s="61"/>
      <c r="B802" s="61"/>
      <c r="C802" s="61" t="s">
        <v>1122</v>
      </c>
      <c r="D802" s="46"/>
      <c r="E802" s="31"/>
      <c r="F802" s="47">
        <f>Source!AO184</f>
        <v>320.87</v>
      </c>
      <c r="G802" s="48" t="str">
        <f>Source!DG184</f>
        <v>)*1,15)*1,1)*1,15</v>
      </c>
      <c r="H802" s="47">
        <f>ROUND(Source!AF184*Source!I184, 2)</f>
        <v>642.44000000000005</v>
      </c>
      <c r="I802" s="48"/>
      <c r="J802" s="48">
        <f>IF(Source!BA184&lt;&gt; 0, Source!BA184, 1)</f>
        <v>48.96</v>
      </c>
      <c r="K802" s="47">
        <f>Source!S184</f>
        <v>31454.01</v>
      </c>
      <c r="L802" s="49"/>
      <c r="R802">
        <f>H802</f>
        <v>642.44000000000005</v>
      </c>
    </row>
    <row r="803" spans="1:26" ht="14.25" x14ac:dyDescent="0.2">
      <c r="A803" s="61"/>
      <c r="B803" s="61"/>
      <c r="C803" s="61" t="s">
        <v>642</v>
      </c>
      <c r="D803" s="46"/>
      <c r="E803" s="31"/>
      <c r="F803" s="47">
        <f>Source!AM184</f>
        <v>647.9</v>
      </c>
      <c r="G803" s="48" t="str">
        <f>Source!DE184</f>
        <v>)*1,15)*1,15</v>
      </c>
      <c r="H803" s="47">
        <f>ROUND(Source!AD184*Source!I184, 2)</f>
        <v>1189.83</v>
      </c>
      <c r="I803" s="48"/>
      <c r="J803" s="48">
        <f>IF(Source!BB184&lt;&gt; 0, Source!BB184, 1)</f>
        <v>14.22</v>
      </c>
      <c r="K803" s="47">
        <f>Source!Q184</f>
        <v>16919.310000000001</v>
      </c>
      <c r="L803" s="49"/>
    </row>
    <row r="804" spans="1:26" ht="28.5" x14ac:dyDescent="0.2">
      <c r="A804" s="61"/>
      <c r="B804" s="61"/>
      <c r="C804" s="61" t="s">
        <v>1123</v>
      </c>
      <c r="D804" s="46"/>
      <c r="E804" s="31"/>
      <c r="F804" s="47">
        <f>Source!AN184</f>
        <v>57.97</v>
      </c>
      <c r="G804" s="48" t="str">
        <f>Source!DF184</f>
        <v>)*1,15)*1,1)*1,15</v>
      </c>
      <c r="H804" s="50">
        <f>ROUND(Source!AE184*Source!I184, 2)</f>
        <v>116.06</v>
      </c>
      <c r="I804" s="48"/>
      <c r="J804" s="48">
        <f>IF(Source!BS184&lt;&gt; 0, Source!BS184, 1)</f>
        <v>48.96</v>
      </c>
      <c r="K804" s="50">
        <f>Source!R184</f>
        <v>5682.46</v>
      </c>
      <c r="L804" s="49"/>
      <c r="R804">
        <f>H804</f>
        <v>116.06</v>
      </c>
    </row>
    <row r="805" spans="1:26" ht="14.25" x14ac:dyDescent="0.2">
      <c r="A805" s="61"/>
      <c r="B805" s="61"/>
      <c r="C805" s="61" t="s">
        <v>1158</v>
      </c>
      <c r="D805" s="46"/>
      <c r="E805" s="31"/>
      <c r="F805" s="47">
        <f>Source!AL184</f>
        <v>98.52</v>
      </c>
      <c r="G805" s="48" t="str">
        <f>Source!DD184</f>
        <v/>
      </c>
      <c r="H805" s="47">
        <f>ROUND(Source!AC184*Source!I184, 2)</f>
        <v>135.59</v>
      </c>
      <c r="I805" s="48"/>
      <c r="J805" s="48">
        <f>IF(Source!BC184&lt;&gt; 0, Source!BC184, 1)</f>
        <v>9.56</v>
      </c>
      <c r="K805" s="47">
        <f>Source!P184</f>
        <v>1296.27</v>
      </c>
      <c r="L805" s="49"/>
    </row>
    <row r="806" spans="1:26" ht="14.25" x14ac:dyDescent="0.2">
      <c r="A806" s="61"/>
      <c r="B806" s="61"/>
      <c r="C806" s="61" t="s">
        <v>1124</v>
      </c>
      <c r="D806" s="46" t="s">
        <v>1125</v>
      </c>
      <c r="E806" s="31">
        <f>Source!BZ184</f>
        <v>93</v>
      </c>
      <c r="F806" s="63"/>
      <c r="G806" s="48"/>
      <c r="H806" s="47">
        <f>SUM(S801:S808)</f>
        <v>705.41</v>
      </c>
      <c r="I806" s="51"/>
      <c r="J806" s="44">
        <f>Source!AT184</f>
        <v>93</v>
      </c>
      <c r="K806" s="47">
        <f>SUM(T801:T808)</f>
        <v>34536.92</v>
      </c>
      <c r="L806" s="49"/>
    </row>
    <row r="807" spans="1:26" ht="14.25" x14ac:dyDescent="0.2">
      <c r="A807" s="61"/>
      <c r="B807" s="61"/>
      <c r="C807" s="61" t="s">
        <v>1126</v>
      </c>
      <c r="D807" s="46" t="s">
        <v>1125</v>
      </c>
      <c r="E807" s="31">
        <f>Source!CA184</f>
        <v>62</v>
      </c>
      <c r="F807" s="63"/>
      <c r="G807" s="48"/>
      <c r="H807" s="47">
        <f>SUM(U801:U808)</f>
        <v>470.27</v>
      </c>
      <c r="I807" s="51"/>
      <c r="J807" s="44">
        <f>Source!AU184</f>
        <v>62</v>
      </c>
      <c r="K807" s="47">
        <f>SUM(V801:V808)</f>
        <v>23024.61</v>
      </c>
      <c r="L807" s="49"/>
    </row>
    <row r="808" spans="1:26" ht="14.25" x14ac:dyDescent="0.2">
      <c r="A808" s="62"/>
      <c r="B808" s="62"/>
      <c r="C808" s="62" t="s">
        <v>1127</v>
      </c>
      <c r="D808" s="52" t="s">
        <v>1128</v>
      </c>
      <c r="E808" s="53">
        <f>Source!AQ184</f>
        <v>39.130000000000003</v>
      </c>
      <c r="F808" s="54"/>
      <c r="G808" s="55" t="str">
        <f>Source!DI184</f>
        <v>)*1,15)*1,15</v>
      </c>
      <c r="H808" s="54"/>
      <c r="I808" s="55"/>
      <c r="J808" s="55"/>
      <c r="K808" s="54"/>
      <c r="L808" s="56">
        <f>Source!U184</f>
        <v>71.222733627499991</v>
      </c>
    </row>
    <row r="809" spans="1:26" ht="15" x14ac:dyDescent="0.25">
      <c r="G809" s="57">
        <f>H802+H803+H805+H806+H807</f>
        <v>3143.54</v>
      </c>
      <c r="H809" s="57"/>
      <c r="J809" s="57">
        <f>K802+K803+K805+K806+K807</f>
        <v>107231.12</v>
      </c>
      <c r="K809" s="57"/>
      <c r="L809" s="58">
        <f>Source!U184</f>
        <v>71.222733627499991</v>
      </c>
      <c r="O809" s="36">
        <f>G809</f>
        <v>3143.54</v>
      </c>
      <c r="P809" s="36">
        <f>J809</f>
        <v>107231.12</v>
      </c>
      <c r="Q809" s="36">
        <f>L809</f>
        <v>71.222733627499991</v>
      </c>
      <c r="W809">
        <f>IF(Source!BI184&lt;=1,H802+H803+H805+H806+H807, 0)</f>
        <v>3143.54</v>
      </c>
      <c r="X809">
        <f>IF(Source!BI184=2,H802+H803+H805+H806+H807, 0)</f>
        <v>0</v>
      </c>
      <c r="Y809">
        <f>IF(Source!BI184=3,H802+H803+H805+H806+H807, 0)</f>
        <v>0</v>
      </c>
      <c r="Z809">
        <f>IF(Source!BI184=4,H802+H803+H805+H806+H807, 0)</f>
        <v>0</v>
      </c>
    </row>
    <row r="810" spans="1:26" ht="409.5" x14ac:dyDescent="0.2">
      <c r="A810" s="61">
        <v>155</v>
      </c>
      <c r="B810" s="61" t="s">
        <v>1241</v>
      </c>
      <c r="C810" s="61" t="s">
        <v>1293</v>
      </c>
      <c r="D810" s="46" t="str">
        <f>Source!H185</f>
        <v>т</v>
      </c>
      <c r="E810" s="31">
        <f>Source!I185</f>
        <v>8.48E-2</v>
      </c>
      <c r="F810" s="47">
        <f>Source!AL185+Source!AM185+Source!AO185</f>
        <v>2026.27</v>
      </c>
      <c r="G810" s="48"/>
      <c r="H810" s="47"/>
      <c r="I810" s="48" t="str">
        <f>Source!BO185</f>
        <v>Письмо Минстроя РФ №13023-ИФ/09 от. 07.03.2024</v>
      </c>
      <c r="J810" s="48"/>
      <c r="K810" s="47"/>
      <c r="L810" s="49"/>
      <c r="S810">
        <f>ROUND((Source!FX185/100)*((ROUND(Source!AF185*Source!I185, 2)+ROUND(Source!AE185*Source!I185, 2))), 2)</f>
        <v>96.06</v>
      </c>
      <c r="T810">
        <f>Source!X185</f>
        <v>4703.1400000000003</v>
      </c>
      <c r="U810">
        <f>ROUND((Source!FY185/100)*((ROUND(Source!AF185*Source!I185, 2)+ROUND(Source!AE185*Source!I185, 2))), 2)</f>
        <v>48.03</v>
      </c>
      <c r="V810">
        <f>Source!Y185</f>
        <v>2351.5700000000002</v>
      </c>
    </row>
    <row r="811" spans="1:26" ht="28.5" x14ac:dyDescent="0.2">
      <c r="A811" s="61"/>
      <c r="B811" s="61"/>
      <c r="C811" s="61" t="s">
        <v>1122</v>
      </c>
      <c r="D811" s="46"/>
      <c r="E811" s="31"/>
      <c r="F811" s="47">
        <f>Source!AO185</f>
        <v>781.69</v>
      </c>
      <c r="G811" s="48" t="str">
        <f>Source!DG185</f>
        <v>)*1,15)*1,1)*1,15</v>
      </c>
      <c r="H811" s="47">
        <f>ROUND(Source!AF185*Source!I185, 2)</f>
        <v>96.43</v>
      </c>
      <c r="I811" s="48"/>
      <c r="J811" s="48">
        <f>IF(Source!BA185&lt;&gt; 0, Source!BA185, 1)</f>
        <v>48.96</v>
      </c>
      <c r="K811" s="47">
        <f>Source!S185</f>
        <v>4721.2700000000004</v>
      </c>
      <c r="L811" s="49"/>
      <c r="R811">
        <f>H811</f>
        <v>96.43</v>
      </c>
    </row>
    <row r="812" spans="1:26" ht="14.25" x14ac:dyDescent="0.2">
      <c r="A812" s="61"/>
      <c r="B812" s="61"/>
      <c r="C812" s="61" t="s">
        <v>642</v>
      </c>
      <c r="D812" s="46"/>
      <c r="E812" s="31"/>
      <c r="F812" s="47">
        <f>Source!AM185</f>
        <v>980.31</v>
      </c>
      <c r="G812" s="48" t="str">
        <f>Source!DE185</f>
        <v>)*1,15)*1,15</v>
      </c>
      <c r="H812" s="47">
        <f>ROUND(Source!AD185*Source!I185, 2)</f>
        <v>110.88</v>
      </c>
      <c r="I812" s="48"/>
      <c r="J812" s="48">
        <f>IF(Source!BB185&lt;&gt; 0, Source!BB185, 1)</f>
        <v>14.22</v>
      </c>
      <c r="K812" s="47">
        <f>Source!Q185</f>
        <v>1576.66</v>
      </c>
      <c r="L812" s="49"/>
    </row>
    <row r="813" spans="1:26" ht="28.5" x14ac:dyDescent="0.2">
      <c r="A813" s="61"/>
      <c r="B813" s="61"/>
      <c r="C813" s="61" t="s">
        <v>1123</v>
      </c>
      <c r="D813" s="46"/>
      <c r="E813" s="31"/>
      <c r="F813" s="47">
        <f>Source!AN185</f>
        <v>83.52</v>
      </c>
      <c r="G813" s="48" t="str">
        <f>Source!DF185</f>
        <v>)*1,15)*1,1)*1,15</v>
      </c>
      <c r="H813" s="50">
        <f>ROUND(Source!AE185*Source!I185, 2)</f>
        <v>10.3</v>
      </c>
      <c r="I813" s="48"/>
      <c r="J813" s="48">
        <f>IF(Source!BS185&lt;&gt; 0, Source!BS185, 1)</f>
        <v>48.96</v>
      </c>
      <c r="K813" s="50">
        <f>Source!R185</f>
        <v>504.44</v>
      </c>
      <c r="L813" s="49"/>
      <c r="R813">
        <f>H813</f>
        <v>10.3</v>
      </c>
    </row>
    <row r="814" spans="1:26" ht="14.25" x14ac:dyDescent="0.2">
      <c r="A814" s="61"/>
      <c r="B814" s="61"/>
      <c r="C814" s="61" t="s">
        <v>1158</v>
      </c>
      <c r="D814" s="46"/>
      <c r="E814" s="31"/>
      <c r="F814" s="47">
        <f>Source!AL185</f>
        <v>264.27</v>
      </c>
      <c r="G814" s="48" t="str">
        <f>Source!DD185</f>
        <v/>
      </c>
      <c r="H814" s="47">
        <f>ROUND(Source!AC185*Source!I185, 2)</f>
        <v>22.41</v>
      </c>
      <c r="I814" s="48"/>
      <c r="J814" s="48">
        <f>IF(Source!BC185&lt;&gt; 0, Source!BC185, 1)</f>
        <v>9.56</v>
      </c>
      <c r="K814" s="47">
        <f>Source!P185</f>
        <v>214.24</v>
      </c>
      <c r="L814" s="49"/>
    </row>
    <row r="815" spans="1:26" ht="14.25" x14ac:dyDescent="0.2">
      <c r="A815" s="61"/>
      <c r="B815" s="61"/>
      <c r="C815" s="61" t="s">
        <v>1124</v>
      </c>
      <c r="D815" s="46" t="s">
        <v>1125</v>
      </c>
      <c r="E815" s="31">
        <f>Source!BZ185</f>
        <v>90</v>
      </c>
      <c r="F815" s="63"/>
      <c r="G815" s="48"/>
      <c r="H815" s="47">
        <f>SUM(S810:S817)</f>
        <v>96.06</v>
      </c>
      <c r="I815" s="51"/>
      <c r="J815" s="44">
        <f>Source!AT185</f>
        <v>90</v>
      </c>
      <c r="K815" s="47">
        <f>SUM(T810:T817)</f>
        <v>4703.1400000000003</v>
      </c>
      <c r="L815" s="49"/>
    </row>
    <row r="816" spans="1:26" ht="14.25" x14ac:dyDescent="0.2">
      <c r="A816" s="61"/>
      <c r="B816" s="61"/>
      <c r="C816" s="61" t="s">
        <v>1126</v>
      </c>
      <c r="D816" s="46" t="s">
        <v>1125</v>
      </c>
      <c r="E816" s="31">
        <f>Source!CA185</f>
        <v>45</v>
      </c>
      <c r="F816" s="63"/>
      <c r="G816" s="48"/>
      <c r="H816" s="47">
        <f>SUM(U810:U817)</f>
        <v>48.03</v>
      </c>
      <c r="I816" s="51"/>
      <c r="J816" s="44">
        <f>Source!AU185</f>
        <v>45</v>
      </c>
      <c r="K816" s="47">
        <f>SUM(V810:V817)</f>
        <v>2351.5700000000002</v>
      </c>
      <c r="L816" s="49"/>
    </row>
    <row r="817" spans="1:26" ht="14.25" x14ac:dyDescent="0.2">
      <c r="A817" s="62"/>
      <c r="B817" s="62"/>
      <c r="C817" s="62" t="s">
        <v>1127</v>
      </c>
      <c r="D817" s="52" t="s">
        <v>1128</v>
      </c>
      <c r="E817" s="53">
        <f>Source!AQ185</f>
        <v>91</v>
      </c>
      <c r="F817" s="54"/>
      <c r="G817" s="55" t="str">
        <f>Source!DI185</f>
        <v>)*1,15)*1,15</v>
      </c>
      <c r="H817" s="54"/>
      <c r="I817" s="55"/>
      <c r="J817" s="55"/>
      <c r="K817" s="54"/>
      <c r="L817" s="56">
        <f>Source!U185</f>
        <v>10.205467999999998</v>
      </c>
    </row>
    <row r="818" spans="1:26" ht="15" x14ac:dyDescent="0.25">
      <c r="G818" s="57">
        <f>H811+H812+H814+H815+H816</f>
        <v>373.80999999999995</v>
      </c>
      <c r="H818" s="57"/>
      <c r="J818" s="57">
        <f>K811+K812+K814+K815+K816</f>
        <v>13566.880000000001</v>
      </c>
      <c r="K818" s="57"/>
      <c r="L818" s="58">
        <f>Source!U185</f>
        <v>10.205467999999998</v>
      </c>
      <c r="O818" s="36">
        <f>G818</f>
        <v>373.80999999999995</v>
      </c>
      <c r="P818" s="36">
        <f>J818</f>
        <v>13566.880000000001</v>
      </c>
      <c r="Q818" s="36">
        <f>L818</f>
        <v>10.205467999999998</v>
      </c>
      <c r="W818">
        <f>IF(Source!BI185&lt;=1,H811+H812+H814+H815+H816, 0)</f>
        <v>0</v>
      </c>
      <c r="X818">
        <f>IF(Source!BI185=2,H811+H812+H814+H815+H816, 0)</f>
        <v>373.80999999999995</v>
      </c>
      <c r="Y818">
        <f>IF(Source!BI185=3,H811+H812+H814+H815+H816, 0)</f>
        <v>0</v>
      </c>
      <c r="Z818">
        <f>IF(Source!BI185=4,H811+H812+H814+H815+H816, 0)</f>
        <v>0</v>
      </c>
    </row>
    <row r="819" spans="1:26" ht="57" x14ac:dyDescent="0.2">
      <c r="A819" s="62">
        <v>156</v>
      </c>
      <c r="B819" s="62" t="str">
        <f>Source!F186</f>
        <v>08.3.08.02-0025</v>
      </c>
      <c r="C819" s="62" t="s">
        <v>1255</v>
      </c>
      <c r="D819" s="52" t="str">
        <f>Source!H186</f>
        <v>т</v>
      </c>
      <c r="E819" s="53">
        <f>Source!I186</f>
        <v>7.2660000000000002E-2</v>
      </c>
      <c r="F819" s="54">
        <f>Source!AL186</f>
        <v>7496.44</v>
      </c>
      <c r="G819" s="55" t="str">
        <f>Source!DD186</f>
        <v/>
      </c>
      <c r="H819" s="54">
        <f>ROUND(Source!AC186*Source!I186, 2)</f>
        <v>544.69000000000005</v>
      </c>
      <c r="I819" s="55" t="str">
        <f>Source!BO186</f>
        <v>Письмо Минстроя РФ №13023-ИФ/09 от. 07.03.2024</v>
      </c>
      <c r="J819" s="55">
        <f>IF(Source!BC186&lt;&gt; 0, Source!BC186, 1)</f>
        <v>9.56</v>
      </c>
      <c r="K819" s="54">
        <f>Source!P186</f>
        <v>5207.25</v>
      </c>
      <c r="L819" s="59"/>
      <c r="S819">
        <f>ROUND((Source!FX186/100)*((ROUND(Source!AF186*Source!I186, 2)+ROUND(Source!AE186*Source!I186, 2))), 2)</f>
        <v>0</v>
      </c>
      <c r="T819">
        <f>Source!X186</f>
        <v>0</v>
      </c>
      <c r="U819">
        <f>ROUND((Source!FY186/100)*((ROUND(Source!AF186*Source!I186, 2)+ROUND(Source!AE186*Source!I186, 2))), 2)</f>
        <v>0</v>
      </c>
      <c r="V819">
        <f>Source!Y186</f>
        <v>0</v>
      </c>
    </row>
    <row r="820" spans="1:26" ht="15" x14ac:dyDescent="0.25">
      <c r="G820" s="57">
        <f>H819</f>
        <v>544.69000000000005</v>
      </c>
      <c r="H820" s="57"/>
      <c r="J820" s="57">
        <f>K819</f>
        <v>5207.25</v>
      </c>
      <c r="K820" s="57"/>
      <c r="L820" s="58">
        <f>Source!U186</f>
        <v>0</v>
      </c>
      <c r="O820" s="36">
        <f>G820</f>
        <v>544.69000000000005</v>
      </c>
      <c r="P820" s="36">
        <f>J820</f>
        <v>5207.25</v>
      </c>
      <c r="Q820" s="36">
        <f>L820</f>
        <v>0</v>
      </c>
      <c r="W820">
        <f>IF(Source!BI186&lt;=1,H819, 0)</f>
        <v>544.69000000000005</v>
      </c>
      <c r="X820">
        <f>IF(Source!BI186=2,H819, 0)</f>
        <v>0</v>
      </c>
      <c r="Y820">
        <f>IF(Source!BI186=3,H819, 0)</f>
        <v>0</v>
      </c>
      <c r="Z820">
        <f>IF(Source!BI186=4,H819, 0)</f>
        <v>0</v>
      </c>
    </row>
    <row r="821" spans="1:26" ht="57" x14ac:dyDescent="0.2">
      <c r="A821" s="62">
        <v>157</v>
      </c>
      <c r="B821" s="62" t="str">
        <f>Source!F187</f>
        <v>08.3.05.02-0061</v>
      </c>
      <c r="C821" s="62" t="s">
        <v>1256</v>
      </c>
      <c r="D821" s="52" t="str">
        <f>Source!H187</f>
        <v>т</v>
      </c>
      <c r="E821" s="53">
        <f>Source!I187</f>
        <v>4.1200000000000004E-3</v>
      </c>
      <c r="F821" s="54">
        <f>Source!AL187</f>
        <v>7322.18</v>
      </c>
      <c r="G821" s="55" t="str">
        <f>Source!DD187</f>
        <v/>
      </c>
      <c r="H821" s="54">
        <f>ROUND(Source!AC187*Source!I187, 2)</f>
        <v>30.17</v>
      </c>
      <c r="I821" s="55" t="str">
        <f>Source!BO187</f>
        <v>Письмо Минстроя РФ №13023-ИФ/09 от. 07.03.2024</v>
      </c>
      <c r="J821" s="55">
        <f>IF(Source!BC187&lt;&gt; 0, Source!BC187, 1)</f>
        <v>9.56</v>
      </c>
      <c r="K821" s="54">
        <f>Source!P187</f>
        <v>288.39999999999998</v>
      </c>
      <c r="L821" s="59"/>
      <c r="S821">
        <f>ROUND((Source!FX187/100)*((ROUND(Source!AF187*Source!I187, 2)+ROUND(Source!AE187*Source!I187, 2))), 2)</f>
        <v>0</v>
      </c>
      <c r="T821">
        <f>Source!X187</f>
        <v>0</v>
      </c>
      <c r="U821">
        <f>ROUND((Source!FY187/100)*((ROUND(Source!AF187*Source!I187, 2)+ROUND(Source!AE187*Source!I187, 2))), 2)</f>
        <v>0</v>
      </c>
      <c r="V821">
        <f>Source!Y187</f>
        <v>0</v>
      </c>
    </row>
    <row r="822" spans="1:26" ht="15" x14ac:dyDescent="0.25">
      <c r="G822" s="57">
        <f>H821</f>
        <v>30.17</v>
      </c>
      <c r="H822" s="57"/>
      <c r="J822" s="57">
        <f>K821</f>
        <v>288.39999999999998</v>
      </c>
      <c r="K822" s="57"/>
      <c r="L822" s="58">
        <f>Source!U187</f>
        <v>0</v>
      </c>
      <c r="O822" s="36">
        <f>G822</f>
        <v>30.17</v>
      </c>
      <c r="P822" s="36">
        <f>J822</f>
        <v>288.39999999999998</v>
      </c>
      <c r="Q822" s="36">
        <f>L822</f>
        <v>0</v>
      </c>
      <c r="W822">
        <f>IF(Source!BI187&lt;=1,H821, 0)</f>
        <v>30.17</v>
      </c>
      <c r="X822">
        <f>IF(Source!BI187=2,H821, 0)</f>
        <v>0</v>
      </c>
      <c r="Y822">
        <f>IF(Source!BI187=3,H821, 0)</f>
        <v>0</v>
      </c>
      <c r="Z822">
        <f>IF(Source!BI187=4,H821, 0)</f>
        <v>0</v>
      </c>
    </row>
    <row r="823" spans="1:26" ht="57" x14ac:dyDescent="0.2">
      <c r="A823" s="62">
        <v>158</v>
      </c>
      <c r="B823" s="62" t="str">
        <f>Source!F188</f>
        <v>08.3.05.02-0059</v>
      </c>
      <c r="C823" s="62" t="s">
        <v>1257</v>
      </c>
      <c r="D823" s="52" t="str">
        <f>Source!H188</f>
        <v>т</v>
      </c>
      <c r="E823" s="53">
        <f>Source!I188</f>
        <v>1.073E-2</v>
      </c>
      <c r="F823" s="54">
        <f>Source!AL188</f>
        <v>7112.97</v>
      </c>
      <c r="G823" s="55" t="str">
        <f>Source!DD188</f>
        <v/>
      </c>
      <c r="H823" s="54">
        <f>ROUND(Source!AC188*Source!I188, 2)</f>
        <v>76.319999999999993</v>
      </c>
      <c r="I823" s="55" t="str">
        <f>Source!BO188</f>
        <v>Письмо Минстроя РФ №13023-ИФ/09 от. 07.03.2024</v>
      </c>
      <c r="J823" s="55">
        <f>IF(Source!BC188&lt;&gt; 0, Source!BC188, 1)</f>
        <v>9.56</v>
      </c>
      <c r="K823" s="54">
        <f>Source!P188</f>
        <v>729.64</v>
      </c>
      <c r="L823" s="59"/>
      <c r="S823">
        <f>ROUND((Source!FX188/100)*((ROUND(Source!AF188*Source!I188, 2)+ROUND(Source!AE188*Source!I188, 2))), 2)</f>
        <v>0</v>
      </c>
      <c r="T823">
        <f>Source!X188</f>
        <v>0</v>
      </c>
      <c r="U823">
        <f>ROUND((Source!FY188/100)*((ROUND(Source!AF188*Source!I188, 2)+ROUND(Source!AE188*Source!I188, 2))), 2)</f>
        <v>0</v>
      </c>
      <c r="V823">
        <f>Source!Y188</f>
        <v>0</v>
      </c>
    </row>
    <row r="824" spans="1:26" ht="15" x14ac:dyDescent="0.25">
      <c r="G824" s="57">
        <f>H823</f>
        <v>76.319999999999993</v>
      </c>
      <c r="H824" s="57"/>
      <c r="J824" s="57">
        <f>K823</f>
        <v>729.64</v>
      </c>
      <c r="K824" s="57"/>
      <c r="L824" s="58">
        <f>Source!U188</f>
        <v>0</v>
      </c>
      <c r="O824" s="36">
        <f>G824</f>
        <v>76.319999999999993</v>
      </c>
      <c r="P824" s="36">
        <f>J824</f>
        <v>729.64</v>
      </c>
      <c r="Q824" s="36">
        <f>L824</f>
        <v>0</v>
      </c>
      <c r="W824">
        <f>IF(Source!BI188&lt;=1,H823, 0)</f>
        <v>76.319999999999993</v>
      </c>
      <c r="X824">
        <f>IF(Source!BI188=2,H823, 0)</f>
        <v>0</v>
      </c>
      <c r="Y824">
        <f>IF(Source!BI188=3,H823, 0)</f>
        <v>0</v>
      </c>
      <c r="Z824">
        <f>IF(Source!BI188=4,H823, 0)</f>
        <v>0</v>
      </c>
    </row>
    <row r="825" spans="1:26" ht="409.5" x14ac:dyDescent="0.2">
      <c r="A825" s="61">
        <v>159</v>
      </c>
      <c r="B825" s="61" t="s">
        <v>1252</v>
      </c>
      <c r="C825" s="61" t="s">
        <v>1294</v>
      </c>
      <c r="D825" s="46" t="str">
        <f>Source!H189</f>
        <v>т</v>
      </c>
      <c r="E825" s="31">
        <f>Source!I189</f>
        <v>8.48E-2</v>
      </c>
      <c r="F825" s="47">
        <f>Source!AL189+Source!AM189+Source!AO189</f>
        <v>477.48000000000008</v>
      </c>
      <c r="G825" s="48"/>
      <c r="H825" s="47"/>
      <c r="I825" s="48" t="str">
        <f>Source!BO189</f>
        <v>Письмо Минстроя РФ №13023-ИФ/09 от. 07.03.2024</v>
      </c>
      <c r="J825" s="48"/>
      <c r="K825" s="47"/>
      <c r="L825" s="49"/>
      <c r="S825">
        <f>ROUND((Source!FX189/100)*((ROUND(Source!AF189*Source!I189, 2)+ROUND(Source!AE189*Source!I189, 2))), 2)</f>
        <v>9.33</v>
      </c>
      <c r="T825">
        <f>Source!X189</f>
        <v>456.78</v>
      </c>
      <c r="U825">
        <f>ROUND((Source!FY189/100)*((ROUND(Source!AF189*Source!I189, 2)+ROUND(Source!AE189*Source!I189, 2))), 2)</f>
        <v>6.22</v>
      </c>
      <c r="V825">
        <f>Source!Y189</f>
        <v>304.52</v>
      </c>
    </row>
    <row r="826" spans="1:26" ht="28.5" x14ac:dyDescent="0.2">
      <c r="A826" s="61"/>
      <c r="B826" s="61"/>
      <c r="C826" s="61" t="s">
        <v>1122</v>
      </c>
      <c r="D826" s="46"/>
      <c r="E826" s="31"/>
      <c r="F826" s="47">
        <f>Source!AO189</f>
        <v>52.79</v>
      </c>
      <c r="G826" s="48" t="str">
        <f>Source!DG189</f>
        <v>)*1,15)*1,1)*1,15</v>
      </c>
      <c r="H826" s="47">
        <f>ROUND(Source!AF189*Source!I189, 2)</f>
        <v>6.51</v>
      </c>
      <c r="I826" s="48"/>
      <c r="J826" s="48">
        <f>IF(Source!BA189&lt;&gt; 0, Source!BA189, 1)</f>
        <v>48.96</v>
      </c>
      <c r="K826" s="47">
        <f>Source!S189</f>
        <v>318.86</v>
      </c>
      <c r="L826" s="49"/>
      <c r="R826">
        <f>H826</f>
        <v>6.51</v>
      </c>
    </row>
    <row r="827" spans="1:26" ht="14.25" x14ac:dyDescent="0.2">
      <c r="A827" s="61"/>
      <c r="B827" s="61"/>
      <c r="C827" s="61" t="s">
        <v>642</v>
      </c>
      <c r="D827" s="46"/>
      <c r="E827" s="31"/>
      <c r="F827" s="47">
        <f>Source!AM189</f>
        <v>267.98</v>
      </c>
      <c r="G827" s="48" t="str">
        <f>Source!DE189</f>
        <v>)*1,15)*1,15</v>
      </c>
      <c r="H827" s="47">
        <f>ROUND(Source!AD189*Source!I189, 2)</f>
        <v>30.37</v>
      </c>
      <c r="I827" s="48"/>
      <c r="J827" s="48">
        <f>IF(Source!BB189&lt;&gt; 0, Source!BB189, 1)</f>
        <v>14.22</v>
      </c>
      <c r="K827" s="47">
        <f>Source!Q189</f>
        <v>431.9</v>
      </c>
      <c r="L827" s="49"/>
    </row>
    <row r="828" spans="1:26" ht="28.5" x14ac:dyDescent="0.2">
      <c r="A828" s="61"/>
      <c r="B828" s="61"/>
      <c r="C828" s="61" t="s">
        <v>1123</v>
      </c>
      <c r="D828" s="46"/>
      <c r="E828" s="31"/>
      <c r="F828" s="47">
        <f>Source!AN189</f>
        <v>28.53</v>
      </c>
      <c r="G828" s="48" t="str">
        <f>Source!DF189</f>
        <v>)*1,15)*1,1)*1,15</v>
      </c>
      <c r="H828" s="50">
        <f>ROUND(Source!AE189*Source!I189, 2)</f>
        <v>3.52</v>
      </c>
      <c r="I828" s="48"/>
      <c r="J828" s="48">
        <f>IF(Source!BS189&lt;&gt; 0, Source!BS189, 1)</f>
        <v>48.96</v>
      </c>
      <c r="K828" s="50">
        <f>Source!R189</f>
        <v>172.3</v>
      </c>
      <c r="L828" s="49"/>
      <c r="R828">
        <f>H828</f>
        <v>3.52</v>
      </c>
    </row>
    <row r="829" spans="1:26" ht="14.25" x14ac:dyDescent="0.2">
      <c r="A829" s="61"/>
      <c r="B829" s="61"/>
      <c r="C829" s="61" t="s">
        <v>1158</v>
      </c>
      <c r="D829" s="46"/>
      <c r="E829" s="31"/>
      <c r="F829" s="47">
        <f>Source!AL189</f>
        <v>156.71</v>
      </c>
      <c r="G829" s="48" t="str">
        <f>Source!DD189</f>
        <v/>
      </c>
      <c r="H829" s="47">
        <f>ROUND(Source!AC189*Source!I189, 2)</f>
        <v>13.29</v>
      </c>
      <c r="I829" s="48"/>
      <c r="J829" s="48">
        <f>IF(Source!BC189&lt;&gt; 0, Source!BC189, 1)</f>
        <v>9.56</v>
      </c>
      <c r="K829" s="47">
        <f>Source!P189</f>
        <v>127.04</v>
      </c>
      <c r="L829" s="49"/>
    </row>
    <row r="830" spans="1:26" ht="14.25" x14ac:dyDescent="0.2">
      <c r="A830" s="61"/>
      <c r="B830" s="61"/>
      <c r="C830" s="61" t="s">
        <v>1124</v>
      </c>
      <c r="D830" s="46" t="s">
        <v>1125</v>
      </c>
      <c r="E830" s="31">
        <f>Source!BZ189</f>
        <v>93</v>
      </c>
      <c r="F830" s="63"/>
      <c r="G830" s="48"/>
      <c r="H830" s="47">
        <f>SUM(S825:S832)</f>
        <v>9.33</v>
      </c>
      <c r="I830" s="51"/>
      <c r="J830" s="44">
        <f>Source!AT189</f>
        <v>93</v>
      </c>
      <c r="K830" s="47">
        <f>SUM(T825:T832)</f>
        <v>456.78</v>
      </c>
      <c r="L830" s="49"/>
    </row>
    <row r="831" spans="1:26" ht="14.25" x14ac:dyDescent="0.2">
      <c r="A831" s="61"/>
      <c r="B831" s="61"/>
      <c r="C831" s="61" t="s">
        <v>1126</v>
      </c>
      <c r="D831" s="46" t="s">
        <v>1125</v>
      </c>
      <c r="E831" s="31">
        <f>Source!CA189</f>
        <v>62</v>
      </c>
      <c r="F831" s="63"/>
      <c r="G831" s="48"/>
      <c r="H831" s="47">
        <f>SUM(U825:U832)</f>
        <v>6.22</v>
      </c>
      <c r="I831" s="51"/>
      <c r="J831" s="44">
        <f>Source!AU189</f>
        <v>62</v>
      </c>
      <c r="K831" s="47">
        <f>SUM(V825:V832)</f>
        <v>304.52</v>
      </c>
      <c r="L831" s="49"/>
    </row>
    <row r="832" spans="1:26" ht="14.25" x14ac:dyDescent="0.2">
      <c r="A832" s="62"/>
      <c r="B832" s="62"/>
      <c r="C832" s="62" t="s">
        <v>1127</v>
      </c>
      <c r="D832" s="52" t="s">
        <v>1128</v>
      </c>
      <c r="E832" s="53">
        <f>Source!AQ189</f>
        <v>6.59</v>
      </c>
      <c r="F832" s="54"/>
      <c r="G832" s="55" t="str">
        <f>Source!DI189</f>
        <v>)*1,15)*1,15</v>
      </c>
      <c r="H832" s="54"/>
      <c r="I832" s="55"/>
      <c r="J832" s="55"/>
      <c r="K832" s="54"/>
      <c r="L832" s="56">
        <f>Source!U189</f>
        <v>0.73905531999999985</v>
      </c>
    </row>
    <row r="833" spans="1:26" ht="15" x14ac:dyDescent="0.25">
      <c r="G833" s="57">
        <f>H826+H827+H829+H830+H831</f>
        <v>65.72</v>
      </c>
      <c r="H833" s="57"/>
      <c r="J833" s="57">
        <f>K826+K827+K829+K830+K831</f>
        <v>1639.1</v>
      </c>
      <c r="K833" s="57"/>
      <c r="L833" s="58">
        <f>Source!U189</f>
        <v>0.73905531999999985</v>
      </c>
      <c r="O833" s="36">
        <f>G833</f>
        <v>65.72</v>
      </c>
      <c r="P833" s="36">
        <f>J833</f>
        <v>1639.1</v>
      </c>
      <c r="Q833" s="36">
        <f>L833</f>
        <v>0.73905531999999985</v>
      </c>
      <c r="W833">
        <f>IF(Source!BI189&lt;=1,H826+H827+H829+H830+H831, 0)</f>
        <v>65.72</v>
      </c>
      <c r="X833">
        <f>IF(Source!BI189=2,H826+H827+H829+H830+H831, 0)</f>
        <v>0</v>
      </c>
      <c r="Y833">
        <f>IF(Source!BI189=3,H826+H827+H829+H830+H831, 0)</f>
        <v>0</v>
      </c>
      <c r="Z833">
        <f>IF(Source!BI189=4,H826+H827+H829+H830+H831, 0)</f>
        <v>0</v>
      </c>
    </row>
    <row r="834" spans="1:26" ht="409.5" x14ac:dyDescent="0.2">
      <c r="A834" s="61">
        <v>160</v>
      </c>
      <c r="B834" s="61" t="s">
        <v>1260</v>
      </c>
      <c r="C834" s="61" t="s">
        <v>1295</v>
      </c>
      <c r="D834" s="46" t="str">
        <f>Source!H190</f>
        <v>т</v>
      </c>
      <c r="E834" s="31">
        <f>Source!I190</f>
        <v>1.6208</v>
      </c>
      <c r="F834" s="47">
        <f>Source!AL190+Source!AM190+Source!AO190</f>
        <v>483.35</v>
      </c>
      <c r="G834" s="48"/>
      <c r="H834" s="47"/>
      <c r="I834" s="48" t="str">
        <f>Source!BO190</f>
        <v>Письмо Минстроя РФ №13023-ИФ/09 от. 07.03.2024</v>
      </c>
      <c r="J834" s="48"/>
      <c r="K834" s="47"/>
      <c r="L834" s="49"/>
      <c r="S834">
        <f>ROUND((Source!FX190/100)*((ROUND(Source!AF190*Source!I190, 2)+ROUND(Source!AE190*Source!I190, 2))), 2)</f>
        <v>460.62</v>
      </c>
      <c r="T834">
        <f>Source!X190</f>
        <v>22551.96</v>
      </c>
      <c r="U834">
        <f>ROUND((Source!FY190/100)*((ROUND(Source!AF190*Source!I190, 2)+ROUND(Source!AE190*Source!I190, 2))), 2)</f>
        <v>230.31</v>
      </c>
      <c r="V834">
        <f>Source!Y190</f>
        <v>11275.98</v>
      </c>
    </row>
    <row r="835" spans="1:26" ht="28.5" x14ac:dyDescent="0.2">
      <c r="A835" s="61"/>
      <c r="B835" s="61"/>
      <c r="C835" s="61" t="s">
        <v>1122</v>
      </c>
      <c r="D835" s="46"/>
      <c r="E835" s="31"/>
      <c r="F835" s="47">
        <f>Source!AO190</f>
        <v>200.15</v>
      </c>
      <c r="G835" s="48" t="str">
        <f>Source!DG190</f>
        <v>)*1,15)*1,1)*1,15</v>
      </c>
      <c r="H835" s="47">
        <f>ROUND(Source!AF190*Source!I190, 2)</f>
        <v>471.93</v>
      </c>
      <c r="I835" s="48"/>
      <c r="J835" s="48">
        <f>IF(Source!BA190&lt;&gt; 0, Source!BA190, 1)</f>
        <v>48.96</v>
      </c>
      <c r="K835" s="47">
        <f>Source!S190</f>
        <v>23105.61</v>
      </c>
      <c r="L835" s="49"/>
      <c r="R835">
        <f>H835</f>
        <v>471.93</v>
      </c>
    </row>
    <row r="836" spans="1:26" ht="14.25" x14ac:dyDescent="0.2">
      <c r="A836" s="61"/>
      <c r="B836" s="61"/>
      <c r="C836" s="61" t="s">
        <v>642</v>
      </c>
      <c r="D836" s="46"/>
      <c r="E836" s="31"/>
      <c r="F836" s="47">
        <f>Source!AM190</f>
        <v>239.77</v>
      </c>
      <c r="G836" s="48" t="str">
        <f>Source!DE190</f>
        <v>)*1,15)*1,15</v>
      </c>
      <c r="H836" s="47">
        <f>ROUND(Source!AD190*Source!I190, 2)</f>
        <v>517.57000000000005</v>
      </c>
      <c r="I836" s="48"/>
      <c r="J836" s="48">
        <f>IF(Source!BB190&lt;&gt; 0, Source!BB190, 1)</f>
        <v>14.22</v>
      </c>
      <c r="K836" s="47">
        <f>Source!Q190</f>
        <v>7359.85</v>
      </c>
      <c r="L836" s="49"/>
    </row>
    <row r="837" spans="1:26" ht="28.5" x14ac:dyDescent="0.2">
      <c r="A837" s="61"/>
      <c r="B837" s="61"/>
      <c r="C837" s="61" t="s">
        <v>1123</v>
      </c>
      <c r="D837" s="46"/>
      <c r="E837" s="31"/>
      <c r="F837" s="47">
        <f>Source!AN190</f>
        <v>16.91</v>
      </c>
      <c r="G837" s="48" t="str">
        <f>Source!DF190</f>
        <v>)*1,15)*1,1)*1,15</v>
      </c>
      <c r="H837" s="50">
        <f>ROUND(Source!AE190*Source!I190, 2)</f>
        <v>39.869999999999997</v>
      </c>
      <c r="I837" s="48"/>
      <c r="J837" s="48">
        <f>IF(Source!BS190&lt;&gt; 0, Source!BS190, 1)</f>
        <v>48.96</v>
      </c>
      <c r="K837" s="50">
        <f>Source!R190</f>
        <v>1952.12</v>
      </c>
      <c r="L837" s="49"/>
      <c r="R837">
        <f>H837</f>
        <v>39.869999999999997</v>
      </c>
    </row>
    <row r="838" spans="1:26" ht="14.25" x14ac:dyDescent="0.2">
      <c r="A838" s="61"/>
      <c r="B838" s="61"/>
      <c r="C838" s="61" t="s">
        <v>1158</v>
      </c>
      <c r="D838" s="46"/>
      <c r="E838" s="31"/>
      <c r="F838" s="47">
        <f>Source!AL190</f>
        <v>43.43</v>
      </c>
      <c r="G838" s="48" t="str">
        <f>Source!DD190</f>
        <v/>
      </c>
      <c r="H838" s="47">
        <f>ROUND(Source!AC190*Source!I190, 2)</f>
        <v>70.39</v>
      </c>
      <c r="I838" s="48"/>
      <c r="J838" s="48">
        <f>IF(Source!BC190&lt;&gt; 0, Source!BC190, 1)</f>
        <v>9.56</v>
      </c>
      <c r="K838" s="47">
        <f>Source!P190</f>
        <v>672.94</v>
      </c>
      <c r="L838" s="49"/>
    </row>
    <row r="839" spans="1:26" ht="14.25" x14ac:dyDescent="0.2">
      <c r="A839" s="61"/>
      <c r="B839" s="61"/>
      <c r="C839" s="61" t="s">
        <v>1124</v>
      </c>
      <c r="D839" s="46" t="s">
        <v>1125</v>
      </c>
      <c r="E839" s="31">
        <f>Source!BZ190</f>
        <v>90</v>
      </c>
      <c r="F839" s="63"/>
      <c r="G839" s="48"/>
      <c r="H839" s="47">
        <f>SUM(S834:S841)</f>
        <v>460.62</v>
      </c>
      <c r="I839" s="51"/>
      <c r="J839" s="44">
        <f>Source!AT190</f>
        <v>90</v>
      </c>
      <c r="K839" s="47">
        <f>SUM(T834:T841)</f>
        <v>22551.96</v>
      </c>
      <c r="L839" s="49"/>
    </row>
    <row r="840" spans="1:26" ht="14.25" x14ac:dyDescent="0.2">
      <c r="A840" s="61"/>
      <c r="B840" s="61"/>
      <c r="C840" s="61" t="s">
        <v>1126</v>
      </c>
      <c r="D840" s="46" t="s">
        <v>1125</v>
      </c>
      <c r="E840" s="31">
        <f>Source!CA190</f>
        <v>45</v>
      </c>
      <c r="F840" s="63"/>
      <c r="G840" s="48"/>
      <c r="H840" s="47">
        <f>SUM(U834:U841)</f>
        <v>230.31</v>
      </c>
      <c r="I840" s="51"/>
      <c r="J840" s="44">
        <f>Source!AU190</f>
        <v>45</v>
      </c>
      <c r="K840" s="47">
        <f>SUM(V834:V841)</f>
        <v>11275.98</v>
      </c>
      <c r="L840" s="49"/>
    </row>
    <row r="841" spans="1:26" ht="14.25" x14ac:dyDescent="0.2">
      <c r="A841" s="62"/>
      <c r="B841" s="62"/>
      <c r="C841" s="62" t="s">
        <v>1127</v>
      </c>
      <c r="D841" s="52" t="s">
        <v>1128</v>
      </c>
      <c r="E841" s="53">
        <f>Source!AQ190</f>
        <v>23.3</v>
      </c>
      <c r="F841" s="54"/>
      <c r="G841" s="55" t="str">
        <f>Source!DI190</f>
        <v>)*1,15)*1,15</v>
      </c>
      <c r="H841" s="54"/>
      <c r="I841" s="55"/>
      <c r="J841" s="55"/>
      <c r="K841" s="54"/>
      <c r="L841" s="56">
        <f>Source!U190</f>
        <v>49.943736399999992</v>
      </c>
    </row>
    <row r="842" spans="1:26" ht="15" x14ac:dyDescent="0.25">
      <c r="G842" s="57">
        <f>H835+H836+H838+H839+H840</f>
        <v>1750.8200000000002</v>
      </c>
      <c r="H842" s="57"/>
      <c r="J842" s="57">
        <f>K835+K836+K838+K839+K840</f>
        <v>64966.34</v>
      </c>
      <c r="K842" s="57"/>
      <c r="L842" s="58">
        <f>Source!U190</f>
        <v>49.943736399999992</v>
      </c>
      <c r="O842" s="36">
        <f>G842</f>
        <v>1750.8200000000002</v>
      </c>
      <c r="P842" s="36">
        <f>J842</f>
        <v>64966.34</v>
      </c>
      <c r="Q842" s="36">
        <f>L842</f>
        <v>49.943736399999992</v>
      </c>
      <c r="W842">
        <f>IF(Source!BI190&lt;=1,H835+H836+H838+H839+H840, 0)</f>
        <v>0</v>
      </c>
      <c r="X842">
        <f>IF(Source!BI190=2,H835+H836+H838+H839+H840, 0)</f>
        <v>1750.8200000000002</v>
      </c>
      <c r="Y842">
        <f>IF(Source!BI190=3,H835+H836+H838+H839+H840, 0)</f>
        <v>0</v>
      </c>
      <c r="Z842">
        <f>IF(Source!BI190=4,H835+H836+H838+H839+H840, 0)</f>
        <v>0</v>
      </c>
    </row>
    <row r="843" spans="1:26" ht="57" x14ac:dyDescent="0.2">
      <c r="A843" s="62">
        <v>161</v>
      </c>
      <c r="B843" s="62" t="str">
        <f>Source!F191</f>
        <v>08.3.11.01-0060</v>
      </c>
      <c r="C843" s="62" t="s">
        <v>1282</v>
      </c>
      <c r="D843" s="52" t="str">
        <f>Source!H191</f>
        <v>т</v>
      </c>
      <c r="E843" s="53">
        <f>Source!I191</f>
        <v>0.89800000000000002</v>
      </c>
      <c r="F843" s="54">
        <f>Source!AL191</f>
        <v>10329.5</v>
      </c>
      <c r="G843" s="55" t="str">
        <f>Source!DD191</f>
        <v/>
      </c>
      <c r="H843" s="54">
        <f>ROUND(Source!AC191*Source!I191, 2)</f>
        <v>9275.89</v>
      </c>
      <c r="I843" s="55" t="str">
        <f>Source!BO191</f>
        <v>Письмо Минстроя РФ №13023-ИФ/09 от. 07.03.2024</v>
      </c>
      <c r="J843" s="55">
        <f>IF(Source!BC191&lt;&gt; 0, Source!BC191, 1)</f>
        <v>9.56</v>
      </c>
      <c r="K843" s="54">
        <f>Source!P191</f>
        <v>88677.52</v>
      </c>
      <c r="L843" s="59"/>
      <c r="S843">
        <f>ROUND((Source!FX191/100)*((ROUND(Source!AF191*Source!I191, 2)+ROUND(Source!AE191*Source!I191, 2))), 2)</f>
        <v>0</v>
      </c>
      <c r="T843">
        <f>Source!X191</f>
        <v>0</v>
      </c>
      <c r="U843">
        <f>ROUND((Source!FY191/100)*((ROUND(Source!AF191*Source!I191, 2)+ROUND(Source!AE191*Source!I191, 2))), 2)</f>
        <v>0</v>
      </c>
      <c r="V843">
        <f>Source!Y191</f>
        <v>0</v>
      </c>
    </row>
    <row r="844" spans="1:26" ht="15" x14ac:dyDescent="0.25">
      <c r="G844" s="57">
        <f>H843</f>
        <v>9275.89</v>
      </c>
      <c r="H844" s="57"/>
      <c r="J844" s="57">
        <f>K843</f>
        <v>88677.52</v>
      </c>
      <c r="K844" s="57"/>
      <c r="L844" s="58">
        <f>Source!U191</f>
        <v>0</v>
      </c>
      <c r="O844" s="36">
        <f>G844</f>
        <v>9275.89</v>
      </c>
      <c r="P844" s="36">
        <f>J844</f>
        <v>88677.52</v>
      </c>
      <c r="Q844" s="36">
        <f>L844</f>
        <v>0</v>
      </c>
      <c r="W844">
        <f>IF(Source!BI191&lt;=1,H843, 0)</f>
        <v>9275.89</v>
      </c>
      <c r="X844">
        <f>IF(Source!BI191=2,H843, 0)</f>
        <v>0</v>
      </c>
      <c r="Y844">
        <f>IF(Source!BI191=3,H843, 0)</f>
        <v>0</v>
      </c>
      <c r="Z844">
        <f>IF(Source!BI191=4,H843, 0)</f>
        <v>0</v>
      </c>
    </row>
    <row r="845" spans="1:26" ht="57" x14ac:dyDescent="0.2">
      <c r="A845" s="62">
        <v>162</v>
      </c>
      <c r="B845" s="62" t="str">
        <f>Source!F192</f>
        <v>08.3.11.01-0054</v>
      </c>
      <c r="C845" s="62" t="s">
        <v>1269</v>
      </c>
      <c r="D845" s="52" t="str">
        <f>Source!H192</f>
        <v>т</v>
      </c>
      <c r="E845" s="53">
        <f>Source!I192</f>
        <v>0.755</v>
      </c>
      <c r="F845" s="54">
        <f>Source!AL192</f>
        <v>7583.68</v>
      </c>
      <c r="G845" s="55" t="str">
        <f>Source!DD192</f>
        <v/>
      </c>
      <c r="H845" s="54">
        <f>ROUND(Source!AC192*Source!I192, 2)</f>
        <v>5725.68</v>
      </c>
      <c r="I845" s="55" t="str">
        <f>Source!BO192</f>
        <v>Письмо Минстроя РФ №13023-ИФ/09 от. 07.03.2024</v>
      </c>
      <c r="J845" s="55">
        <f>IF(Source!BC192&lt;&gt; 0, Source!BC192, 1)</f>
        <v>9.56</v>
      </c>
      <c r="K845" s="54">
        <f>Source!P192</f>
        <v>54737.49</v>
      </c>
      <c r="L845" s="59"/>
      <c r="S845">
        <f>ROUND((Source!FX192/100)*((ROUND(Source!AF192*Source!I192, 2)+ROUND(Source!AE192*Source!I192, 2))), 2)</f>
        <v>0</v>
      </c>
      <c r="T845">
        <f>Source!X192</f>
        <v>0</v>
      </c>
      <c r="U845">
        <f>ROUND((Source!FY192/100)*((ROUND(Source!AF192*Source!I192, 2)+ROUND(Source!AE192*Source!I192, 2))), 2)</f>
        <v>0</v>
      </c>
      <c r="V845">
        <f>Source!Y192</f>
        <v>0</v>
      </c>
    </row>
    <row r="846" spans="1:26" ht="15" x14ac:dyDescent="0.25">
      <c r="G846" s="57">
        <f>H845</f>
        <v>5725.68</v>
      </c>
      <c r="H846" s="57"/>
      <c r="J846" s="57">
        <f>K845</f>
        <v>54737.49</v>
      </c>
      <c r="K846" s="57"/>
      <c r="L846" s="58">
        <f>Source!U192</f>
        <v>0</v>
      </c>
      <c r="O846" s="36">
        <f>G846</f>
        <v>5725.68</v>
      </c>
      <c r="P846" s="36">
        <f>J846</f>
        <v>54737.49</v>
      </c>
      <c r="Q846" s="36">
        <f>L846</f>
        <v>0</v>
      </c>
      <c r="W846">
        <f>IF(Source!BI192&lt;=1,H845, 0)</f>
        <v>5725.68</v>
      </c>
      <c r="X846">
        <f>IF(Source!BI192=2,H845, 0)</f>
        <v>0</v>
      </c>
      <c r="Y846">
        <f>IF(Source!BI192=3,H845, 0)</f>
        <v>0</v>
      </c>
      <c r="Z846">
        <f>IF(Source!BI192=4,H845, 0)</f>
        <v>0</v>
      </c>
    </row>
    <row r="847" spans="1:26" ht="57" x14ac:dyDescent="0.2">
      <c r="A847" s="62">
        <v>163</v>
      </c>
      <c r="B847" s="62" t="str">
        <f>Source!F193</f>
        <v>08.3.05.02-0052</v>
      </c>
      <c r="C847" s="62" t="s">
        <v>1250</v>
      </c>
      <c r="D847" s="52" t="str">
        <f>Source!H193</f>
        <v>т</v>
      </c>
      <c r="E847" s="53">
        <f>Source!I193</f>
        <v>8.0000000000000004E-4</v>
      </c>
      <c r="F847" s="54">
        <f>Source!AL193</f>
        <v>5753.14</v>
      </c>
      <c r="G847" s="55" t="str">
        <f>Source!DD193</f>
        <v/>
      </c>
      <c r="H847" s="54">
        <f>ROUND(Source!AC193*Source!I193, 2)</f>
        <v>4.5999999999999996</v>
      </c>
      <c r="I847" s="55" t="str">
        <f>Source!BO193</f>
        <v>Письмо Минстроя РФ №13023-ИФ/09 от. 07.03.2024</v>
      </c>
      <c r="J847" s="55">
        <f>IF(Source!BC193&lt;&gt; 0, Source!BC193, 1)</f>
        <v>9.56</v>
      </c>
      <c r="K847" s="54">
        <f>Source!P193</f>
        <v>44</v>
      </c>
      <c r="L847" s="59"/>
      <c r="S847">
        <f>ROUND((Source!FX193/100)*((ROUND(Source!AF193*Source!I193, 2)+ROUND(Source!AE193*Source!I193, 2))), 2)</f>
        <v>0</v>
      </c>
      <c r="T847">
        <f>Source!X193</f>
        <v>0</v>
      </c>
      <c r="U847">
        <f>ROUND((Source!FY193/100)*((ROUND(Source!AF193*Source!I193, 2)+ROUND(Source!AE193*Source!I193, 2))), 2)</f>
        <v>0</v>
      </c>
      <c r="V847">
        <f>Source!Y193</f>
        <v>0</v>
      </c>
    </row>
    <row r="848" spans="1:26" ht="15" x14ac:dyDescent="0.25">
      <c r="G848" s="57">
        <f>H847</f>
        <v>4.5999999999999996</v>
      </c>
      <c r="H848" s="57"/>
      <c r="J848" s="57">
        <f>K847</f>
        <v>44</v>
      </c>
      <c r="K848" s="57"/>
      <c r="L848" s="58">
        <f>Source!U193</f>
        <v>0</v>
      </c>
      <c r="O848" s="36">
        <f>G848</f>
        <v>4.5999999999999996</v>
      </c>
      <c r="P848" s="36">
        <f>J848</f>
        <v>44</v>
      </c>
      <c r="Q848" s="36">
        <f>L848</f>
        <v>0</v>
      </c>
      <c r="W848">
        <f>IF(Source!BI193&lt;=1,H847, 0)</f>
        <v>4.5999999999999996</v>
      </c>
      <c r="X848">
        <f>IF(Source!BI193=2,H847, 0)</f>
        <v>0</v>
      </c>
      <c r="Y848">
        <f>IF(Source!BI193=3,H847, 0)</f>
        <v>0</v>
      </c>
      <c r="Z848">
        <f>IF(Source!BI193=4,H847, 0)</f>
        <v>0</v>
      </c>
    </row>
    <row r="849" spans="1:26" ht="409.5" x14ac:dyDescent="0.2">
      <c r="A849" s="61">
        <v>164</v>
      </c>
      <c r="B849" s="61" t="s">
        <v>1265</v>
      </c>
      <c r="C849" s="61" t="s">
        <v>1296</v>
      </c>
      <c r="D849" s="46" t="str">
        <f>Source!H194</f>
        <v>т</v>
      </c>
      <c r="E849" s="31">
        <f>Source!I194</f>
        <v>1.6208</v>
      </c>
      <c r="F849" s="47">
        <f>Source!AL194+Source!AM194+Source!AO194</f>
        <v>778.06999999999994</v>
      </c>
      <c r="G849" s="48"/>
      <c r="H849" s="47"/>
      <c r="I849" s="48" t="str">
        <f>Source!BO194</f>
        <v>Письмо Минстроя РФ №13023-ИФ/09 от. 07.03.2024</v>
      </c>
      <c r="J849" s="48"/>
      <c r="K849" s="47"/>
      <c r="L849" s="49"/>
      <c r="S849">
        <f>ROUND((Source!FX194/100)*((ROUND(Source!AF194*Source!I194, 2)+ROUND(Source!AE194*Source!I194, 2))), 2)</f>
        <v>447.11</v>
      </c>
      <c r="T849">
        <f>Source!X194</f>
        <v>21890.42</v>
      </c>
      <c r="U849">
        <f>ROUND((Source!FY194/100)*((ROUND(Source!AF194*Source!I194, 2)+ROUND(Source!AE194*Source!I194, 2))), 2)</f>
        <v>298.07</v>
      </c>
      <c r="V849">
        <f>Source!Y194</f>
        <v>14593.62</v>
      </c>
    </row>
    <row r="850" spans="1:26" ht="28.5" x14ac:dyDescent="0.2">
      <c r="A850" s="61"/>
      <c r="B850" s="61"/>
      <c r="C850" s="61" t="s">
        <v>1122</v>
      </c>
      <c r="D850" s="46"/>
      <c r="E850" s="31"/>
      <c r="F850" s="47">
        <f>Source!AO194</f>
        <v>166.44</v>
      </c>
      <c r="G850" s="48" t="str">
        <f>Source!DG194</f>
        <v>)*1,15)*1,1)*1,15</v>
      </c>
      <c r="H850" s="47">
        <f>ROUND(Source!AF194*Source!I194, 2)</f>
        <v>392.44</v>
      </c>
      <c r="I850" s="48"/>
      <c r="J850" s="48">
        <f>IF(Source!BA194&lt;&gt; 0, Source!BA194, 1)</f>
        <v>48.96</v>
      </c>
      <c r="K850" s="47">
        <f>Source!S194</f>
        <v>19214.07</v>
      </c>
      <c r="L850" s="49"/>
      <c r="R850">
        <f>H850</f>
        <v>392.44</v>
      </c>
    </row>
    <row r="851" spans="1:26" ht="14.25" x14ac:dyDescent="0.2">
      <c r="A851" s="61"/>
      <c r="B851" s="61"/>
      <c r="C851" s="61" t="s">
        <v>642</v>
      </c>
      <c r="D851" s="46"/>
      <c r="E851" s="31"/>
      <c r="F851" s="47">
        <f>Source!AM194</f>
        <v>476.72</v>
      </c>
      <c r="G851" s="48" t="str">
        <f>Source!DE194</f>
        <v>)*1,15)*1,15</v>
      </c>
      <c r="H851" s="47">
        <f>ROUND(Source!AD194*Source!I194, 2)</f>
        <v>1029.8699999999999</v>
      </c>
      <c r="I851" s="48"/>
      <c r="J851" s="48">
        <f>IF(Source!BB194&lt;&gt; 0, Source!BB194, 1)</f>
        <v>14.22</v>
      </c>
      <c r="K851" s="47">
        <f>Source!Q194</f>
        <v>14644.79</v>
      </c>
      <c r="L851" s="49"/>
    </row>
    <row r="852" spans="1:26" ht="28.5" x14ac:dyDescent="0.2">
      <c r="A852" s="61"/>
      <c r="B852" s="61"/>
      <c r="C852" s="61" t="s">
        <v>1123</v>
      </c>
      <c r="D852" s="46"/>
      <c r="E852" s="31"/>
      <c r="F852" s="47">
        <f>Source!AN194</f>
        <v>37.46</v>
      </c>
      <c r="G852" s="48" t="str">
        <f>Source!DF194</f>
        <v>)*1,15)*1,1)*1,15</v>
      </c>
      <c r="H852" s="50">
        <f>ROUND(Source!AE194*Source!I194, 2)</f>
        <v>88.32</v>
      </c>
      <c r="I852" s="48"/>
      <c r="J852" s="48">
        <f>IF(Source!BS194&lt;&gt; 0, Source!BS194, 1)</f>
        <v>48.96</v>
      </c>
      <c r="K852" s="50">
        <f>Source!R194</f>
        <v>4324.0200000000004</v>
      </c>
      <c r="L852" s="49"/>
      <c r="R852">
        <f>H852</f>
        <v>88.32</v>
      </c>
    </row>
    <row r="853" spans="1:26" ht="14.25" x14ac:dyDescent="0.2">
      <c r="A853" s="61"/>
      <c r="B853" s="61"/>
      <c r="C853" s="61" t="s">
        <v>1158</v>
      </c>
      <c r="D853" s="46"/>
      <c r="E853" s="31"/>
      <c r="F853" s="47">
        <f>Source!AL194</f>
        <v>134.91</v>
      </c>
      <c r="G853" s="48" t="str">
        <f>Source!DD194</f>
        <v/>
      </c>
      <c r="H853" s="47">
        <f>ROUND(Source!AC194*Source!I194, 2)</f>
        <v>218.66</v>
      </c>
      <c r="I853" s="48"/>
      <c r="J853" s="48">
        <f>IF(Source!BC194&lt;&gt; 0, Source!BC194, 1)</f>
        <v>9.56</v>
      </c>
      <c r="K853" s="47">
        <f>Source!P194</f>
        <v>2090.41</v>
      </c>
      <c r="L853" s="49"/>
    </row>
    <row r="854" spans="1:26" ht="14.25" x14ac:dyDescent="0.2">
      <c r="A854" s="61"/>
      <c r="B854" s="61"/>
      <c r="C854" s="61" t="s">
        <v>1124</v>
      </c>
      <c r="D854" s="46" t="s">
        <v>1125</v>
      </c>
      <c r="E854" s="31">
        <f>Source!BZ194</f>
        <v>93</v>
      </c>
      <c r="F854" s="63"/>
      <c r="G854" s="48"/>
      <c r="H854" s="47">
        <f>SUM(S849:S856)</f>
        <v>447.11</v>
      </c>
      <c r="I854" s="51"/>
      <c r="J854" s="44">
        <f>Source!AT194</f>
        <v>93</v>
      </c>
      <c r="K854" s="47">
        <f>SUM(T849:T856)</f>
        <v>21890.42</v>
      </c>
      <c r="L854" s="49"/>
    </row>
    <row r="855" spans="1:26" ht="14.25" x14ac:dyDescent="0.2">
      <c r="A855" s="61"/>
      <c r="B855" s="61"/>
      <c r="C855" s="61" t="s">
        <v>1126</v>
      </c>
      <c r="D855" s="46" t="s">
        <v>1125</v>
      </c>
      <c r="E855" s="31">
        <f>Source!CA194</f>
        <v>62</v>
      </c>
      <c r="F855" s="63"/>
      <c r="G855" s="48"/>
      <c r="H855" s="47">
        <f>SUM(U849:U856)</f>
        <v>298.07</v>
      </c>
      <c r="I855" s="51"/>
      <c r="J855" s="44">
        <f>Source!AU194</f>
        <v>62</v>
      </c>
      <c r="K855" s="47">
        <f>SUM(V849:V856)</f>
        <v>14593.62</v>
      </c>
      <c r="L855" s="49"/>
    </row>
    <row r="856" spans="1:26" ht="14.25" x14ac:dyDescent="0.2">
      <c r="A856" s="62"/>
      <c r="B856" s="62"/>
      <c r="C856" s="62" t="s">
        <v>1127</v>
      </c>
      <c r="D856" s="52" t="s">
        <v>1128</v>
      </c>
      <c r="E856" s="53">
        <f>Source!AQ194</f>
        <v>18.25</v>
      </c>
      <c r="F856" s="54"/>
      <c r="G856" s="55" t="str">
        <f>Source!DI194</f>
        <v>)*1,15)*1,15</v>
      </c>
      <c r="H856" s="54"/>
      <c r="I856" s="55"/>
      <c r="J856" s="55"/>
      <c r="K856" s="54"/>
      <c r="L856" s="56">
        <f>Source!U194</f>
        <v>39.119020999999989</v>
      </c>
    </row>
    <row r="857" spans="1:26" ht="15" x14ac:dyDescent="0.25">
      <c r="G857" s="57">
        <f>H850+H851+H853+H854+H855</f>
        <v>2386.15</v>
      </c>
      <c r="H857" s="57"/>
      <c r="J857" s="57">
        <f>K850+K851+K853+K854+K855</f>
        <v>72433.31</v>
      </c>
      <c r="K857" s="57"/>
      <c r="L857" s="58">
        <f>Source!U194</f>
        <v>39.119020999999989</v>
      </c>
      <c r="O857" s="36">
        <f>G857</f>
        <v>2386.15</v>
      </c>
      <c r="P857" s="36">
        <f>J857</f>
        <v>72433.31</v>
      </c>
      <c r="Q857" s="36">
        <f>L857</f>
        <v>39.119020999999989</v>
      </c>
      <c r="W857">
        <f>IF(Source!BI194&lt;=1,H850+H851+H853+H854+H855, 0)</f>
        <v>2386.15</v>
      </c>
      <c r="X857">
        <f>IF(Source!BI194=2,H850+H851+H853+H854+H855, 0)</f>
        <v>0</v>
      </c>
      <c r="Y857">
        <f>IF(Source!BI194=3,H850+H851+H853+H854+H855, 0)</f>
        <v>0</v>
      </c>
      <c r="Z857">
        <f>IF(Source!BI194=4,H850+H851+H853+H854+H855, 0)</f>
        <v>0</v>
      </c>
    </row>
    <row r="858" spans="1:26" ht="409.5" x14ac:dyDescent="0.2">
      <c r="A858" s="61">
        <v>165</v>
      </c>
      <c r="B858" s="61" t="s">
        <v>1267</v>
      </c>
      <c r="C858" s="61" t="s">
        <v>1297</v>
      </c>
      <c r="D858" s="46" t="str">
        <f>Source!H195</f>
        <v>т</v>
      </c>
      <c r="E858" s="31">
        <f>Source!I195</f>
        <v>0.15759999999999999</v>
      </c>
      <c r="F858" s="47">
        <f>Source!AL195+Source!AM195+Source!AO195</f>
        <v>3426.11</v>
      </c>
      <c r="G858" s="48"/>
      <c r="H858" s="47"/>
      <c r="I858" s="48" t="str">
        <f>Source!BO195</f>
        <v>Письмо Минстроя РФ №13023-ИФ/09 от. 07.03.2024</v>
      </c>
      <c r="J858" s="48"/>
      <c r="K858" s="47"/>
      <c r="L858" s="49"/>
      <c r="S858">
        <f>ROUND((Source!FX195/100)*((ROUND(Source!AF195*Source!I195, 2)+ROUND(Source!AE195*Source!I195, 2))), 2)</f>
        <v>229.05</v>
      </c>
      <c r="T858">
        <f>Source!X195</f>
        <v>11214.3</v>
      </c>
      <c r="U858">
        <f>ROUND((Source!FY195/100)*((ROUND(Source!AF195*Source!I195, 2)+ROUND(Source!AE195*Source!I195, 2))), 2)</f>
        <v>114.53</v>
      </c>
      <c r="V858">
        <f>Source!Y195</f>
        <v>5607.15</v>
      </c>
    </row>
    <row r="859" spans="1:26" ht="28.5" x14ac:dyDescent="0.2">
      <c r="A859" s="61"/>
      <c r="B859" s="61"/>
      <c r="C859" s="61" t="s">
        <v>1122</v>
      </c>
      <c r="D859" s="46"/>
      <c r="E859" s="31"/>
      <c r="F859" s="47">
        <f>Source!AO195</f>
        <v>1092</v>
      </c>
      <c r="G859" s="48" t="str">
        <f>Source!DG195</f>
        <v>)*1,15)*1,1)*1,15</v>
      </c>
      <c r="H859" s="47">
        <f>ROUND(Source!AF195*Source!I195, 2)</f>
        <v>250.36</v>
      </c>
      <c r="I859" s="48"/>
      <c r="J859" s="48">
        <f>IF(Source!BA195&lt;&gt; 0, Source!BA195, 1)</f>
        <v>48.96</v>
      </c>
      <c r="K859" s="47">
        <f>Source!S195</f>
        <v>12257.71</v>
      </c>
      <c r="L859" s="49"/>
      <c r="R859">
        <f>H859</f>
        <v>250.36</v>
      </c>
    </row>
    <row r="860" spans="1:26" ht="14.25" x14ac:dyDescent="0.2">
      <c r="A860" s="61"/>
      <c r="B860" s="61"/>
      <c r="C860" s="61" t="s">
        <v>642</v>
      </c>
      <c r="D860" s="46"/>
      <c r="E860" s="31"/>
      <c r="F860" s="47">
        <f>Source!AM195</f>
        <v>2108.56</v>
      </c>
      <c r="G860" s="48" t="str">
        <f>Source!DE195</f>
        <v>)*1,15)*1,15</v>
      </c>
      <c r="H860" s="47">
        <f>ROUND(Source!AD195*Source!I195, 2)</f>
        <v>439.86</v>
      </c>
      <c r="I860" s="48"/>
      <c r="J860" s="48">
        <f>IF(Source!BB195&lt;&gt; 0, Source!BB195, 1)</f>
        <v>14.22</v>
      </c>
      <c r="K860" s="47">
        <f>Source!Q195</f>
        <v>6254.74</v>
      </c>
      <c r="L860" s="49"/>
    </row>
    <row r="861" spans="1:26" ht="28.5" x14ac:dyDescent="0.2">
      <c r="A861" s="61"/>
      <c r="B861" s="61"/>
      <c r="C861" s="61" t="s">
        <v>1123</v>
      </c>
      <c r="D861" s="46"/>
      <c r="E861" s="31"/>
      <c r="F861" s="47">
        <f>Source!AN195</f>
        <v>18.05</v>
      </c>
      <c r="G861" s="48" t="str">
        <f>Source!DF195</f>
        <v>)*1,15)*1,1)*1,15</v>
      </c>
      <c r="H861" s="50">
        <f>ROUND(Source!AE195*Source!I195, 2)</f>
        <v>4.1399999999999997</v>
      </c>
      <c r="I861" s="48"/>
      <c r="J861" s="48">
        <f>IF(Source!BS195&lt;&gt; 0, Source!BS195, 1)</f>
        <v>48.96</v>
      </c>
      <c r="K861" s="50">
        <f>Source!R195</f>
        <v>202.62</v>
      </c>
      <c r="L861" s="49"/>
      <c r="R861">
        <f>H861</f>
        <v>4.1399999999999997</v>
      </c>
    </row>
    <row r="862" spans="1:26" ht="14.25" x14ac:dyDescent="0.2">
      <c r="A862" s="61"/>
      <c r="B862" s="61"/>
      <c r="C862" s="61" t="s">
        <v>1158</v>
      </c>
      <c r="D862" s="46"/>
      <c r="E862" s="31"/>
      <c r="F862" s="47">
        <f>Source!AL195</f>
        <v>225.55</v>
      </c>
      <c r="G862" s="48" t="str">
        <f>Source!DD195</f>
        <v/>
      </c>
      <c r="H862" s="47">
        <f>ROUND(Source!AC195*Source!I195, 2)</f>
        <v>35.549999999999997</v>
      </c>
      <c r="I862" s="48"/>
      <c r="J862" s="48">
        <f>IF(Source!BC195&lt;&gt; 0, Source!BC195, 1)</f>
        <v>9.56</v>
      </c>
      <c r="K862" s="47">
        <f>Source!P195</f>
        <v>339.83</v>
      </c>
      <c r="L862" s="49"/>
    </row>
    <row r="863" spans="1:26" ht="14.25" x14ac:dyDescent="0.2">
      <c r="A863" s="61"/>
      <c r="B863" s="61"/>
      <c r="C863" s="61" t="s">
        <v>1124</v>
      </c>
      <c r="D863" s="46" t="s">
        <v>1125</v>
      </c>
      <c r="E863" s="31">
        <f>Source!BZ195</f>
        <v>90</v>
      </c>
      <c r="F863" s="63"/>
      <c r="G863" s="48"/>
      <c r="H863" s="47">
        <f>SUM(S858:S865)</f>
        <v>229.05</v>
      </c>
      <c r="I863" s="51"/>
      <c r="J863" s="44">
        <f>Source!AT195</f>
        <v>90</v>
      </c>
      <c r="K863" s="47">
        <f>SUM(T858:T865)</f>
        <v>11214.3</v>
      </c>
      <c r="L863" s="49"/>
    </row>
    <row r="864" spans="1:26" ht="14.25" x14ac:dyDescent="0.2">
      <c r="A864" s="61"/>
      <c r="B864" s="61"/>
      <c r="C864" s="61" t="s">
        <v>1126</v>
      </c>
      <c r="D864" s="46" t="s">
        <v>1125</v>
      </c>
      <c r="E864" s="31">
        <f>Source!CA195</f>
        <v>45</v>
      </c>
      <c r="F864" s="63"/>
      <c r="G864" s="48"/>
      <c r="H864" s="47">
        <f>SUM(U858:U865)</f>
        <v>114.53</v>
      </c>
      <c r="I864" s="51"/>
      <c r="J864" s="44">
        <f>Source!AU195</f>
        <v>45</v>
      </c>
      <c r="K864" s="47">
        <f>SUM(V858:V865)</f>
        <v>5607.15</v>
      </c>
      <c r="L864" s="49"/>
    </row>
    <row r="865" spans="1:26" ht="14.25" x14ac:dyDescent="0.2">
      <c r="A865" s="62"/>
      <c r="B865" s="62"/>
      <c r="C865" s="62" t="s">
        <v>1127</v>
      </c>
      <c r="D865" s="52" t="s">
        <v>1128</v>
      </c>
      <c r="E865" s="53">
        <f>Source!AQ195</f>
        <v>130</v>
      </c>
      <c r="F865" s="54"/>
      <c r="G865" s="55" t="str">
        <f>Source!DI195</f>
        <v>)*1,15)*1,15</v>
      </c>
      <c r="H865" s="54"/>
      <c r="I865" s="55"/>
      <c r="J865" s="55"/>
      <c r="K865" s="54"/>
      <c r="L865" s="56">
        <f>Source!U195</f>
        <v>27.095379999999995</v>
      </c>
    </row>
    <row r="866" spans="1:26" ht="15" x14ac:dyDescent="0.25">
      <c r="G866" s="57">
        <f>H859+H860+H862+H863+H864</f>
        <v>1069.3499999999999</v>
      </c>
      <c r="H866" s="57"/>
      <c r="J866" s="57">
        <f>K859+K860+K862+K863+K864</f>
        <v>35673.729999999996</v>
      </c>
      <c r="K866" s="57"/>
      <c r="L866" s="58">
        <f>Source!U195</f>
        <v>27.095379999999995</v>
      </c>
      <c r="O866" s="36">
        <f>G866</f>
        <v>1069.3499999999999</v>
      </c>
      <c r="P866" s="36">
        <f>J866</f>
        <v>35673.729999999996</v>
      </c>
      <c r="Q866" s="36">
        <f>L866</f>
        <v>27.095379999999995</v>
      </c>
      <c r="W866">
        <f>IF(Source!BI195&lt;=1,H859+H860+H862+H863+H864, 0)</f>
        <v>0</v>
      </c>
      <c r="X866">
        <f>IF(Source!BI195=2,H859+H860+H862+H863+H864, 0)</f>
        <v>1069.3499999999999</v>
      </c>
      <c r="Y866">
        <f>IF(Source!BI195=3,H859+H860+H862+H863+H864, 0)</f>
        <v>0</v>
      </c>
      <c r="Z866">
        <f>IF(Source!BI195=4,H859+H860+H862+H863+H864, 0)</f>
        <v>0</v>
      </c>
    </row>
    <row r="867" spans="1:26" ht="57" x14ac:dyDescent="0.2">
      <c r="A867" s="62">
        <v>166</v>
      </c>
      <c r="B867" s="62" t="str">
        <f>Source!F196</f>
        <v>08.3.11.01-0054</v>
      </c>
      <c r="C867" s="62" t="s">
        <v>1269</v>
      </c>
      <c r="D867" s="52" t="str">
        <f>Source!H196</f>
        <v>т</v>
      </c>
      <c r="E867" s="53">
        <f>Source!I196</f>
        <v>8.4620000000000001E-2</v>
      </c>
      <c r="F867" s="54">
        <f>Source!AL196</f>
        <v>7583.68</v>
      </c>
      <c r="G867" s="55" t="str">
        <f>Source!DD196</f>
        <v/>
      </c>
      <c r="H867" s="54">
        <f>ROUND(Source!AC196*Source!I196, 2)</f>
        <v>641.73</v>
      </c>
      <c r="I867" s="55" t="str">
        <f>Source!BO196</f>
        <v>Письмо Минстроя РФ №13023-ИФ/09 от. 07.03.2024</v>
      </c>
      <c r="J867" s="55">
        <f>IF(Source!BC196&lt;&gt; 0, Source!BC196, 1)</f>
        <v>9.56</v>
      </c>
      <c r="K867" s="54">
        <f>Source!P196</f>
        <v>6134.95</v>
      </c>
      <c r="L867" s="59"/>
      <c r="S867">
        <f>ROUND((Source!FX196/100)*((ROUND(Source!AF196*Source!I196, 2)+ROUND(Source!AE196*Source!I196, 2))), 2)</f>
        <v>0</v>
      </c>
      <c r="T867">
        <f>Source!X196</f>
        <v>0</v>
      </c>
      <c r="U867">
        <f>ROUND((Source!FY196/100)*((ROUND(Source!AF196*Source!I196, 2)+ROUND(Source!AE196*Source!I196, 2))), 2)</f>
        <v>0</v>
      </c>
      <c r="V867">
        <f>Source!Y196</f>
        <v>0</v>
      </c>
    </row>
    <row r="868" spans="1:26" ht="15" x14ac:dyDescent="0.25">
      <c r="G868" s="57">
        <f>H867</f>
        <v>641.73</v>
      </c>
      <c r="H868" s="57"/>
      <c r="J868" s="57">
        <f>K867</f>
        <v>6134.95</v>
      </c>
      <c r="K868" s="57"/>
      <c r="L868" s="58">
        <f>Source!U196</f>
        <v>0</v>
      </c>
      <c r="O868" s="36">
        <f>G868</f>
        <v>641.73</v>
      </c>
      <c r="P868" s="36">
        <f>J868</f>
        <v>6134.95</v>
      </c>
      <c r="Q868" s="36">
        <f>L868</f>
        <v>0</v>
      </c>
      <c r="W868">
        <f>IF(Source!BI196&lt;=1,H867, 0)</f>
        <v>641.73</v>
      </c>
      <c r="X868">
        <f>IF(Source!BI196=2,H867, 0)</f>
        <v>0</v>
      </c>
      <c r="Y868">
        <f>IF(Source!BI196=3,H867, 0)</f>
        <v>0</v>
      </c>
      <c r="Z868">
        <f>IF(Source!BI196=4,H867, 0)</f>
        <v>0</v>
      </c>
    </row>
    <row r="869" spans="1:26" ht="57" x14ac:dyDescent="0.2">
      <c r="A869" s="62">
        <v>167</v>
      </c>
      <c r="B869" s="62" t="str">
        <f>Source!F197</f>
        <v>08.3.05.02-0058</v>
      </c>
      <c r="C869" s="62" t="s">
        <v>1257</v>
      </c>
      <c r="D869" s="52" t="str">
        <f>Source!H197</f>
        <v>т</v>
      </c>
      <c r="E869" s="53">
        <f>Source!I197</f>
        <v>3.3119999999999997E-2</v>
      </c>
      <c r="F869" s="54">
        <f>Source!AL197</f>
        <v>7112.97</v>
      </c>
      <c r="G869" s="55" t="str">
        <f>Source!DD197</f>
        <v/>
      </c>
      <c r="H869" s="54">
        <f>ROUND(Source!AC197*Source!I197, 2)</f>
        <v>235.58</v>
      </c>
      <c r="I869" s="55" t="str">
        <f>Source!BO197</f>
        <v>Письмо Минстроя РФ №13023-ИФ/09 от. 07.03.2024</v>
      </c>
      <c r="J869" s="55">
        <f>IF(Source!BC197&lt;&gt; 0, Source!BC197, 1)</f>
        <v>9.56</v>
      </c>
      <c r="K869" s="54">
        <f>Source!P197</f>
        <v>2252.16</v>
      </c>
      <c r="L869" s="59"/>
      <c r="S869">
        <f>ROUND((Source!FX197/100)*((ROUND(Source!AF197*Source!I197, 2)+ROUND(Source!AE197*Source!I197, 2))), 2)</f>
        <v>0</v>
      </c>
      <c r="T869">
        <f>Source!X197</f>
        <v>0</v>
      </c>
      <c r="U869">
        <f>ROUND((Source!FY197/100)*((ROUND(Source!AF197*Source!I197, 2)+ROUND(Source!AE197*Source!I197, 2))), 2)</f>
        <v>0</v>
      </c>
      <c r="V869">
        <f>Source!Y197</f>
        <v>0</v>
      </c>
    </row>
    <row r="870" spans="1:26" ht="15" x14ac:dyDescent="0.25">
      <c r="G870" s="57">
        <f>H869</f>
        <v>235.58</v>
      </c>
      <c r="H870" s="57"/>
      <c r="J870" s="57">
        <f>K869</f>
        <v>2252.16</v>
      </c>
      <c r="K870" s="57"/>
      <c r="L870" s="58">
        <f>Source!U197</f>
        <v>0</v>
      </c>
      <c r="O870" s="36">
        <f>G870</f>
        <v>235.58</v>
      </c>
      <c r="P870" s="36">
        <f>J870</f>
        <v>2252.16</v>
      </c>
      <c r="Q870" s="36">
        <f>L870</f>
        <v>0</v>
      </c>
      <c r="W870">
        <f>IF(Source!BI197&lt;=1,H869, 0)</f>
        <v>235.58</v>
      </c>
      <c r="X870">
        <f>IF(Source!BI197=2,H869, 0)</f>
        <v>0</v>
      </c>
      <c r="Y870">
        <f>IF(Source!BI197=3,H869, 0)</f>
        <v>0</v>
      </c>
      <c r="Z870">
        <f>IF(Source!BI197=4,H869, 0)</f>
        <v>0</v>
      </c>
    </row>
    <row r="871" spans="1:26" ht="57" x14ac:dyDescent="0.2">
      <c r="A871" s="62">
        <v>168</v>
      </c>
      <c r="B871" s="62" t="str">
        <f>Source!F198</f>
        <v>08.3.08.02-0025</v>
      </c>
      <c r="C871" s="62" t="s">
        <v>1255</v>
      </c>
      <c r="D871" s="52" t="str">
        <f>Source!H198</f>
        <v>т</v>
      </c>
      <c r="E871" s="53">
        <f>Source!I198</f>
        <v>4.0867199999999999E-2</v>
      </c>
      <c r="F871" s="54">
        <f>Source!AL198</f>
        <v>7496.44</v>
      </c>
      <c r="G871" s="55" t="str">
        <f>Source!DD198</f>
        <v/>
      </c>
      <c r="H871" s="54">
        <f>ROUND(Source!AC198*Source!I198, 2)</f>
        <v>306.36</v>
      </c>
      <c r="I871" s="55" t="str">
        <f>Source!BO198</f>
        <v>Письмо Минстроя РФ №13023-ИФ/09 от. 07.03.2024</v>
      </c>
      <c r="J871" s="55">
        <f>IF(Source!BC198&lt;&gt; 0, Source!BC198, 1)</f>
        <v>9.56</v>
      </c>
      <c r="K871" s="54">
        <f>Source!P198</f>
        <v>2928.79</v>
      </c>
      <c r="L871" s="59"/>
      <c r="S871">
        <f>ROUND((Source!FX198/100)*((ROUND(Source!AF198*Source!I198, 2)+ROUND(Source!AE198*Source!I198, 2))), 2)</f>
        <v>0</v>
      </c>
      <c r="T871">
        <f>Source!X198</f>
        <v>0</v>
      </c>
      <c r="U871">
        <f>ROUND((Source!FY198/100)*((ROUND(Source!AF198*Source!I198, 2)+ROUND(Source!AE198*Source!I198, 2))), 2)</f>
        <v>0</v>
      </c>
      <c r="V871">
        <f>Source!Y198</f>
        <v>0</v>
      </c>
    </row>
    <row r="872" spans="1:26" ht="15" x14ac:dyDescent="0.25">
      <c r="G872" s="57">
        <f>H871</f>
        <v>306.36</v>
      </c>
      <c r="H872" s="57"/>
      <c r="J872" s="57">
        <f>K871</f>
        <v>2928.79</v>
      </c>
      <c r="K872" s="57"/>
      <c r="L872" s="58">
        <f>Source!U198</f>
        <v>0</v>
      </c>
      <c r="O872" s="36">
        <f>G872</f>
        <v>306.36</v>
      </c>
      <c r="P872" s="36">
        <f>J872</f>
        <v>2928.79</v>
      </c>
      <c r="Q872" s="36">
        <f>L872</f>
        <v>0</v>
      </c>
      <c r="W872">
        <f>IF(Source!BI198&lt;=1,H871, 0)</f>
        <v>306.36</v>
      </c>
      <c r="X872">
        <f>IF(Source!BI198=2,H871, 0)</f>
        <v>0</v>
      </c>
      <c r="Y872">
        <f>IF(Source!BI198=3,H871, 0)</f>
        <v>0</v>
      </c>
      <c r="Z872">
        <f>IF(Source!BI198=4,H871, 0)</f>
        <v>0</v>
      </c>
    </row>
    <row r="873" spans="1:26" ht="409.5" x14ac:dyDescent="0.2">
      <c r="A873" s="61">
        <v>169</v>
      </c>
      <c r="B873" s="61" t="s">
        <v>1270</v>
      </c>
      <c r="C873" s="61" t="s">
        <v>1298</v>
      </c>
      <c r="D873" s="46" t="str">
        <f>Source!H199</f>
        <v>т</v>
      </c>
      <c r="E873" s="31">
        <f>Source!I199</f>
        <v>0.15759999999999999</v>
      </c>
      <c r="F873" s="47">
        <f>Source!AL199+Source!AM199+Source!AO199</f>
        <v>1340.19</v>
      </c>
      <c r="G873" s="48"/>
      <c r="H873" s="47"/>
      <c r="I873" s="48" t="str">
        <f>Source!BO199</f>
        <v>Письмо Минстроя РФ №13023-ИФ/09 от. 07.03.2024</v>
      </c>
      <c r="J873" s="48"/>
      <c r="K873" s="47"/>
      <c r="L873" s="49"/>
      <c r="S873">
        <f>ROUND((Source!FX199/100)*((ROUND(Source!AF199*Source!I199, 2)+ROUND(Source!AE199*Source!I199, 2))), 2)</f>
        <v>186.69</v>
      </c>
      <c r="T873">
        <f>Source!X199</f>
        <v>9140.11</v>
      </c>
      <c r="U873">
        <f>ROUND((Source!FY199/100)*((ROUND(Source!AF199*Source!I199, 2)+ROUND(Source!AE199*Source!I199, 2))), 2)</f>
        <v>124.46</v>
      </c>
      <c r="V873">
        <f>Source!Y199</f>
        <v>6093.4</v>
      </c>
    </row>
    <row r="874" spans="1:26" ht="28.5" x14ac:dyDescent="0.2">
      <c r="A874" s="61"/>
      <c r="B874" s="61"/>
      <c r="C874" s="61" t="s">
        <v>1122</v>
      </c>
      <c r="D874" s="46"/>
      <c r="E874" s="31"/>
      <c r="F874" s="47">
        <f>Source!AO199</f>
        <v>872.21</v>
      </c>
      <c r="G874" s="48" t="str">
        <f>Source!DG199</f>
        <v>)*1,15)*1,1)*1,15</v>
      </c>
      <c r="H874" s="47">
        <f>ROUND(Source!AF199*Source!I199, 2)</f>
        <v>199.97</v>
      </c>
      <c r="I874" s="48"/>
      <c r="J874" s="48">
        <f>IF(Source!BA199&lt;&gt; 0, Source!BA199, 1)</f>
        <v>48.96</v>
      </c>
      <c r="K874" s="47">
        <f>Source!S199</f>
        <v>9790.57</v>
      </c>
      <c r="L874" s="49"/>
      <c r="R874">
        <f>H874</f>
        <v>199.97</v>
      </c>
    </row>
    <row r="875" spans="1:26" ht="14.25" x14ac:dyDescent="0.2">
      <c r="A875" s="61"/>
      <c r="B875" s="61"/>
      <c r="C875" s="61" t="s">
        <v>642</v>
      </c>
      <c r="D875" s="46"/>
      <c r="E875" s="31"/>
      <c r="F875" s="47">
        <f>Source!AM199</f>
        <v>90.13</v>
      </c>
      <c r="G875" s="48" t="str">
        <f>Source!DE199</f>
        <v>)*1,15)*1,15</v>
      </c>
      <c r="H875" s="47">
        <f>ROUND(Source!AD199*Source!I199, 2)</f>
        <v>18.86</v>
      </c>
      <c r="I875" s="48"/>
      <c r="J875" s="48">
        <f>IF(Source!BB199&lt;&gt; 0, Source!BB199, 1)</f>
        <v>14.22</v>
      </c>
      <c r="K875" s="47">
        <f>Source!Q199</f>
        <v>268.12</v>
      </c>
      <c r="L875" s="49"/>
    </row>
    <row r="876" spans="1:26" ht="28.5" x14ac:dyDescent="0.2">
      <c r="A876" s="61"/>
      <c r="B876" s="61"/>
      <c r="C876" s="61" t="s">
        <v>1123</v>
      </c>
      <c r="D876" s="46"/>
      <c r="E876" s="31"/>
      <c r="F876" s="47">
        <f>Source!AN199</f>
        <v>3.34</v>
      </c>
      <c r="G876" s="48" t="str">
        <f>Source!DF199</f>
        <v>)*1,15)*1,1)*1,15</v>
      </c>
      <c r="H876" s="50">
        <f>ROUND(Source!AE199*Source!I199, 2)</f>
        <v>0.77</v>
      </c>
      <c r="I876" s="48"/>
      <c r="J876" s="48">
        <f>IF(Source!BS199&lt;&gt; 0, Source!BS199, 1)</f>
        <v>48.96</v>
      </c>
      <c r="K876" s="50">
        <f>Source!R199</f>
        <v>37.5</v>
      </c>
      <c r="L876" s="49"/>
      <c r="R876">
        <f>H876</f>
        <v>0.77</v>
      </c>
    </row>
    <row r="877" spans="1:26" ht="14.25" x14ac:dyDescent="0.2">
      <c r="A877" s="61"/>
      <c r="B877" s="61"/>
      <c r="C877" s="61" t="s">
        <v>1158</v>
      </c>
      <c r="D877" s="46"/>
      <c r="E877" s="31"/>
      <c r="F877" s="47">
        <f>Source!AL199</f>
        <v>377.85</v>
      </c>
      <c r="G877" s="48" t="str">
        <f>Source!DD199</f>
        <v/>
      </c>
      <c r="H877" s="47">
        <f>ROUND(Source!AC199*Source!I199, 2)</f>
        <v>59.55</v>
      </c>
      <c r="I877" s="48"/>
      <c r="J877" s="48">
        <f>IF(Source!BC199&lt;&gt; 0, Source!BC199, 1)</f>
        <v>9.56</v>
      </c>
      <c r="K877" s="47">
        <f>Source!P199</f>
        <v>569.29</v>
      </c>
      <c r="L877" s="49"/>
    </row>
    <row r="878" spans="1:26" ht="14.25" x14ac:dyDescent="0.2">
      <c r="A878" s="61"/>
      <c r="B878" s="61"/>
      <c r="C878" s="61" t="s">
        <v>1124</v>
      </c>
      <c r="D878" s="46" t="s">
        <v>1125</v>
      </c>
      <c r="E878" s="31">
        <f>Source!BZ199</f>
        <v>93</v>
      </c>
      <c r="F878" s="63"/>
      <c r="G878" s="48"/>
      <c r="H878" s="47">
        <f>SUM(S873:S880)</f>
        <v>186.69</v>
      </c>
      <c r="I878" s="51"/>
      <c r="J878" s="44">
        <f>Source!AT199</f>
        <v>93</v>
      </c>
      <c r="K878" s="47">
        <f>SUM(T873:T880)</f>
        <v>9140.11</v>
      </c>
      <c r="L878" s="49"/>
    </row>
    <row r="879" spans="1:26" ht="14.25" x14ac:dyDescent="0.2">
      <c r="A879" s="61"/>
      <c r="B879" s="61"/>
      <c r="C879" s="61" t="s">
        <v>1126</v>
      </c>
      <c r="D879" s="46" t="s">
        <v>1125</v>
      </c>
      <c r="E879" s="31">
        <f>Source!CA199</f>
        <v>62</v>
      </c>
      <c r="F879" s="63"/>
      <c r="G879" s="48"/>
      <c r="H879" s="47">
        <f>SUM(U873:U880)</f>
        <v>124.46</v>
      </c>
      <c r="I879" s="51"/>
      <c r="J879" s="44">
        <f>Source!AU199</f>
        <v>62</v>
      </c>
      <c r="K879" s="47">
        <f>SUM(V873:V880)</f>
        <v>6093.4</v>
      </c>
      <c r="L879" s="49"/>
    </row>
    <row r="880" spans="1:26" ht="14.25" x14ac:dyDescent="0.2">
      <c r="A880" s="62"/>
      <c r="B880" s="62"/>
      <c r="C880" s="62" t="s">
        <v>1127</v>
      </c>
      <c r="D880" s="52" t="s">
        <v>1128</v>
      </c>
      <c r="E880" s="53">
        <f>Source!AQ199</f>
        <v>108.89</v>
      </c>
      <c r="F880" s="54"/>
      <c r="G880" s="55" t="str">
        <f>Source!DI199</f>
        <v>)*1,15)*1,15</v>
      </c>
      <c r="H880" s="54"/>
      <c r="I880" s="55"/>
      <c r="J880" s="55"/>
      <c r="K880" s="54"/>
      <c r="L880" s="56">
        <f>Source!U199</f>
        <v>22.695507139999993</v>
      </c>
    </row>
    <row r="881" spans="1:26" ht="15" x14ac:dyDescent="0.25">
      <c r="G881" s="57">
        <f>H874+H875+H877+H878+H879</f>
        <v>589.53</v>
      </c>
      <c r="H881" s="57"/>
      <c r="J881" s="57">
        <f>K874+K875+K877+K878+K879</f>
        <v>25861.489999999998</v>
      </c>
      <c r="K881" s="57"/>
      <c r="L881" s="58">
        <f>Source!U199</f>
        <v>22.695507139999993</v>
      </c>
      <c r="O881" s="36">
        <f>G881</f>
        <v>589.53</v>
      </c>
      <c r="P881" s="36">
        <f>J881</f>
        <v>25861.489999999998</v>
      </c>
      <c r="Q881" s="36">
        <f>L881</f>
        <v>22.695507139999993</v>
      </c>
      <c r="W881">
        <f>IF(Source!BI199&lt;=1,H874+H875+H877+H878+H879, 0)</f>
        <v>589.53</v>
      </c>
      <c r="X881">
        <f>IF(Source!BI199=2,H874+H875+H877+H878+H879, 0)</f>
        <v>0</v>
      </c>
      <c r="Y881">
        <f>IF(Source!BI199=3,H874+H875+H877+H878+H879, 0)</f>
        <v>0</v>
      </c>
      <c r="Z881">
        <f>IF(Source!BI199=4,H874+H875+H877+H878+H879, 0)</f>
        <v>0</v>
      </c>
    </row>
    <row r="882" spans="1:26" ht="409.5" x14ac:dyDescent="0.2">
      <c r="A882" s="61">
        <v>170</v>
      </c>
      <c r="B882" s="61" t="s">
        <v>1267</v>
      </c>
      <c r="C882" s="61" t="s">
        <v>1299</v>
      </c>
      <c r="D882" s="46" t="str">
        <f>Source!H200</f>
        <v>т</v>
      </c>
      <c r="E882" s="31">
        <f>Source!I200</f>
        <v>0.18759999999999999</v>
      </c>
      <c r="F882" s="47">
        <f>Source!AL200+Source!AM200+Source!AO200</f>
        <v>3426.11</v>
      </c>
      <c r="G882" s="48"/>
      <c r="H882" s="47"/>
      <c r="I882" s="48" t="str">
        <f>Source!BO200</f>
        <v>Письмо Минстроя РФ №13023-ИФ/09 от. 07.03.2024</v>
      </c>
      <c r="J882" s="48"/>
      <c r="K882" s="47"/>
      <c r="L882" s="49"/>
      <c r="S882">
        <f>ROUND((Source!FX200/100)*((ROUND(Source!AF200*Source!I200, 2)+ROUND(Source!AE200*Source!I200, 2))), 2)</f>
        <v>272.66000000000003</v>
      </c>
      <c r="T882">
        <f>Source!X200</f>
        <v>13349.01</v>
      </c>
      <c r="U882">
        <f>ROUND((Source!FY200/100)*((ROUND(Source!AF200*Source!I200, 2)+ROUND(Source!AE200*Source!I200, 2))), 2)</f>
        <v>136.33000000000001</v>
      </c>
      <c r="V882">
        <f>Source!Y200</f>
        <v>6674.5</v>
      </c>
    </row>
    <row r="883" spans="1:26" ht="28.5" x14ac:dyDescent="0.2">
      <c r="A883" s="61"/>
      <c r="B883" s="61"/>
      <c r="C883" s="61" t="s">
        <v>1122</v>
      </c>
      <c r="D883" s="46"/>
      <c r="E883" s="31"/>
      <c r="F883" s="47">
        <f>Source!AO200</f>
        <v>1092</v>
      </c>
      <c r="G883" s="48" t="str">
        <f>Source!DG200</f>
        <v>)*1,15)*1,1)*1,15</v>
      </c>
      <c r="H883" s="47">
        <f>ROUND(Source!AF200*Source!I200, 2)</f>
        <v>298.02</v>
      </c>
      <c r="I883" s="48"/>
      <c r="J883" s="48">
        <f>IF(Source!BA200&lt;&gt; 0, Source!BA200, 1)</f>
        <v>48.96</v>
      </c>
      <c r="K883" s="47">
        <f>Source!S200</f>
        <v>14591.03</v>
      </c>
      <c r="L883" s="49"/>
      <c r="R883">
        <f>H883</f>
        <v>298.02</v>
      </c>
    </row>
    <row r="884" spans="1:26" ht="14.25" x14ac:dyDescent="0.2">
      <c r="A884" s="61"/>
      <c r="B884" s="61"/>
      <c r="C884" s="61" t="s">
        <v>642</v>
      </c>
      <c r="D884" s="46"/>
      <c r="E884" s="31"/>
      <c r="F884" s="47">
        <f>Source!AM200</f>
        <v>2108.56</v>
      </c>
      <c r="G884" s="48" t="str">
        <f>Source!DE200</f>
        <v>)*1,15)*1,15</v>
      </c>
      <c r="H884" s="47">
        <f>ROUND(Source!AD200*Source!I200, 2)</f>
        <v>523.58000000000004</v>
      </c>
      <c r="I884" s="48"/>
      <c r="J884" s="48">
        <f>IF(Source!BB200&lt;&gt; 0, Source!BB200, 1)</f>
        <v>14.22</v>
      </c>
      <c r="K884" s="47">
        <f>Source!Q200</f>
        <v>7445.37</v>
      </c>
      <c r="L884" s="49"/>
    </row>
    <row r="885" spans="1:26" ht="28.5" x14ac:dyDescent="0.2">
      <c r="A885" s="61"/>
      <c r="B885" s="61"/>
      <c r="C885" s="61" t="s">
        <v>1123</v>
      </c>
      <c r="D885" s="46"/>
      <c r="E885" s="31"/>
      <c r="F885" s="47">
        <f>Source!AN200</f>
        <v>18.05</v>
      </c>
      <c r="G885" s="48" t="str">
        <f>Source!DF200</f>
        <v>)*1,15)*1,1)*1,15</v>
      </c>
      <c r="H885" s="50">
        <f>ROUND(Source!AE200*Source!I200, 2)</f>
        <v>4.93</v>
      </c>
      <c r="I885" s="48"/>
      <c r="J885" s="48">
        <f>IF(Source!BS200&lt;&gt; 0, Source!BS200, 1)</f>
        <v>48.96</v>
      </c>
      <c r="K885" s="50">
        <f>Source!R200</f>
        <v>241.2</v>
      </c>
      <c r="L885" s="49"/>
      <c r="R885">
        <f>H885</f>
        <v>4.93</v>
      </c>
    </row>
    <row r="886" spans="1:26" ht="14.25" x14ac:dyDescent="0.2">
      <c r="A886" s="61"/>
      <c r="B886" s="61"/>
      <c r="C886" s="61" t="s">
        <v>1158</v>
      </c>
      <c r="D886" s="46"/>
      <c r="E886" s="31"/>
      <c r="F886" s="47">
        <f>Source!AL200</f>
        <v>225.55</v>
      </c>
      <c r="G886" s="48" t="str">
        <f>Source!DD200</f>
        <v/>
      </c>
      <c r="H886" s="47">
        <f>ROUND(Source!AC200*Source!I200, 2)</f>
        <v>42.31</v>
      </c>
      <c r="I886" s="48"/>
      <c r="J886" s="48">
        <f>IF(Source!BC200&lt;&gt; 0, Source!BC200, 1)</f>
        <v>9.56</v>
      </c>
      <c r="K886" s="47">
        <f>Source!P200</f>
        <v>404.51</v>
      </c>
      <c r="L886" s="49"/>
    </row>
    <row r="887" spans="1:26" ht="14.25" x14ac:dyDescent="0.2">
      <c r="A887" s="61"/>
      <c r="B887" s="61"/>
      <c r="C887" s="61" t="s">
        <v>1124</v>
      </c>
      <c r="D887" s="46" t="s">
        <v>1125</v>
      </c>
      <c r="E887" s="31">
        <f>Source!BZ200</f>
        <v>90</v>
      </c>
      <c r="F887" s="63"/>
      <c r="G887" s="48"/>
      <c r="H887" s="47">
        <f>SUM(S882:S889)</f>
        <v>272.66000000000003</v>
      </c>
      <c r="I887" s="51"/>
      <c r="J887" s="44">
        <f>Source!AT200</f>
        <v>90</v>
      </c>
      <c r="K887" s="47">
        <f>SUM(T882:T889)</f>
        <v>13349.01</v>
      </c>
      <c r="L887" s="49"/>
    </row>
    <row r="888" spans="1:26" ht="14.25" x14ac:dyDescent="0.2">
      <c r="A888" s="61"/>
      <c r="B888" s="61"/>
      <c r="C888" s="61" t="s">
        <v>1126</v>
      </c>
      <c r="D888" s="46" t="s">
        <v>1125</v>
      </c>
      <c r="E888" s="31">
        <f>Source!CA200</f>
        <v>45</v>
      </c>
      <c r="F888" s="63"/>
      <c r="G888" s="48"/>
      <c r="H888" s="47">
        <f>SUM(U882:U889)</f>
        <v>136.33000000000001</v>
      </c>
      <c r="I888" s="51"/>
      <c r="J888" s="44">
        <f>Source!AU200</f>
        <v>45</v>
      </c>
      <c r="K888" s="47">
        <f>SUM(V882:V889)</f>
        <v>6674.5</v>
      </c>
      <c r="L888" s="49"/>
    </row>
    <row r="889" spans="1:26" ht="14.25" x14ac:dyDescent="0.2">
      <c r="A889" s="62"/>
      <c r="B889" s="62"/>
      <c r="C889" s="62" t="s">
        <v>1127</v>
      </c>
      <c r="D889" s="52" t="s">
        <v>1128</v>
      </c>
      <c r="E889" s="53">
        <f>Source!AQ200</f>
        <v>130</v>
      </c>
      <c r="F889" s="54"/>
      <c r="G889" s="55" t="str">
        <f>Source!DI200</f>
        <v>)*1,15)*1,15</v>
      </c>
      <c r="H889" s="54"/>
      <c r="I889" s="55"/>
      <c r="J889" s="55"/>
      <c r="K889" s="54"/>
      <c r="L889" s="56">
        <f>Source!U200</f>
        <v>32.253129999999992</v>
      </c>
    </row>
    <row r="890" spans="1:26" ht="15" x14ac:dyDescent="0.25">
      <c r="G890" s="57">
        <f>H883+H884+H886+H887+H888</f>
        <v>1272.9000000000001</v>
      </c>
      <c r="H890" s="57"/>
      <c r="J890" s="57">
        <f>K883+K884+K886+K887+K888</f>
        <v>42464.42</v>
      </c>
      <c r="K890" s="57"/>
      <c r="L890" s="58">
        <f>Source!U200</f>
        <v>32.253129999999992</v>
      </c>
      <c r="O890" s="36">
        <f>G890</f>
        <v>1272.9000000000001</v>
      </c>
      <c r="P890" s="36">
        <f>J890</f>
        <v>42464.42</v>
      </c>
      <c r="Q890" s="36">
        <f>L890</f>
        <v>32.253129999999992</v>
      </c>
      <c r="W890">
        <f>IF(Source!BI200&lt;=1,H883+H884+H886+H887+H888, 0)</f>
        <v>0</v>
      </c>
      <c r="X890">
        <f>IF(Source!BI200=2,H883+H884+H886+H887+H888, 0)</f>
        <v>1272.9000000000001</v>
      </c>
      <c r="Y890">
        <f>IF(Source!BI200=3,H883+H884+H886+H887+H888, 0)</f>
        <v>0</v>
      </c>
      <c r="Z890">
        <f>IF(Source!BI200=4,H883+H884+H886+H887+H888, 0)</f>
        <v>0</v>
      </c>
    </row>
    <row r="891" spans="1:26" ht="57" x14ac:dyDescent="0.2">
      <c r="A891" s="62">
        <v>171</v>
      </c>
      <c r="B891" s="62" t="str">
        <f>Source!F201</f>
        <v>08.3.08.02-0025</v>
      </c>
      <c r="C891" s="62" t="s">
        <v>1289</v>
      </c>
      <c r="D891" s="52" t="str">
        <f>Source!H201</f>
        <v>т</v>
      </c>
      <c r="E891" s="53">
        <f>Source!I201</f>
        <v>2.1999999999999999E-2</v>
      </c>
      <c r="F891" s="54">
        <f>Source!AL201</f>
        <v>8054.39</v>
      </c>
      <c r="G891" s="55" t="str">
        <f>Source!DD201</f>
        <v/>
      </c>
      <c r="H891" s="54">
        <f>ROUND(Source!AC201*Source!I201, 2)</f>
        <v>177.2</v>
      </c>
      <c r="I891" s="55" t="str">
        <f>Source!BO201</f>
        <v>Письмо Минстроя РФ №13023-ИФ/09 от. 07.03.2024</v>
      </c>
      <c r="J891" s="55">
        <f>IF(Source!BC201&lt;&gt; 0, Source!BC201, 1)</f>
        <v>9.56</v>
      </c>
      <c r="K891" s="54">
        <f>Source!P201</f>
        <v>1694</v>
      </c>
      <c r="L891" s="59"/>
      <c r="S891">
        <f>ROUND((Source!FX201/100)*((ROUND(Source!AF201*Source!I201, 2)+ROUND(Source!AE201*Source!I201, 2))), 2)</f>
        <v>0</v>
      </c>
      <c r="T891">
        <f>Source!X201</f>
        <v>0</v>
      </c>
      <c r="U891">
        <f>ROUND((Source!FY201/100)*((ROUND(Source!AF201*Source!I201, 2)+ROUND(Source!AE201*Source!I201, 2))), 2)</f>
        <v>0</v>
      </c>
      <c r="V891">
        <f>Source!Y201</f>
        <v>0</v>
      </c>
    </row>
    <row r="892" spans="1:26" ht="15" x14ac:dyDescent="0.25">
      <c r="G892" s="57">
        <f>H891</f>
        <v>177.2</v>
      </c>
      <c r="H892" s="57"/>
      <c r="J892" s="57">
        <f>K891</f>
        <v>1694</v>
      </c>
      <c r="K892" s="57"/>
      <c r="L892" s="58">
        <f>Source!U201</f>
        <v>0</v>
      </c>
      <c r="O892" s="36">
        <f>G892</f>
        <v>177.2</v>
      </c>
      <c r="P892" s="36">
        <f>J892</f>
        <v>1694</v>
      </c>
      <c r="Q892" s="36">
        <f>L892</f>
        <v>0</v>
      </c>
      <c r="W892">
        <f>IF(Source!BI201&lt;=1,H891, 0)</f>
        <v>177.2</v>
      </c>
      <c r="X892">
        <f>IF(Source!BI201=2,H891, 0)</f>
        <v>0</v>
      </c>
      <c r="Y892">
        <f>IF(Source!BI201=3,H891, 0)</f>
        <v>0</v>
      </c>
      <c r="Z892">
        <f>IF(Source!BI201=4,H891, 0)</f>
        <v>0</v>
      </c>
    </row>
    <row r="893" spans="1:26" ht="57" x14ac:dyDescent="0.2">
      <c r="A893" s="62">
        <v>172</v>
      </c>
      <c r="B893" s="62" t="str">
        <f>Source!F202</f>
        <v>08.3.05.02-0058</v>
      </c>
      <c r="C893" s="62" t="s">
        <v>1257</v>
      </c>
      <c r="D893" s="52" t="str">
        <f>Source!H202</f>
        <v>т</v>
      </c>
      <c r="E893" s="53">
        <f>Source!I202</f>
        <v>5.0999999999999997E-2</v>
      </c>
      <c r="F893" s="54">
        <f>Source!AL202</f>
        <v>7112.97</v>
      </c>
      <c r="G893" s="55" t="str">
        <f>Source!DD202</f>
        <v/>
      </c>
      <c r="H893" s="54">
        <f>ROUND(Source!AC202*Source!I202, 2)</f>
        <v>362.76</v>
      </c>
      <c r="I893" s="55" t="str">
        <f>Source!BO202</f>
        <v>Письмо Минстроя РФ №13023-ИФ/09 от. 07.03.2024</v>
      </c>
      <c r="J893" s="55">
        <f>IF(Source!BC202&lt;&gt; 0, Source!BC202, 1)</f>
        <v>9.56</v>
      </c>
      <c r="K893" s="54">
        <f>Source!P202</f>
        <v>3468</v>
      </c>
      <c r="L893" s="59"/>
      <c r="S893">
        <f>ROUND((Source!FX202/100)*((ROUND(Source!AF202*Source!I202, 2)+ROUND(Source!AE202*Source!I202, 2))), 2)</f>
        <v>0</v>
      </c>
      <c r="T893">
        <f>Source!X202</f>
        <v>0</v>
      </c>
      <c r="U893">
        <f>ROUND((Source!FY202/100)*((ROUND(Source!AF202*Source!I202, 2)+ROUND(Source!AE202*Source!I202, 2))), 2)</f>
        <v>0</v>
      </c>
      <c r="V893">
        <f>Source!Y202</f>
        <v>0</v>
      </c>
    </row>
    <row r="894" spans="1:26" ht="15" x14ac:dyDescent="0.25">
      <c r="G894" s="57">
        <f>H893</f>
        <v>362.76</v>
      </c>
      <c r="H894" s="57"/>
      <c r="J894" s="57">
        <f>K893</f>
        <v>3468</v>
      </c>
      <c r="K894" s="57"/>
      <c r="L894" s="58">
        <f>Source!U202</f>
        <v>0</v>
      </c>
      <c r="O894" s="36">
        <f>G894</f>
        <v>362.76</v>
      </c>
      <c r="P894" s="36">
        <f>J894</f>
        <v>3468</v>
      </c>
      <c r="Q894" s="36">
        <f>L894</f>
        <v>0</v>
      </c>
      <c r="W894">
        <f>IF(Source!BI202&lt;=1,H893, 0)</f>
        <v>362.76</v>
      </c>
      <c r="X894">
        <f>IF(Source!BI202=2,H893, 0)</f>
        <v>0</v>
      </c>
      <c r="Y894">
        <f>IF(Source!BI202=3,H893, 0)</f>
        <v>0</v>
      </c>
      <c r="Z894">
        <f>IF(Source!BI202=4,H893, 0)</f>
        <v>0</v>
      </c>
    </row>
    <row r="895" spans="1:26" ht="57" x14ac:dyDescent="0.2">
      <c r="A895" s="62">
        <v>173</v>
      </c>
      <c r="B895" s="62" t="str">
        <f>Source!F203</f>
        <v>08.3.08.02-0025</v>
      </c>
      <c r="C895" s="62" t="s">
        <v>1243</v>
      </c>
      <c r="D895" s="52" t="str">
        <f>Source!H203</f>
        <v>т</v>
      </c>
      <c r="E895" s="53">
        <f>Source!I203</f>
        <v>0.126</v>
      </c>
      <c r="F895" s="54">
        <f>Source!AL203</f>
        <v>5857.74</v>
      </c>
      <c r="G895" s="55" t="str">
        <f>Source!DD203</f>
        <v/>
      </c>
      <c r="H895" s="54">
        <f>ROUND(Source!AC203*Source!I203, 2)</f>
        <v>738.08</v>
      </c>
      <c r="I895" s="55" t="str">
        <f>Source!BO203</f>
        <v>Письмо Минстроя РФ №13023-ИФ/09 от. 07.03.2024</v>
      </c>
      <c r="J895" s="55">
        <f>IF(Source!BC203&lt;&gt; 0, Source!BC203, 1)</f>
        <v>9.56</v>
      </c>
      <c r="K895" s="54">
        <f>Source!P203</f>
        <v>7056</v>
      </c>
      <c r="L895" s="59"/>
      <c r="S895">
        <f>ROUND((Source!FX203/100)*((ROUND(Source!AF203*Source!I203, 2)+ROUND(Source!AE203*Source!I203, 2))), 2)</f>
        <v>0</v>
      </c>
      <c r="T895">
        <f>Source!X203</f>
        <v>0</v>
      </c>
      <c r="U895">
        <f>ROUND((Source!FY203/100)*((ROUND(Source!AF203*Source!I203, 2)+ROUND(Source!AE203*Source!I203, 2))), 2)</f>
        <v>0</v>
      </c>
      <c r="V895">
        <f>Source!Y203</f>
        <v>0</v>
      </c>
    </row>
    <row r="896" spans="1:26" ht="15" x14ac:dyDescent="0.25">
      <c r="G896" s="57">
        <f>H895</f>
        <v>738.08</v>
      </c>
      <c r="H896" s="57"/>
      <c r="J896" s="57">
        <f>K895</f>
        <v>7056</v>
      </c>
      <c r="K896" s="57"/>
      <c r="L896" s="58">
        <f>Source!U203</f>
        <v>0</v>
      </c>
      <c r="O896" s="36">
        <f>G896</f>
        <v>738.08</v>
      </c>
      <c r="P896" s="36">
        <f>J896</f>
        <v>7056</v>
      </c>
      <c r="Q896" s="36">
        <f>L896</f>
        <v>0</v>
      </c>
      <c r="W896">
        <f>IF(Source!BI203&lt;=1,H895, 0)</f>
        <v>738.08</v>
      </c>
      <c r="X896">
        <f>IF(Source!BI203=2,H895, 0)</f>
        <v>0</v>
      </c>
      <c r="Y896">
        <f>IF(Source!BI203=3,H895, 0)</f>
        <v>0</v>
      </c>
      <c r="Z896">
        <f>IF(Source!BI203=4,H895, 0)</f>
        <v>0</v>
      </c>
    </row>
    <row r="897" spans="1:26" ht="409.5" x14ac:dyDescent="0.2">
      <c r="A897" s="61">
        <v>174</v>
      </c>
      <c r="B897" s="61" t="s">
        <v>1274</v>
      </c>
      <c r="C897" s="61" t="s">
        <v>1300</v>
      </c>
      <c r="D897" s="46" t="str">
        <f>Source!H204</f>
        <v>т</v>
      </c>
      <c r="E897" s="31">
        <f>Source!I204</f>
        <v>0.18759999999999999</v>
      </c>
      <c r="F897" s="47">
        <f>Source!AL204+Source!AM204+Source!AO204</f>
        <v>1327.48</v>
      </c>
      <c r="G897" s="48"/>
      <c r="H897" s="47"/>
      <c r="I897" s="48" t="str">
        <f>Source!BO204</f>
        <v>Письмо Минстроя РФ №13023-ИФ/09 от. 07.03.2024</v>
      </c>
      <c r="J897" s="48"/>
      <c r="K897" s="47"/>
      <c r="L897" s="49"/>
      <c r="S897">
        <f>ROUND((Source!FX204/100)*((ROUND(Source!AF204*Source!I204, 2)+ROUND(Source!AE204*Source!I204, 2))), 2)</f>
        <v>137.44</v>
      </c>
      <c r="T897">
        <f>Source!X204</f>
        <v>6729.26</v>
      </c>
      <c r="U897">
        <f>ROUND((Source!FY204/100)*((ROUND(Source!AF204*Source!I204, 2)+ROUND(Source!AE204*Source!I204, 2))), 2)</f>
        <v>91.63</v>
      </c>
      <c r="V897">
        <f>Source!Y204</f>
        <v>4486.17</v>
      </c>
    </row>
    <row r="898" spans="1:26" ht="28.5" x14ac:dyDescent="0.2">
      <c r="A898" s="61"/>
      <c r="B898" s="61"/>
      <c r="C898" s="61" t="s">
        <v>1122</v>
      </c>
      <c r="D898" s="46"/>
      <c r="E898" s="31"/>
      <c r="F898" s="47">
        <f>Source!AO204</f>
        <v>494.22</v>
      </c>
      <c r="G898" s="48" t="str">
        <f>Source!DG204</f>
        <v>)*1,15)*1,1)*1,15</v>
      </c>
      <c r="H898" s="47">
        <f>ROUND(Source!AF204*Source!I204, 2)</f>
        <v>134.88</v>
      </c>
      <c r="I898" s="48"/>
      <c r="J898" s="48">
        <f>IF(Source!BA204&lt;&gt; 0, Source!BA204, 1)</f>
        <v>48.96</v>
      </c>
      <c r="K898" s="47">
        <f>Source!S204</f>
        <v>6603.66</v>
      </c>
      <c r="L898" s="49"/>
      <c r="R898">
        <f>H898</f>
        <v>134.88</v>
      </c>
    </row>
    <row r="899" spans="1:26" ht="14.25" x14ac:dyDescent="0.2">
      <c r="A899" s="61"/>
      <c r="B899" s="61"/>
      <c r="C899" s="61" t="s">
        <v>642</v>
      </c>
      <c r="D899" s="46"/>
      <c r="E899" s="31"/>
      <c r="F899" s="47">
        <f>Source!AM204</f>
        <v>452.82</v>
      </c>
      <c r="G899" s="48" t="str">
        <f>Source!DE204</f>
        <v>)*1,15)*1,15</v>
      </c>
      <c r="H899" s="47">
        <f>ROUND(Source!AD204*Source!I204, 2)</f>
        <v>113.52</v>
      </c>
      <c r="I899" s="48"/>
      <c r="J899" s="48">
        <f>IF(Source!BB204&lt;&gt; 0, Source!BB204, 1)</f>
        <v>14.22</v>
      </c>
      <c r="K899" s="47">
        <f>Source!Q204</f>
        <v>1614.24</v>
      </c>
      <c r="L899" s="49"/>
    </row>
    <row r="900" spans="1:26" ht="28.5" x14ac:dyDescent="0.2">
      <c r="A900" s="61"/>
      <c r="B900" s="61"/>
      <c r="C900" s="61" t="s">
        <v>1123</v>
      </c>
      <c r="D900" s="46"/>
      <c r="E900" s="31"/>
      <c r="F900" s="47">
        <f>Source!AN204</f>
        <v>47.31</v>
      </c>
      <c r="G900" s="48" t="str">
        <f>Source!DF204</f>
        <v>)*1,15)*1,1)*1,15</v>
      </c>
      <c r="H900" s="50">
        <f>ROUND(Source!AE204*Source!I204, 2)</f>
        <v>12.91</v>
      </c>
      <c r="I900" s="48"/>
      <c r="J900" s="48">
        <f>IF(Source!BS204&lt;&gt; 0, Source!BS204, 1)</f>
        <v>48.96</v>
      </c>
      <c r="K900" s="50">
        <f>Source!R204</f>
        <v>632.1</v>
      </c>
      <c r="L900" s="49"/>
      <c r="R900">
        <f>H900</f>
        <v>12.91</v>
      </c>
    </row>
    <row r="901" spans="1:26" ht="14.25" x14ac:dyDescent="0.2">
      <c r="A901" s="61"/>
      <c r="B901" s="61"/>
      <c r="C901" s="61" t="s">
        <v>1158</v>
      </c>
      <c r="D901" s="46"/>
      <c r="E901" s="31"/>
      <c r="F901" s="47">
        <f>Source!AL204</f>
        <v>380.44</v>
      </c>
      <c r="G901" s="48" t="str">
        <f>Source!DD204</f>
        <v/>
      </c>
      <c r="H901" s="47">
        <f>ROUND(Source!AC204*Source!I204, 2)</f>
        <v>71.37</v>
      </c>
      <c r="I901" s="48"/>
      <c r="J901" s="48">
        <f>IF(Source!BC204&lt;&gt; 0, Source!BC204, 1)</f>
        <v>9.56</v>
      </c>
      <c r="K901" s="47">
        <f>Source!P204</f>
        <v>682.3</v>
      </c>
      <c r="L901" s="49"/>
    </row>
    <row r="902" spans="1:26" ht="14.25" x14ac:dyDescent="0.2">
      <c r="A902" s="61"/>
      <c r="B902" s="61"/>
      <c r="C902" s="61" t="s">
        <v>1124</v>
      </c>
      <c r="D902" s="46" t="s">
        <v>1125</v>
      </c>
      <c r="E902" s="31">
        <f>Source!BZ204</f>
        <v>93</v>
      </c>
      <c r="F902" s="63"/>
      <c r="G902" s="48"/>
      <c r="H902" s="47">
        <f>SUM(S897:S904)</f>
        <v>137.44</v>
      </c>
      <c r="I902" s="51"/>
      <c r="J902" s="44">
        <f>Source!AT204</f>
        <v>93</v>
      </c>
      <c r="K902" s="47">
        <f>SUM(T897:T904)</f>
        <v>6729.26</v>
      </c>
      <c r="L902" s="49"/>
    </row>
    <row r="903" spans="1:26" ht="14.25" x14ac:dyDescent="0.2">
      <c r="A903" s="61"/>
      <c r="B903" s="61"/>
      <c r="C903" s="61" t="s">
        <v>1126</v>
      </c>
      <c r="D903" s="46" t="s">
        <v>1125</v>
      </c>
      <c r="E903" s="31">
        <f>Source!CA204</f>
        <v>62</v>
      </c>
      <c r="F903" s="63"/>
      <c r="G903" s="48"/>
      <c r="H903" s="47">
        <f>SUM(U897:U904)</f>
        <v>91.63</v>
      </c>
      <c r="I903" s="51"/>
      <c r="J903" s="44">
        <f>Source!AU204</f>
        <v>62</v>
      </c>
      <c r="K903" s="47">
        <f>SUM(V897:V904)</f>
        <v>4486.17</v>
      </c>
      <c r="L903" s="49"/>
    </row>
    <row r="904" spans="1:26" ht="14.25" x14ac:dyDescent="0.2">
      <c r="A904" s="62"/>
      <c r="B904" s="62"/>
      <c r="C904" s="62" t="s">
        <v>1127</v>
      </c>
      <c r="D904" s="52" t="s">
        <v>1128</v>
      </c>
      <c r="E904" s="53">
        <f>Source!AQ204</f>
        <v>63.28</v>
      </c>
      <c r="F904" s="54"/>
      <c r="G904" s="55" t="str">
        <f>Source!DI204</f>
        <v>)*1,15)*1,15</v>
      </c>
      <c r="H904" s="54"/>
      <c r="I904" s="55"/>
      <c r="J904" s="55"/>
      <c r="K904" s="54"/>
      <c r="L904" s="56">
        <f>Source!U204</f>
        <v>15.699831279999996</v>
      </c>
    </row>
    <row r="905" spans="1:26" ht="15" x14ac:dyDescent="0.25">
      <c r="G905" s="57">
        <f>H898+H899+H901+H902+H903</f>
        <v>548.83999999999992</v>
      </c>
      <c r="H905" s="57"/>
      <c r="J905" s="57">
        <f>K898+K899+K901+K902+K903</f>
        <v>20115.629999999997</v>
      </c>
      <c r="K905" s="57"/>
      <c r="L905" s="58">
        <f>Source!U204</f>
        <v>15.699831279999996</v>
      </c>
      <c r="O905" s="36">
        <f>G905</f>
        <v>548.83999999999992</v>
      </c>
      <c r="P905" s="36">
        <f>J905</f>
        <v>20115.629999999997</v>
      </c>
      <c r="Q905" s="36">
        <f>L905</f>
        <v>15.699831279999996</v>
      </c>
      <c r="W905">
        <f>IF(Source!BI204&lt;=1,H898+H899+H901+H902+H903, 0)</f>
        <v>548.83999999999992</v>
      </c>
      <c r="X905">
        <f>IF(Source!BI204=2,H898+H899+H901+H902+H903, 0)</f>
        <v>0</v>
      </c>
      <c r="Y905">
        <f>IF(Source!BI204=3,H898+H899+H901+H902+H903, 0)</f>
        <v>0</v>
      </c>
      <c r="Z905">
        <f>IF(Source!BI204=4,H898+H899+H901+H902+H903, 0)</f>
        <v>0</v>
      </c>
    </row>
    <row r="906" spans="1:26" ht="28.5" x14ac:dyDescent="0.2">
      <c r="C906" s="42" t="str">
        <f>Source!G205</f>
        <v>Площадки обслуживания отметка 15,440</v>
      </c>
    </row>
    <row r="907" spans="1:26" ht="409.5" x14ac:dyDescent="0.2">
      <c r="A907" s="61">
        <v>175</v>
      </c>
      <c r="B907" s="61" t="s">
        <v>1238</v>
      </c>
      <c r="C907" s="61" t="s">
        <v>1301</v>
      </c>
      <c r="D907" s="46" t="str">
        <f>Source!H206</f>
        <v>т</v>
      </c>
      <c r="E907" s="31">
        <f>Source!I206</f>
        <v>0.96140000000000003</v>
      </c>
      <c r="F907" s="47">
        <f>Source!AL206+Source!AM206+Source!AO206</f>
        <v>1913.79</v>
      </c>
      <c r="G907" s="48"/>
      <c r="H907" s="47"/>
      <c r="I907" s="48" t="str">
        <f>Source!BO206</f>
        <v>Письмо Минстроя РФ №13023-ИФ/09 от. 07.03.2024</v>
      </c>
      <c r="J907" s="48"/>
      <c r="K907" s="47"/>
      <c r="L907" s="49"/>
      <c r="S907">
        <f>ROUND((Source!FX206/100)*((ROUND(Source!AF206*Source!I206, 2)+ROUND(Source!AE206*Source!I206, 2))), 2)</f>
        <v>1091.19</v>
      </c>
      <c r="T907">
        <f>Source!X206</f>
        <v>53424.57</v>
      </c>
      <c r="U907">
        <f>ROUND((Source!FY206/100)*((ROUND(Source!AF206*Source!I206, 2)+ROUND(Source!AE206*Source!I206, 2))), 2)</f>
        <v>545.59</v>
      </c>
      <c r="V907">
        <f>Source!Y206</f>
        <v>26712.28</v>
      </c>
    </row>
    <row r="908" spans="1:26" ht="28.5" x14ac:dyDescent="0.2">
      <c r="A908" s="61"/>
      <c r="B908" s="61"/>
      <c r="C908" s="61" t="s">
        <v>1122</v>
      </c>
      <c r="D908" s="46"/>
      <c r="E908" s="31"/>
      <c r="F908" s="47">
        <f>Source!AO206</f>
        <v>798</v>
      </c>
      <c r="G908" s="48" t="str">
        <f>Source!DG206</f>
        <v>)*1,15)*1,1)*1,15</v>
      </c>
      <c r="H908" s="47">
        <f>ROUND(Source!AF206*Source!I206, 2)</f>
        <v>1116.08</v>
      </c>
      <c r="I908" s="48"/>
      <c r="J908" s="48">
        <f>IF(Source!BA206&lt;&gt; 0, Source!BA206, 1)</f>
        <v>48.96</v>
      </c>
      <c r="K908" s="47">
        <f>Source!S206</f>
        <v>54643.26</v>
      </c>
      <c r="L908" s="49"/>
      <c r="R908">
        <f>H908</f>
        <v>1116.08</v>
      </c>
    </row>
    <row r="909" spans="1:26" ht="14.25" x14ac:dyDescent="0.2">
      <c r="A909" s="61"/>
      <c r="B909" s="61"/>
      <c r="C909" s="61" t="s">
        <v>642</v>
      </c>
      <c r="D909" s="46"/>
      <c r="E909" s="31"/>
      <c r="F909" s="47">
        <f>Source!AM206</f>
        <v>878.18</v>
      </c>
      <c r="G909" s="48" t="str">
        <f>Source!DE206</f>
        <v>)*1,15)*1,15</v>
      </c>
      <c r="H909" s="47">
        <f>ROUND(Source!AD206*Source!I206, 2)</f>
        <v>1125.33</v>
      </c>
      <c r="I909" s="48"/>
      <c r="J909" s="48">
        <f>IF(Source!BB206&lt;&gt; 0, Source!BB206, 1)</f>
        <v>14.22</v>
      </c>
      <c r="K909" s="47">
        <f>Source!Q206</f>
        <v>16002.17</v>
      </c>
      <c r="L909" s="49"/>
    </row>
    <row r="910" spans="1:26" ht="28.5" x14ac:dyDescent="0.2">
      <c r="A910" s="61"/>
      <c r="B910" s="61"/>
      <c r="C910" s="61" t="s">
        <v>1123</v>
      </c>
      <c r="D910" s="46"/>
      <c r="E910" s="31"/>
      <c r="F910" s="47">
        <f>Source!AN206</f>
        <v>68.89</v>
      </c>
      <c r="G910" s="48" t="str">
        <f>Source!DF206</f>
        <v>)*1,15)*1,1)*1,15</v>
      </c>
      <c r="H910" s="50">
        <f>ROUND(Source!AE206*Source!I206, 2)</f>
        <v>96.35</v>
      </c>
      <c r="I910" s="48"/>
      <c r="J910" s="48">
        <f>IF(Source!BS206&lt;&gt; 0, Source!BS206, 1)</f>
        <v>48.96</v>
      </c>
      <c r="K910" s="50">
        <f>Source!R206</f>
        <v>4717.37</v>
      </c>
      <c r="L910" s="49"/>
      <c r="R910">
        <f>H910</f>
        <v>96.35</v>
      </c>
    </row>
    <row r="911" spans="1:26" ht="14.25" x14ac:dyDescent="0.2">
      <c r="A911" s="61"/>
      <c r="B911" s="61"/>
      <c r="C911" s="61" t="s">
        <v>1158</v>
      </c>
      <c r="D911" s="46"/>
      <c r="E911" s="31"/>
      <c r="F911" s="47">
        <f>Source!AL206</f>
        <v>237.61</v>
      </c>
      <c r="G911" s="48" t="str">
        <f>Source!DD206</f>
        <v/>
      </c>
      <c r="H911" s="47">
        <f>ROUND(Source!AC206*Source!I206, 2)</f>
        <v>228.44</v>
      </c>
      <c r="I911" s="48"/>
      <c r="J911" s="48">
        <f>IF(Source!BC206&lt;&gt; 0, Source!BC206, 1)</f>
        <v>9.56</v>
      </c>
      <c r="K911" s="47">
        <f>Source!P206</f>
        <v>2183.87</v>
      </c>
      <c r="L911" s="49"/>
    </row>
    <row r="912" spans="1:26" ht="14.25" x14ac:dyDescent="0.2">
      <c r="A912" s="61"/>
      <c r="B912" s="61"/>
      <c r="C912" s="61" t="s">
        <v>1124</v>
      </c>
      <c r="D912" s="46" t="s">
        <v>1125</v>
      </c>
      <c r="E912" s="31">
        <f>Source!BZ206</f>
        <v>90</v>
      </c>
      <c r="F912" s="63"/>
      <c r="G912" s="48"/>
      <c r="H912" s="47">
        <f>SUM(S907:S914)</f>
        <v>1091.19</v>
      </c>
      <c r="I912" s="51"/>
      <c r="J912" s="44">
        <f>Source!AT206</f>
        <v>90</v>
      </c>
      <c r="K912" s="47">
        <f>SUM(T907:T914)</f>
        <v>53424.57</v>
      </c>
      <c r="L912" s="49"/>
    </row>
    <row r="913" spans="1:26" ht="14.25" x14ac:dyDescent="0.2">
      <c r="A913" s="61"/>
      <c r="B913" s="61"/>
      <c r="C913" s="61" t="s">
        <v>1126</v>
      </c>
      <c r="D913" s="46" t="s">
        <v>1125</v>
      </c>
      <c r="E913" s="31">
        <f>Source!CA206</f>
        <v>45</v>
      </c>
      <c r="F913" s="63"/>
      <c r="G913" s="48"/>
      <c r="H913" s="47">
        <f>SUM(U907:U914)</f>
        <v>545.59</v>
      </c>
      <c r="I913" s="51"/>
      <c r="J913" s="44">
        <f>Source!AU206</f>
        <v>45</v>
      </c>
      <c r="K913" s="47">
        <f>SUM(V907:V914)</f>
        <v>26712.28</v>
      </c>
      <c r="L913" s="49"/>
    </row>
    <row r="914" spans="1:26" ht="14.25" x14ac:dyDescent="0.2">
      <c r="A914" s="62"/>
      <c r="B914" s="62"/>
      <c r="C914" s="62" t="s">
        <v>1127</v>
      </c>
      <c r="D914" s="52" t="s">
        <v>1128</v>
      </c>
      <c r="E914" s="53">
        <f>Source!AQ206</f>
        <v>95</v>
      </c>
      <c r="F914" s="54"/>
      <c r="G914" s="55" t="str">
        <f>Source!DI206</f>
        <v>)*1,15)*1,15</v>
      </c>
      <c r="H914" s="54"/>
      <c r="I914" s="55"/>
      <c r="J914" s="55"/>
      <c r="K914" s="54"/>
      <c r="L914" s="56">
        <f>Source!U206</f>
        <v>120.78789249999998</v>
      </c>
    </row>
    <row r="915" spans="1:26" ht="15" x14ac:dyDescent="0.25">
      <c r="G915" s="57">
        <f>H908+H909+H911+H912+H913</f>
        <v>4106.63</v>
      </c>
      <c r="H915" s="57"/>
      <c r="J915" s="57">
        <f>K908+K909+K911+K912+K913</f>
        <v>152966.15</v>
      </c>
      <c r="K915" s="57"/>
      <c r="L915" s="58">
        <f>Source!U206</f>
        <v>120.78789249999998</v>
      </c>
      <c r="O915" s="36">
        <f>G915</f>
        <v>4106.63</v>
      </c>
      <c r="P915" s="36">
        <f>J915</f>
        <v>152966.15</v>
      </c>
      <c r="Q915" s="36">
        <f>L915</f>
        <v>120.78789249999998</v>
      </c>
      <c r="W915">
        <f>IF(Source!BI206&lt;=1,H908+H909+H911+H912+H913, 0)</f>
        <v>0</v>
      </c>
      <c r="X915">
        <f>IF(Source!BI206=2,H908+H909+H911+H912+H913, 0)</f>
        <v>4106.63</v>
      </c>
      <c r="Y915">
        <f>IF(Source!BI206=3,H908+H909+H911+H912+H913, 0)</f>
        <v>0</v>
      </c>
      <c r="Z915">
        <f>IF(Source!BI206=4,H908+H909+H911+H912+H913, 0)</f>
        <v>0</v>
      </c>
    </row>
    <row r="916" spans="1:26" ht="57" x14ac:dyDescent="0.2">
      <c r="A916" s="62">
        <v>176</v>
      </c>
      <c r="B916" s="62" t="str">
        <f>Source!F207</f>
        <v>08.3.05.02-0103</v>
      </c>
      <c r="C916" s="62" t="s">
        <v>1240</v>
      </c>
      <c r="D916" s="52" t="str">
        <f>Source!H207</f>
        <v>т</v>
      </c>
      <c r="E916" s="53">
        <f>Source!I207</f>
        <v>0.99199999999999999</v>
      </c>
      <c r="F916" s="54">
        <f>Source!AL207</f>
        <v>5692.12</v>
      </c>
      <c r="G916" s="55" t="str">
        <f>Source!DD207</f>
        <v/>
      </c>
      <c r="H916" s="54">
        <f>ROUND(Source!AC207*Source!I207, 2)</f>
        <v>5646.58</v>
      </c>
      <c r="I916" s="55" t="str">
        <f>Source!BO207</f>
        <v>Письмо Минстроя РФ №13023-ИФ/09 от. 07.03.2024</v>
      </c>
      <c r="J916" s="55">
        <f>IF(Source!BC207&lt;&gt; 0, Source!BC207, 1)</f>
        <v>9.56</v>
      </c>
      <c r="K916" s="54">
        <f>Source!P207</f>
        <v>53981.33</v>
      </c>
      <c r="L916" s="59"/>
      <c r="S916">
        <f>ROUND((Source!FX207/100)*((ROUND(Source!AF207*Source!I207, 2)+ROUND(Source!AE207*Source!I207, 2))), 2)</f>
        <v>0</v>
      </c>
      <c r="T916">
        <f>Source!X207</f>
        <v>0</v>
      </c>
      <c r="U916">
        <f>ROUND((Source!FY207/100)*((ROUND(Source!AF207*Source!I207, 2)+ROUND(Source!AE207*Source!I207, 2))), 2)</f>
        <v>0</v>
      </c>
      <c r="V916">
        <f>Source!Y207</f>
        <v>0</v>
      </c>
    </row>
    <row r="917" spans="1:26" ht="15" x14ac:dyDescent="0.25">
      <c r="G917" s="57">
        <f>H916</f>
        <v>5646.58</v>
      </c>
      <c r="H917" s="57"/>
      <c r="J917" s="57">
        <f>K916</f>
        <v>53981.33</v>
      </c>
      <c r="K917" s="57"/>
      <c r="L917" s="58">
        <f>Source!U207</f>
        <v>0</v>
      </c>
      <c r="O917" s="36">
        <f>G917</f>
        <v>5646.58</v>
      </c>
      <c r="P917" s="36">
        <f>J917</f>
        <v>53981.33</v>
      </c>
      <c r="Q917" s="36">
        <f>L917</f>
        <v>0</v>
      </c>
      <c r="W917">
        <f>IF(Source!BI207&lt;=1,H916, 0)</f>
        <v>5646.58</v>
      </c>
      <c r="X917">
        <f>IF(Source!BI207=2,H916, 0)</f>
        <v>0</v>
      </c>
      <c r="Y917">
        <f>IF(Source!BI207=3,H916, 0)</f>
        <v>0</v>
      </c>
      <c r="Z917">
        <f>IF(Source!BI207=4,H916, 0)</f>
        <v>0</v>
      </c>
    </row>
    <row r="918" spans="1:26" ht="401.25" x14ac:dyDescent="0.2">
      <c r="A918" s="61">
        <v>177</v>
      </c>
      <c r="B918" s="61" t="s">
        <v>1241</v>
      </c>
      <c r="C918" s="61" t="s">
        <v>1291</v>
      </c>
      <c r="D918" s="46" t="str">
        <f>Source!H208</f>
        <v>т</v>
      </c>
      <c r="E918" s="31">
        <f>Source!I208</f>
        <v>0.34799999999999998</v>
      </c>
      <c r="F918" s="47">
        <f>Source!AL208+Source!AM208+Source!AO208</f>
        <v>2026.27</v>
      </c>
      <c r="G918" s="48"/>
      <c r="H918" s="47"/>
      <c r="I918" s="48" t="str">
        <f>Source!BO208</f>
        <v>Письмо Минстроя РФ №13023-ИФ/09 от. 07.03.2024</v>
      </c>
      <c r="J918" s="48"/>
      <c r="K918" s="47"/>
      <c r="L918" s="49"/>
      <c r="S918">
        <f>ROUND((Source!FX208/100)*((ROUND(Source!AF208*Source!I208, 2)+ROUND(Source!AE208*Source!I208, 2))), 2)</f>
        <v>394.21</v>
      </c>
      <c r="T918">
        <f>Source!X208</f>
        <v>19300.64</v>
      </c>
      <c r="U918">
        <f>ROUND((Source!FY208/100)*((ROUND(Source!AF208*Source!I208, 2)+ROUND(Source!AE208*Source!I208, 2))), 2)</f>
        <v>197.1</v>
      </c>
      <c r="V918">
        <f>Source!Y208</f>
        <v>9650.32</v>
      </c>
    </row>
    <row r="919" spans="1:26" ht="28.5" x14ac:dyDescent="0.2">
      <c r="A919" s="61"/>
      <c r="B919" s="61"/>
      <c r="C919" s="61" t="s">
        <v>1122</v>
      </c>
      <c r="D919" s="46"/>
      <c r="E919" s="31"/>
      <c r="F919" s="47">
        <f>Source!AO208</f>
        <v>781.69</v>
      </c>
      <c r="G919" s="48" t="str">
        <f>Source!DG208</f>
        <v>)*1,15)*1,1)*1,15</v>
      </c>
      <c r="H919" s="47">
        <f>ROUND(Source!AF208*Source!I208, 2)</f>
        <v>395.73</v>
      </c>
      <c r="I919" s="48"/>
      <c r="J919" s="48">
        <f>IF(Source!BA208&lt;&gt; 0, Source!BA208, 1)</f>
        <v>48.96</v>
      </c>
      <c r="K919" s="47">
        <f>Source!S208</f>
        <v>19375.02</v>
      </c>
      <c r="L919" s="49"/>
      <c r="R919">
        <f>H919</f>
        <v>395.73</v>
      </c>
    </row>
    <row r="920" spans="1:26" ht="14.25" x14ac:dyDescent="0.2">
      <c r="A920" s="61"/>
      <c r="B920" s="61"/>
      <c r="C920" s="61" t="s">
        <v>642</v>
      </c>
      <c r="D920" s="46"/>
      <c r="E920" s="31"/>
      <c r="F920" s="47">
        <f>Source!AM208</f>
        <v>980.31</v>
      </c>
      <c r="G920" s="48" t="str">
        <f>Source!DE208</f>
        <v>)*1,15)*1,15</v>
      </c>
      <c r="H920" s="47">
        <f>ROUND(Source!AD208*Source!I208, 2)</f>
        <v>455.01</v>
      </c>
      <c r="I920" s="48"/>
      <c r="J920" s="48">
        <f>IF(Source!BB208&lt;&gt; 0, Source!BB208, 1)</f>
        <v>14.22</v>
      </c>
      <c r="K920" s="47">
        <f>Source!Q208</f>
        <v>6470.24</v>
      </c>
      <c r="L920" s="49"/>
    </row>
    <row r="921" spans="1:26" ht="28.5" x14ac:dyDescent="0.2">
      <c r="A921" s="61"/>
      <c r="B921" s="61"/>
      <c r="C921" s="61" t="s">
        <v>1123</v>
      </c>
      <c r="D921" s="46"/>
      <c r="E921" s="31"/>
      <c r="F921" s="47">
        <f>Source!AN208</f>
        <v>83.52</v>
      </c>
      <c r="G921" s="48" t="str">
        <f>Source!DF208</f>
        <v>)*1,15)*1,1)*1,15</v>
      </c>
      <c r="H921" s="50">
        <f>ROUND(Source!AE208*Source!I208, 2)</f>
        <v>42.28</v>
      </c>
      <c r="I921" s="48"/>
      <c r="J921" s="48">
        <f>IF(Source!BS208&lt;&gt; 0, Source!BS208, 1)</f>
        <v>48.96</v>
      </c>
      <c r="K921" s="50">
        <f>Source!R208</f>
        <v>2070.13</v>
      </c>
      <c r="L921" s="49"/>
      <c r="R921">
        <f>H921</f>
        <v>42.28</v>
      </c>
    </row>
    <row r="922" spans="1:26" ht="14.25" x14ac:dyDescent="0.2">
      <c r="A922" s="61"/>
      <c r="B922" s="61"/>
      <c r="C922" s="61" t="s">
        <v>1158</v>
      </c>
      <c r="D922" s="46"/>
      <c r="E922" s="31"/>
      <c r="F922" s="47">
        <f>Source!AL208</f>
        <v>264.27</v>
      </c>
      <c r="G922" s="48" t="str">
        <f>Source!DD208</f>
        <v/>
      </c>
      <c r="H922" s="47">
        <f>ROUND(Source!AC208*Source!I208, 2)</f>
        <v>91.97</v>
      </c>
      <c r="I922" s="48"/>
      <c r="J922" s="48">
        <f>IF(Source!BC208&lt;&gt; 0, Source!BC208, 1)</f>
        <v>9.56</v>
      </c>
      <c r="K922" s="47">
        <f>Source!P208</f>
        <v>879.19</v>
      </c>
      <c r="L922" s="49"/>
    </row>
    <row r="923" spans="1:26" ht="14.25" x14ac:dyDescent="0.2">
      <c r="A923" s="61"/>
      <c r="B923" s="61"/>
      <c r="C923" s="61" t="s">
        <v>1124</v>
      </c>
      <c r="D923" s="46" t="s">
        <v>1125</v>
      </c>
      <c r="E923" s="31">
        <f>Source!BZ208</f>
        <v>90</v>
      </c>
      <c r="F923" s="63"/>
      <c r="G923" s="48"/>
      <c r="H923" s="47">
        <f>SUM(S918:S925)</f>
        <v>394.21</v>
      </c>
      <c r="I923" s="51"/>
      <c r="J923" s="44">
        <f>Source!AT208</f>
        <v>90</v>
      </c>
      <c r="K923" s="47">
        <f>SUM(T918:T925)</f>
        <v>19300.64</v>
      </c>
      <c r="L923" s="49"/>
    </row>
    <row r="924" spans="1:26" ht="14.25" x14ac:dyDescent="0.2">
      <c r="A924" s="61"/>
      <c r="B924" s="61"/>
      <c r="C924" s="61" t="s">
        <v>1126</v>
      </c>
      <c r="D924" s="46" t="s">
        <v>1125</v>
      </c>
      <c r="E924" s="31">
        <f>Source!CA208</f>
        <v>45</v>
      </c>
      <c r="F924" s="63"/>
      <c r="G924" s="48"/>
      <c r="H924" s="47">
        <f>SUM(U918:U925)</f>
        <v>197.1</v>
      </c>
      <c r="I924" s="51"/>
      <c r="J924" s="44">
        <f>Source!AU208</f>
        <v>45</v>
      </c>
      <c r="K924" s="47">
        <f>SUM(V918:V925)</f>
        <v>9650.32</v>
      </c>
      <c r="L924" s="49"/>
    </row>
    <row r="925" spans="1:26" ht="14.25" x14ac:dyDescent="0.2">
      <c r="A925" s="62"/>
      <c r="B925" s="62"/>
      <c r="C925" s="62" t="s">
        <v>1127</v>
      </c>
      <c r="D925" s="52" t="s">
        <v>1128</v>
      </c>
      <c r="E925" s="53">
        <f>Source!AQ208</f>
        <v>91</v>
      </c>
      <c r="F925" s="54"/>
      <c r="G925" s="55" t="str">
        <f>Source!DI208</f>
        <v>)*1,15)*1,15</v>
      </c>
      <c r="H925" s="54"/>
      <c r="I925" s="55"/>
      <c r="J925" s="55"/>
      <c r="K925" s="54"/>
      <c r="L925" s="56">
        <f>Source!U208</f>
        <v>41.880929999999992</v>
      </c>
    </row>
    <row r="926" spans="1:26" ht="15" x14ac:dyDescent="0.25">
      <c r="G926" s="57">
        <f>H919+H920+H922+H923+H924</f>
        <v>1534.02</v>
      </c>
      <c r="H926" s="57"/>
      <c r="J926" s="57">
        <f>K919+K920+K922+K923+K924</f>
        <v>55675.409999999996</v>
      </c>
      <c r="K926" s="57"/>
      <c r="L926" s="58">
        <f>Source!U208</f>
        <v>41.880929999999992</v>
      </c>
      <c r="O926" s="36">
        <f>G926</f>
        <v>1534.02</v>
      </c>
      <c r="P926" s="36">
        <f>J926</f>
        <v>55675.409999999996</v>
      </c>
      <c r="Q926" s="36">
        <f>L926</f>
        <v>41.880929999999992</v>
      </c>
      <c r="W926">
        <f>IF(Source!BI208&lt;=1,H919+H920+H922+H923+H924, 0)</f>
        <v>0</v>
      </c>
      <c r="X926">
        <f>IF(Source!BI208=2,H919+H920+H922+H923+H924, 0)</f>
        <v>1534.02</v>
      </c>
      <c r="Y926">
        <f>IF(Source!BI208=3,H919+H920+H922+H923+H924, 0)</f>
        <v>0</v>
      </c>
      <c r="Z926">
        <f>IF(Source!BI208=4,H919+H920+H922+H923+H924, 0)</f>
        <v>0</v>
      </c>
    </row>
    <row r="927" spans="1:26" ht="57" x14ac:dyDescent="0.2">
      <c r="A927" s="62">
        <v>178</v>
      </c>
      <c r="B927" s="62" t="str">
        <f>Source!F209</f>
        <v>08.3.08.02-0022</v>
      </c>
      <c r="C927" s="62" t="s">
        <v>1243</v>
      </c>
      <c r="D927" s="52" t="str">
        <f>Source!H209</f>
        <v>т</v>
      </c>
      <c r="E927" s="53">
        <f>Source!I209</f>
        <v>0.21399499999999999</v>
      </c>
      <c r="F927" s="54">
        <f>Source!AL209</f>
        <v>5857.74</v>
      </c>
      <c r="G927" s="55" t="str">
        <f>Source!DD209</f>
        <v/>
      </c>
      <c r="H927" s="54">
        <f>ROUND(Source!AC209*Source!I209, 2)</f>
        <v>1253.53</v>
      </c>
      <c r="I927" s="55" t="str">
        <f>Source!BO209</f>
        <v>Письмо Минстроя РФ №13023-ИФ/09 от. 07.03.2024</v>
      </c>
      <c r="J927" s="55">
        <f>IF(Source!BC209&lt;&gt; 0, Source!BC209, 1)</f>
        <v>9.56</v>
      </c>
      <c r="K927" s="54">
        <f>Source!P209</f>
        <v>11983.72</v>
      </c>
      <c r="L927" s="59"/>
      <c r="S927">
        <f>ROUND((Source!FX209/100)*((ROUND(Source!AF209*Source!I209, 2)+ROUND(Source!AE209*Source!I209, 2))), 2)</f>
        <v>0</v>
      </c>
      <c r="T927">
        <f>Source!X209</f>
        <v>0</v>
      </c>
      <c r="U927">
        <f>ROUND((Source!FY209/100)*((ROUND(Source!AF209*Source!I209, 2)+ROUND(Source!AE209*Source!I209, 2))), 2)</f>
        <v>0</v>
      </c>
      <c r="V927">
        <f>Source!Y209</f>
        <v>0</v>
      </c>
    </row>
    <row r="928" spans="1:26" ht="15" x14ac:dyDescent="0.25">
      <c r="G928" s="57">
        <f>H927</f>
        <v>1253.53</v>
      </c>
      <c r="H928" s="57"/>
      <c r="J928" s="57">
        <f>K927</f>
        <v>11983.72</v>
      </c>
      <c r="K928" s="57"/>
      <c r="L928" s="58">
        <f>Source!U209</f>
        <v>0</v>
      </c>
      <c r="O928" s="36">
        <f>G928</f>
        <v>1253.53</v>
      </c>
      <c r="P928" s="36">
        <f>J928</f>
        <v>11983.72</v>
      </c>
      <c r="Q928" s="36">
        <f>L928</f>
        <v>0</v>
      </c>
      <c r="W928">
        <f>IF(Source!BI209&lt;=1,H927, 0)</f>
        <v>1253.53</v>
      </c>
      <c r="X928">
        <f>IF(Source!BI209=2,H927, 0)</f>
        <v>0</v>
      </c>
      <c r="Y928">
        <f>IF(Source!BI209=3,H927, 0)</f>
        <v>0</v>
      </c>
      <c r="Z928">
        <f>IF(Source!BI209=4,H927, 0)</f>
        <v>0</v>
      </c>
    </row>
    <row r="929" spans="1:26" ht="57" x14ac:dyDescent="0.2">
      <c r="A929" s="62">
        <v>179</v>
      </c>
      <c r="B929" s="62" t="str">
        <f>Source!F210</f>
        <v>08.3.08.02-0022</v>
      </c>
      <c r="C929" s="62" t="s">
        <v>1244</v>
      </c>
      <c r="D929" s="52" t="str">
        <f>Source!H210</f>
        <v>т</v>
      </c>
      <c r="E929" s="53">
        <f>Source!I210</f>
        <v>3.6161279999999997E-2</v>
      </c>
      <c r="F929" s="54">
        <f>Source!AL210</f>
        <v>4497.91</v>
      </c>
      <c r="G929" s="55" t="str">
        <f>Source!DD210</f>
        <v/>
      </c>
      <c r="H929" s="54">
        <f>ROUND(Source!AC210*Source!I210, 2)</f>
        <v>162.65</v>
      </c>
      <c r="I929" s="55" t="str">
        <f>Source!BO210</f>
        <v>Письмо Минстроя РФ №13023-ИФ/09 от. 07.03.2024</v>
      </c>
      <c r="J929" s="55">
        <f>IF(Source!BC210&lt;&gt; 0, Source!BC210, 1)</f>
        <v>9.56</v>
      </c>
      <c r="K929" s="54">
        <f>Source!P210</f>
        <v>1554.94</v>
      </c>
      <c r="L929" s="59"/>
      <c r="S929">
        <f>ROUND((Source!FX210/100)*((ROUND(Source!AF210*Source!I210, 2)+ROUND(Source!AE210*Source!I210, 2))), 2)</f>
        <v>0</v>
      </c>
      <c r="T929">
        <f>Source!X210</f>
        <v>0</v>
      </c>
      <c r="U929">
        <f>ROUND((Source!FY210/100)*((ROUND(Source!AF210*Source!I210, 2)+ROUND(Source!AE210*Source!I210, 2))), 2)</f>
        <v>0</v>
      </c>
      <c r="V929">
        <f>Source!Y210</f>
        <v>0</v>
      </c>
    </row>
    <row r="930" spans="1:26" ht="15" x14ac:dyDescent="0.25">
      <c r="G930" s="57">
        <f>H929</f>
        <v>162.65</v>
      </c>
      <c r="H930" s="57"/>
      <c r="J930" s="57">
        <f>K929</f>
        <v>1554.94</v>
      </c>
      <c r="K930" s="57"/>
      <c r="L930" s="58">
        <f>Source!U210</f>
        <v>0</v>
      </c>
      <c r="O930" s="36">
        <f>G930</f>
        <v>162.65</v>
      </c>
      <c r="P930" s="36">
        <f>J930</f>
        <v>1554.94</v>
      </c>
      <c r="Q930" s="36">
        <f>L930</f>
        <v>0</v>
      </c>
      <c r="W930">
        <f>IF(Source!BI210&lt;=1,H929, 0)</f>
        <v>162.65</v>
      </c>
      <c r="X930">
        <f>IF(Source!BI210=2,H929, 0)</f>
        <v>0</v>
      </c>
      <c r="Y930">
        <f>IF(Source!BI210=3,H929, 0)</f>
        <v>0</v>
      </c>
      <c r="Z930">
        <f>IF(Source!BI210=4,H929, 0)</f>
        <v>0</v>
      </c>
    </row>
    <row r="931" spans="1:26" ht="57" x14ac:dyDescent="0.2">
      <c r="A931" s="62">
        <v>180</v>
      </c>
      <c r="B931" s="62" t="str">
        <f>Source!F211</f>
        <v>08.3.05.02-0052</v>
      </c>
      <c r="C931" s="62" t="s">
        <v>1292</v>
      </c>
      <c r="D931" s="52" t="str">
        <f>Source!H211</f>
        <v>т</v>
      </c>
      <c r="E931" s="53">
        <f>Source!I211</f>
        <v>0.1089792</v>
      </c>
      <c r="F931" s="54">
        <f>Source!AL211</f>
        <v>4384.59</v>
      </c>
      <c r="G931" s="55" t="str">
        <f>Source!DD211</f>
        <v/>
      </c>
      <c r="H931" s="54">
        <f>ROUND(Source!AC211*Source!I211, 2)</f>
        <v>477.83</v>
      </c>
      <c r="I931" s="55" t="str">
        <f>Source!BO211</f>
        <v>Письмо Минстроя РФ №13023-ИФ/09 от. 07.03.2024</v>
      </c>
      <c r="J931" s="55">
        <f>IF(Source!BC211&lt;&gt; 0, Source!BC211, 1)</f>
        <v>9.56</v>
      </c>
      <c r="K931" s="54">
        <f>Source!P211</f>
        <v>4568.05</v>
      </c>
      <c r="L931" s="59"/>
      <c r="S931">
        <f>ROUND((Source!FX211/100)*((ROUND(Source!AF211*Source!I211, 2)+ROUND(Source!AE211*Source!I211, 2))), 2)</f>
        <v>0</v>
      </c>
      <c r="T931">
        <f>Source!X211</f>
        <v>0</v>
      </c>
      <c r="U931">
        <f>ROUND((Source!FY211/100)*((ROUND(Source!AF211*Source!I211, 2)+ROUND(Source!AE211*Source!I211, 2))), 2)</f>
        <v>0</v>
      </c>
      <c r="V931">
        <f>Source!Y211</f>
        <v>0</v>
      </c>
    </row>
    <row r="932" spans="1:26" ht="15" x14ac:dyDescent="0.25">
      <c r="G932" s="57">
        <f>H931</f>
        <v>477.83</v>
      </c>
      <c r="H932" s="57"/>
      <c r="J932" s="57">
        <f>K931</f>
        <v>4568.05</v>
      </c>
      <c r="K932" s="57"/>
      <c r="L932" s="58">
        <f>Source!U211</f>
        <v>0</v>
      </c>
      <c r="O932" s="36">
        <f>G932</f>
        <v>477.83</v>
      </c>
      <c r="P932" s="36">
        <f>J932</f>
        <v>4568.05</v>
      </c>
      <c r="Q932" s="36">
        <f>L932</f>
        <v>0</v>
      </c>
      <c r="W932">
        <f>IF(Source!BI211&lt;=1,H931, 0)</f>
        <v>477.83</v>
      </c>
      <c r="X932">
        <f>IF(Source!BI211=2,H931, 0)</f>
        <v>0</v>
      </c>
      <c r="Y932">
        <f>IF(Source!BI211=3,H931, 0)</f>
        <v>0</v>
      </c>
      <c r="Z932">
        <f>IF(Source!BI211=4,H931, 0)</f>
        <v>0</v>
      </c>
    </row>
    <row r="933" spans="1:26" ht="409.5" x14ac:dyDescent="0.2">
      <c r="A933" s="61">
        <v>181</v>
      </c>
      <c r="B933" s="61" t="s">
        <v>1246</v>
      </c>
      <c r="C933" s="61" t="s">
        <v>1247</v>
      </c>
      <c r="D933" s="46" t="str">
        <f>Source!H212</f>
        <v>т</v>
      </c>
      <c r="E933" s="31">
        <f>Source!I212</f>
        <v>1.3093999999999999</v>
      </c>
      <c r="F933" s="47">
        <f>Source!AL212+Source!AM212+Source!AO212</f>
        <v>1067.29</v>
      </c>
      <c r="G933" s="48"/>
      <c r="H933" s="47"/>
      <c r="I933" s="48" t="str">
        <f>Source!BO212</f>
        <v>Письмо Минстроя РФ №13023-ИФ/09 от. 07.03.2024</v>
      </c>
      <c r="J933" s="48"/>
      <c r="K933" s="47"/>
      <c r="L933" s="49"/>
      <c r="S933">
        <f>ROUND((Source!FX212/100)*((ROUND(Source!AF212*Source!I212, 2)+ROUND(Source!AE212*Source!I212, 2))), 2)</f>
        <v>671.12</v>
      </c>
      <c r="T933">
        <f>Source!X212</f>
        <v>32858.14</v>
      </c>
      <c r="U933">
        <f>ROUND((Source!FY212/100)*((ROUND(Source!AF212*Source!I212, 2)+ROUND(Source!AE212*Source!I212, 2))), 2)</f>
        <v>447.41</v>
      </c>
      <c r="V933">
        <f>Source!Y212</f>
        <v>21905.42</v>
      </c>
    </row>
    <row r="934" spans="1:26" ht="28.5" x14ac:dyDescent="0.2">
      <c r="A934" s="61"/>
      <c r="B934" s="61"/>
      <c r="C934" s="61" t="s">
        <v>1122</v>
      </c>
      <c r="D934" s="46"/>
      <c r="E934" s="31"/>
      <c r="F934" s="47">
        <f>Source!AO212</f>
        <v>320.87</v>
      </c>
      <c r="G934" s="48" t="str">
        <f>Source!DG212</f>
        <v>)*1,15)*1,1)*1,15</v>
      </c>
      <c r="H934" s="47">
        <f>ROUND(Source!AF212*Source!I212, 2)</f>
        <v>611.21</v>
      </c>
      <c r="I934" s="48"/>
      <c r="J934" s="48">
        <f>IF(Source!BA212&lt;&gt; 0, Source!BA212, 1)</f>
        <v>48.96</v>
      </c>
      <c r="K934" s="47">
        <f>Source!S212</f>
        <v>29925.08</v>
      </c>
      <c r="L934" s="49"/>
      <c r="R934">
        <f>H934</f>
        <v>611.21</v>
      </c>
    </row>
    <row r="935" spans="1:26" ht="14.25" x14ac:dyDescent="0.2">
      <c r="A935" s="61"/>
      <c r="B935" s="61"/>
      <c r="C935" s="61" t="s">
        <v>642</v>
      </c>
      <c r="D935" s="46"/>
      <c r="E935" s="31"/>
      <c r="F935" s="47">
        <f>Source!AM212</f>
        <v>647.9</v>
      </c>
      <c r="G935" s="48" t="str">
        <f>Source!DE212</f>
        <v>)*1,15)*1,15</v>
      </c>
      <c r="H935" s="47">
        <f>ROUND(Source!AD212*Source!I212, 2)</f>
        <v>1131.99</v>
      </c>
      <c r="I935" s="48"/>
      <c r="J935" s="48">
        <f>IF(Source!BB212&lt;&gt; 0, Source!BB212, 1)</f>
        <v>14.22</v>
      </c>
      <c r="K935" s="47">
        <f>Source!Q212</f>
        <v>16096.89</v>
      </c>
      <c r="L935" s="49"/>
    </row>
    <row r="936" spans="1:26" ht="28.5" x14ac:dyDescent="0.2">
      <c r="A936" s="61"/>
      <c r="B936" s="61"/>
      <c r="C936" s="61" t="s">
        <v>1123</v>
      </c>
      <c r="D936" s="46"/>
      <c r="E936" s="31"/>
      <c r="F936" s="47">
        <f>Source!AN212</f>
        <v>57.97</v>
      </c>
      <c r="G936" s="48" t="str">
        <f>Source!DF212</f>
        <v>)*1,15)*1,1)*1,15</v>
      </c>
      <c r="H936" s="50">
        <f>ROUND(Source!AE212*Source!I212, 2)</f>
        <v>110.42</v>
      </c>
      <c r="I936" s="48"/>
      <c r="J936" s="48">
        <f>IF(Source!BS212&lt;&gt; 0, Source!BS212, 1)</f>
        <v>48.96</v>
      </c>
      <c r="K936" s="50">
        <f>Source!R212</f>
        <v>5406.25</v>
      </c>
      <c r="L936" s="49"/>
      <c r="R936">
        <f>H936</f>
        <v>110.42</v>
      </c>
    </row>
    <row r="937" spans="1:26" ht="14.25" x14ac:dyDescent="0.2">
      <c r="A937" s="61"/>
      <c r="B937" s="61"/>
      <c r="C937" s="61" t="s">
        <v>1158</v>
      </c>
      <c r="D937" s="46"/>
      <c r="E937" s="31"/>
      <c r="F937" s="47">
        <f>Source!AL212</f>
        <v>98.52</v>
      </c>
      <c r="G937" s="48" t="str">
        <f>Source!DD212</f>
        <v/>
      </c>
      <c r="H937" s="47">
        <f>ROUND(Source!AC212*Source!I212, 2)</f>
        <v>129</v>
      </c>
      <c r="I937" s="48"/>
      <c r="J937" s="48">
        <f>IF(Source!BC212&lt;&gt; 0, Source!BC212, 1)</f>
        <v>9.56</v>
      </c>
      <c r="K937" s="47">
        <f>Source!P212</f>
        <v>1233.26</v>
      </c>
      <c r="L937" s="49"/>
    </row>
    <row r="938" spans="1:26" ht="14.25" x14ac:dyDescent="0.2">
      <c r="A938" s="61"/>
      <c r="B938" s="61"/>
      <c r="C938" s="61" t="s">
        <v>1124</v>
      </c>
      <c r="D938" s="46" t="s">
        <v>1125</v>
      </c>
      <c r="E938" s="31">
        <f>Source!BZ212</f>
        <v>93</v>
      </c>
      <c r="F938" s="63"/>
      <c r="G938" s="48"/>
      <c r="H938" s="47">
        <f>SUM(S933:S940)</f>
        <v>671.12</v>
      </c>
      <c r="I938" s="51"/>
      <c r="J938" s="44">
        <f>Source!AT212</f>
        <v>93</v>
      </c>
      <c r="K938" s="47">
        <f>SUM(T933:T940)</f>
        <v>32858.14</v>
      </c>
      <c r="L938" s="49"/>
    </row>
    <row r="939" spans="1:26" ht="14.25" x14ac:dyDescent="0.2">
      <c r="A939" s="61"/>
      <c r="B939" s="61"/>
      <c r="C939" s="61" t="s">
        <v>1126</v>
      </c>
      <c r="D939" s="46" t="s">
        <v>1125</v>
      </c>
      <c r="E939" s="31">
        <f>Source!CA212</f>
        <v>62</v>
      </c>
      <c r="F939" s="63"/>
      <c r="G939" s="48"/>
      <c r="H939" s="47">
        <f>SUM(U933:U940)</f>
        <v>447.41</v>
      </c>
      <c r="I939" s="51"/>
      <c r="J939" s="44">
        <f>Source!AU212</f>
        <v>62</v>
      </c>
      <c r="K939" s="47">
        <f>SUM(V933:V940)</f>
        <v>21905.42</v>
      </c>
      <c r="L939" s="49"/>
    </row>
    <row r="940" spans="1:26" ht="14.25" x14ac:dyDescent="0.2">
      <c r="A940" s="62"/>
      <c r="B940" s="62"/>
      <c r="C940" s="62" t="s">
        <v>1127</v>
      </c>
      <c r="D940" s="52" t="s">
        <v>1128</v>
      </c>
      <c r="E940" s="53">
        <f>Source!AQ212</f>
        <v>39.130000000000003</v>
      </c>
      <c r="F940" s="54"/>
      <c r="G940" s="55" t="str">
        <f>Source!DI212</f>
        <v>)*1,15)*1,15</v>
      </c>
      <c r="H940" s="54"/>
      <c r="I940" s="55"/>
      <c r="J940" s="55"/>
      <c r="K940" s="54"/>
      <c r="L940" s="56">
        <f>Source!U212</f>
        <v>67.760697094999983</v>
      </c>
    </row>
    <row r="941" spans="1:26" ht="15" x14ac:dyDescent="0.25">
      <c r="G941" s="57">
        <f>H934+H935+H937+H938+H939</f>
        <v>2990.73</v>
      </c>
      <c r="H941" s="57"/>
      <c r="J941" s="57">
        <f>K934+K935+K937+K938+K939</f>
        <v>102018.79</v>
      </c>
      <c r="K941" s="57"/>
      <c r="L941" s="58">
        <f>Source!U212</f>
        <v>67.760697094999983</v>
      </c>
      <c r="O941" s="36">
        <f>G941</f>
        <v>2990.73</v>
      </c>
      <c r="P941" s="36">
        <f>J941</f>
        <v>102018.79</v>
      </c>
      <c r="Q941" s="36">
        <f>L941</f>
        <v>67.760697094999983</v>
      </c>
      <c r="W941">
        <f>IF(Source!BI212&lt;=1,H934+H935+H937+H938+H939, 0)</f>
        <v>2990.73</v>
      </c>
      <c r="X941">
        <f>IF(Source!BI212=2,H934+H935+H937+H938+H939, 0)</f>
        <v>0</v>
      </c>
      <c r="Y941">
        <f>IF(Source!BI212=3,H934+H935+H937+H938+H939, 0)</f>
        <v>0</v>
      </c>
      <c r="Z941">
        <f>IF(Source!BI212=4,H934+H935+H937+H938+H939, 0)</f>
        <v>0</v>
      </c>
    </row>
    <row r="942" spans="1:26" ht="409.5" x14ac:dyDescent="0.2">
      <c r="A942" s="61">
        <v>182</v>
      </c>
      <c r="B942" s="61" t="s">
        <v>1260</v>
      </c>
      <c r="C942" s="61" t="s">
        <v>1302</v>
      </c>
      <c r="D942" s="46" t="str">
        <f>Source!H213</f>
        <v>т</v>
      </c>
      <c r="E942" s="31">
        <f>Source!I213</f>
        <v>1.5371999999999999</v>
      </c>
      <c r="F942" s="47">
        <f>Source!AL213+Source!AM213+Source!AO213</f>
        <v>483.35</v>
      </c>
      <c r="G942" s="48"/>
      <c r="H942" s="47"/>
      <c r="I942" s="48" t="str">
        <f>Source!BO213</f>
        <v>Письмо Минстроя РФ №13023-ИФ/09 от. 07.03.2024</v>
      </c>
      <c r="J942" s="48"/>
      <c r="K942" s="47"/>
      <c r="L942" s="49"/>
      <c r="S942">
        <f>ROUND((Source!FX213/100)*((ROUND(Source!AF213*Source!I213, 2)+ROUND(Source!AE213*Source!I213, 2))), 2)</f>
        <v>436.87</v>
      </c>
      <c r="T942">
        <f>Source!X213</f>
        <v>21388.74</v>
      </c>
      <c r="U942">
        <f>ROUND((Source!FY213/100)*((ROUND(Source!AF213*Source!I213, 2)+ROUND(Source!AE213*Source!I213, 2))), 2)</f>
        <v>218.43</v>
      </c>
      <c r="V942">
        <f>Source!Y213</f>
        <v>10694.37</v>
      </c>
    </row>
    <row r="943" spans="1:26" ht="28.5" x14ac:dyDescent="0.2">
      <c r="A943" s="61"/>
      <c r="B943" s="61"/>
      <c r="C943" s="61" t="s">
        <v>1122</v>
      </c>
      <c r="D943" s="46"/>
      <c r="E943" s="31"/>
      <c r="F943" s="47">
        <f>Source!AO213</f>
        <v>200.15</v>
      </c>
      <c r="G943" s="48" t="str">
        <f>Source!DG213</f>
        <v>)*1,15)*1,1)*1,15</v>
      </c>
      <c r="H943" s="47">
        <f>ROUND(Source!AF213*Source!I213, 2)</f>
        <v>447.59</v>
      </c>
      <c r="I943" s="48"/>
      <c r="J943" s="48">
        <f>IF(Source!BA213&lt;&gt; 0, Source!BA213, 1)</f>
        <v>48.96</v>
      </c>
      <c r="K943" s="47">
        <f>Source!S213</f>
        <v>21913.84</v>
      </c>
      <c r="L943" s="49"/>
      <c r="R943">
        <f>H943</f>
        <v>447.59</v>
      </c>
    </row>
    <row r="944" spans="1:26" ht="14.25" x14ac:dyDescent="0.2">
      <c r="A944" s="61"/>
      <c r="B944" s="61"/>
      <c r="C944" s="61" t="s">
        <v>642</v>
      </c>
      <c r="D944" s="46"/>
      <c r="E944" s="31"/>
      <c r="F944" s="47">
        <f>Source!AM213</f>
        <v>239.77</v>
      </c>
      <c r="G944" s="48" t="str">
        <f>Source!DE213</f>
        <v>)*1,15)*1,15</v>
      </c>
      <c r="H944" s="47">
        <f>ROUND(Source!AD213*Source!I213, 2)</f>
        <v>490.87</v>
      </c>
      <c r="I944" s="48"/>
      <c r="J944" s="48">
        <f>IF(Source!BB213&lt;&gt; 0, Source!BB213, 1)</f>
        <v>14.22</v>
      </c>
      <c r="K944" s="47">
        <f>Source!Q213</f>
        <v>6980.23</v>
      </c>
      <c r="L944" s="49"/>
    </row>
    <row r="945" spans="1:26" ht="28.5" x14ac:dyDescent="0.2">
      <c r="A945" s="61"/>
      <c r="B945" s="61"/>
      <c r="C945" s="61" t="s">
        <v>1123</v>
      </c>
      <c r="D945" s="46"/>
      <c r="E945" s="31"/>
      <c r="F945" s="47">
        <f>Source!AN213</f>
        <v>16.91</v>
      </c>
      <c r="G945" s="48" t="str">
        <f>Source!DF213</f>
        <v>)*1,15)*1,1)*1,15</v>
      </c>
      <c r="H945" s="50">
        <f>ROUND(Source!AE213*Source!I213, 2)</f>
        <v>37.82</v>
      </c>
      <c r="I945" s="48"/>
      <c r="J945" s="48">
        <f>IF(Source!BS213&lt;&gt; 0, Source!BS213, 1)</f>
        <v>48.96</v>
      </c>
      <c r="K945" s="50">
        <f>Source!R213</f>
        <v>1851.43</v>
      </c>
      <c r="L945" s="49"/>
      <c r="R945">
        <f>H945</f>
        <v>37.82</v>
      </c>
    </row>
    <row r="946" spans="1:26" ht="14.25" x14ac:dyDescent="0.2">
      <c r="A946" s="61"/>
      <c r="B946" s="61"/>
      <c r="C946" s="61" t="s">
        <v>1158</v>
      </c>
      <c r="D946" s="46"/>
      <c r="E946" s="31"/>
      <c r="F946" s="47">
        <f>Source!AL213</f>
        <v>43.43</v>
      </c>
      <c r="G946" s="48" t="str">
        <f>Source!DD213</f>
        <v/>
      </c>
      <c r="H946" s="47">
        <f>ROUND(Source!AC213*Source!I213, 2)</f>
        <v>66.760000000000005</v>
      </c>
      <c r="I946" s="48"/>
      <c r="J946" s="48">
        <f>IF(Source!BC213&lt;&gt; 0, Source!BC213, 1)</f>
        <v>9.56</v>
      </c>
      <c r="K946" s="47">
        <f>Source!P213</f>
        <v>638.23</v>
      </c>
      <c r="L946" s="49"/>
    </row>
    <row r="947" spans="1:26" ht="14.25" x14ac:dyDescent="0.2">
      <c r="A947" s="61"/>
      <c r="B947" s="61"/>
      <c r="C947" s="61" t="s">
        <v>1124</v>
      </c>
      <c r="D947" s="46" t="s">
        <v>1125</v>
      </c>
      <c r="E947" s="31">
        <f>Source!BZ213</f>
        <v>90</v>
      </c>
      <c r="F947" s="63"/>
      <c r="G947" s="48"/>
      <c r="H947" s="47">
        <f>SUM(S942:S949)</f>
        <v>436.87</v>
      </c>
      <c r="I947" s="51"/>
      <c r="J947" s="44">
        <f>Source!AT213</f>
        <v>90</v>
      </c>
      <c r="K947" s="47">
        <f>SUM(T942:T949)</f>
        <v>21388.74</v>
      </c>
      <c r="L947" s="49"/>
    </row>
    <row r="948" spans="1:26" ht="14.25" x14ac:dyDescent="0.2">
      <c r="A948" s="61"/>
      <c r="B948" s="61"/>
      <c r="C948" s="61" t="s">
        <v>1126</v>
      </c>
      <c r="D948" s="46" t="s">
        <v>1125</v>
      </c>
      <c r="E948" s="31">
        <f>Source!CA213</f>
        <v>45</v>
      </c>
      <c r="F948" s="63"/>
      <c r="G948" s="48"/>
      <c r="H948" s="47">
        <f>SUM(U942:U949)</f>
        <v>218.43</v>
      </c>
      <c r="I948" s="51"/>
      <c r="J948" s="44">
        <f>Source!AU213</f>
        <v>45</v>
      </c>
      <c r="K948" s="47">
        <f>SUM(V942:V949)</f>
        <v>10694.37</v>
      </c>
      <c r="L948" s="49"/>
    </row>
    <row r="949" spans="1:26" ht="14.25" x14ac:dyDescent="0.2">
      <c r="A949" s="62"/>
      <c r="B949" s="62"/>
      <c r="C949" s="62" t="s">
        <v>1127</v>
      </c>
      <c r="D949" s="52" t="s">
        <v>1128</v>
      </c>
      <c r="E949" s="53">
        <f>Source!AQ213</f>
        <v>23.3</v>
      </c>
      <c r="F949" s="54"/>
      <c r="G949" s="55" t="str">
        <f>Source!DI213</f>
        <v>)*1,15)*1,15</v>
      </c>
      <c r="H949" s="54"/>
      <c r="I949" s="55"/>
      <c r="J949" s="55"/>
      <c r="K949" s="54"/>
      <c r="L949" s="56">
        <f>Source!U213</f>
        <v>47.367665099999989</v>
      </c>
    </row>
    <row r="950" spans="1:26" ht="15" x14ac:dyDescent="0.25">
      <c r="G950" s="57">
        <f>H943+H944+H946+H947+H948</f>
        <v>1660.5200000000002</v>
      </c>
      <c r="H950" s="57"/>
      <c r="J950" s="57">
        <f>K943+K944+K946+K947+K948</f>
        <v>61615.41</v>
      </c>
      <c r="K950" s="57"/>
      <c r="L950" s="58">
        <f>Source!U213</f>
        <v>47.367665099999989</v>
      </c>
      <c r="O950" s="36">
        <f>G950</f>
        <v>1660.5200000000002</v>
      </c>
      <c r="P950" s="36">
        <f>J950</f>
        <v>61615.41</v>
      </c>
      <c r="Q950" s="36">
        <f>L950</f>
        <v>47.367665099999989</v>
      </c>
      <c r="W950">
        <f>IF(Source!BI213&lt;=1,H943+H944+H946+H947+H948, 0)</f>
        <v>0</v>
      </c>
      <c r="X950">
        <f>IF(Source!BI213=2,H943+H944+H946+H947+H948, 0)</f>
        <v>1660.5200000000002</v>
      </c>
      <c r="Y950">
        <f>IF(Source!BI213=3,H943+H944+H946+H947+H948, 0)</f>
        <v>0</v>
      </c>
      <c r="Z950">
        <f>IF(Source!BI213=4,H943+H944+H946+H947+H948, 0)</f>
        <v>0</v>
      </c>
    </row>
    <row r="951" spans="1:26" ht="57" x14ac:dyDescent="0.2">
      <c r="A951" s="62">
        <v>183</v>
      </c>
      <c r="B951" s="62" t="str">
        <f>Source!F214</f>
        <v>08.3.11.01-0060</v>
      </c>
      <c r="C951" s="62" t="s">
        <v>1282</v>
      </c>
      <c r="D951" s="52" t="str">
        <f>Source!H214</f>
        <v>т</v>
      </c>
      <c r="E951" s="53">
        <f>Source!I214</f>
        <v>0.89800000000000002</v>
      </c>
      <c r="F951" s="54">
        <f>Source!AL214</f>
        <v>10329.5</v>
      </c>
      <c r="G951" s="55" t="str">
        <f>Source!DD214</f>
        <v/>
      </c>
      <c r="H951" s="54">
        <f>ROUND(Source!AC214*Source!I214, 2)</f>
        <v>9275.89</v>
      </c>
      <c r="I951" s="55" t="str">
        <f>Source!BO214</f>
        <v>Письмо Минстроя РФ №13023-ИФ/09 от. 07.03.2024</v>
      </c>
      <c r="J951" s="55">
        <f>IF(Source!BC214&lt;&gt; 0, Source!BC214, 1)</f>
        <v>9.56</v>
      </c>
      <c r="K951" s="54">
        <f>Source!P214</f>
        <v>88677.52</v>
      </c>
      <c r="L951" s="59"/>
      <c r="S951">
        <f>ROUND((Source!FX214/100)*((ROUND(Source!AF214*Source!I214, 2)+ROUND(Source!AE214*Source!I214, 2))), 2)</f>
        <v>0</v>
      </c>
      <c r="T951">
        <f>Source!X214</f>
        <v>0</v>
      </c>
      <c r="U951">
        <f>ROUND((Source!FY214/100)*((ROUND(Source!AF214*Source!I214, 2)+ROUND(Source!AE214*Source!I214, 2))), 2)</f>
        <v>0</v>
      </c>
      <c r="V951">
        <f>Source!Y214</f>
        <v>0</v>
      </c>
    </row>
    <row r="952" spans="1:26" ht="15" x14ac:dyDescent="0.25">
      <c r="G952" s="57">
        <f>H951</f>
        <v>9275.89</v>
      </c>
      <c r="H952" s="57"/>
      <c r="J952" s="57">
        <f>K951</f>
        <v>88677.52</v>
      </c>
      <c r="K952" s="57"/>
      <c r="L952" s="58">
        <f>Source!U214</f>
        <v>0</v>
      </c>
      <c r="O952" s="36">
        <f>G952</f>
        <v>9275.89</v>
      </c>
      <c r="P952" s="36">
        <f>J952</f>
        <v>88677.52</v>
      </c>
      <c r="Q952" s="36">
        <f>L952</f>
        <v>0</v>
      </c>
      <c r="W952">
        <f>IF(Source!BI214&lt;=1,H951, 0)</f>
        <v>9275.89</v>
      </c>
      <c r="X952">
        <f>IF(Source!BI214=2,H951, 0)</f>
        <v>0</v>
      </c>
      <c r="Y952">
        <f>IF(Source!BI214=3,H951, 0)</f>
        <v>0</v>
      </c>
      <c r="Z952">
        <f>IF(Source!BI214=4,H951, 0)</f>
        <v>0</v>
      </c>
    </row>
    <row r="953" spans="1:26" ht="57" x14ac:dyDescent="0.2">
      <c r="A953" s="62">
        <v>184</v>
      </c>
      <c r="B953" s="62" t="str">
        <f>Source!F215</f>
        <v>08.3.11.01-0054</v>
      </c>
      <c r="C953" s="62" t="s">
        <v>1269</v>
      </c>
      <c r="D953" s="52" t="str">
        <f>Source!H215</f>
        <v>т</v>
      </c>
      <c r="E953" s="53">
        <f>Source!I215</f>
        <v>0.67</v>
      </c>
      <c r="F953" s="54">
        <f>Source!AL215</f>
        <v>7583.68</v>
      </c>
      <c r="G953" s="55" t="str">
        <f>Source!DD215</f>
        <v/>
      </c>
      <c r="H953" s="54">
        <f>ROUND(Source!AC215*Source!I215, 2)</f>
        <v>5081.07</v>
      </c>
      <c r="I953" s="55" t="str">
        <f>Source!BO215</f>
        <v>Письмо Минстроя РФ №13023-ИФ/09 от. 07.03.2024</v>
      </c>
      <c r="J953" s="55">
        <f>IF(Source!BC215&lt;&gt; 0, Source!BC215, 1)</f>
        <v>9.56</v>
      </c>
      <c r="K953" s="54">
        <f>Source!P215</f>
        <v>48574.99</v>
      </c>
      <c r="L953" s="59"/>
      <c r="S953">
        <f>ROUND((Source!FX215/100)*((ROUND(Source!AF215*Source!I215, 2)+ROUND(Source!AE215*Source!I215, 2))), 2)</f>
        <v>0</v>
      </c>
      <c r="T953">
        <f>Source!X215</f>
        <v>0</v>
      </c>
      <c r="U953">
        <f>ROUND((Source!FY215/100)*((ROUND(Source!AF215*Source!I215, 2)+ROUND(Source!AE215*Source!I215, 2))), 2)</f>
        <v>0</v>
      </c>
      <c r="V953">
        <f>Source!Y215</f>
        <v>0</v>
      </c>
    </row>
    <row r="954" spans="1:26" ht="15" x14ac:dyDescent="0.25">
      <c r="G954" s="57">
        <f>H953</f>
        <v>5081.07</v>
      </c>
      <c r="H954" s="57"/>
      <c r="J954" s="57">
        <f>K953</f>
        <v>48574.99</v>
      </c>
      <c r="K954" s="57"/>
      <c r="L954" s="58">
        <f>Source!U215</f>
        <v>0</v>
      </c>
      <c r="O954" s="36">
        <f>G954</f>
        <v>5081.07</v>
      </c>
      <c r="P954" s="36">
        <f>J954</f>
        <v>48574.99</v>
      </c>
      <c r="Q954" s="36">
        <f>L954</f>
        <v>0</v>
      </c>
      <c r="W954">
        <f>IF(Source!BI215&lt;=1,H953, 0)</f>
        <v>5081.07</v>
      </c>
      <c r="X954">
        <f>IF(Source!BI215=2,H953, 0)</f>
        <v>0</v>
      </c>
      <c r="Y954">
        <f>IF(Source!BI215=3,H953, 0)</f>
        <v>0</v>
      </c>
      <c r="Z954">
        <f>IF(Source!BI215=4,H953, 0)</f>
        <v>0</v>
      </c>
    </row>
    <row r="955" spans="1:26" ht="409.5" x14ac:dyDescent="0.2">
      <c r="A955" s="61">
        <v>185</v>
      </c>
      <c r="B955" s="61" t="s">
        <v>1265</v>
      </c>
      <c r="C955" s="61" t="s">
        <v>1303</v>
      </c>
      <c r="D955" s="46" t="str">
        <f>Source!H216</f>
        <v>т</v>
      </c>
      <c r="E955" s="31">
        <f>Source!I216</f>
        <v>1.5371999999999999</v>
      </c>
      <c r="F955" s="47">
        <f>Source!AL216+Source!AM216+Source!AO216</f>
        <v>778.06999999999994</v>
      </c>
      <c r="G955" s="48"/>
      <c r="H955" s="47"/>
      <c r="I955" s="48" t="str">
        <f>Source!BO216</f>
        <v>Письмо Минстроя РФ №13023-ИФ/09 от. 07.03.2024</v>
      </c>
      <c r="J955" s="48"/>
      <c r="K955" s="47"/>
      <c r="L955" s="49"/>
      <c r="S955">
        <f>ROUND((Source!FX216/100)*((ROUND(Source!AF216*Source!I216, 2)+ROUND(Source!AE216*Source!I216, 2))), 2)</f>
        <v>424.04</v>
      </c>
      <c r="T955">
        <f>Source!X216</f>
        <v>20761.330000000002</v>
      </c>
      <c r="U955">
        <f>ROUND((Source!FY216/100)*((ROUND(Source!AF216*Source!I216, 2)+ROUND(Source!AE216*Source!I216, 2))), 2)</f>
        <v>282.7</v>
      </c>
      <c r="V955">
        <f>Source!Y216</f>
        <v>13840.89</v>
      </c>
    </row>
    <row r="956" spans="1:26" ht="28.5" x14ac:dyDescent="0.2">
      <c r="A956" s="61"/>
      <c r="B956" s="61"/>
      <c r="C956" s="61" t="s">
        <v>1122</v>
      </c>
      <c r="D956" s="46"/>
      <c r="E956" s="31"/>
      <c r="F956" s="47">
        <f>Source!AO216</f>
        <v>166.44</v>
      </c>
      <c r="G956" s="48" t="str">
        <f>Source!DG216</f>
        <v>)*1,15)*1,1)*1,15</v>
      </c>
      <c r="H956" s="47">
        <f>ROUND(Source!AF216*Source!I216, 2)</f>
        <v>372.2</v>
      </c>
      <c r="I956" s="48"/>
      <c r="J956" s="48">
        <f>IF(Source!BA216&lt;&gt; 0, Source!BA216, 1)</f>
        <v>48.96</v>
      </c>
      <c r="K956" s="47">
        <f>Source!S216</f>
        <v>18223.02</v>
      </c>
      <c r="L956" s="49"/>
      <c r="R956">
        <f>H956</f>
        <v>372.2</v>
      </c>
    </row>
    <row r="957" spans="1:26" ht="14.25" x14ac:dyDescent="0.2">
      <c r="A957" s="61"/>
      <c r="B957" s="61"/>
      <c r="C957" s="61" t="s">
        <v>642</v>
      </c>
      <c r="D957" s="46"/>
      <c r="E957" s="31"/>
      <c r="F957" s="47">
        <f>Source!AM216</f>
        <v>476.72</v>
      </c>
      <c r="G957" s="48" t="str">
        <f>Source!DE216</f>
        <v>)*1,15)*1,15</v>
      </c>
      <c r="H957" s="47">
        <f>ROUND(Source!AD216*Source!I216, 2)</f>
        <v>976.75</v>
      </c>
      <c r="I957" s="48"/>
      <c r="J957" s="48">
        <f>IF(Source!BB216&lt;&gt; 0, Source!BB216, 1)</f>
        <v>14.22</v>
      </c>
      <c r="K957" s="47">
        <f>Source!Q216</f>
        <v>13889.42</v>
      </c>
      <c r="L957" s="49"/>
    </row>
    <row r="958" spans="1:26" ht="28.5" x14ac:dyDescent="0.2">
      <c r="A958" s="61"/>
      <c r="B958" s="61"/>
      <c r="C958" s="61" t="s">
        <v>1123</v>
      </c>
      <c r="D958" s="46"/>
      <c r="E958" s="31"/>
      <c r="F958" s="47">
        <f>Source!AN216</f>
        <v>37.46</v>
      </c>
      <c r="G958" s="48" t="str">
        <f>Source!DF216</f>
        <v>)*1,15)*1,1)*1,15</v>
      </c>
      <c r="H958" s="50">
        <f>ROUND(Source!AE216*Source!I216, 2)</f>
        <v>83.76</v>
      </c>
      <c r="I958" s="48"/>
      <c r="J958" s="48">
        <f>IF(Source!BS216&lt;&gt; 0, Source!BS216, 1)</f>
        <v>48.96</v>
      </c>
      <c r="K958" s="50">
        <f>Source!R216</f>
        <v>4100.99</v>
      </c>
      <c r="L958" s="49"/>
      <c r="R958">
        <f>H958</f>
        <v>83.76</v>
      </c>
    </row>
    <row r="959" spans="1:26" ht="14.25" x14ac:dyDescent="0.2">
      <c r="A959" s="61"/>
      <c r="B959" s="61"/>
      <c r="C959" s="61" t="s">
        <v>1158</v>
      </c>
      <c r="D959" s="46"/>
      <c r="E959" s="31"/>
      <c r="F959" s="47">
        <f>Source!AL216</f>
        <v>134.91</v>
      </c>
      <c r="G959" s="48" t="str">
        <f>Source!DD216</f>
        <v/>
      </c>
      <c r="H959" s="47">
        <f>ROUND(Source!AC216*Source!I216, 2)</f>
        <v>207.38</v>
      </c>
      <c r="I959" s="48"/>
      <c r="J959" s="48">
        <f>IF(Source!BC216&lt;&gt; 0, Source!BC216, 1)</f>
        <v>9.56</v>
      </c>
      <c r="K959" s="47">
        <f>Source!P216</f>
        <v>1982.59</v>
      </c>
      <c r="L959" s="49"/>
    </row>
    <row r="960" spans="1:26" ht="14.25" x14ac:dyDescent="0.2">
      <c r="A960" s="61"/>
      <c r="B960" s="61"/>
      <c r="C960" s="61" t="s">
        <v>1124</v>
      </c>
      <c r="D960" s="46" t="s">
        <v>1125</v>
      </c>
      <c r="E960" s="31">
        <f>Source!BZ216</f>
        <v>93</v>
      </c>
      <c r="F960" s="63"/>
      <c r="G960" s="48"/>
      <c r="H960" s="47">
        <f>SUM(S955:S962)</f>
        <v>424.04</v>
      </c>
      <c r="I960" s="51"/>
      <c r="J960" s="44">
        <f>Source!AT216</f>
        <v>93</v>
      </c>
      <c r="K960" s="47">
        <f>SUM(T955:T962)</f>
        <v>20761.330000000002</v>
      </c>
      <c r="L960" s="49"/>
    </row>
    <row r="961" spans="1:26" ht="14.25" x14ac:dyDescent="0.2">
      <c r="A961" s="61"/>
      <c r="B961" s="61"/>
      <c r="C961" s="61" t="s">
        <v>1126</v>
      </c>
      <c r="D961" s="46" t="s">
        <v>1125</v>
      </c>
      <c r="E961" s="31">
        <f>Source!CA216</f>
        <v>62</v>
      </c>
      <c r="F961" s="63"/>
      <c r="G961" s="48"/>
      <c r="H961" s="47">
        <f>SUM(U955:U962)</f>
        <v>282.7</v>
      </c>
      <c r="I961" s="51"/>
      <c r="J961" s="44">
        <f>Source!AU216</f>
        <v>62</v>
      </c>
      <c r="K961" s="47">
        <f>SUM(V955:V962)</f>
        <v>13840.89</v>
      </c>
      <c r="L961" s="49"/>
    </row>
    <row r="962" spans="1:26" ht="14.25" x14ac:dyDescent="0.2">
      <c r="A962" s="62"/>
      <c r="B962" s="62"/>
      <c r="C962" s="62" t="s">
        <v>1127</v>
      </c>
      <c r="D962" s="52" t="s">
        <v>1128</v>
      </c>
      <c r="E962" s="53">
        <f>Source!AQ216</f>
        <v>18.25</v>
      </c>
      <c r="F962" s="54"/>
      <c r="G962" s="55" t="str">
        <f>Source!DI216</f>
        <v>)*1,15)*1,15</v>
      </c>
      <c r="H962" s="54"/>
      <c r="I962" s="55"/>
      <c r="J962" s="55"/>
      <c r="K962" s="54"/>
      <c r="L962" s="56">
        <f>Source!U216</f>
        <v>37.101282749999989</v>
      </c>
    </row>
    <row r="963" spans="1:26" ht="15" x14ac:dyDescent="0.25">
      <c r="G963" s="57">
        <f>H956+H957+H959+H960+H961</f>
        <v>2263.0699999999997</v>
      </c>
      <c r="H963" s="57"/>
      <c r="J963" s="57">
        <f>K956+K957+K959+K960+K961</f>
        <v>68697.25</v>
      </c>
      <c r="K963" s="57"/>
      <c r="L963" s="58">
        <f>Source!U216</f>
        <v>37.101282749999989</v>
      </c>
      <c r="O963" s="36">
        <f>G963</f>
        <v>2263.0699999999997</v>
      </c>
      <c r="P963" s="36">
        <f>J963</f>
        <v>68697.25</v>
      </c>
      <c r="Q963" s="36">
        <f>L963</f>
        <v>37.101282749999989</v>
      </c>
      <c r="W963">
        <f>IF(Source!BI216&lt;=1,H956+H957+H959+H960+H961, 0)</f>
        <v>2263.0699999999997</v>
      </c>
      <c r="X963">
        <f>IF(Source!BI216=2,H956+H957+H959+H960+H961, 0)</f>
        <v>0</v>
      </c>
      <c r="Y963">
        <f>IF(Source!BI216=3,H956+H957+H959+H960+H961, 0)</f>
        <v>0</v>
      </c>
      <c r="Z963">
        <f>IF(Source!BI216=4,H956+H957+H959+H960+H961, 0)</f>
        <v>0</v>
      </c>
    </row>
    <row r="964" spans="1:26" ht="409.5" x14ac:dyDescent="0.2">
      <c r="A964" s="61">
        <v>186</v>
      </c>
      <c r="B964" s="61" t="s">
        <v>1267</v>
      </c>
      <c r="C964" s="61" t="s">
        <v>1304</v>
      </c>
      <c r="D964" s="46" t="str">
        <f>Source!H217</f>
        <v>т</v>
      </c>
      <c r="E964" s="31">
        <f>Source!I217</f>
        <v>0.1008</v>
      </c>
      <c r="F964" s="47">
        <f>Source!AL217+Source!AM217+Source!AO217</f>
        <v>3426.11</v>
      </c>
      <c r="G964" s="48"/>
      <c r="H964" s="47"/>
      <c r="I964" s="48" t="str">
        <f>Source!BO217</f>
        <v>Письмо Минстроя РФ №13023-ИФ/09 от. 07.03.2024</v>
      </c>
      <c r="J964" s="48"/>
      <c r="K964" s="47"/>
      <c r="L964" s="49"/>
      <c r="S964">
        <f>ROUND((Source!FX217/100)*((ROUND(Source!AF217*Source!I217, 2)+ROUND(Source!AE217*Source!I217, 2))), 2)</f>
        <v>146.5</v>
      </c>
      <c r="T964">
        <f>Source!X217</f>
        <v>7172.6</v>
      </c>
      <c r="U964">
        <f>ROUND((Source!FY217/100)*((ROUND(Source!AF217*Source!I217, 2)+ROUND(Source!AE217*Source!I217, 2))), 2)</f>
        <v>73.25</v>
      </c>
      <c r="V964">
        <f>Source!Y217</f>
        <v>3586.3</v>
      </c>
    </row>
    <row r="965" spans="1:26" ht="28.5" x14ac:dyDescent="0.2">
      <c r="A965" s="61"/>
      <c r="B965" s="61"/>
      <c r="C965" s="61" t="s">
        <v>1122</v>
      </c>
      <c r="D965" s="46"/>
      <c r="E965" s="31"/>
      <c r="F965" s="47">
        <f>Source!AO217</f>
        <v>1092</v>
      </c>
      <c r="G965" s="48" t="str">
        <f>Source!DG217</f>
        <v>)*1,15)*1,1)*1,15</v>
      </c>
      <c r="H965" s="47">
        <f>ROUND(Source!AF217*Source!I217, 2)</f>
        <v>160.13</v>
      </c>
      <c r="I965" s="48"/>
      <c r="J965" s="48">
        <f>IF(Source!BA217&lt;&gt; 0, Source!BA217, 1)</f>
        <v>48.96</v>
      </c>
      <c r="K965" s="47">
        <f>Source!S217</f>
        <v>7839.96</v>
      </c>
      <c r="L965" s="49"/>
      <c r="R965">
        <f>H965</f>
        <v>160.13</v>
      </c>
    </row>
    <row r="966" spans="1:26" ht="14.25" x14ac:dyDescent="0.2">
      <c r="A966" s="61"/>
      <c r="B966" s="61"/>
      <c r="C966" s="61" t="s">
        <v>642</v>
      </c>
      <c r="D966" s="46"/>
      <c r="E966" s="31"/>
      <c r="F966" s="47">
        <f>Source!AM217</f>
        <v>2108.56</v>
      </c>
      <c r="G966" s="48" t="str">
        <f>Source!DE217</f>
        <v>)*1,15)*1,15</v>
      </c>
      <c r="H966" s="47">
        <f>ROUND(Source!AD217*Source!I217, 2)</f>
        <v>281.33</v>
      </c>
      <c r="I966" s="48"/>
      <c r="J966" s="48">
        <f>IF(Source!BB217&lt;&gt; 0, Source!BB217, 1)</f>
        <v>14.22</v>
      </c>
      <c r="K966" s="47">
        <f>Source!Q217</f>
        <v>4000.5</v>
      </c>
      <c r="L966" s="49"/>
    </row>
    <row r="967" spans="1:26" ht="28.5" x14ac:dyDescent="0.2">
      <c r="A967" s="61"/>
      <c r="B967" s="61"/>
      <c r="C967" s="61" t="s">
        <v>1123</v>
      </c>
      <c r="D967" s="46"/>
      <c r="E967" s="31"/>
      <c r="F967" s="47">
        <f>Source!AN217</f>
        <v>18.05</v>
      </c>
      <c r="G967" s="48" t="str">
        <f>Source!DF217</f>
        <v>)*1,15)*1,1)*1,15</v>
      </c>
      <c r="H967" s="50">
        <f>ROUND(Source!AE217*Source!I217, 2)</f>
        <v>2.65</v>
      </c>
      <c r="I967" s="48"/>
      <c r="J967" s="48">
        <f>IF(Source!BS217&lt;&gt; 0, Source!BS217, 1)</f>
        <v>48.96</v>
      </c>
      <c r="K967" s="50">
        <f>Source!R217</f>
        <v>129.6</v>
      </c>
      <c r="L967" s="49"/>
      <c r="R967">
        <f>H967</f>
        <v>2.65</v>
      </c>
    </row>
    <row r="968" spans="1:26" ht="14.25" x14ac:dyDescent="0.2">
      <c r="A968" s="61"/>
      <c r="B968" s="61"/>
      <c r="C968" s="61" t="s">
        <v>1158</v>
      </c>
      <c r="D968" s="46"/>
      <c r="E968" s="31"/>
      <c r="F968" s="47">
        <f>Source!AL217</f>
        <v>225.55</v>
      </c>
      <c r="G968" s="48" t="str">
        <f>Source!DD217</f>
        <v/>
      </c>
      <c r="H968" s="47">
        <f>ROUND(Source!AC217*Source!I217, 2)</f>
        <v>22.74</v>
      </c>
      <c r="I968" s="48"/>
      <c r="J968" s="48">
        <f>IF(Source!BC217&lt;&gt; 0, Source!BC217, 1)</f>
        <v>9.56</v>
      </c>
      <c r="K968" s="47">
        <f>Source!P217</f>
        <v>217.35</v>
      </c>
      <c r="L968" s="49"/>
    </row>
    <row r="969" spans="1:26" ht="14.25" x14ac:dyDescent="0.2">
      <c r="A969" s="61"/>
      <c r="B969" s="61"/>
      <c r="C969" s="61" t="s">
        <v>1124</v>
      </c>
      <c r="D969" s="46" t="s">
        <v>1125</v>
      </c>
      <c r="E969" s="31">
        <f>Source!BZ217</f>
        <v>90</v>
      </c>
      <c r="F969" s="63"/>
      <c r="G969" s="48"/>
      <c r="H969" s="47">
        <f>SUM(S964:S971)</f>
        <v>146.5</v>
      </c>
      <c r="I969" s="51"/>
      <c r="J969" s="44">
        <f>Source!AT217</f>
        <v>90</v>
      </c>
      <c r="K969" s="47">
        <f>SUM(T964:T971)</f>
        <v>7172.6</v>
      </c>
      <c r="L969" s="49"/>
    </row>
    <row r="970" spans="1:26" ht="14.25" x14ac:dyDescent="0.2">
      <c r="A970" s="61"/>
      <c r="B970" s="61"/>
      <c r="C970" s="61" t="s">
        <v>1126</v>
      </c>
      <c r="D970" s="46" t="s">
        <v>1125</v>
      </c>
      <c r="E970" s="31">
        <f>Source!CA217</f>
        <v>45</v>
      </c>
      <c r="F970" s="63"/>
      <c r="G970" s="48"/>
      <c r="H970" s="47">
        <f>SUM(U964:U971)</f>
        <v>73.25</v>
      </c>
      <c r="I970" s="51"/>
      <c r="J970" s="44">
        <f>Source!AU217</f>
        <v>45</v>
      </c>
      <c r="K970" s="47">
        <f>SUM(V964:V971)</f>
        <v>3586.3</v>
      </c>
      <c r="L970" s="49"/>
    </row>
    <row r="971" spans="1:26" ht="14.25" x14ac:dyDescent="0.2">
      <c r="A971" s="62"/>
      <c r="B971" s="62"/>
      <c r="C971" s="62" t="s">
        <v>1127</v>
      </c>
      <c r="D971" s="52" t="s">
        <v>1128</v>
      </c>
      <c r="E971" s="53">
        <f>Source!AQ217</f>
        <v>130</v>
      </c>
      <c r="F971" s="54"/>
      <c r="G971" s="55" t="str">
        <f>Source!DI217</f>
        <v>)*1,15)*1,15</v>
      </c>
      <c r="H971" s="54"/>
      <c r="I971" s="55"/>
      <c r="J971" s="55"/>
      <c r="K971" s="54"/>
      <c r="L971" s="56">
        <f>Source!U217</f>
        <v>17.330039999999997</v>
      </c>
    </row>
    <row r="972" spans="1:26" ht="15" x14ac:dyDescent="0.25">
      <c r="G972" s="57">
        <f>H965+H966+H968+H969+H970</f>
        <v>683.95</v>
      </c>
      <c r="H972" s="57"/>
      <c r="J972" s="57">
        <f>K965+K966+K968+K969+K970</f>
        <v>22816.71</v>
      </c>
      <c r="K972" s="57"/>
      <c r="L972" s="58">
        <f>Source!U217</f>
        <v>17.330039999999997</v>
      </c>
      <c r="O972" s="36">
        <f>G972</f>
        <v>683.95</v>
      </c>
      <c r="P972" s="36">
        <f>J972</f>
        <v>22816.71</v>
      </c>
      <c r="Q972" s="36">
        <f>L972</f>
        <v>17.330039999999997</v>
      </c>
      <c r="W972">
        <f>IF(Source!BI217&lt;=1,H965+H966+H968+H969+H970, 0)</f>
        <v>0</v>
      </c>
      <c r="X972">
        <f>IF(Source!BI217=2,H965+H966+H968+H969+H970, 0)</f>
        <v>683.95</v>
      </c>
      <c r="Y972">
        <f>IF(Source!BI217=3,H965+H966+H968+H969+H970, 0)</f>
        <v>0</v>
      </c>
      <c r="Z972">
        <f>IF(Source!BI217=4,H965+H966+H968+H969+H970, 0)</f>
        <v>0</v>
      </c>
    </row>
    <row r="973" spans="1:26" ht="57" x14ac:dyDescent="0.2">
      <c r="A973" s="62">
        <v>187</v>
      </c>
      <c r="B973" s="62" t="str">
        <f>Source!F218</f>
        <v>08.3.11.01-0054</v>
      </c>
      <c r="C973" s="62" t="s">
        <v>1269</v>
      </c>
      <c r="D973" s="52" t="str">
        <f>Source!H218</f>
        <v>т</v>
      </c>
      <c r="E973" s="53">
        <f>Source!I218</f>
        <v>8.6999999999999994E-2</v>
      </c>
      <c r="F973" s="54">
        <f>Source!AL218</f>
        <v>7583.68</v>
      </c>
      <c r="G973" s="55" t="str">
        <f>Source!DD218</f>
        <v/>
      </c>
      <c r="H973" s="54">
        <f>ROUND(Source!AC218*Source!I218, 2)</f>
        <v>659.78</v>
      </c>
      <c r="I973" s="55" t="str">
        <f>Source!BO218</f>
        <v>Письмо Минстроя РФ №13023-ИФ/09 от. 07.03.2024</v>
      </c>
      <c r="J973" s="55">
        <f>IF(Source!BC218&lt;&gt; 0, Source!BC218, 1)</f>
        <v>9.56</v>
      </c>
      <c r="K973" s="54">
        <f>Source!P218</f>
        <v>6307.5</v>
      </c>
      <c r="L973" s="59"/>
      <c r="S973">
        <f>ROUND((Source!FX218/100)*((ROUND(Source!AF218*Source!I218, 2)+ROUND(Source!AE218*Source!I218, 2))), 2)</f>
        <v>0</v>
      </c>
      <c r="T973">
        <f>Source!X218</f>
        <v>0</v>
      </c>
      <c r="U973">
        <f>ROUND((Source!FY218/100)*((ROUND(Source!AF218*Source!I218, 2)+ROUND(Source!AE218*Source!I218, 2))), 2)</f>
        <v>0</v>
      </c>
      <c r="V973">
        <f>Source!Y218</f>
        <v>0</v>
      </c>
    </row>
    <row r="974" spans="1:26" ht="15" x14ac:dyDescent="0.25">
      <c r="G974" s="57">
        <f>H973</f>
        <v>659.78</v>
      </c>
      <c r="H974" s="57"/>
      <c r="J974" s="57">
        <f>K973</f>
        <v>6307.5</v>
      </c>
      <c r="K974" s="57"/>
      <c r="L974" s="58">
        <f>Source!U218</f>
        <v>0</v>
      </c>
      <c r="O974" s="36">
        <f>G974</f>
        <v>659.78</v>
      </c>
      <c r="P974" s="36">
        <f>J974</f>
        <v>6307.5</v>
      </c>
      <c r="Q974" s="36">
        <f>L974</f>
        <v>0</v>
      </c>
      <c r="W974">
        <f>IF(Source!BI218&lt;=1,H973, 0)</f>
        <v>659.78</v>
      </c>
      <c r="X974">
        <f>IF(Source!BI218=2,H973, 0)</f>
        <v>0</v>
      </c>
      <c r="Y974">
        <f>IF(Source!BI218=3,H973, 0)</f>
        <v>0</v>
      </c>
      <c r="Z974">
        <f>IF(Source!BI218=4,H973, 0)</f>
        <v>0</v>
      </c>
    </row>
    <row r="975" spans="1:26" ht="57" x14ac:dyDescent="0.2">
      <c r="A975" s="62">
        <v>188</v>
      </c>
      <c r="B975" s="62" t="str">
        <f>Source!F219</f>
        <v>08.3.05.02-0058</v>
      </c>
      <c r="C975" s="62" t="s">
        <v>1257</v>
      </c>
      <c r="D975" s="52" t="str">
        <f>Source!H219</f>
        <v>т</v>
      </c>
      <c r="E975" s="53">
        <f>Source!I219</f>
        <v>0.02</v>
      </c>
      <c r="F975" s="54">
        <f>Source!AL219</f>
        <v>7112.97</v>
      </c>
      <c r="G975" s="55" t="str">
        <f>Source!DD219</f>
        <v/>
      </c>
      <c r="H975" s="54">
        <f>ROUND(Source!AC219*Source!I219, 2)</f>
        <v>142.26</v>
      </c>
      <c r="I975" s="55" t="str">
        <f>Source!BO219</f>
        <v>Письмо Минстроя РФ №13023-ИФ/09 от. 07.03.2024</v>
      </c>
      <c r="J975" s="55">
        <f>IF(Source!BC219&lt;&gt; 0, Source!BC219, 1)</f>
        <v>9.56</v>
      </c>
      <c r="K975" s="54">
        <f>Source!P219</f>
        <v>1360</v>
      </c>
      <c r="L975" s="59"/>
      <c r="S975">
        <f>ROUND((Source!FX219/100)*((ROUND(Source!AF219*Source!I219, 2)+ROUND(Source!AE219*Source!I219, 2))), 2)</f>
        <v>0</v>
      </c>
      <c r="T975">
        <f>Source!X219</f>
        <v>0</v>
      </c>
      <c r="U975">
        <f>ROUND((Source!FY219/100)*((ROUND(Source!AF219*Source!I219, 2)+ROUND(Source!AE219*Source!I219, 2))), 2)</f>
        <v>0</v>
      </c>
      <c r="V975">
        <f>Source!Y219</f>
        <v>0</v>
      </c>
    </row>
    <row r="976" spans="1:26" ht="15" x14ac:dyDescent="0.25">
      <c r="G976" s="57">
        <f>H975</f>
        <v>142.26</v>
      </c>
      <c r="H976" s="57"/>
      <c r="J976" s="57">
        <f>K975</f>
        <v>1360</v>
      </c>
      <c r="K976" s="57"/>
      <c r="L976" s="58">
        <f>Source!U219</f>
        <v>0</v>
      </c>
      <c r="O976" s="36">
        <f>G976</f>
        <v>142.26</v>
      </c>
      <c r="P976" s="36">
        <f>J976</f>
        <v>1360</v>
      </c>
      <c r="Q976" s="36">
        <f>L976</f>
        <v>0</v>
      </c>
      <c r="W976">
        <f>IF(Source!BI219&lt;=1,H975, 0)</f>
        <v>142.26</v>
      </c>
      <c r="X976">
        <f>IF(Source!BI219=2,H975, 0)</f>
        <v>0</v>
      </c>
      <c r="Y976">
        <f>IF(Source!BI219=3,H975, 0)</f>
        <v>0</v>
      </c>
      <c r="Z976">
        <f>IF(Source!BI219=4,H975, 0)</f>
        <v>0</v>
      </c>
    </row>
    <row r="977" spans="1:26" ht="409.5" x14ac:dyDescent="0.2">
      <c r="A977" s="61">
        <v>189</v>
      </c>
      <c r="B977" s="61" t="s">
        <v>1270</v>
      </c>
      <c r="C977" s="61" t="s">
        <v>1305</v>
      </c>
      <c r="D977" s="46" t="str">
        <f>Source!H220</f>
        <v>т</v>
      </c>
      <c r="E977" s="31">
        <f>Source!I220</f>
        <v>0.1008</v>
      </c>
      <c r="F977" s="47">
        <f>Source!AL220+Source!AM220+Source!AO220</f>
        <v>1340.19</v>
      </c>
      <c r="G977" s="48"/>
      <c r="H977" s="47"/>
      <c r="I977" s="48" t="str">
        <f>Source!BO220</f>
        <v>Письмо Минстроя РФ №13023-ИФ/09 от. 07.03.2024</v>
      </c>
      <c r="J977" s="48"/>
      <c r="K977" s="47"/>
      <c r="L977" s="49"/>
      <c r="S977">
        <f>ROUND((Source!FX220/100)*((ROUND(Source!AF220*Source!I220, 2)+ROUND(Source!AE220*Source!I220, 2))), 2)</f>
        <v>119.4</v>
      </c>
      <c r="T977">
        <f>Source!X220</f>
        <v>5845.95</v>
      </c>
      <c r="U977">
        <f>ROUND((Source!FY220/100)*((ROUND(Source!AF220*Source!I220, 2)+ROUND(Source!AE220*Source!I220, 2))), 2)</f>
        <v>79.599999999999994</v>
      </c>
      <c r="V977">
        <f>Source!Y220</f>
        <v>3897.3</v>
      </c>
    </row>
    <row r="978" spans="1:26" ht="28.5" x14ac:dyDescent="0.2">
      <c r="A978" s="61"/>
      <c r="B978" s="61"/>
      <c r="C978" s="61" t="s">
        <v>1122</v>
      </c>
      <c r="D978" s="46"/>
      <c r="E978" s="31"/>
      <c r="F978" s="47">
        <f>Source!AO220</f>
        <v>872.21</v>
      </c>
      <c r="G978" s="48" t="str">
        <f>Source!DG220</f>
        <v>)*1,15)*1,1)*1,15</v>
      </c>
      <c r="H978" s="47">
        <f>ROUND(Source!AF220*Source!I220, 2)</f>
        <v>127.9</v>
      </c>
      <c r="I978" s="48"/>
      <c r="J978" s="48">
        <f>IF(Source!BA220&lt;&gt; 0, Source!BA220, 1)</f>
        <v>48.96</v>
      </c>
      <c r="K978" s="47">
        <f>Source!S220</f>
        <v>6261.99</v>
      </c>
      <c r="L978" s="49"/>
      <c r="R978">
        <f>H978</f>
        <v>127.9</v>
      </c>
    </row>
    <row r="979" spans="1:26" ht="14.25" x14ac:dyDescent="0.2">
      <c r="A979" s="61"/>
      <c r="B979" s="61"/>
      <c r="C979" s="61" t="s">
        <v>642</v>
      </c>
      <c r="D979" s="46"/>
      <c r="E979" s="31"/>
      <c r="F979" s="47">
        <f>Source!AM220</f>
        <v>90.13</v>
      </c>
      <c r="G979" s="48" t="str">
        <f>Source!DE220</f>
        <v>)*1,15)*1,15</v>
      </c>
      <c r="H979" s="47">
        <f>ROUND(Source!AD220*Source!I220, 2)</f>
        <v>12.06</v>
      </c>
      <c r="I979" s="48"/>
      <c r="J979" s="48">
        <f>IF(Source!BB220&lt;&gt; 0, Source!BB220, 1)</f>
        <v>14.22</v>
      </c>
      <c r="K979" s="47">
        <f>Source!Q220</f>
        <v>171.49</v>
      </c>
      <c r="L979" s="49"/>
    </row>
    <row r="980" spans="1:26" ht="28.5" x14ac:dyDescent="0.2">
      <c r="A980" s="61"/>
      <c r="B980" s="61"/>
      <c r="C980" s="61" t="s">
        <v>1123</v>
      </c>
      <c r="D980" s="46"/>
      <c r="E980" s="31"/>
      <c r="F980" s="47">
        <f>Source!AN220</f>
        <v>3.34</v>
      </c>
      <c r="G980" s="48" t="str">
        <f>Source!DF220</f>
        <v>)*1,15)*1,1)*1,15</v>
      </c>
      <c r="H980" s="50">
        <f>ROUND(Source!AE220*Source!I220, 2)</f>
        <v>0.49</v>
      </c>
      <c r="I980" s="48"/>
      <c r="J980" s="48">
        <f>IF(Source!BS220&lt;&gt; 0, Source!BS220, 1)</f>
        <v>48.96</v>
      </c>
      <c r="K980" s="50">
        <f>Source!R220</f>
        <v>23.98</v>
      </c>
      <c r="L980" s="49"/>
      <c r="R980">
        <f>H980</f>
        <v>0.49</v>
      </c>
    </row>
    <row r="981" spans="1:26" ht="14.25" x14ac:dyDescent="0.2">
      <c r="A981" s="61"/>
      <c r="B981" s="61"/>
      <c r="C981" s="61" t="s">
        <v>1158</v>
      </c>
      <c r="D981" s="46"/>
      <c r="E981" s="31"/>
      <c r="F981" s="47">
        <f>Source!AL220</f>
        <v>377.85</v>
      </c>
      <c r="G981" s="48" t="str">
        <f>Source!DD220</f>
        <v/>
      </c>
      <c r="H981" s="47">
        <f>ROUND(Source!AC220*Source!I220, 2)</f>
        <v>38.090000000000003</v>
      </c>
      <c r="I981" s="48"/>
      <c r="J981" s="48">
        <f>IF(Source!BC220&lt;&gt; 0, Source!BC220, 1)</f>
        <v>9.56</v>
      </c>
      <c r="K981" s="47">
        <f>Source!P220</f>
        <v>364.11</v>
      </c>
      <c r="L981" s="49"/>
    </row>
    <row r="982" spans="1:26" ht="14.25" x14ac:dyDescent="0.2">
      <c r="A982" s="61"/>
      <c r="B982" s="61"/>
      <c r="C982" s="61" t="s">
        <v>1124</v>
      </c>
      <c r="D982" s="46" t="s">
        <v>1125</v>
      </c>
      <c r="E982" s="31">
        <f>Source!BZ220</f>
        <v>93</v>
      </c>
      <c r="F982" s="63"/>
      <c r="G982" s="48"/>
      <c r="H982" s="47">
        <f>SUM(S977:S984)</f>
        <v>119.4</v>
      </c>
      <c r="I982" s="51"/>
      <c r="J982" s="44">
        <f>Source!AT220</f>
        <v>93</v>
      </c>
      <c r="K982" s="47">
        <f>SUM(T977:T984)</f>
        <v>5845.95</v>
      </c>
      <c r="L982" s="49"/>
    </row>
    <row r="983" spans="1:26" ht="14.25" x14ac:dyDescent="0.2">
      <c r="A983" s="61"/>
      <c r="B983" s="61"/>
      <c r="C983" s="61" t="s">
        <v>1126</v>
      </c>
      <c r="D983" s="46" t="s">
        <v>1125</v>
      </c>
      <c r="E983" s="31">
        <f>Source!CA220</f>
        <v>62</v>
      </c>
      <c r="F983" s="63"/>
      <c r="G983" s="48"/>
      <c r="H983" s="47">
        <f>SUM(U977:U984)</f>
        <v>79.599999999999994</v>
      </c>
      <c r="I983" s="51"/>
      <c r="J983" s="44">
        <f>Source!AU220</f>
        <v>62</v>
      </c>
      <c r="K983" s="47">
        <f>SUM(V977:V984)</f>
        <v>3897.3</v>
      </c>
      <c r="L983" s="49"/>
    </row>
    <row r="984" spans="1:26" ht="14.25" x14ac:dyDescent="0.2">
      <c r="A984" s="62"/>
      <c r="B984" s="62"/>
      <c r="C984" s="62" t="s">
        <v>1127</v>
      </c>
      <c r="D984" s="52" t="s">
        <v>1128</v>
      </c>
      <c r="E984" s="53">
        <f>Source!AQ220</f>
        <v>108.89</v>
      </c>
      <c r="F984" s="54"/>
      <c r="G984" s="55" t="str">
        <f>Source!DI220</f>
        <v>)*1,15)*1,15</v>
      </c>
      <c r="H984" s="54"/>
      <c r="I984" s="55"/>
      <c r="J984" s="55"/>
      <c r="K984" s="54"/>
      <c r="L984" s="56">
        <f>Source!U220</f>
        <v>14.515908119999997</v>
      </c>
    </row>
    <row r="985" spans="1:26" ht="15" x14ac:dyDescent="0.25">
      <c r="G985" s="57">
        <f>H978+H979+H981+H982+H983</f>
        <v>377.05000000000007</v>
      </c>
      <c r="H985" s="57"/>
      <c r="J985" s="57">
        <f>K978+K979+K981+K982+K983</f>
        <v>16540.84</v>
      </c>
      <c r="K985" s="57"/>
      <c r="L985" s="58">
        <f>Source!U220</f>
        <v>14.515908119999997</v>
      </c>
      <c r="O985" s="36">
        <f>G985</f>
        <v>377.05000000000007</v>
      </c>
      <c r="P985" s="36">
        <f>J985</f>
        <v>16540.84</v>
      </c>
      <c r="Q985" s="36">
        <f>L985</f>
        <v>14.515908119999997</v>
      </c>
      <c r="W985">
        <f>IF(Source!BI220&lt;=1,H978+H979+H981+H982+H983, 0)</f>
        <v>377.05000000000007</v>
      </c>
      <c r="X985">
        <f>IF(Source!BI220=2,H978+H979+H981+H982+H983, 0)</f>
        <v>0</v>
      </c>
      <c r="Y985">
        <f>IF(Source!BI220=3,H978+H979+H981+H982+H983, 0)</f>
        <v>0</v>
      </c>
      <c r="Z985">
        <f>IF(Source!BI220=4,H978+H979+H981+H982+H983, 0)</f>
        <v>0</v>
      </c>
    </row>
    <row r="986" spans="1:26" ht="409.5" x14ac:dyDescent="0.2">
      <c r="A986" s="61">
        <v>190</v>
      </c>
      <c r="B986" s="61" t="s">
        <v>1267</v>
      </c>
      <c r="C986" s="61" t="s">
        <v>1299</v>
      </c>
      <c r="D986" s="46" t="str">
        <f>Source!H221</f>
        <v>т</v>
      </c>
      <c r="E986" s="31">
        <f>Source!I221</f>
        <v>0.18360000000000001</v>
      </c>
      <c r="F986" s="47">
        <f>Source!AL221+Source!AM221+Source!AO221</f>
        <v>3426.11</v>
      </c>
      <c r="G986" s="48"/>
      <c r="H986" s="47"/>
      <c r="I986" s="48" t="str">
        <f>Source!BO221</f>
        <v>Письмо Минстроя РФ №13023-ИФ/09 от. 07.03.2024</v>
      </c>
      <c r="J986" s="48"/>
      <c r="K986" s="47"/>
      <c r="L986" s="49"/>
      <c r="S986">
        <f>ROUND((Source!FX221/100)*((ROUND(Source!AF221*Source!I221, 2)+ROUND(Source!AE221*Source!I221, 2))), 2)</f>
        <v>266.83999999999997</v>
      </c>
      <c r="T986">
        <f>Source!X221</f>
        <v>13064.37</v>
      </c>
      <c r="U986">
        <f>ROUND((Source!FY221/100)*((ROUND(Source!AF221*Source!I221, 2)+ROUND(Source!AE221*Source!I221, 2))), 2)</f>
        <v>133.41999999999999</v>
      </c>
      <c r="V986">
        <f>Source!Y221</f>
        <v>6532.19</v>
      </c>
    </row>
    <row r="987" spans="1:26" ht="28.5" x14ac:dyDescent="0.2">
      <c r="A987" s="61"/>
      <c r="B987" s="61"/>
      <c r="C987" s="61" t="s">
        <v>1122</v>
      </c>
      <c r="D987" s="46"/>
      <c r="E987" s="31"/>
      <c r="F987" s="47">
        <f>Source!AO221</f>
        <v>1092</v>
      </c>
      <c r="G987" s="48" t="str">
        <f>Source!DG221</f>
        <v>)*1,15)*1,1)*1,15</v>
      </c>
      <c r="H987" s="47">
        <f>ROUND(Source!AF221*Source!I221, 2)</f>
        <v>291.67</v>
      </c>
      <c r="I987" s="48"/>
      <c r="J987" s="48">
        <f>IF(Source!BA221&lt;&gt; 0, Source!BA221, 1)</f>
        <v>48.96</v>
      </c>
      <c r="K987" s="47">
        <f>Source!S221</f>
        <v>14279.92</v>
      </c>
      <c r="L987" s="49"/>
      <c r="R987">
        <f>H987</f>
        <v>291.67</v>
      </c>
    </row>
    <row r="988" spans="1:26" ht="14.25" x14ac:dyDescent="0.2">
      <c r="A988" s="61"/>
      <c r="B988" s="61"/>
      <c r="C988" s="61" t="s">
        <v>642</v>
      </c>
      <c r="D988" s="46"/>
      <c r="E988" s="31"/>
      <c r="F988" s="47">
        <f>Source!AM221</f>
        <v>2108.56</v>
      </c>
      <c r="G988" s="48" t="str">
        <f>Source!DE221</f>
        <v>)*1,15)*1,15</v>
      </c>
      <c r="H988" s="47">
        <f>ROUND(Source!AD221*Source!I221, 2)</f>
        <v>512.41999999999996</v>
      </c>
      <c r="I988" s="48"/>
      <c r="J988" s="48">
        <f>IF(Source!BB221&lt;&gt; 0, Source!BB221, 1)</f>
        <v>14.22</v>
      </c>
      <c r="K988" s="47">
        <f>Source!Q221</f>
        <v>7286.62</v>
      </c>
      <c r="L988" s="49"/>
    </row>
    <row r="989" spans="1:26" ht="28.5" x14ac:dyDescent="0.2">
      <c r="A989" s="61"/>
      <c r="B989" s="61"/>
      <c r="C989" s="61" t="s">
        <v>1123</v>
      </c>
      <c r="D989" s="46"/>
      <c r="E989" s="31"/>
      <c r="F989" s="47">
        <f>Source!AN221</f>
        <v>18.05</v>
      </c>
      <c r="G989" s="48" t="str">
        <f>Source!DF221</f>
        <v>)*1,15)*1,1)*1,15</v>
      </c>
      <c r="H989" s="50">
        <f>ROUND(Source!AE221*Source!I221, 2)</f>
        <v>4.82</v>
      </c>
      <c r="I989" s="48"/>
      <c r="J989" s="48">
        <f>IF(Source!BS221&lt;&gt; 0, Source!BS221, 1)</f>
        <v>48.96</v>
      </c>
      <c r="K989" s="50">
        <f>Source!R221</f>
        <v>236.05</v>
      </c>
      <c r="L989" s="49"/>
      <c r="R989">
        <f>H989</f>
        <v>4.82</v>
      </c>
    </row>
    <row r="990" spans="1:26" ht="14.25" x14ac:dyDescent="0.2">
      <c r="A990" s="61"/>
      <c r="B990" s="61"/>
      <c r="C990" s="61" t="s">
        <v>1158</v>
      </c>
      <c r="D990" s="46"/>
      <c r="E990" s="31"/>
      <c r="F990" s="47">
        <f>Source!AL221</f>
        <v>225.55</v>
      </c>
      <c r="G990" s="48" t="str">
        <f>Source!DD221</f>
        <v/>
      </c>
      <c r="H990" s="47">
        <f>ROUND(Source!AC221*Source!I221, 2)</f>
        <v>41.41</v>
      </c>
      <c r="I990" s="48"/>
      <c r="J990" s="48">
        <f>IF(Source!BC221&lt;&gt; 0, Source!BC221, 1)</f>
        <v>9.56</v>
      </c>
      <c r="K990" s="47">
        <f>Source!P221</f>
        <v>395.89</v>
      </c>
      <c r="L990" s="49"/>
    </row>
    <row r="991" spans="1:26" ht="14.25" x14ac:dyDescent="0.2">
      <c r="A991" s="61"/>
      <c r="B991" s="61"/>
      <c r="C991" s="61" t="s">
        <v>1124</v>
      </c>
      <c r="D991" s="46" t="s">
        <v>1125</v>
      </c>
      <c r="E991" s="31">
        <f>Source!BZ221</f>
        <v>90</v>
      </c>
      <c r="F991" s="63"/>
      <c r="G991" s="48"/>
      <c r="H991" s="47">
        <f>SUM(S986:S993)</f>
        <v>266.83999999999997</v>
      </c>
      <c r="I991" s="51"/>
      <c r="J991" s="44">
        <f>Source!AT221</f>
        <v>90</v>
      </c>
      <c r="K991" s="47">
        <f>SUM(T986:T993)</f>
        <v>13064.37</v>
      </c>
      <c r="L991" s="49"/>
    </row>
    <row r="992" spans="1:26" ht="14.25" x14ac:dyDescent="0.2">
      <c r="A992" s="61"/>
      <c r="B992" s="61"/>
      <c r="C992" s="61" t="s">
        <v>1126</v>
      </c>
      <c r="D992" s="46" t="s">
        <v>1125</v>
      </c>
      <c r="E992" s="31">
        <f>Source!CA221</f>
        <v>45</v>
      </c>
      <c r="F992" s="63"/>
      <c r="G992" s="48"/>
      <c r="H992" s="47">
        <f>SUM(U986:U993)</f>
        <v>133.41999999999999</v>
      </c>
      <c r="I992" s="51"/>
      <c r="J992" s="44">
        <f>Source!AU221</f>
        <v>45</v>
      </c>
      <c r="K992" s="47">
        <f>SUM(V986:V993)</f>
        <v>6532.19</v>
      </c>
      <c r="L992" s="49"/>
    </row>
    <row r="993" spans="1:26" ht="14.25" x14ac:dyDescent="0.2">
      <c r="A993" s="62"/>
      <c r="B993" s="62"/>
      <c r="C993" s="62" t="s">
        <v>1127</v>
      </c>
      <c r="D993" s="52" t="s">
        <v>1128</v>
      </c>
      <c r="E993" s="53">
        <f>Source!AQ221</f>
        <v>130</v>
      </c>
      <c r="F993" s="54"/>
      <c r="G993" s="55" t="str">
        <f>Source!DI221</f>
        <v>)*1,15)*1,15</v>
      </c>
      <c r="H993" s="54"/>
      <c r="I993" s="55"/>
      <c r="J993" s="55"/>
      <c r="K993" s="54"/>
      <c r="L993" s="56">
        <f>Source!U221</f>
        <v>31.565429999999999</v>
      </c>
    </row>
    <row r="994" spans="1:26" ht="15" x14ac:dyDescent="0.25">
      <c r="G994" s="57">
        <f>H987+H988+H990+H991+H992</f>
        <v>1245.76</v>
      </c>
      <c r="H994" s="57"/>
      <c r="J994" s="57">
        <f>K987+K988+K990+K991+K992</f>
        <v>41558.990000000005</v>
      </c>
      <c r="K994" s="57"/>
      <c r="L994" s="58">
        <f>Source!U221</f>
        <v>31.565429999999999</v>
      </c>
      <c r="O994" s="36">
        <f>G994</f>
        <v>1245.76</v>
      </c>
      <c r="P994" s="36">
        <f>J994</f>
        <v>41558.990000000005</v>
      </c>
      <c r="Q994" s="36">
        <f>L994</f>
        <v>31.565429999999999</v>
      </c>
      <c r="W994">
        <f>IF(Source!BI221&lt;=1,H987+H988+H990+H991+H992, 0)</f>
        <v>0</v>
      </c>
      <c r="X994">
        <f>IF(Source!BI221=2,H987+H988+H990+H991+H992, 0)</f>
        <v>1245.76</v>
      </c>
      <c r="Y994">
        <f>IF(Source!BI221=3,H987+H988+H990+H991+H992, 0)</f>
        <v>0</v>
      </c>
      <c r="Z994">
        <f>IF(Source!BI221=4,H987+H988+H990+H991+H992, 0)</f>
        <v>0</v>
      </c>
    </row>
    <row r="995" spans="1:26" ht="57" x14ac:dyDescent="0.2">
      <c r="A995" s="62">
        <v>191</v>
      </c>
      <c r="B995" s="62" t="str">
        <f>Source!F222</f>
        <v>08.3.08.02-0025</v>
      </c>
      <c r="C995" s="62" t="s">
        <v>1289</v>
      </c>
      <c r="D995" s="52" t="str">
        <f>Source!H222</f>
        <v>т</v>
      </c>
      <c r="E995" s="53">
        <f>Source!I222</f>
        <v>2.1999999999999999E-2</v>
      </c>
      <c r="F995" s="54">
        <f>Source!AL222</f>
        <v>8054.39</v>
      </c>
      <c r="G995" s="55" t="str">
        <f>Source!DD222</f>
        <v/>
      </c>
      <c r="H995" s="54">
        <f>ROUND(Source!AC222*Source!I222, 2)</f>
        <v>177.2</v>
      </c>
      <c r="I995" s="55" t="str">
        <f>Source!BO222</f>
        <v>Письмо Минстроя РФ №13023-ИФ/09 от. 07.03.2024</v>
      </c>
      <c r="J995" s="55">
        <f>IF(Source!BC222&lt;&gt; 0, Source!BC222, 1)</f>
        <v>9.56</v>
      </c>
      <c r="K995" s="54">
        <f>Source!P222</f>
        <v>1694</v>
      </c>
      <c r="L995" s="59"/>
      <c r="S995">
        <f>ROUND((Source!FX222/100)*((ROUND(Source!AF222*Source!I222, 2)+ROUND(Source!AE222*Source!I222, 2))), 2)</f>
        <v>0</v>
      </c>
      <c r="T995">
        <f>Source!X222</f>
        <v>0</v>
      </c>
      <c r="U995">
        <f>ROUND((Source!FY222/100)*((ROUND(Source!AF222*Source!I222, 2)+ROUND(Source!AE222*Source!I222, 2))), 2)</f>
        <v>0</v>
      </c>
      <c r="V995">
        <f>Source!Y222</f>
        <v>0</v>
      </c>
    </row>
    <row r="996" spans="1:26" ht="15" x14ac:dyDescent="0.25">
      <c r="G996" s="57">
        <f>H995</f>
        <v>177.2</v>
      </c>
      <c r="H996" s="57"/>
      <c r="J996" s="57">
        <f>K995</f>
        <v>1694</v>
      </c>
      <c r="K996" s="57"/>
      <c r="L996" s="58">
        <f>Source!U222</f>
        <v>0</v>
      </c>
      <c r="O996" s="36">
        <f>G996</f>
        <v>177.2</v>
      </c>
      <c r="P996" s="36">
        <f>J996</f>
        <v>1694</v>
      </c>
      <c r="Q996" s="36">
        <f>L996</f>
        <v>0</v>
      </c>
      <c r="W996">
        <f>IF(Source!BI222&lt;=1,H995, 0)</f>
        <v>177.2</v>
      </c>
      <c r="X996">
        <f>IF(Source!BI222=2,H995, 0)</f>
        <v>0</v>
      </c>
      <c r="Y996">
        <f>IF(Source!BI222=3,H995, 0)</f>
        <v>0</v>
      </c>
      <c r="Z996">
        <f>IF(Source!BI222=4,H995, 0)</f>
        <v>0</v>
      </c>
    </row>
    <row r="997" spans="1:26" ht="57" x14ac:dyDescent="0.2">
      <c r="A997" s="62">
        <v>192</v>
      </c>
      <c r="B997" s="62" t="str">
        <f>Source!F223</f>
        <v>08.3.05.02-0058</v>
      </c>
      <c r="C997" s="62" t="s">
        <v>1257</v>
      </c>
      <c r="D997" s="52" t="str">
        <f>Source!H223</f>
        <v>т</v>
      </c>
      <c r="E997" s="53">
        <f>Source!I223</f>
        <v>5.0999999999999997E-2</v>
      </c>
      <c r="F997" s="54">
        <f>Source!AL223</f>
        <v>7112.97</v>
      </c>
      <c r="G997" s="55" t="str">
        <f>Source!DD223</f>
        <v/>
      </c>
      <c r="H997" s="54">
        <f>ROUND(Source!AC223*Source!I223, 2)</f>
        <v>362.76</v>
      </c>
      <c r="I997" s="55" t="str">
        <f>Source!BO223</f>
        <v>Письмо Минстроя РФ №13023-ИФ/09 от. 07.03.2024</v>
      </c>
      <c r="J997" s="55">
        <f>IF(Source!BC223&lt;&gt; 0, Source!BC223, 1)</f>
        <v>9.56</v>
      </c>
      <c r="K997" s="54">
        <f>Source!P223</f>
        <v>3468</v>
      </c>
      <c r="L997" s="59"/>
      <c r="S997">
        <f>ROUND((Source!FX223/100)*((ROUND(Source!AF223*Source!I223, 2)+ROUND(Source!AE223*Source!I223, 2))), 2)</f>
        <v>0</v>
      </c>
      <c r="T997">
        <f>Source!X223</f>
        <v>0</v>
      </c>
      <c r="U997">
        <f>ROUND((Source!FY223/100)*((ROUND(Source!AF223*Source!I223, 2)+ROUND(Source!AE223*Source!I223, 2))), 2)</f>
        <v>0</v>
      </c>
      <c r="V997">
        <f>Source!Y223</f>
        <v>0</v>
      </c>
    </row>
    <row r="998" spans="1:26" ht="15" x14ac:dyDescent="0.25">
      <c r="G998" s="57">
        <f>H997</f>
        <v>362.76</v>
      </c>
      <c r="H998" s="57"/>
      <c r="J998" s="57">
        <f>K997</f>
        <v>3468</v>
      </c>
      <c r="K998" s="57"/>
      <c r="L998" s="58">
        <f>Source!U223</f>
        <v>0</v>
      </c>
      <c r="O998" s="36">
        <f>G998</f>
        <v>362.76</v>
      </c>
      <c r="P998" s="36">
        <f>J998</f>
        <v>3468</v>
      </c>
      <c r="Q998" s="36">
        <f>L998</f>
        <v>0</v>
      </c>
      <c r="W998">
        <f>IF(Source!BI223&lt;=1,H997, 0)</f>
        <v>362.76</v>
      </c>
      <c r="X998">
        <f>IF(Source!BI223=2,H997, 0)</f>
        <v>0</v>
      </c>
      <c r="Y998">
        <f>IF(Source!BI223=3,H997, 0)</f>
        <v>0</v>
      </c>
      <c r="Z998">
        <f>IF(Source!BI223=4,H997, 0)</f>
        <v>0</v>
      </c>
    </row>
    <row r="999" spans="1:26" ht="57" x14ac:dyDescent="0.2">
      <c r="A999" s="62">
        <v>193</v>
      </c>
      <c r="B999" s="62" t="str">
        <f>Source!F224</f>
        <v>08.3.08.02-0025</v>
      </c>
      <c r="C999" s="62" t="s">
        <v>1243</v>
      </c>
      <c r="D999" s="52" t="str">
        <f>Source!H224</f>
        <v>т</v>
      </c>
      <c r="E999" s="53">
        <f>Source!I224</f>
        <v>0.122</v>
      </c>
      <c r="F999" s="54">
        <f>Source!AL224</f>
        <v>5857.74</v>
      </c>
      <c r="G999" s="55" t="str">
        <f>Source!DD224</f>
        <v/>
      </c>
      <c r="H999" s="54">
        <f>ROUND(Source!AC224*Source!I224, 2)</f>
        <v>714.64</v>
      </c>
      <c r="I999" s="55" t="str">
        <f>Source!BO224</f>
        <v>Письмо Минстроя РФ №13023-ИФ/09 от. 07.03.2024</v>
      </c>
      <c r="J999" s="55">
        <f>IF(Source!BC224&lt;&gt; 0, Source!BC224, 1)</f>
        <v>9.56</v>
      </c>
      <c r="K999" s="54">
        <f>Source!P224</f>
        <v>6832</v>
      </c>
      <c r="L999" s="59"/>
      <c r="S999">
        <f>ROUND((Source!FX224/100)*((ROUND(Source!AF224*Source!I224, 2)+ROUND(Source!AE224*Source!I224, 2))), 2)</f>
        <v>0</v>
      </c>
      <c r="T999">
        <f>Source!X224</f>
        <v>0</v>
      </c>
      <c r="U999">
        <f>ROUND((Source!FY224/100)*((ROUND(Source!AF224*Source!I224, 2)+ROUND(Source!AE224*Source!I224, 2))), 2)</f>
        <v>0</v>
      </c>
      <c r="V999">
        <f>Source!Y224</f>
        <v>0</v>
      </c>
    </row>
    <row r="1000" spans="1:26" ht="15" x14ac:dyDescent="0.25">
      <c r="G1000" s="57">
        <f>H999</f>
        <v>714.64</v>
      </c>
      <c r="H1000" s="57"/>
      <c r="J1000" s="57">
        <f>K999</f>
        <v>6832</v>
      </c>
      <c r="K1000" s="57"/>
      <c r="L1000" s="58">
        <f>Source!U224</f>
        <v>0</v>
      </c>
      <c r="O1000" s="36">
        <f>G1000</f>
        <v>714.64</v>
      </c>
      <c r="P1000" s="36">
        <f>J1000</f>
        <v>6832</v>
      </c>
      <c r="Q1000" s="36">
        <f>L1000</f>
        <v>0</v>
      </c>
      <c r="W1000">
        <f>IF(Source!BI224&lt;=1,H999, 0)</f>
        <v>714.64</v>
      </c>
      <c r="X1000">
        <f>IF(Source!BI224=2,H999, 0)</f>
        <v>0</v>
      </c>
      <c r="Y1000">
        <f>IF(Source!BI224=3,H999, 0)</f>
        <v>0</v>
      </c>
      <c r="Z1000">
        <f>IF(Source!BI224=4,H999, 0)</f>
        <v>0</v>
      </c>
    </row>
    <row r="1001" spans="1:26" ht="409.5" x14ac:dyDescent="0.2">
      <c r="A1001" s="61">
        <v>194</v>
      </c>
      <c r="B1001" s="61" t="s">
        <v>1274</v>
      </c>
      <c r="C1001" s="61" t="s">
        <v>1300</v>
      </c>
      <c r="D1001" s="46" t="str">
        <f>Source!H225</f>
        <v>т</v>
      </c>
      <c r="E1001" s="31">
        <f>Source!I225</f>
        <v>0.18360000000000001</v>
      </c>
      <c r="F1001" s="47">
        <f>Source!AL225+Source!AM225+Source!AO225</f>
        <v>1327.48</v>
      </c>
      <c r="G1001" s="48"/>
      <c r="H1001" s="47"/>
      <c r="I1001" s="48" t="str">
        <f>Source!BO225</f>
        <v>Письмо Минстроя РФ №13023-ИФ/09 от. 07.03.2024</v>
      </c>
      <c r="J1001" s="48"/>
      <c r="K1001" s="47"/>
      <c r="L1001" s="49"/>
      <c r="S1001">
        <f>ROUND((Source!FX225/100)*((ROUND(Source!AF225*Source!I225, 2)+ROUND(Source!AE225*Source!I225, 2))), 2)</f>
        <v>134.52000000000001</v>
      </c>
      <c r="T1001">
        <f>Source!X225</f>
        <v>6585.79</v>
      </c>
      <c r="U1001">
        <f>ROUND((Source!FY225/100)*((ROUND(Source!AF225*Source!I225, 2)+ROUND(Source!AE225*Source!I225, 2))), 2)</f>
        <v>89.68</v>
      </c>
      <c r="V1001">
        <f>Source!Y225</f>
        <v>4390.5200000000004</v>
      </c>
    </row>
    <row r="1002" spans="1:26" ht="28.5" x14ac:dyDescent="0.2">
      <c r="A1002" s="61"/>
      <c r="B1002" s="61"/>
      <c r="C1002" s="61" t="s">
        <v>1122</v>
      </c>
      <c r="D1002" s="46"/>
      <c r="E1002" s="31"/>
      <c r="F1002" s="47">
        <f>Source!AO225</f>
        <v>494.22</v>
      </c>
      <c r="G1002" s="48" t="str">
        <f>Source!DG225</f>
        <v>)*1,15)*1,1)*1,15</v>
      </c>
      <c r="H1002" s="47">
        <f>ROUND(Source!AF225*Source!I225, 2)</f>
        <v>132</v>
      </c>
      <c r="I1002" s="48"/>
      <c r="J1002" s="48">
        <f>IF(Source!BA225&lt;&gt; 0, Source!BA225, 1)</f>
        <v>48.96</v>
      </c>
      <c r="K1002" s="47">
        <f>Source!S225</f>
        <v>6462.86</v>
      </c>
      <c r="L1002" s="49"/>
      <c r="R1002">
        <f>H1002</f>
        <v>132</v>
      </c>
    </row>
    <row r="1003" spans="1:26" ht="14.25" x14ac:dyDescent="0.2">
      <c r="A1003" s="61"/>
      <c r="B1003" s="61"/>
      <c r="C1003" s="61" t="s">
        <v>642</v>
      </c>
      <c r="D1003" s="46"/>
      <c r="E1003" s="31"/>
      <c r="F1003" s="47">
        <f>Source!AM225</f>
        <v>452.82</v>
      </c>
      <c r="G1003" s="48" t="str">
        <f>Source!DE225</f>
        <v>)*1,15)*1,15</v>
      </c>
      <c r="H1003" s="47">
        <f>ROUND(Source!AD225*Source!I225, 2)</f>
        <v>111.1</v>
      </c>
      <c r="I1003" s="48"/>
      <c r="J1003" s="48">
        <f>IF(Source!BB225&lt;&gt; 0, Source!BB225, 1)</f>
        <v>14.22</v>
      </c>
      <c r="K1003" s="47">
        <f>Source!Q225</f>
        <v>1579.82</v>
      </c>
      <c r="L1003" s="49"/>
    </row>
    <row r="1004" spans="1:26" ht="28.5" x14ac:dyDescent="0.2">
      <c r="A1004" s="61"/>
      <c r="B1004" s="61"/>
      <c r="C1004" s="61" t="s">
        <v>1123</v>
      </c>
      <c r="D1004" s="46"/>
      <c r="E1004" s="31"/>
      <c r="F1004" s="47">
        <f>Source!AN225</f>
        <v>47.31</v>
      </c>
      <c r="G1004" s="48" t="str">
        <f>Source!DF225</f>
        <v>)*1,15)*1,1)*1,15</v>
      </c>
      <c r="H1004" s="50">
        <f>ROUND(Source!AE225*Source!I225, 2)</f>
        <v>12.64</v>
      </c>
      <c r="I1004" s="48"/>
      <c r="J1004" s="48">
        <f>IF(Source!BS225&lt;&gt; 0, Source!BS225, 1)</f>
        <v>48.96</v>
      </c>
      <c r="K1004" s="50">
        <f>Source!R225</f>
        <v>618.63</v>
      </c>
      <c r="L1004" s="49"/>
      <c r="R1004">
        <f>H1004</f>
        <v>12.64</v>
      </c>
    </row>
    <row r="1005" spans="1:26" ht="14.25" x14ac:dyDescent="0.2">
      <c r="A1005" s="61"/>
      <c r="B1005" s="61"/>
      <c r="C1005" s="61" t="s">
        <v>1158</v>
      </c>
      <c r="D1005" s="46"/>
      <c r="E1005" s="31"/>
      <c r="F1005" s="47">
        <f>Source!AL225</f>
        <v>380.44</v>
      </c>
      <c r="G1005" s="48" t="str">
        <f>Source!DD225</f>
        <v/>
      </c>
      <c r="H1005" s="47">
        <f>ROUND(Source!AC225*Source!I225, 2)</f>
        <v>69.849999999999994</v>
      </c>
      <c r="I1005" s="48"/>
      <c r="J1005" s="48">
        <f>IF(Source!BC225&lt;&gt; 0, Source!BC225, 1)</f>
        <v>9.56</v>
      </c>
      <c r="K1005" s="47">
        <f>Source!P225</f>
        <v>667.75</v>
      </c>
      <c r="L1005" s="49"/>
    </row>
    <row r="1006" spans="1:26" ht="14.25" x14ac:dyDescent="0.2">
      <c r="A1006" s="61"/>
      <c r="B1006" s="61"/>
      <c r="C1006" s="61" t="s">
        <v>1124</v>
      </c>
      <c r="D1006" s="46" t="s">
        <v>1125</v>
      </c>
      <c r="E1006" s="31">
        <f>Source!BZ225</f>
        <v>93</v>
      </c>
      <c r="F1006" s="63"/>
      <c r="G1006" s="48"/>
      <c r="H1006" s="47">
        <f>SUM(S1001:S1008)</f>
        <v>134.52000000000001</v>
      </c>
      <c r="I1006" s="51"/>
      <c r="J1006" s="44">
        <f>Source!AT225</f>
        <v>93</v>
      </c>
      <c r="K1006" s="47">
        <f>SUM(T1001:T1008)</f>
        <v>6585.79</v>
      </c>
      <c r="L1006" s="49"/>
    </row>
    <row r="1007" spans="1:26" ht="14.25" x14ac:dyDescent="0.2">
      <c r="A1007" s="61"/>
      <c r="B1007" s="61"/>
      <c r="C1007" s="61" t="s">
        <v>1126</v>
      </c>
      <c r="D1007" s="46" t="s">
        <v>1125</v>
      </c>
      <c r="E1007" s="31">
        <f>Source!CA225</f>
        <v>62</v>
      </c>
      <c r="F1007" s="63"/>
      <c r="G1007" s="48"/>
      <c r="H1007" s="47">
        <f>SUM(U1001:U1008)</f>
        <v>89.68</v>
      </c>
      <c r="I1007" s="51"/>
      <c r="J1007" s="44">
        <f>Source!AU225</f>
        <v>62</v>
      </c>
      <c r="K1007" s="47">
        <f>SUM(V1001:V1008)</f>
        <v>4390.5200000000004</v>
      </c>
      <c r="L1007" s="49"/>
    </row>
    <row r="1008" spans="1:26" ht="14.25" x14ac:dyDescent="0.2">
      <c r="A1008" s="62"/>
      <c r="B1008" s="62"/>
      <c r="C1008" s="62" t="s">
        <v>1127</v>
      </c>
      <c r="D1008" s="52" t="s">
        <v>1128</v>
      </c>
      <c r="E1008" s="53">
        <f>Source!AQ225</f>
        <v>63.28</v>
      </c>
      <c r="F1008" s="54"/>
      <c r="G1008" s="55" t="str">
        <f>Source!DI225</f>
        <v>)*1,15)*1,15</v>
      </c>
      <c r="H1008" s="54"/>
      <c r="I1008" s="55"/>
      <c r="J1008" s="55"/>
      <c r="K1008" s="54"/>
      <c r="L1008" s="56">
        <f>Source!U225</f>
        <v>15.365080079999998</v>
      </c>
    </row>
    <row r="1009" spans="1:26" ht="15" x14ac:dyDescent="0.25">
      <c r="G1009" s="57">
        <f>H1002+H1003+H1005+H1006+H1007</f>
        <v>537.15000000000009</v>
      </c>
      <c r="H1009" s="57"/>
      <c r="J1009" s="57">
        <f>K1002+K1003+K1005+K1006+K1007</f>
        <v>19686.740000000002</v>
      </c>
      <c r="K1009" s="57"/>
      <c r="L1009" s="58">
        <f>Source!U225</f>
        <v>15.365080079999998</v>
      </c>
      <c r="O1009" s="36">
        <f>G1009</f>
        <v>537.15000000000009</v>
      </c>
      <c r="P1009" s="36">
        <f>J1009</f>
        <v>19686.740000000002</v>
      </c>
      <c r="Q1009" s="36">
        <f>L1009</f>
        <v>15.365080079999998</v>
      </c>
      <c r="W1009">
        <f>IF(Source!BI225&lt;=1,H1002+H1003+H1005+H1006+H1007, 0)</f>
        <v>537.15000000000009</v>
      </c>
      <c r="X1009">
        <f>IF(Source!BI225=2,H1002+H1003+H1005+H1006+H1007, 0)</f>
        <v>0</v>
      </c>
      <c r="Y1009">
        <f>IF(Source!BI225=3,H1002+H1003+H1005+H1006+H1007, 0)</f>
        <v>0</v>
      </c>
      <c r="Z1009">
        <f>IF(Source!BI225=4,H1002+H1003+H1005+H1006+H1007, 0)</f>
        <v>0</v>
      </c>
    </row>
    <row r="1010" spans="1:26" ht="28.5" x14ac:dyDescent="0.2">
      <c r="C1010" s="42" t="str">
        <f>Source!G226</f>
        <v>Антикоррозийная защита площадок обслуживания</v>
      </c>
    </row>
    <row r="1011" spans="1:26" ht="409.5" x14ac:dyDescent="0.2">
      <c r="A1011" s="61">
        <v>195</v>
      </c>
      <c r="B1011" s="61" t="s">
        <v>1224</v>
      </c>
      <c r="C1011" s="61" t="s">
        <v>1306</v>
      </c>
      <c r="D1011" s="46" t="str">
        <f>Source!H227</f>
        <v>м2</v>
      </c>
      <c r="E1011" s="31">
        <f>Source!I227</f>
        <v>807.6</v>
      </c>
      <c r="F1011" s="47">
        <f>Source!AL227+Source!AM227+Source!AO227</f>
        <v>47.230000000000004</v>
      </c>
      <c r="G1011" s="48"/>
      <c r="H1011" s="47"/>
      <c r="I1011" s="48" t="str">
        <f>Source!BO227</f>
        <v>Письмо Минстроя РФ №13023-ИФ/09 от. 07.03.2024</v>
      </c>
      <c r="J1011" s="48"/>
      <c r="K1011" s="47"/>
      <c r="L1011" s="49"/>
      <c r="S1011">
        <f>ROUND((Source!FX227/100)*((ROUND(Source!AF227*Source!I227, 2)+ROUND(Source!AE227*Source!I227, 2))), 2)</f>
        <v>11045.55</v>
      </c>
      <c r="T1011">
        <f>Source!X227</f>
        <v>540789.9</v>
      </c>
      <c r="U1011">
        <f>ROUND((Source!FY227/100)*((ROUND(Source!AF227*Source!I227, 2)+ROUND(Source!AE227*Source!I227, 2))), 2)</f>
        <v>5992.8</v>
      </c>
      <c r="V1011">
        <f>Source!Y227</f>
        <v>293407.28000000003</v>
      </c>
    </row>
    <row r="1012" spans="1:26" ht="28.5" x14ac:dyDescent="0.2">
      <c r="A1012" s="61"/>
      <c r="B1012" s="61"/>
      <c r="C1012" s="61" t="s">
        <v>1122</v>
      </c>
      <c r="D1012" s="46"/>
      <c r="E1012" s="31"/>
      <c r="F1012" s="47">
        <f>Source!AO227</f>
        <v>5.78</v>
      </c>
      <c r="G1012" s="48" t="str">
        <f>Source!DG227</f>
        <v>)*1,15)*1,1)*1,15</v>
      </c>
      <c r="H1012" s="47">
        <f>ROUND(Source!AF227*Source!I227, 2)</f>
        <v>6791.92</v>
      </c>
      <c r="I1012" s="48"/>
      <c r="J1012" s="48">
        <f>IF(Source!BA227&lt;&gt; 0, Source!BA227, 1)</f>
        <v>48.96</v>
      </c>
      <c r="K1012" s="47">
        <f>Source!S227</f>
        <v>332532.21000000002</v>
      </c>
      <c r="L1012" s="49"/>
      <c r="R1012">
        <f>H1012</f>
        <v>6791.92</v>
      </c>
    </row>
    <row r="1013" spans="1:26" ht="14.25" x14ac:dyDescent="0.2">
      <c r="A1013" s="61"/>
      <c r="B1013" s="61"/>
      <c r="C1013" s="61" t="s">
        <v>642</v>
      </c>
      <c r="D1013" s="46"/>
      <c r="E1013" s="31"/>
      <c r="F1013" s="47">
        <f>Source!AM227</f>
        <v>41.45</v>
      </c>
      <c r="G1013" s="48" t="str">
        <f>Source!DE227</f>
        <v>)*1,15)*1,15</v>
      </c>
      <c r="H1013" s="47">
        <f>ROUND(Source!AD227*Source!I227, 2)</f>
        <v>44724.89</v>
      </c>
      <c r="I1013" s="48"/>
      <c r="J1013" s="48">
        <f>IF(Source!BB227&lt;&gt; 0, Source!BB227, 1)</f>
        <v>14.22</v>
      </c>
      <c r="K1013" s="47">
        <f>Source!Q227</f>
        <v>635987.91</v>
      </c>
      <c r="L1013" s="49"/>
    </row>
    <row r="1014" spans="1:26" ht="28.5" x14ac:dyDescent="0.2">
      <c r="A1014" s="61"/>
      <c r="B1014" s="61"/>
      <c r="C1014" s="61" t="s">
        <v>1123</v>
      </c>
      <c r="D1014" s="46"/>
      <c r="E1014" s="31"/>
      <c r="F1014" s="47">
        <f>Source!AN227</f>
        <v>4.22</v>
      </c>
      <c r="G1014" s="48" t="str">
        <f>Source!DF227</f>
        <v>)*1,15)*1,1)*1,15</v>
      </c>
      <c r="H1014" s="50">
        <f>ROUND(Source!AE227*Source!I227, 2)</f>
        <v>4958.66</v>
      </c>
      <c r="I1014" s="48"/>
      <c r="J1014" s="48">
        <f>IF(Source!BS227&lt;&gt; 0, Source!BS227, 1)</f>
        <v>48.96</v>
      </c>
      <c r="K1014" s="50">
        <f>Source!R227</f>
        <v>242776.19</v>
      </c>
      <c r="L1014" s="49"/>
      <c r="R1014">
        <f>H1014</f>
        <v>4958.66</v>
      </c>
    </row>
    <row r="1015" spans="1:26" ht="14.25" x14ac:dyDescent="0.2">
      <c r="A1015" s="61"/>
      <c r="B1015" s="61"/>
      <c r="C1015" s="61" t="s">
        <v>1124</v>
      </c>
      <c r="D1015" s="46" t="s">
        <v>1125</v>
      </c>
      <c r="E1015" s="31">
        <f>Source!BZ227</f>
        <v>94</v>
      </c>
      <c r="F1015" s="63"/>
      <c r="G1015" s="48"/>
      <c r="H1015" s="47">
        <f>SUM(S1011:S1017)</f>
        <v>11045.55</v>
      </c>
      <c r="I1015" s="51"/>
      <c r="J1015" s="44">
        <f>Source!AT227</f>
        <v>94</v>
      </c>
      <c r="K1015" s="47">
        <f>SUM(T1011:T1017)</f>
        <v>540789.9</v>
      </c>
      <c r="L1015" s="49"/>
    </row>
    <row r="1016" spans="1:26" ht="14.25" x14ac:dyDescent="0.2">
      <c r="A1016" s="61"/>
      <c r="B1016" s="61"/>
      <c r="C1016" s="61" t="s">
        <v>1126</v>
      </c>
      <c r="D1016" s="46" t="s">
        <v>1125</v>
      </c>
      <c r="E1016" s="31">
        <f>Source!CA227</f>
        <v>51</v>
      </c>
      <c r="F1016" s="63"/>
      <c r="G1016" s="48"/>
      <c r="H1016" s="47">
        <f>SUM(U1011:U1017)</f>
        <v>5992.8</v>
      </c>
      <c r="I1016" s="51"/>
      <c r="J1016" s="44">
        <f>Source!AU227</f>
        <v>51</v>
      </c>
      <c r="K1016" s="47">
        <f>SUM(V1011:V1017)</f>
        <v>293407.28000000003</v>
      </c>
      <c r="L1016" s="49"/>
    </row>
    <row r="1017" spans="1:26" ht="14.25" x14ac:dyDescent="0.2">
      <c r="A1017" s="62"/>
      <c r="B1017" s="62"/>
      <c r="C1017" s="62" t="s">
        <v>1127</v>
      </c>
      <c r="D1017" s="52" t="s">
        <v>1128</v>
      </c>
      <c r="E1017" s="53">
        <f>Source!AQ227</f>
        <v>0.76</v>
      </c>
      <c r="F1017" s="54"/>
      <c r="G1017" s="55" t="str">
        <f>Source!DI227</f>
        <v>)*1,15)*1,15</v>
      </c>
      <c r="H1017" s="54"/>
      <c r="I1017" s="55"/>
      <c r="J1017" s="55"/>
      <c r="K1017" s="54"/>
      <c r="L1017" s="56">
        <f>Source!U227</f>
        <v>811.71875999999997</v>
      </c>
    </row>
    <row r="1018" spans="1:26" ht="15" x14ac:dyDescent="0.25">
      <c r="G1018" s="57">
        <f>H1012+H1013+H1015+H1016</f>
        <v>68555.16</v>
      </c>
      <c r="H1018" s="57"/>
      <c r="J1018" s="57">
        <f>K1012+K1013+K1015+K1016</f>
        <v>1802717.3</v>
      </c>
      <c r="K1018" s="57"/>
      <c r="L1018" s="58">
        <f>Source!U227</f>
        <v>811.71875999999997</v>
      </c>
      <c r="O1018" s="36">
        <f>G1018</f>
        <v>68555.16</v>
      </c>
      <c r="P1018" s="36">
        <f>J1018</f>
        <v>1802717.3</v>
      </c>
      <c r="Q1018" s="36">
        <f>L1018</f>
        <v>811.71875999999997</v>
      </c>
      <c r="W1018">
        <f>IF(Source!BI227&lt;=1,H1012+H1013+H1015+H1016, 0)</f>
        <v>68555.16</v>
      </c>
      <c r="X1018">
        <f>IF(Source!BI227=2,H1012+H1013+H1015+H1016, 0)</f>
        <v>0</v>
      </c>
      <c r="Y1018">
        <f>IF(Source!BI227=3,H1012+H1013+H1015+H1016, 0)</f>
        <v>0</v>
      </c>
      <c r="Z1018">
        <f>IF(Source!BI227=4,H1012+H1013+H1015+H1016, 0)</f>
        <v>0</v>
      </c>
    </row>
    <row r="1019" spans="1:26" ht="57" x14ac:dyDescent="0.2">
      <c r="A1019" s="62">
        <v>196</v>
      </c>
      <c r="B1019" s="62" t="str">
        <f>Source!F228</f>
        <v>01.7.07.29-0131</v>
      </c>
      <c r="C1019" s="62" t="s">
        <v>1226</v>
      </c>
      <c r="D1019" s="52" t="str">
        <f>Source!H228</f>
        <v>т</v>
      </c>
      <c r="E1019" s="53">
        <f>Source!I228</f>
        <v>30.687999999999999</v>
      </c>
      <c r="F1019" s="54">
        <f>Source!AL228</f>
        <v>1569.04</v>
      </c>
      <c r="G1019" s="55" t="str">
        <f>Source!DD228</f>
        <v/>
      </c>
      <c r="H1019" s="54">
        <f>ROUND(Source!AC228*Source!I228, 2)</f>
        <v>48150.7</v>
      </c>
      <c r="I1019" s="55" t="str">
        <f>Source!BO228</f>
        <v>Письмо Минстроя РФ №13023-ИФ/09 от. 07.03.2024</v>
      </c>
      <c r="J1019" s="55">
        <f>IF(Source!BC228&lt;&gt; 0, Source!BC228, 1)</f>
        <v>9.56</v>
      </c>
      <c r="K1019" s="54">
        <f>Source!P228</f>
        <v>460320.69</v>
      </c>
      <c r="L1019" s="59"/>
      <c r="S1019">
        <f>ROUND((Source!FX228/100)*((ROUND(Source!AF228*Source!I228, 2)+ROUND(Source!AE228*Source!I228, 2))), 2)</f>
        <v>0</v>
      </c>
      <c r="T1019">
        <f>Source!X228</f>
        <v>0</v>
      </c>
      <c r="U1019">
        <f>ROUND((Source!FY228/100)*((ROUND(Source!AF228*Source!I228, 2)+ROUND(Source!AE228*Source!I228, 2))), 2)</f>
        <v>0</v>
      </c>
      <c r="V1019">
        <f>Source!Y228</f>
        <v>0</v>
      </c>
    </row>
    <row r="1020" spans="1:26" ht="15" x14ac:dyDescent="0.25">
      <c r="G1020" s="57">
        <f>H1019</f>
        <v>48150.7</v>
      </c>
      <c r="H1020" s="57"/>
      <c r="J1020" s="57">
        <f>K1019</f>
        <v>460320.69</v>
      </c>
      <c r="K1020" s="57"/>
      <c r="L1020" s="58">
        <f>Source!U228</f>
        <v>0</v>
      </c>
      <c r="O1020" s="36">
        <f>G1020</f>
        <v>48150.7</v>
      </c>
      <c r="P1020" s="36">
        <f>J1020</f>
        <v>460320.69</v>
      </c>
      <c r="Q1020" s="36">
        <f>L1020</f>
        <v>0</v>
      </c>
      <c r="W1020">
        <f>IF(Source!BI228&lt;=1,H1019, 0)</f>
        <v>48150.7</v>
      </c>
      <c r="X1020">
        <f>IF(Source!BI228=2,H1019, 0)</f>
        <v>0</v>
      </c>
      <c r="Y1020">
        <f>IF(Source!BI228=3,H1019, 0)</f>
        <v>0</v>
      </c>
      <c r="Z1020">
        <f>IF(Source!BI228=4,H1019, 0)</f>
        <v>0</v>
      </c>
    </row>
    <row r="1021" spans="1:26" ht="401.25" x14ac:dyDescent="0.2">
      <c r="A1021" s="61">
        <v>197</v>
      </c>
      <c r="B1021" s="61" t="s">
        <v>1227</v>
      </c>
      <c r="C1021" s="61" t="s">
        <v>1307</v>
      </c>
      <c r="D1021" s="46" t="str">
        <f>Source!H229</f>
        <v>м2</v>
      </c>
      <c r="E1021" s="31">
        <f>Source!I229</f>
        <v>807.6</v>
      </c>
      <c r="F1021" s="47">
        <f>Source!AL229+Source!AM229+Source!AO229</f>
        <v>0.76</v>
      </c>
      <c r="G1021" s="48"/>
      <c r="H1021" s="47"/>
      <c r="I1021" s="48" t="str">
        <f>Source!BO229</f>
        <v>Письмо Минстроя РФ №13023-ИФ/09 от. 07.03.2024</v>
      </c>
      <c r="J1021" s="48"/>
      <c r="K1021" s="47"/>
      <c r="L1021" s="49"/>
      <c r="S1021">
        <f>ROUND((Source!FX229/100)*((ROUND(Source!AF229*Source!I229, 2)+ROUND(Source!AE229*Source!I229, 2))), 2)</f>
        <v>842.65</v>
      </c>
      <c r="T1021">
        <f>Source!X229</f>
        <v>41256.14</v>
      </c>
      <c r="U1021">
        <f>ROUND((Source!FY229/100)*((ROUND(Source!AF229*Source!I229, 2)+ROUND(Source!AE229*Source!I229, 2))), 2)</f>
        <v>457.18</v>
      </c>
      <c r="V1021">
        <f>Source!Y229</f>
        <v>22383.65</v>
      </c>
    </row>
    <row r="1022" spans="1:26" ht="28.5" x14ac:dyDescent="0.2">
      <c r="A1022" s="61"/>
      <c r="B1022" s="61"/>
      <c r="C1022" s="61" t="s">
        <v>1122</v>
      </c>
      <c r="D1022" s="46"/>
      <c r="E1022" s="31"/>
      <c r="F1022" s="47">
        <f>Source!AO229</f>
        <v>0.76</v>
      </c>
      <c r="G1022" s="48" t="str">
        <f>Source!DG229</f>
        <v>)*1,15)*1,1)*1,15</v>
      </c>
      <c r="H1022" s="47">
        <f>ROUND(Source!AF229*Source!I229, 2)</f>
        <v>896.44</v>
      </c>
      <c r="I1022" s="48"/>
      <c r="J1022" s="48">
        <f>IF(Source!BA229&lt;&gt; 0, Source!BA229, 1)</f>
        <v>48.96</v>
      </c>
      <c r="K1022" s="47">
        <f>Source!S229</f>
        <v>43889.51</v>
      </c>
      <c r="L1022" s="49"/>
      <c r="R1022">
        <f>H1022</f>
        <v>896.44</v>
      </c>
    </row>
    <row r="1023" spans="1:26" ht="14.25" x14ac:dyDescent="0.2">
      <c r="A1023" s="61"/>
      <c r="B1023" s="61"/>
      <c r="C1023" s="61" t="s">
        <v>1124</v>
      </c>
      <c r="D1023" s="46" t="s">
        <v>1125</v>
      </c>
      <c r="E1023" s="31">
        <f>Source!BZ229</f>
        <v>94</v>
      </c>
      <c r="F1023" s="63"/>
      <c r="G1023" s="48"/>
      <c r="H1023" s="47">
        <f>SUM(S1021:S1025)</f>
        <v>842.65</v>
      </c>
      <c r="I1023" s="51"/>
      <c r="J1023" s="44">
        <f>Source!AT229</f>
        <v>94</v>
      </c>
      <c r="K1023" s="47">
        <f>SUM(T1021:T1025)</f>
        <v>41256.14</v>
      </c>
      <c r="L1023" s="49"/>
    </row>
    <row r="1024" spans="1:26" ht="14.25" x14ac:dyDescent="0.2">
      <c r="A1024" s="61"/>
      <c r="B1024" s="61"/>
      <c r="C1024" s="61" t="s">
        <v>1126</v>
      </c>
      <c r="D1024" s="46" t="s">
        <v>1125</v>
      </c>
      <c r="E1024" s="31">
        <f>Source!CA229</f>
        <v>51</v>
      </c>
      <c r="F1024" s="63"/>
      <c r="G1024" s="48"/>
      <c r="H1024" s="47">
        <f>SUM(U1021:U1025)</f>
        <v>457.18</v>
      </c>
      <c r="I1024" s="51"/>
      <c r="J1024" s="44">
        <f>Source!AU229</f>
        <v>51</v>
      </c>
      <c r="K1024" s="47">
        <f>SUM(V1021:V1025)</f>
        <v>22383.65</v>
      </c>
      <c r="L1024" s="49"/>
    </row>
    <row r="1025" spans="1:26" ht="14.25" x14ac:dyDescent="0.2">
      <c r="A1025" s="62"/>
      <c r="B1025" s="62"/>
      <c r="C1025" s="62" t="s">
        <v>1127</v>
      </c>
      <c r="D1025" s="52" t="s">
        <v>1128</v>
      </c>
      <c r="E1025" s="53">
        <f>Source!AQ229</f>
        <v>0.1</v>
      </c>
      <c r="F1025" s="54"/>
      <c r="G1025" s="55" t="str">
        <f>Source!DI229</f>
        <v>)*1,15)*1,15</v>
      </c>
      <c r="H1025" s="54"/>
      <c r="I1025" s="55"/>
      <c r="J1025" s="55"/>
      <c r="K1025" s="54"/>
      <c r="L1025" s="56">
        <f>Source!U229</f>
        <v>106.80509999999998</v>
      </c>
    </row>
    <row r="1026" spans="1:26" ht="15" x14ac:dyDescent="0.25">
      <c r="G1026" s="57">
        <f>H1022+H1023+H1024</f>
        <v>2196.27</v>
      </c>
      <c r="H1026" s="57"/>
      <c r="J1026" s="57">
        <f>K1022+K1023+K1024</f>
        <v>107529.29999999999</v>
      </c>
      <c r="K1026" s="57"/>
      <c r="L1026" s="58">
        <f>Source!U229</f>
        <v>106.80509999999998</v>
      </c>
      <c r="O1026" s="36">
        <f>G1026</f>
        <v>2196.27</v>
      </c>
      <c r="P1026" s="36">
        <f>J1026</f>
        <v>107529.29999999999</v>
      </c>
      <c r="Q1026" s="36">
        <f>L1026</f>
        <v>106.80509999999998</v>
      </c>
      <c r="W1026">
        <f>IF(Source!BI229&lt;=1,H1022+H1023+H1024, 0)</f>
        <v>2196.27</v>
      </c>
      <c r="X1026">
        <f>IF(Source!BI229=2,H1022+H1023+H1024, 0)</f>
        <v>0</v>
      </c>
      <c r="Y1026">
        <f>IF(Source!BI229=3,H1022+H1023+H1024, 0)</f>
        <v>0</v>
      </c>
      <c r="Z1026">
        <f>IF(Source!BI229=4,H1022+H1023+H1024, 0)</f>
        <v>0</v>
      </c>
    </row>
    <row r="1027" spans="1:26" ht="409.5" x14ac:dyDescent="0.2">
      <c r="A1027" s="61">
        <v>198</v>
      </c>
      <c r="B1027" s="61" t="s">
        <v>1229</v>
      </c>
      <c r="C1027" s="61" t="s">
        <v>1308</v>
      </c>
      <c r="D1027" s="46" t="str">
        <f>Source!H230</f>
        <v>100 м2</v>
      </c>
      <c r="E1027" s="31">
        <f>Source!I230</f>
        <v>8.0760000000000005</v>
      </c>
      <c r="F1027" s="47">
        <f>Source!AL230+Source!AM230+Source!AO230</f>
        <v>309.2</v>
      </c>
      <c r="G1027" s="48"/>
      <c r="H1027" s="47"/>
      <c r="I1027" s="48" t="str">
        <f>Source!BO230</f>
        <v>Письмо Минстроя РФ №13023-ИФ/09 от. 07.03.2024</v>
      </c>
      <c r="J1027" s="48"/>
      <c r="K1027" s="47"/>
      <c r="L1027" s="49"/>
      <c r="S1027">
        <f>ROUND((Source!FX230/100)*((ROUND(Source!AF230*Source!I230, 2)+ROUND(Source!AE230*Source!I230, 2))), 2)</f>
        <v>386.93</v>
      </c>
      <c r="T1027">
        <f>Source!X230</f>
        <v>18944.37</v>
      </c>
      <c r="U1027">
        <f>ROUND((Source!FY230/100)*((ROUND(Source!AF230*Source!I230, 2)+ROUND(Source!AE230*Source!I230, 2))), 2)</f>
        <v>209.93</v>
      </c>
      <c r="V1027">
        <f>Source!Y230</f>
        <v>10278.33</v>
      </c>
    </row>
    <row r="1028" spans="1:26" x14ac:dyDescent="0.2">
      <c r="C1028" s="37" t="str">
        <f>"Объем: "&amp;Source!I230&amp;"=807,6/"&amp;"100"</f>
        <v>Объем: 8,076=807,6/100</v>
      </c>
    </row>
    <row r="1029" spans="1:26" ht="28.5" x14ac:dyDescent="0.2">
      <c r="A1029" s="61"/>
      <c r="B1029" s="61"/>
      <c r="C1029" s="61" t="s">
        <v>1122</v>
      </c>
      <c r="D1029" s="46"/>
      <c r="E1029" s="31"/>
      <c r="F1029" s="47">
        <f>Source!AO230</f>
        <v>34.75</v>
      </c>
      <c r="G1029" s="48" t="str">
        <f>Source!DG230</f>
        <v>)*1,15)*1,1)*1,15</v>
      </c>
      <c r="H1029" s="47">
        <f>ROUND(Source!AF230*Source!I230, 2)</f>
        <v>408.24</v>
      </c>
      <c r="I1029" s="48"/>
      <c r="J1029" s="48">
        <f>IF(Source!BA230&lt;&gt; 0, Source!BA230, 1)</f>
        <v>48.96</v>
      </c>
      <c r="K1029" s="47">
        <f>Source!S230</f>
        <v>19987.52</v>
      </c>
      <c r="L1029" s="49"/>
      <c r="R1029">
        <f>H1029</f>
        <v>408.24</v>
      </c>
    </row>
    <row r="1030" spans="1:26" ht="14.25" x14ac:dyDescent="0.2">
      <c r="A1030" s="61"/>
      <c r="B1030" s="61"/>
      <c r="C1030" s="61" t="s">
        <v>642</v>
      </c>
      <c r="D1030" s="46"/>
      <c r="E1030" s="31"/>
      <c r="F1030" s="47">
        <f>Source!AM230</f>
        <v>2.7</v>
      </c>
      <c r="G1030" s="48" t="str">
        <f>Source!DE230</f>
        <v>)*1,15)*1,15</v>
      </c>
      <c r="H1030" s="47">
        <f>ROUND(Source!AD230*Source!I230, 2)</f>
        <v>29.15</v>
      </c>
      <c r="I1030" s="48"/>
      <c r="J1030" s="48">
        <f>IF(Source!BB230&lt;&gt; 0, Source!BB230, 1)</f>
        <v>14.22</v>
      </c>
      <c r="K1030" s="47">
        <f>Source!Q230</f>
        <v>414.57</v>
      </c>
      <c r="L1030" s="49"/>
    </row>
    <row r="1031" spans="1:26" ht="28.5" x14ac:dyDescent="0.2">
      <c r="A1031" s="61"/>
      <c r="B1031" s="61"/>
      <c r="C1031" s="61" t="s">
        <v>1123</v>
      </c>
      <c r="D1031" s="46"/>
      <c r="E1031" s="31"/>
      <c r="F1031" s="47">
        <f>Source!AN230</f>
        <v>0.28999999999999998</v>
      </c>
      <c r="G1031" s="48" t="str">
        <f>Source!DF230</f>
        <v>)*1,15)*1,1)*1,15</v>
      </c>
      <c r="H1031" s="50">
        <f>ROUND(Source!AE230*Source!I230, 2)</f>
        <v>3.39</v>
      </c>
      <c r="I1031" s="48"/>
      <c r="J1031" s="48">
        <f>IF(Source!BS230&lt;&gt; 0, Source!BS230, 1)</f>
        <v>48.96</v>
      </c>
      <c r="K1031" s="50">
        <f>Source!R230</f>
        <v>166.07</v>
      </c>
      <c r="L1031" s="49"/>
      <c r="R1031">
        <f>H1031</f>
        <v>3.39</v>
      </c>
    </row>
    <row r="1032" spans="1:26" ht="14.25" x14ac:dyDescent="0.2">
      <c r="A1032" s="61"/>
      <c r="B1032" s="61"/>
      <c r="C1032" s="61" t="s">
        <v>1158</v>
      </c>
      <c r="D1032" s="46"/>
      <c r="E1032" s="31"/>
      <c r="F1032" s="47">
        <f>Source!AL230</f>
        <v>271.75</v>
      </c>
      <c r="G1032" s="48" t="str">
        <f>Source!DD230</f>
        <v/>
      </c>
      <c r="H1032" s="47">
        <f>ROUND(Source!AC230*Source!I230, 2)</f>
        <v>2194.65</v>
      </c>
      <c r="I1032" s="48"/>
      <c r="J1032" s="48">
        <f>IF(Source!BC230&lt;&gt; 0, Source!BC230, 1)</f>
        <v>9.56</v>
      </c>
      <c r="K1032" s="47">
        <f>Source!P230</f>
        <v>20980.880000000001</v>
      </c>
      <c r="L1032" s="49"/>
    </row>
    <row r="1033" spans="1:26" ht="14.25" x14ac:dyDescent="0.2">
      <c r="A1033" s="61"/>
      <c r="B1033" s="61"/>
      <c r="C1033" s="61" t="s">
        <v>1124</v>
      </c>
      <c r="D1033" s="46" t="s">
        <v>1125</v>
      </c>
      <c r="E1033" s="31">
        <f>Source!BZ230</f>
        <v>94</v>
      </c>
      <c r="F1033" s="63"/>
      <c r="G1033" s="48"/>
      <c r="H1033" s="47">
        <f>SUM(S1027:S1035)</f>
        <v>386.93</v>
      </c>
      <c r="I1033" s="51"/>
      <c r="J1033" s="44">
        <f>Source!AT230</f>
        <v>94</v>
      </c>
      <c r="K1033" s="47">
        <f>SUM(T1027:T1035)</f>
        <v>18944.37</v>
      </c>
      <c r="L1033" s="49"/>
    </row>
    <row r="1034" spans="1:26" ht="14.25" x14ac:dyDescent="0.2">
      <c r="A1034" s="61"/>
      <c r="B1034" s="61"/>
      <c r="C1034" s="61" t="s">
        <v>1126</v>
      </c>
      <c r="D1034" s="46" t="s">
        <v>1125</v>
      </c>
      <c r="E1034" s="31">
        <f>Source!CA230</f>
        <v>51</v>
      </c>
      <c r="F1034" s="63"/>
      <c r="G1034" s="48"/>
      <c r="H1034" s="47">
        <f>SUM(U1027:U1035)</f>
        <v>209.93</v>
      </c>
      <c r="I1034" s="51"/>
      <c r="J1034" s="44">
        <f>Source!AU230</f>
        <v>51</v>
      </c>
      <c r="K1034" s="47">
        <f>SUM(V1027:V1035)</f>
        <v>10278.33</v>
      </c>
      <c r="L1034" s="49"/>
    </row>
    <row r="1035" spans="1:26" ht="14.25" x14ac:dyDescent="0.2">
      <c r="A1035" s="62"/>
      <c r="B1035" s="62"/>
      <c r="C1035" s="62" t="s">
        <v>1127</v>
      </c>
      <c r="D1035" s="52" t="s">
        <v>1128</v>
      </c>
      <c r="E1035" s="53">
        <f>Source!AQ230</f>
        <v>4.45</v>
      </c>
      <c r="F1035" s="54"/>
      <c r="G1035" s="55" t="str">
        <f>Source!DI230</f>
        <v>)*1,15)*1,15</v>
      </c>
      <c r="H1035" s="54"/>
      <c r="I1035" s="55"/>
      <c r="J1035" s="55"/>
      <c r="K1035" s="54"/>
      <c r="L1035" s="56">
        <f>Source!U230</f>
        <v>47.5282695</v>
      </c>
    </row>
    <row r="1036" spans="1:26" ht="15" x14ac:dyDescent="0.25">
      <c r="G1036" s="57">
        <f>H1029+H1030+H1032+H1033+H1034</f>
        <v>3228.8999999999996</v>
      </c>
      <c r="H1036" s="57"/>
      <c r="J1036" s="57">
        <f>K1029+K1030+K1032+K1033+K1034</f>
        <v>70605.67</v>
      </c>
      <c r="K1036" s="57"/>
      <c r="L1036" s="58">
        <f>Source!U230</f>
        <v>47.5282695</v>
      </c>
      <c r="O1036" s="36">
        <f>G1036</f>
        <v>3228.8999999999996</v>
      </c>
      <c r="P1036" s="36">
        <f>J1036</f>
        <v>70605.67</v>
      </c>
      <c r="Q1036" s="36">
        <f>L1036</f>
        <v>47.5282695</v>
      </c>
      <c r="W1036">
        <f>IF(Source!BI230&lt;=1,H1029+H1030+H1032+H1033+H1034, 0)</f>
        <v>3228.8999999999996</v>
      </c>
      <c r="X1036">
        <f>IF(Source!BI230=2,H1029+H1030+H1032+H1033+H1034, 0)</f>
        <v>0</v>
      </c>
      <c r="Y1036">
        <f>IF(Source!BI230=3,H1029+H1030+H1032+H1033+H1034, 0)</f>
        <v>0</v>
      </c>
      <c r="Z1036">
        <f>IF(Source!BI230=4,H1029+H1030+H1032+H1033+H1034, 0)</f>
        <v>0</v>
      </c>
    </row>
    <row r="1037" spans="1:26" ht="409.5" x14ac:dyDescent="0.2">
      <c r="A1037" s="61">
        <v>199</v>
      </c>
      <c r="B1037" s="61" t="s">
        <v>1231</v>
      </c>
      <c r="C1037" s="61" t="s">
        <v>1309</v>
      </c>
      <c r="D1037" s="46" t="str">
        <f>Source!H231</f>
        <v>100 м2</v>
      </c>
      <c r="E1037" s="31">
        <f>Source!I231</f>
        <v>8.0760000000000005</v>
      </c>
      <c r="F1037" s="47">
        <f>Source!AL231+Source!AM231+Source!AO231</f>
        <v>103.51022999999999</v>
      </c>
      <c r="G1037" s="48"/>
      <c r="H1037" s="47"/>
      <c r="I1037" s="48" t="str">
        <f>Source!BO231</f>
        <v>Письмо Минстроя РФ №13023-ИФ/09 от. 07.03.2024</v>
      </c>
      <c r="J1037" s="48"/>
      <c r="K1037" s="47"/>
      <c r="L1037" s="49"/>
      <c r="S1037">
        <f>ROUND((Source!FX231/100)*((ROUND(Source!AF231*Source!I231, 2)+ROUND(Source!AE231*Source!I231, 2))), 2)</f>
        <v>457.01</v>
      </c>
      <c r="T1037">
        <f>Source!X231</f>
        <v>22374.95</v>
      </c>
      <c r="U1037">
        <f>ROUND((Source!FY231/100)*((ROUND(Source!AF231*Source!I231, 2)+ROUND(Source!AE231*Source!I231, 2))), 2)</f>
        <v>247.95</v>
      </c>
      <c r="V1037">
        <f>Source!Y231</f>
        <v>12139.6</v>
      </c>
    </row>
    <row r="1038" spans="1:26" x14ac:dyDescent="0.2">
      <c r="C1038" s="37" t="str">
        <f>"Объем: "&amp;Source!I231&amp;"=807,6/"&amp;"100"</f>
        <v>Объем: 8,076=807,6/100</v>
      </c>
    </row>
    <row r="1039" spans="1:26" ht="28.5" x14ac:dyDescent="0.2">
      <c r="A1039" s="61"/>
      <c r="B1039" s="61"/>
      <c r="C1039" s="61" t="s">
        <v>1122</v>
      </c>
      <c r="D1039" s="46"/>
      <c r="E1039" s="31"/>
      <c r="F1039" s="47">
        <f>Source!AO231</f>
        <v>45.332799999999992</v>
      </c>
      <c r="G1039" s="48" t="str">
        <f>Source!DG231</f>
        <v>)*1,15)*1,1)*1,15</v>
      </c>
      <c r="H1039" s="47">
        <f>ROUND(Source!AF231*Source!I231, 2)</f>
        <v>484.16</v>
      </c>
      <c r="I1039" s="48"/>
      <c r="J1039" s="48">
        <f>IF(Source!BA231&lt;&gt; 0, Source!BA231, 1)</f>
        <v>48.96</v>
      </c>
      <c r="K1039" s="47">
        <f>Source!S231</f>
        <v>23704.29</v>
      </c>
      <c r="L1039" s="49"/>
      <c r="R1039">
        <f>H1039</f>
        <v>484.16</v>
      </c>
    </row>
    <row r="1040" spans="1:26" ht="14.25" x14ac:dyDescent="0.2">
      <c r="A1040" s="61"/>
      <c r="B1040" s="61"/>
      <c r="C1040" s="61" t="s">
        <v>642</v>
      </c>
      <c r="D1040" s="46"/>
      <c r="E1040" s="31"/>
      <c r="F1040" s="47">
        <f>Source!AM231</f>
        <v>9.5057000000000009</v>
      </c>
      <c r="G1040" s="48" t="str">
        <f>Source!DE231</f>
        <v>)*1,15)*1,15</v>
      </c>
      <c r="H1040" s="47">
        <f>ROUND(Source!AD231*Source!I231, 2)</f>
        <v>101.52</v>
      </c>
      <c r="I1040" s="48"/>
      <c r="J1040" s="48">
        <f>IF(Source!BB231&lt;&gt; 0, Source!BB231, 1)</f>
        <v>14.22</v>
      </c>
      <c r="K1040" s="47">
        <f>Source!Q231</f>
        <v>1443.55</v>
      </c>
      <c r="L1040" s="49"/>
    </row>
    <row r="1041" spans="1:26" ht="28.5" x14ac:dyDescent="0.2">
      <c r="A1041" s="61"/>
      <c r="B1041" s="61"/>
      <c r="C1041" s="61" t="s">
        <v>1123</v>
      </c>
      <c r="D1041" s="46"/>
      <c r="E1041" s="31"/>
      <c r="F1041" s="47">
        <f>Source!AN231</f>
        <v>0.1895</v>
      </c>
      <c r="G1041" s="48" t="str">
        <f>Source!DF231</f>
        <v>)*1,15)*1,1)*1,15</v>
      </c>
      <c r="H1041" s="50">
        <f>ROUND(Source!AE231*Source!I231, 2)</f>
        <v>2.02</v>
      </c>
      <c r="I1041" s="48"/>
      <c r="J1041" s="48">
        <f>IF(Source!BS231&lt;&gt; 0, Source!BS231, 1)</f>
        <v>48.96</v>
      </c>
      <c r="K1041" s="50">
        <f>Source!R231</f>
        <v>98.85</v>
      </c>
      <c r="L1041" s="49"/>
      <c r="R1041">
        <f>H1041</f>
        <v>2.02</v>
      </c>
    </row>
    <row r="1042" spans="1:26" ht="14.25" x14ac:dyDescent="0.2">
      <c r="A1042" s="61"/>
      <c r="B1042" s="61"/>
      <c r="C1042" s="61" t="s">
        <v>1158</v>
      </c>
      <c r="D1042" s="46"/>
      <c r="E1042" s="31"/>
      <c r="F1042" s="47">
        <f>Source!AL231</f>
        <v>48.671730000000004</v>
      </c>
      <c r="G1042" s="48" t="str">
        <f>Source!DD231</f>
        <v/>
      </c>
      <c r="H1042" s="47">
        <f>ROUND(Source!AC231*Source!I231, 2)</f>
        <v>393.06</v>
      </c>
      <c r="I1042" s="48"/>
      <c r="J1042" s="48">
        <f>IF(Source!BC231&lt;&gt; 0, Source!BC231, 1)</f>
        <v>9.56</v>
      </c>
      <c r="K1042" s="47">
        <f>Source!P231</f>
        <v>3757.64</v>
      </c>
      <c r="L1042" s="49"/>
    </row>
    <row r="1043" spans="1:26" ht="14.25" x14ac:dyDescent="0.2">
      <c r="A1043" s="61"/>
      <c r="B1043" s="61"/>
      <c r="C1043" s="61" t="s">
        <v>1124</v>
      </c>
      <c r="D1043" s="46" t="s">
        <v>1125</v>
      </c>
      <c r="E1043" s="31">
        <f>Source!BZ231</f>
        <v>94</v>
      </c>
      <c r="F1043" s="63"/>
      <c r="G1043" s="48"/>
      <c r="H1043" s="47">
        <f>SUM(S1037:S1045)</f>
        <v>457.01</v>
      </c>
      <c r="I1043" s="51"/>
      <c r="J1043" s="44">
        <f>Source!AT231</f>
        <v>94</v>
      </c>
      <c r="K1043" s="47">
        <f>SUM(T1037:T1045)</f>
        <v>22374.95</v>
      </c>
      <c r="L1043" s="49"/>
    </row>
    <row r="1044" spans="1:26" ht="14.25" x14ac:dyDescent="0.2">
      <c r="A1044" s="61"/>
      <c r="B1044" s="61"/>
      <c r="C1044" s="61" t="s">
        <v>1126</v>
      </c>
      <c r="D1044" s="46" t="s">
        <v>1125</v>
      </c>
      <c r="E1044" s="31">
        <f>Source!CA231</f>
        <v>51</v>
      </c>
      <c r="F1044" s="63"/>
      <c r="G1044" s="48"/>
      <c r="H1044" s="47">
        <f>SUM(U1037:U1045)</f>
        <v>247.95</v>
      </c>
      <c r="I1044" s="51"/>
      <c r="J1044" s="44">
        <f>Source!AU231</f>
        <v>51</v>
      </c>
      <c r="K1044" s="47">
        <f>SUM(V1037:V1045)</f>
        <v>12139.6</v>
      </c>
      <c r="L1044" s="49"/>
    </row>
    <row r="1045" spans="1:26" ht="14.25" x14ac:dyDescent="0.2">
      <c r="A1045" s="62"/>
      <c r="B1045" s="62"/>
      <c r="C1045" s="62" t="s">
        <v>1127</v>
      </c>
      <c r="D1045" s="52" t="s">
        <v>1128</v>
      </c>
      <c r="E1045" s="53">
        <f>Source!AQ231</f>
        <v>4.6399999999999997</v>
      </c>
      <c r="F1045" s="54"/>
      <c r="G1045" s="55" t="str">
        <f>Source!DI231</f>
        <v>)*1,15)*1,15</v>
      </c>
      <c r="H1045" s="54"/>
      <c r="I1045" s="55"/>
      <c r="J1045" s="55"/>
      <c r="K1045" s="54"/>
      <c r="L1045" s="56">
        <f>Source!U231</f>
        <v>49.557566399999999</v>
      </c>
    </row>
    <row r="1046" spans="1:26" ht="15" x14ac:dyDescent="0.25">
      <c r="G1046" s="57">
        <f>H1039+H1040+H1042+H1043+H1044</f>
        <v>1683.7</v>
      </c>
      <c r="H1046" s="57"/>
      <c r="J1046" s="57">
        <f>K1039+K1040+K1042+K1043+K1044</f>
        <v>63420.03</v>
      </c>
      <c r="K1046" s="57"/>
      <c r="L1046" s="58">
        <f>Source!U231</f>
        <v>49.557566399999999</v>
      </c>
      <c r="O1046" s="36">
        <f>G1046</f>
        <v>1683.7</v>
      </c>
      <c r="P1046" s="36">
        <f>J1046</f>
        <v>63420.03</v>
      </c>
      <c r="Q1046" s="36">
        <f>L1046</f>
        <v>49.557566399999999</v>
      </c>
      <c r="W1046">
        <f>IF(Source!BI231&lt;=1,H1039+H1040+H1042+H1043+H1044, 0)</f>
        <v>1683.7</v>
      </c>
      <c r="X1046">
        <f>IF(Source!BI231=2,H1039+H1040+H1042+H1043+H1044, 0)</f>
        <v>0</v>
      </c>
      <c r="Y1046">
        <f>IF(Source!BI231=3,H1039+H1040+H1042+H1043+H1044, 0)</f>
        <v>0</v>
      </c>
      <c r="Z1046">
        <f>IF(Source!BI231=4,H1039+H1040+H1042+H1043+H1044, 0)</f>
        <v>0</v>
      </c>
    </row>
    <row r="1047" spans="1:26" ht="57" x14ac:dyDescent="0.2">
      <c r="A1047" s="62">
        <v>200</v>
      </c>
      <c r="B1047" s="62" t="str">
        <f>Source!F232</f>
        <v>14.4.04.13-0211</v>
      </c>
      <c r="C1047" s="62" t="s">
        <v>1233</v>
      </c>
      <c r="D1047" s="52" t="str">
        <f>Source!H232</f>
        <v>кг</v>
      </c>
      <c r="E1047" s="53">
        <f>Source!I232</f>
        <v>174.4</v>
      </c>
      <c r="F1047" s="54">
        <f>Source!AL232</f>
        <v>45.5</v>
      </c>
      <c r="G1047" s="55" t="str">
        <f>Source!DD232</f>
        <v/>
      </c>
      <c r="H1047" s="54">
        <f>ROUND(Source!AC232*Source!I232, 2)</f>
        <v>7935.2</v>
      </c>
      <c r="I1047" s="55" t="str">
        <f>Source!BO232</f>
        <v>Письмо Минстроя РФ №13023-ИФ/09 от. 07.03.2024</v>
      </c>
      <c r="J1047" s="55">
        <f>IF(Source!BC232&lt;&gt; 0, Source!BC232, 1)</f>
        <v>9.56</v>
      </c>
      <c r="K1047" s="54">
        <f>Source!P232</f>
        <v>75860.509999999995</v>
      </c>
      <c r="L1047" s="59"/>
      <c r="S1047">
        <f>ROUND((Source!FX232/100)*((ROUND(Source!AF232*Source!I232, 2)+ROUND(Source!AE232*Source!I232, 2))), 2)</f>
        <v>0</v>
      </c>
      <c r="T1047">
        <f>Source!X232</f>
        <v>0</v>
      </c>
      <c r="U1047">
        <f>ROUND((Source!FY232/100)*((ROUND(Source!AF232*Source!I232, 2)+ROUND(Source!AE232*Source!I232, 2))), 2)</f>
        <v>0</v>
      </c>
      <c r="V1047">
        <f>Source!Y232</f>
        <v>0</v>
      </c>
    </row>
    <row r="1048" spans="1:26" ht="15" x14ac:dyDescent="0.25">
      <c r="G1048" s="57">
        <f>H1047</f>
        <v>7935.2</v>
      </c>
      <c r="H1048" s="57"/>
      <c r="J1048" s="57">
        <f>K1047</f>
        <v>75860.509999999995</v>
      </c>
      <c r="K1048" s="57"/>
      <c r="L1048" s="58">
        <f>Source!U232</f>
        <v>0</v>
      </c>
      <c r="O1048" s="36">
        <f>G1048</f>
        <v>7935.2</v>
      </c>
      <c r="P1048" s="36">
        <f>J1048</f>
        <v>75860.509999999995</v>
      </c>
      <c r="Q1048" s="36">
        <f>L1048</f>
        <v>0</v>
      </c>
      <c r="W1048">
        <f>IF(Source!BI232&lt;=1,H1047, 0)</f>
        <v>7935.2</v>
      </c>
      <c r="X1048">
        <f>IF(Source!BI232=2,H1047, 0)</f>
        <v>0</v>
      </c>
      <c r="Y1048">
        <f>IF(Source!BI232=3,H1047, 0)</f>
        <v>0</v>
      </c>
      <c r="Z1048">
        <f>IF(Source!BI232=4,H1047, 0)</f>
        <v>0</v>
      </c>
    </row>
    <row r="1049" spans="1:26" ht="57" x14ac:dyDescent="0.2">
      <c r="A1049" s="62">
        <v>201</v>
      </c>
      <c r="B1049" s="62" t="str">
        <f>Source!F233</f>
        <v>14.5.09.07-0032</v>
      </c>
      <c r="C1049" s="62" t="s">
        <v>1234</v>
      </c>
      <c r="D1049" s="52" t="str">
        <f>Source!H233</f>
        <v>л</v>
      </c>
      <c r="E1049" s="53">
        <f>Source!I233</f>
        <v>8.7200000000000006</v>
      </c>
      <c r="F1049" s="54">
        <f>Source!AL233</f>
        <v>12.55</v>
      </c>
      <c r="G1049" s="55" t="str">
        <f>Source!DD233</f>
        <v/>
      </c>
      <c r="H1049" s="54">
        <f>ROUND(Source!AC233*Source!I233, 2)</f>
        <v>109.44</v>
      </c>
      <c r="I1049" s="55" t="str">
        <f>Source!BO233</f>
        <v>Письмо Минстроя РФ №13023-ИФ/09 от. 07.03.2024</v>
      </c>
      <c r="J1049" s="55">
        <f>IF(Source!BC233&lt;&gt; 0, Source!BC233, 1)</f>
        <v>9.56</v>
      </c>
      <c r="K1049" s="54">
        <f>Source!P233</f>
        <v>1046.21</v>
      </c>
      <c r="L1049" s="59"/>
      <c r="S1049">
        <f>ROUND((Source!FX233/100)*((ROUND(Source!AF233*Source!I233, 2)+ROUND(Source!AE233*Source!I233, 2))), 2)</f>
        <v>0</v>
      </c>
      <c r="T1049">
        <f>Source!X233</f>
        <v>0</v>
      </c>
      <c r="U1049">
        <f>ROUND((Source!FY233/100)*((ROUND(Source!AF233*Source!I233, 2)+ROUND(Source!AE233*Source!I233, 2))), 2)</f>
        <v>0</v>
      </c>
      <c r="V1049">
        <f>Source!Y233</f>
        <v>0</v>
      </c>
    </row>
    <row r="1050" spans="1:26" ht="15" x14ac:dyDescent="0.25">
      <c r="G1050" s="57">
        <f>H1049</f>
        <v>109.44</v>
      </c>
      <c r="H1050" s="57"/>
      <c r="J1050" s="57">
        <f>K1049</f>
        <v>1046.21</v>
      </c>
      <c r="K1050" s="57"/>
      <c r="L1050" s="58">
        <f>Source!U233</f>
        <v>0</v>
      </c>
      <c r="O1050" s="36">
        <f>G1050</f>
        <v>109.44</v>
      </c>
      <c r="P1050" s="36">
        <f>J1050</f>
        <v>1046.21</v>
      </c>
      <c r="Q1050" s="36">
        <f>L1050</f>
        <v>0</v>
      </c>
      <c r="W1050">
        <f>IF(Source!BI233&lt;=1,H1049, 0)</f>
        <v>109.44</v>
      </c>
      <c r="X1050">
        <f>IF(Source!BI233=2,H1049, 0)</f>
        <v>0</v>
      </c>
      <c r="Y1050">
        <f>IF(Source!BI233=3,H1049, 0)</f>
        <v>0</v>
      </c>
      <c r="Z1050">
        <f>IF(Source!BI233=4,H1049, 0)</f>
        <v>0</v>
      </c>
    </row>
    <row r="1051" spans="1:26" ht="409.5" x14ac:dyDescent="0.2">
      <c r="A1051" s="61">
        <v>202</v>
      </c>
      <c r="B1051" s="61" t="s">
        <v>1235</v>
      </c>
      <c r="C1051" s="61" t="s">
        <v>1310</v>
      </c>
      <c r="D1051" s="46" t="str">
        <f>Source!H234</f>
        <v>100 м2</v>
      </c>
      <c r="E1051" s="31">
        <f>Source!I234</f>
        <v>8.0760000000000005</v>
      </c>
      <c r="F1051" s="47">
        <f>Source!AL234+Source!AM234+Source!AO234</f>
        <v>92.537229999999994</v>
      </c>
      <c r="G1051" s="48"/>
      <c r="H1051" s="47"/>
      <c r="I1051" s="48" t="str">
        <f>Source!BO234</f>
        <v>Письмо Минстроя РФ №13023-ИФ/09 от. 07.03.2024</v>
      </c>
      <c r="J1051" s="48"/>
      <c r="K1051" s="47"/>
      <c r="L1051" s="49"/>
      <c r="S1051">
        <f>ROUND((Source!FX234/100)*((ROUND(Source!AF234*Source!I234, 2)+ROUND(Source!AE234*Source!I234, 2))), 2)</f>
        <v>379.2</v>
      </c>
      <c r="T1051">
        <f>Source!X234</f>
        <v>18565.259999999998</v>
      </c>
      <c r="U1051">
        <f>ROUND((Source!FY234/100)*((ROUND(Source!AF234*Source!I234, 2)+ROUND(Source!AE234*Source!I234, 2))), 2)</f>
        <v>205.73</v>
      </c>
      <c r="V1051">
        <f>Source!Y234</f>
        <v>10072.64</v>
      </c>
    </row>
    <row r="1052" spans="1:26" x14ac:dyDescent="0.2">
      <c r="C1052" s="37" t="str">
        <f>"Объем: "&amp;Source!I234&amp;"=807,6/"&amp;"100"</f>
        <v>Объем: 8,076=807,6/100</v>
      </c>
    </row>
    <row r="1053" spans="1:26" ht="28.5" x14ac:dyDescent="0.2">
      <c r="A1053" s="61"/>
      <c r="B1053" s="61"/>
      <c r="C1053" s="61" t="s">
        <v>1122</v>
      </c>
      <c r="D1053" s="46"/>
      <c r="E1053" s="31"/>
      <c r="F1053" s="47">
        <f>Source!AO234</f>
        <v>37.583999999999996</v>
      </c>
      <c r="G1053" s="48" t="str">
        <f>Source!DG234</f>
        <v>)*1,15)*1,1)*1,15</v>
      </c>
      <c r="H1053" s="47">
        <f>ROUND(Source!AF234*Source!I234, 2)</f>
        <v>401.38</v>
      </c>
      <c r="I1053" s="48"/>
      <c r="J1053" s="48">
        <f>IF(Source!BA234&lt;&gt; 0, Source!BA234, 1)</f>
        <v>48.96</v>
      </c>
      <c r="K1053" s="47">
        <f>Source!S234</f>
        <v>19651.43</v>
      </c>
      <c r="L1053" s="49"/>
      <c r="R1053">
        <f>H1053</f>
        <v>401.38</v>
      </c>
    </row>
    <row r="1054" spans="1:26" ht="14.25" x14ac:dyDescent="0.2">
      <c r="A1054" s="61"/>
      <c r="B1054" s="61"/>
      <c r="C1054" s="61" t="s">
        <v>642</v>
      </c>
      <c r="D1054" s="46"/>
      <c r="E1054" s="31"/>
      <c r="F1054" s="47">
        <f>Source!AM234</f>
        <v>6.2815000000000012</v>
      </c>
      <c r="G1054" s="48" t="str">
        <f>Source!DE234</f>
        <v>)*1,15)*1,15</v>
      </c>
      <c r="H1054" s="47">
        <f>ROUND(Source!AD234*Source!I234, 2)</f>
        <v>67.11</v>
      </c>
      <c r="I1054" s="48"/>
      <c r="J1054" s="48">
        <f>IF(Source!BB234&lt;&gt; 0, Source!BB234, 1)</f>
        <v>14.22</v>
      </c>
      <c r="K1054" s="47">
        <f>Source!Q234</f>
        <v>954.33</v>
      </c>
      <c r="L1054" s="49"/>
    </row>
    <row r="1055" spans="1:26" ht="28.5" x14ac:dyDescent="0.2">
      <c r="A1055" s="61"/>
      <c r="B1055" s="61"/>
      <c r="C1055" s="61" t="s">
        <v>1123</v>
      </c>
      <c r="D1055" s="46"/>
      <c r="E1055" s="31"/>
      <c r="F1055" s="47">
        <f>Source!AN234</f>
        <v>0.1895</v>
      </c>
      <c r="G1055" s="48" t="str">
        <f>Source!DF234</f>
        <v>)*1,15)*1,1)*1,15</v>
      </c>
      <c r="H1055" s="50">
        <f>ROUND(Source!AE234*Source!I234, 2)</f>
        <v>2.02</v>
      </c>
      <c r="I1055" s="48"/>
      <c r="J1055" s="48">
        <f>IF(Source!BS234&lt;&gt; 0, Source!BS234, 1)</f>
        <v>48.96</v>
      </c>
      <c r="K1055" s="50">
        <f>Source!R234</f>
        <v>98.85</v>
      </c>
      <c r="L1055" s="49"/>
      <c r="R1055">
        <f>H1055</f>
        <v>2.02</v>
      </c>
    </row>
    <row r="1056" spans="1:26" ht="14.25" x14ac:dyDescent="0.2">
      <c r="A1056" s="61"/>
      <c r="B1056" s="61"/>
      <c r="C1056" s="61" t="s">
        <v>1158</v>
      </c>
      <c r="D1056" s="46"/>
      <c r="E1056" s="31"/>
      <c r="F1056" s="47">
        <f>Source!AL234</f>
        <v>48.671730000000004</v>
      </c>
      <c r="G1056" s="48" t="str">
        <f>Source!DD234</f>
        <v/>
      </c>
      <c r="H1056" s="47">
        <f>ROUND(Source!AC234*Source!I234, 2)</f>
        <v>393.06</v>
      </c>
      <c r="I1056" s="48"/>
      <c r="J1056" s="48">
        <f>IF(Source!BC234&lt;&gt; 0, Source!BC234, 1)</f>
        <v>9.56</v>
      </c>
      <c r="K1056" s="47">
        <f>Source!P234</f>
        <v>3757.64</v>
      </c>
      <c r="L1056" s="49"/>
    </row>
    <row r="1057" spans="1:26" ht="14.25" x14ac:dyDescent="0.2">
      <c r="A1057" s="61"/>
      <c r="B1057" s="61"/>
      <c r="C1057" s="61" t="s">
        <v>1124</v>
      </c>
      <c r="D1057" s="46" t="s">
        <v>1125</v>
      </c>
      <c r="E1057" s="31">
        <f>Source!BZ234</f>
        <v>94</v>
      </c>
      <c r="F1057" s="63"/>
      <c r="G1057" s="48"/>
      <c r="H1057" s="47">
        <f>SUM(S1051:S1059)</f>
        <v>379.2</v>
      </c>
      <c r="I1057" s="51"/>
      <c r="J1057" s="44">
        <f>Source!AT234</f>
        <v>94</v>
      </c>
      <c r="K1057" s="47">
        <f>SUM(T1051:T1059)</f>
        <v>18565.259999999998</v>
      </c>
      <c r="L1057" s="49"/>
    </row>
    <row r="1058" spans="1:26" ht="14.25" x14ac:dyDescent="0.2">
      <c r="A1058" s="61"/>
      <c r="B1058" s="61"/>
      <c r="C1058" s="61" t="s">
        <v>1126</v>
      </c>
      <c r="D1058" s="46" t="s">
        <v>1125</v>
      </c>
      <c r="E1058" s="31">
        <f>Source!CA234</f>
        <v>51</v>
      </c>
      <c r="F1058" s="63"/>
      <c r="G1058" s="48"/>
      <c r="H1058" s="47">
        <f>SUM(U1051:U1059)</f>
        <v>205.73</v>
      </c>
      <c r="I1058" s="51"/>
      <c r="J1058" s="44">
        <f>Source!AU234</f>
        <v>51</v>
      </c>
      <c r="K1058" s="47">
        <f>SUM(V1051:V1059)</f>
        <v>10072.64</v>
      </c>
      <c r="L1058" s="49"/>
    </row>
    <row r="1059" spans="1:26" ht="14.25" x14ac:dyDescent="0.2">
      <c r="A1059" s="62"/>
      <c r="B1059" s="62"/>
      <c r="C1059" s="62" t="s">
        <v>1127</v>
      </c>
      <c r="D1059" s="52" t="s">
        <v>1128</v>
      </c>
      <c r="E1059" s="53">
        <f>Source!AQ234</f>
        <v>4.6399999999999997</v>
      </c>
      <c r="F1059" s="54"/>
      <c r="G1059" s="55" t="str">
        <f>Source!DI234</f>
        <v>)*1,15)*1,15</v>
      </c>
      <c r="H1059" s="54"/>
      <c r="I1059" s="55"/>
      <c r="J1059" s="55"/>
      <c r="K1059" s="54"/>
      <c r="L1059" s="56">
        <f>Source!U234</f>
        <v>49.557566399999999</v>
      </c>
    </row>
    <row r="1060" spans="1:26" ht="15" x14ac:dyDescent="0.25">
      <c r="G1060" s="57">
        <f>H1053+H1054+H1056+H1057+H1058</f>
        <v>1446.48</v>
      </c>
      <c r="H1060" s="57"/>
      <c r="J1060" s="57">
        <f>K1053+K1054+K1056+K1057+K1058</f>
        <v>53001.3</v>
      </c>
      <c r="K1060" s="57"/>
      <c r="L1060" s="58">
        <f>Source!U234</f>
        <v>49.557566399999999</v>
      </c>
      <c r="O1060" s="36">
        <f>G1060</f>
        <v>1446.48</v>
      </c>
      <c r="P1060" s="36">
        <f>J1060</f>
        <v>53001.3</v>
      </c>
      <c r="Q1060" s="36">
        <f>L1060</f>
        <v>49.557566399999999</v>
      </c>
      <c r="W1060">
        <f>IF(Source!BI234&lt;=1,H1053+H1054+H1056+H1057+H1058, 0)</f>
        <v>1446.48</v>
      </c>
      <c r="X1060">
        <f>IF(Source!BI234=2,H1053+H1054+H1056+H1057+H1058, 0)</f>
        <v>0</v>
      </c>
      <c r="Y1060">
        <f>IF(Source!BI234=3,H1053+H1054+H1056+H1057+H1058, 0)</f>
        <v>0</v>
      </c>
      <c r="Z1060">
        <f>IF(Source!BI234=4,H1053+H1054+H1056+H1057+H1058, 0)</f>
        <v>0</v>
      </c>
    </row>
    <row r="1061" spans="1:26" ht="57" x14ac:dyDescent="0.2">
      <c r="A1061" s="62">
        <v>203</v>
      </c>
      <c r="B1061" s="62" t="str">
        <f>Source!F235</f>
        <v>14.4.04.13-0211</v>
      </c>
      <c r="C1061" s="62" t="s">
        <v>1237</v>
      </c>
      <c r="D1061" s="52" t="str">
        <f>Source!H235</f>
        <v>кг</v>
      </c>
      <c r="E1061" s="53">
        <f>Source!I235</f>
        <v>109.8</v>
      </c>
      <c r="F1061" s="54">
        <f>Source!AL235</f>
        <v>41.84</v>
      </c>
      <c r="G1061" s="55" t="str">
        <f>Source!DD235</f>
        <v/>
      </c>
      <c r="H1061" s="54">
        <f>ROUND(Source!AC235*Source!I235, 2)</f>
        <v>4594.03</v>
      </c>
      <c r="I1061" s="55" t="str">
        <f>Source!BO235</f>
        <v>Письмо Минстроя РФ №13023-ИФ/09 от. 07.03.2024</v>
      </c>
      <c r="J1061" s="55">
        <f>IF(Source!BC235&lt;&gt; 0, Source!BC235, 1)</f>
        <v>9.56</v>
      </c>
      <c r="K1061" s="54">
        <f>Source!P235</f>
        <v>43918.95</v>
      </c>
      <c r="L1061" s="59"/>
      <c r="S1061">
        <f>ROUND((Source!FX235/100)*((ROUND(Source!AF235*Source!I235, 2)+ROUND(Source!AE235*Source!I235, 2))), 2)</f>
        <v>0</v>
      </c>
      <c r="T1061">
        <f>Source!X235</f>
        <v>0</v>
      </c>
      <c r="U1061">
        <f>ROUND((Source!FY235/100)*((ROUND(Source!AF235*Source!I235, 2)+ROUND(Source!AE235*Source!I235, 2))), 2)</f>
        <v>0</v>
      </c>
      <c r="V1061">
        <f>Source!Y235</f>
        <v>0</v>
      </c>
    </row>
    <row r="1062" spans="1:26" ht="15" x14ac:dyDescent="0.25">
      <c r="G1062" s="57">
        <f>H1061</f>
        <v>4594.03</v>
      </c>
      <c r="H1062" s="57"/>
      <c r="J1062" s="57">
        <f>K1061</f>
        <v>43918.95</v>
      </c>
      <c r="K1062" s="57"/>
      <c r="L1062" s="58">
        <f>Source!U235</f>
        <v>0</v>
      </c>
      <c r="O1062" s="36">
        <f>G1062</f>
        <v>4594.03</v>
      </c>
      <c r="P1062" s="36">
        <f>J1062</f>
        <v>43918.95</v>
      </c>
      <c r="Q1062" s="36">
        <f>L1062</f>
        <v>0</v>
      </c>
      <c r="W1062">
        <f>IF(Source!BI235&lt;=1,H1061, 0)</f>
        <v>4594.03</v>
      </c>
      <c r="X1062">
        <f>IF(Source!BI235=2,H1061, 0)</f>
        <v>0</v>
      </c>
      <c r="Y1062">
        <f>IF(Source!BI235=3,H1061, 0)</f>
        <v>0</v>
      </c>
      <c r="Z1062">
        <f>IF(Source!BI235=4,H1061, 0)</f>
        <v>0</v>
      </c>
    </row>
    <row r="1063" spans="1:26" ht="57" x14ac:dyDescent="0.2">
      <c r="A1063" s="62">
        <v>204</v>
      </c>
      <c r="B1063" s="62" t="str">
        <f>Source!F236</f>
        <v>14.5.09.07-0032</v>
      </c>
      <c r="C1063" s="62" t="s">
        <v>1234</v>
      </c>
      <c r="D1063" s="52" t="str">
        <f>Source!H236</f>
        <v>л</v>
      </c>
      <c r="E1063" s="53">
        <f>Source!I236</f>
        <v>10.98</v>
      </c>
      <c r="F1063" s="54">
        <f>Source!AL236</f>
        <v>12.55</v>
      </c>
      <c r="G1063" s="55" t="str">
        <f>Source!DD236</f>
        <v/>
      </c>
      <c r="H1063" s="54">
        <f>ROUND(Source!AC236*Source!I236, 2)</f>
        <v>137.80000000000001</v>
      </c>
      <c r="I1063" s="55" t="str">
        <f>Source!BO236</f>
        <v>Письмо Минстроя РФ №13023-ИФ/09 от. 07.03.2024</v>
      </c>
      <c r="J1063" s="55">
        <f>IF(Source!BC236&lt;&gt; 0, Source!BC236, 1)</f>
        <v>9.56</v>
      </c>
      <c r="K1063" s="54">
        <f>Source!P236</f>
        <v>1317.36</v>
      </c>
      <c r="L1063" s="59"/>
      <c r="S1063">
        <f>ROUND((Source!FX236/100)*((ROUND(Source!AF236*Source!I236, 2)+ROUND(Source!AE236*Source!I236, 2))), 2)</f>
        <v>0</v>
      </c>
      <c r="T1063">
        <f>Source!X236</f>
        <v>0</v>
      </c>
      <c r="U1063">
        <f>ROUND((Source!FY236/100)*((ROUND(Source!AF236*Source!I236, 2)+ROUND(Source!AE236*Source!I236, 2))), 2)</f>
        <v>0</v>
      </c>
      <c r="V1063">
        <f>Source!Y236</f>
        <v>0</v>
      </c>
    </row>
    <row r="1064" spans="1:26" ht="15" x14ac:dyDescent="0.25">
      <c r="G1064" s="57">
        <f>H1063</f>
        <v>137.80000000000001</v>
      </c>
      <c r="H1064" s="57"/>
      <c r="J1064" s="57">
        <f>K1063</f>
        <v>1317.36</v>
      </c>
      <c r="K1064" s="57"/>
      <c r="L1064" s="58">
        <f>Source!U236</f>
        <v>0</v>
      </c>
      <c r="O1064" s="36">
        <f>G1064</f>
        <v>137.80000000000001</v>
      </c>
      <c r="P1064" s="36">
        <f>J1064</f>
        <v>1317.36</v>
      </c>
      <c r="Q1064" s="36">
        <f>L1064</f>
        <v>0</v>
      </c>
      <c r="W1064">
        <f>IF(Source!BI236&lt;=1,H1063, 0)</f>
        <v>137.80000000000001</v>
      </c>
      <c r="X1064">
        <f>IF(Source!BI236=2,H1063, 0)</f>
        <v>0</v>
      </c>
      <c r="Y1064">
        <f>IF(Source!BI236=3,H1063, 0)</f>
        <v>0</v>
      </c>
      <c r="Z1064">
        <f>IF(Source!BI236=4,H1063, 0)</f>
        <v>0</v>
      </c>
    </row>
    <row r="1065" spans="1:26" ht="409.5" x14ac:dyDescent="0.2">
      <c r="A1065" s="61">
        <v>205</v>
      </c>
      <c r="B1065" s="61" t="s">
        <v>1311</v>
      </c>
      <c r="C1065" s="61" t="s">
        <v>1312</v>
      </c>
      <c r="D1065" s="46" t="str">
        <f>Source!H237</f>
        <v>100 м2</v>
      </c>
      <c r="E1065" s="31">
        <f>Source!I237</f>
        <v>1.8</v>
      </c>
      <c r="F1065" s="47">
        <f>Source!AL237+Source!AM237+Source!AO237</f>
        <v>497.15999999999997</v>
      </c>
      <c r="G1065" s="48"/>
      <c r="H1065" s="47"/>
      <c r="I1065" s="48" t="str">
        <f>Source!BO237</f>
        <v>Письмо Минстроя РФ №13023-ИФ/09 от. 07.03.2024</v>
      </c>
      <c r="J1065" s="48"/>
      <c r="K1065" s="47"/>
      <c r="L1065" s="49"/>
      <c r="S1065">
        <f>ROUND((Source!FX237/100)*((ROUND(Source!AF237*Source!I237, 2)+ROUND(Source!AE237*Source!I237, 2))), 2)</f>
        <v>968.1</v>
      </c>
      <c r="T1065">
        <f>Source!X237</f>
        <v>47398.23</v>
      </c>
      <c r="U1065">
        <f>ROUND((Source!FY237/100)*((ROUND(Source!AF237*Source!I237, 2)+ROUND(Source!AE237*Source!I237, 2))), 2)</f>
        <v>607.26</v>
      </c>
      <c r="V1065">
        <f>Source!Y237</f>
        <v>29731.62</v>
      </c>
    </row>
    <row r="1066" spans="1:26" x14ac:dyDescent="0.2">
      <c r="C1066" s="37" t="str">
        <f>"Объем: "&amp;Source!I237&amp;"=180/"&amp;"100"</f>
        <v>Объем: 1,8=180/100</v>
      </c>
    </row>
    <row r="1067" spans="1:26" ht="28.5" x14ac:dyDescent="0.2">
      <c r="A1067" s="61"/>
      <c r="B1067" s="61"/>
      <c r="C1067" s="61" t="s">
        <v>1122</v>
      </c>
      <c r="D1067" s="46"/>
      <c r="E1067" s="31"/>
      <c r="F1067" s="47">
        <f>Source!AO237</f>
        <v>335.39</v>
      </c>
      <c r="G1067" s="48" t="str">
        <f>Source!DG237</f>
        <v>)*1,15)*1,1)*1,15</v>
      </c>
      <c r="H1067" s="47">
        <f>ROUND(Source!AF237*Source!I237, 2)</f>
        <v>878.24</v>
      </c>
      <c r="I1067" s="48"/>
      <c r="J1067" s="48">
        <f>IF(Source!BA237&lt;&gt; 0, Source!BA237, 1)</f>
        <v>48.96</v>
      </c>
      <c r="K1067" s="47">
        <f>Source!S237</f>
        <v>42998.53</v>
      </c>
      <c r="L1067" s="49"/>
      <c r="R1067">
        <f>H1067</f>
        <v>878.24</v>
      </c>
    </row>
    <row r="1068" spans="1:26" ht="14.25" x14ac:dyDescent="0.2">
      <c r="A1068" s="61"/>
      <c r="B1068" s="61"/>
      <c r="C1068" s="61" t="s">
        <v>642</v>
      </c>
      <c r="D1068" s="46"/>
      <c r="E1068" s="31"/>
      <c r="F1068" s="47">
        <f>Source!AM237</f>
        <v>6.08</v>
      </c>
      <c r="G1068" s="48" t="str">
        <f>Source!DE237</f>
        <v>)*1,15)*1,15</v>
      </c>
      <c r="H1068" s="47">
        <f>ROUND(Source!AD237*Source!I237, 2)</f>
        <v>14.63</v>
      </c>
      <c r="I1068" s="48"/>
      <c r="J1068" s="48">
        <f>IF(Source!BB237&lt;&gt; 0, Source!BB237, 1)</f>
        <v>14.22</v>
      </c>
      <c r="K1068" s="47">
        <f>Source!Q237</f>
        <v>208.1</v>
      </c>
      <c r="L1068" s="49"/>
    </row>
    <row r="1069" spans="1:26" ht="28.5" x14ac:dyDescent="0.2">
      <c r="A1069" s="61"/>
      <c r="B1069" s="61"/>
      <c r="C1069" s="61" t="s">
        <v>1123</v>
      </c>
      <c r="D1069" s="46"/>
      <c r="E1069" s="31"/>
      <c r="F1069" s="47">
        <f>Source!AN237</f>
        <v>0.71</v>
      </c>
      <c r="G1069" s="48" t="str">
        <f>Source!DF237</f>
        <v>)*1,15)*1,1)*1,15</v>
      </c>
      <c r="H1069" s="50">
        <f>ROUND(Source!AE237*Source!I237, 2)</f>
        <v>1.85</v>
      </c>
      <c r="I1069" s="48"/>
      <c r="J1069" s="48">
        <f>IF(Source!BS237&lt;&gt; 0, Source!BS237, 1)</f>
        <v>48.96</v>
      </c>
      <c r="K1069" s="50">
        <f>Source!R237</f>
        <v>90.77</v>
      </c>
      <c r="L1069" s="49"/>
      <c r="R1069">
        <f>H1069</f>
        <v>1.85</v>
      </c>
    </row>
    <row r="1070" spans="1:26" ht="14.25" x14ac:dyDescent="0.2">
      <c r="A1070" s="61"/>
      <c r="B1070" s="61"/>
      <c r="C1070" s="61" t="s">
        <v>1158</v>
      </c>
      <c r="D1070" s="46"/>
      <c r="E1070" s="31"/>
      <c r="F1070" s="47">
        <f>Source!AL237</f>
        <v>155.69</v>
      </c>
      <c r="G1070" s="48" t="str">
        <f>Source!DD237</f>
        <v/>
      </c>
      <c r="H1070" s="47">
        <f>ROUND(Source!AC237*Source!I237, 2)</f>
        <v>280.24</v>
      </c>
      <c r="I1070" s="48"/>
      <c r="J1070" s="48">
        <f>IF(Source!BC237&lt;&gt; 0, Source!BC237, 1)</f>
        <v>9.56</v>
      </c>
      <c r="K1070" s="47">
        <f>Source!P237</f>
        <v>2679.11</v>
      </c>
      <c r="L1070" s="49"/>
    </row>
    <row r="1071" spans="1:26" ht="14.25" x14ac:dyDescent="0.2">
      <c r="A1071" s="61"/>
      <c r="B1071" s="61"/>
      <c r="C1071" s="61" t="s">
        <v>1124</v>
      </c>
      <c r="D1071" s="46" t="s">
        <v>1125</v>
      </c>
      <c r="E1071" s="31">
        <f>Source!BZ237</f>
        <v>110</v>
      </c>
      <c r="F1071" s="63"/>
      <c r="G1071" s="48"/>
      <c r="H1071" s="47">
        <f>SUM(S1065:S1073)</f>
        <v>968.1</v>
      </c>
      <c r="I1071" s="51"/>
      <c r="J1071" s="44">
        <f>Source!AT237</f>
        <v>110</v>
      </c>
      <c r="K1071" s="47">
        <f>SUM(T1065:T1073)</f>
        <v>47398.23</v>
      </c>
      <c r="L1071" s="49"/>
    </row>
    <row r="1072" spans="1:26" ht="14.25" x14ac:dyDescent="0.2">
      <c r="A1072" s="61"/>
      <c r="B1072" s="61"/>
      <c r="C1072" s="61" t="s">
        <v>1126</v>
      </c>
      <c r="D1072" s="46" t="s">
        <v>1125</v>
      </c>
      <c r="E1072" s="31">
        <f>Source!CA237</f>
        <v>69</v>
      </c>
      <c r="F1072" s="63"/>
      <c r="G1072" s="48"/>
      <c r="H1072" s="47">
        <f>SUM(U1065:U1073)</f>
        <v>607.26</v>
      </c>
      <c r="I1072" s="51"/>
      <c r="J1072" s="44">
        <f>Source!AU237</f>
        <v>69</v>
      </c>
      <c r="K1072" s="47">
        <f>SUM(V1065:V1073)</f>
        <v>29731.62</v>
      </c>
      <c r="L1072" s="49"/>
    </row>
    <row r="1073" spans="1:26" ht="14.25" x14ac:dyDescent="0.2">
      <c r="A1073" s="62"/>
      <c r="B1073" s="62"/>
      <c r="C1073" s="62" t="s">
        <v>1127</v>
      </c>
      <c r="D1073" s="52" t="s">
        <v>1128</v>
      </c>
      <c r="E1073" s="53">
        <f>Source!AQ237</f>
        <v>43.5</v>
      </c>
      <c r="F1073" s="54"/>
      <c r="G1073" s="55" t="str">
        <f>Source!DI237</f>
        <v>)*1,15)*1,15</v>
      </c>
      <c r="H1073" s="54"/>
      <c r="I1073" s="55"/>
      <c r="J1073" s="55"/>
      <c r="K1073" s="54"/>
      <c r="L1073" s="56">
        <f>Source!U237</f>
        <v>103.55175</v>
      </c>
    </row>
    <row r="1074" spans="1:26" ht="15" x14ac:dyDescent="0.25">
      <c r="G1074" s="57">
        <f>H1067+H1068+H1070+H1071+H1072</f>
        <v>2748.4700000000003</v>
      </c>
      <c r="H1074" s="57"/>
      <c r="J1074" s="57">
        <f>K1067+K1068+K1070+K1071+K1072</f>
        <v>123015.59</v>
      </c>
      <c r="K1074" s="57"/>
      <c r="L1074" s="58">
        <f>Source!U237</f>
        <v>103.55175</v>
      </c>
      <c r="O1074" s="36">
        <f>G1074</f>
        <v>2748.4700000000003</v>
      </c>
      <c r="P1074" s="36">
        <f>J1074</f>
        <v>123015.59</v>
      </c>
      <c r="Q1074" s="36">
        <f>L1074</f>
        <v>103.55175</v>
      </c>
      <c r="W1074">
        <f>IF(Source!BI237&lt;=1,H1067+H1068+H1070+H1071+H1072, 0)</f>
        <v>2748.4700000000003</v>
      </c>
      <c r="X1074">
        <f>IF(Source!BI237=2,H1067+H1068+H1070+H1071+H1072, 0)</f>
        <v>0</v>
      </c>
      <c r="Y1074">
        <f>IF(Source!BI237=3,H1067+H1068+H1070+H1071+H1072, 0)</f>
        <v>0</v>
      </c>
      <c r="Z1074">
        <f>IF(Source!BI237=4,H1067+H1068+H1070+H1071+H1072, 0)</f>
        <v>0</v>
      </c>
    </row>
    <row r="1076" spans="1:26" ht="15" x14ac:dyDescent="0.25">
      <c r="A1076" s="45" t="str">
        <f>CONCATENATE("Итого по локальной смете: ",IF(Source!G239&lt;&gt;"Новая локальная смета", Source!G239, ""))</f>
        <v xml:space="preserve">Итого по локальной смете: </v>
      </c>
      <c r="B1076" s="45"/>
      <c r="C1076" s="45"/>
      <c r="D1076" s="45"/>
      <c r="E1076" s="45"/>
      <c r="F1076" s="45"/>
      <c r="G1076" s="60">
        <f>SUM(O28:O1075)</f>
        <v>3443028.6199999964</v>
      </c>
      <c r="H1076" s="60"/>
      <c r="I1076" s="41"/>
      <c r="J1076" s="60">
        <f>SUM(P28:P1075)</f>
        <v>43046257.429999977</v>
      </c>
      <c r="K1076" s="60"/>
      <c r="L1076" s="58">
        <f>SUM(Q28:Q1075)</f>
        <v>8629.4238918907486</v>
      </c>
    </row>
    <row r="1079" spans="1:26" ht="14.25" x14ac:dyDescent="0.2">
      <c r="C1079" s="16" t="str">
        <f>Source!H241</f>
        <v>Прямые затраты</v>
      </c>
      <c r="D1079" s="16"/>
      <c r="E1079" s="16"/>
      <c r="F1079" s="16"/>
      <c r="G1079" s="16"/>
      <c r="H1079" s="16"/>
      <c r="I1079" s="16"/>
      <c r="J1079" s="24">
        <f>IF(Source!F241=0, "", Source!F241)</f>
        <v>35809164</v>
      </c>
      <c r="K1079" s="24"/>
    </row>
    <row r="1080" spans="1:26" ht="14.25" x14ac:dyDescent="0.2">
      <c r="C1080" s="16" t="str">
        <f>Source!H245</f>
        <v>Стоимость материалов (всего)</v>
      </c>
      <c r="D1080" s="16"/>
      <c r="E1080" s="16"/>
      <c r="F1080" s="16"/>
      <c r="G1080" s="16"/>
      <c r="H1080" s="16"/>
      <c r="I1080" s="16"/>
      <c r="J1080" s="24">
        <f>IF(Source!F245=0, "", Source!F245)</f>
        <v>28263517.949999999</v>
      </c>
      <c r="K1080" s="24"/>
    </row>
    <row r="1081" spans="1:26" ht="14.25" x14ac:dyDescent="0.2">
      <c r="C1081" s="16" t="str">
        <f>Source!H251</f>
        <v>Эксплуатация машин</v>
      </c>
      <c r="D1081" s="16"/>
      <c r="E1081" s="16"/>
      <c r="F1081" s="16"/>
      <c r="G1081" s="16"/>
      <c r="H1081" s="16"/>
      <c r="I1081" s="16"/>
      <c r="J1081" s="24">
        <f>IF(Source!F251=0, "", Source!F251)</f>
        <v>3700672.73</v>
      </c>
      <c r="K1081" s="24"/>
    </row>
    <row r="1082" spans="1:26" ht="14.25" x14ac:dyDescent="0.2">
      <c r="C1082" s="16" t="str">
        <f>Source!H253</f>
        <v>ЗП машинистов</v>
      </c>
      <c r="D1082" s="16"/>
      <c r="E1082" s="16"/>
      <c r="F1082" s="16"/>
      <c r="G1082" s="16"/>
      <c r="H1082" s="16"/>
      <c r="I1082" s="16"/>
      <c r="J1082" s="24">
        <f>IF(Source!F253=0, "", Source!F253)</f>
        <v>1227354.3799999999</v>
      </c>
      <c r="K1082" s="24"/>
    </row>
    <row r="1083" spans="1:26" ht="14.25" x14ac:dyDescent="0.2">
      <c r="C1083" s="16" t="str">
        <f>Source!H254</f>
        <v>Основная ЗП рабочих</v>
      </c>
      <c r="D1083" s="16"/>
      <c r="E1083" s="16"/>
      <c r="F1083" s="16"/>
      <c r="G1083" s="16"/>
      <c r="H1083" s="16"/>
      <c r="I1083" s="16"/>
      <c r="J1083" s="24">
        <f>IF(Source!F254=0, "", Source!F254)</f>
        <v>3844973.32</v>
      </c>
      <c r="K1083" s="24"/>
    </row>
    <row r="1084" spans="1:26" ht="14.25" x14ac:dyDescent="0.2">
      <c r="C1084" s="16" t="str">
        <f>Source!H261</f>
        <v>Трудозатраты строителей</v>
      </c>
      <c r="D1084" s="16"/>
      <c r="E1084" s="16"/>
      <c r="F1084" s="16"/>
      <c r="G1084" s="16"/>
      <c r="H1084" s="16"/>
      <c r="I1084" s="16"/>
      <c r="J1084" s="24">
        <f>IF(Source!F261=0, "", Source!F261)</f>
        <v>8629.42</v>
      </c>
      <c r="K1084" s="24"/>
    </row>
    <row r="1085" spans="1:26" ht="14.25" x14ac:dyDescent="0.2">
      <c r="C1085" s="16" t="str">
        <f>Source!H262</f>
        <v>Трудозатраты машинистов</v>
      </c>
      <c r="D1085" s="16"/>
      <c r="E1085" s="16"/>
      <c r="F1085" s="16"/>
      <c r="G1085" s="16"/>
      <c r="H1085" s="16"/>
      <c r="I1085" s="16"/>
      <c r="J1085" s="24">
        <f>IF(Source!F262=0, "", Source!F262)</f>
        <v>2099.58</v>
      </c>
      <c r="K1085" s="24"/>
    </row>
    <row r="1086" spans="1:26" ht="14.25" x14ac:dyDescent="0.2">
      <c r="C1086" s="16" t="str">
        <f>Source!H265</f>
        <v>Накладные расходы</v>
      </c>
      <c r="D1086" s="16"/>
      <c r="E1086" s="16"/>
      <c r="F1086" s="16"/>
      <c r="G1086" s="16"/>
      <c r="H1086" s="16"/>
      <c r="I1086" s="16"/>
      <c r="J1086" s="24">
        <f>IF(Source!F265=0, "", Source!F265)</f>
        <v>4656788.45</v>
      </c>
      <c r="K1086" s="24"/>
    </row>
    <row r="1087" spans="1:26" ht="14.25" x14ac:dyDescent="0.2">
      <c r="C1087" s="16" t="str">
        <f>Source!H266</f>
        <v>Сметная прибыль</v>
      </c>
      <c r="D1087" s="16"/>
      <c r="E1087" s="16"/>
      <c r="F1087" s="16"/>
      <c r="G1087" s="16"/>
      <c r="H1087" s="16"/>
      <c r="I1087" s="16"/>
      <c r="J1087" s="24">
        <f>IF(Source!F266=0, "", Source!F266)</f>
        <v>2580304.98</v>
      </c>
      <c r="K1087" s="24"/>
    </row>
    <row r="1088" spans="1:26" ht="14.25" x14ac:dyDescent="0.2">
      <c r="C1088" s="16" t="str">
        <f>Source!H267</f>
        <v>Всего с НР и СП</v>
      </c>
      <c r="D1088" s="16"/>
      <c r="E1088" s="16"/>
      <c r="F1088" s="16"/>
      <c r="G1088" s="16"/>
      <c r="H1088" s="16"/>
      <c r="I1088" s="16"/>
      <c r="J1088" s="24">
        <f>IF(Source!F267=0, "", Source!F267)</f>
        <v>43046257.43</v>
      </c>
      <c r="K1088" s="24"/>
    </row>
    <row r="1092" spans="1:12" x14ac:dyDescent="0.2">
      <c r="C1092" s="68"/>
      <c r="D1092" s="68"/>
      <c r="E1092" s="68"/>
      <c r="F1092" s="68"/>
      <c r="G1092" s="68"/>
      <c r="H1092" s="68"/>
    </row>
    <row r="1093" spans="1:12" ht="14.25" x14ac:dyDescent="0.2">
      <c r="A1093" s="39" t="s">
        <v>1313</v>
      </c>
      <c r="B1093" s="39"/>
      <c r="C1093" s="87"/>
      <c r="D1093" s="12"/>
      <c r="E1093" s="12"/>
      <c r="F1093" s="12"/>
      <c r="G1093" s="12"/>
      <c r="H1093" s="12"/>
      <c r="I1093" s="14"/>
      <c r="J1093" s="31"/>
      <c r="K1093" s="14"/>
      <c r="L1093" s="14"/>
    </row>
    <row r="1094" spans="1:12" ht="14.25" x14ac:dyDescent="0.2">
      <c r="A1094" s="14"/>
      <c r="B1094" s="14"/>
      <c r="C1094" s="87"/>
      <c r="D1094" s="88"/>
      <c r="E1094" s="88"/>
      <c r="F1094" s="88"/>
      <c r="G1094" s="88"/>
      <c r="H1094" s="88"/>
      <c r="I1094" s="14"/>
      <c r="J1094" s="31"/>
      <c r="K1094" s="14"/>
      <c r="L1094" s="14"/>
    </row>
    <row r="1095" spans="1:12" ht="14.25" x14ac:dyDescent="0.2">
      <c r="A1095" s="14"/>
      <c r="B1095" s="14"/>
      <c r="C1095" s="87"/>
      <c r="D1095" s="12"/>
      <c r="E1095" s="12"/>
      <c r="F1095" s="12"/>
      <c r="G1095" s="12"/>
      <c r="H1095" s="12"/>
      <c r="I1095" s="14"/>
      <c r="J1095" s="31"/>
      <c r="K1095" s="14"/>
      <c r="L1095" s="14"/>
    </row>
    <row r="1096" spans="1:12" ht="14.25" x14ac:dyDescent="0.2">
      <c r="A1096" s="39" t="s">
        <v>1313</v>
      </c>
      <c r="B1096" s="39"/>
      <c r="C1096" s="87"/>
      <c r="D1096" s="12"/>
      <c r="E1096" s="12"/>
      <c r="F1096" s="12"/>
      <c r="G1096" s="12"/>
      <c r="H1096" s="12"/>
      <c r="I1096" s="14" t="str">
        <f>IF(Source!AB12&lt;&gt;"", Source!AB12," ")</f>
        <v xml:space="preserve"> </v>
      </c>
      <c r="J1096" s="31"/>
      <c r="K1096" s="14"/>
      <c r="L1096" s="14"/>
    </row>
    <row r="1097" spans="1:12" ht="14.25" x14ac:dyDescent="0.2">
      <c r="A1097" s="14"/>
      <c r="B1097" s="14"/>
      <c r="C1097" s="12"/>
      <c r="D1097" s="88"/>
      <c r="E1097" s="88"/>
      <c r="F1097" s="88"/>
      <c r="G1097" s="88"/>
      <c r="H1097" s="88"/>
      <c r="I1097" s="14"/>
      <c r="J1097" s="14"/>
      <c r="K1097" s="14"/>
      <c r="L1097" s="14"/>
    </row>
    <row r="1098" spans="1:12" ht="14.25" x14ac:dyDescent="0.2">
      <c r="A1098" s="14"/>
      <c r="B1098" s="14"/>
      <c r="C1098" s="12"/>
      <c r="D1098" s="12"/>
      <c r="E1098" s="12"/>
      <c r="F1098" s="12"/>
      <c r="G1098" s="12"/>
      <c r="H1098" s="12"/>
      <c r="I1098" s="14"/>
      <c r="J1098" s="14"/>
      <c r="K1098" s="14"/>
      <c r="L1098" s="14"/>
    </row>
    <row r="1099" spans="1:12" ht="14.25" x14ac:dyDescent="0.2">
      <c r="A1099" s="14"/>
      <c r="B1099" s="14"/>
      <c r="C1099" s="87"/>
      <c r="D1099" s="12"/>
      <c r="E1099" s="12"/>
      <c r="F1099" s="12"/>
      <c r="G1099" s="12"/>
      <c r="H1099" s="12"/>
      <c r="I1099" s="14" t="str">
        <f>IF(Source!AD12&lt;&gt;"", Source!AD12," ")</f>
        <v xml:space="preserve"> </v>
      </c>
      <c r="J1099" s="31"/>
      <c r="K1099" s="14"/>
      <c r="L1099" s="14"/>
    </row>
    <row r="1100" spans="1:12" ht="14.25" x14ac:dyDescent="0.2">
      <c r="A1100" s="14"/>
      <c r="B1100" s="14"/>
      <c r="C1100" s="12"/>
      <c r="D1100" s="88"/>
      <c r="E1100" s="88"/>
      <c r="F1100" s="88"/>
      <c r="G1100" s="88"/>
      <c r="H1100" s="88"/>
      <c r="I1100" s="14"/>
      <c r="J1100" s="14"/>
      <c r="K1100" s="14"/>
      <c r="L1100" s="14"/>
    </row>
    <row r="1101" spans="1:12" x14ac:dyDescent="0.2">
      <c r="C1101" s="68"/>
      <c r="D1101" s="68"/>
      <c r="E1101" s="68"/>
      <c r="F1101" s="68"/>
      <c r="G1101" s="68"/>
      <c r="H1101" s="68"/>
    </row>
    <row r="1102" spans="1:12" x14ac:dyDescent="0.2">
      <c r="C1102" s="68"/>
      <c r="D1102" s="68"/>
      <c r="E1102" s="68"/>
      <c r="F1102" s="68"/>
      <c r="G1102" s="68"/>
      <c r="H1102" s="68"/>
    </row>
    <row r="1103" spans="1:12" x14ac:dyDescent="0.2">
      <c r="C1103" s="68"/>
      <c r="D1103" s="68"/>
      <c r="E1103" s="68"/>
      <c r="F1103" s="68"/>
      <c r="G1103" s="68"/>
      <c r="H1103" s="68"/>
    </row>
    <row r="1104" spans="1:12" x14ac:dyDescent="0.2">
      <c r="C1104" s="68"/>
      <c r="D1104" s="68"/>
      <c r="E1104" s="68"/>
      <c r="F1104" s="68"/>
      <c r="G1104" s="68"/>
      <c r="H1104" s="68"/>
    </row>
  </sheetData>
  <mergeCells count="485">
    <mergeCell ref="B10:K10"/>
    <mergeCell ref="A12:B12"/>
    <mergeCell ref="A13:B13"/>
    <mergeCell ref="A14:B14"/>
    <mergeCell ref="C14:D14"/>
    <mergeCell ref="C28:L28"/>
    <mergeCell ref="A3:H3"/>
    <mergeCell ref="I3:L3"/>
    <mergeCell ref="A4:G4"/>
    <mergeCell ref="J4:K4"/>
    <mergeCell ref="I5:L5"/>
    <mergeCell ref="B6:E6"/>
    <mergeCell ref="B7:E7"/>
    <mergeCell ref="I7:L7"/>
    <mergeCell ref="B8:K8"/>
    <mergeCell ref="J1048:K1048"/>
    <mergeCell ref="G1048:H1048"/>
    <mergeCell ref="J1046:K1046"/>
    <mergeCell ref="G1046:H1046"/>
    <mergeCell ref="G1076:H1076"/>
    <mergeCell ref="J1062:K1062"/>
    <mergeCell ref="G1062:H1062"/>
    <mergeCell ref="J1060:K1060"/>
    <mergeCell ref="G1060:H1060"/>
    <mergeCell ref="J1050:K1050"/>
    <mergeCell ref="G1050:H1050"/>
    <mergeCell ref="J998:K998"/>
    <mergeCell ref="G998:H998"/>
    <mergeCell ref="J996:K996"/>
    <mergeCell ref="G996:H996"/>
    <mergeCell ref="J1076:K1076"/>
    <mergeCell ref="A1076:F1076"/>
    <mergeCell ref="J1074:K1074"/>
    <mergeCell ref="G1074:H1074"/>
    <mergeCell ref="J1064:K1064"/>
    <mergeCell ref="G1064:H1064"/>
    <mergeCell ref="J1018:K1018"/>
    <mergeCell ref="G1018:H1018"/>
    <mergeCell ref="J1009:K1009"/>
    <mergeCell ref="G1009:H1009"/>
    <mergeCell ref="J1000:K1000"/>
    <mergeCell ref="G1000:H1000"/>
    <mergeCell ref="J1036:K1036"/>
    <mergeCell ref="G1036:H1036"/>
    <mergeCell ref="J1026:K1026"/>
    <mergeCell ref="G1026:H1026"/>
    <mergeCell ref="J1020:K1020"/>
    <mergeCell ref="G1020:H1020"/>
    <mergeCell ref="J954:K954"/>
    <mergeCell ref="G954:H954"/>
    <mergeCell ref="J952:K952"/>
    <mergeCell ref="G952:H952"/>
    <mergeCell ref="J950:K950"/>
    <mergeCell ref="G950:H950"/>
    <mergeCell ref="J974:K974"/>
    <mergeCell ref="G974:H974"/>
    <mergeCell ref="J972:K972"/>
    <mergeCell ref="G972:H972"/>
    <mergeCell ref="J963:K963"/>
    <mergeCell ref="G963:H963"/>
    <mergeCell ref="J994:K994"/>
    <mergeCell ref="G994:H994"/>
    <mergeCell ref="J985:K985"/>
    <mergeCell ref="G985:H985"/>
    <mergeCell ref="J976:K976"/>
    <mergeCell ref="G976:H976"/>
    <mergeCell ref="J905:K905"/>
    <mergeCell ref="G905:H905"/>
    <mergeCell ref="J896:K896"/>
    <mergeCell ref="G896:H896"/>
    <mergeCell ref="J894:K894"/>
    <mergeCell ref="G894:H894"/>
    <mergeCell ref="J926:K926"/>
    <mergeCell ref="G926:H926"/>
    <mergeCell ref="J917:K917"/>
    <mergeCell ref="G917:H917"/>
    <mergeCell ref="J915:K915"/>
    <mergeCell ref="G915:H915"/>
    <mergeCell ref="G941:H941"/>
    <mergeCell ref="J932:K932"/>
    <mergeCell ref="G932:H932"/>
    <mergeCell ref="J930:K930"/>
    <mergeCell ref="G930:H930"/>
    <mergeCell ref="J928:K928"/>
    <mergeCell ref="G928:H928"/>
    <mergeCell ref="J941:K941"/>
    <mergeCell ref="J866:K866"/>
    <mergeCell ref="G866:H866"/>
    <mergeCell ref="J857:K857"/>
    <mergeCell ref="G857:H857"/>
    <mergeCell ref="J848:K848"/>
    <mergeCell ref="G848:H848"/>
    <mergeCell ref="J872:K872"/>
    <mergeCell ref="G872:H872"/>
    <mergeCell ref="J870:K870"/>
    <mergeCell ref="G870:H870"/>
    <mergeCell ref="J868:K868"/>
    <mergeCell ref="G868:H868"/>
    <mergeCell ref="J892:K892"/>
    <mergeCell ref="G892:H892"/>
    <mergeCell ref="J890:K890"/>
    <mergeCell ref="G890:H890"/>
    <mergeCell ref="J881:K881"/>
    <mergeCell ref="G881:H881"/>
    <mergeCell ref="J818:K818"/>
    <mergeCell ref="G818:H818"/>
    <mergeCell ref="J809:K809"/>
    <mergeCell ref="G809:H809"/>
    <mergeCell ref="J800:K800"/>
    <mergeCell ref="G800:H800"/>
    <mergeCell ref="J824:K824"/>
    <mergeCell ref="G824:H824"/>
    <mergeCell ref="J822:K822"/>
    <mergeCell ref="G822:H822"/>
    <mergeCell ref="J820:K820"/>
    <mergeCell ref="G820:H820"/>
    <mergeCell ref="G846:H846"/>
    <mergeCell ref="J844:K844"/>
    <mergeCell ref="G844:H844"/>
    <mergeCell ref="J842:K842"/>
    <mergeCell ref="G842:H842"/>
    <mergeCell ref="J833:K833"/>
    <mergeCell ref="G833:H833"/>
    <mergeCell ref="J846:K846"/>
    <mergeCell ref="J764:K764"/>
    <mergeCell ref="G764:H764"/>
    <mergeCell ref="J762:K762"/>
    <mergeCell ref="G762:H762"/>
    <mergeCell ref="J760:K760"/>
    <mergeCell ref="G760:H760"/>
    <mergeCell ref="J785:K785"/>
    <mergeCell ref="G785:H785"/>
    <mergeCell ref="J783:K783"/>
    <mergeCell ref="G783:H783"/>
    <mergeCell ref="J773:K773"/>
    <mergeCell ref="G773:H773"/>
    <mergeCell ref="J798:K798"/>
    <mergeCell ref="G798:H798"/>
    <mergeCell ref="J796:K796"/>
    <mergeCell ref="G796:H796"/>
    <mergeCell ref="J794:K794"/>
    <mergeCell ref="G794:H794"/>
    <mergeCell ref="J716:K716"/>
    <mergeCell ref="G716:H716"/>
    <mergeCell ref="J714:K714"/>
    <mergeCell ref="G714:H714"/>
    <mergeCell ref="J712:K712"/>
    <mergeCell ref="G712:H712"/>
    <mergeCell ref="J736:K736"/>
    <mergeCell ref="G736:H736"/>
    <mergeCell ref="J734:K734"/>
    <mergeCell ref="G734:H734"/>
    <mergeCell ref="J725:K725"/>
    <mergeCell ref="G725:H725"/>
    <mergeCell ref="G758:H758"/>
    <mergeCell ref="J756:K756"/>
    <mergeCell ref="G756:H756"/>
    <mergeCell ref="J747:K747"/>
    <mergeCell ref="G747:H747"/>
    <mergeCell ref="J738:K738"/>
    <mergeCell ref="G738:H738"/>
    <mergeCell ref="J758:K758"/>
    <mergeCell ref="J677:K677"/>
    <mergeCell ref="G677:H677"/>
    <mergeCell ref="J668:K668"/>
    <mergeCell ref="G668:H668"/>
    <mergeCell ref="J666:K666"/>
    <mergeCell ref="G666:H666"/>
    <mergeCell ref="J690:K690"/>
    <mergeCell ref="G690:H690"/>
    <mergeCell ref="J688:K688"/>
    <mergeCell ref="G688:H688"/>
    <mergeCell ref="J686:K686"/>
    <mergeCell ref="G686:H686"/>
    <mergeCell ref="J703:K703"/>
    <mergeCell ref="G703:H703"/>
    <mergeCell ref="J694:K694"/>
    <mergeCell ref="G694:H694"/>
    <mergeCell ref="J692:K692"/>
    <mergeCell ref="G692:H692"/>
    <mergeCell ref="J629:K629"/>
    <mergeCell ref="G629:H629"/>
    <mergeCell ref="J627:K627"/>
    <mergeCell ref="G627:H627"/>
    <mergeCell ref="J617:K617"/>
    <mergeCell ref="G617:H617"/>
    <mergeCell ref="J642:K642"/>
    <mergeCell ref="G642:H642"/>
    <mergeCell ref="J640:K640"/>
    <mergeCell ref="G640:H640"/>
    <mergeCell ref="J638:K638"/>
    <mergeCell ref="G638:H638"/>
    <mergeCell ref="G664:H664"/>
    <mergeCell ref="J662:K662"/>
    <mergeCell ref="G662:H662"/>
    <mergeCell ref="J653:K653"/>
    <mergeCell ref="G653:H653"/>
    <mergeCell ref="J644:K644"/>
    <mergeCell ref="G644:H644"/>
    <mergeCell ref="J664:K664"/>
    <mergeCell ref="J582:K582"/>
    <mergeCell ref="G582:H582"/>
    <mergeCell ref="J580:K580"/>
    <mergeCell ref="G580:H580"/>
    <mergeCell ref="J578:K578"/>
    <mergeCell ref="G578:H578"/>
    <mergeCell ref="J602:K602"/>
    <mergeCell ref="G602:H602"/>
    <mergeCell ref="J593:K593"/>
    <mergeCell ref="G593:H593"/>
    <mergeCell ref="J584:K584"/>
    <mergeCell ref="G584:H584"/>
    <mergeCell ref="J608:K608"/>
    <mergeCell ref="G608:H608"/>
    <mergeCell ref="J606:K606"/>
    <mergeCell ref="G606:H606"/>
    <mergeCell ref="J604:K604"/>
    <mergeCell ref="G604:H604"/>
    <mergeCell ref="J534:K534"/>
    <mergeCell ref="G534:H534"/>
    <mergeCell ref="J532:K532"/>
    <mergeCell ref="G532:H532"/>
    <mergeCell ref="J530:K530"/>
    <mergeCell ref="G530:H530"/>
    <mergeCell ref="J554:K554"/>
    <mergeCell ref="G554:H554"/>
    <mergeCell ref="J552:K552"/>
    <mergeCell ref="G552:H552"/>
    <mergeCell ref="J543:K543"/>
    <mergeCell ref="G543:H543"/>
    <mergeCell ref="G576:H576"/>
    <mergeCell ref="J567:K567"/>
    <mergeCell ref="G567:H567"/>
    <mergeCell ref="J558:K558"/>
    <mergeCell ref="G558:H558"/>
    <mergeCell ref="J556:K556"/>
    <mergeCell ref="G556:H556"/>
    <mergeCell ref="J576:K576"/>
    <mergeCell ref="J502:K502"/>
    <mergeCell ref="G502:H502"/>
    <mergeCell ref="J493:K493"/>
    <mergeCell ref="G493:H493"/>
    <mergeCell ref="J484:K484"/>
    <mergeCell ref="G484:H484"/>
    <mergeCell ref="J508:K508"/>
    <mergeCell ref="G508:H508"/>
    <mergeCell ref="J506:K506"/>
    <mergeCell ref="G506:H506"/>
    <mergeCell ref="J504:K504"/>
    <mergeCell ref="G504:H504"/>
    <mergeCell ref="J528:K528"/>
    <mergeCell ref="G528:H528"/>
    <mergeCell ref="J526:K526"/>
    <mergeCell ref="G526:H526"/>
    <mergeCell ref="J517:K517"/>
    <mergeCell ref="G517:H517"/>
    <mergeCell ref="J453:K453"/>
    <mergeCell ref="G453:H453"/>
    <mergeCell ref="J443:K443"/>
    <mergeCell ref="G443:H443"/>
    <mergeCell ref="J441:K441"/>
    <mergeCell ref="G441:H441"/>
    <mergeCell ref="J467:K467"/>
    <mergeCell ref="G467:H467"/>
    <mergeCell ref="J457:K457"/>
    <mergeCell ref="G457:H457"/>
    <mergeCell ref="J455:K455"/>
    <mergeCell ref="G455:H455"/>
    <mergeCell ref="G482:H482"/>
    <mergeCell ref="J480:K480"/>
    <mergeCell ref="G480:H480"/>
    <mergeCell ref="J478:K478"/>
    <mergeCell ref="G478:H478"/>
    <mergeCell ref="J469:K469"/>
    <mergeCell ref="G469:H469"/>
    <mergeCell ref="J482:K482"/>
    <mergeCell ref="J400:K400"/>
    <mergeCell ref="G400:H400"/>
    <mergeCell ref="J390:K390"/>
    <mergeCell ref="G390:H390"/>
    <mergeCell ref="J388:K388"/>
    <mergeCell ref="G388:H388"/>
    <mergeCell ref="J413:K413"/>
    <mergeCell ref="G413:H413"/>
    <mergeCell ref="J411:K411"/>
    <mergeCell ref="G411:H411"/>
    <mergeCell ref="J402:K402"/>
    <mergeCell ref="G402:H402"/>
    <mergeCell ref="J439:K439"/>
    <mergeCell ref="G439:H439"/>
    <mergeCell ref="J429:K429"/>
    <mergeCell ref="G429:H429"/>
    <mergeCell ref="J419:K419"/>
    <mergeCell ref="G419:H419"/>
    <mergeCell ref="J343:K343"/>
    <mergeCell ref="G343:H343"/>
    <mergeCell ref="J341:K341"/>
    <mergeCell ref="G341:H341"/>
    <mergeCell ref="J339:K339"/>
    <mergeCell ref="G339:H339"/>
    <mergeCell ref="J356:K356"/>
    <mergeCell ref="G356:H356"/>
    <mergeCell ref="J354:K354"/>
    <mergeCell ref="G354:H354"/>
    <mergeCell ref="J352:K352"/>
    <mergeCell ref="G352:H352"/>
    <mergeCell ref="G379:H379"/>
    <mergeCell ref="J377:K377"/>
    <mergeCell ref="G377:H377"/>
    <mergeCell ref="J367:K367"/>
    <mergeCell ref="G367:H367"/>
    <mergeCell ref="J365:K365"/>
    <mergeCell ref="G365:H365"/>
    <mergeCell ref="J379:K379"/>
    <mergeCell ref="J325:K325"/>
    <mergeCell ref="G325:H325"/>
    <mergeCell ref="J323:K323"/>
    <mergeCell ref="G323:H323"/>
    <mergeCell ref="J321:K321"/>
    <mergeCell ref="G321:H321"/>
    <mergeCell ref="J331:K331"/>
    <mergeCell ref="G331:H331"/>
    <mergeCell ref="J329:K329"/>
    <mergeCell ref="G329:H329"/>
    <mergeCell ref="J327:K327"/>
    <mergeCell ref="G327:H327"/>
    <mergeCell ref="J337:K337"/>
    <mergeCell ref="G337:H337"/>
    <mergeCell ref="J335:K335"/>
    <mergeCell ref="G335:H335"/>
    <mergeCell ref="J333:K333"/>
    <mergeCell ref="G333:H333"/>
    <mergeCell ref="J275:K275"/>
    <mergeCell ref="G275:H275"/>
    <mergeCell ref="J273:K273"/>
    <mergeCell ref="G273:H273"/>
    <mergeCell ref="J271:K271"/>
    <mergeCell ref="G271:H271"/>
    <mergeCell ref="J295:K295"/>
    <mergeCell ref="G295:H295"/>
    <mergeCell ref="J286:K286"/>
    <mergeCell ref="G286:H286"/>
    <mergeCell ref="J284:K284"/>
    <mergeCell ref="G284:H284"/>
    <mergeCell ref="G319:H319"/>
    <mergeCell ref="J309:K309"/>
    <mergeCell ref="G309:H309"/>
    <mergeCell ref="J299:K299"/>
    <mergeCell ref="G299:H299"/>
    <mergeCell ref="J297:K297"/>
    <mergeCell ref="G297:H297"/>
    <mergeCell ref="J319:K319"/>
    <mergeCell ref="J257:K257"/>
    <mergeCell ref="G257:H257"/>
    <mergeCell ref="J255:K255"/>
    <mergeCell ref="G255:H255"/>
    <mergeCell ref="J253:K253"/>
    <mergeCell ref="G253:H253"/>
    <mergeCell ref="J263:K263"/>
    <mergeCell ref="G263:H263"/>
    <mergeCell ref="J261:K261"/>
    <mergeCell ref="G261:H261"/>
    <mergeCell ref="J259:K259"/>
    <mergeCell ref="G259:H259"/>
    <mergeCell ref="J269:K269"/>
    <mergeCell ref="G269:H269"/>
    <mergeCell ref="J267:K267"/>
    <mergeCell ref="G267:H267"/>
    <mergeCell ref="J265:K265"/>
    <mergeCell ref="G265:H265"/>
    <mergeCell ref="J200:K200"/>
    <mergeCell ref="G200:H200"/>
    <mergeCell ref="J198:K198"/>
    <mergeCell ref="G198:H198"/>
    <mergeCell ref="J189:K189"/>
    <mergeCell ref="G189:H189"/>
    <mergeCell ref="J220:K220"/>
    <mergeCell ref="G220:H220"/>
    <mergeCell ref="J211:K211"/>
    <mergeCell ref="G211:H211"/>
    <mergeCell ref="J209:K209"/>
    <mergeCell ref="G209:H209"/>
    <mergeCell ref="G243:H243"/>
    <mergeCell ref="J241:K241"/>
    <mergeCell ref="G241:H241"/>
    <mergeCell ref="J231:K231"/>
    <mergeCell ref="G231:H231"/>
    <mergeCell ref="J222:K222"/>
    <mergeCell ref="G222:H222"/>
    <mergeCell ref="J243:K243"/>
    <mergeCell ref="J136:K136"/>
    <mergeCell ref="G136:H136"/>
    <mergeCell ref="J129:K129"/>
    <mergeCell ref="G129:H129"/>
    <mergeCell ref="F127:G127"/>
    <mergeCell ref="J122:K122"/>
    <mergeCell ref="J187:K187"/>
    <mergeCell ref="G187:H187"/>
    <mergeCell ref="J177:K177"/>
    <mergeCell ref="G177:H177"/>
    <mergeCell ref="F175:G175"/>
    <mergeCell ref="J168:K168"/>
    <mergeCell ref="G168:H168"/>
    <mergeCell ref="J160:K160"/>
    <mergeCell ref="G160:H160"/>
    <mergeCell ref="J52:K52"/>
    <mergeCell ref="G52:H52"/>
    <mergeCell ref="J44:K44"/>
    <mergeCell ref="G44:H44"/>
    <mergeCell ref="J36:K36"/>
    <mergeCell ref="G36:H36"/>
    <mergeCell ref="J80:K80"/>
    <mergeCell ref="G80:H80"/>
    <mergeCell ref="J71:K71"/>
    <mergeCell ref="G71:H71"/>
    <mergeCell ref="J62:K62"/>
    <mergeCell ref="G62:H62"/>
    <mergeCell ref="D1100:H1100"/>
    <mergeCell ref="G122:H122"/>
    <mergeCell ref="J114:K114"/>
    <mergeCell ref="G114:H114"/>
    <mergeCell ref="J105:K105"/>
    <mergeCell ref="G105:H105"/>
    <mergeCell ref="J152:K152"/>
    <mergeCell ref="G152:H152"/>
    <mergeCell ref="J144:K144"/>
    <mergeCell ref="G144:H144"/>
    <mergeCell ref="C1087:I1087"/>
    <mergeCell ref="J1087:K1087"/>
    <mergeCell ref="C1088:I1088"/>
    <mergeCell ref="J1088:K1088"/>
    <mergeCell ref="D1094:H1094"/>
    <mergeCell ref="D1097:H1097"/>
    <mergeCell ref="C1084:I1084"/>
    <mergeCell ref="J1084:K1084"/>
    <mergeCell ref="C1085:I1085"/>
    <mergeCell ref="J1085:K1085"/>
    <mergeCell ref="C1086:I1086"/>
    <mergeCell ref="J1086:K1086"/>
    <mergeCell ref="C1083:I1083"/>
    <mergeCell ref="J1083:K1083"/>
    <mergeCell ref="C1081:I1081"/>
    <mergeCell ref="J1081:K1081"/>
    <mergeCell ref="C1082:I1082"/>
    <mergeCell ref="J1082:K1082"/>
    <mergeCell ref="C1080:I1080"/>
    <mergeCell ref="J1080:K1080"/>
    <mergeCell ref="A25:L25"/>
    <mergeCell ref="C1079:I1079"/>
    <mergeCell ref="J1079:K1079"/>
    <mergeCell ref="J97:K97"/>
    <mergeCell ref="G97:H97"/>
    <mergeCell ref="J89:K89"/>
    <mergeCell ref="G89:H89"/>
    <mergeCell ref="C22:F22"/>
    <mergeCell ref="G22:H22"/>
    <mergeCell ref="I22:J22"/>
    <mergeCell ref="K22:L22"/>
    <mergeCell ref="C23:F23"/>
    <mergeCell ref="G23:H23"/>
    <mergeCell ref="I23:J23"/>
    <mergeCell ref="K23:L23"/>
    <mergeCell ref="C20:F20"/>
    <mergeCell ref="G20:H20"/>
    <mergeCell ref="I20:J20"/>
    <mergeCell ref="K20:L20"/>
    <mergeCell ref="C21:F21"/>
    <mergeCell ref="G21:H21"/>
    <mergeCell ref="I21:J21"/>
    <mergeCell ref="K21:L21"/>
    <mergeCell ref="C18:F18"/>
    <mergeCell ref="G18:H18"/>
    <mergeCell ref="I18:J18"/>
    <mergeCell ref="K18:L18"/>
    <mergeCell ref="C19:F19"/>
    <mergeCell ref="G19:H19"/>
    <mergeCell ref="I19:J19"/>
    <mergeCell ref="K19:L19"/>
    <mergeCell ref="B11:K11"/>
    <mergeCell ref="G16:H16"/>
    <mergeCell ref="I16:J16"/>
    <mergeCell ref="C17:F17"/>
    <mergeCell ref="G17:H17"/>
    <mergeCell ref="I17:J17"/>
    <mergeCell ref="K17:L17"/>
  </mergeCells>
  <pageMargins left="0.4" right="0.2" top="0.2" bottom="0.4" header="0.2" footer="0.2"/>
  <pageSetup paperSize="9" scale="53" fitToHeight="0" orientation="portrait" r:id="rId1"/>
  <headerFooter>
    <oddHeader>&amp;L&amp;8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47"/>
  <sheetViews>
    <sheetView workbookViewId="0"/>
  </sheetViews>
  <sheetFormatPr defaultRowHeight="12.75" x14ac:dyDescent="0.2"/>
  <sheetData>
    <row r="1" spans="1:28" x14ac:dyDescent="0.2">
      <c r="A1" t="s">
        <v>1342</v>
      </c>
      <c r="B1" t="s">
        <v>1344</v>
      </c>
      <c r="C1" t="s">
        <v>1345</v>
      </c>
      <c r="D1" t="s">
        <v>1346</v>
      </c>
      <c r="E1" t="s">
        <v>1347</v>
      </c>
      <c r="F1" t="s">
        <v>1348</v>
      </c>
      <c r="G1" t="s">
        <v>1349</v>
      </c>
      <c r="H1" t="s">
        <v>1350</v>
      </c>
      <c r="I1" t="s">
        <v>1351</v>
      </c>
      <c r="J1" t="s">
        <v>1352</v>
      </c>
      <c r="K1" t="s">
        <v>1353</v>
      </c>
      <c r="L1" t="s">
        <v>1354</v>
      </c>
      <c r="M1" t="s">
        <v>1355</v>
      </c>
      <c r="N1" t="s">
        <v>1356</v>
      </c>
      <c r="O1" t="s">
        <v>1343</v>
      </c>
    </row>
    <row r="2" spans="1:28" x14ac:dyDescent="0.2">
      <c r="A2">
        <v>1</v>
      </c>
      <c r="B2">
        <v>1</v>
      </c>
      <c r="C2">
        <v>1</v>
      </c>
      <c r="D2">
        <v>1</v>
      </c>
      <c r="E2">
        <v>1</v>
      </c>
      <c r="F2">
        <v>1</v>
      </c>
      <c r="G2">
        <v>1</v>
      </c>
      <c r="H2">
        <v>0</v>
      </c>
      <c r="I2">
        <v>1</v>
      </c>
      <c r="J2">
        <v>1</v>
      </c>
      <c r="K2">
        <v>1</v>
      </c>
      <c r="L2">
        <v>60075934</v>
      </c>
      <c r="M2">
        <v>0</v>
      </c>
      <c r="N2">
        <v>0</v>
      </c>
      <c r="O2">
        <v>0</v>
      </c>
    </row>
    <row r="4" spans="1:28" x14ac:dyDescent="0.2">
      <c r="A4" t="s">
        <v>1314</v>
      </c>
      <c r="B4" t="s">
        <v>1315</v>
      </c>
      <c r="C4" t="s">
        <v>1316</v>
      </c>
      <c r="D4" t="s">
        <v>1317</v>
      </c>
      <c r="E4" t="s">
        <v>1318</v>
      </c>
      <c r="F4" t="s">
        <v>1319</v>
      </c>
      <c r="G4" t="s">
        <v>1320</v>
      </c>
      <c r="H4" t="s">
        <v>1321</v>
      </c>
      <c r="I4" t="s">
        <v>1322</v>
      </c>
      <c r="J4" t="s">
        <v>1323</v>
      </c>
      <c r="K4" t="s">
        <v>1324</v>
      </c>
      <c r="L4" t="s">
        <v>1325</v>
      </c>
      <c r="M4" t="s">
        <v>1326</v>
      </c>
      <c r="N4" t="s">
        <v>1327</v>
      </c>
      <c r="O4" t="s">
        <v>1328</v>
      </c>
      <c r="P4" t="s">
        <v>1329</v>
      </c>
      <c r="Q4" t="s">
        <v>1330</v>
      </c>
      <c r="R4" t="s">
        <v>1331</v>
      </c>
      <c r="S4" t="s">
        <v>1332</v>
      </c>
      <c r="T4" t="s">
        <v>1333</v>
      </c>
      <c r="U4" t="s">
        <v>1337</v>
      </c>
      <c r="V4" t="s">
        <v>1338</v>
      </c>
      <c r="W4" t="s">
        <v>1339</v>
      </c>
      <c r="X4" t="s">
        <v>1340</v>
      </c>
      <c r="Y4" t="s">
        <v>1341</v>
      </c>
      <c r="Z4" t="s">
        <v>1334</v>
      </c>
      <c r="AA4" t="s">
        <v>1335</v>
      </c>
      <c r="AB4" t="s">
        <v>1336</v>
      </c>
    </row>
    <row r="6" spans="1:28" x14ac:dyDescent="0.2">
      <c r="A6">
        <f>Source!A20</f>
        <v>3</v>
      </c>
      <c r="B6">
        <v>20</v>
      </c>
      <c r="G6" t="str">
        <f>Source!G20</f>
        <v>Новая локальная смета</v>
      </c>
    </row>
    <row r="7" spans="1:28" x14ac:dyDescent="0.2">
      <c r="A7">
        <v>20</v>
      </c>
      <c r="B7">
        <v>8</v>
      </c>
      <c r="C7">
        <v>2</v>
      </c>
      <c r="D7">
        <v>0</v>
      </c>
      <c r="E7">
        <f>SmtRes!AV8</f>
        <v>0</v>
      </c>
      <c r="F7" t="str">
        <f>SmtRes!I8</f>
        <v>91.17.04-171</v>
      </c>
      <c r="G7" t="str">
        <f>SmtRes!K8</f>
        <v>Преобразователи сварочные номинальным сварочным током 315-500 А</v>
      </c>
      <c r="H7" t="str">
        <f>SmtRes!O8</f>
        <v>маш.-ч</v>
      </c>
      <c r="I7">
        <f>SmtRes!Y8*Source!I25</f>
        <v>79.728228387499982</v>
      </c>
      <c r="J7">
        <f>SmtRes!AO8</f>
        <v>1</v>
      </c>
      <c r="K7">
        <f>SmtRes!AF8</f>
        <v>13.92</v>
      </c>
      <c r="L7">
        <f>SmtRes!DB8</f>
        <v>86.47</v>
      </c>
      <c r="M7">
        <f>ROUND(ROUND(L7*Source!I25, 2)*1, 2)</f>
        <v>1109.8399999999999</v>
      </c>
      <c r="N7">
        <f>SmtRes!AB8</f>
        <v>197.94</v>
      </c>
      <c r="O7">
        <f>ROUND(ROUND(L7*Source!I25, 2)*SmtRes!DA8, 2)</f>
        <v>15781.92</v>
      </c>
      <c r="P7">
        <f>SmtRes!AG8</f>
        <v>0</v>
      </c>
      <c r="Q7">
        <f>SmtRes!DC8</f>
        <v>0</v>
      </c>
      <c r="R7">
        <f>ROUND(ROUND(Q7*Source!I25, 2)*1, 2)</f>
        <v>0</v>
      </c>
      <c r="S7">
        <f>SmtRes!AC8</f>
        <v>0</v>
      </c>
      <c r="T7">
        <f>ROUND(ROUND(Q7*Source!I25, 2)*SmtRes!AK8, 2)</f>
        <v>0</v>
      </c>
      <c r="U7">
        <v>2</v>
      </c>
      <c r="Z7">
        <f>SmtRes!X8</f>
        <v>-700358725</v>
      </c>
      <c r="AA7">
        <v>439687694</v>
      </c>
      <c r="AB7">
        <v>-1346563271</v>
      </c>
    </row>
    <row r="8" spans="1:28" x14ac:dyDescent="0.2">
      <c r="A8">
        <v>20</v>
      </c>
      <c r="B8">
        <v>7</v>
      </c>
      <c r="C8">
        <v>2</v>
      </c>
      <c r="D8">
        <v>0</v>
      </c>
      <c r="E8">
        <f>SmtRes!AV7</f>
        <v>0</v>
      </c>
      <c r="F8" t="str">
        <f>SmtRes!I7</f>
        <v>91.17.04-042</v>
      </c>
      <c r="G8" t="str">
        <f>SmtRes!K7</f>
        <v>Аппарат для газовой сварки и резки</v>
      </c>
      <c r="H8" t="str">
        <f>SmtRes!O7</f>
        <v>маш.-ч</v>
      </c>
      <c r="I8">
        <f>SmtRes!Y7*Source!I25</f>
        <v>19.367662037499997</v>
      </c>
      <c r="J8">
        <f>SmtRes!AO7</f>
        <v>1</v>
      </c>
      <c r="K8">
        <f>SmtRes!AF7</f>
        <v>1.2</v>
      </c>
      <c r="L8">
        <f>SmtRes!DB7</f>
        <v>1.81</v>
      </c>
      <c r="M8">
        <f>ROUND(ROUND(L8*Source!I25, 2)*1, 2)</f>
        <v>23.23</v>
      </c>
      <c r="N8">
        <f>SmtRes!AB7</f>
        <v>17.059999999999999</v>
      </c>
      <c r="O8">
        <f>ROUND(ROUND(L8*Source!I25, 2)*SmtRes!DA7, 2)</f>
        <v>330.33</v>
      </c>
      <c r="P8">
        <f>SmtRes!AG7</f>
        <v>0</v>
      </c>
      <c r="Q8">
        <f>SmtRes!DC7</f>
        <v>0</v>
      </c>
      <c r="R8">
        <f>ROUND(ROUND(Q8*Source!I25, 2)*1, 2)</f>
        <v>0</v>
      </c>
      <c r="S8">
        <f>SmtRes!AC7</f>
        <v>0</v>
      </c>
      <c r="T8">
        <f>ROUND(ROUND(Q8*Source!I25, 2)*SmtRes!AK7, 2)</f>
        <v>0</v>
      </c>
      <c r="U8">
        <v>2</v>
      </c>
      <c r="Z8">
        <f>SmtRes!X7</f>
        <v>-1135352110</v>
      </c>
      <c r="AA8">
        <v>-1753312835</v>
      </c>
      <c r="AB8">
        <v>-897136582</v>
      </c>
    </row>
    <row r="9" spans="1:28" x14ac:dyDescent="0.2">
      <c r="A9">
        <v>20</v>
      </c>
      <c r="B9">
        <v>6</v>
      </c>
      <c r="C9">
        <v>2</v>
      </c>
      <c r="D9">
        <v>0</v>
      </c>
      <c r="E9">
        <f>SmtRes!AV6</f>
        <v>0</v>
      </c>
      <c r="F9" t="str">
        <f>SmtRes!I6</f>
        <v>91.14.02-001</v>
      </c>
      <c r="G9" t="str">
        <f>SmtRes!K6</f>
        <v>Автомобили бортовые, грузоподъемность до 5 т</v>
      </c>
      <c r="H9" t="str">
        <f>SmtRes!O6</f>
        <v>маш.-ч</v>
      </c>
      <c r="I9">
        <f>SmtRes!Y6*Source!I25</f>
        <v>2.2575802375</v>
      </c>
      <c r="J9">
        <f>SmtRes!AO6</f>
        <v>1</v>
      </c>
      <c r="K9">
        <f>SmtRes!AF6</f>
        <v>86.79</v>
      </c>
      <c r="L9">
        <f>SmtRes!DB6</f>
        <v>15.27</v>
      </c>
      <c r="M9">
        <f>ROUND(ROUND(L9*Source!I25, 2)*1, 2)</f>
        <v>195.99</v>
      </c>
      <c r="N9">
        <f>SmtRes!AB6</f>
        <v>1234.1500000000001</v>
      </c>
      <c r="O9">
        <f>ROUND(ROUND(L9*Source!I25, 2)*SmtRes!DA6, 2)</f>
        <v>2786.98</v>
      </c>
      <c r="P9">
        <f>SmtRes!AG6</f>
        <v>10.130000000000001</v>
      </c>
      <c r="Q9">
        <f>SmtRes!DC6</f>
        <v>1.96</v>
      </c>
      <c r="R9">
        <f>ROUND(ROUND(Q9*Source!I25, 2)*1, 2)</f>
        <v>25.16</v>
      </c>
      <c r="S9">
        <f>SmtRes!AC6</f>
        <v>495.96</v>
      </c>
      <c r="T9">
        <f>ROUND(ROUND(Q9*Source!I25, 2)*SmtRes!AK6, 2)</f>
        <v>1231.83</v>
      </c>
      <c r="U9">
        <v>2</v>
      </c>
      <c r="Z9">
        <f>SmtRes!X6</f>
        <v>1171957361</v>
      </c>
      <c r="AA9">
        <v>1399406067</v>
      </c>
      <c r="AB9">
        <v>-337305530</v>
      </c>
    </row>
    <row r="10" spans="1:28" x14ac:dyDescent="0.2">
      <c r="A10">
        <v>20</v>
      </c>
      <c r="B10">
        <v>5</v>
      </c>
      <c r="C10">
        <v>2</v>
      </c>
      <c r="D10">
        <v>0</v>
      </c>
      <c r="E10">
        <f>SmtRes!AV5</f>
        <v>0</v>
      </c>
      <c r="F10" t="str">
        <f>SmtRes!I5</f>
        <v>91.06.01-003</v>
      </c>
      <c r="G10" t="str">
        <f>SmtRes!K5</f>
        <v>Домкраты гидравлические, грузоподъемность 63-100 т</v>
      </c>
      <c r="H10" t="str">
        <f>SmtRes!O5</f>
        <v>маш.-ч</v>
      </c>
      <c r="I10">
        <f>SmtRes!Y5*Source!I25</f>
        <v>41.111724324999997</v>
      </c>
      <c r="J10">
        <f>SmtRes!AO5</f>
        <v>1</v>
      </c>
      <c r="K10">
        <f>SmtRes!AF5</f>
        <v>0.83</v>
      </c>
      <c r="L10">
        <f>SmtRes!DB5</f>
        <v>2.66</v>
      </c>
      <c r="M10">
        <f>ROUND(ROUND(L10*Source!I25, 2)*1, 2)</f>
        <v>34.14</v>
      </c>
      <c r="N10">
        <f>SmtRes!AB5</f>
        <v>11.8</v>
      </c>
      <c r="O10">
        <f>ROUND(ROUND(L10*Source!I25, 2)*SmtRes!DA5, 2)</f>
        <v>485.47</v>
      </c>
      <c r="P10">
        <f>SmtRes!AG5</f>
        <v>0</v>
      </c>
      <c r="Q10">
        <f>SmtRes!DC5</f>
        <v>0</v>
      </c>
      <c r="R10">
        <f>ROUND(ROUND(Q10*Source!I25, 2)*1, 2)</f>
        <v>0</v>
      </c>
      <c r="S10">
        <f>SmtRes!AC5</f>
        <v>0</v>
      </c>
      <c r="T10">
        <f>ROUND(ROUND(Q10*Source!I25, 2)*SmtRes!AK5, 2)</f>
        <v>0</v>
      </c>
      <c r="U10">
        <v>2</v>
      </c>
      <c r="Z10">
        <f>SmtRes!X5</f>
        <v>452270374</v>
      </c>
      <c r="AA10">
        <v>-1167805411</v>
      </c>
      <c r="AB10">
        <v>-1517674733</v>
      </c>
    </row>
    <row r="11" spans="1:28" x14ac:dyDescent="0.2">
      <c r="A11">
        <v>20</v>
      </c>
      <c r="B11">
        <v>4</v>
      </c>
      <c r="C11">
        <v>2</v>
      </c>
      <c r="D11">
        <v>0</v>
      </c>
      <c r="E11">
        <f>SmtRes!AV4</f>
        <v>0</v>
      </c>
      <c r="F11" t="str">
        <f>SmtRes!I4</f>
        <v>91.05.05-014</v>
      </c>
      <c r="G11" t="str">
        <f>SmtRes!K4</f>
        <v>Краны на автомобильном ходу, грузоподъемность 10 т</v>
      </c>
      <c r="H11" t="str">
        <f>SmtRes!O4</f>
        <v>маш.-ч</v>
      </c>
      <c r="I11">
        <f>SmtRes!Y4*Source!I25</f>
        <v>54.894845775</v>
      </c>
      <c r="J11">
        <f>SmtRes!AO4</f>
        <v>1</v>
      </c>
      <c r="K11">
        <f>SmtRes!AF4</f>
        <v>112.77</v>
      </c>
      <c r="L11">
        <f>SmtRes!DB4</f>
        <v>482.32</v>
      </c>
      <c r="M11">
        <f>ROUND(ROUND(L11*Source!I25, 2)*1, 2)</f>
        <v>6190.58</v>
      </c>
      <c r="N11">
        <f>SmtRes!AB4</f>
        <v>1603.59</v>
      </c>
      <c r="O11">
        <f>ROUND(ROUND(L11*Source!I25, 2)*SmtRes!DA4, 2)</f>
        <v>88030.05</v>
      </c>
      <c r="P11">
        <f>SmtRes!AG4</f>
        <v>11.84</v>
      </c>
      <c r="Q11">
        <f>SmtRes!DC4</f>
        <v>55.7</v>
      </c>
      <c r="R11">
        <f>ROUND(ROUND(Q11*Source!I25, 2)*1, 2)</f>
        <v>714.91</v>
      </c>
      <c r="S11">
        <f>SmtRes!AC4</f>
        <v>579.69000000000005</v>
      </c>
      <c r="T11">
        <f>ROUND(ROUND(Q11*Source!I25, 2)*SmtRes!AK4, 2)</f>
        <v>35001.99</v>
      </c>
      <c r="U11">
        <v>2</v>
      </c>
      <c r="Z11">
        <f>SmtRes!X4</f>
        <v>903590057</v>
      </c>
      <c r="AA11">
        <v>1187349410</v>
      </c>
      <c r="AB11">
        <v>135634892</v>
      </c>
    </row>
    <row r="12" spans="1:28" x14ac:dyDescent="0.2">
      <c r="A12">
        <v>20</v>
      </c>
      <c r="B12">
        <v>3</v>
      </c>
      <c r="C12">
        <v>2</v>
      </c>
      <c r="D12">
        <v>0</v>
      </c>
      <c r="E12">
        <f>SmtRes!AV3</f>
        <v>0</v>
      </c>
      <c r="F12" t="str">
        <f>SmtRes!I3</f>
        <v>91.05.02-005</v>
      </c>
      <c r="G12" t="str">
        <f>SmtRes!K3</f>
        <v>Краны козловые, грузоподъемность 32 т</v>
      </c>
      <c r="H12" t="str">
        <f>SmtRes!O3</f>
        <v>маш.-ч</v>
      </c>
      <c r="I12">
        <f>SmtRes!Y3*Source!I25</f>
        <v>1.1882001249999998</v>
      </c>
      <c r="J12">
        <f>SmtRes!AO3</f>
        <v>1</v>
      </c>
      <c r="K12">
        <f>SmtRes!AF3</f>
        <v>121.8</v>
      </c>
      <c r="L12">
        <f>SmtRes!DB3</f>
        <v>11.28</v>
      </c>
      <c r="M12">
        <f>ROUND(ROUND(L12*Source!I25, 2)*1, 2)</f>
        <v>144.78</v>
      </c>
      <c r="N12">
        <f>SmtRes!AB3</f>
        <v>1732</v>
      </c>
      <c r="O12">
        <f>ROUND(ROUND(L12*Source!I25, 2)*SmtRes!DA3, 2)</f>
        <v>2058.77</v>
      </c>
      <c r="P12">
        <f>SmtRes!AG3</f>
        <v>13.49</v>
      </c>
      <c r="Q12">
        <f>SmtRes!DC3</f>
        <v>1.37</v>
      </c>
      <c r="R12">
        <f>ROUND(ROUND(Q12*Source!I25, 2)*1, 2)</f>
        <v>17.579999999999998</v>
      </c>
      <c r="S12">
        <f>SmtRes!AC3</f>
        <v>660.47</v>
      </c>
      <c r="T12">
        <f>ROUND(ROUND(Q12*Source!I25, 2)*SmtRes!AK3, 2)</f>
        <v>860.72</v>
      </c>
      <c r="U12">
        <v>2</v>
      </c>
      <c r="Z12">
        <f>SmtRes!X3</f>
        <v>1732737796</v>
      </c>
      <c r="AA12">
        <v>421420774</v>
      </c>
      <c r="AB12">
        <v>1837299789</v>
      </c>
    </row>
    <row r="13" spans="1:28" x14ac:dyDescent="0.2">
      <c r="A13">
        <v>20</v>
      </c>
      <c r="B13">
        <v>1</v>
      </c>
      <c r="C13">
        <v>1</v>
      </c>
      <c r="D13">
        <v>0</v>
      </c>
      <c r="E13">
        <f>SmtRes!AV1</f>
        <v>1</v>
      </c>
      <c r="F13" t="str">
        <f>SmtRes!I1</f>
        <v>1-100-36-82</v>
      </c>
      <c r="G13" t="str">
        <f>SmtRes!K1</f>
        <v>Рабочий среднего разряда 3.6</v>
      </c>
      <c r="H13" t="str">
        <f>SmtRes!O1</f>
        <v>чел.-ч.</v>
      </c>
      <c r="I13">
        <f>SmtRes!Y1*Source!I25</f>
        <v>464.94270891249994</v>
      </c>
      <c r="J13">
        <f>SmtRes!AO1</f>
        <v>1</v>
      </c>
      <c r="K13">
        <f>SmtRes!AH1</f>
        <v>8.1999999999999993</v>
      </c>
      <c r="L13">
        <f>SmtRes!DB1</f>
        <v>326.75</v>
      </c>
      <c r="M13">
        <f>ROUND(ROUND(L13*Source!I25, 2)*1, 2)</f>
        <v>4193.84</v>
      </c>
      <c r="N13">
        <f>SmtRes!AD1</f>
        <v>401.47</v>
      </c>
      <c r="O13">
        <f>ROUND(ROUND(L13*Source!I25, 2)*SmtRes!DA1, 2)</f>
        <v>205330.41</v>
      </c>
      <c r="P13">
        <f>SmtRes!AG1</f>
        <v>0</v>
      </c>
      <c r="Q13">
        <f>SmtRes!DC1</f>
        <v>0</v>
      </c>
      <c r="R13">
        <f>ROUND(ROUND(Q13*Source!I25, 2)*1, 2)</f>
        <v>0</v>
      </c>
      <c r="S13">
        <f>SmtRes!AC1</f>
        <v>0</v>
      </c>
      <c r="T13">
        <f>ROUND(ROUND(Q13*Source!I25, 2)*SmtRes!AK1, 2)</f>
        <v>0</v>
      </c>
      <c r="U13">
        <v>1</v>
      </c>
      <c r="Z13">
        <f>SmtRes!X1</f>
        <v>-1152063509</v>
      </c>
      <c r="AA13">
        <v>149218511</v>
      </c>
      <c r="AB13">
        <v>-554369775</v>
      </c>
    </row>
    <row r="14" spans="1:28" x14ac:dyDescent="0.2">
      <c r="A14">
        <v>20</v>
      </c>
      <c r="B14">
        <v>27</v>
      </c>
      <c r="C14">
        <v>2</v>
      </c>
      <c r="D14">
        <v>0</v>
      </c>
      <c r="E14">
        <f>SmtRes!AV27</f>
        <v>0</v>
      </c>
      <c r="F14" t="str">
        <f>SmtRes!I27</f>
        <v>91.17.04-033</v>
      </c>
      <c r="G14" t="str">
        <f>SmtRes!K27</f>
        <v>Агрегаты сварочные двухпостовые для ручной сварки на тракторе, мощность 79 кВт (108 л.с.)</v>
      </c>
      <c r="H14" t="str">
        <f>SmtRes!O27</f>
        <v>маш.-ч</v>
      </c>
      <c r="I14">
        <f>SmtRes!Y27*Source!I26</f>
        <v>1.23786</v>
      </c>
      <c r="J14">
        <f>SmtRes!AO27</f>
        <v>1</v>
      </c>
      <c r="K14">
        <f>SmtRes!AF27</f>
        <v>136.09</v>
      </c>
      <c r="L14">
        <f>SmtRes!DB27</f>
        <v>168.46</v>
      </c>
      <c r="M14">
        <f>ROUND(ROUND(L14*Source!I26, 2)*1, 2)</f>
        <v>168.46</v>
      </c>
      <c r="N14">
        <f>SmtRes!AB27</f>
        <v>1935.2</v>
      </c>
      <c r="O14">
        <f>ROUND(ROUND(L14*Source!I26, 2)*SmtRes!DA27, 2)</f>
        <v>2395.5</v>
      </c>
      <c r="P14">
        <f>SmtRes!AG27</f>
        <v>11.84</v>
      </c>
      <c r="Q14">
        <f>SmtRes!DC27</f>
        <v>16.12</v>
      </c>
      <c r="R14">
        <f>ROUND(ROUND(Q14*Source!I26, 2)*1, 2)</f>
        <v>16.12</v>
      </c>
      <c r="S14">
        <f>SmtRes!AC27</f>
        <v>579.69000000000005</v>
      </c>
      <c r="T14">
        <f>ROUND(ROUND(Q14*Source!I26, 2)*SmtRes!AK27, 2)</f>
        <v>789.24</v>
      </c>
      <c r="U14">
        <v>2</v>
      </c>
      <c r="Z14">
        <f>SmtRes!X27</f>
        <v>-2053221145</v>
      </c>
      <c r="AA14">
        <v>749795367</v>
      </c>
      <c r="AB14">
        <v>1458475303</v>
      </c>
    </row>
    <row r="15" spans="1:28" x14ac:dyDescent="0.2">
      <c r="A15">
        <v>20</v>
      </c>
      <c r="B15">
        <v>26</v>
      </c>
      <c r="C15">
        <v>2</v>
      </c>
      <c r="D15">
        <v>0</v>
      </c>
      <c r="E15">
        <f>SmtRes!AV26</f>
        <v>0</v>
      </c>
      <c r="F15" t="str">
        <f>SmtRes!I26</f>
        <v>91.14.02-001</v>
      </c>
      <c r="G15" t="str">
        <f>SmtRes!K26</f>
        <v>Автомобили бортовые, грузоподъемность до 5 т</v>
      </c>
      <c r="H15" t="str">
        <f>SmtRes!O26</f>
        <v>маш.-ч</v>
      </c>
      <c r="I15">
        <f>SmtRes!Y26*Source!I26</f>
        <v>2.1159999999999998E-2</v>
      </c>
      <c r="J15">
        <f>SmtRes!AO26</f>
        <v>1</v>
      </c>
      <c r="K15">
        <f>SmtRes!AF26</f>
        <v>86.79</v>
      </c>
      <c r="L15">
        <f>SmtRes!DB26</f>
        <v>1.84</v>
      </c>
      <c r="M15">
        <f>ROUND(ROUND(L15*Source!I26, 2)*1, 2)</f>
        <v>1.84</v>
      </c>
      <c r="N15">
        <f>SmtRes!AB26</f>
        <v>1234.1500000000001</v>
      </c>
      <c r="O15">
        <f>ROUND(ROUND(L15*Source!I26, 2)*SmtRes!DA26, 2)</f>
        <v>26.16</v>
      </c>
      <c r="P15">
        <f>SmtRes!AG26</f>
        <v>10.130000000000001</v>
      </c>
      <c r="Q15">
        <f>SmtRes!DC26</f>
        <v>0.24</v>
      </c>
      <c r="R15">
        <f>ROUND(ROUND(Q15*Source!I26, 2)*1, 2)</f>
        <v>0.24</v>
      </c>
      <c r="S15">
        <f>SmtRes!AC26</f>
        <v>495.96</v>
      </c>
      <c r="T15">
        <f>ROUND(ROUND(Q15*Source!I26, 2)*SmtRes!AK26, 2)</f>
        <v>11.75</v>
      </c>
      <c r="U15">
        <v>2</v>
      </c>
      <c r="Z15">
        <f>SmtRes!X26</f>
        <v>1171957361</v>
      </c>
      <c r="AA15">
        <v>1399406067</v>
      </c>
      <c r="AB15">
        <v>-337305530</v>
      </c>
    </row>
    <row r="16" spans="1:28" x14ac:dyDescent="0.2">
      <c r="A16">
        <v>20</v>
      </c>
      <c r="B16">
        <v>25</v>
      </c>
      <c r="C16">
        <v>2</v>
      </c>
      <c r="D16">
        <v>0</v>
      </c>
      <c r="E16">
        <f>SmtRes!AV25</f>
        <v>0</v>
      </c>
      <c r="F16" t="str">
        <f>SmtRes!I25</f>
        <v>91.10.05-005</v>
      </c>
      <c r="G16" t="str">
        <f>SmtRes!K25</f>
        <v>Трубоукладчики для труб диаметром до 700 мм, грузоподъемность 12,5 т</v>
      </c>
      <c r="H16" t="str">
        <f>SmtRes!O25</f>
        <v>маш.-ч</v>
      </c>
      <c r="I16">
        <f>SmtRes!Y25*Source!I26</f>
        <v>1.4335899999999999</v>
      </c>
      <c r="J16">
        <f>SmtRes!AO25</f>
        <v>1</v>
      </c>
      <c r="K16">
        <f>SmtRes!AF25</f>
        <v>156.78</v>
      </c>
      <c r="L16">
        <f>SmtRes!DB25</f>
        <v>224.76</v>
      </c>
      <c r="M16">
        <f>ROUND(ROUND(L16*Source!I26, 2)*1, 2)</f>
        <v>224.76</v>
      </c>
      <c r="N16">
        <f>SmtRes!AB25</f>
        <v>2229.41</v>
      </c>
      <c r="O16">
        <f>ROUND(ROUND(L16*Source!I26, 2)*SmtRes!DA25, 2)</f>
        <v>3196.09</v>
      </c>
      <c r="P16">
        <f>SmtRes!AG25</f>
        <v>12.63</v>
      </c>
      <c r="Q16">
        <f>SmtRes!DC25</f>
        <v>19.920000000000002</v>
      </c>
      <c r="R16">
        <f>ROUND(ROUND(Q16*Source!I26, 2)*1, 2)</f>
        <v>19.920000000000002</v>
      </c>
      <c r="S16">
        <f>SmtRes!AC25</f>
        <v>618.36</v>
      </c>
      <c r="T16">
        <f>ROUND(ROUND(Q16*Source!I26, 2)*SmtRes!AK25, 2)</f>
        <v>975.28</v>
      </c>
      <c r="U16">
        <v>2</v>
      </c>
      <c r="Z16">
        <f>SmtRes!X25</f>
        <v>783996961</v>
      </c>
      <c r="AA16">
        <v>-152849045</v>
      </c>
      <c r="AB16">
        <v>1899061982</v>
      </c>
    </row>
    <row r="17" spans="1:28" x14ac:dyDescent="0.2">
      <c r="A17">
        <v>20</v>
      </c>
      <c r="B17">
        <v>23</v>
      </c>
      <c r="C17">
        <v>1</v>
      </c>
      <c r="D17">
        <v>0</v>
      </c>
      <c r="E17">
        <f>SmtRes!AV23</f>
        <v>1</v>
      </c>
      <c r="F17" t="str">
        <f>SmtRes!I23</f>
        <v>1-100-50-82</v>
      </c>
      <c r="G17" t="str">
        <f>SmtRes!K23</f>
        <v>Рабочий среднего разряда 5</v>
      </c>
      <c r="H17" t="str">
        <f>SmtRes!O23</f>
        <v>чел.-ч.</v>
      </c>
      <c r="I17">
        <f>SmtRes!Y23*Source!I26</f>
        <v>2.07368</v>
      </c>
      <c r="J17">
        <f>SmtRes!AO23</f>
        <v>1</v>
      </c>
      <c r="K17">
        <f>SmtRes!AH23</f>
        <v>9.9</v>
      </c>
      <c r="L17">
        <f>SmtRes!DB23</f>
        <v>22.58</v>
      </c>
      <c r="M17">
        <f>ROUND(ROUND(L17*Source!I26, 2)*1, 2)</f>
        <v>22.58</v>
      </c>
      <c r="N17">
        <f>SmtRes!AD23</f>
        <v>484.7</v>
      </c>
      <c r="O17">
        <f>ROUND(ROUND(L17*Source!I26, 2)*SmtRes!DA23, 2)</f>
        <v>1105.52</v>
      </c>
      <c r="P17">
        <f>SmtRes!AG23</f>
        <v>0</v>
      </c>
      <c r="Q17">
        <f>SmtRes!DC23</f>
        <v>0</v>
      </c>
      <c r="R17">
        <f>ROUND(ROUND(Q17*Source!I26, 2)*1, 2)</f>
        <v>0</v>
      </c>
      <c r="S17">
        <f>SmtRes!AC23</f>
        <v>0</v>
      </c>
      <c r="T17">
        <f>ROUND(ROUND(Q17*Source!I26, 2)*SmtRes!AK23, 2)</f>
        <v>0</v>
      </c>
      <c r="U17">
        <v>1</v>
      </c>
      <c r="Z17">
        <f>SmtRes!X23</f>
        <v>-1002643276</v>
      </c>
      <c r="AA17">
        <v>740667404</v>
      </c>
      <c r="AB17">
        <v>1882754848</v>
      </c>
    </row>
    <row r="18" spans="1:28" x14ac:dyDescent="0.2">
      <c r="A18">
        <v>20</v>
      </c>
      <c r="B18">
        <v>33</v>
      </c>
      <c r="C18">
        <v>2</v>
      </c>
      <c r="D18">
        <v>0</v>
      </c>
      <c r="E18">
        <f>SmtRes!AV33</f>
        <v>0</v>
      </c>
      <c r="F18" t="str">
        <f>SmtRes!I33</f>
        <v>91.17.04-033</v>
      </c>
      <c r="G18" t="str">
        <f>SmtRes!K33</f>
        <v>Агрегаты сварочные двухпостовые для ручной сварки на тракторе, мощность 79 кВт (108 л.с.)</v>
      </c>
      <c r="H18" t="str">
        <f>SmtRes!O33</f>
        <v>маш.-ч</v>
      </c>
      <c r="I18">
        <f>SmtRes!Y33*Source!I27</f>
        <v>0.57660999999999996</v>
      </c>
      <c r="J18">
        <f>SmtRes!AO33</f>
        <v>1</v>
      </c>
      <c r="K18">
        <f>SmtRes!AF33</f>
        <v>136.09</v>
      </c>
      <c r="L18">
        <f>SmtRes!DB33</f>
        <v>78.47</v>
      </c>
      <c r="M18">
        <f>ROUND(ROUND(L18*Source!I27, 2)*1, 2)</f>
        <v>78.47</v>
      </c>
      <c r="N18">
        <f>SmtRes!AB33</f>
        <v>1935.2</v>
      </c>
      <c r="O18">
        <f>ROUND(ROUND(L18*Source!I27, 2)*SmtRes!DA33, 2)</f>
        <v>1115.8399999999999</v>
      </c>
      <c r="P18">
        <f>SmtRes!AG33</f>
        <v>11.84</v>
      </c>
      <c r="Q18">
        <f>SmtRes!DC33</f>
        <v>6.83</v>
      </c>
      <c r="R18">
        <f>ROUND(ROUND(Q18*Source!I27, 2)*1, 2)</f>
        <v>6.83</v>
      </c>
      <c r="S18">
        <f>SmtRes!AC33</f>
        <v>579.69000000000005</v>
      </c>
      <c r="T18">
        <f>ROUND(ROUND(Q18*Source!I27, 2)*SmtRes!AK33, 2)</f>
        <v>334.4</v>
      </c>
      <c r="U18">
        <v>2</v>
      </c>
      <c r="Z18">
        <f>SmtRes!X33</f>
        <v>-2053221145</v>
      </c>
      <c r="AA18">
        <v>749795367</v>
      </c>
      <c r="AB18">
        <v>1458475303</v>
      </c>
    </row>
    <row r="19" spans="1:28" x14ac:dyDescent="0.2">
      <c r="A19">
        <v>20</v>
      </c>
      <c r="B19">
        <v>32</v>
      </c>
      <c r="C19">
        <v>2</v>
      </c>
      <c r="D19">
        <v>0</v>
      </c>
      <c r="E19">
        <f>SmtRes!AV32</f>
        <v>0</v>
      </c>
      <c r="F19" t="str">
        <f>SmtRes!I32</f>
        <v>91.14.02-001</v>
      </c>
      <c r="G19" t="str">
        <f>SmtRes!K32</f>
        <v>Автомобили бортовые, грузоподъемность до 5 т</v>
      </c>
      <c r="H19" t="str">
        <f>SmtRes!O32</f>
        <v>маш.-ч</v>
      </c>
      <c r="I19">
        <f>SmtRes!Y32*Source!I27</f>
        <v>5.2899999999999996E-3</v>
      </c>
      <c r="J19">
        <f>SmtRes!AO32</f>
        <v>1</v>
      </c>
      <c r="K19">
        <f>SmtRes!AF32</f>
        <v>86.79</v>
      </c>
      <c r="L19">
        <f>SmtRes!DB32</f>
        <v>0.46</v>
      </c>
      <c r="M19">
        <f>ROUND(ROUND(L19*Source!I27, 2)*1, 2)</f>
        <v>0.46</v>
      </c>
      <c r="N19">
        <f>SmtRes!AB32</f>
        <v>1234.1500000000001</v>
      </c>
      <c r="O19">
        <f>ROUND(ROUND(L19*Source!I27, 2)*SmtRes!DA32, 2)</f>
        <v>6.54</v>
      </c>
      <c r="P19">
        <f>SmtRes!AG32</f>
        <v>10.130000000000001</v>
      </c>
      <c r="Q19">
        <f>SmtRes!DC32</f>
        <v>0.05</v>
      </c>
      <c r="R19">
        <f>ROUND(ROUND(Q19*Source!I27, 2)*1, 2)</f>
        <v>0.05</v>
      </c>
      <c r="S19">
        <f>SmtRes!AC32</f>
        <v>495.96</v>
      </c>
      <c r="T19">
        <f>ROUND(ROUND(Q19*Source!I27, 2)*SmtRes!AK32, 2)</f>
        <v>2.4500000000000002</v>
      </c>
      <c r="U19">
        <v>2</v>
      </c>
      <c r="Z19">
        <f>SmtRes!X32</f>
        <v>1171957361</v>
      </c>
      <c r="AA19">
        <v>1399406067</v>
      </c>
      <c r="AB19">
        <v>-337305530</v>
      </c>
    </row>
    <row r="20" spans="1:28" x14ac:dyDescent="0.2">
      <c r="A20">
        <v>20</v>
      </c>
      <c r="B20">
        <v>30</v>
      </c>
      <c r="C20">
        <v>1</v>
      </c>
      <c r="D20">
        <v>0</v>
      </c>
      <c r="E20">
        <f>SmtRes!AV30</f>
        <v>1</v>
      </c>
      <c r="F20" t="str">
        <f>SmtRes!I30</f>
        <v>1-100-50-82</v>
      </c>
      <c r="G20" t="str">
        <f>SmtRes!K30</f>
        <v>Рабочий среднего разряда 5</v>
      </c>
      <c r="H20" t="str">
        <f>SmtRes!O30</f>
        <v>чел.-ч.</v>
      </c>
      <c r="I20">
        <f>SmtRes!Y30*Source!I27</f>
        <v>0.87813999999999981</v>
      </c>
      <c r="J20">
        <f>SmtRes!AO30</f>
        <v>1</v>
      </c>
      <c r="K20">
        <f>SmtRes!AH30</f>
        <v>9.9</v>
      </c>
      <c r="L20">
        <f>SmtRes!DB30</f>
        <v>8.69</v>
      </c>
      <c r="M20">
        <f>ROUND(ROUND(L20*Source!I27, 2)*1, 2)</f>
        <v>8.69</v>
      </c>
      <c r="N20">
        <f>SmtRes!AD30</f>
        <v>484.7</v>
      </c>
      <c r="O20">
        <f>ROUND(ROUND(L20*Source!I27, 2)*SmtRes!DA30, 2)</f>
        <v>425.46</v>
      </c>
      <c r="P20">
        <f>SmtRes!AG30</f>
        <v>0</v>
      </c>
      <c r="Q20">
        <f>SmtRes!DC30</f>
        <v>0</v>
      </c>
      <c r="R20">
        <f>ROUND(ROUND(Q20*Source!I27, 2)*1, 2)</f>
        <v>0</v>
      </c>
      <c r="S20">
        <f>SmtRes!AC30</f>
        <v>0</v>
      </c>
      <c r="T20">
        <f>ROUND(ROUND(Q20*Source!I27, 2)*SmtRes!AK30, 2)</f>
        <v>0</v>
      </c>
      <c r="U20">
        <v>1</v>
      </c>
      <c r="Z20">
        <f>SmtRes!X30</f>
        <v>-1002643276</v>
      </c>
      <c r="AA20">
        <v>740667404</v>
      </c>
      <c r="AB20">
        <v>1882754848</v>
      </c>
    </row>
    <row r="21" spans="1:28" x14ac:dyDescent="0.2">
      <c r="A21">
        <v>20</v>
      </c>
      <c r="B21">
        <v>42</v>
      </c>
      <c r="C21">
        <v>2</v>
      </c>
      <c r="D21">
        <v>0</v>
      </c>
      <c r="E21">
        <f>SmtRes!AV42</f>
        <v>0</v>
      </c>
      <c r="F21" t="str">
        <f>SmtRes!I42</f>
        <v>91.17.04-233</v>
      </c>
      <c r="G21" t="str">
        <f>SmtRes!K42</f>
        <v>Установки для сварки ручной дуговой (постоянного тока)</v>
      </c>
      <c r="H21" t="str">
        <f>SmtRes!O42</f>
        <v>маш.-ч</v>
      </c>
      <c r="I21">
        <f>SmtRes!Y42*Source!I29</f>
        <v>0.73517774999999996</v>
      </c>
      <c r="J21">
        <f>SmtRes!AO42</f>
        <v>1</v>
      </c>
      <c r="K21">
        <f>SmtRes!AF42</f>
        <v>8.68</v>
      </c>
      <c r="L21">
        <f>SmtRes!DB42</f>
        <v>531.78</v>
      </c>
      <c r="M21">
        <f>ROUND(ROUND(L21*Source!I29, 2)*1, 2)</f>
        <v>6.38</v>
      </c>
      <c r="N21">
        <f>SmtRes!AB42</f>
        <v>123.43</v>
      </c>
      <c r="O21">
        <f>ROUND(ROUND(L21*Source!I29, 2)*SmtRes!DA42, 2)</f>
        <v>90.72</v>
      </c>
      <c r="P21">
        <f>SmtRes!AG42</f>
        <v>0</v>
      </c>
      <c r="Q21">
        <f>SmtRes!DC42</f>
        <v>0</v>
      </c>
      <c r="R21">
        <f>ROUND(ROUND(Q21*Source!I29, 2)*1, 2)</f>
        <v>0</v>
      </c>
      <c r="S21">
        <f>SmtRes!AC42</f>
        <v>0</v>
      </c>
      <c r="T21">
        <f>ROUND(ROUND(Q21*Source!I29, 2)*SmtRes!AK42, 2)</f>
        <v>0</v>
      </c>
      <c r="U21">
        <v>2</v>
      </c>
      <c r="Z21">
        <f>SmtRes!X42</f>
        <v>-1277097320</v>
      </c>
      <c r="AA21">
        <v>2017564419</v>
      </c>
      <c r="AB21">
        <v>-164228886</v>
      </c>
    </row>
    <row r="22" spans="1:28" x14ac:dyDescent="0.2">
      <c r="A22">
        <v>20</v>
      </c>
      <c r="B22">
        <v>41</v>
      </c>
      <c r="C22">
        <v>2</v>
      </c>
      <c r="D22">
        <v>0</v>
      </c>
      <c r="E22">
        <f>SmtRes!AV41</f>
        <v>0</v>
      </c>
      <c r="F22" t="str">
        <f>SmtRes!I41</f>
        <v>91.14.05-011</v>
      </c>
      <c r="G22" t="str">
        <f>SmtRes!K41</f>
        <v>Полуприцепы общего назначения, грузоподъемность 12 т</v>
      </c>
      <c r="H22" t="str">
        <f>SmtRes!O41</f>
        <v>маш.-ч</v>
      </c>
      <c r="I22">
        <f>SmtRes!Y41*Source!I29</f>
        <v>3.03117E-2</v>
      </c>
      <c r="J22">
        <f>SmtRes!AO41</f>
        <v>1</v>
      </c>
      <c r="K22">
        <f>SmtRes!AF41</f>
        <v>12</v>
      </c>
      <c r="L22">
        <f>SmtRes!DB41</f>
        <v>30.31</v>
      </c>
      <c r="M22">
        <f>ROUND(ROUND(L22*Source!I29, 2)*1, 2)</f>
        <v>0.36</v>
      </c>
      <c r="N22">
        <f>SmtRes!AB41</f>
        <v>170.64</v>
      </c>
      <c r="O22">
        <f>ROUND(ROUND(L22*Source!I29, 2)*SmtRes!DA41, 2)</f>
        <v>5.12</v>
      </c>
      <c r="P22">
        <f>SmtRes!AG41</f>
        <v>0</v>
      </c>
      <c r="Q22">
        <f>SmtRes!DC41</f>
        <v>0</v>
      </c>
      <c r="R22">
        <f>ROUND(ROUND(Q22*Source!I29, 2)*1, 2)</f>
        <v>0</v>
      </c>
      <c r="S22">
        <f>SmtRes!AC41</f>
        <v>0</v>
      </c>
      <c r="T22">
        <f>ROUND(ROUND(Q22*Source!I29, 2)*SmtRes!AK41, 2)</f>
        <v>0</v>
      </c>
      <c r="U22">
        <v>2</v>
      </c>
      <c r="Z22">
        <f>SmtRes!X41</f>
        <v>1232549298</v>
      </c>
      <c r="AA22">
        <v>-1776567554</v>
      </c>
      <c r="AB22">
        <v>1111981668</v>
      </c>
    </row>
    <row r="23" spans="1:28" x14ac:dyDescent="0.2">
      <c r="A23">
        <v>20</v>
      </c>
      <c r="B23">
        <v>40</v>
      </c>
      <c r="C23">
        <v>2</v>
      </c>
      <c r="D23">
        <v>0</v>
      </c>
      <c r="E23">
        <f>SmtRes!AV40</f>
        <v>0</v>
      </c>
      <c r="F23" t="str">
        <f>SmtRes!I40</f>
        <v>91.14.04-001</v>
      </c>
      <c r="G23" t="str">
        <f>SmtRes!K40</f>
        <v>Тягачи седельные, грузоподъемность 12 т</v>
      </c>
      <c r="H23" t="str">
        <f>SmtRes!O40</f>
        <v>маш.-ч</v>
      </c>
      <c r="I23">
        <f>SmtRes!Y40*Source!I29</f>
        <v>3.03117E-2</v>
      </c>
      <c r="J23">
        <f>SmtRes!AO40</f>
        <v>1</v>
      </c>
      <c r="K23">
        <f>SmtRes!AF40</f>
        <v>127.86</v>
      </c>
      <c r="L23">
        <f>SmtRes!DB40</f>
        <v>322.97000000000003</v>
      </c>
      <c r="M23">
        <f>ROUND(ROUND(L23*Source!I29, 2)*1, 2)</f>
        <v>3.88</v>
      </c>
      <c r="N23">
        <f>SmtRes!AB40</f>
        <v>1818.17</v>
      </c>
      <c r="O23">
        <f>ROUND(ROUND(L23*Source!I29, 2)*SmtRes!DA40, 2)</f>
        <v>55.17</v>
      </c>
      <c r="P23">
        <f>SmtRes!AG40</f>
        <v>11.84</v>
      </c>
      <c r="Q23">
        <f>SmtRes!DC40</f>
        <v>32.9</v>
      </c>
      <c r="R23">
        <f>ROUND(ROUND(Q23*Source!I29, 2)*1, 2)</f>
        <v>0.39</v>
      </c>
      <c r="S23">
        <f>SmtRes!AC40</f>
        <v>579.69000000000005</v>
      </c>
      <c r="T23">
        <f>ROUND(ROUND(Q23*Source!I29, 2)*SmtRes!AK40, 2)</f>
        <v>19.09</v>
      </c>
      <c r="U23">
        <v>2</v>
      </c>
      <c r="Z23">
        <f>SmtRes!X40</f>
        <v>-2019686133</v>
      </c>
      <c r="AA23">
        <v>1501414187</v>
      </c>
      <c r="AB23">
        <v>-1136715113</v>
      </c>
    </row>
    <row r="24" spans="1:28" x14ac:dyDescent="0.2">
      <c r="A24">
        <v>20</v>
      </c>
      <c r="B24">
        <v>39</v>
      </c>
      <c r="C24">
        <v>2</v>
      </c>
      <c r="D24">
        <v>0</v>
      </c>
      <c r="E24">
        <f>SmtRes!AV39</f>
        <v>0</v>
      </c>
      <c r="F24" t="str">
        <f>SmtRes!I39</f>
        <v>91.10.01-002</v>
      </c>
      <c r="G24" t="str">
        <f>SmtRes!K39</f>
        <v>Агрегаты наполнительно-опрессовочные до 300 м3/ч</v>
      </c>
      <c r="H24" t="str">
        <f>SmtRes!O39</f>
        <v>маш.-ч</v>
      </c>
      <c r="I24">
        <f>SmtRes!Y39*Source!I29</f>
        <v>0.1012506</v>
      </c>
      <c r="J24">
        <f>SmtRes!AO39</f>
        <v>1</v>
      </c>
      <c r="K24">
        <f>SmtRes!AF39</f>
        <v>298.48</v>
      </c>
      <c r="L24">
        <f>SmtRes!DB39</f>
        <v>2518.44</v>
      </c>
      <c r="M24">
        <f>ROUND(ROUND(L24*Source!I29, 2)*1, 2)</f>
        <v>30.22</v>
      </c>
      <c r="N24">
        <f>SmtRes!AB39</f>
        <v>4244.3900000000003</v>
      </c>
      <c r="O24">
        <f>ROUND(ROUND(L24*Source!I29, 2)*SmtRes!DA39, 2)</f>
        <v>429.73</v>
      </c>
      <c r="P24">
        <f>SmtRes!AG39</f>
        <v>10.130000000000001</v>
      </c>
      <c r="Q24">
        <f>SmtRes!DC39</f>
        <v>94.02</v>
      </c>
      <c r="R24">
        <f>ROUND(ROUND(Q24*Source!I29, 2)*1, 2)</f>
        <v>1.1299999999999999</v>
      </c>
      <c r="S24">
        <f>SmtRes!AC39</f>
        <v>495.96</v>
      </c>
      <c r="T24">
        <f>ROUND(ROUND(Q24*Source!I29, 2)*SmtRes!AK39, 2)</f>
        <v>55.32</v>
      </c>
      <c r="U24">
        <v>2</v>
      </c>
      <c r="Z24">
        <f>SmtRes!X39</f>
        <v>1511014073</v>
      </c>
      <c r="AA24">
        <v>-969487260</v>
      </c>
      <c r="AB24">
        <v>-136748486</v>
      </c>
    </row>
    <row r="25" spans="1:28" x14ac:dyDescent="0.2">
      <c r="A25">
        <v>20</v>
      </c>
      <c r="B25">
        <v>38</v>
      </c>
      <c r="C25">
        <v>2</v>
      </c>
      <c r="D25">
        <v>0</v>
      </c>
      <c r="E25">
        <f>SmtRes!AV38</f>
        <v>0</v>
      </c>
      <c r="F25" t="str">
        <f>SmtRes!I38</f>
        <v>91.05.05-014</v>
      </c>
      <c r="G25" t="str">
        <f>SmtRes!K38</f>
        <v>Краны на автомобильном ходу, грузоподъемность 10 т</v>
      </c>
      <c r="H25" t="str">
        <f>SmtRes!O38</f>
        <v>маш.-ч</v>
      </c>
      <c r="I25">
        <f>SmtRes!Y38*Source!I29</f>
        <v>0.19464554999999997</v>
      </c>
      <c r="J25">
        <f>SmtRes!AO38</f>
        <v>1</v>
      </c>
      <c r="K25">
        <f>SmtRes!AF38</f>
        <v>112.77</v>
      </c>
      <c r="L25">
        <f>SmtRes!DB38</f>
        <v>1829.18</v>
      </c>
      <c r="M25">
        <f>ROUND(ROUND(L25*Source!I29, 2)*1, 2)</f>
        <v>21.95</v>
      </c>
      <c r="N25">
        <f>SmtRes!AB38</f>
        <v>1603.59</v>
      </c>
      <c r="O25">
        <f>ROUND(ROUND(L25*Source!I29, 2)*SmtRes!DA38, 2)</f>
        <v>312.13</v>
      </c>
      <c r="P25">
        <f>SmtRes!AG38</f>
        <v>11.84</v>
      </c>
      <c r="Q25">
        <f>SmtRes!DC38</f>
        <v>211.26</v>
      </c>
      <c r="R25">
        <f>ROUND(ROUND(Q25*Source!I29, 2)*1, 2)</f>
        <v>2.54</v>
      </c>
      <c r="S25">
        <f>SmtRes!AC38</f>
        <v>579.69000000000005</v>
      </c>
      <c r="T25">
        <f>ROUND(ROUND(Q25*Source!I29, 2)*SmtRes!AK38, 2)</f>
        <v>124.36</v>
      </c>
      <c r="U25">
        <v>2</v>
      </c>
      <c r="Z25">
        <f>SmtRes!X38</f>
        <v>903590057</v>
      </c>
      <c r="AA25">
        <v>1187349410</v>
      </c>
      <c r="AB25">
        <v>135634892</v>
      </c>
    </row>
    <row r="26" spans="1:28" x14ac:dyDescent="0.2">
      <c r="A26">
        <v>20</v>
      </c>
      <c r="B26">
        <v>36</v>
      </c>
      <c r="C26">
        <v>1</v>
      </c>
      <c r="D26">
        <v>0</v>
      </c>
      <c r="E26">
        <f>SmtRes!AV36</f>
        <v>1</v>
      </c>
      <c r="F26" t="str">
        <f>SmtRes!I36</f>
        <v>1-100-40-82</v>
      </c>
      <c r="G26" t="str">
        <f>SmtRes!K36</f>
        <v>Рабочий среднего разряда 4</v>
      </c>
      <c r="H26" t="str">
        <f>SmtRes!O36</f>
        <v>чел.-ч.</v>
      </c>
      <c r="I26">
        <f>SmtRes!Y36*Source!I29</f>
        <v>3.0073649999999996</v>
      </c>
      <c r="J26">
        <f>SmtRes!AO36</f>
        <v>1</v>
      </c>
      <c r="K26">
        <f>SmtRes!AH36</f>
        <v>8.59</v>
      </c>
      <c r="L26">
        <f>SmtRes!DB36</f>
        <v>2368.0500000000002</v>
      </c>
      <c r="M26">
        <f>ROUND(ROUND(L26*Source!I29, 2)*1, 2)</f>
        <v>28.42</v>
      </c>
      <c r="N26">
        <f>SmtRes!AD36</f>
        <v>420.57</v>
      </c>
      <c r="O26">
        <f>ROUND(ROUND(L26*Source!I29, 2)*SmtRes!DA36, 2)</f>
        <v>1391.44</v>
      </c>
      <c r="P26">
        <f>SmtRes!AG36</f>
        <v>0</v>
      </c>
      <c r="Q26">
        <f>SmtRes!DC36</f>
        <v>0</v>
      </c>
      <c r="R26">
        <f>ROUND(ROUND(Q26*Source!I29, 2)*1, 2)</f>
        <v>0</v>
      </c>
      <c r="S26">
        <f>SmtRes!AC36</f>
        <v>0</v>
      </c>
      <c r="T26">
        <f>ROUND(ROUND(Q26*Source!I29, 2)*SmtRes!AK36, 2)</f>
        <v>0</v>
      </c>
      <c r="U26">
        <v>1</v>
      </c>
      <c r="Z26">
        <f>SmtRes!X36</f>
        <v>-1853062777</v>
      </c>
      <c r="AA26">
        <v>-1614965587</v>
      </c>
      <c r="AB26">
        <v>507693359</v>
      </c>
    </row>
    <row r="27" spans="1:28" x14ac:dyDescent="0.2">
      <c r="A27">
        <v>20</v>
      </c>
      <c r="B27">
        <v>55</v>
      </c>
      <c r="C27">
        <v>2</v>
      </c>
      <c r="D27">
        <v>0</v>
      </c>
      <c r="E27">
        <f>SmtRes!AV55</f>
        <v>0</v>
      </c>
      <c r="F27" t="str">
        <f>SmtRes!I55</f>
        <v>91.17.04-233</v>
      </c>
      <c r="G27" t="str">
        <f>SmtRes!K55</f>
        <v>Установки для сварки ручной дуговой (постоянного тока)</v>
      </c>
      <c r="H27" t="str">
        <f>SmtRes!O55</f>
        <v>маш.-ч</v>
      </c>
      <c r="I27">
        <f>SmtRes!Y55*Source!I30</f>
        <v>0.73517774999999996</v>
      </c>
      <c r="J27">
        <f>SmtRes!AO55</f>
        <v>1</v>
      </c>
      <c r="K27">
        <f>SmtRes!AF55</f>
        <v>8.68</v>
      </c>
      <c r="L27">
        <f>SmtRes!DB55</f>
        <v>531.78</v>
      </c>
      <c r="M27">
        <f>ROUND(ROUND(L27*Source!I30, 2)*1, 2)</f>
        <v>6.38</v>
      </c>
      <c r="N27">
        <f>SmtRes!AB55</f>
        <v>123.43</v>
      </c>
      <c r="O27">
        <f>ROUND(ROUND(L27*Source!I30, 2)*SmtRes!DA55, 2)</f>
        <v>90.72</v>
      </c>
      <c r="P27">
        <f>SmtRes!AG55</f>
        <v>0</v>
      </c>
      <c r="Q27">
        <f>SmtRes!DC55</f>
        <v>0</v>
      </c>
      <c r="R27">
        <f>ROUND(ROUND(Q27*Source!I30, 2)*1, 2)</f>
        <v>0</v>
      </c>
      <c r="S27">
        <f>SmtRes!AC55</f>
        <v>0</v>
      </c>
      <c r="T27">
        <f>ROUND(ROUND(Q27*Source!I30, 2)*SmtRes!AK55, 2)</f>
        <v>0</v>
      </c>
      <c r="U27">
        <v>2</v>
      </c>
      <c r="Z27">
        <f>SmtRes!X55</f>
        <v>-1277097320</v>
      </c>
      <c r="AA27">
        <v>2017564419</v>
      </c>
      <c r="AB27">
        <v>-164228886</v>
      </c>
    </row>
    <row r="28" spans="1:28" x14ac:dyDescent="0.2">
      <c r="A28">
        <v>20</v>
      </c>
      <c r="B28">
        <v>54</v>
      </c>
      <c r="C28">
        <v>2</v>
      </c>
      <c r="D28">
        <v>0</v>
      </c>
      <c r="E28">
        <f>SmtRes!AV54</f>
        <v>0</v>
      </c>
      <c r="F28" t="str">
        <f>SmtRes!I54</f>
        <v>91.14.05-011</v>
      </c>
      <c r="G28" t="str">
        <f>SmtRes!K54</f>
        <v>Полуприцепы общего назначения, грузоподъемность 12 т</v>
      </c>
      <c r="H28" t="str">
        <f>SmtRes!O54</f>
        <v>маш.-ч</v>
      </c>
      <c r="I28">
        <f>SmtRes!Y54*Source!I30</f>
        <v>3.03117E-2</v>
      </c>
      <c r="J28">
        <f>SmtRes!AO54</f>
        <v>1</v>
      </c>
      <c r="K28">
        <f>SmtRes!AF54</f>
        <v>12</v>
      </c>
      <c r="L28">
        <f>SmtRes!DB54</f>
        <v>30.31</v>
      </c>
      <c r="M28">
        <f>ROUND(ROUND(L28*Source!I30, 2)*1, 2)</f>
        <v>0.36</v>
      </c>
      <c r="N28">
        <f>SmtRes!AB54</f>
        <v>170.64</v>
      </c>
      <c r="O28">
        <f>ROUND(ROUND(L28*Source!I30, 2)*SmtRes!DA54, 2)</f>
        <v>5.12</v>
      </c>
      <c r="P28">
        <f>SmtRes!AG54</f>
        <v>0</v>
      </c>
      <c r="Q28">
        <f>SmtRes!DC54</f>
        <v>0</v>
      </c>
      <c r="R28">
        <f>ROUND(ROUND(Q28*Source!I30, 2)*1, 2)</f>
        <v>0</v>
      </c>
      <c r="S28">
        <f>SmtRes!AC54</f>
        <v>0</v>
      </c>
      <c r="T28">
        <f>ROUND(ROUND(Q28*Source!I30, 2)*SmtRes!AK54, 2)</f>
        <v>0</v>
      </c>
      <c r="U28">
        <v>2</v>
      </c>
      <c r="Z28">
        <f>SmtRes!X54</f>
        <v>1232549298</v>
      </c>
      <c r="AA28">
        <v>-1776567554</v>
      </c>
      <c r="AB28">
        <v>1111981668</v>
      </c>
    </row>
    <row r="29" spans="1:28" x14ac:dyDescent="0.2">
      <c r="A29">
        <v>20</v>
      </c>
      <c r="B29">
        <v>53</v>
      </c>
      <c r="C29">
        <v>2</v>
      </c>
      <c r="D29">
        <v>0</v>
      </c>
      <c r="E29">
        <f>SmtRes!AV53</f>
        <v>0</v>
      </c>
      <c r="F29" t="str">
        <f>SmtRes!I53</f>
        <v>91.14.04-001</v>
      </c>
      <c r="G29" t="str">
        <f>SmtRes!K53</f>
        <v>Тягачи седельные, грузоподъемность 12 т</v>
      </c>
      <c r="H29" t="str">
        <f>SmtRes!O53</f>
        <v>маш.-ч</v>
      </c>
      <c r="I29">
        <f>SmtRes!Y53*Source!I30</f>
        <v>3.03117E-2</v>
      </c>
      <c r="J29">
        <f>SmtRes!AO53</f>
        <v>1</v>
      </c>
      <c r="K29">
        <f>SmtRes!AF53</f>
        <v>127.86</v>
      </c>
      <c r="L29">
        <f>SmtRes!DB53</f>
        <v>322.97000000000003</v>
      </c>
      <c r="M29">
        <f>ROUND(ROUND(L29*Source!I30, 2)*1, 2)</f>
        <v>3.88</v>
      </c>
      <c r="N29">
        <f>SmtRes!AB53</f>
        <v>1818.17</v>
      </c>
      <c r="O29">
        <f>ROUND(ROUND(L29*Source!I30, 2)*SmtRes!DA53, 2)</f>
        <v>55.17</v>
      </c>
      <c r="P29">
        <f>SmtRes!AG53</f>
        <v>11.84</v>
      </c>
      <c r="Q29">
        <f>SmtRes!DC53</f>
        <v>32.9</v>
      </c>
      <c r="R29">
        <f>ROUND(ROUND(Q29*Source!I30, 2)*1, 2)</f>
        <v>0.39</v>
      </c>
      <c r="S29">
        <f>SmtRes!AC53</f>
        <v>579.69000000000005</v>
      </c>
      <c r="T29">
        <f>ROUND(ROUND(Q29*Source!I30, 2)*SmtRes!AK53, 2)</f>
        <v>19.09</v>
      </c>
      <c r="U29">
        <v>2</v>
      </c>
      <c r="Z29">
        <f>SmtRes!X53</f>
        <v>-2019686133</v>
      </c>
      <c r="AA29">
        <v>1501414187</v>
      </c>
      <c r="AB29">
        <v>-1136715113</v>
      </c>
    </row>
    <row r="30" spans="1:28" x14ac:dyDescent="0.2">
      <c r="A30">
        <v>20</v>
      </c>
      <c r="B30">
        <v>52</v>
      </c>
      <c r="C30">
        <v>2</v>
      </c>
      <c r="D30">
        <v>0</v>
      </c>
      <c r="E30">
        <f>SmtRes!AV52</f>
        <v>0</v>
      </c>
      <c r="F30" t="str">
        <f>SmtRes!I52</f>
        <v>91.10.01-002</v>
      </c>
      <c r="G30" t="str">
        <f>SmtRes!K52</f>
        <v>Агрегаты наполнительно-опрессовочные до 300 м3/ч</v>
      </c>
      <c r="H30" t="str">
        <f>SmtRes!O52</f>
        <v>маш.-ч</v>
      </c>
      <c r="I30">
        <f>SmtRes!Y52*Source!I30</f>
        <v>0.1012506</v>
      </c>
      <c r="J30">
        <f>SmtRes!AO52</f>
        <v>1</v>
      </c>
      <c r="K30">
        <f>SmtRes!AF52</f>
        <v>298.48</v>
      </c>
      <c r="L30">
        <f>SmtRes!DB52</f>
        <v>2518.44</v>
      </c>
      <c r="M30">
        <f>ROUND(ROUND(L30*Source!I30, 2)*1, 2)</f>
        <v>30.22</v>
      </c>
      <c r="N30">
        <f>SmtRes!AB52</f>
        <v>4244.3900000000003</v>
      </c>
      <c r="O30">
        <f>ROUND(ROUND(L30*Source!I30, 2)*SmtRes!DA52, 2)</f>
        <v>429.73</v>
      </c>
      <c r="P30">
        <f>SmtRes!AG52</f>
        <v>10.130000000000001</v>
      </c>
      <c r="Q30">
        <f>SmtRes!DC52</f>
        <v>94.02</v>
      </c>
      <c r="R30">
        <f>ROUND(ROUND(Q30*Source!I30, 2)*1, 2)</f>
        <v>1.1299999999999999</v>
      </c>
      <c r="S30">
        <f>SmtRes!AC52</f>
        <v>495.96</v>
      </c>
      <c r="T30">
        <f>ROUND(ROUND(Q30*Source!I30, 2)*SmtRes!AK52, 2)</f>
        <v>55.32</v>
      </c>
      <c r="U30">
        <v>2</v>
      </c>
      <c r="Z30">
        <f>SmtRes!X52</f>
        <v>1511014073</v>
      </c>
      <c r="AA30">
        <v>-969487260</v>
      </c>
      <c r="AB30">
        <v>-136748486</v>
      </c>
    </row>
    <row r="31" spans="1:28" x14ac:dyDescent="0.2">
      <c r="A31">
        <v>20</v>
      </c>
      <c r="B31">
        <v>51</v>
      </c>
      <c r="C31">
        <v>2</v>
      </c>
      <c r="D31">
        <v>0</v>
      </c>
      <c r="E31">
        <f>SmtRes!AV51</f>
        <v>0</v>
      </c>
      <c r="F31" t="str">
        <f>SmtRes!I51</f>
        <v>91.05.05-014</v>
      </c>
      <c r="G31" t="str">
        <f>SmtRes!K51</f>
        <v>Краны на автомобильном ходу, грузоподъемность 10 т</v>
      </c>
      <c r="H31" t="str">
        <f>SmtRes!O51</f>
        <v>маш.-ч</v>
      </c>
      <c r="I31">
        <f>SmtRes!Y51*Source!I30</f>
        <v>0.19464554999999997</v>
      </c>
      <c r="J31">
        <f>SmtRes!AO51</f>
        <v>1</v>
      </c>
      <c r="K31">
        <f>SmtRes!AF51</f>
        <v>112.77</v>
      </c>
      <c r="L31">
        <f>SmtRes!DB51</f>
        <v>1829.18</v>
      </c>
      <c r="M31">
        <f>ROUND(ROUND(L31*Source!I30, 2)*1, 2)</f>
        <v>21.95</v>
      </c>
      <c r="N31">
        <f>SmtRes!AB51</f>
        <v>1603.59</v>
      </c>
      <c r="O31">
        <f>ROUND(ROUND(L31*Source!I30, 2)*SmtRes!DA51, 2)</f>
        <v>312.13</v>
      </c>
      <c r="P31">
        <f>SmtRes!AG51</f>
        <v>11.84</v>
      </c>
      <c r="Q31">
        <f>SmtRes!DC51</f>
        <v>211.26</v>
      </c>
      <c r="R31">
        <f>ROUND(ROUND(Q31*Source!I30, 2)*1, 2)</f>
        <v>2.54</v>
      </c>
      <c r="S31">
        <f>SmtRes!AC51</f>
        <v>579.69000000000005</v>
      </c>
      <c r="T31">
        <f>ROUND(ROUND(Q31*Source!I30, 2)*SmtRes!AK51, 2)</f>
        <v>124.36</v>
      </c>
      <c r="U31">
        <v>2</v>
      </c>
      <c r="Z31">
        <f>SmtRes!X51</f>
        <v>903590057</v>
      </c>
      <c r="AA31">
        <v>1187349410</v>
      </c>
      <c r="AB31">
        <v>135634892</v>
      </c>
    </row>
    <row r="32" spans="1:28" x14ac:dyDescent="0.2">
      <c r="A32">
        <v>20</v>
      </c>
      <c r="B32">
        <v>49</v>
      </c>
      <c r="C32">
        <v>1</v>
      </c>
      <c r="D32">
        <v>0</v>
      </c>
      <c r="E32">
        <f>SmtRes!AV49</f>
        <v>1</v>
      </c>
      <c r="F32" t="str">
        <f>SmtRes!I49</f>
        <v>1-100-40-82</v>
      </c>
      <c r="G32" t="str">
        <f>SmtRes!K49</f>
        <v>Рабочий среднего разряда 4</v>
      </c>
      <c r="H32" t="str">
        <f>SmtRes!O49</f>
        <v>чел.-ч.</v>
      </c>
      <c r="I32">
        <f>SmtRes!Y49*Source!I30</f>
        <v>3.0073649999999996</v>
      </c>
      <c r="J32">
        <f>SmtRes!AO49</f>
        <v>1</v>
      </c>
      <c r="K32">
        <f>SmtRes!AH49</f>
        <v>8.59</v>
      </c>
      <c r="L32">
        <f>SmtRes!DB49</f>
        <v>2368.0500000000002</v>
      </c>
      <c r="M32">
        <f>ROUND(ROUND(L32*Source!I30, 2)*1, 2)</f>
        <v>28.42</v>
      </c>
      <c r="N32">
        <f>SmtRes!AD49</f>
        <v>420.57</v>
      </c>
      <c r="O32">
        <f>ROUND(ROUND(L32*Source!I30, 2)*SmtRes!DA49, 2)</f>
        <v>1391.44</v>
      </c>
      <c r="P32">
        <f>SmtRes!AG49</f>
        <v>0</v>
      </c>
      <c r="Q32">
        <f>SmtRes!DC49</f>
        <v>0</v>
      </c>
      <c r="R32">
        <f>ROUND(ROUND(Q32*Source!I30, 2)*1, 2)</f>
        <v>0</v>
      </c>
      <c r="S32">
        <f>SmtRes!AC49</f>
        <v>0</v>
      </c>
      <c r="T32">
        <f>ROUND(ROUND(Q32*Source!I30, 2)*SmtRes!AK49, 2)</f>
        <v>0</v>
      </c>
      <c r="U32">
        <v>1</v>
      </c>
      <c r="Z32">
        <f>SmtRes!X49</f>
        <v>-1853062777</v>
      </c>
      <c r="AA32">
        <v>-1614965587</v>
      </c>
      <c r="AB32">
        <v>507693359</v>
      </c>
    </row>
    <row r="33" spans="1:28" x14ac:dyDescent="0.2">
      <c r="A33">
        <v>20</v>
      </c>
      <c r="B33">
        <v>68</v>
      </c>
      <c r="C33">
        <v>2</v>
      </c>
      <c r="D33">
        <v>0</v>
      </c>
      <c r="E33">
        <f>SmtRes!AV68</f>
        <v>0</v>
      </c>
      <c r="F33" t="str">
        <f>SmtRes!I68</f>
        <v>91.17.04-233</v>
      </c>
      <c r="G33" t="str">
        <f>SmtRes!K68</f>
        <v>Установки для сварки ручной дуговой (постоянного тока)</v>
      </c>
      <c r="H33" t="str">
        <f>SmtRes!O68</f>
        <v>маш.-ч</v>
      </c>
      <c r="I33">
        <f>SmtRes!Y68*Source!I31</f>
        <v>9.623476747499998</v>
      </c>
      <c r="J33">
        <f>SmtRes!AO68</f>
        <v>1</v>
      </c>
      <c r="K33">
        <f>SmtRes!AF68</f>
        <v>8.68</v>
      </c>
      <c r="L33">
        <f>SmtRes!DB68</f>
        <v>412.91</v>
      </c>
      <c r="M33">
        <f>ROUND(ROUND(L33*Source!I31, 2)*1, 2)</f>
        <v>83.53</v>
      </c>
      <c r="N33">
        <f>SmtRes!AB68</f>
        <v>123.43</v>
      </c>
      <c r="O33">
        <f>ROUND(ROUND(L33*Source!I31, 2)*SmtRes!DA68, 2)</f>
        <v>1187.8</v>
      </c>
      <c r="P33">
        <f>SmtRes!AG68</f>
        <v>0</v>
      </c>
      <c r="Q33">
        <f>SmtRes!DC68</f>
        <v>0</v>
      </c>
      <c r="R33">
        <f>ROUND(ROUND(Q33*Source!I31, 2)*1, 2)</f>
        <v>0</v>
      </c>
      <c r="S33">
        <f>SmtRes!AC68</f>
        <v>0</v>
      </c>
      <c r="T33">
        <f>ROUND(ROUND(Q33*Source!I31, 2)*SmtRes!AK68, 2)</f>
        <v>0</v>
      </c>
      <c r="U33">
        <v>2</v>
      </c>
      <c r="Z33">
        <f>SmtRes!X68</f>
        <v>-1277097320</v>
      </c>
      <c r="AA33">
        <v>2017564419</v>
      </c>
      <c r="AB33">
        <v>-164228886</v>
      </c>
    </row>
    <row r="34" spans="1:28" x14ac:dyDescent="0.2">
      <c r="A34">
        <v>20</v>
      </c>
      <c r="B34">
        <v>67</v>
      </c>
      <c r="C34">
        <v>2</v>
      </c>
      <c r="D34">
        <v>0</v>
      </c>
      <c r="E34">
        <f>SmtRes!AV67</f>
        <v>0</v>
      </c>
      <c r="F34" t="str">
        <f>SmtRes!I67</f>
        <v>91.14.05-011</v>
      </c>
      <c r="G34" t="str">
        <f>SmtRes!K67</f>
        <v>Полуприцепы общего назначения, грузоподъемность 12 т</v>
      </c>
      <c r="H34" t="str">
        <f>SmtRes!O67</f>
        <v>маш.-ч</v>
      </c>
      <c r="I34">
        <f>SmtRes!Y67*Source!I31</f>
        <v>0.23276132249999998</v>
      </c>
      <c r="J34">
        <f>SmtRes!AO67</f>
        <v>1</v>
      </c>
      <c r="K34">
        <f>SmtRes!AF67</f>
        <v>12</v>
      </c>
      <c r="L34">
        <f>SmtRes!DB67</f>
        <v>13.81</v>
      </c>
      <c r="M34">
        <f>ROUND(ROUND(L34*Source!I31, 2)*1, 2)</f>
        <v>2.79</v>
      </c>
      <c r="N34">
        <f>SmtRes!AB67</f>
        <v>170.64</v>
      </c>
      <c r="O34">
        <f>ROUND(ROUND(L34*Source!I31, 2)*SmtRes!DA67, 2)</f>
        <v>39.67</v>
      </c>
      <c r="P34">
        <f>SmtRes!AG67</f>
        <v>0</v>
      </c>
      <c r="Q34">
        <f>SmtRes!DC67</f>
        <v>0</v>
      </c>
      <c r="R34">
        <f>ROUND(ROUND(Q34*Source!I31, 2)*1, 2)</f>
        <v>0</v>
      </c>
      <c r="S34">
        <f>SmtRes!AC67</f>
        <v>0</v>
      </c>
      <c r="T34">
        <f>ROUND(ROUND(Q34*Source!I31, 2)*SmtRes!AK67, 2)</f>
        <v>0</v>
      </c>
      <c r="U34">
        <v>2</v>
      </c>
      <c r="Z34">
        <f>SmtRes!X67</f>
        <v>1232549298</v>
      </c>
      <c r="AA34">
        <v>-1776567554</v>
      </c>
      <c r="AB34">
        <v>1111981668</v>
      </c>
    </row>
    <row r="35" spans="1:28" x14ac:dyDescent="0.2">
      <c r="A35">
        <v>20</v>
      </c>
      <c r="B35">
        <v>66</v>
      </c>
      <c r="C35">
        <v>2</v>
      </c>
      <c r="D35">
        <v>0</v>
      </c>
      <c r="E35">
        <f>SmtRes!AV66</f>
        <v>0</v>
      </c>
      <c r="F35" t="str">
        <f>SmtRes!I66</f>
        <v>91.14.04-001</v>
      </c>
      <c r="G35" t="str">
        <f>SmtRes!K66</f>
        <v>Тягачи седельные, грузоподъемность 12 т</v>
      </c>
      <c r="H35" t="str">
        <f>SmtRes!O66</f>
        <v>маш.-ч</v>
      </c>
      <c r="I35">
        <f>SmtRes!Y66*Source!I31</f>
        <v>0.23276132249999998</v>
      </c>
      <c r="J35">
        <f>SmtRes!AO66</f>
        <v>1</v>
      </c>
      <c r="K35">
        <f>SmtRes!AF66</f>
        <v>127.86</v>
      </c>
      <c r="L35">
        <f>SmtRes!DB66</f>
        <v>147.11000000000001</v>
      </c>
      <c r="M35">
        <f>ROUND(ROUND(L35*Source!I31, 2)*1, 2)</f>
        <v>29.76</v>
      </c>
      <c r="N35">
        <f>SmtRes!AB66</f>
        <v>1818.17</v>
      </c>
      <c r="O35">
        <f>ROUND(ROUND(L35*Source!I31, 2)*SmtRes!DA66, 2)</f>
        <v>423.19</v>
      </c>
      <c r="P35">
        <f>SmtRes!AG66</f>
        <v>11.84</v>
      </c>
      <c r="Q35">
        <f>SmtRes!DC66</f>
        <v>13.62</v>
      </c>
      <c r="R35">
        <f>ROUND(ROUND(Q35*Source!I31, 2)*1, 2)</f>
        <v>2.76</v>
      </c>
      <c r="S35">
        <f>SmtRes!AC66</f>
        <v>579.69000000000005</v>
      </c>
      <c r="T35">
        <f>ROUND(ROUND(Q35*Source!I31, 2)*SmtRes!AK66, 2)</f>
        <v>135.13</v>
      </c>
      <c r="U35">
        <v>2</v>
      </c>
      <c r="Z35">
        <f>SmtRes!X66</f>
        <v>-2019686133</v>
      </c>
      <c r="AA35">
        <v>1501414187</v>
      </c>
      <c r="AB35">
        <v>-1136715113</v>
      </c>
    </row>
    <row r="36" spans="1:28" x14ac:dyDescent="0.2">
      <c r="A36">
        <v>20</v>
      </c>
      <c r="B36">
        <v>65</v>
      </c>
      <c r="C36">
        <v>2</v>
      </c>
      <c r="D36">
        <v>0</v>
      </c>
      <c r="E36">
        <f>SmtRes!AV65</f>
        <v>0</v>
      </c>
      <c r="F36" t="str">
        <f>SmtRes!I65</f>
        <v>91.10.01-002</v>
      </c>
      <c r="G36" t="str">
        <f>SmtRes!K65</f>
        <v>Агрегаты наполнительно-опрессовочные до 300 м3/ч</v>
      </c>
      <c r="H36" t="str">
        <f>SmtRes!O65</f>
        <v>маш.-ч</v>
      </c>
      <c r="I36">
        <f>SmtRes!Y65*Source!I31</f>
        <v>1.2413937199999998</v>
      </c>
      <c r="J36">
        <f>SmtRes!AO65</f>
        <v>1</v>
      </c>
      <c r="K36">
        <f>SmtRes!AF65</f>
        <v>298.48</v>
      </c>
      <c r="L36">
        <f>SmtRes!DB65</f>
        <v>1831.59</v>
      </c>
      <c r="M36">
        <f>ROUND(ROUND(L36*Source!I31, 2)*1, 2)</f>
        <v>370.53</v>
      </c>
      <c r="N36">
        <f>SmtRes!AB65</f>
        <v>4244.3900000000003</v>
      </c>
      <c r="O36">
        <f>ROUND(ROUND(L36*Source!I31, 2)*SmtRes!DA65, 2)</f>
        <v>5268.94</v>
      </c>
      <c r="P36">
        <f>SmtRes!AG65</f>
        <v>10.130000000000001</v>
      </c>
      <c r="Q36">
        <f>SmtRes!DC65</f>
        <v>62.16</v>
      </c>
      <c r="R36">
        <f>ROUND(ROUND(Q36*Source!I31, 2)*1, 2)</f>
        <v>12.57</v>
      </c>
      <c r="S36">
        <f>SmtRes!AC65</f>
        <v>495.96</v>
      </c>
      <c r="T36">
        <f>ROUND(ROUND(Q36*Source!I31, 2)*SmtRes!AK65, 2)</f>
        <v>615.42999999999995</v>
      </c>
      <c r="U36">
        <v>2</v>
      </c>
      <c r="Z36">
        <f>SmtRes!X65</f>
        <v>1511014073</v>
      </c>
      <c r="AA36">
        <v>-969487260</v>
      </c>
      <c r="AB36">
        <v>-136748486</v>
      </c>
    </row>
    <row r="37" spans="1:28" x14ac:dyDescent="0.2">
      <c r="A37">
        <v>20</v>
      </c>
      <c r="B37">
        <v>64</v>
      </c>
      <c r="C37">
        <v>2</v>
      </c>
      <c r="D37">
        <v>0</v>
      </c>
      <c r="E37">
        <f>SmtRes!AV64</f>
        <v>0</v>
      </c>
      <c r="F37" t="str">
        <f>SmtRes!I64</f>
        <v>91.05.05-014</v>
      </c>
      <c r="G37" t="str">
        <f>SmtRes!K64</f>
        <v>Краны на автомобильном ходу, грузоподъемность 10 т</v>
      </c>
      <c r="H37" t="str">
        <f>SmtRes!O64</f>
        <v>маш.-ч</v>
      </c>
      <c r="I37">
        <f>SmtRes!Y64*Source!I31</f>
        <v>2.4065380412499997</v>
      </c>
      <c r="J37">
        <f>SmtRes!AO64</f>
        <v>1</v>
      </c>
      <c r="K37">
        <f>SmtRes!AF64</f>
        <v>112.77</v>
      </c>
      <c r="L37">
        <f>SmtRes!DB64</f>
        <v>1341.5</v>
      </c>
      <c r="M37">
        <f>ROUND(ROUND(L37*Source!I31, 2)*1, 2)</f>
        <v>271.39</v>
      </c>
      <c r="N37">
        <f>SmtRes!AB64</f>
        <v>1603.59</v>
      </c>
      <c r="O37">
        <f>ROUND(ROUND(L37*Source!I31, 2)*SmtRes!DA64, 2)</f>
        <v>3859.17</v>
      </c>
      <c r="P37">
        <f>SmtRes!AG64</f>
        <v>11.84</v>
      </c>
      <c r="Q37">
        <f>SmtRes!DC64</f>
        <v>140.85</v>
      </c>
      <c r="R37">
        <f>ROUND(ROUND(Q37*Source!I31, 2)*1, 2)</f>
        <v>28.49</v>
      </c>
      <c r="S37">
        <f>SmtRes!AC64</f>
        <v>579.69000000000005</v>
      </c>
      <c r="T37">
        <f>ROUND(ROUND(Q37*Source!I31, 2)*SmtRes!AK64, 2)</f>
        <v>1394.87</v>
      </c>
      <c r="U37">
        <v>2</v>
      </c>
      <c r="Z37">
        <f>SmtRes!X64</f>
        <v>903590057</v>
      </c>
      <c r="AA37">
        <v>1187349410</v>
      </c>
      <c r="AB37">
        <v>135634892</v>
      </c>
    </row>
    <row r="38" spans="1:28" x14ac:dyDescent="0.2">
      <c r="A38">
        <v>20</v>
      </c>
      <c r="B38">
        <v>62</v>
      </c>
      <c r="C38">
        <v>1</v>
      </c>
      <c r="D38">
        <v>0</v>
      </c>
      <c r="E38">
        <f>SmtRes!AV62</f>
        <v>1</v>
      </c>
      <c r="F38" t="str">
        <f>SmtRes!I62</f>
        <v>1-100-40-82</v>
      </c>
      <c r="G38" t="str">
        <f>SmtRes!K62</f>
        <v>Рабочий среднего разряда 4</v>
      </c>
      <c r="H38" t="str">
        <f>SmtRes!O62</f>
        <v>чел.-ч.</v>
      </c>
      <c r="I38">
        <f>SmtRes!Y62*Source!I31</f>
        <v>35.047969249999994</v>
      </c>
      <c r="J38">
        <f>SmtRes!AO62</f>
        <v>1</v>
      </c>
      <c r="K38">
        <f>SmtRes!AH62</f>
        <v>8.59</v>
      </c>
      <c r="L38">
        <f>SmtRes!DB62</f>
        <v>1488.2</v>
      </c>
      <c r="M38">
        <f>ROUND(ROUND(L38*Source!I31, 2)*1, 2)</f>
        <v>301.06</v>
      </c>
      <c r="N38">
        <f>SmtRes!AD62</f>
        <v>420.57</v>
      </c>
      <c r="O38">
        <f>ROUND(ROUND(L38*Source!I31, 2)*SmtRes!DA62, 2)</f>
        <v>14739.9</v>
      </c>
      <c r="P38">
        <f>SmtRes!AG62</f>
        <v>0</v>
      </c>
      <c r="Q38">
        <f>SmtRes!DC62</f>
        <v>0</v>
      </c>
      <c r="R38">
        <f>ROUND(ROUND(Q38*Source!I31, 2)*1, 2)</f>
        <v>0</v>
      </c>
      <c r="S38">
        <f>SmtRes!AC62</f>
        <v>0</v>
      </c>
      <c r="T38">
        <f>ROUND(ROUND(Q38*Source!I31, 2)*SmtRes!AK62, 2)</f>
        <v>0</v>
      </c>
      <c r="U38">
        <v>1</v>
      </c>
      <c r="Z38">
        <f>SmtRes!X62</f>
        <v>-1853062777</v>
      </c>
      <c r="AA38">
        <v>-1614965587</v>
      </c>
      <c r="AB38">
        <v>507693359</v>
      </c>
    </row>
    <row r="39" spans="1:28" x14ac:dyDescent="0.2">
      <c r="A39">
        <v>20</v>
      </c>
      <c r="B39">
        <v>81</v>
      </c>
      <c r="C39">
        <v>2</v>
      </c>
      <c r="D39">
        <v>0</v>
      </c>
      <c r="E39">
        <f>SmtRes!AV81</f>
        <v>0</v>
      </c>
      <c r="F39" t="str">
        <f>SmtRes!I81</f>
        <v>91.17.04-233</v>
      </c>
      <c r="G39" t="str">
        <f>SmtRes!K81</f>
        <v>Установки для сварки ручной дуговой (постоянного тока)</v>
      </c>
      <c r="H39" t="str">
        <f>SmtRes!O81</f>
        <v>маш.-ч</v>
      </c>
      <c r="I39">
        <f>SmtRes!Y81*Source!I32</f>
        <v>5.0091552224999987</v>
      </c>
      <c r="J39">
        <f>SmtRes!AO81</f>
        <v>1</v>
      </c>
      <c r="K39">
        <f>SmtRes!AF81</f>
        <v>8.68</v>
      </c>
      <c r="L39">
        <f>SmtRes!DB81</f>
        <v>243.99</v>
      </c>
      <c r="M39">
        <f>ROUND(ROUND(L39*Source!I32, 2)*1, 2)</f>
        <v>43.48</v>
      </c>
      <c r="N39">
        <f>SmtRes!AB81</f>
        <v>123.43</v>
      </c>
      <c r="O39">
        <f>ROUND(ROUND(L39*Source!I32, 2)*SmtRes!DA81, 2)</f>
        <v>618.29</v>
      </c>
      <c r="P39">
        <f>SmtRes!AG81</f>
        <v>0</v>
      </c>
      <c r="Q39">
        <f>SmtRes!DC81</f>
        <v>0</v>
      </c>
      <c r="R39">
        <f>ROUND(ROUND(Q39*Source!I32, 2)*1, 2)</f>
        <v>0</v>
      </c>
      <c r="S39">
        <f>SmtRes!AC81</f>
        <v>0</v>
      </c>
      <c r="T39">
        <f>ROUND(ROUND(Q39*Source!I32, 2)*SmtRes!AK81, 2)</f>
        <v>0</v>
      </c>
      <c r="U39">
        <v>2</v>
      </c>
      <c r="Z39">
        <f>SmtRes!X81</f>
        <v>-1277097320</v>
      </c>
      <c r="AA39">
        <v>2017564419</v>
      </c>
      <c r="AB39">
        <v>-164228886</v>
      </c>
    </row>
    <row r="40" spans="1:28" x14ac:dyDescent="0.2">
      <c r="A40">
        <v>20</v>
      </c>
      <c r="B40">
        <v>80</v>
      </c>
      <c r="C40">
        <v>2</v>
      </c>
      <c r="D40">
        <v>0</v>
      </c>
      <c r="E40">
        <f>SmtRes!AV80</f>
        <v>0</v>
      </c>
      <c r="F40" t="str">
        <f>SmtRes!I80</f>
        <v>91.14.05-011</v>
      </c>
      <c r="G40" t="str">
        <f>SmtRes!K80</f>
        <v>Полуприцепы общего назначения, грузоподъемность 12 т</v>
      </c>
      <c r="H40" t="str">
        <f>SmtRes!O80</f>
        <v>маш.-ч</v>
      </c>
      <c r="I40">
        <f>SmtRes!Y80*Source!I32</f>
        <v>6.1274069999999986E-2</v>
      </c>
      <c r="J40">
        <f>SmtRes!AO80</f>
        <v>1</v>
      </c>
      <c r="K40">
        <f>SmtRes!AF80</f>
        <v>12</v>
      </c>
      <c r="L40">
        <f>SmtRes!DB80</f>
        <v>4.13</v>
      </c>
      <c r="M40">
        <f>ROUND(ROUND(L40*Source!I32, 2)*1, 2)</f>
        <v>0.74</v>
      </c>
      <c r="N40">
        <f>SmtRes!AB80</f>
        <v>170.64</v>
      </c>
      <c r="O40">
        <f>ROUND(ROUND(L40*Source!I32, 2)*SmtRes!DA80, 2)</f>
        <v>10.52</v>
      </c>
      <c r="P40">
        <f>SmtRes!AG80</f>
        <v>0</v>
      </c>
      <c r="Q40">
        <f>SmtRes!DC80</f>
        <v>0</v>
      </c>
      <c r="R40">
        <f>ROUND(ROUND(Q40*Source!I32, 2)*1, 2)</f>
        <v>0</v>
      </c>
      <c r="S40">
        <f>SmtRes!AC80</f>
        <v>0</v>
      </c>
      <c r="T40">
        <f>ROUND(ROUND(Q40*Source!I32, 2)*SmtRes!AK80, 2)</f>
        <v>0</v>
      </c>
      <c r="U40">
        <v>2</v>
      </c>
      <c r="Z40">
        <f>SmtRes!X80</f>
        <v>1232549298</v>
      </c>
      <c r="AA40">
        <v>-1776567554</v>
      </c>
      <c r="AB40">
        <v>1111981668</v>
      </c>
    </row>
    <row r="41" spans="1:28" x14ac:dyDescent="0.2">
      <c r="A41">
        <v>20</v>
      </c>
      <c r="B41">
        <v>79</v>
      </c>
      <c r="C41">
        <v>2</v>
      </c>
      <c r="D41">
        <v>0</v>
      </c>
      <c r="E41">
        <f>SmtRes!AV79</f>
        <v>0</v>
      </c>
      <c r="F41" t="str">
        <f>SmtRes!I79</f>
        <v>91.14.04-001</v>
      </c>
      <c r="G41" t="str">
        <f>SmtRes!K79</f>
        <v>Тягачи седельные, грузоподъемность 12 т</v>
      </c>
      <c r="H41" t="str">
        <f>SmtRes!O79</f>
        <v>маш.-ч</v>
      </c>
      <c r="I41">
        <f>SmtRes!Y79*Source!I32</f>
        <v>6.1274069999999986E-2</v>
      </c>
      <c r="J41">
        <f>SmtRes!AO79</f>
        <v>1</v>
      </c>
      <c r="K41">
        <f>SmtRes!AF79</f>
        <v>127.86</v>
      </c>
      <c r="L41">
        <f>SmtRes!DB79</f>
        <v>43.97</v>
      </c>
      <c r="M41">
        <f>ROUND(ROUND(L41*Source!I32, 2)*1, 2)</f>
        <v>7.84</v>
      </c>
      <c r="N41">
        <f>SmtRes!AB79</f>
        <v>1818.17</v>
      </c>
      <c r="O41">
        <f>ROUND(ROUND(L41*Source!I32, 2)*SmtRes!DA79, 2)</f>
        <v>111.48</v>
      </c>
      <c r="P41">
        <f>SmtRes!AG79</f>
        <v>11.84</v>
      </c>
      <c r="Q41">
        <f>SmtRes!DC79</f>
        <v>4.07</v>
      </c>
      <c r="R41">
        <f>ROUND(ROUND(Q41*Source!I32, 2)*1, 2)</f>
        <v>0.73</v>
      </c>
      <c r="S41">
        <f>SmtRes!AC79</f>
        <v>579.69000000000005</v>
      </c>
      <c r="T41">
        <f>ROUND(ROUND(Q41*Source!I32, 2)*SmtRes!AK79, 2)</f>
        <v>35.74</v>
      </c>
      <c r="U41">
        <v>2</v>
      </c>
      <c r="Z41">
        <f>SmtRes!X79</f>
        <v>-2019686133</v>
      </c>
      <c r="AA41">
        <v>1501414187</v>
      </c>
      <c r="AB41">
        <v>-1136715113</v>
      </c>
    </row>
    <row r="42" spans="1:28" x14ac:dyDescent="0.2">
      <c r="A42">
        <v>20</v>
      </c>
      <c r="B42">
        <v>78</v>
      </c>
      <c r="C42">
        <v>2</v>
      </c>
      <c r="D42">
        <v>0</v>
      </c>
      <c r="E42">
        <f>SmtRes!AV78</f>
        <v>0</v>
      </c>
      <c r="F42" t="str">
        <f>SmtRes!I78</f>
        <v>91.10.01-002</v>
      </c>
      <c r="G42" t="str">
        <f>SmtRes!K78</f>
        <v>Агрегаты наполнительно-опрессовочные до 300 м3/ч</v>
      </c>
      <c r="H42" t="str">
        <f>SmtRes!O78</f>
        <v>маш.-ч</v>
      </c>
      <c r="I42">
        <f>SmtRes!Y78*Source!I32</f>
        <v>0.9155760074999999</v>
      </c>
      <c r="J42">
        <f>SmtRes!AO78</f>
        <v>1</v>
      </c>
      <c r="K42">
        <f>SmtRes!AF78</f>
        <v>298.48</v>
      </c>
      <c r="L42">
        <f>SmtRes!DB78</f>
        <v>1533.56</v>
      </c>
      <c r="M42">
        <f>ROUND(ROUND(L42*Source!I32, 2)*1, 2)</f>
        <v>273.27999999999997</v>
      </c>
      <c r="N42">
        <f>SmtRes!AB78</f>
        <v>4244.3900000000003</v>
      </c>
      <c r="O42">
        <f>ROUND(ROUND(L42*Source!I32, 2)*SmtRes!DA78, 2)</f>
        <v>3886.04</v>
      </c>
      <c r="P42">
        <f>SmtRes!AG78</f>
        <v>10.130000000000001</v>
      </c>
      <c r="Q42">
        <f>SmtRes!DC78</f>
        <v>52.05</v>
      </c>
      <c r="R42">
        <f>ROUND(ROUND(Q42*Source!I32, 2)*1, 2)</f>
        <v>9.2799999999999994</v>
      </c>
      <c r="S42">
        <f>SmtRes!AC78</f>
        <v>495.96</v>
      </c>
      <c r="T42">
        <f>ROUND(ROUND(Q42*Source!I32, 2)*SmtRes!AK78, 2)</f>
        <v>454.35</v>
      </c>
      <c r="U42">
        <v>2</v>
      </c>
      <c r="Z42">
        <f>SmtRes!X78</f>
        <v>1511014073</v>
      </c>
      <c r="AA42">
        <v>-969487260</v>
      </c>
      <c r="AB42">
        <v>-136748486</v>
      </c>
    </row>
    <row r="43" spans="1:28" x14ac:dyDescent="0.2">
      <c r="A43">
        <v>20</v>
      </c>
      <c r="B43">
        <v>77</v>
      </c>
      <c r="C43">
        <v>2</v>
      </c>
      <c r="D43">
        <v>0</v>
      </c>
      <c r="E43">
        <f>SmtRes!AV77</f>
        <v>0</v>
      </c>
      <c r="F43" t="str">
        <f>SmtRes!I77</f>
        <v>91.05.05-014</v>
      </c>
      <c r="G43" t="str">
        <f>SmtRes!K77</f>
        <v>Краны на автомобильном ходу, грузоподъемность 10 т</v>
      </c>
      <c r="H43" t="str">
        <f>SmtRes!O77</f>
        <v>маш.-ч</v>
      </c>
      <c r="I43">
        <f>SmtRes!Y77*Source!I32</f>
        <v>1.4776477649999997</v>
      </c>
      <c r="J43">
        <f>SmtRes!AO77</f>
        <v>1</v>
      </c>
      <c r="K43">
        <f>SmtRes!AF77</f>
        <v>112.77</v>
      </c>
      <c r="L43">
        <f>SmtRes!DB77</f>
        <v>935.1</v>
      </c>
      <c r="M43">
        <f>ROUND(ROUND(L43*Source!I32, 2)*1, 2)</f>
        <v>166.63</v>
      </c>
      <c r="N43">
        <f>SmtRes!AB77</f>
        <v>1603.59</v>
      </c>
      <c r="O43">
        <f>ROUND(ROUND(L43*Source!I32, 2)*SmtRes!DA77, 2)</f>
        <v>2369.48</v>
      </c>
      <c r="P43">
        <f>SmtRes!AG77</f>
        <v>11.84</v>
      </c>
      <c r="Q43">
        <f>SmtRes!DC77</f>
        <v>98.18</v>
      </c>
      <c r="R43">
        <f>ROUND(ROUND(Q43*Source!I32, 2)*1, 2)</f>
        <v>17.5</v>
      </c>
      <c r="S43">
        <f>SmtRes!AC77</f>
        <v>579.69000000000005</v>
      </c>
      <c r="T43">
        <f>ROUND(ROUND(Q43*Source!I32, 2)*SmtRes!AK77, 2)</f>
        <v>856.8</v>
      </c>
      <c r="U43">
        <v>2</v>
      </c>
      <c r="Z43">
        <f>SmtRes!X77</f>
        <v>903590057</v>
      </c>
      <c r="AA43">
        <v>1187349410</v>
      </c>
      <c r="AB43">
        <v>135634892</v>
      </c>
    </row>
    <row r="44" spans="1:28" x14ac:dyDescent="0.2">
      <c r="A44">
        <v>20</v>
      </c>
      <c r="B44">
        <v>75</v>
      </c>
      <c r="C44">
        <v>1</v>
      </c>
      <c r="D44">
        <v>0</v>
      </c>
      <c r="E44">
        <f>SmtRes!AV75</f>
        <v>1</v>
      </c>
      <c r="F44" t="str">
        <f>SmtRes!I75</f>
        <v>1-100-40-82</v>
      </c>
      <c r="G44" t="str">
        <f>SmtRes!K75</f>
        <v>Рабочий среднего разряда 4</v>
      </c>
      <c r="H44" t="str">
        <f>SmtRes!O75</f>
        <v>чел.-ч.</v>
      </c>
      <c r="I44">
        <f>SmtRes!Y75*Source!I32</f>
        <v>18.617890499999998</v>
      </c>
      <c r="J44">
        <f>SmtRes!AO75</f>
        <v>1</v>
      </c>
      <c r="K44">
        <f>SmtRes!AH75</f>
        <v>8.59</v>
      </c>
      <c r="L44">
        <f>SmtRes!DB75</f>
        <v>897.46</v>
      </c>
      <c r="M44">
        <f>ROUND(ROUND(L44*Source!I32, 2)*1, 2)</f>
        <v>159.93</v>
      </c>
      <c r="N44">
        <f>SmtRes!AD75</f>
        <v>420.57</v>
      </c>
      <c r="O44">
        <f>ROUND(ROUND(L44*Source!I32, 2)*SmtRes!DA75, 2)</f>
        <v>7830.17</v>
      </c>
      <c r="P44">
        <f>SmtRes!AG75</f>
        <v>0</v>
      </c>
      <c r="Q44">
        <f>SmtRes!DC75</f>
        <v>0</v>
      </c>
      <c r="R44">
        <f>ROUND(ROUND(Q44*Source!I32, 2)*1, 2)</f>
        <v>0</v>
      </c>
      <c r="S44">
        <f>SmtRes!AC75</f>
        <v>0</v>
      </c>
      <c r="T44">
        <f>ROUND(ROUND(Q44*Source!I32, 2)*SmtRes!AK75, 2)</f>
        <v>0</v>
      </c>
      <c r="U44">
        <v>1</v>
      </c>
      <c r="Z44">
        <f>SmtRes!X75</f>
        <v>-1853062777</v>
      </c>
      <c r="AA44">
        <v>-1614965587</v>
      </c>
      <c r="AB44">
        <v>507693359</v>
      </c>
    </row>
    <row r="45" spans="1:28" x14ac:dyDescent="0.2">
      <c r="A45">
        <v>20</v>
      </c>
      <c r="B45">
        <v>91</v>
      </c>
      <c r="C45">
        <v>2</v>
      </c>
      <c r="D45">
        <v>0</v>
      </c>
      <c r="E45">
        <f>SmtRes!AV91</f>
        <v>0</v>
      </c>
      <c r="F45" t="str">
        <f>SmtRes!I91</f>
        <v>91.14.02-001</v>
      </c>
      <c r="G45" t="str">
        <f>SmtRes!K91</f>
        <v>Автомобили бортовые, грузоподъемность до 5 т</v>
      </c>
      <c r="H45" t="str">
        <f>SmtRes!O91</f>
        <v>маш.-ч</v>
      </c>
      <c r="I45">
        <f>SmtRes!Y91*Source!I33</f>
        <v>1.4282999999999997</v>
      </c>
      <c r="J45">
        <f>SmtRes!AO91</f>
        <v>1</v>
      </c>
      <c r="K45">
        <f>SmtRes!AF91</f>
        <v>86.79</v>
      </c>
      <c r="L45">
        <f>SmtRes!DB91</f>
        <v>61.98</v>
      </c>
      <c r="M45">
        <f>ROUND(ROUND(L45*Source!I33, 2)*1, 2)</f>
        <v>123.96</v>
      </c>
      <c r="N45">
        <f>SmtRes!AB91</f>
        <v>1234.1500000000001</v>
      </c>
      <c r="O45">
        <f>ROUND(ROUND(L45*Source!I33, 2)*SmtRes!DA91, 2)</f>
        <v>1762.71</v>
      </c>
      <c r="P45">
        <f>SmtRes!AG91</f>
        <v>10.130000000000001</v>
      </c>
      <c r="Q45">
        <f>SmtRes!DC91</f>
        <v>7.96</v>
      </c>
      <c r="R45">
        <f>ROUND(ROUND(Q45*Source!I33, 2)*1, 2)</f>
        <v>15.92</v>
      </c>
      <c r="S45">
        <f>SmtRes!AC91</f>
        <v>495.96</v>
      </c>
      <c r="T45">
        <f>ROUND(ROUND(Q45*Source!I33, 2)*SmtRes!AK91, 2)</f>
        <v>779.44</v>
      </c>
      <c r="U45">
        <v>2</v>
      </c>
      <c r="Z45">
        <f>SmtRes!X91</f>
        <v>1171957361</v>
      </c>
      <c r="AA45">
        <v>1399406067</v>
      </c>
      <c r="AB45">
        <v>-337305530</v>
      </c>
    </row>
    <row r="46" spans="1:28" x14ac:dyDescent="0.2">
      <c r="A46">
        <v>20</v>
      </c>
      <c r="B46">
        <v>90</v>
      </c>
      <c r="C46">
        <v>2</v>
      </c>
      <c r="D46">
        <v>0</v>
      </c>
      <c r="E46">
        <f>SmtRes!AV90</f>
        <v>0</v>
      </c>
      <c r="F46" t="str">
        <f>SmtRes!I90</f>
        <v>91.05.05-014</v>
      </c>
      <c r="G46" t="str">
        <f>SmtRes!K90</f>
        <v>Краны на автомобильном ходу, грузоподъемность 10 т</v>
      </c>
      <c r="H46" t="str">
        <f>SmtRes!O90</f>
        <v>маш.-ч</v>
      </c>
      <c r="I46">
        <f>SmtRes!Y90*Source!I33</f>
        <v>8.3000099999999986</v>
      </c>
      <c r="J46">
        <f>SmtRes!AO90</f>
        <v>1</v>
      </c>
      <c r="K46">
        <f>SmtRes!AF90</f>
        <v>112.77</v>
      </c>
      <c r="L46">
        <f>SmtRes!DB90</f>
        <v>468</v>
      </c>
      <c r="M46">
        <f>ROUND(ROUND(L46*Source!I33, 2)*1, 2)</f>
        <v>936</v>
      </c>
      <c r="N46">
        <f>SmtRes!AB90</f>
        <v>1603.59</v>
      </c>
      <c r="O46">
        <f>ROUND(ROUND(L46*Source!I33, 2)*SmtRes!DA90, 2)</f>
        <v>13309.92</v>
      </c>
      <c r="P46">
        <f>SmtRes!AG90</f>
        <v>11.84</v>
      </c>
      <c r="Q46">
        <f>SmtRes!DC90</f>
        <v>54.05</v>
      </c>
      <c r="R46">
        <f>ROUND(ROUND(Q46*Source!I33, 2)*1, 2)</f>
        <v>108.1</v>
      </c>
      <c r="S46">
        <f>SmtRes!AC90</f>
        <v>579.69000000000005</v>
      </c>
      <c r="T46">
        <f>ROUND(ROUND(Q46*Source!I33, 2)*SmtRes!AK90, 2)</f>
        <v>5292.58</v>
      </c>
      <c r="U46">
        <v>2</v>
      </c>
      <c r="Z46">
        <f>SmtRes!X90</f>
        <v>903590057</v>
      </c>
      <c r="AA46">
        <v>1187349410</v>
      </c>
      <c r="AB46">
        <v>135634892</v>
      </c>
    </row>
    <row r="47" spans="1:28" x14ac:dyDescent="0.2">
      <c r="A47">
        <v>20</v>
      </c>
      <c r="B47">
        <v>88</v>
      </c>
      <c r="C47">
        <v>1</v>
      </c>
      <c r="D47">
        <v>0</v>
      </c>
      <c r="E47">
        <f>SmtRes!AV88</f>
        <v>1</v>
      </c>
      <c r="F47" t="str">
        <f>SmtRes!I88</f>
        <v>1-100-40-82</v>
      </c>
      <c r="G47" t="str">
        <f>SmtRes!K88</f>
        <v>Рабочий среднего разряда 4</v>
      </c>
      <c r="H47" t="str">
        <f>SmtRes!O88</f>
        <v>чел.-ч.</v>
      </c>
      <c r="I47">
        <f>SmtRes!Y88*Source!I33</f>
        <v>40.658939999999987</v>
      </c>
      <c r="J47">
        <f>SmtRes!AO88</f>
        <v>1</v>
      </c>
      <c r="K47">
        <f>SmtRes!AH88</f>
        <v>8.59</v>
      </c>
      <c r="L47">
        <f>SmtRes!DB88</f>
        <v>192.1</v>
      </c>
      <c r="M47">
        <f>ROUND(ROUND(L47*Source!I33, 2)*1, 2)</f>
        <v>384.2</v>
      </c>
      <c r="N47">
        <f>SmtRes!AD88</f>
        <v>420.57</v>
      </c>
      <c r="O47">
        <f>ROUND(ROUND(L47*Source!I33, 2)*SmtRes!DA88, 2)</f>
        <v>18810.43</v>
      </c>
      <c r="P47">
        <f>SmtRes!AG88</f>
        <v>0</v>
      </c>
      <c r="Q47">
        <f>SmtRes!DC88</f>
        <v>0</v>
      </c>
      <c r="R47">
        <f>ROUND(ROUND(Q47*Source!I33, 2)*1, 2)</f>
        <v>0</v>
      </c>
      <c r="S47">
        <f>SmtRes!AC88</f>
        <v>0</v>
      </c>
      <c r="T47">
        <f>ROUND(ROUND(Q47*Source!I33, 2)*SmtRes!AK88, 2)</f>
        <v>0</v>
      </c>
      <c r="U47">
        <v>1</v>
      </c>
      <c r="Z47">
        <f>SmtRes!X88</f>
        <v>-1853062777</v>
      </c>
      <c r="AA47">
        <v>-1614965587</v>
      </c>
      <c r="AB47">
        <v>507693359</v>
      </c>
    </row>
    <row r="48" spans="1:28" x14ac:dyDescent="0.2">
      <c r="A48">
        <v>20</v>
      </c>
      <c r="B48">
        <v>97</v>
      </c>
      <c r="C48">
        <v>2</v>
      </c>
      <c r="D48">
        <v>0</v>
      </c>
      <c r="E48">
        <f>SmtRes!AV97</f>
        <v>0</v>
      </c>
      <c r="F48" t="str">
        <f>SmtRes!I97</f>
        <v>91.14.02-001</v>
      </c>
      <c r="G48" t="str">
        <f>SmtRes!K97</f>
        <v>Автомобили бортовые, грузоподъемность до 5 т</v>
      </c>
      <c r="H48" t="str">
        <f>SmtRes!O97</f>
        <v>маш.-ч</v>
      </c>
      <c r="I48">
        <f>SmtRes!Y97*Source!I34</f>
        <v>5.2899999999999996E-2</v>
      </c>
      <c r="J48">
        <f>SmtRes!AO97</f>
        <v>1</v>
      </c>
      <c r="K48">
        <f>SmtRes!AF97</f>
        <v>86.79</v>
      </c>
      <c r="L48">
        <f>SmtRes!DB97</f>
        <v>4.59</v>
      </c>
      <c r="M48">
        <f>ROUND(ROUND(L48*Source!I34, 2)*1, 2)</f>
        <v>4.59</v>
      </c>
      <c r="N48">
        <f>SmtRes!AB97</f>
        <v>1234.1500000000001</v>
      </c>
      <c r="O48">
        <f>ROUND(ROUND(L48*Source!I34, 2)*SmtRes!DA97, 2)</f>
        <v>65.27</v>
      </c>
      <c r="P48">
        <f>SmtRes!AG97</f>
        <v>10.130000000000001</v>
      </c>
      <c r="Q48">
        <f>SmtRes!DC97</f>
        <v>0.59</v>
      </c>
      <c r="R48">
        <f>ROUND(ROUND(Q48*Source!I34, 2)*1, 2)</f>
        <v>0.59</v>
      </c>
      <c r="S48">
        <f>SmtRes!AC97</f>
        <v>495.96</v>
      </c>
      <c r="T48">
        <f>ROUND(ROUND(Q48*Source!I34, 2)*SmtRes!AK97, 2)</f>
        <v>28.89</v>
      </c>
      <c r="U48">
        <v>2</v>
      </c>
      <c r="Z48">
        <f>SmtRes!X97</f>
        <v>1171957361</v>
      </c>
      <c r="AA48">
        <v>1399406067</v>
      </c>
      <c r="AB48">
        <v>-337305530</v>
      </c>
    </row>
    <row r="49" spans="1:28" x14ac:dyDescent="0.2">
      <c r="A49">
        <v>20</v>
      </c>
      <c r="B49">
        <v>96</v>
      </c>
      <c r="C49">
        <v>2</v>
      </c>
      <c r="D49">
        <v>0</v>
      </c>
      <c r="E49">
        <f>SmtRes!AV96</f>
        <v>0</v>
      </c>
      <c r="F49" t="str">
        <f>SmtRes!I96</f>
        <v>91.05.05-014</v>
      </c>
      <c r="G49" t="str">
        <f>SmtRes!K96</f>
        <v>Краны на автомобильном ходу, грузоподъемность 10 т</v>
      </c>
      <c r="H49" t="str">
        <f>SmtRes!O96</f>
        <v>маш.-ч</v>
      </c>
      <c r="I49">
        <f>SmtRes!Y96*Source!I34</f>
        <v>0.93897499999999978</v>
      </c>
      <c r="J49">
        <f>SmtRes!AO96</f>
        <v>1</v>
      </c>
      <c r="K49">
        <f>SmtRes!AF96</f>
        <v>112.77</v>
      </c>
      <c r="L49">
        <f>SmtRes!DB96</f>
        <v>105.89</v>
      </c>
      <c r="M49">
        <f>ROUND(ROUND(L49*Source!I34, 2)*1, 2)</f>
        <v>105.89</v>
      </c>
      <c r="N49">
        <f>SmtRes!AB96</f>
        <v>1603.59</v>
      </c>
      <c r="O49">
        <f>ROUND(ROUND(L49*Source!I34, 2)*SmtRes!DA96, 2)</f>
        <v>1505.76</v>
      </c>
      <c r="P49">
        <f>SmtRes!AG96</f>
        <v>11.84</v>
      </c>
      <c r="Q49">
        <f>SmtRes!DC96</f>
        <v>12.23</v>
      </c>
      <c r="R49">
        <f>ROUND(ROUND(Q49*Source!I34, 2)*1, 2)</f>
        <v>12.23</v>
      </c>
      <c r="S49">
        <f>SmtRes!AC96</f>
        <v>579.69000000000005</v>
      </c>
      <c r="T49">
        <f>ROUND(ROUND(Q49*Source!I34, 2)*SmtRes!AK96, 2)</f>
        <v>598.78</v>
      </c>
      <c r="U49">
        <v>2</v>
      </c>
      <c r="Z49">
        <f>SmtRes!X96</f>
        <v>903590057</v>
      </c>
      <c r="AA49">
        <v>1187349410</v>
      </c>
      <c r="AB49">
        <v>135634892</v>
      </c>
    </row>
    <row r="50" spans="1:28" x14ac:dyDescent="0.2">
      <c r="A50">
        <v>20</v>
      </c>
      <c r="B50">
        <v>94</v>
      </c>
      <c r="C50">
        <v>1</v>
      </c>
      <c r="D50">
        <v>0</v>
      </c>
      <c r="E50">
        <f>SmtRes!AV94</f>
        <v>1</v>
      </c>
      <c r="F50" t="str">
        <f>SmtRes!I94</f>
        <v>1-100-40-82</v>
      </c>
      <c r="G50" t="str">
        <f>SmtRes!K94</f>
        <v>Рабочий среднего разряда 4</v>
      </c>
      <c r="H50" t="str">
        <f>SmtRes!O94</f>
        <v>чел.-ч.</v>
      </c>
      <c r="I50">
        <f>SmtRes!Y94*Source!I34</f>
        <v>5.1180749999999993</v>
      </c>
      <c r="J50">
        <f>SmtRes!AO94</f>
        <v>1</v>
      </c>
      <c r="K50">
        <f>SmtRes!AH94</f>
        <v>8.59</v>
      </c>
      <c r="L50">
        <f>SmtRes!DB94</f>
        <v>48.36</v>
      </c>
      <c r="M50">
        <f>ROUND(ROUND(L50*Source!I34, 2)*1, 2)</f>
        <v>48.36</v>
      </c>
      <c r="N50">
        <f>SmtRes!AD94</f>
        <v>420.57</v>
      </c>
      <c r="O50">
        <f>ROUND(ROUND(L50*Source!I34, 2)*SmtRes!DA94, 2)</f>
        <v>2367.71</v>
      </c>
      <c r="P50">
        <f>SmtRes!AG94</f>
        <v>0</v>
      </c>
      <c r="Q50">
        <f>SmtRes!DC94</f>
        <v>0</v>
      </c>
      <c r="R50">
        <f>ROUND(ROUND(Q50*Source!I34, 2)*1, 2)</f>
        <v>0</v>
      </c>
      <c r="S50">
        <f>SmtRes!AC94</f>
        <v>0</v>
      </c>
      <c r="T50">
        <f>ROUND(ROUND(Q50*Source!I34, 2)*SmtRes!AK94, 2)</f>
        <v>0</v>
      </c>
      <c r="U50">
        <v>1</v>
      </c>
      <c r="Z50">
        <f>SmtRes!X94</f>
        <v>-1853062777</v>
      </c>
      <c r="AA50">
        <v>-1614965587</v>
      </c>
      <c r="AB50">
        <v>507693359</v>
      </c>
    </row>
    <row r="51" spans="1:28" x14ac:dyDescent="0.2">
      <c r="A51">
        <v>20</v>
      </c>
      <c r="B51">
        <v>104</v>
      </c>
      <c r="C51">
        <v>2</v>
      </c>
      <c r="D51">
        <v>0</v>
      </c>
      <c r="E51">
        <f>SmtRes!AV104</f>
        <v>0</v>
      </c>
      <c r="F51" t="str">
        <f>SmtRes!I104</f>
        <v>91.17.04-231</v>
      </c>
      <c r="G51" t="str">
        <f>SmtRes!K104</f>
        <v>Установки для сварки автоматической под слоем флюса</v>
      </c>
      <c r="H51" t="str">
        <f>SmtRes!O104</f>
        <v>маш.-ч</v>
      </c>
      <c r="I51">
        <f>SmtRes!Y104*Source!I35</f>
        <v>15.410712281249998</v>
      </c>
      <c r="J51">
        <f>SmtRes!AO104</f>
        <v>1</v>
      </c>
      <c r="K51">
        <f>SmtRes!AF104</f>
        <v>35.19</v>
      </c>
      <c r="L51">
        <f>SmtRes!DB104</f>
        <v>151.25</v>
      </c>
      <c r="M51">
        <f>ROUND(ROUND(L51*Source!I35, 2)*1, 2)</f>
        <v>542.29999999999995</v>
      </c>
      <c r="N51">
        <f>SmtRes!AB104</f>
        <v>500.4</v>
      </c>
      <c r="O51">
        <f>ROUND(ROUND(L51*Source!I35, 2)*SmtRes!DA104, 2)</f>
        <v>7711.51</v>
      </c>
      <c r="P51">
        <f>SmtRes!AG104</f>
        <v>0</v>
      </c>
      <c r="Q51">
        <f>SmtRes!DC104</f>
        <v>0</v>
      </c>
      <c r="R51">
        <f>ROUND(ROUND(Q51*Source!I35, 2)*1, 2)</f>
        <v>0</v>
      </c>
      <c r="S51">
        <f>SmtRes!AC104</f>
        <v>0</v>
      </c>
      <c r="T51">
        <f>ROUND(ROUND(Q51*Source!I35, 2)*SmtRes!AK104, 2)</f>
        <v>0</v>
      </c>
      <c r="U51">
        <v>2</v>
      </c>
      <c r="Z51">
        <f>SmtRes!X104</f>
        <v>-478804721</v>
      </c>
      <c r="AA51">
        <v>-1983934597</v>
      </c>
      <c r="AB51">
        <v>2134671400</v>
      </c>
    </row>
    <row r="52" spans="1:28" x14ac:dyDescent="0.2">
      <c r="A52">
        <v>20</v>
      </c>
      <c r="B52">
        <v>103</v>
      </c>
      <c r="C52">
        <v>2</v>
      </c>
      <c r="D52">
        <v>0</v>
      </c>
      <c r="E52">
        <f>SmtRes!AV103</f>
        <v>0</v>
      </c>
      <c r="F52" t="str">
        <f>SmtRes!I103</f>
        <v>91.14.02-003</v>
      </c>
      <c r="G52" t="str">
        <f>SmtRes!K103</f>
        <v>Автомобили бортовые, грузоподъемность до 10 т</v>
      </c>
      <c r="H52" t="str">
        <f>SmtRes!O103</f>
        <v>маш.-ч</v>
      </c>
      <c r="I52">
        <f>SmtRes!Y103*Source!I35</f>
        <v>34.377742781249992</v>
      </c>
      <c r="J52">
        <f>SmtRes!AO103</f>
        <v>1</v>
      </c>
      <c r="K52">
        <f>SmtRes!AF103</f>
        <v>102.48</v>
      </c>
      <c r="L52">
        <f>SmtRes!DB103</f>
        <v>982.59</v>
      </c>
      <c r="M52">
        <f>ROUND(ROUND(L52*Source!I35, 2)*1, 2)</f>
        <v>3523.03</v>
      </c>
      <c r="N52">
        <f>SmtRes!AB103</f>
        <v>1457.27</v>
      </c>
      <c r="O52">
        <f>ROUND(ROUND(L52*Source!I35, 2)*SmtRes!DA103, 2)</f>
        <v>50097.49</v>
      </c>
      <c r="P52">
        <f>SmtRes!AG103</f>
        <v>11.84</v>
      </c>
      <c r="Q52">
        <f>SmtRes!DC103</f>
        <v>124.88</v>
      </c>
      <c r="R52">
        <f>ROUND(ROUND(Q52*Source!I35, 2)*1, 2)</f>
        <v>447.75</v>
      </c>
      <c r="S52">
        <f>SmtRes!AC103</f>
        <v>579.69000000000005</v>
      </c>
      <c r="T52">
        <f>ROUND(ROUND(Q52*Source!I35, 2)*SmtRes!AK103, 2)</f>
        <v>21921.84</v>
      </c>
      <c r="U52">
        <v>2</v>
      </c>
      <c r="Z52">
        <f>SmtRes!X103</f>
        <v>1820267133</v>
      </c>
      <c r="AA52">
        <v>-1845568181</v>
      </c>
      <c r="AB52">
        <v>725821386</v>
      </c>
    </row>
    <row r="53" spans="1:28" x14ac:dyDescent="0.2">
      <c r="A53">
        <v>20</v>
      </c>
      <c r="B53">
        <v>102</v>
      </c>
      <c r="C53">
        <v>2</v>
      </c>
      <c r="D53">
        <v>0</v>
      </c>
      <c r="E53">
        <f>SmtRes!AV102</f>
        <v>0</v>
      </c>
      <c r="F53" t="str">
        <f>SmtRes!I102</f>
        <v>91.05.08-006</v>
      </c>
      <c r="G53" t="str">
        <f>SmtRes!K102</f>
        <v>Краны на пневмоколесном ходу, грузоподъемность 16 т</v>
      </c>
      <c r="H53" t="str">
        <f>SmtRes!O102</f>
        <v>маш.-ч</v>
      </c>
      <c r="I53">
        <f>SmtRes!Y102*Source!I35</f>
        <v>294.46314851249997</v>
      </c>
      <c r="J53">
        <f>SmtRes!AO102</f>
        <v>1</v>
      </c>
      <c r="K53">
        <f>SmtRes!AF102</f>
        <v>131.88999999999999</v>
      </c>
      <c r="L53">
        <f>SmtRes!DB102</f>
        <v>10831.76</v>
      </c>
      <c r="M53">
        <f>ROUND(ROUND(L53*Source!I35, 2)*1, 2)</f>
        <v>38836.730000000003</v>
      </c>
      <c r="N53">
        <f>SmtRes!AB102</f>
        <v>1875.48</v>
      </c>
      <c r="O53">
        <f>ROUND(ROUND(L53*Source!I35, 2)*SmtRes!DA102, 2)</f>
        <v>552258.30000000005</v>
      </c>
      <c r="P53">
        <f>SmtRes!AG102</f>
        <v>11.84</v>
      </c>
      <c r="Q53">
        <f>SmtRes!DC102</f>
        <v>1069.6300000000001</v>
      </c>
      <c r="R53">
        <f>ROUND(ROUND(Q53*Source!I35, 2)*1, 2)</f>
        <v>3835.1</v>
      </c>
      <c r="S53">
        <f>SmtRes!AC102</f>
        <v>579.69000000000005</v>
      </c>
      <c r="T53">
        <f>ROUND(ROUND(Q53*Source!I35, 2)*SmtRes!AK102, 2)</f>
        <v>187766.5</v>
      </c>
      <c r="U53">
        <v>2</v>
      </c>
      <c r="Z53">
        <f>SmtRes!X102</f>
        <v>652201176</v>
      </c>
      <c r="AA53">
        <v>-76897756</v>
      </c>
      <c r="AB53">
        <v>-1753334859</v>
      </c>
    </row>
    <row r="54" spans="1:28" x14ac:dyDescent="0.2">
      <c r="A54">
        <v>20</v>
      </c>
      <c r="B54">
        <v>100</v>
      </c>
      <c r="C54">
        <v>1</v>
      </c>
      <c r="D54">
        <v>0</v>
      </c>
      <c r="E54">
        <f>SmtRes!AV100</f>
        <v>1</v>
      </c>
      <c r="F54" t="str">
        <f>SmtRes!I100</f>
        <v>1-100-40-82</v>
      </c>
      <c r="G54" t="str">
        <f>SmtRes!K100</f>
        <v>Рабочий среднего разряда 4</v>
      </c>
      <c r="H54" t="str">
        <f>SmtRes!O100</f>
        <v>чел.-ч.</v>
      </c>
      <c r="I54">
        <f>SmtRes!Y100*Source!I35</f>
        <v>1090.6042537499998</v>
      </c>
      <c r="J54">
        <f>SmtRes!AO100</f>
        <v>1</v>
      </c>
      <c r="K54">
        <f>SmtRes!AH100</f>
        <v>8.59</v>
      </c>
      <c r="L54">
        <f>SmtRes!DB100</f>
        <v>2874.15</v>
      </c>
      <c r="M54">
        <f>ROUND(ROUND(L54*Source!I35, 2)*1, 2)</f>
        <v>10305.120000000001</v>
      </c>
      <c r="N54">
        <f>SmtRes!AD100</f>
        <v>420.57</v>
      </c>
      <c r="O54">
        <f>ROUND(ROUND(L54*Source!I35, 2)*SmtRes!DA100, 2)</f>
        <v>504538.68</v>
      </c>
      <c r="P54">
        <f>SmtRes!AG100</f>
        <v>0</v>
      </c>
      <c r="Q54">
        <f>SmtRes!DC100</f>
        <v>0</v>
      </c>
      <c r="R54">
        <f>ROUND(ROUND(Q54*Source!I35, 2)*1, 2)</f>
        <v>0</v>
      </c>
      <c r="S54">
        <f>SmtRes!AC100</f>
        <v>0</v>
      </c>
      <c r="T54">
        <f>ROUND(ROUND(Q54*Source!I35, 2)*SmtRes!AK100, 2)</f>
        <v>0</v>
      </c>
      <c r="U54">
        <v>1</v>
      </c>
      <c r="Z54">
        <f>SmtRes!X100</f>
        <v>-1853062777</v>
      </c>
      <c r="AA54">
        <v>-1614965587</v>
      </c>
      <c r="AB54">
        <v>507693359</v>
      </c>
    </row>
    <row r="55" spans="1:28" x14ac:dyDescent="0.2">
      <c r="A55">
        <v>20</v>
      </c>
      <c r="B55">
        <v>117</v>
      </c>
      <c r="C55">
        <v>2</v>
      </c>
      <c r="D55">
        <v>0</v>
      </c>
      <c r="E55">
        <f>SmtRes!AV117</f>
        <v>0</v>
      </c>
      <c r="F55" t="str">
        <f>SmtRes!I117</f>
        <v>91.17.04-171</v>
      </c>
      <c r="G55" t="str">
        <f>SmtRes!K117</f>
        <v>Преобразователи сварочные номинальным сварочным током 315-500 А</v>
      </c>
      <c r="H55" t="str">
        <f>SmtRes!O117</f>
        <v>маш.-ч</v>
      </c>
      <c r="I55">
        <f>SmtRes!Y117*Source!I36</f>
        <v>8.6788229324999975</v>
      </c>
      <c r="J55">
        <f>SmtRes!AO117</f>
        <v>1</v>
      </c>
      <c r="K55">
        <f>SmtRes!AF117</f>
        <v>13.92</v>
      </c>
      <c r="L55">
        <f>SmtRes!DB117</f>
        <v>88.27</v>
      </c>
      <c r="M55">
        <f>ROUND(ROUND(L55*Source!I36, 2)*1, 2)</f>
        <v>120.81</v>
      </c>
      <c r="N55">
        <f>SmtRes!AB117</f>
        <v>197.94</v>
      </c>
      <c r="O55">
        <f>ROUND(ROUND(L55*Source!I36, 2)*SmtRes!DA117, 2)</f>
        <v>1717.92</v>
      </c>
      <c r="P55">
        <f>SmtRes!AG117</f>
        <v>0</v>
      </c>
      <c r="Q55">
        <f>SmtRes!DC117</f>
        <v>0</v>
      </c>
      <c r="R55">
        <f>ROUND(ROUND(Q55*Source!I36, 2)*1, 2)</f>
        <v>0</v>
      </c>
      <c r="S55">
        <f>SmtRes!AC117</f>
        <v>0</v>
      </c>
      <c r="T55">
        <f>ROUND(ROUND(Q55*Source!I36, 2)*SmtRes!AK117, 2)</f>
        <v>0</v>
      </c>
      <c r="U55">
        <v>2</v>
      </c>
      <c r="Z55">
        <f>SmtRes!X117</f>
        <v>-700358725</v>
      </c>
      <c r="AA55">
        <v>439687694</v>
      </c>
      <c r="AB55">
        <v>-1346563271</v>
      </c>
    </row>
    <row r="56" spans="1:28" x14ac:dyDescent="0.2">
      <c r="A56">
        <v>20</v>
      </c>
      <c r="B56">
        <v>116</v>
      </c>
      <c r="C56">
        <v>2</v>
      </c>
      <c r="D56">
        <v>0</v>
      </c>
      <c r="E56">
        <f>SmtRes!AV116</f>
        <v>0</v>
      </c>
      <c r="F56" t="str">
        <f>SmtRes!I116</f>
        <v>91.17.04-042</v>
      </c>
      <c r="G56" t="str">
        <f>SmtRes!K116</f>
        <v>Аппарат для газовой сварки и резки</v>
      </c>
      <c r="H56" t="str">
        <f>SmtRes!O116</f>
        <v>маш.-ч</v>
      </c>
      <c r="I56">
        <f>SmtRes!Y116*Source!I36</f>
        <v>1.2796512644999998</v>
      </c>
      <c r="J56">
        <f>SmtRes!AO116</f>
        <v>1</v>
      </c>
      <c r="K56">
        <f>SmtRes!AF116</f>
        <v>1.2</v>
      </c>
      <c r="L56">
        <f>SmtRes!DB116</f>
        <v>1.1200000000000001</v>
      </c>
      <c r="M56">
        <f>ROUND(ROUND(L56*Source!I36, 2)*1, 2)</f>
        <v>1.53</v>
      </c>
      <c r="N56">
        <f>SmtRes!AB116</f>
        <v>17.059999999999999</v>
      </c>
      <c r="O56">
        <f>ROUND(ROUND(L56*Source!I36, 2)*SmtRes!DA116, 2)</f>
        <v>21.76</v>
      </c>
      <c r="P56">
        <f>SmtRes!AG116</f>
        <v>0</v>
      </c>
      <c r="Q56">
        <f>SmtRes!DC116</f>
        <v>0</v>
      </c>
      <c r="R56">
        <f>ROUND(ROUND(Q56*Source!I36, 2)*1, 2)</f>
        <v>0</v>
      </c>
      <c r="S56">
        <f>SmtRes!AC116</f>
        <v>0</v>
      </c>
      <c r="T56">
        <f>ROUND(ROUND(Q56*Source!I36, 2)*SmtRes!AK116, 2)</f>
        <v>0</v>
      </c>
      <c r="U56">
        <v>2</v>
      </c>
      <c r="Z56">
        <f>SmtRes!X116</f>
        <v>-1135352110</v>
      </c>
      <c r="AA56">
        <v>-1753312835</v>
      </c>
      <c r="AB56">
        <v>-897136582</v>
      </c>
    </row>
    <row r="57" spans="1:28" x14ac:dyDescent="0.2">
      <c r="A57">
        <v>20</v>
      </c>
      <c r="B57">
        <v>115</v>
      </c>
      <c r="C57">
        <v>2</v>
      </c>
      <c r="D57">
        <v>0</v>
      </c>
      <c r="E57">
        <f>SmtRes!AV115</f>
        <v>0</v>
      </c>
      <c r="F57" t="str">
        <f>SmtRes!I115</f>
        <v>91.14.06-012</v>
      </c>
      <c r="G57" t="str">
        <f>SmtRes!K115</f>
        <v>Трубоплетевозы на автомобильном ходу до 19 т</v>
      </c>
      <c r="H57" t="str">
        <f>SmtRes!O115</f>
        <v>маш.-ч</v>
      </c>
      <c r="I57">
        <f>SmtRes!Y115*Source!I36</f>
        <v>0.40543406399999993</v>
      </c>
      <c r="J57">
        <f>SmtRes!AO115</f>
        <v>1</v>
      </c>
      <c r="K57">
        <f>SmtRes!AF115</f>
        <v>199.92</v>
      </c>
      <c r="L57">
        <f>SmtRes!DB115</f>
        <v>59.22</v>
      </c>
      <c r="M57">
        <f>ROUND(ROUND(L57*Source!I36, 2)*1, 2)</f>
        <v>81.05</v>
      </c>
      <c r="N57">
        <f>SmtRes!AB115</f>
        <v>2842.86</v>
      </c>
      <c r="O57">
        <f>ROUND(ROUND(L57*Source!I36, 2)*SmtRes!DA115, 2)</f>
        <v>1152.53</v>
      </c>
      <c r="P57">
        <f>SmtRes!AG115</f>
        <v>11.84</v>
      </c>
      <c r="Q57">
        <f>SmtRes!DC115</f>
        <v>3.51</v>
      </c>
      <c r="R57">
        <f>ROUND(ROUND(Q57*Source!I36, 2)*1, 2)</f>
        <v>4.8</v>
      </c>
      <c r="S57">
        <f>SmtRes!AC115</f>
        <v>579.69000000000005</v>
      </c>
      <c r="T57">
        <f>ROUND(ROUND(Q57*Source!I36, 2)*SmtRes!AK115, 2)</f>
        <v>235.01</v>
      </c>
      <c r="U57">
        <v>2</v>
      </c>
      <c r="Z57">
        <f>SmtRes!X115</f>
        <v>1049431889</v>
      </c>
      <c r="AA57">
        <v>753911805</v>
      </c>
      <c r="AB57">
        <v>1729906495</v>
      </c>
    </row>
    <row r="58" spans="1:28" x14ac:dyDescent="0.2">
      <c r="A58">
        <v>20</v>
      </c>
      <c r="B58">
        <v>114</v>
      </c>
      <c r="C58">
        <v>2</v>
      </c>
      <c r="D58">
        <v>0</v>
      </c>
      <c r="E58">
        <f>SmtRes!AV114</f>
        <v>0</v>
      </c>
      <c r="F58" t="str">
        <f>SmtRes!I114</f>
        <v>91.14.02-001</v>
      </c>
      <c r="G58" t="str">
        <f>SmtRes!K114</f>
        <v>Автомобили бортовые, грузоподъемность до 5 т</v>
      </c>
      <c r="H58" t="str">
        <f>SmtRes!O114</f>
        <v>маш.-ч</v>
      </c>
      <c r="I58">
        <f>SmtRes!Y114*Source!I36</f>
        <v>0.16470758849999997</v>
      </c>
      <c r="J58">
        <f>SmtRes!AO114</f>
        <v>1</v>
      </c>
      <c r="K58">
        <f>SmtRes!AF114</f>
        <v>86.79</v>
      </c>
      <c r="L58">
        <f>SmtRes!DB114</f>
        <v>10.44</v>
      </c>
      <c r="M58">
        <f>ROUND(ROUND(L58*Source!I36, 2)*1, 2)</f>
        <v>14.29</v>
      </c>
      <c r="N58">
        <f>SmtRes!AB114</f>
        <v>1234.1500000000001</v>
      </c>
      <c r="O58">
        <f>ROUND(ROUND(L58*Source!I36, 2)*SmtRes!DA114, 2)</f>
        <v>203.2</v>
      </c>
      <c r="P58">
        <f>SmtRes!AG114</f>
        <v>10.130000000000001</v>
      </c>
      <c r="Q58">
        <f>SmtRes!DC114</f>
        <v>1.22</v>
      </c>
      <c r="R58">
        <f>ROUND(ROUND(Q58*Source!I36, 2)*1, 2)</f>
        <v>1.67</v>
      </c>
      <c r="S58">
        <f>SmtRes!AC114</f>
        <v>495.96</v>
      </c>
      <c r="T58">
        <f>ROUND(ROUND(Q58*Source!I36, 2)*SmtRes!AK114, 2)</f>
        <v>81.760000000000005</v>
      </c>
      <c r="U58">
        <v>2</v>
      </c>
      <c r="Z58">
        <f>SmtRes!X114</f>
        <v>1171957361</v>
      </c>
      <c r="AA58">
        <v>1399406067</v>
      </c>
      <c r="AB58">
        <v>-337305530</v>
      </c>
    </row>
    <row r="59" spans="1:28" x14ac:dyDescent="0.2">
      <c r="A59">
        <v>20</v>
      </c>
      <c r="B59">
        <v>113</v>
      </c>
      <c r="C59">
        <v>2</v>
      </c>
      <c r="D59">
        <v>0</v>
      </c>
      <c r="E59">
        <f>SmtRes!AV113</f>
        <v>0</v>
      </c>
      <c r="F59" t="str">
        <f>SmtRes!I113</f>
        <v>91.05.06-009</v>
      </c>
      <c r="G59" t="str">
        <f>SmtRes!K113</f>
        <v>Краны на гусеничном ходу, грузоподъемность 50-63 т</v>
      </c>
      <c r="H59" t="str">
        <f>SmtRes!O113</f>
        <v>маш.-ч</v>
      </c>
      <c r="I59">
        <f>SmtRes!Y113*Source!I36</f>
        <v>2.1665382794999997</v>
      </c>
      <c r="J59">
        <f>SmtRes!AO113</f>
        <v>1</v>
      </c>
      <c r="K59">
        <f>SmtRes!AF113</f>
        <v>291.02</v>
      </c>
      <c r="L59">
        <f>SmtRes!DB113</f>
        <v>460.69</v>
      </c>
      <c r="M59">
        <f>ROUND(ROUND(L59*Source!I36, 2)*1, 2)</f>
        <v>630.5</v>
      </c>
      <c r="N59">
        <f>SmtRes!AB113</f>
        <v>4138.3</v>
      </c>
      <c r="O59">
        <f>ROUND(ROUND(L59*Source!I36, 2)*SmtRes!DA113, 2)</f>
        <v>8965.7099999999991</v>
      </c>
      <c r="P59">
        <f>SmtRes!AG113</f>
        <v>21.97</v>
      </c>
      <c r="Q59">
        <f>SmtRes!DC113</f>
        <v>34.78</v>
      </c>
      <c r="R59">
        <f>ROUND(ROUND(Q59*Source!I36, 2)*1, 2)</f>
        <v>47.6</v>
      </c>
      <c r="S59">
        <f>SmtRes!AC113</f>
        <v>1075.6500000000001</v>
      </c>
      <c r="T59">
        <f>ROUND(ROUND(Q59*Source!I36, 2)*SmtRes!AK113, 2)</f>
        <v>2330.5</v>
      </c>
      <c r="U59">
        <v>2</v>
      </c>
      <c r="Z59">
        <f>SmtRes!X113</f>
        <v>1656337760</v>
      </c>
      <c r="AA59">
        <v>863936334</v>
      </c>
      <c r="AB59">
        <v>912233959</v>
      </c>
    </row>
    <row r="60" spans="1:28" x14ac:dyDescent="0.2">
      <c r="A60">
        <v>20</v>
      </c>
      <c r="B60">
        <v>112</v>
      </c>
      <c r="C60">
        <v>2</v>
      </c>
      <c r="D60">
        <v>0</v>
      </c>
      <c r="E60">
        <f>SmtRes!AV112</f>
        <v>0</v>
      </c>
      <c r="F60" t="str">
        <f>SmtRes!I112</f>
        <v>91.05.05-014</v>
      </c>
      <c r="G60" t="str">
        <f>SmtRes!K112</f>
        <v>Краны на автомобильном ходу, грузоподъемность 10 т</v>
      </c>
      <c r="H60" t="str">
        <f>SmtRes!O112</f>
        <v>маш.-ч</v>
      </c>
      <c r="I60">
        <f>SmtRes!Y112*Source!I36</f>
        <v>0.12669814499999998</v>
      </c>
      <c r="J60">
        <f>SmtRes!AO112</f>
        <v>1</v>
      </c>
      <c r="K60">
        <f>SmtRes!AF112</f>
        <v>112.77</v>
      </c>
      <c r="L60">
        <f>SmtRes!DB112</f>
        <v>10.44</v>
      </c>
      <c r="M60">
        <f>ROUND(ROUND(L60*Source!I36, 2)*1, 2)</f>
        <v>14.29</v>
      </c>
      <c r="N60">
        <f>SmtRes!AB112</f>
        <v>1603.59</v>
      </c>
      <c r="O60">
        <f>ROUND(ROUND(L60*Source!I36, 2)*SmtRes!DA112, 2)</f>
        <v>203.2</v>
      </c>
      <c r="P60">
        <f>SmtRes!AG112</f>
        <v>11.84</v>
      </c>
      <c r="Q60">
        <f>SmtRes!DC112</f>
        <v>1.0900000000000001</v>
      </c>
      <c r="R60">
        <f>ROUND(ROUND(Q60*Source!I36, 2)*1, 2)</f>
        <v>1.49</v>
      </c>
      <c r="S60">
        <f>SmtRes!AC112</f>
        <v>579.69000000000005</v>
      </c>
      <c r="T60">
        <f>ROUND(ROUND(Q60*Source!I36, 2)*SmtRes!AK112, 2)</f>
        <v>72.95</v>
      </c>
      <c r="U60">
        <v>2</v>
      </c>
      <c r="Z60">
        <f>SmtRes!X112</f>
        <v>903590057</v>
      </c>
      <c r="AA60">
        <v>1187349410</v>
      </c>
      <c r="AB60">
        <v>135634892</v>
      </c>
    </row>
    <row r="61" spans="1:28" x14ac:dyDescent="0.2">
      <c r="A61">
        <v>20</v>
      </c>
      <c r="B61">
        <v>111</v>
      </c>
      <c r="C61">
        <v>2</v>
      </c>
      <c r="D61">
        <v>0</v>
      </c>
      <c r="E61">
        <f>SmtRes!AV111</f>
        <v>0</v>
      </c>
      <c r="F61" t="str">
        <f>SmtRes!I111</f>
        <v>91.05.04-009</v>
      </c>
      <c r="G61" t="str">
        <f>SmtRes!K111</f>
        <v>Краны мостовые электрические, грузоподъемность 32 т</v>
      </c>
      <c r="H61" t="str">
        <f>SmtRes!O111</f>
        <v>маш.-ч</v>
      </c>
      <c r="I61">
        <f>SmtRes!Y111*Source!I36</f>
        <v>5.0679257999999991E-2</v>
      </c>
      <c r="J61">
        <f>SmtRes!AO111</f>
        <v>1</v>
      </c>
      <c r="K61">
        <f>SmtRes!AF111</f>
        <v>170.92</v>
      </c>
      <c r="L61">
        <f>SmtRes!DB111</f>
        <v>6.33</v>
      </c>
      <c r="M61">
        <f>ROUND(ROUND(L61*Source!I36, 2)*1, 2)</f>
        <v>8.66</v>
      </c>
      <c r="N61">
        <f>SmtRes!AB111</f>
        <v>2430.48</v>
      </c>
      <c r="O61">
        <f>ROUND(ROUND(L61*Source!I36, 2)*SmtRes!DA111, 2)</f>
        <v>123.15</v>
      </c>
      <c r="P61">
        <f>SmtRes!AG111</f>
        <v>11.84</v>
      </c>
      <c r="Q61">
        <f>SmtRes!DC111</f>
        <v>0.44</v>
      </c>
      <c r="R61">
        <f>ROUND(ROUND(Q61*Source!I36, 2)*1, 2)</f>
        <v>0.6</v>
      </c>
      <c r="S61">
        <f>SmtRes!AC111</f>
        <v>579.69000000000005</v>
      </c>
      <c r="T61">
        <f>ROUND(ROUND(Q61*Source!I36, 2)*SmtRes!AK111, 2)</f>
        <v>29.38</v>
      </c>
      <c r="U61">
        <v>2</v>
      </c>
      <c r="Z61">
        <f>SmtRes!X111</f>
        <v>-65522733</v>
      </c>
      <c r="AA61">
        <v>-612922966</v>
      </c>
      <c r="AB61">
        <v>-2064095912</v>
      </c>
    </row>
    <row r="62" spans="1:28" x14ac:dyDescent="0.2">
      <c r="A62">
        <v>20</v>
      </c>
      <c r="B62">
        <v>110</v>
      </c>
      <c r="C62">
        <v>2</v>
      </c>
      <c r="D62">
        <v>0</v>
      </c>
      <c r="E62">
        <f>SmtRes!AV110</f>
        <v>0</v>
      </c>
      <c r="F62" t="str">
        <f>SmtRes!I110</f>
        <v>91.05.02-005</v>
      </c>
      <c r="G62" t="str">
        <f>SmtRes!K110</f>
        <v>Краны козловые, грузоподъемность 32 т</v>
      </c>
      <c r="H62" t="str">
        <f>SmtRes!O110</f>
        <v>маш.-ч</v>
      </c>
      <c r="I62">
        <f>SmtRes!Y110*Source!I36</f>
        <v>0.12669814499999998</v>
      </c>
      <c r="J62">
        <f>SmtRes!AO110</f>
        <v>1</v>
      </c>
      <c r="K62">
        <f>SmtRes!AF110</f>
        <v>121.8</v>
      </c>
      <c r="L62">
        <f>SmtRes!DB110</f>
        <v>11.28</v>
      </c>
      <c r="M62">
        <f>ROUND(ROUND(L62*Source!I36, 2)*1, 2)</f>
        <v>15.44</v>
      </c>
      <c r="N62">
        <f>SmtRes!AB110</f>
        <v>1732</v>
      </c>
      <c r="O62">
        <f>ROUND(ROUND(L62*Source!I36, 2)*SmtRes!DA110, 2)</f>
        <v>219.56</v>
      </c>
      <c r="P62">
        <f>SmtRes!AG110</f>
        <v>13.49</v>
      </c>
      <c r="Q62">
        <f>SmtRes!DC110</f>
        <v>1.25</v>
      </c>
      <c r="R62">
        <f>ROUND(ROUND(Q62*Source!I36, 2)*1, 2)</f>
        <v>1.71</v>
      </c>
      <c r="S62">
        <f>SmtRes!AC110</f>
        <v>660.47</v>
      </c>
      <c r="T62">
        <f>ROUND(ROUND(Q62*Source!I36, 2)*SmtRes!AK110, 2)</f>
        <v>83.72</v>
      </c>
      <c r="U62">
        <v>2</v>
      </c>
      <c r="Z62">
        <f>SmtRes!X110</f>
        <v>1732737796</v>
      </c>
      <c r="AA62">
        <v>421420774</v>
      </c>
      <c r="AB62">
        <v>1837299789</v>
      </c>
    </row>
    <row r="63" spans="1:28" x14ac:dyDescent="0.2">
      <c r="A63">
        <v>20</v>
      </c>
      <c r="B63">
        <v>108</v>
      </c>
      <c r="C63">
        <v>1</v>
      </c>
      <c r="D63">
        <v>0</v>
      </c>
      <c r="E63">
        <f>SmtRes!AV108</f>
        <v>1</v>
      </c>
      <c r="F63" t="str">
        <f>SmtRes!I108</f>
        <v>1-100-32-82</v>
      </c>
      <c r="G63" t="str">
        <f>SmtRes!K108</f>
        <v>Рабочий среднего разряда 3.2</v>
      </c>
      <c r="H63" t="str">
        <f>SmtRes!O108</f>
        <v>чел.-ч.</v>
      </c>
      <c r="I63">
        <f>SmtRes!Y108*Source!I36</f>
        <v>37.743377395499991</v>
      </c>
      <c r="J63">
        <f>SmtRes!AO108</f>
        <v>1</v>
      </c>
      <c r="K63">
        <f>SmtRes!AH108</f>
        <v>7.81</v>
      </c>
      <c r="L63">
        <f>SmtRes!DB108</f>
        <v>215.38</v>
      </c>
      <c r="M63">
        <f>ROUND(ROUND(L63*Source!I36, 2)*1, 2)</f>
        <v>294.77</v>
      </c>
      <c r="N63">
        <f>SmtRes!AD108</f>
        <v>382.38</v>
      </c>
      <c r="O63">
        <f>ROUND(ROUND(L63*Source!I36, 2)*SmtRes!DA108, 2)</f>
        <v>14431.94</v>
      </c>
      <c r="P63">
        <f>SmtRes!AG108</f>
        <v>0</v>
      </c>
      <c r="Q63">
        <f>SmtRes!DC108</f>
        <v>0</v>
      </c>
      <c r="R63">
        <f>ROUND(ROUND(Q63*Source!I36, 2)*1, 2)</f>
        <v>0</v>
      </c>
      <c r="S63">
        <f>SmtRes!AC108</f>
        <v>0</v>
      </c>
      <c r="T63">
        <f>ROUND(ROUND(Q63*Source!I36, 2)*SmtRes!AK108, 2)</f>
        <v>0</v>
      </c>
      <c r="U63">
        <v>1</v>
      </c>
      <c r="Z63">
        <f>SmtRes!X108</f>
        <v>-1308667438</v>
      </c>
      <c r="AA63">
        <v>-1796054904</v>
      </c>
      <c r="AB63">
        <v>-783202528</v>
      </c>
    </row>
    <row r="64" spans="1:28" x14ac:dyDescent="0.2">
      <c r="A64">
        <v>20</v>
      </c>
      <c r="B64">
        <v>133</v>
      </c>
      <c r="C64">
        <v>2</v>
      </c>
      <c r="D64">
        <v>0</v>
      </c>
      <c r="E64">
        <f>SmtRes!AV133</f>
        <v>0</v>
      </c>
      <c r="F64" t="str">
        <f>SmtRes!I133</f>
        <v>030403</v>
      </c>
      <c r="G64" t="str">
        <f>SmtRes!K133</f>
        <v>Лебедки электрические тяговым усилием 19,62 кН (2 т)</v>
      </c>
      <c r="H64" t="str">
        <f>SmtRes!O133</f>
        <v>маш.-ч</v>
      </c>
      <c r="I64">
        <f>SmtRes!Y133*Source!I37</f>
        <v>0.44999999999999996</v>
      </c>
      <c r="J64">
        <f>SmtRes!AO133</f>
        <v>0</v>
      </c>
      <c r="K64">
        <f>SmtRes!AF133</f>
        <v>6.73</v>
      </c>
      <c r="M64">
        <f>ROUND(I64*K64, 2)</f>
        <v>3.03</v>
      </c>
      <c r="N64">
        <f>SmtRes!AB133</f>
        <v>95.7</v>
      </c>
      <c r="O64">
        <f>ROUND(I64*N64, 2)</f>
        <v>43.07</v>
      </c>
      <c r="P64">
        <f>SmtRes!AG133</f>
        <v>0</v>
      </c>
      <c r="R64">
        <f>ROUND(I64*P64, 2)</f>
        <v>0</v>
      </c>
      <c r="S64">
        <f>SmtRes!AC133</f>
        <v>0</v>
      </c>
      <c r="T64">
        <f>ROUND(I64*S64, 2)</f>
        <v>0</v>
      </c>
      <c r="U64">
        <v>2</v>
      </c>
      <c r="Z64">
        <f>SmtRes!X133</f>
        <v>1674227683</v>
      </c>
      <c r="AA64">
        <v>302186097</v>
      </c>
      <c r="AB64">
        <v>-432643311</v>
      </c>
    </row>
    <row r="65" spans="1:28" x14ac:dyDescent="0.2">
      <c r="A65">
        <v>20</v>
      </c>
      <c r="B65">
        <v>132</v>
      </c>
      <c r="C65">
        <v>1</v>
      </c>
      <c r="D65">
        <v>0</v>
      </c>
      <c r="E65">
        <f>SmtRes!AV132</f>
        <v>1</v>
      </c>
      <c r="F65" t="str">
        <f>SmtRes!I132</f>
        <v>1-4.0-н</v>
      </c>
      <c r="G65" t="str">
        <f>SmtRes!K132</f>
        <v>Затраты труда рабочих, разряд работ 4</v>
      </c>
      <c r="H65" t="str">
        <f>SmtRes!O132</f>
        <v>чел.-ч</v>
      </c>
      <c r="I65">
        <f>SmtRes!Y132*Source!I37</f>
        <v>23.894999999999996</v>
      </c>
      <c r="J65">
        <f>SmtRes!AO132</f>
        <v>0</v>
      </c>
      <c r="K65">
        <f>SmtRes!AH132</f>
        <v>11.77</v>
      </c>
      <c r="M65">
        <f>ROUND(I65*K65, 2)</f>
        <v>281.24</v>
      </c>
      <c r="N65">
        <f>SmtRes!AD132</f>
        <v>576.26</v>
      </c>
      <c r="O65">
        <f>ROUND(I65*N65, 2)</f>
        <v>13769.73</v>
      </c>
      <c r="P65">
        <f>SmtRes!AG132</f>
        <v>0</v>
      </c>
      <c r="R65">
        <f>ROUND(I65*P65, 2)</f>
        <v>0</v>
      </c>
      <c r="S65">
        <f>SmtRes!AC132</f>
        <v>0</v>
      </c>
      <c r="T65">
        <f>ROUND(I65*S65, 2)</f>
        <v>0</v>
      </c>
      <c r="U65">
        <v>1</v>
      </c>
      <c r="Z65">
        <f>SmtRes!X132</f>
        <v>691427847</v>
      </c>
      <c r="AA65">
        <v>1873538187</v>
      </c>
      <c r="AB65">
        <v>1014448708</v>
      </c>
    </row>
    <row r="66" spans="1:28" x14ac:dyDescent="0.2">
      <c r="A66">
        <v>20</v>
      </c>
      <c r="B66">
        <v>138</v>
      </c>
      <c r="C66">
        <v>2</v>
      </c>
      <c r="D66">
        <v>0</v>
      </c>
      <c r="E66">
        <f>SmtRes!AV138</f>
        <v>0</v>
      </c>
      <c r="F66" t="str">
        <f>SmtRes!I138</f>
        <v>91.21.10-003</v>
      </c>
      <c r="G66" t="str">
        <f>SmtRes!K138</f>
        <v>Молотки при работе от передвижных компрессорных станций отбойные пневматические</v>
      </c>
      <c r="H66" t="str">
        <f>SmtRes!O138</f>
        <v>маш.-ч</v>
      </c>
      <c r="I66">
        <f>SmtRes!Y138*Source!I38</f>
        <v>7.1891099999999994</v>
      </c>
      <c r="J66">
        <f>SmtRes!AO138</f>
        <v>1</v>
      </c>
      <c r="K66">
        <f>SmtRes!AF138</f>
        <v>1.53</v>
      </c>
      <c r="L66">
        <f>SmtRes!DB138</f>
        <v>18.329999999999998</v>
      </c>
      <c r="M66">
        <f>ROUND(ROUND(L66*Source!I38, 2)*1, 2)</f>
        <v>11</v>
      </c>
      <c r="N66">
        <f>SmtRes!AB138</f>
        <v>21.76</v>
      </c>
      <c r="O66">
        <f>ROUND(ROUND(L66*Source!I38, 2)*SmtRes!DA138, 2)</f>
        <v>156.41999999999999</v>
      </c>
      <c r="P66">
        <f>SmtRes!AG138</f>
        <v>0</v>
      </c>
      <c r="Q66">
        <f>SmtRes!DC138</f>
        <v>0</v>
      </c>
      <c r="R66">
        <f>ROUND(ROUND(Q66*Source!I38, 2)*1, 2)</f>
        <v>0</v>
      </c>
      <c r="S66">
        <f>SmtRes!AC138</f>
        <v>0</v>
      </c>
      <c r="T66">
        <f>ROUND(ROUND(Q66*Source!I38, 2)*SmtRes!AK138, 2)</f>
        <v>0</v>
      </c>
      <c r="U66">
        <v>2</v>
      </c>
      <c r="Z66">
        <f>SmtRes!X138</f>
        <v>-1245200233</v>
      </c>
      <c r="AA66">
        <v>-1853521090</v>
      </c>
      <c r="AB66">
        <v>-379145239</v>
      </c>
    </row>
    <row r="67" spans="1:28" x14ac:dyDescent="0.2">
      <c r="A67">
        <v>20</v>
      </c>
      <c r="B67">
        <v>137</v>
      </c>
      <c r="C67">
        <v>2</v>
      </c>
      <c r="D67">
        <v>0</v>
      </c>
      <c r="E67">
        <f>SmtRes!AV137</f>
        <v>0</v>
      </c>
      <c r="F67" t="str">
        <f>SmtRes!I137</f>
        <v>91.18.01-012</v>
      </c>
      <c r="G67" t="str">
        <f>SmtRes!K137</f>
        <v>Компрессоры передвижные с электродвигателем давлением 600 кПа (6 ат), производительность до 3,5 м3/мин</v>
      </c>
      <c r="H67" t="str">
        <f>SmtRes!O137</f>
        <v>маш.-ч</v>
      </c>
      <c r="I67">
        <f>SmtRes!Y137*Source!I38</f>
        <v>3.5945549999999997</v>
      </c>
      <c r="J67">
        <f>SmtRes!AO137</f>
        <v>1</v>
      </c>
      <c r="K67">
        <f>SmtRes!AF137</f>
        <v>32.76</v>
      </c>
      <c r="L67">
        <f>SmtRes!DB137</f>
        <v>196.26</v>
      </c>
      <c r="M67">
        <f>ROUND(ROUND(L67*Source!I38, 2)*1, 2)</f>
        <v>117.76</v>
      </c>
      <c r="N67">
        <f>SmtRes!AB137</f>
        <v>465.85</v>
      </c>
      <c r="O67">
        <f>ROUND(ROUND(L67*Source!I38, 2)*SmtRes!DA137, 2)</f>
        <v>1674.55</v>
      </c>
      <c r="P67">
        <f>SmtRes!AG137</f>
        <v>0</v>
      </c>
      <c r="Q67">
        <f>SmtRes!DC137</f>
        <v>0</v>
      </c>
      <c r="R67">
        <f>ROUND(ROUND(Q67*Source!I38, 2)*1, 2)</f>
        <v>0</v>
      </c>
      <c r="S67">
        <f>SmtRes!AC137</f>
        <v>0</v>
      </c>
      <c r="T67">
        <f>ROUND(ROUND(Q67*Source!I38, 2)*SmtRes!AK137, 2)</f>
        <v>0</v>
      </c>
      <c r="U67">
        <v>2</v>
      </c>
      <c r="Z67">
        <f>SmtRes!X137</f>
        <v>1758804053</v>
      </c>
      <c r="AA67">
        <v>1450474417</v>
      </c>
      <c r="AB67">
        <v>1831061549</v>
      </c>
    </row>
    <row r="68" spans="1:28" x14ac:dyDescent="0.2">
      <c r="A68">
        <v>20</v>
      </c>
      <c r="B68">
        <v>136</v>
      </c>
      <c r="C68">
        <v>1</v>
      </c>
      <c r="D68">
        <v>0</v>
      </c>
      <c r="E68">
        <f>SmtRes!AV136</f>
        <v>1</v>
      </c>
      <c r="F68" t="str">
        <f>SmtRes!I136</f>
        <v>1-100-30-82</v>
      </c>
      <c r="G68" t="str">
        <f>SmtRes!K136</f>
        <v>Рабочий среднего разряда 3</v>
      </c>
      <c r="H68" t="str">
        <f>SmtRes!O136</f>
        <v>чел.-ч.</v>
      </c>
      <c r="I68">
        <f>SmtRes!Y136*Source!I38</f>
        <v>7.7286899999999985</v>
      </c>
      <c r="J68">
        <f>SmtRes!AO136</f>
        <v>1</v>
      </c>
      <c r="K68">
        <f>SmtRes!AH136</f>
        <v>7.61</v>
      </c>
      <c r="L68">
        <f>SmtRes!DB136</f>
        <v>107.83</v>
      </c>
      <c r="M68">
        <f>ROUND(ROUND(L68*Source!I38, 2)*1, 2)</f>
        <v>64.7</v>
      </c>
      <c r="N68">
        <f>SmtRes!AD136</f>
        <v>372.59</v>
      </c>
      <c r="O68">
        <f>ROUND(ROUND(L68*Source!I38, 2)*SmtRes!DA136, 2)</f>
        <v>3167.71</v>
      </c>
      <c r="P68">
        <f>SmtRes!AG136</f>
        <v>0</v>
      </c>
      <c r="Q68">
        <f>SmtRes!DC136</f>
        <v>0</v>
      </c>
      <c r="R68">
        <f>ROUND(ROUND(Q68*Source!I38, 2)*1, 2)</f>
        <v>0</v>
      </c>
      <c r="S68">
        <f>SmtRes!AC136</f>
        <v>0</v>
      </c>
      <c r="T68">
        <f>ROUND(ROUND(Q68*Source!I38, 2)*SmtRes!AK136, 2)</f>
        <v>0</v>
      </c>
      <c r="U68">
        <v>1</v>
      </c>
      <c r="Z68">
        <f>SmtRes!X136</f>
        <v>1777410698</v>
      </c>
      <c r="AA68">
        <v>1643814247</v>
      </c>
      <c r="AB68">
        <v>-2094203102</v>
      </c>
    </row>
    <row r="69" spans="1:28" x14ac:dyDescent="0.2">
      <c r="A69">
        <v>20</v>
      </c>
      <c r="B69">
        <v>148</v>
      </c>
      <c r="C69">
        <v>2</v>
      </c>
      <c r="D69">
        <v>0</v>
      </c>
      <c r="E69">
        <f>SmtRes!AV148</f>
        <v>0</v>
      </c>
      <c r="F69" t="str">
        <f>SmtRes!I148</f>
        <v>91.17.04-171</v>
      </c>
      <c r="G69" t="str">
        <f>SmtRes!K148</f>
        <v>Преобразователи сварочные номинальным сварочным током 315-500 А</v>
      </c>
      <c r="H69" t="str">
        <f>SmtRes!O148</f>
        <v>маш.-ч</v>
      </c>
      <c r="I69">
        <f>SmtRes!Y148*Source!I39</f>
        <v>47.560406249999986</v>
      </c>
      <c r="J69">
        <f>SmtRes!AO148</f>
        <v>1</v>
      </c>
      <c r="K69">
        <f>SmtRes!AF148</f>
        <v>13.92</v>
      </c>
      <c r="L69">
        <f>SmtRes!DB148</f>
        <v>88.27</v>
      </c>
      <c r="M69">
        <f>ROUND(ROUND(L69*Source!I39, 2)*1, 2)</f>
        <v>662.03</v>
      </c>
      <c r="N69">
        <f>SmtRes!AB148</f>
        <v>197.94</v>
      </c>
      <c r="O69">
        <f>ROUND(ROUND(L69*Source!I39, 2)*SmtRes!DA148, 2)</f>
        <v>9414.07</v>
      </c>
      <c r="P69">
        <f>SmtRes!AG148</f>
        <v>0</v>
      </c>
      <c r="Q69">
        <f>SmtRes!DC148</f>
        <v>0</v>
      </c>
      <c r="R69">
        <f>ROUND(ROUND(Q69*Source!I39, 2)*1, 2)</f>
        <v>0</v>
      </c>
      <c r="S69">
        <f>SmtRes!AC148</f>
        <v>0</v>
      </c>
      <c r="T69">
        <f>ROUND(ROUND(Q69*Source!I39, 2)*SmtRes!AK148, 2)</f>
        <v>0</v>
      </c>
      <c r="U69">
        <v>2</v>
      </c>
      <c r="Z69">
        <f>SmtRes!X148</f>
        <v>-700358725</v>
      </c>
      <c r="AA69">
        <v>439687694</v>
      </c>
      <c r="AB69">
        <v>-1346563271</v>
      </c>
    </row>
    <row r="70" spans="1:28" x14ac:dyDescent="0.2">
      <c r="A70">
        <v>20</v>
      </c>
      <c r="B70">
        <v>147</v>
      </c>
      <c r="C70">
        <v>2</v>
      </c>
      <c r="D70">
        <v>0</v>
      </c>
      <c r="E70">
        <f>SmtRes!AV147</f>
        <v>0</v>
      </c>
      <c r="F70" t="str">
        <f>SmtRes!I147</f>
        <v>91.17.04-042</v>
      </c>
      <c r="G70" t="str">
        <f>SmtRes!K147</f>
        <v>Аппарат для газовой сварки и резки</v>
      </c>
      <c r="H70" t="str">
        <f>SmtRes!O147</f>
        <v>маш.-ч</v>
      </c>
      <c r="I70">
        <f>SmtRes!Y147*Source!I39</f>
        <v>7.0125562499999985</v>
      </c>
      <c r="J70">
        <f>SmtRes!AO147</f>
        <v>1</v>
      </c>
      <c r="K70">
        <f>SmtRes!AF147</f>
        <v>1.2</v>
      </c>
      <c r="L70">
        <f>SmtRes!DB147</f>
        <v>1.1200000000000001</v>
      </c>
      <c r="M70">
        <f>ROUND(ROUND(L70*Source!I39, 2)*1, 2)</f>
        <v>8.4</v>
      </c>
      <c r="N70">
        <f>SmtRes!AB147</f>
        <v>17.059999999999999</v>
      </c>
      <c r="O70">
        <f>ROUND(ROUND(L70*Source!I39, 2)*SmtRes!DA147, 2)</f>
        <v>119.45</v>
      </c>
      <c r="P70">
        <f>SmtRes!AG147</f>
        <v>0</v>
      </c>
      <c r="Q70">
        <f>SmtRes!DC147</f>
        <v>0</v>
      </c>
      <c r="R70">
        <f>ROUND(ROUND(Q70*Source!I39, 2)*1, 2)</f>
        <v>0</v>
      </c>
      <c r="S70">
        <f>SmtRes!AC147</f>
        <v>0</v>
      </c>
      <c r="T70">
        <f>ROUND(ROUND(Q70*Source!I39, 2)*SmtRes!AK147, 2)</f>
        <v>0</v>
      </c>
      <c r="U70">
        <v>2</v>
      </c>
      <c r="Z70">
        <f>SmtRes!X147</f>
        <v>-1135352110</v>
      </c>
      <c r="AA70">
        <v>-1753312835</v>
      </c>
      <c r="AB70">
        <v>-897136582</v>
      </c>
    </row>
    <row r="71" spans="1:28" x14ac:dyDescent="0.2">
      <c r="A71">
        <v>20</v>
      </c>
      <c r="B71">
        <v>146</v>
      </c>
      <c r="C71">
        <v>2</v>
      </c>
      <c r="D71">
        <v>0</v>
      </c>
      <c r="E71">
        <f>SmtRes!AV146</f>
        <v>0</v>
      </c>
      <c r="F71" t="str">
        <f>SmtRes!I146</f>
        <v>91.14.06-012</v>
      </c>
      <c r="G71" t="str">
        <f>SmtRes!K146</f>
        <v>Трубоплетевозы на автомобильном ходу до 19 т</v>
      </c>
      <c r="H71" t="str">
        <f>SmtRes!O146</f>
        <v>маш.-ч</v>
      </c>
      <c r="I71">
        <f>SmtRes!Y146*Source!I39</f>
        <v>2.2217999999999996</v>
      </c>
      <c r="J71">
        <f>SmtRes!AO146</f>
        <v>1</v>
      </c>
      <c r="K71">
        <f>SmtRes!AF146</f>
        <v>199.92</v>
      </c>
      <c r="L71">
        <f>SmtRes!DB146</f>
        <v>59.22</v>
      </c>
      <c r="M71">
        <f>ROUND(ROUND(L71*Source!I39, 2)*1, 2)</f>
        <v>444.15</v>
      </c>
      <c r="N71">
        <f>SmtRes!AB146</f>
        <v>2842.86</v>
      </c>
      <c r="O71">
        <f>ROUND(ROUND(L71*Source!I39, 2)*SmtRes!DA146, 2)</f>
        <v>6315.81</v>
      </c>
      <c r="P71">
        <f>SmtRes!AG146</f>
        <v>11.84</v>
      </c>
      <c r="Q71">
        <f>SmtRes!DC146</f>
        <v>3.51</v>
      </c>
      <c r="R71">
        <f>ROUND(ROUND(Q71*Source!I39, 2)*1, 2)</f>
        <v>26.33</v>
      </c>
      <c r="S71">
        <f>SmtRes!AC146</f>
        <v>579.69000000000005</v>
      </c>
      <c r="T71">
        <f>ROUND(ROUND(Q71*Source!I39, 2)*SmtRes!AK146, 2)</f>
        <v>1289.1199999999999</v>
      </c>
      <c r="U71">
        <v>2</v>
      </c>
      <c r="Z71">
        <f>SmtRes!X146</f>
        <v>1049431889</v>
      </c>
      <c r="AA71">
        <v>753911805</v>
      </c>
      <c r="AB71">
        <v>1729906495</v>
      </c>
    </row>
    <row r="72" spans="1:28" x14ac:dyDescent="0.2">
      <c r="A72">
        <v>20</v>
      </c>
      <c r="B72">
        <v>145</v>
      </c>
      <c r="C72">
        <v>2</v>
      </c>
      <c r="D72">
        <v>0</v>
      </c>
      <c r="E72">
        <f>SmtRes!AV145</f>
        <v>0</v>
      </c>
      <c r="F72" t="str">
        <f>SmtRes!I145</f>
        <v>91.14.02-001</v>
      </c>
      <c r="G72" t="str">
        <f>SmtRes!K145</f>
        <v>Автомобили бортовые, грузоподъемность до 5 т</v>
      </c>
      <c r="H72" t="str">
        <f>SmtRes!O145</f>
        <v>маш.-ч</v>
      </c>
      <c r="I72">
        <f>SmtRes!Y145*Source!I39</f>
        <v>0.90260624999999972</v>
      </c>
      <c r="J72">
        <f>SmtRes!AO145</f>
        <v>1</v>
      </c>
      <c r="K72">
        <f>SmtRes!AF145</f>
        <v>86.79</v>
      </c>
      <c r="L72">
        <f>SmtRes!DB145</f>
        <v>10.44</v>
      </c>
      <c r="M72">
        <f>ROUND(ROUND(L72*Source!I39, 2)*1, 2)</f>
        <v>78.3</v>
      </c>
      <c r="N72">
        <f>SmtRes!AB145</f>
        <v>1234.1500000000001</v>
      </c>
      <c r="O72">
        <f>ROUND(ROUND(L72*Source!I39, 2)*SmtRes!DA145, 2)</f>
        <v>1113.43</v>
      </c>
      <c r="P72">
        <f>SmtRes!AG145</f>
        <v>10.130000000000001</v>
      </c>
      <c r="Q72">
        <f>SmtRes!DC145</f>
        <v>1.22</v>
      </c>
      <c r="R72">
        <f>ROUND(ROUND(Q72*Source!I39, 2)*1, 2)</f>
        <v>9.15</v>
      </c>
      <c r="S72">
        <f>SmtRes!AC145</f>
        <v>495.96</v>
      </c>
      <c r="T72">
        <f>ROUND(ROUND(Q72*Source!I39, 2)*SmtRes!AK145, 2)</f>
        <v>447.98</v>
      </c>
      <c r="U72">
        <v>2</v>
      </c>
      <c r="Z72">
        <f>SmtRes!X145</f>
        <v>1171957361</v>
      </c>
      <c r="AA72">
        <v>1399406067</v>
      </c>
      <c r="AB72">
        <v>-337305530</v>
      </c>
    </row>
    <row r="73" spans="1:28" x14ac:dyDescent="0.2">
      <c r="A73">
        <v>20</v>
      </c>
      <c r="B73">
        <v>144</v>
      </c>
      <c r="C73">
        <v>2</v>
      </c>
      <c r="D73">
        <v>0</v>
      </c>
      <c r="E73">
        <f>SmtRes!AV144</f>
        <v>0</v>
      </c>
      <c r="F73" t="str">
        <f>SmtRes!I144</f>
        <v>91.05.06-009</v>
      </c>
      <c r="G73" t="str">
        <f>SmtRes!K144</f>
        <v>Краны на гусеничном ходу, грузоподъемность 50-63 т</v>
      </c>
      <c r="H73" t="str">
        <f>SmtRes!O144</f>
        <v>маш.-ч</v>
      </c>
      <c r="I73">
        <f>SmtRes!Y144*Source!I39</f>
        <v>11.872743749999998</v>
      </c>
      <c r="J73">
        <f>SmtRes!AO144</f>
        <v>1</v>
      </c>
      <c r="K73">
        <f>SmtRes!AF144</f>
        <v>291.02</v>
      </c>
      <c r="L73">
        <f>SmtRes!DB144</f>
        <v>460.69</v>
      </c>
      <c r="M73">
        <f>ROUND(ROUND(L73*Source!I39, 2)*1, 2)</f>
        <v>3455.18</v>
      </c>
      <c r="N73">
        <f>SmtRes!AB144</f>
        <v>4138.3</v>
      </c>
      <c r="O73">
        <f>ROUND(ROUND(L73*Source!I39, 2)*SmtRes!DA144, 2)</f>
        <v>49132.66</v>
      </c>
      <c r="P73">
        <f>SmtRes!AG144</f>
        <v>21.97</v>
      </c>
      <c r="Q73">
        <f>SmtRes!DC144</f>
        <v>34.78</v>
      </c>
      <c r="R73">
        <f>ROUND(ROUND(Q73*Source!I39, 2)*1, 2)</f>
        <v>260.85000000000002</v>
      </c>
      <c r="S73">
        <f>SmtRes!AC144</f>
        <v>1075.6500000000001</v>
      </c>
      <c r="T73">
        <f>ROUND(ROUND(Q73*Source!I39, 2)*SmtRes!AK144, 2)</f>
        <v>12771.22</v>
      </c>
      <c r="U73">
        <v>2</v>
      </c>
      <c r="Z73">
        <f>SmtRes!X144</f>
        <v>1656337760</v>
      </c>
      <c r="AA73">
        <v>863936334</v>
      </c>
      <c r="AB73">
        <v>912233959</v>
      </c>
    </row>
    <row r="74" spans="1:28" x14ac:dyDescent="0.2">
      <c r="A74">
        <v>20</v>
      </c>
      <c r="B74">
        <v>143</v>
      </c>
      <c r="C74">
        <v>2</v>
      </c>
      <c r="D74">
        <v>0</v>
      </c>
      <c r="E74">
        <f>SmtRes!AV143</f>
        <v>0</v>
      </c>
      <c r="F74" t="str">
        <f>SmtRes!I143</f>
        <v>91.05.05-014</v>
      </c>
      <c r="G74" t="str">
        <f>SmtRes!K143</f>
        <v>Краны на автомобильном ходу, грузоподъемность 10 т</v>
      </c>
      <c r="H74" t="str">
        <f>SmtRes!O143</f>
        <v>маш.-ч</v>
      </c>
      <c r="I74">
        <f>SmtRes!Y143*Source!I39</f>
        <v>0.69431249999999978</v>
      </c>
      <c r="J74">
        <f>SmtRes!AO143</f>
        <v>1</v>
      </c>
      <c r="K74">
        <f>SmtRes!AF143</f>
        <v>112.77</v>
      </c>
      <c r="L74">
        <f>SmtRes!DB143</f>
        <v>10.44</v>
      </c>
      <c r="M74">
        <f>ROUND(ROUND(L74*Source!I39, 2)*1, 2)</f>
        <v>78.3</v>
      </c>
      <c r="N74">
        <f>SmtRes!AB143</f>
        <v>1603.59</v>
      </c>
      <c r="O74">
        <f>ROUND(ROUND(L74*Source!I39, 2)*SmtRes!DA143, 2)</f>
        <v>1113.43</v>
      </c>
      <c r="P74">
        <f>SmtRes!AG143</f>
        <v>11.84</v>
      </c>
      <c r="Q74">
        <f>SmtRes!DC143</f>
        <v>1.0900000000000001</v>
      </c>
      <c r="R74">
        <f>ROUND(ROUND(Q74*Source!I39, 2)*1, 2)</f>
        <v>8.18</v>
      </c>
      <c r="S74">
        <f>SmtRes!AC143</f>
        <v>579.69000000000005</v>
      </c>
      <c r="T74">
        <f>ROUND(ROUND(Q74*Source!I39, 2)*SmtRes!AK143, 2)</f>
        <v>400.49</v>
      </c>
      <c r="U74">
        <v>2</v>
      </c>
      <c r="Z74">
        <f>SmtRes!X143</f>
        <v>903590057</v>
      </c>
      <c r="AA74">
        <v>1187349410</v>
      </c>
      <c r="AB74">
        <v>135634892</v>
      </c>
    </row>
    <row r="75" spans="1:28" x14ac:dyDescent="0.2">
      <c r="A75">
        <v>20</v>
      </c>
      <c r="B75">
        <v>142</v>
      </c>
      <c r="C75">
        <v>2</v>
      </c>
      <c r="D75">
        <v>0</v>
      </c>
      <c r="E75">
        <f>SmtRes!AV142</f>
        <v>0</v>
      </c>
      <c r="F75" t="str">
        <f>SmtRes!I142</f>
        <v>91.05.04-009</v>
      </c>
      <c r="G75" t="str">
        <f>SmtRes!K142</f>
        <v>Краны мостовые электрические, грузоподъемность 32 т</v>
      </c>
      <c r="H75" t="str">
        <f>SmtRes!O142</f>
        <v>маш.-ч</v>
      </c>
      <c r="I75">
        <f>SmtRes!Y142*Source!I39</f>
        <v>0.27772499999999994</v>
      </c>
      <c r="J75">
        <f>SmtRes!AO142</f>
        <v>1</v>
      </c>
      <c r="K75">
        <f>SmtRes!AF142</f>
        <v>170.92</v>
      </c>
      <c r="L75">
        <f>SmtRes!DB142</f>
        <v>6.33</v>
      </c>
      <c r="M75">
        <f>ROUND(ROUND(L75*Source!I39, 2)*1, 2)</f>
        <v>47.48</v>
      </c>
      <c r="N75">
        <f>SmtRes!AB142</f>
        <v>2430.48</v>
      </c>
      <c r="O75">
        <f>ROUND(ROUND(L75*Source!I39, 2)*SmtRes!DA142, 2)</f>
        <v>675.17</v>
      </c>
      <c r="P75">
        <f>SmtRes!AG142</f>
        <v>11.84</v>
      </c>
      <c r="Q75">
        <f>SmtRes!DC142</f>
        <v>0.44</v>
      </c>
      <c r="R75">
        <f>ROUND(ROUND(Q75*Source!I39, 2)*1, 2)</f>
        <v>3.3</v>
      </c>
      <c r="S75">
        <f>SmtRes!AC142</f>
        <v>579.69000000000005</v>
      </c>
      <c r="T75">
        <f>ROUND(ROUND(Q75*Source!I39, 2)*SmtRes!AK142, 2)</f>
        <v>161.57</v>
      </c>
      <c r="U75">
        <v>2</v>
      </c>
      <c r="Z75">
        <f>SmtRes!X142</f>
        <v>-65522733</v>
      </c>
      <c r="AA75">
        <v>-612922966</v>
      </c>
      <c r="AB75">
        <v>-2064095912</v>
      </c>
    </row>
    <row r="76" spans="1:28" x14ac:dyDescent="0.2">
      <c r="A76">
        <v>20</v>
      </c>
      <c r="B76">
        <v>141</v>
      </c>
      <c r="C76">
        <v>2</v>
      </c>
      <c r="D76">
        <v>0</v>
      </c>
      <c r="E76">
        <f>SmtRes!AV141</f>
        <v>0</v>
      </c>
      <c r="F76" t="str">
        <f>SmtRes!I141</f>
        <v>91.05.02-005</v>
      </c>
      <c r="G76" t="str">
        <f>SmtRes!K141</f>
        <v>Краны козловые, грузоподъемность 32 т</v>
      </c>
      <c r="H76" t="str">
        <f>SmtRes!O141</f>
        <v>маш.-ч</v>
      </c>
      <c r="I76">
        <f>SmtRes!Y141*Source!I39</f>
        <v>0.69431249999999978</v>
      </c>
      <c r="J76">
        <f>SmtRes!AO141</f>
        <v>1</v>
      </c>
      <c r="K76">
        <f>SmtRes!AF141</f>
        <v>121.8</v>
      </c>
      <c r="L76">
        <f>SmtRes!DB141</f>
        <v>11.28</v>
      </c>
      <c r="M76">
        <f>ROUND(ROUND(L76*Source!I39, 2)*1, 2)</f>
        <v>84.6</v>
      </c>
      <c r="N76">
        <f>SmtRes!AB141</f>
        <v>1732</v>
      </c>
      <c r="O76">
        <f>ROUND(ROUND(L76*Source!I39, 2)*SmtRes!DA141, 2)</f>
        <v>1203.01</v>
      </c>
      <c r="P76">
        <f>SmtRes!AG141</f>
        <v>13.49</v>
      </c>
      <c r="Q76">
        <f>SmtRes!DC141</f>
        <v>1.25</v>
      </c>
      <c r="R76">
        <f>ROUND(ROUND(Q76*Source!I39, 2)*1, 2)</f>
        <v>9.3800000000000008</v>
      </c>
      <c r="S76">
        <f>SmtRes!AC141</f>
        <v>660.47</v>
      </c>
      <c r="T76">
        <f>ROUND(ROUND(Q76*Source!I39, 2)*SmtRes!AK141, 2)</f>
        <v>459.24</v>
      </c>
      <c r="U76">
        <v>2</v>
      </c>
      <c r="Z76">
        <f>SmtRes!X141</f>
        <v>1732737796</v>
      </c>
      <c r="AA76">
        <v>421420774</v>
      </c>
      <c r="AB76">
        <v>1837299789</v>
      </c>
    </row>
    <row r="77" spans="1:28" x14ac:dyDescent="0.2">
      <c r="A77">
        <v>20</v>
      </c>
      <c r="B77">
        <v>139</v>
      </c>
      <c r="C77">
        <v>1</v>
      </c>
      <c r="D77">
        <v>0</v>
      </c>
      <c r="E77">
        <f>SmtRes!AV139</f>
        <v>1</v>
      </c>
      <c r="F77" t="str">
        <f>SmtRes!I139</f>
        <v>1-100-32-82</v>
      </c>
      <c r="G77" t="str">
        <f>SmtRes!K139</f>
        <v>Рабочий среднего разряда 3.2</v>
      </c>
      <c r="H77" t="str">
        <f>SmtRes!O139</f>
        <v>чел.-ч.</v>
      </c>
      <c r="I77">
        <f>SmtRes!Y139*Source!I39</f>
        <v>206.83569374999996</v>
      </c>
      <c r="J77">
        <f>SmtRes!AO139</f>
        <v>1</v>
      </c>
      <c r="K77">
        <f>SmtRes!AH139</f>
        <v>7.81</v>
      </c>
      <c r="L77">
        <f>SmtRes!DB139</f>
        <v>215.38</v>
      </c>
      <c r="M77">
        <f>ROUND(ROUND(L77*Source!I39, 2)*1, 2)</f>
        <v>1615.35</v>
      </c>
      <c r="N77">
        <f>SmtRes!AD139</f>
        <v>382.38</v>
      </c>
      <c r="O77">
        <f>ROUND(ROUND(L77*Source!I39, 2)*SmtRes!DA139, 2)</f>
        <v>79087.539999999994</v>
      </c>
      <c r="P77">
        <f>SmtRes!AG139</f>
        <v>0</v>
      </c>
      <c r="Q77">
        <f>SmtRes!DC139</f>
        <v>0</v>
      </c>
      <c r="R77">
        <f>ROUND(ROUND(Q77*Source!I39, 2)*1, 2)</f>
        <v>0</v>
      </c>
      <c r="S77">
        <f>SmtRes!AC139</f>
        <v>0</v>
      </c>
      <c r="T77">
        <f>ROUND(ROUND(Q77*Source!I39, 2)*SmtRes!AK139, 2)</f>
        <v>0</v>
      </c>
      <c r="U77">
        <v>1</v>
      </c>
      <c r="Z77">
        <f>SmtRes!X139</f>
        <v>-1308667438</v>
      </c>
      <c r="AA77">
        <v>-1796054904</v>
      </c>
      <c r="AB77">
        <v>-783202528</v>
      </c>
    </row>
    <row r="78" spans="1:28" x14ac:dyDescent="0.2">
      <c r="A78">
        <v>20</v>
      </c>
      <c r="B78">
        <v>172</v>
      </c>
      <c r="C78">
        <v>2</v>
      </c>
      <c r="D78">
        <v>0</v>
      </c>
      <c r="E78">
        <f>SmtRes!AV172</f>
        <v>0</v>
      </c>
      <c r="F78" t="str">
        <f>SmtRes!I172</f>
        <v>91.17.04-171</v>
      </c>
      <c r="G78" t="str">
        <f>SmtRes!K172</f>
        <v>Преобразователи сварочные номинальным сварочным током 315-500 А</v>
      </c>
      <c r="H78" t="str">
        <f>SmtRes!O172</f>
        <v>маш.-ч</v>
      </c>
      <c r="I78">
        <f>SmtRes!Y172*Source!I40</f>
        <v>1.9024162499999993</v>
      </c>
      <c r="J78">
        <f>SmtRes!AO172</f>
        <v>1</v>
      </c>
      <c r="K78">
        <f>SmtRes!AF172</f>
        <v>13.92</v>
      </c>
      <c r="L78">
        <f>SmtRes!DB172</f>
        <v>88.27</v>
      </c>
      <c r="M78">
        <f>ROUND(ROUND(L78*Source!I40, 2)*1, 2)</f>
        <v>26.48</v>
      </c>
      <c r="N78">
        <f>SmtRes!AB172</f>
        <v>197.94</v>
      </c>
      <c r="O78">
        <f>ROUND(ROUND(L78*Source!I40, 2)*SmtRes!DA172, 2)</f>
        <v>376.55</v>
      </c>
      <c r="P78">
        <f>SmtRes!AG172</f>
        <v>0</v>
      </c>
      <c r="Q78">
        <f>SmtRes!DC172</f>
        <v>0</v>
      </c>
      <c r="R78">
        <f>ROUND(ROUND(Q78*Source!I40, 2)*1, 2)</f>
        <v>0</v>
      </c>
      <c r="S78">
        <f>SmtRes!AC172</f>
        <v>0</v>
      </c>
      <c r="T78">
        <f>ROUND(ROUND(Q78*Source!I40, 2)*SmtRes!AK172, 2)</f>
        <v>0</v>
      </c>
      <c r="U78">
        <v>2</v>
      </c>
      <c r="Z78">
        <f>SmtRes!X172</f>
        <v>-700358725</v>
      </c>
      <c r="AA78">
        <v>439687694</v>
      </c>
      <c r="AB78">
        <v>-1346563271</v>
      </c>
    </row>
    <row r="79" spans="1:28" x14ac:dyDescent="0.2">
      <c r="A79">
        <v>20</v>
      </c>
      <c r="B79">
        <v>171</v>
      </c>
      <c r="C79">
        <v>2</v>
      </c>
      <c r="D79">
        <v>0</v>
      </c>
      <c r="E79">
        <f>SmtRes!AV171</f>
        <v>0</v>
      </c>
      <c r="F79" t="str">
        <f>SmtRes!I171</f>
        <v>91.17.04-042</v>
      </c>
      <c r="G79" t="str">
        <f>SmtRes!K171</f>
        <v>Аппарат для газовой сварки и резки</v>
      </c>
      <c r="H79" t="str">
        <f>SmtRes!O171</f>
        <v>маш.-ч</v>
      </c>
      <c r="I79">
        <f>SmtRes!Y171*Source!I40</f>
        <v>0.2805022499999999</v>
      </c>
      <c r="J79">
        <f>SmtRes!AO171</f>
        <v>1</v>
      </c>
      <c r="K79">
        <f>SmtRes!AF171</f>
        <v>1.2</v>
      </c>
      <c r="L79">
        <f>SmtRes!DB171</f>
        <v>1.1200000000000001</v>
      </c>
      <c r="M79">
        <f>ROUND(ROUND(L79*Source!I40, 2)*1, 2)</f>
        <v>0.34</v>
      </c>
      <c r="N79">
        <f>SmtRes!AB171</f>
        <v>17.059999999999999</v>
      </c>
      <c r="O79">
        <f>ROUND(ROUND(L79*Source!I40, 2)*SmtRes!DA171, 2)</f>
        <v>4.83</v>
      </c>
      <c r="P79">
        <f>SmtRes!AG171</f>
        <v>0</v>
      </c>
      <c r="Q79">
        <f>SmtRes!DC171</f>
        <v>0</v>
      </c>
      <c r="R79">
        <f>ROUND(ROUND(Q79*Source!I40, 2)*1, 2)</f>
        <v>0</v>
      </c>
      <c r="S79">
        <f>SmtRes!AC171</f>
        <v>0</v>
      </c>
      <c r="T79">
        <f>ROUND(ROUND(Q79*Source!I40, 2)*SmtRes!AK171, 2)</f>
        <v>0</v>
      </c>
      <c r="U79">
        <v>2</v>
      </c>
      <c r="Z79">
        <f>SmtRes!X171</f>
        <v>-1135352110</v>
      </c>
      <c r="AA79">
        <v>-1753312835</v>
      </c>
      <c r="AB79">
        <v>-897136582</v>
      </c>
    </row>
    <row r="80" spans="1:28" x14ac:dyDescent="0.2">
      <c r="A80">
        <v>20</v>
      </c>
      <c r="B80">
        <v>170</v>
      </c>
      <c r="C80">
        <v>2</v>
      </c>
      <c r="D80">
        <v>0</v>
      </c>
      <c r="E80">
        <f>SmtRes!AV170</f>
        <v>0</v>
      </c>
      <c r="F80" t="str">
        <f>SmtRes!I170</f>
        <v>91.14.06-012</v>
      </c>
      <c r="G80" t="str">
        <f>SmtRes!K170</f>
        <v>Трубоплетевозы на автомобильном ходу до 19 т</v>
      </c>
      <c r="H80" t="str">
        <f>SmtRes!O170</f>
        <v>маш.-ч</v>
      </c>
      <c r="I80">
        <f>SmtRes!Y170*Source!I40</f>
        <v>8.8871999999999979E-2</v>
      </c>
      <c r="J80">
        <f>SmtRes!AO170</f>
        <v>1</v>
      </c>
      <c r="K80">
        <f>SmtRes!AF170</f>
        <v>199.92</v>
      </c>
      <c r="L80">
        <f>SmtRes!DB170</f>
        <v>59.22</v>
      </c>
      <c r="M80">
        <f>ROUND(ROUND(L80*Source!I40, 2)*1, 2)</f>
        <v>17.77</v>
      </c>
      <c r="N80">
        <f>SmtRes!AB170</f>
        <v>2842.86</v>
      </c>
      <c r="O80">
        <f>ROUND(ROUND(L80*Source!I40, 2)*SmtRes!DA170, 2)</f>
        <v>252.69</v>
      </c>
      <c r="P80">
        <f>SmtRes!AG170</f>
        <v>11.84</v>
      </c>
      <c r="Q80">
        <f>SmtRes!DC170</f>
        <v>3.51</v>
      </c>
      <c r="R80">
        <f>ROUND(ROUND(Q80*Source!I40, 2)*1, 2)</f>
        <v>1.05</v>
      </c>
      <c r="S80">
        <f>SmtRes!AC170</f>
        <v>579.69000000000005</v>
      </c>
      <c r="T80">
        <f>ROUND(ROUND(Q80*Source!I40, 2)*SmtRes!AK170, 2)</f>
        <v>51.41</v>
      </c>
      <c r="U80">
        <v>2</v>
      </c>
      <c r="Z80">
        <f>SmtRes!X170</f>
        <v>1049431889</v>
      </c>
      <c r="AA80">
        <v>753911805</v>
      </c>
      <c r="AB80">
        <v>1729906495</v>
      </c>
    </row>
    <row r="81" spans="1:28" x14ac:dyDescent="0.2">
      <c r="A81">
        <v>20</v>
      </c>
      <c r="B81">
        <v>169</v>
      </c>
      <c r="C81">
        <v>2</v>
      </c>
      <c r="D81">
        <v>0</v>
      </c>
      <c r="E81">
        <f>SmtRes!AV169</f>
        <v>0</v>
      </c>
      <c r="F81" t="str">
        <f>SmtRes!I169</f>
        <v>91.14.02-001</v>
      </c>
      <c r="G81" t="str">
        <f>SmtRes!K169</f>
        <v>Автомобили бортовые, грузоподъемность до 5 т</v>
      </c>
      <c r="H81" t="str">
        <f>SmtRes!O169</f>
        <v>маш.-ч</v>
      </c>
      <c r="I81">
        <f>SmtRes!Y169*Source!I40</f>
        <v>3.6104249999999991E-2</v>
      </c>
      <c r="J81">
        <f>SmtRes!AO169</f>
        <v>1</v>
      </c>
      <c r="K81">
        <f>SmtRes!AF169</f>
        <v>86.79</v>
      </c>
      <c r="L81">
        <f>SmtRes!DB169</f>
        <v>10.44</v>
      </c>
      <c r="M81">
        <f>ROUND(ROUND(L81*Source!I40, 2)*1, 2)</f>
        <v>3.13</v>
      </c>
      <c r="N81">
        <f>SmtRes!AB169</f>
        <v>1234.1500000000001</v>
      </c>
      <c r="O81">
        <f>ROUND(ROUND(L81*Source!I40, 2)*SmtRes!DA169, 2)</f>
        <v>44.51</v>
      </c>
      <c r="P81">
        <f>SmtRes!AG169</f>
        <v>10.130000000000001</v>
      </c>
      <c r="Q81">
        <f>SmtRes!DC169</f>
        <v>1.22</v>
      </c>
      <c r="R81">
        <f>ROUND(ROUND(Q81*Source!I40, 2)*1, 2)</f>
        <v>0.37</v>
      </c>
      <c r="S81">
        <f>SmtRes!AC169</f>
        <v>495.96</v>
      </c>
      <c r="T81">
        <f>ROUND(ROUND(Q81*Source!I40, 2)*SmtRes!AK169, 2)</f>
        <v>18.12</v>
      </c>
      <c r="U81">
        <v>2</v>
      </c>
      <c r="Z81">
        <f>SmtRes!X169</f>
        <v>1171957361</v>
      </c>
      <c r="AA81">
        <v>1399406067</v>
      </c>
      <c r="AB81">
        <v>-337305530</v>
      </c>
    </row>
    <row r="82" spans="1:28" x14ac:dyDescent="0.2">
      <c r="A82">
        <v>20</v>
      </c>
      <c r="B82">
        <v>168</v>
      </c>
      <c r="C82">
        <v>2</v>
      </c>
      <c r="D82">
        <v>0</v>
      </c>
      <c r="E82">
        <f>SmtRes!AV168</f>
        <v>0</v>
      </c>
      <c r="F82" t="str">
        <f>SmtRes!I168</f>
        <v>91.05.06-009</v>
      </c>
      <c r="G82" t="str">
        <f>SmtRes!K168</f>
        <v>Краны на гусеничном ходу, грузоподъемность 50-63 т</v>
      </c>
      <c r="H82" t="str">
        <f>SmtRes!O168</f>
        <v>маш.-ч</v>
      </c>
      <c r="I82">
        <f>SmtRes!Y168*Source!I40</f>
        <v>0.47490974999999991</v>
      </c>
      <c r="J82">
        <f>SmtRes!AO168</f>
        <v>1</v>
      </c>
      <c r="K82">
        <f>SmtRes!AF168</f>
        <v>291.02</v>
      </c>
      <c r="L82">
        <f>SmtRes!DB168</f>
        <v>460.69</v>
      </c>
      <c r="M82">
        <f>ROUND(ROUND(L82*Source!I40, 2)*1, 2)</f>
        <v>138.21</v>
      </c>
      <c r="N82">
        <f>SmtRes!AB168</f>
        <v>4138.3</v>
      </c>
      <c r="O82">
        <f>ROUND(ROUND(L82*Source!I40, 2)*SmtRes!DA168, 2)</f>
        <v>1965.35</v>
      </c>
      <c r="P82">
        <f>SmtRes!AG168</f>
        <v>21.97</v>
      </c>
      <c r="Q82">
        <f>SmtRes!DC168</f>
        <v>34.78</v>
      </c>
      <c r="R82">
        <f>ROUND(ROUND(Q82*Source!I40, 2)*1, 2)</f>
        <v>10.43</v>
      </c>
      <c r="S82">
        <f>SmtRes!AC168</f>
        <v>1075.6500000000001</v>
      </c>
      <c r="T82">
        <f>ROUND(ROUND(Q82*Source!I40, 2)*SmtRes!AK168, 2)</f>
        <v>510.65</v>
      </c>
      <c r="U82">
        <v>2</v>
      </c>
      <c r="Z82">
        <f>SmtRes!X168</f>
        <v>1656337760</v>
      </c>
      <c r="AA82">
        <v>863936334</v>
      </c>
      <c r="AB82">
        <v>912233959</v>
      </c>
    </row>
    <row r="83" spans="1:28" x14ac:dyDescent="0.2">
      <c r="A83">
        <v>20</v>
      </c>
      <c r="B83">
        <v>167</v>
      </c>
      <c r="C83">
        <v>2</v>
      </c>
      <c r="D83">
        <v>0</v>
      </c>
      <c r="E83">
        <f>SmtRes!AV167</f>
        <v>0</v>
      </c>
      <c r="F83" t="str">
        <f>SmtRes!I167</f>
        <v>91.05.05-014</v>
      </c>
      <c r="G83" t="str">
        <f>SmtRes!K167</f>
        <v>Краны на автомобильном ходу, грузоподъемность 10 т</v>
      </c>
      <c r="H83" t="str">
        <f>SmtRes!O167</f>
        <v>маш.-ч</v>
      </c>
      <c r="I83">
        <f>SmtRes!Y167*Source!I40</f>
        <v>2.7772499999999992E-2</v>
      </c>
      <c r="J83">
        <f>SmtRes!AO167</f>
        <v>1</v>
      </c>
      <c r="K83">
        <f>SmtRes!AF167</f>
        <v>112.77</v>
      </c>
      <c r="L83">
        <f>SmtRes!DB167</f>
        <v>10.44</v>
      </c>
      <c r="M83">
        <f>ROUND(ROUND(L83*Source!I40, 2)*1, 2)</f>
        <v>3.13</v>
      </c>
      <c r="N83">
        <f>SmtRes!AB167</f>
        <v>1603.59</v>
      </c>
      <c r="O83">
        <f>ROUND(ROUND(L83*Source!I40, 2)*SmtRes!DA167, 2)</f>
        <v>44.51</v>
      </c>
      <c r="P83">
        <f>SmtRes!AG167</f>
        <v>11.84</v>
      </c>
      <c r="Q83">
        <f>SmtRes!DC167</f>
        <v>1.0900000000000001</v>
      </c>
      <c r="R83">
        <f>ROUND(ROUND(Q83*Source!I40, 2)*1, 2)</f>
        <v>0.33</v>
      </c>
      <c r="S83">
        <f>SmtRes!AC167</f>
        <v>579.69000000000005</v>
      </c>
      <c r="T83">
        <f>ROUND(ROUND(Q83*Source!I40, 2)*SmtRes!AK167, 2)</f>
        <v>16.16</v>
      </c>
      <c r="U83">
        <v>2</v>
      </c>
      <c r="Z83">
        <f>SmtRes!X167</f>
        <v>903590057</v>
      </c>
      <c r="AA83">
        <v>1187349410</v>
      </c>
      <c r="AB83">
        <v>135634892</v>
      </c>
    </row>
    <row r="84" spans="1:28" x14ac:dyDescent="0.2">
      <c r="A84">
        <v>20</v>
      </c>
      <c r="B84">
        <v>166</v>
      </c>
      <c r="C84">
        <v>2</v>
      </c>
      <c r="D84">
        <v>0</v>
      </c>
      <c r="E84">
        <f>SmtRes!AV166</f>
        <v>0</v>
      </c>
      <c r="F84" t="str">
        <f>SmtRes!I166</f>
        <v>91.05.04-009</v>
      </c>
      <c r="G84" t="str">
        <f>SmtRes!K166</f>
        <v>Краны мостовые электрические, грузоподъемность 32 т</v>
      </c>
      <c r="H84" t="str">
        <f>SmtRes!O166</f>
        <v>маш.-ч</v>
      </c>
      <c r="I84">
        <f>SmtRes!Y166*Source!I40</f>
        <v>1.1108999999999997E-2</v>
      </c>
      <c r="J84">
        <f>SmtRes!AO166</f>
        <v>1</v>
      </c>
      <c r="K84">
        <f>SmtRes!AF166</f>
        <v>170.92</v>
      </c>
      <c r="L84">
        <f>SmtRes!DB166</f>
        <v>6.33</v>
      </c>
      <c r="M84">
        <f>ROUND(ROUND(L84*Source!I40, 2)*1, 2)</f>
        <v>1.9</v>
      </c>
      <c r="N84">
        <f>SmtRes!AB166</f>
        <v>2430.48</v>
      </c>
      <c r="O84">
        <f>ROUND(ROUND(L84*Source!I40, 2)*SmtRes!DA166, 2)</f>
        <v>27.02</v>
      </c>
      <c r="P84">
        <f>SmtRes!AG166</f>
        <v>11.84</v>
      </c>
      <c r="Q84">
        <f>SmtRes!DC166</f>
        <v>0.44</v>
      </c>
      <c r="R84">
        <f>ROUND(ROUND(Q84*Source!I40, 2)*1, 2)</f>
        <v>0.13</v>
      </c>
      <c r="S84">
        <f>SmtRes!AC166</f>
        <v>579.69000000000005</v>
      </c>
      <c r="T84">
        <f>ROUND(ROUND(Q84*Source!I40, 2)*SmtRes!AK166, 2)</f>
        <v>6.36</v>
      </c>
      <c r="U84">
        <v>2</v>
      </c>
      <c r="Z84">
        <f>SmtRes!X166</f>
        <v>-65522733</v>
      </c>
      <c r="AA84">
        <v>-612922966</v>
      </c>
      <c r="AB84">
        <v>-2064095912</v>
      </c>
    </row>
    <row r="85" spans="1:28" x14ac:dyDescent="0.2">
      <c r="A85">
        <v>20</v>
      </c>
      <c r="B85">
        <v>165</v>
      </c>
      <c r="C85">
        <v>2</v>
      </c>
      <c r="D85">
        <v>0</v>
      </c>
      <c r="E85">
        <f>SmtRes!AV165</f>
        <v>0</v>
      </c>
      <c r="F85" t="str">
        <f>SmtRes!I165</f>
        <v>91.05.02-005</v>
      </c>
      <c r="G85" t="str">
        <f>SmtRes!K165</f>
        <v>Краны козловые, грузоподъемность 32 т</v>
      </c>
      <c r="H85" t="str">
        <f>SmtRes!O165</f>
        <v>маш.-ч</v>
      </c>
      <c r="I85">
        <f>SmtRes!Y165*Source!I40</f>
        <v>2.7772499999999992E-2</v>
      </c>
      <c r="J85">
        <f>SmtRes!AO165</f>
        <v>1</v>
      </c>
      <c r="K85">
        <f>SmtRes!AF165</f>
        <v>121.8</v>
      </c>
      <c r="L85">
        <f>SmtRes!DB165</f>
        <v>11.28</v>
      </c>
      <c r="M85">
        <f>ROUND(ROUND(L85*Source!I40, 2)*1, 2)</f>
        <v>3.38</v>
      </c>
      <c r="N85">
        <f>SmtRes!AB165</f>
        <v>1732</v>
      </c>
      <c r="O85">
        <f>ROUND(ROUND(L85*Source!I40, 2)*SmtRes!DA165, 2)</f>
        <v>48.06</v>
      </c>
      <c r="P85">
        <f>SmtRes!AG165</f>
        <v>13.49</v>
      </c>
      <c r="Q85">
        <f>SmtRes!DC165</f>
        <v>1.25</v>
      </c>
      <c r="R85">
        <f>ROUND(ROUND(Q85*Source!I40, 2)*1, 2)</f>
        <v>0.38</v>
      </c>
      <c r="S85">
        <f>SmtRes!AC165</f>
        <v>660.47</v>
      </c>
      <c r="T85">
        <f>ROUND(ROUND(Q85*Source!I40, 2)*SmtRes!AK165, 2)</f>
        <v>18.600000000000001</v>
      </c>
      <c r="U85">
        <v>2</v>
      </c>
      <c r="Z85">
        <f>SmtRes!X165</f>
        <v>1732737796</v>
      </c>
      <c r="AA85">
        <v>421420774</v>
      </c>
      <c r="AB85">
        <v>1837299789</v>
      </c>
    </row>
    <row r="86" spans="1:28" x14ac:dyDescent="0.2">
      <c r="A86">
        <v>20</v>
      </c>
      <c r="B86">
        <v>163</v>
      </c>
      <c r="C86">
        <v>1</v>
      </c>
      <c r="D86">
        <v>0</v>
      </c>
      <c r="E86">
        <f>SmtRes!AV163</f>
        <v>1</v>
      </c>
      <c r="F86" t="str">
        <f>SmtRes!I163</f>
        <v>1-100-32-82</v>
      </c>
      <c r="G86" t="str">
        <f>SmtRes!K163</f>
        <v>Рабочий среднего разряда 3.2</v>
      </c>
      <c r="H86" t="str">
        <f>SmtRes!O163</f>
        <v>чел.-ч.</v>
      </c>
      <c r="I86">
        <f>SmtRes!Y163*Source!I40</f>
        <v>8.273427749999998</v>
      </c>
      <c r="J86">
        <f>SmtRes!AO163</f>
        <v>1</v>
      </c>
      <c r="K86">
        <f>SmtRes!AH163</f>
        <v>7.81</v>
      </c>
      <c r="L86">
        <f>SmtRes!DB163</f>
        <v>215.38</v>
      </c>
      <c r="M86">
        <f>ROUND(ROUND(L86*Source!I40, 2)*1, 2)</f>
        <v>64.61</v>
      </c>
      <c r="N86">
        <f>SmtRes!AD163</f>
        <v>382.38</v>
      </c>
      <c r="O86">
        <f>ROUND(ROUND(L86*Source!I40, 2)*SmtRes!DA163, 2)</f>
        <v>3163.31</v>
      </c>
      <c r="P86">
        <f>SmtRes!AG163</f>
        <v>0</v>
      </c>
      <c r="Q86">
        <f>SmtRes!DC163</f>
        <v>0</v>
      </c>
      <c r="R86">
        <f>ROUND(ROUND(Q86*Source!I40, 2)*1, 2)</f>
        <v>0</v>
      </c>
      <c r="S86">
        <f>SmtRes!AC163</f>
        <v>0</v>
      </c>
      <c r="T86">
        <f>ROUND(ROUND(Q86*Source!I40, 2)*SmtRes!AK163, 2)</f>
        <v>0</v>
      </c>
      <c r="U86">
        <v>1</v>
      </c>
      <c r="Z86">
        <f>SmtRes!X163</f>
        <v>-1308667438</v>
      </c>
      <c r="AA86">
        <v>-1796054904</v>
      </c>
      <c r="AB86">
        <v>-783202528</v>
      </c>
    </row>
    <row r="87" spans="1:28" x14ac:dyDescent="0.2">
      <c r="A87">
        <v>20</v>
      </c>
      <c r="B87">
        <v>196</v>
      </c>
      <c r="C87">
        <v>2</v>
      </c>
      <c r="D87">
        <v>0</v>
      </c>
      <c r="E87">
        <f>SmtRes!AV196</f>
        <v>0</v>
      </c>
      <c r="F87" t="str">
        <f>SmtRes!I196</f>
        <v>91.17.04-171</v>
      </c>
      <c r="G87" t="str">
        <f>SmtRes!K196</f>
        <v>Преобразователи сварочные номинальным сварочным током 315-500 А</v>
      </c>
      <c r="H87" t="str">
        <f>SmtRes!O196</f>
        <v>маш.-ч</v>
      </c>
      <c r="I87">
        <f>SmtRes!Y196*Source!I41</f>
        <v>5.0731099999999989</v>
      </c>
      <c r="J87">
        <f>SmtRes!AO196</f>
        <v>1</v>
      </c>
      <c r="K87">
        <f>SmtRes!AF196</f>
        <v>13.92</v>
      </c>
      <c r="L87">
        <f>SmtRes!DB196</f>
        <v>88.27</v>
      </c>
      <c r="M87">
        <f>ROUND(ROUND(L87*Source!I41, 2)*1, 2)</f>
        <v>70.62</v>
      </c>
      <c r="N87">
        <f>SmtRes!AB196</f>
        <v>197.94</v>
      </c>
      <c r="O87">
        <f>ROUND(ROUND(L87*Source!I41, 2)*SmtRes!DA196, 2)</f>
        <v>1004.22</v>
      </c>
      <c r="P87">
        <f>SmtRes!AG196</f>
        <v>0</v>
      </c>
      <c r="Q87">
        <f>SmtRes!DC196</f>
        <v>0</v>
      </c>
      <c r="R87">
        <f>ROUND(ROUND(Q87*Source!I41, 2)*1, 2)</f>
        <v>0</v>
      </c>
      <c r="S87">
        <f>SmtRes!AC196</f>
        <v>0</v>
      </c>
      <c r="T87">
        <f>ROUND(ROUND(Q87*Source!I41, 2)*SmtRes!AK196, 2)</f>
        <v>0</v>
      </c>
      <c r="U87">
        <v>2</v>
      </c>
      <c r="Z87">
        <f>SmtRes!X196</f>
        <v>-700358725</v>
      </c>
      <c r="AA87">
        <v>439687694</v>
      </c>
      <c r="AB87">
        <v>-1346563271</v>
      </c>
    </row>
    <row r="88" spans="1:28" x14ac:dyDescent="0.2">
      <c r="A88">
        <v>20</v>
      </c>
      <c r="B88">
        <v>195</v>
      </c>
      <c r="C88">
        <v>2</v>
      </c>
      <c r="D88">
        <v>0</v>
      </c>
      <c r="E88">
        <f>SmtRes!AV195</f>
        <v>0</v>
      </c>
      <c r="F88" t="str">
        <f>SmtRes!I195</f>
        <v>91.17.04-042</v>
      </c>
      <c r="G88" t="str">
        <f>SmtRes!K195</f>
        <v>Аппарат для газовой сварки и резки</v>
      </c>
      <c r="H88" t="str">
        <f>SmtRes!O195</f>
        <v>маш.-ч</v>
      </c>
      <c r="I88">
        <f>SmtRes!Y195*Source!I41</f>
        <v>0.74800599999999984</v>
      </c>
      <c r="J88">
        <f>SmtRes!AO195</f>
        <v>1</v>
      </c>
      <c r="K88">
        <f>SmtRes!AF195</f>
        <v>1.2</v>
      </c>
      <c r="L88">
        <f>SmtRes!DB195</f>
        <v>1.1200000000000001</v>
      </c>
      <c r="M88">
        <f>ROUND(ROUND(L88*Source!I41, 2)*1, 2)</f>
        <v>0.9</v>
      </c>
      <c r="N88">
        <f>SmtRes!AB195</f>
        <v>17.059999999999999</v>
      </c>
      <c r="O88">
        <f>ROUND(ROUND(L88*Source!I41, 2)*SmtRes!DA195, 2)</f>
        <v>12.8</v>
      </c>
      <c r="P88">
        <f>SmtRes!AG195</f>
        <v>0</v>
      </c>
      <c r="Q88">
        <f>SmtRes!DC195</f>
        <v>0</v>
      </c>
      <c r="R88">
        <f>ROUND(ROUND(Q88*Source!I41, 2)*1, 2)</f>
        <v>0</v>
      </c>
      <c r="S88">
        <f>SmtRes!AC195</f>
        <v>0</v>
      </c>
      <c r="T88">
        <f>ROUND(ROUND(Q88*Source!I41, 2)*SmtRes!AK195, 2)</f>
        <v>0</v>
      </c>
      <c r="U88">
        <v>2</v>
      </c>
      <c r="Z88">
        <f>SmtRes!X195</f>
        <v>-1135352110</v>
      </c>
      <c r="AA88">
        <v>-1753312835</v>
      </c>
      <c r="AB88">
        <v>-897136582</v>
      </c>
    </row>
    <row r="89" spans="1:28" x14ac:dyDescent="0.2">
      <c r="A89">
        <v>20</v>
      </c>
      <c r="B89">
        <v>194</v>
      </c>
      <c r="C89">
        <v>2</v>
      </c>
      <c r="D89">
        <v>0</v>
      </c>
      <c r="E89">
        <f>SmtRes!AV194</f>
        <v>0</v>
      </c>
      <c r="F89" t="str">
        <f>SmtRes!I194</f>
        <v>91.14.06-012</v>
      </c>
      <c r="G89" t="str">
        <f>SmtRes!K194</f>
        <v>Трубоплетевозы на автомобильном ходу до 19 т</v>
      </c>
      <c r="H89" t="str">
        <f>SmtRes!O194</f>
        <v>маш.-ч</v>
      </c>
      <c r="I89">
        <f>SmtRes!Y194*Source!I41</f>
        <v>0.23699199999999998</v>
      </c>
      <c r="J89">
        <f>SmtRes!AO194</f>
        <v>1</v>
      </c>
      <c r="K89">
        <f>SmtRes!AF194</f>
        <v>199.92</v>
      </c>
      <c r="L89">
        <f>SmtRes!DB194</f>
        <v>59.22</v>
      </c>
      <c r="M89">
        <f>ROUND(ROUND(L89*Source!I41, 2)*1, 2)</f>
        <v>47.38</v>
      </c>
      <c r="N89">
        <f>SmtRes!AB194</f>
        <v>2842.86</v>
      </c>
      <c r="O89">
        <f>ROUND(ROUND(L89*Source!I41, 2)*SmtRes!DA194, 2)</f>
        <v>673.74</v>
      </c>
      <c r="P89">
        <f>SmtRes!AG194</f>
        <v>11.84</v>
      </c>
      <c r="Q89">
        <f>SmtRes!DC194</f>
        <v>3.51</v>
      </c>
      <c r="R89">
        <f>ROUND(ROUND(Q89*Source!I41, 2)*1, 2)</f>
        <v>2.81</v>
      </c>
      <c r="S89">
        <f>SmtRes!AC194</f>
        <v>579.69000000000005</v>
      </c>
      <c r="T89">
        <f>ROUND(ROUND(Q89*Source!I41, 2)*SmtRes!AK194, 2)</f>
        <v>137.58000000000001</v>
      </c>
      <c r="U89">
        <v>2</v>
      </c>
      <c r="Z89">
        <f>SmtRes!X194</f>
        <v>1049431889</v>
      </c>
      <c r="AA89">
        <v>753911805</v>
      </c>
      <c r="AB89">
        <v>1729906495</v>
      </c>
    </row>
    <row r="90" spans="1:28" x14ac:dyDescent="0.2">
      <c r="A90">
        <v>20</v>
      </c>
      <c r="B90">
        <v>193</v>
      </c>
      <c r="C90">
        <v>2</v>
      </c>
      <c r="D90">
        <v>0</v>
      </c>
      <c r="E90">
        <f>SmtRes!AV193</f>
        <v>0</v>
      </c>
      <c r="F90" t="str">
        <f>SmtRes!I193</f>
        <v>91.14.02-001</v>
      </c>
      <c r="G90" t="str">
        <f>SmtRes!K193</f>
        <v>Автомобили бортовые, грузоподъемность до 5 т</v>
      </c>
      <c r="H90" t="str">
        <f>SmtRes!O193</f>
        <v>маш.-ч</v>
      </c>
      <c r="I90">
        <f>SmtRes!Y193*Source!I41</f>
        <v>9.6277999999999975E-2</v>
      </c>
      <c r="J90">
        <f>SmtRes!AO193</f>
        <v>1</v>
      </c>
      <c r="K90">
        <f>SmtRes!AF193</f>
        <v>86.79</v>
      </c>
      <c r="L90">
        <f>SmtRes!DB193</f>
        <v>10.44</v>
      </c>
      <c r="M90">
        <f>ROUND(ROUND(L90*Source!I41, 2)*1, 2)</f>
        <v>8.35</v>
      </c>
      <c r="N90">
        <f>SmtRes!AB193</f>
        <v>1234.1500000000001</v>
      </c>
      <c r="O90">
        <f>ROUND(ROUND(L90*Source!I41, 2)*SmtRes!DA193, 2)</f>
        <v>118.74</v>
      </c>
      <c r="P90">
        <f>SmtRes!AG193</f>
        <v>10.130000000000001</v>
      </c>
      <c r="Q90">
        <f>SmtRes!DC193</f>
        <v>1.22</v>
      </c>
      <c r="R90">
        <f>ROUND(ROUND(Q90*Source!I41, 2)*1, 2)</f>
        <v>0.98</v>
      </c>
      <c r="S90">
        <f>SmtRes!AC193</f>
        <v>495.96</v>
      </c>
      <c r="T90">
        <f>ROUND(ROUND(Q90*Source!I41, 2)*SmtRes!AK193, 2)</f>
        <v>47.98</v>
      </c>
      <c r="U90">
        <v>2</v>
      </c>
      <c r="Z90">
        <f>SmtRes!X193</f>
        <v>1171957361</v>
      </c>
      <c r="AA90">
        <v>1399406067</v>
      </c>
      <c r="AB90">
        <v>-337305530</v>
      </c>
    </row>
    <row r="91" spans="1:28" x14ac:dyDescent="0.2">
      <c r="A91">
        <v>20</v>
      </c>
      <c r="B91">
        <v>192</v>
      </c>
      <c r="C91">
        <v>2</v>
      </c>
      <c r="D91">
        <v>0</v>
      </c>
      <c r="E91">
        <f>SmtRes!AV192</f>
        <v>0</v>
      </c>
      <c r="F91" t="str">
        <f>SmtRes!I192</f>
        <v>91.05.06-009</v>
      </c>
      <c r="G91" t="str">
        <f>SmtRes!K192</f>
        <v>Краны на гусеничном ходу, грузоподъемность 50-63 т</v>
      </c>
      <c r="H91" t="str">
        <f>SmtRes!O192</f>
        <v>маш.-ч</v>
      </c>
      <c r="I91">
        <f>SmtRes!Y192*Source!I41</f>
        <v>1.2664260000000001</v>
      </c>
      <c r="J91">
        <f>SmtRes!AO192</f>
        <v>1</v>
      </c>
      <c r="K91">
        <f>SmtRes!AF192</f>
        <v>291.02</v>
      </c>
      <c r="L91">
        <f>SmtRes!DB192</f>
        <v>460.69</v>
      </c>
      <c r="M91">
        <f>ROUND(ROUND(L91*Source!I41, 2)*1, 2)</f>
        <v>368.55</v>
      </c>
      <c r="N91">
        <f>SmtRes!AB192</f>
        <v>4138.3</v>
      </c>
      <c r="O91">
        <f>ROUND(ROUND(L91*Source!I41, 2)*SmtRes!DA192, 2)</f>
        <v>5240.78</v>
      </c>
      <c r="P91">
        <f>SmtRes!AG192</f>
        <v>21.97</v>
      </c>
      <c r="Q91">
        <f>SmtRes!DC192</f>
        <v>34.78</v>
      </c>
      <c r="R91">
        <f>ROUND(ROUND(Q91*Source!I41, 2)*1, 2)</f>
        <v>27.82</v>
      </c>
      <c r="S91">
        <f>SmtRes!AC192</f>
        <v>1075.6500000000001</v>
      </c>
      <c r="T91">
        <f>ROUND(ROUND(Q91*Source!I41, 2)*SmtRes!AK192, 2)</f>
        <v>1362.07</v>
      </c>
      <c r="U91">
        <v>2</v>
      </c>
      <c r="Z91">
        <f>SmtRes!X192</f>
        <v>1656337760</v>
      </c>
      <c r="AA91">
        <v>863936334</v>
      </c>
      <c r="AB91">
        <v>912233959</v>
      </c>
    </row>
    <row r="92" spans="1:28" x14ac:dyDescent="0.2">
      <c r="A92">
        <v>20</v>
      </c>
      <c r="B92">
        <v>191</v>
      </c>
      <c r="C92">
        <v>2</v>
      </c>
      <c r="D92">
        <v>0</v>
      </c>
      <c r="E92">
        <f>SmtRes!AV191</f>
        <v>0</v>
      </c>
      <c r="F92" t="str">
        <f>SmtRes!I191</f>
        <v>91.05.05-014</v>
      </c>
      <c r="G92" t="str">
        <f>SmtRes!K191</f>
        <v>Краны на автомобильном ходу, грузоподъемность 10 т</v>
      </c>
      <c r="H92" t="str">
        <f>SmtRes!O191</f>
        <v>маш.-ч</v>
      </c>
      <c r="I92">
        <f>SmtRes!Y191*Source!I41</f>
        <v>7.4059999999999987E-2</v>
      </c>
      <c r="J92">
        <f>SmtRes!AO191</f>
        <v>1</v>
      </c>
      <c r="K92">
        <f>SmtRes!AF191</f>
        <v>112.77</v>
      </c>
      <c r="L92">
        <f>SmtRes!DB191</f>
        <v>10.44</v>
      </c>
      <c r="M92">
        <f>ROUND(ROUND(L92*Source!I41, 2)*1, 2)</f>
        <v>8.35</v>
      </c>
      <c r="N92">
        <f>SmtRes!AB191</f>
        <v>1603.59</v>
      </c>
      <c r="O92">
        <f>ROUND(ROUND(L92*Source!I41, 2)*SmtRes!DA191, 2)</f>
        <v>118.74</v>
      </c>
      <c r="P92">
        <f>SmtRes!AG191</f>
        <v>11.84</v>
      </c>
      <c r="Q92">
        <f>SmtRes!DC191</f>
        <v>1.0900000000000001</v>
      </c>
      <c r="R92">
        <f>ROUND(ROUND(Q92*Source!I41, 2)*1, 2)</f>
        <v>0.87</v>
      </c>
      <c r="S92">
        <f>SmtRes!AC191</f>
        <v>579.69000000000005</v>
      </c>
      <c r="T92">
        <f>ROUND(ROUND(Q92*Source!I41, 2)*SmtRes!AK191, 2)</f>
        <v>42.6</v>
      </c>
      <c r="U92">
        <v>2</v>
      </c>
      <c r="Z92">
        <f>SmtRes!X191</f>
        <v>903590057</v>
      </c>
      <c r="AA92">
        <v>1187349410</v>
      </c>
      <c r="AB92">
        <v>135634892</v>
      </c>
    </row>
    <row r="93" spans="1:28" x14ac:dyDescent="0.2">
      <c r="A93">
        <v>20</v>
      </c>
      <c r="B93">
        <v>190</v>
      </c>
      <c r="C93">
        <v>2</v>
      </c>
      <c r="D93">
        <v>0</v>
      </c>
      <c r="E93">
        <f>SmtRes!AV190</f>
        <v>0</v>
      </c>
      <c r="F93" t="str">
        <f>SmtRes!I190</f>
        <v>91.05.04-009</v>
      </c>
      <c r="G93" t="str">
        <f>SmtRes!K190</f>
        <v>Краны мостовые электрические, грузоподъемность 32 т</v>
      </c>
      <c r="H93" t="str">
        <f>SmtRes!O190</f>
        <v>маш.-ч</v>
      </c>
      <c r="I93">
        <f>SmtRes!Y190*Source!I41</f>
        <v>2.9623999999999998E-2</v>
      </c>
      <c r="J93">
        <f>SmtRes!AO190</f>
        <v>1</v>
      </c>
      <c r="K93">
        <f>SmtRes!AF190</f>
        <v>170.92</v>
      </c>
      <c r="L93">
        <f>SmtRes!DB190</f>
        <v>6.33</v>
      </c>
      <c r="M93">
        <f>ROUND(ROUND(L93*Source!I41, 2)*1, 2)</f>
        <v>5.0599999999999996</v>
      </c>
      <c r="N93">
        <f>SmtRes!AB190</f>
        <v>2430.48</v>
      </c>
      <c r="O93">
        <f>ROUND(ROUND(L93*Source!I41, 2)*SmtRes!DA190, 2)</f>
        <v>71.95</v>
      </c>
      <c r="P93">
        <f>SmtRes!AG190</f>
        <v>11.84</v>
      </c>
      <c r="Q93">
        <f>SmtRes!DC190</f>
        <v>0.44</v>
      </c>
      <c r="R93">
        <f>ROUND(ROUND(Q93*Source!I41, 2)*1, 2)</f>
        <v>0.35</v>
      </c>
      <c r="S93">
        <f>SmtRes!AC190</f>
        <v>579.69000000000005</v>
      </c>
      <c r="T93">
        <f>ROUND(ROUND(Q93*Source!I41, 2)*SmtRes!AK190, 2)</f>
        <v>17.14</v>
      </c>
      <c r="U93">
        <v>2</v>
      </c>
      <c r="Z93">
        <f>SmtRes!X190</f>
        <v>-65522733</v>
      </c>
      <c r="AA93">
        <v>-612922966</v>
      </c>
      <c r="AB93">
        <v>-2064095912</v>
      </c>
    </row>
    <row r="94" spans="1:28" x14ac:dyDescent="0.2">
      <c r="A94">
        <v>20</v>
      </c>
      <c r="B94">
        <v>189</v>
      </c>
      <c r="C94">
        <v>2</v>
      </c>
      <c r="D94">
        <v>0</v>
      </c>
      <c r="E94">
        <f>SmtRes!AV189</f>
        <v>0</v>
      </c>
      <c r="F94" t="str">
        <f>SmtRes!I189</f>
        <v>91.05.02-005</v>
      </c>
      <c r="G94" t="str">
        <f>SmtRes!K189</f>
        <v>Краны козловые, грузоподъемность 32 т</v>
      </c>
      <c r="H94" t="str">
        <f>SmtRes!O189</f>
        <v>маш.-ч</v>
      </c>
      <c r="I94">
        <f>SmtRes!Y189*Source!I41</f>
        <v>7.4059999999999987E-2</v>
      </c>
      <c r="J94">
        <f>SmtRes!AO189</f>
        <v>1</v>
      </c>
      <c r="K94">
        <f>SmtRes!AF189</f>
        <v>121.8</v>
      </c>
      <c r="L94">
        <f>SmtRes!DB189</f>
        <v>11.28</v>
      </c>
      <c r="M94">
        <f>ROUND(ROUND(L94*Source!I41, 2)*1, 2)</f>
        <v>9.02</v>
      </c>
      <c r="N94">
        <f>SmtRes!AB189</f>
        <v>1732</v>
      </c>
      <c r="O94">
        <f>ROUND(ROUND(L94*Source!I41, 2)*SmtRes!DA189, 2)</f>
        <v>128.26</v>
      </c>
      <c r="P94">
        <f>SmtRes!AG189</f>
        <v>13.49</v>
      </c>
      <c r="Q94">
        <f>SmtRes!DC189</f>
        <v>1.25</v>
      </c>
      <c r="R94">
        <f>ROUND(ROUND(Q94*Source!I41, 2)*1, 2)</f>
        <v>1</v>
      </c>
      <c r="S94">
        <f>SmtRes!AC189</f>
        <v>660.47</v>
      </c>
      <c r="T94">
        <f>ROUND(ROUND(Q94*Source!I41, 2)*SmtRes!AK189, 2)</f>
        <v>48.96</v>
      </c>
      <c r="U94">
        <v>2</v>
      </c>
      <c r="Z94">
        <f>SmtRes!X189</f>
        <v>1732737796</v>
      </c>
      <c r="AA94">
        <v>421420774</v>
      </c>
      <c r="AB94">
        <v>1837299789</v>
      </c>
    </row>
    <row r="95" spans="1:28" x14ac:dyDescent="0.2">
      <c r="A95">
        <v>20</v>
      </c>
      <c r="B95">
        <v>187</v>
      </c>
      <c r="C95">
        <v>1</v>
      </c>
      <c r="D95">
        <v>0</v>
      </c>
      <c r="E95">
        <f>SmtRes!AV187</f>
        <v>1</v>
      </c>
      <c r="F95" t="str">
        <f>SmtRes!I187</f>
        <v>1-100-32-82</v>
      </c>
      <c r="G95" t="str">
        <f>SmtRes!K187</f>
        <v>Рабочий среднего разряда 3.2</v>
      </c>
      <c r="H95" t="str">
        <f>SmtRes!O187</f>
        <v>чел.-ч.</v>
      </c>
      <c r="I95">
        <f>SmtRes!Y187*Source!I41</f>
        <v>22.062473999999995</v>
      </c>
      <c r="J95">
        <f>SmtRes!AO187</f>
        <v>1</v>
      </c>
      <c r="K95">
        <f>SmtRes!AH187</f>
        <v>7.81</v>
      </c>
      <c r="L95">
        <f>SmtRes!DB187</f>
        <v>215.38</v>
      </c>
      <c r="M95">
        <f>ROUND(ROUND(L95*Source!I41, 2)*1, 2)</f>
        <v>172.3</v>
      </c>
      <c r="N95">
        <f>SmtRes!AD187</f>
        <v>382.38</v>
      </c>
      <c r="O95">
        <f>ROUND(ROUND(L95*Source!I41, 2)*SmtRes!DA187, 2)</f>
        <v>8435.81</v>
      </c>
      <c r="P95">
        <f>SmtRes!AG187</f>
        <v>0</v>
      </c>
      <c r="Q95">
        <f>SmtRes!DC187</f>
        <v>0</v>
      </c>
      <c r="R95">
        <f>ROUND(ROUND(Q95*Source!I41, 2)*1, 2)</f>
        <v>0</v>
      </c>
      <c r="S95">
        <f>SmtRes!AC187</f>
        <v>0</v>
      </c>
      <c r="T95">
        <f>ROUND(ROUND(Q95*Source!I41, 2)*SmtRes!AK187, 2)</f>
        <v>0</v>
      </c>
      <c r="U95">
        <v>1</v>
      </c>
      <c r="Z95">
        <f>SmtRes!X187</f>
        <v>-1308667438</v>
      </c>
      <c r="AA95">
        <v>-1796054904</v>
      </c>
      <c r="AB95">
        <v>-783202528</v>
      </c>
    </row>
    <row r="96" spans="1:28" x14ac:dyDescent="0.2">
      <c r="A96">
        <v>20</v>
      </c>
      <c r="B96">
        <v>220</v>
      </c>
      <c r="C96">
        <v>2</v>
      </c>
      <c r="D96">
        <v>0</v>
      </c>
      <c r="E96">
        <f>SmtRes!AV220</f>
        <v>0</v>
      </c>
      <c r="F96" t="str">
        <f>SmtRes!I220</f>
        <v>91.17.04-171</v>
      </c>
      <c r="G96" t="str">
        <f>SmtRes!K220</f>
        <v>Преобразователи сварочные номинальным сварочным током 315-500 А</v>
      </c>
      <c r="H96" t="str">
        <f>SmtRes!O220</f>
        <v>маш.-ч</v>
      </c>
      <c r="I96">
        <f>SmtRes!Y220*Source!I42</f>
        <v>4.6926267499999987</v>
      </c>
      <c r="J96">
        <f>SmtRes!AO220</f>
        <v>1</v>
      </c>
      <c r="K96">
        <f>SmtRes!AF220</f>
        <v>13.92</v>
      </c>
      <c r="L96">
        <f>SmtRes!DB220</f>
        <v>88.27</v>
      </c>
      <c r="M96">
        <f>ROUND(ROUND(L96*Source!I42, 2)*1, 2)</f>
        <v>65.319999999999993</v>
      </c>
      <c r="N96">
        <f>SmtRes!AB220</f>
        <v>197.94</v>
      </c>
      <c r="O96">
        <f>ROUND(ROUND(L96*Source!I42, 2)*SmtRes!DA220, 2)</f>
        <v>928.85</v>
      </c>
      <c r="P96">
        <f>SmtRes!AG220</f>
        <v>0</v>
      </c>
      <c r="Q96">
        <f>SmtRes!DC220</f>
        <v>0</v>
      </c>
      <c r="R96">
        <f>ROUND(ROUND(Q96*Source!I42, 2)*1, 2)</f>
        <v>0</v>
      </c>
      <c r="S96">
        <f>SmtRes!AC220</f>
        <v>0</v>
      </c>
      <c r="T96">
        <f>ROUND(ROUND(Q96*Source!I42, 2)*SmtRes!AK220, 2)</f>
        <v>0</v>
      </c>
      <c r="U96">
        <v>2</v>
      </c>
      <c r="Z96">
        <f>SmtRes!X220</f>
        <v>-700358725</v>
      </c>
      <c r="AA96">
        <v>439687694</v>
      </c>
      <c r="AB96">
        <v>-1346563271</v>
      </c>
    </row>
    <row r="97" spans="1:28" x14ac:dyDescent="0.2">
      <c r="A97">
        <v>20</v>
      </c>
      <c r="B97">
        <v>219</v>
      </c>
      <c r="C97">
        <v>2</v>
      </c>
      <c r="D97">
        <v>0</v>
      </c>
      <c r="E97">
        <f>SmtRes!AV219</f>
        <v>0</v>
      </c>
      <c r="F97" t="str">
        <f>SmtRes!I219</f>
        <v>91.17.04-042</v>
      </c>
      <c r="G97" t="str">
        <f>SmtRes!K219</f>
        <v>Аппарат для газовой сварки и резки</v>
      </c>
      <c r="H97" t="str">
        <f>SmtRes!O219</f>
        <v>маш.-ч</v>
      </c>
      <c r="I97">
        <f>SmtRes!Y219*Source!I42</f>
        <v>0.69190554999999987</v>
      </c>
      <c r="J97">
        <f>SmtRes!AO219</f>
        <v>1</v>
      </c>
      <c r="K97">
        <f>SmtRes!AF219</f>
        <v>1.2</v>
      </c>
      <c r="L97">
        <f>SmtRes!DB219</f>
        <v>1.1200000000000001</v>
      </c>
      <c r="M97">
        <f>ROUND(ROUND(L97*Source!I42, 2)*1, 2)</f>
        <v>0.83</v>
      </c>
      <c r="N97">
        <f>SmtRes!AB219</f>
        <v>17.059999999999999</v>
      </c>
      <c r="O97">
        <f>ROUND(ROUND(L97*Source!I42, 2)*SmtRes!DA219, 2)</f>
        <v>11.8</v>
      </c>
      <c r="P97">
        <f>SmtRes!AG219</f>
        <v>0</v>
      </c>
      <c r="Q97">
        <f>SmtRes!DC219</f>
        <v>0</v>
      </c>
      <c r="R97">
        <f>ROUND(ROUND(Q97*Source!I42, 2)*1, 2)</f>
        <v>0</v>
      </c>
      <c r="S97">
        <f>SmtRes!AC219</f>
        <v>0</v>
      </c>
      <c r="T97">
        <f>ROUND(ROUND(Q97*Source!I42, 2)*SmtRes!AK219, 2)</f>
        <v>0</v>
      </c>
      <c r="U97">
        <v>2</v>
      </c>
      <c r="Z97">
        <f>SmtRes!X219</f>
        <v>-1135352110</v>
      </c>
      <c r="AA97">
        <v>-1753312835</v>
      </c>
      <c r="AB97">
        <v>-897136582</v>
      </c>
    </row>
    <row r="98" spans="1:28" x14ac:dyDescent="0.2">
      <c r="A98">
        <v>20</v>
      </c>
      <c r="B98">
        <v>218</v>
      </c>
      <c r="C98">
        <v>2</v>
      </c>
      <c r="D98">
        <v>0</v>
      </c>
      <c r="E98">
        <f>SmtRes!AV218</f>
        <v>0</v>
      </c>
      <c r="F98" t="str">
        <f>SmtRes!I218</f>
        <v>91.14.06-012</v>
      </c>
      <c r="G98" t="str">
        <f>SmtRes!K218</f>
        <v>Трубоплетевозы на автомобильном ходу до 19 т</v>
      </c>
      <c r="H98" t="str">
        <f>SmtRes!O218</f>
        <v>маш.-ч</v>
      </c>
      <c r="I98">
        <f>SmtRes!Y218*Source!I42</f>
        <v>0.21921759999999996</v>
      </c>
      <c r="J98">
        <f>SmtRes!AO218</f>
        <v>1</v>
      </c>
      <c r="K98">
        <f>SmtRes!AF218</f>
        <v>199.92</v>
      </c>
      <c r="L98">
        <f>SmtRes!DB218</f>
        <v>59.22</v>
      </c>
      <c r="M98">
        <f>ROUND(ROUND(L98*Source!I42, 2)*1, 2)</f>
        <v>43.82</v>
      </c>
      <c r="N98">
        <f>SmtRes!AB218</f>
        <v>2842.86</v>
      </c>
      <c r="O98">
        <f>ROUND(ROUND(L98*Source!I42, 2)*SmtRes!DA218, 2)</f>
        <v>623.12</v>
      </c>
      <c r="P98">
        <f>SmtRes!AG218</f>
        <v>11.84</v>
      </c>
      <c r="Q98">
        <f>SmtRes!DC218</f>
        <v>3.86</v>
      </c>
      <c r="R98">
        <f>ROUND(ROUND(Q98*Source!I42, 2)*1, 2)</f>
        <v>2.86</v>
      </c>
      <c r="S98">
        <f>SmtRes!AC218</f>
        <v>579.69000000000005</v>
      </c>
      <c r="T98">
        <f>ROUND(ROUND(Q98*Source!I42, 2)*SmtRes!AK218, 2)</f>
        <v>140.03</v>
      </c>
      <c r="U98">
        <v>2</v>
      </c>
      <c r="Z98">
        <f>SmtRes!X218</f>
        <v>1049431889</v>
      </c>
      <c r="AA98">
        <v>753911805</v>
      </c>
      <c r="AB98">
        <v>1729906495</v>
      </c>
    </row>
    <row r="99" spans="1:28" x14ac:dyDescent="0.2">
      <c r="A99">
        <v>20</v>
      </c>
      <c r="B99">
        <v>217</v>
      </c>
      <c r="C99">
        <v>2</v>
      </c>
      <c r="D99">
        <v>0</v>
      </c>
      <c r="E99">
        <f>SmtRes!AV217</f>
        <v>0</v>
      </c>
      <c r="F99" t="str">
        <f>SmtRes!I217</f>
        <v>91.14.02-001</v>
      </c>
      <c r="G99" t="str">
        <f>SmtRes!K217</f>
        <v>Автомобили бортовые, грузоподъемность до 5 т</v>
      </c>
      <c r="H99" t="str">
        <f>SmtRes!O217</f>
        <v>маш.-ч</v>
      </c>
      <c r="I99">
        <f>SmtRes!Y217*Source!I42</f>
        <v>8.9057149999999974E-2</v>
      </c>
      <c r="J99">
        <f>SmtRes!AO217</f>
        <v>1</v>
      </c>
      <c r="K99">
        <f>SmtRes!AF217</f>
        <v>86.79</v>
      </c>
      <c r="L99">
        <f>SmtRes!DB217</f>
        <v>10.44</v>
      </c>
      <c r="M99">
        <f>ROUND(ROUND(L99*Source!I42, 2)*1, 2)</f>
        <v>7.73</v>
      </c>
      <c r="N99">
        <f>SmtRes!AB217</f>
        <v>1234.1500000000001</v>
      </c>
      <c r="O99">
        <f>ROUND(ROUND(L99*Source!I42, 2)*SmtRes!DA217, 2)</f>
        <v>109.92</v>
      </c>
      <c r="P99">
        <f>SmtRes!AG217</f>
        <v>10.130000000000001</v>
      </c>
      <c r="Q99">
        <f>SmtRes!DC217</f>
        <v>1.34</v>
      </c>
      <c r="R99">
        <f>ROUND(ROUND(Q99*Source!I42, 2)*1, 2)</f>
        <v>0.99</v>
      </c>
      <c r="S99">
        <f>SmtRes!AC217</f>
        <v>495.96</v>
      </c>
      <c r="T99">
        <f>ROUND(ROUND(Q99*Source!I42, 2)*SmtRes!AK217, 2)</f>
        <v>48.47</v>
      </c>
      <c r="U99">
        <v>2</v>
      </c>
      <c r="Z99">
        <f>SmtRes!X217</f>
        <v>1171957361</v>
      </c>
      <c r="AA99">
        <v>1399406067</v>
      </c>
      <c r="AB99">
        <v>-337305530</v>
      </c>
    </row>
    <row r="100" spans="1:28" x14ac:dyDescent="0.2">
      <c r="A100">
        <v>20</v>
      </c>
      <c r="B100">
        <v>216</v>
      </c>
      <c r="C100">
        <v>2</v>
      </c>
      <c r="D100">
        <v>0</v>
      </c>
      <c r="E100">
        <f>SmtRes!AV216</f>
        <v>0</v>
      </c>
      <c r="F100" t="str">
        <f>SmtRes!I216</f>
        <v>91.05.06-009</v>
      </c>
      <c r="G100" t="str">
        <f>SmtRes!K216</f>
        <v>Краны на гусеничном ходу, грузоподъемность 50-63 т</v>
      </c>
      <c r="H100" t="str">
        <f>SmtRes!O216</f>
        <v>маш.-ч</v>
      </c>
      <c r="I100">
        <f>SmtRes!Y216*Source!I42</f>
        <v>1.1714440499999998</v>
      </c>
      <c r="J100">
        <f>SmtRes!AO216</f>
        <v>1</v>
      </c>
      <c r="K100">
        <f>SmtRes!AF216</f>
        <v>291.02</v>
      </c>
      <c r="L100">
        <f>SmtRes!DB216</f>
        <v>460.69</v>
      </c>
      <c r="M100">
        <f>ROUND(ROUND(L100*Source!I42, 2)*1, 2)</f>
        <v>340.91</v>
      </c>
      <c r="N100">
        <f>SmtRes!AB216</f>
        <v>4138.3</v>
      </c>
      <c r="O100">
        <f>ROUND(ROUND(L100*Source!I42, 2)*SmtRes!DA216, 2)</f>
        <v>4847.74</v>
      </c>
      <c r="P100">
        <f>SmtRes!AG216</f>
        <v>21.97</v>
      </c>
      <c r="Q100">
        <f>SmtRes!DC216</f>
        <v>38.26</v>
      </c>
      <c r="R100">
        <f>ROUND(ROUND(Q100*Source!I42, 2)*1, 2)</f>
        <v>28.31</v>
      </c>
      <c r="S100">
        <f>SmtRes!AC216</f>
        <v>1075.6500000000001</v>
      </c>
      <c r="T100">
        <f>ROUND(ROUND(Q100*Source!I42, 2)*SmtRes!AK216, 2)</f>
        <v>1386.06</v>
      </c>
      <c r="U100">
        <v>2</v>
      </c>
      <c r="Z100">
        <f>SmtRes!X216</f>
        <v>1656337760</v>
      </c>
      <c r="AA100">
        <v>863936334</v>
      </c>
      <c r="AB100">
        <v>912233959</v>
      </c>
    </row>
    <row r="101" spans="1:28" x14ac:dyDescent="0.2">
      <c r="A101">
        <v>20</v>
      </c>
      <c r="B101">
        <v>215</v>
      </c>
      <c r="C101">
        <v>2</v>
      </c>
      <c r="D101">
        <v>0</v>
      </c>
      <c r="E101">
        <f>SmtRes!AV215</f>
        <v>0</v>
      </c>
      <c r="F101" t="str">
        <f>SmtRes!I215</f>
        <v>91.05.05-014</v>
      </c>
      <c r="G101" t="str">
        <f>SmtRes!K215</f>
        <v>Краны на автомобильном ходу, грузоподъемность 10 т</v>
      </c>
      <c r="H101" t="str">
        <f>SmtRes!O215</f>
        <v>маш.-ч</v>
      </c>
      <c r="I101">
        <f>SmtRes!Y215*Source!I42</f>
        <v>6.8505499999999983E-2</v>
      </c>
      <c r="J101">
        <f>SmtRes!AO215</f>
        <v>1</v>
      </c>
      <c r="K101">
        <f>SmtRes!AF215</f>
        <v>112.77</v>
      </c>
      <c r="L101">
        <f>SmtRes!DB215</f>
        <v>10.44</v>
      </c>
      <c r="M101">
        <f>ROUND(ROUND(L101*Source!I42, 2)*1, 2)</f>
        <v>7.73</v>
      </c>
      <c r="N101">
        <f>SmtRes!AB215</f>
        <v>1603.59</v>
      </c>
      <c r="O101">
        <f>ROUND(ROUND(L101*Source!I42, 2)*SmtRes!DA215, 2)</f>
        <v>109.92</v>
      </c>
      <c r="P101">
        <f>SmtRes!AG215</f>
        <v>11.84</v>
      </c>
      <c r="Q101">
        <f>SmtRes!DC215</f>
        <v>1.2</v>
      </c>
      <c r="R101">
        <f>ROUND(ROUND(Q101*Source!I42, 2)*1, 2)</f>
        <v>0.89</v>
      </c>
      <c r="S101">
        <f>SmtRes!AC215</f>
        <v>579.69000000000005</v>
      </c>
      <c r="T101">
        <f>ROUND(ROUND(Q101*Source!I42, 2)*SmtRes!AK215, 2)</f>
        <v>43.57</v>
      </c>
      <c r="U101">
        <v>2</v>
      </c>
      <c r="Z101">
        <f>SmtRes!X215</f>
        <v>903590057</v>
      </c>
      <c r="AA101">
        <v>1187349410</v>
      </c>
      <c r="AB101">
        <v>135634892</v>
      </c>
    </row>
    <row r="102" spans="1:28" x14ac:dyDescent="0.2">
      <c r="A102">
        <v>20</v>
      </c>
      <c r="B102">
        <v>214</v>
      </c>
      <c r="C102">
        <v>2</v>
      </c>
      <c r="D102">
        <v>0</v>
      </c>
      <c r="E102">
        <f>SmtRes!AV214</f>
        <v>0</v>
      </c>
      <c r="F102" t="str">
        <f>SmtRes!I214</f>
        <v>91.05.04-009</v>
      </c>
      <c r="G102" t="str">
        <f>SmtRes!K214</f>
        <v>Краны мостовые электрические, грузоподъемность 32 т</v>
      </c>
      <c r="H102" t="str">
        <f>SmtRes!O214</f>
        <v>маш.-ч</v>
      </c>
      <c r="I102">
        <f>SmtRes!Y214*Source!I42</f>
        <v>2.7402199999999995E-2</v>
      </c>
      <c r="J102">
        <f>SmtRes!AO214</f>
        <v>1</v>
      </c>
      <c r="K102">
        <f>SmtRes!AF214</f>
        <v>170.92</v>
      </c>
      <c r="L102">
        <f>SmtRes!DB214</f>
        <v>6.33</v>
      </c>
      <c r="M102">
        <f>ROUND(ROUND(L102*Source!I42, 2)*1, 2)</f>
        <v>4.68</v>
      </c>
      <c r="N102">
        <f>SmtRes!AB214</f>
        <v>2430.48</v>
      </c>
      <c r="O102">
        <f>ROUND(ROUND(L102*Source!I42, 2)*SmtRes!DA214, 2)</f>
        <v>66.55</v>
      </c>
      <c r="P102">
        <f>SmtRes!AG214</f>
        <v>11.84</v>
      </c>
      <c r="Q102">
        <f>SmtRes!DC214</f>
        <v>0.48</v>
      </c>
      <c r="R102">
        <f>ROUND(ROUND(Q102*Source!I42, 2)*1, 2)</f>
        <v>0.36</v>
      </c>
      <c r="S102">
        <f>SmtRes!AC214</f>
        <v>579.69000000000005</v>
      </c>
      <c r="T102">
        <f>ROUND(ROUND(Q102*Source!I42, 2)*SmtRes!AK214, 2)</f>
        <v>17.63</v>
      </c>
      <c r="U102">
        <v>2</v>
      </c>
      <c r="Z102">
        <f>SmtRes!X214</f>
        <v>-65522733</v>
      </c>
      <c r="AA102">
        <v>-612922966</v>
      </c>
      <c r="AB102">
        <v>-2064095912</v>
      </c>
    </row>
    <row r="103" spans="1:28" x14ac:dyDescent="0.2">
      <c r="A103">
        <v>20</v>
      </c>
      <c r="B103">
        <v>213</v>
      </c>
      <c r="C103">
        <v>2</v>
      </c>
      <c r="D103">
        <v>0</v>
      </c>
      <c r="E103">
        <f>SmtRes!AV213</f>
        <v>0</v>
      </c>
      <c r="F103" t="str">
        <f>SmtRes!I213</f>
        <v>91.05.02-005</v>
      </c>
      <c r="G103" t="str">
        <f>SmtRes!K213</f>
        <v>Краны козловые, грузоподъемность 32 т</v>
      </c>
      <c r="H103" t="str">
        <f>SmtRes!O213</f>
        <v>маш.-ч</v>
      </c>
      <c r="I103">
        <f>SmtRes!Y213*Source!I42</f>
        <v>6.8505499999999983E-2</v>
      </c>
      <c r="J103">
        <f>SmtRes!AO213</f>
        <v>1</v>
      </c>
      <c r="K103">
        <f>SmtRes!AF213</f>
        <v>121.8</v>
      </c>
      <c r="L103">
        <f>SmtRes!DB213</f>
        <v>11.28</v>
      </c>
      <c r="M103">
        <f>ROUND(ROUND(L103*Source!I42, 2)*1, 2)</f>
        <v>8.35</v>
      </c>
      <c r="N103">
        <f>SmtRes!AB213</f>
        <v>1732</v>
      </c>
      <c r="O103">
        <f>ROUND(ROUND(L103*Source!I42, 2)*SmtRes!DA213, 2)</f>
        <v>118.74</v>
      </c>
      <c r="P103">
        <f>SmtRes!AG213</f>
        <v>13.49</v>
      </c>
      <c r="Q103">
        <f>SmtRes!DC213</f>
        <v>1.37</v>
      </c>
      <c r="R103">
        <f>ROUND(ROUND(Q103*Source!I42, 2)*1, 2)</f>
        <v>1.01</v>
      </c>
      <c r="S103">
        <f>SmtRes!AC213</f>
        <v>660.47</v>
      </c>
      <c r="T103">
        <f>ROUND(ROUND(Q103*Source!I42, 2)*SmtRes!AK213, 2)</f>
        <v>49.45</v>
      </c>
      <c r="U103">
        <v>2</v>
      </c>
      <c r="Z103">
        <f>SmtRes!X213</f>
        <v>1732737796</v>
      </c>
      <c r="AA103">
        <v>421420774</v>
      </c>
      <c r="AB103">
        <v>1837299789</v>
      </c>
    </row>
    <row r="104" spans="1:28" x14ac:dyDescent="0.2">
      <c r="A104">
        <v>20</v>
      </c>
      <c r="B104">
        <v>211</v>
      </c>
      <c r="C104">
        <v>1</v>
      </c>
      <c r="D104">
        <v>0</v>
      </c>
      <c r="E104">
        <f>SmtRes!AV211</f>
        <v>1</v>
      </c>
      <c r="F104" t="str">
        <f>SmtRes!I211</f>
        <v>1-100-32-82</v>
      </c>
      <c r="G104" t="str">
        <f>SmtRes!K211</f>
        <v>Рабочий среднего разряда 3.2</v>
      </c>
      <c r="H104" t="str">
        <f>SmtRes!O211</f>
        <v>чел.-ч.</v>
      </c>
      <c r="I104">
        <f>SmtRes!Y211*Source!I42</f>
        <v>20.407788449999995</v>
      </c>
      <c r="J104">
        <f>SmtRes!AO211</f>
        <v>1</v>
      </c>
      <c r="K104">
        <f>SmtRes!AH211</f>
        <v>7.81</v>
      </c>
      <c r="L104">
        <f>SmtRes!DB211</f>
        <v>236.92</v>
      </c>
      <c r="M104">
        <f>ROUND(ROUND(L104*Source!I42, 2)*1, 2)</f>
        <v>175.32</v>
      </c>
      <c r="N104">
        <f>SmtRes!AD211</f>
        <v>382.38</v>
      </c>
      <c r="O104">
        <f>ROUND(ROUND(L104*Source!I42, 2)*SmtRes!DA211, 2)</f>
        <v>8583.67</v>
      </c>
      <c r="P104">
        <f>SmtRes!AG211</f>
        <v>0</v>
      </c>
      <c r="Q104">
        <f>SmtRes!DC211</f>
        <v>0</v>
      </c>
      <c r="R104">
        <f>ROUND(ROUND(Q104*Source!I42, 2)*1, 2)</f>
        <v>0</v>
      </c>
      <c r="S104">
        <f>SmtRes!AC211</f>
        <v>0</v>
      </c>
      <c r="T104">
        <f>ROUND(ROUND(Q104*Source!I42, 2)*SmtRes!AK211, 2)</f>
        <v>0</v>
      </c>
      <c r="U104">
        <v>1</v>
      </c>
      <c r="Z104">
        <f>SmtRes!X211</f>
        <v>-1308667438</v>
      </c>
      <c r="AA104">
        <v>-1796054904</v>
      </c>
      <c r="AB104">
        <v>-783202528</v>
      </c>
    </row>
    <row r="105" spans="1:28" x14ac:dyDescent="0.2">
      <c r="A105">
        <v>20</v>
      </c>
      <c r="B105">
        <v>240</v>
      </c>
      <c r="C105">
        <v>3</v>
      </c>
      <c r="D105">
        <v>0</v>
      </c>
      <c r="E105">
        <f>SmtRes!AV240</f>
        <v>0</v>
      </c>
      <c r="F105" t="str">
        <f>SmtRes!I240</f>
        <v>101-0324</v>
      </c>
      <c r="G105" t="str">
        <f>SmtRes!K240</f>
        <v>Кислород технический газообразный</v>
      </c>
      <c r="H105" t="str">
        <f>SmtRes!O240</f>
        <v>м3</v>
      </c>
      <c r="I105">
        <f>SmtRes!Y240*Source!I43</f>
        <v>88.255859999999998</v>
      </c>
      <c r="J105">
        <f>SmtRes!AO240</f>
        <v>0</v>
      </c>
      <c r="K105">
        <f>SmtRes!AE240</f>
        <v>8.7899999999999991</v>
      </c>
      <c r="M105">
        <f>ROUND(I105*K105, 2)</f>
        <v>775.77</v>
      </c>
      <c r="N105">
        <f>SmtRes!AA240</f>
        <v>84.03</v>
      </c>
      <c r="O105">
        <f>ROUND(I105*N105, 2)</f>
        <v>7416.14</v>
      </c>
      <c r="P105">
        <f>SmtRes!AG240</f>
        <v>0</v>
      </c>
      <c r="R105">
        <f>ROUND(I105*P105, 2)</f>
        <v>0</v>
      </c>
      <c r="S105">
        <f>SmtRes!AC240</f>
        <v>0</v>
      </c>
      <c r="T105">
        <f>ROUND(I105*S105, 2)</f>
        <v>0</v>
      </c>
      <c r="U105">
        <v>3</v>
      </c>
      <c r="Z105">
        <f>SmtRes!X240</f>
        <v>1128857524</v>
      </c>
      <c r="AA105">
        <v>-1563330046</v>
      </c>
      <c r="AB105">
        <v>2130359216</v>
      </c>
    </row>
    <row r="106" spans="1:28" x14ac:dyDescent="0.2">
      <c r="A106">
        <v>20</v>
      </c>
      <c r="B106">
        <v>239</v>
      </c>
      <c r="C106">
        <v>2</v>
      </c>
      <c r="D106">
        <v>0</v>
      </c>
      <c r="E106">
        <f>SmtRes!AV239</f>
        <v>0</v>
      </c>
      <c r="F106" t="str">
        <f>SmtRes!I239</f>
        <v>040504</v>
      </c>
      <c r="G106" t="str">
        <f>SmtRes!K239</f>
        <v>Аппарат для газовой сварки и резки</v>
      </c>
      <c r="H106" t="str">
        <f>SmtRes!O239</f>
        <v>маш.-ч</v>
      </c>
      <c r="I106">
        <f>SmtRes!Y239*Source!I43</f>
        <v>21.613679999999999</v>
      </c>
      <c r="J106">
        <f>SmtRes!AO239</f>
        <v>0</v>
      </c>
      <c r="K106">
        <f>SmtRes!AF239</f>
        <v>1.2</v>
      </c>
      <c r="M106">
        <f>ROUND(I106*K106, 2)</f>
        <v>25.94</v>
      </c>
      <c r="N106">
        <f>SmtRes!AB239</f>
        <v>17.059999999999999</v>
      </c>
      <c r="O106">
        <f>ROUND(I106*N106, 2)</f>
        <v>368.73</v>
      </c>
      <c r="P106">
        <f>SmtRes!AG239</f>
        <v>0</v>
      </c>
      <c r="R106">
        <f>ROUND(I106*P106, 2)</f>
        <v>0</v>
      </c>
      <c r="S106">
        <f>SmtRes!AC239</f>
        <v>0</v>
      </c>
      <c r="T106">
        <f>ROUND(I106*S106, 2)</f>
        <v>0</v>
      </c>
      <c r="U106">
        <v>2</v>
      </c>
      <c r="Z106">
        <f>SmtRes!X239</f>
        <v>1164550641</v>
      </c>
      <c r="AA106">
        <v>1282349400</v>
      </c>
      <c r="AB106">
        <v>18148614</v>
      </c>
    </row>
    <row r="107" spans="1:28" x14ac:dyDescent="0.2">
      <c r="A107">
        <v>20</v>
      </c>
      <c r="B107">
        <v>237</v>
      </c>
      <c r="C107">
        <v>2</v>
      </c>
      <c r="D107">
        <v>0</v>
      </c>
      <c r="E107">
        <f>SmtRes!AV237</f>
        <v>0</v>
      </c>
      <c r="F107" t="str">
        <f>SmtRes!I237</f>
        <v>010313</v>
      </c>
      <c r="G107" t="str">
        <f>SmtRes!K237</f>
        <v>Тракторы на гусеничном ходу, мощность 96 кВт (130 л.с.)</v>
      </c>
      <c r="H107" t="str">
        <f>SmtRes!O237</f>
        <v>маш.-ч</v>
      </c>
      <c r="I107">
        <f>SmtRes!Y237*Source!I43</f>
        <v>13.50855</v>
      </c>
      <c r="J107">
        <f>SmtRes!AO237</f>
        <v>0</v>
      </c>
      <c r="K107">
        <f>SmtRes!AF237</f>
        <v>115.14</v>
      </c>
      <c r="M107">
        <f>ROUND(I107*K107, 2)</f>
        <v>1555.37</v>
      </c>
      <c r="N107">
        <f>SmtRes!AB237</f>
        <v>1637.29</v>
      </c>
      <c r="O107">
        <f>ROUND(I107*N107, 2)</f>
        <v>22117.41</v>
      </c>
      <c r="P107">
        <f>SmtRes!AG237</f>
        <v>12.63</v>
      </c>
      <c r="R107">
        <f>ROUND(I107*P107, 2)</f>
        <v>170.61</v>
      </c>
      <c r="S107">
        <f>SmtRes!AC237</f>
        <v>618.36</v>
      </c>
      <c r="T107">
        <f>ROUND(I107*S107, 2)</f>
        <v>8353.15</v>
      </c>
      <c r="U107">
        <v>2</v>
      </c>
      <c r="Z107">
        <f>SmtRes!X237</f>
        <v>1773687774</v>
      </c>
      <c r="AA107">
        <v>-467170548</v>
      </c>
      <c r="AB107">
        <v>1939106027</v>
      </c>
    </row>
    <row r="108" spans="1:28" x14ac:dyDescent="0.2">
      <c r="A108">
        <v>20</v>
      </c>
      <c r="B108">
        <v>235</v>
      </c>
      <c r="C108">
        <v>1</v>
      </c>
      <c r="D108">
        <v>0</v>
      </c>
      <c r="E108">
        <f>SmtRes!AV235</f>
        <v>1</v>
      </c>
      <c r="F108" t="str">
        <f>SmtRes!I235</f>
        <v>1-3.5-н</v>
      </c>
      <c r="G108" t="str">
        <f>SmtRes!K235</f>
        <v>Затраты труда рабочих, разряд работ 3.5</v>
      </c>
      <c r="H108" t="str">
        <f>SmtRes!O235</f>
        <v>чел.-ч</v>
      </c>
      <c r="I108">
        <f>SmtRes!Y235*Source!I43</f>
        <v>101.16403000000001</v>
      </c>
      <c r="J108">
        <f>SmtRes!AO235</f>
        <v>0</v>
      </c>
      <c r="K108">
        <f>SmtRes!AH235</f>
        <v>11.1</v>
      </c>
      <c r="M108">
        <f>ROUND(I108*K108, 2)</f>
        <v>1122.92</v>
      </c>
      <c r="N108">
        <f>SmtRes!AD235</f>
        <v>543.46</v>
      </c>
      <c r="O108">
        <f>ROUND(I108*N108, 2)</f>
        <v>54978.6</v>
      </c>
      <c r="P108">
        <f>SmtRes!AG235</f>
        <v>0</v>
      </c>
      <c r="R108">
        <f>ROUND(I108*P108, 2)</f>
        <v>0</v>
      </c>
      <c r="S108">
        <f>SmtRes!AC235</f>
        <v>0</v>
      </c>
      <c r="T108">
        <f>ROUND(I108*S108, 2)</f>
        <v>0</v>
      </c>
      <c r="U108">
        <v>1</v>
      </c>
      <c r="Z108">
        <f>SmtRes!X235</f>
        <v>452761545</v>
      </c>
      <c r="AA108">
        <v>-973509851</v>
      </c>
      <c r="AB108">
        <v>1953066351</v>
      </c>
    </row>
    <row r="109" spans="1:28" x14ac:dyDescent="0.2">
      <c r="A109">
        <v>20</v>
      </c>
      <c r="B109">
        <v>247</v>
      </c>
      <c r="C109">
        <v>3</v>
      </c>
      <c r="D109">
        <v>0</v>
      </c>
      <c r="E109">
        <f>SmtRes!AV247</f>
        <v>0</v>
      </c>
      <c r="F109" t="str">
        <f>SmtRes!I247</f>
        <v>01.7.11.07-0032</v>
      </c>
      <c r="G109" t="str">
        <f>SmtRes!K247</f>
        <v>Электроды диаметром 4 мм Э42</v>
      </c>
      <c r="H109" t="str">
        <f>SmtRes!O247</f>
        <v>т</v>
      </c>
      <c r="I109">
        <f>SmtRes!Y247*Source!I45</f>
        <v>2.7000000000000001E-3</v>
      </c>
      <c r="J109">
        <f>SmtRes!AO247</f>
        <v>1</v>
      </c>
      <c r="K109">
        <f>SmtRes!AE247</f>
        <v>10616.1</v>
      </c>
      <c r="L109">
        <f>SmtRes!DB247</f>
        <v>28.66</v>
      </c>
      <c r="M109">
        <f>ROUND(ROUND(L109*Source!I45, 2)*1, 2)</f>
        <v>28.66</v>
      </c>
      <c r="N109">
        <f>SmtRes!AA247</f>
        <v>101489.92</v>
      </c>
      <c r="O109">
        <f>ROUND(ROUND(L109*Source!I45, 2)*SmtRes!DA247, 2)</f>
        <v>273.99</v>
      </c>
      <c r="P109">
        <f>SmtRes!AG247</f>
        <v>0</v>
      </c>
      <c r="Q109">
        <f>SmtRes!DC247</f>
        <v>0</v>
      </c>
      <c r="R109">
        <f>ROUND(ROUND(Q109*Source!I45, 2)*1, 2)</f>
        <v>0</v>
      </c>
      <c r="S109">
        <f>SmtRes!AC247</f>
        <v>0</v>
      </c>
      <c r="T109">
        <f>ROUND(ROUND(Q109*Source!I45, 2)*SmtRes!AK247, 2)</f>
        <v>0</v>
      </c>
      <c r="U109">
        <v>3</v>
      </c>
      <c r="Z109">
        <f>SmtRes!X247</f>
        <v>1344828851</v>
      </c>
      <c r="AA109">
        <v>-1394468864</v>
      </c>
      <c r="AB109">
        <v>380125113</v>
      </c>
    </row>
    <row r="110" spans="1:28" x14ac:dyDescent="0.2">
      <c r="A110">
        <v>20</v>
      </c>
      <c r="B110">
        <v>246</v>
      </c>
      <c r="C110">
        <v>2</v>
      </c>
      <c r="D110">
        <v>0</v>
      </c>
      <c r="E110">
        <f>SmtRes!AV246</f>
        <v>0</v>
      </c>
      <c r="F110" t="str">
        <f>SmtRes!I246</f>
        <v>91.17.04-033</v>
      </c>
      <c r="G110" t="str">
        <f>SmtRes!K246</f>
        <v>Агрегаты сварочные двухпостовые для ручной сварки на тракторе, мощность 79 кВт (108 л.с.)</v>
      </c>
      <c r="H110" t="str">
        <f>SmtRes!O246</f>
        <v>маш.-ч</v>
      </c>
      <c r="I110">
        <f>SmtRes!Y246*Source!I45</f>
        <v>3.0946499999999997</v>
      </c>
      <c r="J110">
        <f>SmtRes!AO246</f>
        <v>1</v>
      </c>
      <c r="K110">
        <f>SmtRes!AF246</f>
        <v>136.09</v>
      </c>
      <c r="L110">
        <f>SmtRes!DB246</f>
        <v>421.15</v>
      </c>
      <c r="M110">
        <f>ROUND(ROUND(L110*Source!I45, 2)*1, 2)</f>
        <v>421.15</v>
      </c>
      <c r="N110">
        <f>SmtRes!AB246</f>
        <v>1935.2</v>
      </c>
      <c r="O110">
        <f>ROUND(ROUND(L110*Source!I45, 2)*SmtRes!DA246, 2)</f>
        <v>5988.75</v>
      </c>
      <c r="P110">
        <f>SmtRes!AG246</f>
        <v>11.84</v>
      </c>
      <c r="Q110">
        <f>SmtRes!DC246</f>
        <v>40.31</v>
      </c>
      <c r="R110">
        <f>ROUND(ROUND(Q110*Source!I45, 2)*1, 2)</f>
        <v>40.31</v>
      </c>
      <c r="S110">
        <f>SmtRes!AC246</f>
        <v>579.69000000000005</v>
      </c>
      <c r="T110">
        <f>ROUND(ROUND(Q110*Source!I45, 2)*SmtRes!AK246, 2)</f>
        <v>1973.58</v>
      </c>
      <c r="U110">
        <v>2</v>
      </c>
      <c r="Z110">
        <f>SmtRes!X246</f>
        <v>-2053221145</v>
      </c>
      <c r="AA110">
        <v>749795367</v>
      </c>
      <c r="AB110">
        <v>1458475303</v>
      </c>
    </row>
    <row r="111" spans="1:28" x14ac:dyDescent="0.2">
      <c r="A111">
        <v>20</v>
      </c>
      <c r="B111">
        <v>245</v>
      </c>
      <c r="C111">
        <v>2</v>
      </c>
      <c r="D111">
        <v>0</v>
      </c>
      <c r="E111">
        <f>SmtRes!AV245</f>
        <v>0</v>
      </c>
      <c r="F111" t="str">
        <f>SmtRes!I245</f>
        <v>91.14.02-001</v>
      </c>
      <c r="G111" t="str">
        <f>SmtRes!K245</f>
        <v>Автомобили бортовые, грузоподъемность до 5 т</v>
      </c>
      <c r="H111" t="str">
        <f>SmtRes!O245</f>
        <v>маш.-ч</v>
      </c>
      <c r="I111">
        <f>SmtRes!Y245*Source!I45</f>
        <v>5.2899999999999996E-2</v>
      </c>
      <c r="J111">
        <f>SmtRes!AO245</f>
        <v>1</v>
      </c>
      <c r="K111">
        <f>SmtRes!AF245</f>
        <v>86.79</v>
      </c>
      <c r="L111">
        <f>SmtRes!DB245</f>
        <v>4.59</v>
      </c>
      <c r="M111">
        <f>ROUND(ROUND(L111*Source!I45, 2)*1, 2)</f>
        <v>4.59</v>
      </c>
      <c r="N111">
        <f>SmtRes!AB245</f>
        <v>1234.1500000000001</v>
      </c>
      <c r="O111">
        <f>ROUND(ROUND(L111*Source!I45, 2)*SmtRes!DA245, 2)</f>
        <v>65.27</v>
      </c>
      <c r="P111">
        <f>SmtRes!AG245</f>
        <v>10.130000000000001</v>
      </c>
      <c r="Q111">
        <f>SmtRes!DC245</f>
        <v>0.6</v>
      </c>
      <c r="R111">
        <f>ROUND(ROUND(Q111*Source!I45, 2)*1, 2)</f>
        <v>0.6</v>
      </c>
      <c r="S111">
        <f>SmtRes!AC245</f>
        <v>495.96</v>
      </c>
      <c r="T111">
        <f>ROUND(ROUND(Q111*Source!I45, 2)*SmtRes!AK245, 2)</f>
        <v>29.38</v>
      </c>
      <c r="U111">
        <v>2</v>
      </c>
      <c r="Z111">
        <f>SmtRes!X245</f>
        <v>1171957361</v>
      </c>
      <c r="AA111">
        <v>1399406067</v>
      </c>
      <c r="AB111">
        <v>-337305530</v>
      </c>
    </row>
    <row r="112" spans="1:28" x14ac:dyDescent="0.2">
      <c r="A112">
        <v>20</v>
      </c>
      <c r="B112">
        <v>244</v>
      </c>
      <c r="C112">
        <v>2</v>
      </c>
      <c r="D112">
        <v>0</v>
      </c>
      <c r="E112">
        <f>SmtRes!AV244</f>
        <v>0</v>
      </c>
      <c r="F112" t="str">
        <f>SmtRes!I244</f>
        <v>91.10.05-005</v>
      </c>
      <c r="G112" t="str">
        <f>SmtRes!K244</f>
        <v>Трубоукладчики для труб диаметром до 700 мм, грузоподъемность 12,5 т</v>
      </c>
      <c r="H112" t="str">
        <f>SmtRes!O244</f>
        <v>маш.-ч</v>
      </c>
      <c r="I112">
        <f>SmtRes!Y244*Source!I45</f>
        <v>3.5839749999999997</v>
      </c>
      <c r="J112">
        <f>SmtRes!AO244</f>
        <v>1</v>
      </c>
      <c r="K112">
        <f>SmtRes!AF244</f>
        <v>156.78</v>
      </c>
      <c r="L112">
        <f>SmtRes!DB244</f>
        <v>561.89</v>
      </c>
      <c r="M112">
        <f>ROUND(ROUND(L112*Source!I45, 2)*1, 2)</f>
        <v>561.89</v>
      </c>
      <c r="N112">
        <f>SmtRes!AB244</f>
        <v>2229.41</v>
      </c>
      <c r="O112">
        <f>ROUND(ROUND(L112*Source!I45, 2)*SmtRes!DA244, 2)</f>
        <v>7990.08</v>
      </c>
      <c r="P112">
        <f>SmtRes!AG244</f>
        <v>12.63</v>
      </c>
      <c r="Q112">
        <f>SmtRes!DC244</f>
        <v>49.8</v>
      </c>
      <c r="R112">
        <f>ROUND(ROUND(Q112*Source!I45, 2)*1, 2)</f>
        <v>49.8</v>
      </c>
      <c r="S112">
        <f>SmtRes!AC244</f>
        <v>618.36</v>
      </c>
      <c r="T112">
        <f>ROUND(ROUND(Q112*Source!I45, 2)*SmtRes!AK244, 2)</f>
        <v>2438.21</v>
      </c>
      <c r="U112">
        <v>2</v>
      </c>
      <c r="Z112">
        <f>SmtRes!X244</f>
        <v>783996961</v>
      </c>
      <c r="AA112">
        <v>-152849045</v>
      </c>
      <c r="AB112">
        <v>1899061982</v>
      </c>
    </row>
    <row r="113" spans="1:28" x14ac:dyDescent="0.2">
      <c r="A113">
        <v>20</v>
      </c>
      <c r="B113">
        <v>242</v>
      </c>
      <c r="C113">
        <v>1</v>
      </c>
      <c r="D113">
        <v>0</v>
      </c>
      <c r="E113">
        <f>SmtRes!AV242</f>
        <v>1</v>
      </c>
      <c r="F113" t="str">
        <f>SmtRes!I242</f>
        <v>1-100-50-82</v>
      </c>
      <c r="G113" t="str">
        <f>SmtRes!K242</f>
        <v>Рабочий среднего разряда 5</v>
      </c>
      <c r="H113" t="str">
        <f>SmtRes!O242</f>
        <v>чел.-ч.</v>
      </c>
      <c r="I113">
        <f>SmtRes!Y242*Source!I45</f>
        <v>5.1841999999999997</v>
      </c>
      <c r="J113">
        <f>SmtRes!AO242</f>
        <v>1</v>
      </c>
      <c r="K113">
        <f>SmtRes!AH242</f>
        <v>9.9</v>
      </c>
      <c r="L113">
        <f>SmtRes!DB242</f>
        <v>56.46</v>
      </c>
      <c r="M113">
        <f>ROUND(ROUND(L113*Source!I45, 2)*1, 2)</f>
        <v>56.46</v>
      </c>
      <c r="N113">
        <f>SmtRes!AD242</f>
        <v>484.7</v>
      </c>
      <c r="O113">
        <f>ROUND(ROUND(L113*Source!I45, 2)*SmtRes!DA242, 2)</f>
        <v>2764.28</v>
      </c>
      <c r="P113">
        <f>SmtRes!AG242</f>
        <v>0</v>
      </c>
      <c r="Q113">
        <f>SmtRes!DC242</f>
        <v>0</v>
      </c>
      <c r="R113">
        <f>ROUND(ROUND(Q113*Source!I45, 2)*1, 2)</f>
        <v>0</v>
      </c>
      <c r="S113">
        <f>SmtRes!AC242</f>
        <v>0</v>
      </c>
      <c r="T113">
        <f>ROUND(ROUND(Q113*Source!I45, 2)*SmtRes!AK242, 2)</f>
        <v>0</v>
      </c>
      <c r="U113">
        <v>1</v>
      </c>
      <c r="Z113">
        <f>SmtRes!X242</f>
        <v>-1002643276</v>
      </c>
      <c r="AA113">
        <v>740667404</v>
      </c>
      <c r="AB113">
        <v>1882754848</v>
      </c>
    </row>
    <row r="114" spans="1:28" x14ac:dyDescent="0.2">
      <c r="A114">
        <f>Source!A46</f>
        <v>17</v>
      </c>
      <c r="B114">
        <v>46</v>
      </c>
      <c r="C114">
        <v>3</v>
      </c>
      <c r="D114">
        <f>Source!BI46</f>
        <v>1</v>
      </c>
      <c r="E114">
        <f>Source!FS46</f>
        <v>0</v>
      </c>
      <c r="F114" t="str">
        <f>Source!F46</f>
        <v>23.8.03.09-0153</v>
      </c>
      <c r="G114" t="str">
        <f>Source!G46</f>
        <v>Фланец 600 ГОСТ33259-2015</v>
      </c>
      <c r="H114" t="str">
        <f>Source!H46</f>
        <v>ШТ</v>
      </c>
      <c r="I114">
        <f>Source!I46</f>
        <v>1</v>
      </c>
      <c r="J114">
        <v>1</v>
      </c>
      <c r="K114">
        <f>Source!AC46</f>
        <v>1399.58</v>
      </c>
      <c r="M114">
        <f>ROUND(K114*I114, 2)</f>
        <v>1399.58</v>
      </c>
      <c r="N114">
        <f>Source!AC46*IF(Source!BC46&lt;&gt; 0, Source!BC46, 1)</f>
        <v>13379.9848</v>
      </c>
      <c r="O114">
        <f>ROUND(N114*I114, 2)</f>
        <v>13379.98</v>
      </c>
      <c r="P114">
        <f>Source!AE46</f>
        <v>0</v>
      </c>
      <c r="R114">
        <f>ROUND(P114*I114, 2)</f>
        <v>0</v>
      </c>
      <c r="S114">
        <f>Source!AE46*IF(Source!BS46&lt;&gt; 0, Source!BS46, 1)</f>
        <v>0</v>
      </c>
      <c r="T114">
        <f>ROUND(S114*I114, 2)</f>
        <v>0</v>
      </c>
      <c r="U114">
        <v>3</v>
      </c>
      <c r="Z114">
        <f>Source!GF46</f>
        <v>-1023739317</v>
      </c>
      <c r="AA114">
        <v>358415169</v>
      </c>
      <c r="AB114">
        <v>-435795567</v>
      </c>
    </row>
    <row r="115" spans="1:28" x14ac:dyDescent="0.2">
      <c r="A115">
        <v>20</v>
      </c>
      <c r="B115">
        <v>253</v>
      </c>
      <c r="C115">
        <v>3</v>
      </c>
      <c r="D115">
        <v>0</v>
      </c>
      <c r="E115">
        <f>SmtRes!AV253</f>
        <v>0</v>
      </c>
      <c r="F115" t="str">
        <f>SmtRes!I253</f>
        <v>01.7.11.07-0032</v>
      </c>
      <c r="G115" t="str">
        <f>SmtRes!K253</f>
        <v>Электроды диаметром 4 мм Э42</v>
      </c>
      <c r="H115" t="str">
        <f>SmtRes!O253</f>
        <v>т</v>
      </c>
      <c r="I115">
        <f>SmtRes!Y253*Source!I47</f>
        <v>5.8E-4</v>
      </c>
      <c r="J115">
        <f>SmtRes!AO253</f>
        <v>1</v>
      </c>
      <c r="K115">
        <f>SmtRes!AE253</f>
        <v>10616.1</v>
      </c>
      <c r="L115">
        <f>SmtRes!DB253</f>
        <v>6.16</v>
      </c>
      <c r="M115">
        <f>ROUND(ROUND(L115*Source!I47, 2)*1, 2)</f>
        <v>6.16</v>
      </c>
      <c r="N115">
        <f>SmtRes!AA253</f>
        <v>101489.92</v>
      </c>
      <c r="O115">
        <f>ROUND(ROUND(L115*Source!I47, 2)*SmtRes!DA253, 2)</f>
        <v>58.89</v>
      </c>
      <c r="P115">
        <f>SmtRes!AG253</f>
        <v>0</v>
      </c>
      <c r="Q115">
        <f>SmtRes!DC253</f>
        <v>0</v>
      </c>
      <c r="R115">
        <f>ROUND(ROUND(Q115*Source!I47, 2)*1, 2)</f>
        <v>0</v>
      </c>
      <c r="S115">
        <f>SmtRes!AC253</f>
        <v>0</v>
      </c>
      <c r="T115">
        <f>ROUND(ROUND(Q115*Source!I47, 2)*SmtRes!AK253, 2)</f>
        <v>0</v>
      </c>
      <c r="U115">
        <v>3</v>
      </c>
      <c r="Z115">
        <f>SmtRes!X253</f>
        <v>1344828851</v>
      </c>
      <c r="AA115">
        <v>-1394468864</v>
      </c>
      <c r="AB115">
        <v>380125113</v>
      </c>
    </row>
    <row r="116" spans="1:28" x14ac:dyDescent="0.2">
      <c r="A116">
        <v>20</v>
      </c>
      <c r="B116">
        <v>252</v>
      </c>
      <c r="C116">
        <v>2</v>
      </c>
      <c r="D116">
        <v>0</v>
      </c>
      <c r="E116">
        <f>SmtRes!AV252</f>
        <v>0</v>
      </c>
      <c r="F116" t="str">
        <f>SmtRes!I252</f>
        <v>91.17.04-033</v>
      </c>
      <c r="G116" t="str">
        <f>SmtRes!K252</f>
        <v>Агрегаты сварочные двухпостовые для ручной сварки на тракторе, мощность 79 кВт (108 л.с.)</v>
      </c>
      <c r="H116" t="str">
        <f>SmtRes!O252</f>
        <v>маш.-ч</v>
      </c>
      <c r="I116">
        <f>SmtRes!Y252*Source!I47</f>
        <v>1.4415249999999999</v>
      </c>
      <c r="J116">
        <f>SmtRes!AO252</f>
        <v>1</v>
      </c>
      <c r="K116">
        <f>SmtRes!AF252</f>
        <v>136.09</v>
      </c>
      <c r="L116">
        <f>SmtRes!DB252</f>
        <v>196.18</v>
      </c>
      <c r="M116">
        <f>ROUND(ROUND(L116*Source!I47, 2)*1, 2)</f>
        <v>196.18</v>
      </c>
      <c r="N116">
        <f>SmtRes!AB252</f>
        <v>1935.2</v>
      </c>
      <c r="O116">
        <f>ROUND(ROUND(L116*Source!I47, 2)*SmtRes!DA252, 2)</f>
        <v>2789.68</v>
      </c>
      <c r="P116">
        <f>SmtRes!AG252</f>
        <v>11.84</v>
      </c>
      <c r="Q116">
        <f>SmtRes!DC252</f>
        <v>18.78</v>
      </c>
      <c r="R116">
        <f>ROUND(ROUND(Q116*Source!I47, 2)*1, 2)</f>
        <v>18.78</v>
      </c>
      <c r="S116">
        <f>SmtRes!AC252</f>
        <v>579.69000000000005</v>
      </c>
      <c r="T116">
        <f>ROUND(ROUND(Q116*Source!I47, 2)*SmtRes!AK252, 2)</f>
        <v>919.47</v>
      </c>
      <c r="U116">
        <v>2</v>
      </c>
      <c r="Z116">
        <f>SmtRes!X252</f>
        <v>-2053221145</v>
      </c>
      <c r="AA116">
        <v>749795367</v>
      </c>
      <c r="AB116">
        <v>1458475303</v>
      </c>
    </row>
    <row r="117" spans="1:28" x14ac:dyDescent="0.2">
      <c r="A117">
        <v>20</v>
      </c>
      <c r="B117">
        <v>251</v>
      </c>
      <c r="C117">
        <v>2</v>
      </c>
      <c r="D117">
        <v>0</v>
      </c>
      <c r="E117">
        <f>SmtRes!AV251</f>
        <v>0</v>
      </c>
      <c r="F117" t="str">
        <f>SmtRes!I251</f>
        <v>91.14.02-001</v>
      </c>
      <c r="G117" t="str">
        <f>SmtRes!K251</f>
        <v>Автомобили бортовые, грузоподъемность до 5 т</v>
      </c>
      <c r="H117" t="str">
        <f>SmtRes!O251</f>
        <v>маш.-ч</v>
      </c>
      <c r="I117">
        <f>SmtRes!Y251*Source!I47</f>
        <v>1.3224999999999999E-2</v>
      </c>
      <c r="J117">
        <f>SmtRes!AO251</f>
        <v>1</v>
      </c>
      <c r="K117">
        <f>SmtRes!AF251</f>
        <v>86.79</v>
      </c>
      <c r="L117">
        <f>SmtRes!DB251</f>
        <v>1.1499999999999999</v>
      </c>
      <c r="M117">
        <f>ROUND(ROUND(L117*Source!I47, 2)*1, 2)</f>
        <v>1.1499999999999999</v>
      </c>
      <c r="N117">
        <f>SmtRes!AB251</f>
        <v>1234.1500000000001</v>
      </c>
      <c r="O117">
        <f>ROUND(ROUND(L117*Source!I47, 2)*SmtRes!DA251, 2)</f>
        <v>16.350000000000001</v>
      </c>
      <c r="P117">
        <f>SmtRes!AG251</f>
        <v>10.130000000000001</v>
      </c>
      <c r="Q117">
        <f>SmtRes!DC251</f>
        <v>0.15</v>
      </c>
      <c r="R117">
        <f>ROUND(ROUND(Q117*Source!I47, 2)*1, 2)</f>
        <v>0.15</v>
      </c>
      <c r="S117">
        <f>SmtRes!AC251</f>
        <v>495.96</v>
      </c>
      <c r="T117">
        <f>ROUND(ROUND(Q117*Source!I47, 2)*SmtRes!AK251, 2)</f>
        <v>7.34</v>
      </c>
      <c r="U117">
        <v>2</v>
      </c>
      <c r="Z117">
        <f>SmtRes!X251</f>
        <v>1171957361</v>
      </c>
      <c r="AA117">
        <v>1399406067</v>
      </c>
      <c r="AB117">
        <v>-337305530</v>
      </c>
    </row>
    <row r="118" spans="1:28" x14ac:dyDescent="0.2">
      <c r="A118">
        <v>20</v>
      </c>
      <c r="B118">
        <v>249</v>
      </c>
      <c r="C118">
        <v>1</v>
      </c>
      <c r="D118">
        <v>0</v>
      </c>
      <c r="E118">
        <f>SmtRes!AV249</f>
        <v>1</v>
      </c>
      <c r="F118" t="str">
        <f>SmtRes!I249</f>
        <v>1-100-50-82</v>
      </c>
      <c r="G118" t="str">
        <f>SmtRes!K249</f>
        <v>Рабочий среднего разряда 5</v>
      </c>
      <c r="H118" t="str">
        <f>SmtRes!O249</f>
        <v>чел.-ч.</v>
      </c>
      <c r="I118">
        <f>SmtRes!Y249*Source!I47</f>
        <v>2.1953499999999995</v>
      </c>
      <c r="J118">
        <f>SmtRes!AO249</f>
        <v>1</v>
      </c>
      <c r="K118">
        <f>SmtRes!AH249</f>
        <v>9.9</v>
      </c>
      <c r="L118">
        <f>SmtRes!DB249</f>
        <v>23.9</v>
      </c>
      <c r="M118">
        <f>ROUND(ROUND(L118*Source!I47, 2)*1, 2)</f>
        <v>23.9</v>
      </c>
      <c r="N118">
        <f>SmtRes!AD249</f>
        <v>484.7</v>
      </c>
      <c r="O118">
        <f>ROUND(ROUND(L118*Source!I47, 2)*SmtRes!DA249, 2)</f>
        <v>1170.1400000000001</v>
      </c>
      <c r="P118">
        <f>SmtRes!AG249</f>
        <v>0</v>
      </c>
      <c r="Q118">
        <f>SmtRes!DC249</f>
        <v>0</v>
      </c>
      <c r="R118">
        <f>ROUND(ROUND(Q118*Source!I47, 2)*1, 2)</f>
        <v>0</v>
      </c>
      <c r="S118">
        <f>SmtRes!AC249</f>
        <v>0</v>
      </c>
      <c r="T118">
        <f>ROUND(ROUND(Q118*Source!I47, 2)*SmtRes!AK249, 2)</f>
        <v>0</v>
      </c>
      <c r="U118">
        <v>1</v>
      </c>
      <c r="Z118">
        <f>SmtRes!X249</f>
        <v>-1002643276</v>
      </c>
      <c r="AA118">
        <v>740667404</v>
      </c>
      <c r="AB118">
        <v>1882754848</v>
      </c>
    </row>
    <row r="119" spans="1:28" x14ac:dyDescent="0.2">
      <c r="A119">
        <f>Source!A48</f>
        <v>17</v>
      </c>
      <c r="B119">
        <v>48</v>
      </c>
      <c r="C119">
        <v>3</v>
      </c>
      <c r="D119">
        <f>Source!BI48</f>
        <v>1</v>
      </c>
      <c r="E119">
        <f>Source!FS48</f>
        <v>0</v>
      </c>
      <c r="F119" t="str">
        <f>Source!F48</f>
        <v>23.8.03.09-0184</v>
      </c>
      <c r="G119" t="str">
        <f>Source!G48</f>
        <v>Фланец 200-6-01-1-А ГОСТ33259-2015</v>
      </c>
      <c r="H119" t="str">
        <f>Source!H48</f>
        <v>ШТ</v>
      </c>
      <c r="I119">
        <f>Source!I48</f>
        <v>1</v>
      </c>
      <c r="J119">
        <v>1</v>
      </c>
      <c r="K119">
        <f>Source!AC48</f>
        <v>209.21</v>
      </c>
      <c r="M119">
        <f>ROUND(K119*I119, 2)</f>
        <v>209.21</v>
      </c>
      <c r="N119">
        <f>Source!AC48*IF(Source!BC48&lt;&gt; 0, Source!BC48, 1)</f>
        <v>2000.0476000000001</v>
      </c>
      <c r="O119">
        <f>ROUND(N119*I119, 2)</f>
        <v>2000.05</v>
      </c>
      <c r="P119">
        <f>Source!AE48</f>
        <v>0</v>
      </c>
      <c r="R119">
        <f>ROUND(P119*I119, 2)</f>
        <v>0</v>
      </c>
      <c r="S119">
        <f>Source!AE48*IF(Source!BS48&lt;&gt; 0, Source!BS48, 1)</f>
        <v>0</v>
      </c>
      <c r="T119">
        <f>ROUND(S119*I119, 2)</f>
        <v>0</v>
      </c>
      <c r="U119">
        <v>3</v>
      </c>
      <c r="Z119">
        <f>Source!GF48</f>
        <v>-1951019781</v>
      </c>
      <c r="AA119">
        <v>-758155689</v>
      </c>
      <c r="AB119">
        <v>-1568606312</v>
      </c>
    </row>
    <row r="120" spans="1:28" x14ac:dyDescent="0.2">
      <c r="A120">
        <v>20</v>
      </c>
      <c r="B120">
        <v>260</v>
      </c>
      <c r="C120">
        <v>3</v>
      </c>
      <c r="D120">
        <v>0</v>
      </c>
      <c r="E120">
        <f>SmtRes!AV260</f>
        <v>0</v>
      </c>
      <c r="F120" t="str">
        <f>SmtRes!I260</f>
        <v>999-9950</v>
      </c>
      <c r="G120" t="str">
        <f>SmtRes!K260</f>
        <v>Вспомогательные ненормируемые материалы (2% от ОЗП)</v>
      </c>
      <c r="H120" t="str">
        <f>SmtRes!O260</f>
        <v>РУБ</v>
      </c>
      <c r="I120">
        <f>SmtRes!Y260*Source!I49</f>
        <v>8.8000000000000007</v>
      </c>
      <c r="J120">
        <f>SmtRes!AO260</f>
        <v>1</v>
      </c>
      <c r="K120">
        <f>SmtRes!AE260</f>
        <v>1</v>
      </c>
      <c r="L120">
        <f>SmtRes!DB260</f>
        <v>4.4000000000000004</v>
      </c>
      <c r="M120">
        <f>ROUND(ROUND(L120*Source!I49, 2)*1, 2)</f>
        <v>8.8000000000000007</v>
      </c>
      <c r="N120">
        <f>SmtRes!AA260</f>
        <v>9.56</v>
      </c>
      <c r="O120">
        <f>ROUND(ROUND(L120*Source!I49, 2)*SmtRes!DA260, 2)</f>
        <v>84.13</v>
      </c>
      <c r="P120">
        <f>SmtRes!AG260</f>
        <v>0</v>
      </c>
      <c r="Q120">
        <f>SmtRes!DC260</f>
        <v>0</v>
      </c>
      <c r="R120">
        <f>ROUND(ROUND(Q120*Source!I49, 2)*1, 2)</f>
        <v>0</v>
      </c>
      <c r="S120">
        <f>SmtRes!AC260</f>
        <v>0</v>
      </c>
      <c r="T120">
        <f>ROUND(ROUND(Q120*Source!I49, 2)*SmtRes!AK260, 2)</f>
        <v>0</v>
      </c>
      <c r="U120">
        <v>3</v>
      </c>
      <c r="Z120">
        <f>SmtRes!X260</f>
        <v>-1731369543</v>
      </c>
      <c r="AA120">
        <v>-1544322804</v>
      </c>
      <c r="AB120">
        <v>1831113819</v>
      </c>
    </row>
    <row r="121" spans="1:28" x14ac:dyDescent="0.2">
      <c r="A121">
        <v>20</v>
      </c>
      <c r="B121">
        <v>259</v>
      </c>
      <c r="C121">
        <v>3</v>
      </c>
      <c r="D121">
        <v>0</v>
      </c>
      <c r="E121">
        <f>SmtRes!AV259</f>
        <v>0</v>
      </c>
      <c r="F121" t="str">
        <f>SmtRes!I259</f>
        <v>01.7.19.04-0031</v>
      </c>
      <c r="G121" t="str">
        <f>SmtRes!K259</f>
        <v>Прокладки резиновые (пластина техническая прессованная)</v>
      </c>
      <c r="H121" t="str">
        <f>SmtRes!O259</f>
        <v>кг</v>
      </c>
      <c r="I121">
        <f>SmtRes!Y259*Source!I49</f>
        <v>2.8</v>
      </c>
      <c r="J121">
        <f>SmtRes!AO259</f>
        <v>1</v>
      </c>
      <c r="K121">
        <f>SmtRes!AE259</f>
        <v>25.7</v>
      </c>
      <c r="L121">
        <f>SmtRes!DB259</f>
        <v>35.979999999999997</v>
      </c>
      <c r="M121">
        <f>ROUND(ROUND(L121*Source!I49, 2)*1, 2)</f>
        <v>71.959999999999994</v>
      </c>
      <c r="N121">
        <f>SmtRes!AA259</f>
        <v>245.69</v>
      </c>
      <c r="O121">
        <f>ROUND(ROUND(L121*Source!I49, 2)*SmtRes!DA259, 2)</f>
        <v>687.94</v>
      </c>
      <c r="P121">
        <f>SmtRes!AG259</f>
        <v>0</v>
      </c>
      <c r="Q121">
        <f>SmtRes!DC259</f>
        <v>0</v>
      </c>
      <c r="R121">
        <f>ROUND(ROUND(Q121*Source!I49, 2)*1, 2)</f>
        <v>0</v>
      </c>
      <c r="S121">
        <f>SmtRes!AC259</f>
        <v>0</v>
      </c>
      <c r="T121">
        <f>ROUND(ROUND(Q121*Source!I49, 2)*SmtRes!AK259, 2)</f>
        <v>0</v>
      </c>
      <c r="U121">
        <v>3</v>
      </c>
      <c r="Z121">
        <f>SmtRes!X259</f>
        <v>-2077278099</v>
      </c>
      <c r="AA121">
        <v>315153207</v>
      </c>
      <c r="AB121">
        <v>888694879</v>
      </c>
    </row>
    <row r="122" spans="1:28" x14ac:dyDescent="0.2">
      <c r="A122">
        <v>20</v>
      </c>
      <c r="B122">
        <v>258</v>
      </c>
      <c r="C122">
        <v>2</v>
      </c>
      <c r="D122">
        <v>0</v>
      </c>
      <c r="E122">
        <f>SmtRes!AV258</f>
        <v>0</v>
      </c>
      <c r="F122" t="str">
        <f>SmtRes!I258</f>
        <v>91.14.02-001</v>
      </c>
      <c r="G122" t="str">
        <f>SmtRes!K258</f>
        <v>Автомобили бортовые, грузоподъемность до 5 т</v>
      </c>
      <c r="H122" t="str">
        <f>SmtRes!O258</f>
        <v>маш.-ч</v>
      </c>
      <c r="I122">
        <f>SmtRes!Y258*Source!I49</f>
        <v>2.3804999999999996</v>
      </c>
      <c r="J122">
        <f>SmtRes!AO258</f>
        <v>1</v>
      </c>
      <c r="K122">
        <f>SmtRes!AF258</f>
        <v>86.79</v>
      </c>
      <c r="L122">
        <f>SmtRes!DB258</f>
        <v>103.3</v>
      </c>
      <c r="M122">
        <f>ROUND(ROUND(L122*Source!I49, 2)*1, 2)</f>
        <v>206.6</v>
      </c>
      <c r="N122">
        <f>SmtRes!AB258</f>
        <v>1234.1500000000001</v>
      </c>
      <c r="O122">
        <f>ROUND(ROUND(L122*Source!I49, 2)*SmtRes!DA258, 2)</f>
        <v>2937.85</v>
      </c>
      <c r="P122">
        <f>SmtRes!AG258</f>
        <v>10.130000000000001</v>
      </c>
      <c r="Q122">
        <f>SmtRes!DC258</f>
        <v>13.27</v>
      </c>
      <c r="R122">
        <f>ROUND(ROUND(Q122*Source!I49, 2)*1, 2)</f>
        <v>26.54</v>
      </c>
      <c r="S122">
        <f>SmtRes!AC258</f>
        <v>495.96</v>
      </c>
      <c r="T122">
        <f>ROUND(ROUND(Q122*Source!I49, 2)*SmtRes!AK258, 2)</f>
        <v>1299.4000000000001</v>
      </c>
      <c r="U122">
        <v>2</v>
      </c>
      <c r="Z122">
        <f>SmtRes!X258</f>
        <v>1171957361</v>
      </c>
      <c r="AA122">
        <v>1399406067</v>
      </c>
      <c r="AB122">
        <v>-337305530</v>
      </c>
    </row>
    <row r="123" spans="1:28" x14ac:dyDescent="0.2">
      <c r="A123">
        <v>20</v>
      </c>
      <c r="B123">
        <v>257</v>
      </c>
      <c r="C123">
        <v>2</v>
      </c>
      <c r="D123">
        <v>0</v>
      </c>
      <c r="E123">
        <f>SmtRes!AV257</f>
        <v>0</v>
      </c>
      <c r="F123" t="str">
        <f>SmtRes!I257</f>
        <v>91.05.05-014</v>
      </c>
      <c r="G123" t="str">
        <f>SmtRes!K257</f>
        <v>Краны на автомобильном ходу, грузоподъемность 10 т</v>
      </c>
      <c r="H123" t="str">
        <f>SmtRes!O257</f>
        <v>маш.-ч</v>
      </c>
      <c r="I123">
        <f>SmtRes!Y257*Source!I49</f>
        <v>13.833349999999999</v>
      </c>
      <c r="J123">
        <f>SmtRes!AO257</f>
        <v>1</v>
      </c>
      <c r="K123">
        <f>SmtRes!AF257</f>
        <v>112.77</v>
      </c>
      <c r="L123">
        <f>SmtRes!DB257</f>
        <v>780</v>
      </c>
      <c r="M123">
        <f>ROUND(ROUND(L123*Source!I49, 2)*1, 2)</f>
        <v>1560</v>
      </c>
      <c r="N123">
        <f>SmtRes!AB257</f>
        <v>1603.59</v>
      </c>
      <c r="O123">
        <f>ROUND(ROUND(L123*Source!I49, 2)*SmtRes!DA257, 2)</f>
        <v>22183.200000000001</v>
      </c>
      <c r="P123">
        <f>SmtRes!AG257</f>
        <v>11.84</v>
      </c>
      <c r="Q123">
        <f>SmtRes!DC257</f>
        <v>90.08</v>
      </c>
      <c r="R123">
        <f>ROUND(ROUND(Q123*Source!I49, 2)*1, 2)</f>
        <v>180.16</v>
      </c>
      <c r="S123">
        <f>SmtRes!AC257</f>
        <v>579.69000000000005</v>
      </c>
      <c r="T123">
        <f>ROUND(ROUND(Q123*Source!I49, 2)*SmtRes!AK257, 2)</f>
        <v>8820.6299999999992</v>
      </c>
      <c r="U123">
        <v>2</v>
      </c>
      <c r="Z123">
        <f>SmtRes!X257</f>
        <v>903590057</v>
      </c>
      <c r="AA123">
        <v>1187349410</v>
      </c>
      <c r="AB123">
        <v>135634892</v>
      </c>
    </row>
    <row r="124" spans="1:28" x14ac:dyDescent="0.2">
      <c r="A124">
        <v>20</v>
      </c>
      <c r="B124">
        <v>255</v>
      </c>
      <c r="C124">
        <v>1</v>
      </c>
      <c r="D124">
        <v>0</v>
      </c>
      <c r="E124">
        <f>SmtRes!AV255</f>
        <v>1</v>
      </c>
      <c r="F124" t="str">
        <f>SmtRes!I255</f>
        <v>1-100-40-82</v>
      </c>
      <c r="G124" t="str">
        <f>SmtRes!K255</f>
        <v>Рабочий среднего разряда 4</v>
      </c>
      <c r="H124" t="str">
        <f>SmtRes!O255</f>
        <v>чел.-ч.</v>
      </c>
      <c r="I124">
        <f>SmtRes!Y255*Source!I49</f>
        <v>67.764899999999983</v>
      </c>
      <c r="J124">
        <f>SmtRes!AO255</f>
        <v>1</v>
      </c>
      <c r="K124">
        <f>SmtRes!AH255</f>
        <v>8.59</v>
      </c>
      <c r="L124">
        <f>SmtRes!DB255</f>
        <v>320.16000000000003</v>
      </c>
      <c r="M124">
        <f>ROUND(ROUND(L124*Source!I49, 2)*1, 2)</f>
        <v>640.32000000000005</v>
      </c>
      <c r="N124">
        <f>SmtRes!AD255</f>
        <v>420.57</v>
      </c>
      <c r="O124">
        <f>ROUND(ROUND(L124*Source!I49, 2)*SmtRes!DA255, 2)</f>
        <v>31350.07</v>
      </c>
      <c r="P124">
        <f>SmtRes!AG255</f>
        <v>0</v>
      </c>
      <c r="Q124">
        <f>SmtRes!DC255</f>
        <v>0</v>
      </c>
      <c r="R124">
        <f>ROUND(ROUND(Q124*Source!I49, 2)*1, 2)</f>
        <v>0</v>
      </c>
      <c r="S124">
        <f>SmtRes!AC255</f>
        <v>0</v>
      </c>
      <c r="T124">
        <f>ROUND(ROUND(Q124*Source!I49, 2)*SmtRes!AK255, 2)</f>
        <v>0</v>
      </c>
      <c r="U124">
        <v>1</v>
      </c>
      <c r="Z124">
        <f>SmtRes!X255</f>
        <v>-1853062777</v>
      </c>
      <c r="AA124">
        <v>-1614965587</v>
      </c>
      <c r="AB124">
        <v>507693359</v>
      </c>
    </row>
    <row r="125" spans="1:28" x14ac:dyDescent="0.2">
      <c r="A125">
        <f>Source!A50</f>
        <v>17</v>
      </c>
      <c r="B125">
        <v>50</v>
      </c>
      <c r="C125">
        <v>3</v>
      </c>
      <c r="D125">
        <f>Source!BI50</f>
        <v>1</v>
      </c>
      <c r="E125">
        <f>Source!FS50</f>
        <v>0</v>
      </c>
      <c r="F125" t="str">
        <f>Source!F50</f>
        <v>18.1.02.01-0034</v>
      </c>
      <c r="G125" t="str">
        <f>Source!G50</f>
        <v>Задвижка клиноваяДУ600, РУ6  проект 010.0798-ТХ.С</v>
      </c>
      <c r="H125" t="str">
        <f>Source!H50</f>
        <v>шт.</v>
      </c>
      <c r="I125">
        <f>Source!I50</f>
        <v>2</v>
      </c>
      <c r="J125">
        <v>1</v>
      </c>
      <c r="K125">
        <f>Source!AC50</f>
        <v>125523.01</v>
      </c>
      <c r="M125">
        <f>ROUND(K125*I125, 2)</f>
        <v>251046.02</v>
      </c>
      <c r="N125">
        <f>Source!AC50*IF(Source!BC50&lt;&gt; 0, Source!BC50, 1)</f>
        <v>1199999.9756</v>
      </c>
      <c r="O125">
        <f>ROUND(N125*I125, 2)</f>
        <v>2399999.9500000002</v>
      </c>
      <c r="P125">
        <f>Source!AE50</f>
        <v>0</v>
      </c>
      <c r="R125">
        <f>ROUND(P125*I125, 2)</f>
        <v>0</v>
      </c>
      <c r="S125">
        <f>Source!AE50*IF(Source!BS50&lt;&gt; 0, Source!BS50, 1)</f>
        <v>0</v>
      </c>
      <c r="T125">
        <f>ROUND(S125*I125, 2)</f>
        <v>0</v>
      </c>
      <c r="U125">
        <v>3</v>
      </c>
      <c r="Z125">
        <f>Source!GF50</f>
        <v>-417860001</v>
      </c>
      <c r="AA125">
        <v>-1077188179</v>
      </c>
      <c r="AB125">
        <v>1887087606</v>
      </c>
    </row>
    <row r="126" spans="1:28" x14ac:dyDescent="0.2">
      <c r="A126">
        <v>20</v>
      </c>
      <c r="B126">
        <v>266</v>
      </c>
      <c r="C126">
        <v>3</v>
      </c>
      <c r="D126">
        <v>0</v>
      </c>
      <c r="E126">
        <f>SmtRes!AV266</f>
        <v>0</v>
      </c>
      <c r="F126" t="str">
        <f>SmtRes!I266</f>
        <v>999-9950</v>
      </c>
      <c r="G126" t="str">
        <f>SmtRes!K266</f>
        <v>Вспомогательные ненормируемые материалы (2% от ОЗП)</v>
      </c>
      <c r="H126" t="str">
        <f>SmtRes!O266</f>
        <v>РУБ</v>
      </c>
      <c r="I126">
        <f>SmtRes!Y266*Source!I51</f>
        <v>1.33</v>
      </c>
      <c r="J126">
        <f>SmtRes!AO266</f>
        <v>1</v>
      </c>
      <c r="K126">
        <f>SmtRes!AE266</f>
        <v>1</v>
      </c>
      <c r="L126">
        <f>SmtRes!DB266</f>
        <v>1.33</v>
      </c>
      <c r="M126">
        <f>ROUND(ROUND(L126*Source!I51, 2)*1, 2)</f>
        <v>1.33</v>
      </c>
      <c r="N126">
        <f>SmtRes!AA266</f>
        <v>9.56</v>
      </c>
      <c r="O126">
        <f>ROUND(ROUND(L126*Source!I51, 2)*SmtRes!DA266, 2)</f>
        <v>12.71</v>
      </c>
      <c r="P126">
        <f>SmtRes!AG266</f>
        <v>0</v>
      </c>
      <c r="Q126">
        <f>SmtRes!DC266</f>
        <v>0</v>
      </c>
      <c r="R126">
        <f>ROUND(ROUND(Q126*Source!I51, 2)*1, 2)</f>
        <v>0</v>
      </c>
      <c r="S126">
        <f>SmtRes!AC266</f>
        <v>0</v>
      </c>
      <c r="T126">
        <f>ROUND(ROUND(Q126*Source!I51, 2)*SmtRes!AK266, 2)</f>
        <v>0</v>
      </c>
      <c r="U126">
        <v>3</v>
      </c>
      <c r="Z126">
        <f>SmtRes!X266</f>
        <v>-1731369543</v>
      </c>
      <c r="AA126">
        <v>-1544322804</v>
      </c>
      <c r="AB126">
        <v>1831113819</v>
      </c>
    </row>
    <row r="127" spans="1:28" x14ac:dyDescent="0.2">
      <c r="A127">
        <v>20</v>
      </c>
      <c r="B127">
        <v>265</v>
      </c>
      <c r="C127">
        <v>3</v>
      </c>
      <c r="D127">
        <v>0</v>
      </c>
      <c r="E127">
        <f>SmtRes!AV265</f>
        <v>0</v>
      </c>
      <c r="F127" t="str">
        <f>SmtRes!I265</f>
        <v>01.7.19.04-0031</v>
      </c>
      <c r="G127" t="str">
        <f>SmtRes!K265</f>
        <v>Прокладки резиновые (пластина техническая прессованная)</v>
      </c>
      <c r="H127" t="str">
        <f>SmtRes!O265</f>
        <v>кг</v>
      </c>
      <c r="I127">
        <f>SmtRes!Y265*Source!I51</f>
        <v>0.35</v>
      </c>
      <c r="J127">
        <f>SmtRes!AO265</f>
        <v>1</v>
      </c>
      <c r="K127">
        <f>SmtRes!AE265</f>
        <v>25.7</v>
      </c>
      <c r="L127">
        <f>SmtRes!DB265</f>
        <v>9</v>
      </c>
      <c r="M127">
        <f>ROUND(ROUND(L127*Source!I51, 2)*1, 2)</f>
        <v>9</v>
      </c>
      <c r="N127">
        <f>SmtRes!AA265</f>
        <v>245.69</v>
      </c>
      <c r="O127">
        <f>ROUND(ROUND(L127*Source!I51, 2)*SmtRes!DA265, 2)</f>
        <v>86.04</v>
      </c>
      <c r="P127">
        <f>SmtRes!AG265</f>
        <v>0</v>
      </c>
      <c r="Q127">
        <f>SmtRes!DC265</f>
        <v>0</v>
      </c>
      <c r="R127">
        <f>ROUND(ROUND(Q127*Source!I51, 2)*1, 2)</f>
        <v>0</v>
      </c>
      <c r="S127">
        <f>SmtRes!AC265</f>
        <v>0</v>
      </c>
      <c r="T127">
        <f>ROUND(ROUND(Q127*Source!I51, 2)*SmtRes!AK265, 2)</f>
        <v>0</v>
      </c>
      <c r="U127">
        <v>3</v>
      </c>
      <c r="Z127">
        <f>SmtRes!X265</f>
        <v>-2077278099</v>
      </c>
      <c r="AA127">
        <v>315153207</v>
      </c>
      <c r="AB127">
        <v>888694879</v>
      </c>
    </row>
    <row r="128" spans="1:28" x14ac:dyDescent="0.2">
      <c r="A128">
        <v>20</v>
      </c>
      <c r="B128">
        <v>264</v>
      </c>
      <c r="C128">
        <v>2</v>
      </c>
      <c r="D128">
        <v>0</v>
      </c>
      <c r="E128">
        <f>SmtRes!AV264</f>
        <v>0</v>
      </c>
      <c r="F128" t="str">
        <f>SmtRes!I264</f>
        <v>91.14.02-001</v>
      </c>
      <c r="G128" t="str">
        <f>SmtRes!K264</f>
        <v>Автомобили бортовые, грузоподъемность до 5 т</v>
      </c>
      <c r="H128" t="str">
        <f>SmtRes!O264</f>
        <v>маш.-ч</v>
      </c>
      <c r="I128">
        <f>SmtRes!Y264*Source!I51</f>
        <v>0.10579999999999999</v>
      </c>
      <c r="J128">
        <f>SmtRes!AO264</f>
        <v>1</v>
      </c>
      <c r="K128">
        <f>SmtRes!AF264</f>
        <v>86.79</v>
      </c>
      <c r="L128">
        <f>SmtRes!DB264</f>
        <v>9.18</v>
      </c>
      <c r="M128">
        <f>ROUND(ROUND(L128*Source!I51, 2)*1, 2)</f>
        <v>9.18</v>
      </c>
      <c r="N128">
        <f>SmtRes!AB264</f>
        <v>1234.1500000000001</v>
      </c>
      <c r="O128">
        <f>ROUND(ROUND(L128*Source!I51, 2)*SmtRes!DA264, 2)</f>
        <v>130.54</v>
      </c>
      <c r="P128">
        <f>SmtRes!AG264</f>
        <v>10.130000000000001</v>
      </c>
      <c r="Q128">
        <f>SmtRes!DC264</f>
        <v>1.18</v>
      </c>
      <c r="R128">
        <f>ROUND(ROUND(Q128*Source!I51, 2)*1, 2)</f>
        <v>1.18</v>
      </c>
      <c r="S128">
        <f>SmtRes!AC264</f>
        <v>495.96</v>
      </c>
      <c r="T128">
        <f>ROUND(ROUND(Q128*Source!I51, 2)*SmtRes!AK264, 2)</f>
        <v>57.77</v>
      </c>
      <c r="U128">
        <v>2</v>
      </c>
      <c r="Z128">
        <f>SmtRes!X264</f>
        <v>1171957361</v>
      </c>
      <c r="AA128">
        <v>1399406067</v>
      </c>
      <c r="AB128">
        <v>-337305530</v>
      </c>
    </row>
    <row r="129" spans="1:28" x14ac:dyDescent="0.2">
      <c r="A129">
        <v>20</v>
      </c>
      <c r="B129">
        <v>263</v>
      </c>
      <c r="C129">
        <v>2</v>
      </c>
      <c r="D129">
        <v>0</v>
      </c>
      <c r="E129">
        <f>SmtRes!AV263</f>
        <v>0</v>
      </c>
      <c r="F129" t="str">
        <f>SmtRes!I263</f>
        <v>91.05.05-014</v>
      </c>
      <c r="G129" t="str">
        <f>SmtRes!K263</f>
        <v>Краны на автомобильном ходу, грузоподъемность 10 т</v>
      </c>
      <c r="H129" t="str">
        <f>SmtRes!O263</f>
        <v>маш.-ч</v>
      </c>
      <c r="I129">
        <f>SmtRes!Y263*Source!I51</f>
        <v>1.8779499999999996</v>
      </c>
      <c r="J129">
        <f>SmtRes!AO263</f>
        <v>1</v>
      </c>
      <c r="K129">
        <f>SmtRes!AF263</f>
        <v>112.77</v>
      </c>
      <c r="L129">
        <f>SmtRes!DB263</f>
        <v>211.77</v>
      </c>
      <c r="M129">
        <f>ROUND(ROUND(L129*Source!I51, 2)*1, 2)</f>
        <v>211.77</v>
      </c>
      <c r="N129">
        <f>SmtRes!AB263</f>
        <v>1603.59</v>
      </c>
      <c r="O129">
        <f>ROUND(ROUND(L129*Source!I51, 2)*SmtRes!DA263, 2)</f>
        <v>3011.37</v>
      </c>
      <c r="P129">
        <f>SmtRes!AG263</f>
        <v>11.84</v>
      </c>
      <c r="Q129">
        <f>SmtRes!DC263</f>
        <v>24.45</v>
      </c>
      <c r="R129">
        <f>ROUND(ROUND(Q129*Source!I51, 2)*1, 2)</f>
        <v>24.45</v>
      </c>
      <c r="S129">
        <f>SmtRes!AC263</f>
        <v>579.69000000000005</v>
      </c>
      <c r="T129">
        <f>ROUND(ROUND(Q129*Source!I51, 2)*SmtRes!AK263, 2)</f>
        <v>1197.07</v>
      </c>
      <c r="U129">
        <v>2</v>
      </c>
      <c r="Z129">
        <f>SmtRes!X263</f>
        <v>903590057</v>
      </c>
      <c r="AA129">
        <v>1187349410</v>
      </c>
      <c r="AB129">
        <v>135634892</v>
      </c>
    </row>
    <row r="130" spans="1:28" x14ac:dyDescent="0.2">
      <c r="A130">
        <v>20</v>
      </c>
      <c r="B130">
        <v>261</v>
      </c>
      <c r="C130">
        <v>1</v>
      </c>
      <c r="D130">
        <v>0</v>
      </c>
      <c r="E130">
        <f>SmtRes!AV261</f>
        <v>1</v>
      </c>
      <c r="F130" t="str">
        <f>SmtRes!I261</f>
        <v>1-100-40-82</v>
      </c>
      <c r="G130" t="str">
        <f>SmtRes!K261</f>
        <v>Рабочий среднего разряда 4</v>
      </c>
      <c r="H130" t="str">
        <f>SmtRes!O261</f>
        <v>чел.-ч.</v>
      </c>
      <c r="I130">
        <f>SmtRes!Y261*Source!I51</f>
        <v>10.236149999999999</v>
      </c>
      <c r="J130">
        <f>SmtRes!AO261</f>
        <v>1</v>
      </c>
      <c r="K130">
        <f>SmtRes!AH261</f>
        <v>8.59</v>
      </c>
      <c r="L130">
        <f>SmtRes!DB261</f>
        <v>96.73</v>
      </c>
      <c r="M130">
        <f>ROUND(ROUND(L130*Source!I51, 2)*1, 2)</f>
        <v>96.73</v>
      </c>
      <c r="N130">
        <f>SmtRes!AD261</f>
        <v>420.57</v>
      </c>
      <c r="O130">
        <f>ROUND(ROUND(L130*Source!I51, 2)*SmtRes!DA261, 2)</f>
        <v>4735.8999999999996</v>
      </c>
      <c r="P130">
        <f>SmtRes!AG261</f>
        <v>0</v>
      </c>
      <c r="Q130">
        <f>SmtRes!DC261</f>
        <v>0</v>
      </c>
      <c r="R130">
        <f>ROUND(ROUND(Q130*Source!I51, 2)*1, 2)</f>
        <v>0</v>
      </c>
      <c r="S130">
        <f>SmtRes!AC261</f>
        <v>0</v>
      </c>
      <c r="T130">
        <f>ROUND(ROUND(Q130*Source!I51, 2)*SmtRes!AK261, 2)</f>
        <v>0</v>
      </c>
      <c r="U130">
        <v>1</v>
      </c>
      <c r="Z130">
        <f>SmtRes!X261</f>
        <v>-1853062777</v>
      </c>
      <c r="AA130">
        <v>-1614965587</v>
      </c>
      <c r="AB130">
        <v>507693359</v>
      </c>
    </row>
    <row r="131" spans="1:28" x14ac:dyDescent="0.2">
      <c r="A131">
        <f>Source!A52</f>
        <v>17</v>
      </c>
      <c r="B131">
        <v>52</v>
      </c>
      <c r="C131">
        <v>3</v>
      </c>
      <c r="D131">
        <f>Source!BI52</f>
        <v>1</v>
      </c>
      <c r="E131">
        <f>Source!FS52</f>
        <v>0</v>
      </c>
      <c r="F131" t="str">
        <f>Source!F52</f>
        <v>18.1.02.01-0015</v>
      </c>
      <c r="G131" t="str">
        <f>Source!G52</f>
        <v>Задвижка клиноваяДУ200, РУ6  проект 010.0798-ТХ.С</v>
      </c>
      <c r="H131" t="str">
        <f>Source!H52</f>
        <v>шт.</v>
      </c>
      <c r="I131">
        <f>Source!I52</f>
        <v>1</v>
      </c>
      <c r="J131">
        <v>1</v>
      </c>
      <c r="K131">
        <f>Source!AC52</f>
        <v>25770.71</v>
      </c>
      <c r="M131">
        <f>ROUND(K131*I131, 2)</f>
        <v>25770.71</v>
      </c>
      <c r="N131">
        <f>Source!AC52*IF(Source!BC52&lt;&gt; 0, Source!BC52, 1)</f>
        <v>246367.98759999999</v>
      </c>
      <c r="O131">
        <f>ROUND(N131*I131, 2)</f>
        <v>246367.99</v>
      </c>
      <c r="P131">
        <f>Source!AE52</f>
        <v>0</v>
      </c>
      <c r="R131">
        <f>ROUND(P131*I131, 2)</f>
        <v>0</v>
      </c>
      <c r="S131">
        <f>Source!AE52*IF(Source!BS52&lt;&gt; 0, Source!BS52, 1)</f>
        <v>0</v>
      </c>
      <c r="T131">
        <f>ROUND(S131*I131, 2)</f>
        <v>0</v>
      </c>
      <c r="U131">
        <v>3</v>
      </c>
      <c r="Z131">
        <f>Source!GF52</f>
        <v>-19013743</v>
      </c>
      <c r="AA131">
        <v>1361276890</v>
      </c>
      <c r="AB131">
        <v>142783853</v>
      </c>
    </row>
    <row r="132" spans="1:28" x14ac:dyDescent="0.2">
      <c r="A132">
        <v>20</v>
      </c>
      <c r="B132">
        <v>290</v>
      </c>
      <c r="C132">
        <v>3</v>
      </c>
      <c r="D132">
        <v>0</v>
      </c>
      <c r="E132">
        <f>SmtRes!AV290</f>
        <v>0</v>
      </c>
      <c r="F132" t="str">
        <f>SmtRes!I290</f>
        <v>14.5.09.07-0029</v>
      </c>
      <c r="G132" t="str">
        <f>SmtRes!K290</f>
        <v>Растворитель марки Р-4</v>
      </c>
      <c r="H132" t="str">
        <f>SmtRes!O290</f>
        <v>т</v>
      </c>
      <c r="I132">
        <f>SmtRes!Y290*Source!I53</f>
        <v>1.0467299999999999E-2</v>
      </c>
      <c r="J132">
        <f>SmtRes!AO290</f>
        <v>1</v>
      </c>
      <c r="K132">
        <f>SmtRes!AE290</f>
        <v>11149.43</v>
      </c>
      <c r="L132">
        <f>SmtRes!DB290</f>
        <v>6.69</v>
      </c>
      <c r="M132">
        <f>ROUND(ROUND(L132*Source!I53, 2)*1, 2)</f>
        <v>116.71</v>
      </c>
      <c r="N132">
        <f>SmtRes!AA290</f>
        <v>106588.55</v>
      </c>
      <c r="O132">
        <f>ROUND(ROUND(L132*Source!I53, 2)*SmtRes!DA290, 2)</f>
        <v>1115.75</v>
      </c>
      <c r="P132">
        <f>SmtRes!AG290</f>
        <v>0</v>
      </c>
      <c r="Q132">
        <f>SmtRes!DC290</f>
        <v>0</v>
      </c>
      <c r="R132">
        <f>ROUND(ROUND(Q132*Source!I53, 2)*1, 2)</f>
        <v>0</v>
      </c>
      <c r="S132">
        <f>SmtRes!AC290</f>
        <v>0</v>
      </c>
      <c r="T132">
        <f>ROUND(ROUND(Q132*Source!I53, 2)*SmtRes!AK290, 2)</f>
        <v>0</v>
      </c>
      <c r="U132">
        <v>3</v>
      </c>
      <c r="Z132">
        <f>SmtRes!X290</f>
        <v>-296986458</v>
      </c>
      <c r="AA132">
        <v>228994919</v>
      </c>
      <c r="AB132">
        <v>2021318896</v>
      </c>
    </row>
    <row r="133" spans="1:28" x14ac:dyDescent="0.2">
      <c r="A133">
        <v>20</v>
      </c>
      <c r="B133">
        <v>289</v>
      </c>
      <c r="C133">
        <v>3</v>
      </c>
      <c r="D133">
        <v>0</v>
      </c>
      <c r="E133">
        <f>SmtRes!AV289</f>
        <v>0</v>
      </c>
      <c r="F133" t="str">
        <f>SmtRes!I289</f>
        <v>14.4.01.01-0003</v>
      </c>
      <c r="G133" t="str">
        <f>SmtRes!K289</f>
        <v>Грунтовка ГФ-021 красно-коричневая</v>
      </c>
      <c r="H133" t="str">
        <f>SmtRes!O289</f>
        <v>т</v>
      </c>
      <c r="I133">
        <f>SmtRes!Y289*Source!I53</f>
        <v>5.4081049999999999E-3</v>
      </c>
      <c r="J133">
        <f>SmtRes!AO289</f>
        <v>1</v>
      </c>
      <c r="K133">
        <f>SmtRes!AE289</f>
        <v>12560.85</v>
      </c>
      <c r="L133">
        <f>SmtRes!DB289</f>
        <v>3.89</v>
      </c>
      <c r="M133">
        <f>ROUND(ROUND(L133*Source!I53, 2)*1, 2)</f>
        <v>67.86</v>
      </c>
      <c r="N133">
        <f>SmtRes!AA289</f>
        <v>120081.73</v>
      </c>
      <c r="O133">
        <f>ROUND(ROUND(L133*Source!I53, 2)*SmtRes!DA289, 2)</f>
        <v>648.74</v>
      </c>
      <c r="P133">
        <f>SmtRes!AG289</f>
        <v>0</v>
      </c>
      <c r="Q133">
        <f>SmtRes!DC289</f>
        <v>0</v>
      </c>
      <c r="R133">
        <f>ROUND(ROUND(Q133*Source!I53, 2)*1, 2)</f>
        <v>0</v>
      </c>
      <c r="S133">
        <f>SmtRes!AC289</f>
        <v>0</v>
      </c>
      <c r="T133">
        <f>ROUND(ROUND(Q133*Source!I53, 2)*SmtRes!AK289, 2)</f>
        <v>0</v>
      </c>
      <c r="U133">
        <v>3</v>
      </c>
      <c r="Z133">
        <f>SmtRes!X289</f>
        <v>1741082987</v>
      </c>
      <c r="AA133">
        <v>-57740767</v>
      </c>
      <c r="AB133">
        <v>315383924</v>
      </c>
    </row>
    <row r="134" spans="1:28" x14ac:dyDescent="0.2">
      <c r="A134">
        <v>20</v>
      </c>
      <c r="B134">
        <v>288</v>
      </c>
      <c r="C134">
        <v>3</v>
      </c>
      <c r="D134">
        <v>0</v>
      </c>
      <c r="E134">
        <f>SmtRes!AV288</f>
        <v>0</v>
      </c>
      <c r="F134" t="str">
        <f>SmtRes!I288</f>
        <v>11.1.03.01-0077</v>
      </c>
      <c r="G134" t="str">
        <f>SmtRes!K288</f>
        <v>Бруски обрезные хвойных пород длиной 4-6,5 м, шириной 75-150 мм, толщиной 40-75 мм, I сорта</v>
      </c>
      <c r="H134" t="str">
        <f>SmtRes!O288</f>
        <v>м3</v>
      </c>
      <c r="I134">
        <f>SmtRes!Y288*Source!I53</f>
        <v>1.221185E-2</v>
      </c>
      <c r="J134">
        <f>SmtRes!AO288</f>
        <v>1</v>
      </c>
      <c r="K134">
        <f>SmtRes!AE288</f>
        <v>1793.05</v>
      </c>
      <c r="L134">
        <f>SmtRes!DB288</f>
        <v>1.26</v>
      </c>
      <c r="M134">
        <f>ROUND(ROUND(L134*Source!I53, 2)*1, 2)</f>
        <v>21.98</v>
      </c>
      <c r="N134">
        <f>SmtRes!AA288</f>
        <v>17141.560000000001</v>
      </c>
      <c r="O134">
        <f>ROUND(ROUND(L134*Source!I53, 2)*SmtRes!DA288, 2)</f>
        <v>210.13</v>
      </c>
      <c r="P134">
        <f>SmtRes!AG288</f>
        <v>0</v>
      </c>
      <c r="Q134">
        <f>SmtRes!DC288</f>
        <v>0</v>
      </c>
      <c r="R134">
        <f>ROUND(ROUND(Q134*Source!I53, 2)*1, 2)</f>
        <v>0</v>
      </c>
      <c r="S134">
        <f>SmtRes!AC288</f>
        <v>0</v>
      </c>
      <c r="T134">
        <f>ROUND(ROUND(Q134*Source!I53, 2)*SmtRes!AK288, 2)</f>
        <v>0</v>
      </c>
      <c r="U134">
        <v>3</v>
      </c>
      <c r="Z134">
        <f>SmtRes!X288</f>
        <v>-128313133</v>
      </c>
      <c r="AA134">
        <v>1300068984</v>
      </c>
      <c r="AB134">
        <v>2016584814</v>
      </c>
    </row>
    <row r="135" spans="1:28" x14ac:dyDescent="0.2">
      <c r="A135">
        <v>20</v>
      </c>
      <c r="B135">
        <v>287</v>
      </c>
      <c r="C135">
        <v>3</v>
      </c>
      <c r="D135">
        <v>0</v>
      </c>
      <c r="E135">
        <f>SmtRes!AV287</f>
        <v>0</v>
      </c>
      <c r="F135" t="str">
        <f>SmtRes!I287</f>
        <v>08.3.11.01-0091</v>
      </c>
      <c r="G135" t="str">
        <f>SmtRes!K287</f>
        <v>Швеллеры № 40 из стали марки Ст0</v>
      </c>
      <c r="H135" t="str">
        <f>SmtRes!O287</f>
        <v>т</v>
      </c>
      <c r="I135">
        <f>SmtRes!Y287*Source!I53</f>
        <v>3.3844270000000003E-2</v>
      </c>
      <c r="J135">
        <f>SmtRes!AO287</f>
        <v>1</v>
      </c>
      <c r="K135">
        <f>SmtRes!AE287</f>
        <v>6246.56</v>
      </c>
      <c r="L135">
        <f>SmtRes!DB287</f>
        <v>12.12</v>
      </c>
      <c r="M135">
        <f>ROUND(ROUND(L135*Source!I53, 2)*1, 2)</f>
        <v>211.44</v>
      </c>
      <c r="N135">
        <f>SmtRes!AA287</f>
        <v>59717.11</v>
      </c>
      <c r="O135">
        <f>ROUND(ROUND(L135*Source!I53, 2)*SmtRes!DA287, 2)</f>
        <v>2021.37</v>
      </c>
      <c r="P135">
        <f>SmtRes!AG287</f>
        <v>0</v>
      </c>
      <c r="Q135">
        <f>SmtRes!DC287</f>
        <v>0</v>
      </c>
      <c r="R135">
        <f>ROUND(ROUND(Q135*Source!I53, 2)*1, 2)</f>
        <v>0</v>
      </c>
      <c r="S135">
        <f>SmtRes!AC287</f>
        <v>0</v>
      </c>
      <c r="T135">
        <f>ROUND(ROUND(Q135*Source!I53, 2)*SmtRes!AK287, 2)</f>
        <v>0</v>
      </c>
      <c r="U135">
        <v>3</v>
      </c>
      <c r="Z135">
        <f>SmtRes!X287</f>
        <v>1261042718</v>
      </c>
      <c r="AA135">
        <v>27682358</v>
      </c>
      <c r="AB135">
        <v>-337140723</v>
      </c>
    </row>
    <row r="136" spans="1:28" x14ac:dyDescent="0.2">
      <c r="A136">
        <v>20</v>
      </c>
      <c r="B136">
        <v>286</v>
      </c>
      <c r="C136">
        <v>3</v>
      </c>
      <c r="D136">
        <v>0</v>
      </c>
      <c r="E136">
        <f>SmtRes!AV286</f>
        <v>0</v>
      </c>
      <c r="F136" t="str">
        <f>SmtRes!I286</f>
        <v>08.3.03.06-0002</v>
      </c>
      <c r="G136" t="str">
        <f>SmtRes!K286</f>
        <v>Проволока горячекатаная в мотках, диаметром 6,3-6,5 мм</v>
      </c>
      <c r="H136" t="str">
        <f>SmtRes!O286</f>
        <v>т</v>
      </c>
      <c r="I136">
        <f>SmtRes!Y286*Source!I53</f>
        <v>5.2336500000000003E-4</v>
      </c>
      <c r="J136">
        <f>SmtRes!AO286</f>
        <v>1</v>
      </c>
      <c r="K136">
        <f>SmtRes!AE286</f>
        <v>4751.12</v>
      </c>
      <c r="L136">
        <f>SmtRes!DB286</f>
        <v>0.14000000000000001</v>
      </c>
      <c r="M136">
        <f>ROUND(ROUND(L136*Source!I53, 2)*1, 2)</f>
        <v>2.44</v>
      </c>
      <c r="N136">
        <f>SmtRes!AA286</f>
        <v>45420.71</v>
      </c>
      <c r="O136">
        <f>ROUND(ROUND(L136*Source!I53, 2)*SmtRes!DA286, 2)</f>
        <v>23.33</v>
      </c>
      <c r="P136">
        <f>SmtRes!AG286</f>
        <v>0</v>
      </c>
      <c r="Q136">
        <f>SmtRes!DC286</f>
        <v>0</v>
      </c>
      <c r="R136">
        <f>ROUND(ROUND(Q136*Source!I53, 2)*1, 2)</f>
        <v>0</v>
      </c>
      <c r="S136">
        <f>SmtRes!AC286</f>
        <v>0</v>
      </c>
      <c r="T136">
        <f>ROUND(ROUND(Q136*Source!I53, 2)*SmtRes!AK286, 2)</f>
        <v>0</v>
      </c>
      <c r="U136">
        <v>3</v>
      </c>
      <c r="Z136">
        <f>SmtRes!X286</f>
        <v>-936363311</v>
      </c>
      <c r="AA136">
        <v>1953540998</v>
      </c>
      <c r="AB136">
        <v>-698170758</v>
      </c>
    </row>
    <row r="137" spans="1:28" x14ac:dyDescent="0.2">
      <c r="A137">
        <v>20</v>
      </c>
      <c r="B137">
        <v>285</v>
      </c>
      <c r="C137">
        <v>3</v>
      </c>
      <c r="D137">
        <v>0</v>
      </c>
      <c r="E137">
        <f>SmtRes!AV285</f>
        <v>0</v>
      </c>
      <c r="F137" t="str">
        <f>SmtRes!I285</f>
        <v>08.2.02.11-0007</v>
      </c>
      <c r="G137" t="str">
        <f>SmtRes!K285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137" t="str">
        <f>SmtRes!O285</f>
        <v>10 м</v>
      </c>
      <c r="I137">
        <f>SmtRes!Y285*Source!I53</f>
        <v>0.32623085000000002</v>
      </c>
      <c r="J137">
        <f>SmtRes!AO285</f>
        <v>1</v>
      </c>
      <c r="K137">
        <f>SmtRes!AE285</f>
        <v>64.47</v>
      </c>
      <c r="L137">
        <f>SmtRes!DB285</f>
        <v>1.21</v>
      </c>
      <c r="M137">
        <f>ROUND(ROUND(L137*Source!I53, 2)*1, 2)</f>
        <v>21.11</v>
      </c>
      <c r="N137">
        <f>SmtRes!AA285</f>
        <v>616.33000000000004</v>
      </c>
      <c r="O137">
        <f>ROUND(ROUND(L137*Source!I53, 2)*SmtRes!DA285, 2)</f>
        <v>201.81</v>
      </c>
      <c r="P137">
        <f>SmtRes!AG285</f>
        <v>0</v>
      </c>
      <c r="Q137">
        <f>SmtRes!DC285</f>
        <v>0</v>
      </c>
      <c r="R137">
        <f>ROUND(ROUND(Q137*Source!I53, 2)*1, 2)</f>
        <v>0</v>
      </c>
      <c r="S137">
        <f>SmtRes!AC285</f>
        <v>0</v>
      </c>
      <c r="T137">
        <f>ROUND(ROUND(Q137*Source!I53, 2)*SmtRes!AK285, 2)</f>
        <v>0</v>
      </c>
      <c r="U137">
        <v>3</v>
      </c>
      <c r="Z137">
        <f>SmtRes!X285</f>
        <v>4483628</v>
      </c>
      <c r="AA137">
        <v>-1842154134</v>
      </c>
      <c r="AB137">
        <v>494097890</v>
      </c>
    </row>
    <row r="138" spans="1:28" x14ac:dyDescent="0.2">
      <c r="A138">
        <v>20</v>
      </c>
      <c r="B138">
        <v>283</v>
      </c>
      <c r="C138">
        <v>3</v>
      </c>
      <c r="D138">
        <v>0</v>
      </c>
      <c r="E138">
        <f>SmtRes!AV283</f>
        <v>0</v>
      </c>
      <c r="F138" t="str">
        <f>SmtRes!I283</f>
        <v>07.2.07.12-0020</v>
      </c>
      <c r="G138" t="str">
        <f>SmtRes!K283</f>
        <v>Отдельные конструктивные элементы зданий и сооружений с преобладанием горячекатаных профилей, средняя масса сборочной единицы от 0,1 до 0,5 т</v>
      </c>
      <c r="H138" t="str">
        <f>SmtRes!O283</f>
        <v>т</v>
      </c>
      <c r="I138">
        <f>SmtRes!Y283*Source!I53</f>
        <v>0.94205699999999992</v>
      </c>
      <c r="J138">
        <f>SmtRes!AO283</f>
        <v>1</v>
      </c>
      <c r="K138">
        <f>SmtRes!AE283</f>
        <v>8041.65</v>
      </c>
      <c r="L138">
        <f>SmtRes!DB283</f>
        <v>434.25</v>
      </c>
      <c r="M138">
        <f>ROUND(ROUND(L138*Source!I53, 2)*1, 2)</f>
        <v>7575.71</v>
      </c>
      <c r="N138">
        <f>SmtRes!AA283</f>
        <v>76878.17</v>
      </c>
      <c r="O138">
        <f>ROUND(ROUND(L138*Source!I53, 2)*SmtRes!DA283, 2)</f>
        <v>72423.789999999994</v>
      </c>
      <c r="P138">
        <f>SmtRes!AG283</f>
        <v>0</v>
      </c>
      <c r="Q138">
        <f>SmtRes!DC283</f>
        <v>0</v>
      </c>
      <c r="R138">
        <f>ROUND(ROUND(Q138*Source!I53, 2)*1, 2)</f>
        <v>0</v>
      </c>
      <c r="S138">
        <f>SmtRes!AC283</f>
        <v>0</v>
      </c>
      <c r="T138">
        <f>ROUND(ROUND(Q138*Source!I53, 2)*SmtRes!AK283, 2)</f>
        <v>0</v>
      </c>
      <c r="U138">
        <v>3</v>
      </c>
      <c r="Z138">
        <f>SmtRes!X283</f>
        <v>192534767</v>
      </c>
      <c r="AA138">
        <v>-1394894189</v>
      </c>
      <c r="AB138">
        <v>1893510759</v>
      </c>
    </row>
    <row r="139" spans="1:28" x14ac:dyDescent="0.2">
      <c r="A139">
        <v>20</v>
      </c>
      <c r="B139">
        <v>282</v>
      </c>
      <c r="C139">
        <v>3</v>
      </c>
      <c r="D139">
        <v>0</v>
      </c>
      <c r="E139">
        <f>SmtRes!AV282</f>
        <v>0</v>
      </c>
      <c r="F139" t="str">
        <f>SmtRes!I282</f>
        <v>01.7.20.08-0071</v>
      </c>
      <c r="G139" t="str">
        <f>SmtRes!K282</f>
        <v>Канаты пеньковые пропитанные</v>
      </c>
      <c r="H139" t="str">
        <f>SmtRes!O282</f>
        <v>т</v>
      </c>
      <c r="I139">
        <f>SmtRes!Y282*Source!I53</f>
        <v>1.7445500000000001E-3</v>
      </c>
      <c r="J139">
        <f>SmtRes!AO282</f>
        <v>1</v>
      </c>
      <c r="K139">
        <f>SmtRes!AE282</f>
        <v>30728.69</v>
      </c>
      <c r="L139">
        <f>SmtRes!DB282</f>
        <v>3.07</v>
      </c>
      <c r="M139">
        <f>ROUND(ROUND(L139*Source!I53, 2)*1, 2)</f>
        <v>53.56</v>
      </c>
      <c r="N139">
        <f>SmtRes!AA282</f>
        <v>293766.28000000003</v>
      </c>
      <c r="O139">
        <f>ROUND(ROUND(L139*Source!I53, 2)*SmtRes!DA282, 2)</f>
        <v>512.03</v>
      </c>
      <c r="P139">
        <f>SmtRes!AG282</f>
        <v>0</v>
      </c>
      <c r="Q139">
        <f>SmtRes!DC282</f>
        <v>0</v>
      </c>
      <c r="R139">
        <f>ROUND(ROUND(Q139*Source!I53, 2)*1, 2)</f>
        <v>0</v>
      </c>
      <c r="S139">
        <f>SmtRes!AC282</f>
        <v>0</v>
      </c>
      <c r="T139">
        <f>ROUND(ROUND(Q139*Source!I53, 2)*SmtRes!AK282, 2)</f>
        <v>0</v>
      </c>
      <c r="U139">
        <v>3</v>
      </c>
      <c r="Z139">
        <f>SmtRes!X282</f>
        <v>-1850711024</v>
      </c>
      <c r="AA139">
        <v>-1306267028</v>
      </c>
      <c r="AB139">
        <v>466771672</v>
      </c>
    </row>
    <row r="140" spans="1:28" x14ac:dyDescent="0.2">
      <c r="A140">
        <v>20</v>
      </c>
      <c r="B140">
        <v>281</v>
      </c>
      <c r="C140">
        <v>3</v>
      </c>
      <c r="D140">
        <v>0</v>
      </c>
      <c r="E140">
        <f>SmtRes!AV281</f>
        <v>0</v>
      </c>
      <c r="F140" t="str">
        <f>SmtRes!I281</f>
        <v>01.7.15.06-0111</v>
      </c>
      <c r="G140" t="str">
        <f>SmtRes!K281</f>
        <v>Гвозди строительные</v>
      </c>
      <c r="H140" t="str">
        <f>SmtRes!O281</f>
        <v>т</v>
      </c>
      <c r="I140">
        <f>SmtRes!Y281*Source!I53</f>
        <v>1.7445500000000001E-4</v>
      </c>
      <c r="J140">
        <f>SmtRes!AO281</f>
        <v>1</v>
      </c>
      <c r="K140">
        <f>SmtRes!AE281</f>
        <v>7671.42</v>
      </c>
      <c r="L140">
        <f>SmtRes!DB281</f>
        <v>0.08</v>
      </c>
      <c r="M140">
        <f>ROUND(ROUND(L140*Source!I53, 2)*1, 2)</f>
        <v>1.4</v>
      </c>
      <c r="N140">
        <f>SmtRes!AA281</f>
        <v>73338.78</v>
      </c>
      <c r="O140">
        <f>ROUND(ROUND(L140*Source!I53, 2)*SmtRes!DA281, 2)</f>
        <v>13.38</v>
      </c>
      <c r="P140">
        <f>SmtRes!AG281</f>
        <v>0</v>
      </c>
      <c r="Q140">
        <f>SmtRes!DC281</f>
        <v>0</v>
      </c>
      <c r="R140">
        <f>ROUND(ROUND(Q140*Source!I53, 2)*1, 2)</f>
        <v>0</v>
      </c>
      <c r="S140">
        <f>SmtRes!AC281</f>
        <v>0</v>
      </c>
      <c r="T140">
        <f>ROUND(ROUND(Q140*Source!I53, 2)*SmtRes!AK281, 2)</f>
        <v>0</v>
      </c>
      <c r="U140">
        <v>3</v>
      </c>
      <c r="Z140">
        <f>SmtRes!X281</f>
        <v>628974256</v>
      </c>
      <c r="AA140">
        <v>115486231</v>
      </c>
      <c r="AB140">
        <v>761367653</v>
      </c>
    </row>
    <row r="141" spans="1:28" x14ac:dyDescent="0.2">
      <c r="A141">
        <v>20</v>
      </c>
      <c r="B141">
        <v>280</v>
      </c>
      <c r="C141">
        <v>3</v>
      </c>
      <c r="D141">
        <v>0</v>
      </c>
      <c r="E141">
        <f>SmtRes!AV280</f>
        <v>0</v>
      </c>
      <c r="F141" t="str">
        <f>SmtRes!I280</f>
        <v>01.7.15.03-0041</v>
      </c>
      <c r="G141" t="str">
        <f>SmtRes!K280</f>
        <v>Болты с гайками и шайбами строительные</v>
      </c>
      <c r="H141" t="str">
        <f>SmtRes!O280</f>
        <v>т</v>
      </c>
      <c r="I141">
        <f>SmtRes!Y280*Source!I53</f>
        <v>5.2336500000000003E-4</v>
      </c>
      <c r="J141">
        <f>SmtRes!AO280</f>
        <v>1</v>
      </c>
      <c r="K141">
        <f>SmtRes!AE280</f>
        <v>15854.58</v>
      </c>
      <c r="L141">
        <f>SmtRes!DB280</f>
        <v>0.48</v>
      </c>
      <c r="M141">
        <f>ROUND(ROUND(L141*Source!I53, 2)*1, 2)</f>
        <v>8.3699999999999992</v>
      </c>
      <c r="N141">
        <f>SmtRes!AA280</f>
        <v>151569.78</v>
      </c>
      <c r="O141">
        <f>ROUND(ROUND(L141*Source!I53, 2)*SmtRes!DA280, 2)</f>
        <v>80.02</v>
      </c>
      <c r="P141">
        <f>SmtRes!AG280</f>
        <v>0</v>
      </c>
      <c r="Q141">
        <f>SmtRes!DC280</f>
        <v>0</v>
      </c>
      <c r="R141">
        <f>ROUND(ROUND(Q141*Source!I53, 2)*1, 2)</f>
        <v>0</v>
      </c>
      <c r="S141">
        <f>SmtRes!AC280</f>
        <v>0</v>
      </c>
      <c r="T141">
        <f>ROUND(ROUND(Q141*Source!I53, 2)*SmtRes!AK280, 2)</f>
        <v>0</v>
      </c>
      <c r="U141">
        <v>3</v>
      </c>
      <c r="Z141">
        <f>SmtRes!X280</f>
        <v>-1069540660</v>
      </c>
      <c r="AA141">
        <v>-1725338024</v>
      </c>
      <c r="AB141">
        <v>-166622240</v>
      </c>
    </row>
    <row r="142" spans="1:28" x14ac:dyDescent="0.2">
      <c r="A142">
        <v>20</v>
      </c>
      <c r="B142">
        <v>279</v>
      </c>
      <c r="C142">
        <v>3</v>
      </c>
      <c r="D142">
        <v>0</v>
      </c>
      <c r="E142">
        <f>SmtRes!AV279</f>
        <v>0</v>
      </c>
      <c r="F142" t="str">
        <f>SmtRes!I279</f>
        <v>01.7.11.07-0035</v>
      </c>
      <c r="G142" t="str">
        <f>SmtRes!K279</f>
        <v>Электроды диаметром 4 мм Э46</v>
      </c>
      <c r="H142" t="str">
        <f>SmtRes!O279</f>
        <v>т</v>
      </c>
      <c r="I142">
        <f>SmtRes!Y279*Source!I53</f>
        <v>3.4890999999999998E-2</v>
      </c>
      <c r="J142">
        <f>SmtRes!AO279</f>
        <v>1</v>
      </c>
      <c r="K142">
        <f>SmtRes!AE279</f>
        <v>11891.1</v>
      </c>
      <c r="L142">
        <f>SmtRes!DB279</f>
        <v>23.78</v>
      </c>
      <c r="M142">
        <f>ROUND(ROUND(L142*Source!I53, 2)*1, 2)</f>
        <v>414.85</v>
      </c>
      <c r="N142">
        <f>SmtRes!AA279</f>
        <v>113678.92</v>
      </c>
      <c r="O142">
        <f>ROUND(ROUND(L142*Source!I53, 2)*SmtRes!DA279, 2)</f>
        <v>3965.97</v>
      </c>
      <c r="P142">
        <f>SmtRes!AG279</f>
        <v>0</v>
      </c>
      <c r="Q142">
        <f>SmtRes!DC279</f>
        <v>0</v>
      </c>
      <c r="R142">
        <f>ROUND(ROUND(Q142*Source!I53, 2)*1, 2)</f>
        <v>0</v>
      </c>
      <c r="S142">
        <f>SmtRes!AC279</f>
        <v>0</v>
      </c>
      <c r="T142">
        <f>ROUND(ROUND(Q142*Source!I53, 2)*SmtRes!AK279, 2)</f>
        <v>0</v>
      </c>
      <c r="U142">
        <v>3</v>
      </c>
      <c r="Z142">
        <f>SmtRes!X279</f>
        <v>-2063612885</v>
      </c>
      <c r="AA142">
        <v>1347236949</v>
      </c>
      <c r="AB142">
        <v>663626300</v>
      </c>
    </row>
    <row r="143" spans="1:28" x14ac:dyDescent="0.2">
      <c r="A143">
        <v>20</v>
      </c>
      <c r="B143">
        <v>278</v>
      </c>
      <c r="C143">
        <v>3</v>
      </c>
      <c r="D143">
        <v>0</v>
      </c>
      <c r="E143">
        <f>SmtRes!AV278</f>
        <v>0</v>
      </c>
      <c r="F143" t="str">
        <f>SmtRes!I278</f>
        <v>01.3.02.09-0022</v>
      </c>
      <c r="G143" t="str">
        <f>SmtRes!K278</f>
        <v>Пропан-бутан, смесь техническая</v>
      </c>
      <c r="H143" t="str">
        <f>SmtRes!O278</f>
        <v>кг</v>
      </c>
      <c r="I143">
        <f>SmtRes!Y278*Source!I53</f>
        <v>4.1869199999999998</v>
      </c>
      <c r="J143">
        <f>SmtRes!AO278</f>
        <v>1</v>
      </c>
      <c r="K143">
        <f>SmtRes!AE278</f>
        <v>4.47</v>
      </c>
      <c r="L143">
        <f>SmtRes!DB278</f>
        <v>1.07</v>
      </c>
      <c r="M143">
        <f>ROUND(ROUND(L143*Source!I53, 2)*1, 2)</f>
        <v>18.670000000000002</v>
      </c>
      <c r="N143">
        <f>SmtRes!AA278</f>
        <v>42.73</v>
      </c>
      <c r="O143">
        <f>ROUND(ROUND(L143*Source!I53, 2)*SmtRes!DA278, 2)</f>
        <v>178.49</v>
      </c>
      <c r="P143">
        <f>SmtRes!AG278</f>
        <v>0</v>
      </c>
      <c r="Q143">
        <f>SmtRes!DC278</f>
        <v>0</v>
      </c>
      <c r="R143">
        <f>ROUND(ROUND(Q143*Source!I53, 2)*1, 2)</f>
        <v>0</v>
      </c>
      <c r="S143">
        <f>SmtRes!AC278</f>
        <v>0</v>
      </c>
      <c r="T143">
        <f>ROUND(ROUND(Q143*Source!I53, 2)*SmtRes!AK278, 2)</f>
        <v>0</v>
      </c>
      <c r="U143">
        <v>3</v>
      </c>
      <c r="Z143">
        <f>SmtRes!X278</f>
        <v>-1411127917</v>
      </c>
      <c r="AA143">
        <v>83566203</v>
      </c>
      <c r="AB143">
        <v>-697753276</v>
      </c>
    </row>
    <row r="144" spans="1:28" x14ac:dyDescent="0.2">
      <c r="A144">
        <v>20</v>
      </c>
      <c r="B144">
        <v>277</v>
      </c>
      <c r="C144">
        <v>3</v>
      </c>
      <c r="D144">
        <v>0</v>
      </c>
      <c r="E144">
        <f>SmtRes!AV277</f>
        <v>0</v>
      </c>
      <c r="F144" t="str">
        <f>SmtRes!I277</f>
        <v>01.3.02.08-0001</v>
      </c>
      <c r="G144" t="str">
        <f>SmtRes!K277</f>
        <v>Кислород технический газообразный</v>
      </c>
      <c r="H144" t="str">
        <f>SmtRes!O277</f>
        <v>м3</v>
      </c>
      <c r="I144">
        <f>SmtRes!Y277*Source!I53</f>
        <v>13.9564</v>
      </c>
      <c r="J144">
        <f>SmtRes!AO277</f>
        <v>1</v>
      </c>
      <c r="K144">
        <f>SmtRes!AE277</f>
        <v>8.7899999999999991</v>
      </c>
      <c r="L144">
        <f>SmtRes!DB277</f>
        <v>7.03</v>
      </c>
      <c r="M144">
        <f>ROUND(ROUND(L144*Source!I53, 2)*1, 2)</f>
        <v>122.64</v>
      </c>
      <c r="N144">
        <f>SmtRes!AA277</f>
        <v>84.03</v>
      </c>
      <c r="O144">
        <f>ROUND(ROUND(L144*Source!I53, 2)*SmtRes!DA277, 2)</f>
        <v>1172.44</v>
      </c>
      <c r="P144">
        <f>SmtRes!AG277</f>
        <v>0</v>
      </c>
      <c r="Q144">
        <f>SmtRes!DC277</f>
        <v>0</v>
      </c>
      <c r="R144">
        <f>ROUND(ROUND(Q144*Source!I53, 2)*1, 2)</f>
        <v>0</v>
      </c>
      <c r="S144">
        <f>SmtRes!AC277</f>
        <v>0</v>
      </c>
      <c r="T144">
        <f>ROUND(ROUND(Q144*Source!I53, 2)*SmtRes!AK277, 2)</f>
        <v>0</v>
      </c>
      <c r="U144">
        <v>3</v>
      </c>
      <c r="Z144">
        <f>SmtRes!X277</f>
        <v>1597319531</v>
      </c>
      <c r="AA144">
        <v>-1568691806</v>
      </c>
      <c r="AB144">
        <v>1232018711</v>
      </c>
    </row>
    <row r="145" spans="1:28" x14ac:dyDescent="0.2">
      <c r="A145">
        <v>20</v>
      </c>
      <c r="B145">
        <v>276</v>
      </c>
      <c r="C145">
        <v>2</v>
      </c>
      <c r="D145">
        <v>0</v>
      </c>
      <c r="E145">
        <f>SmtRes!AV276</f>
        <v>0</v>
      </c>
      <c r="F145" t="str">
        <f>SmtRes!I276</f>
        <v>91.17.04-171</v>
      </c>
      <c r="G145" t="str">
        <f>SmtRes!K276</f>
        <v>Преобразователи сварочные номинальным сварочным током 315-500 А</v>
      </c>
      <c r="H145" t="str">
        <f>SmtRes!O276</f>
        <v>маш.-ч</v>
      </c>
      <c r="I145">
        <f>SmtRes!Y276*Source!I53</f>
        <v>158.04096518749995</v>
      </c>
      <c r="J145">
        <f>SmtRes!AO276</f>
        <v>1</v>
      </c>
      <c r="K145">
        <f>SmtRes!AF276</f>
        <v>13.92</v>
      </c>
      <c r="L145">
        <f>SmtRes!DB276</f>
        <v>126.1</v>
      </c>
      <c r="M145">
        <f>ROUND(ROUND(L145*Source!I53, 2)*1, 2)</f>
        <v>2199.88</v>
      </c>
      <c r="N145">
        <f>SmtRes!AB276</f>
        <v>197.94</v>
      </c>
      <c r="O145">
        <f>ROUND(ROUND(L145*Source!I53, 2)*SmtRes!DA276, 2)</f>
        <v>31282.29</v>
      </c>
      <c r="P145">
        <f>SmtRes!AG276</f>
        <v>0</v>
      </c>
      <c r="Q145">
        <f>SmtRes!DC276</f>
        <v>0</v>
      </c>
      <c r="R145">
        <f>ROUND(ROUND(Q145*Source!I53, 2)*1, 2)</f>
        <v>0</v>
      </c>
      <c r="S145">
        <f>SmtRes!AC276</f>
        <v>0</v>
      </c>
      <c r="T145">
        <f>ROUND(ROUND(Q145*Source!I53, 2)*SmtRes!AK276, 2)</f>
        <v>0</v>
      </c>
      <c r="U145">
        <v>2</v>
      </c>
      <c r="Z145">
        <f>SmtRes!X276</f>
        <v>-700358725</v>
      </c>
      <c r="AA145">
        <v>439687694</v>
      </c>
      <c r="AB145">
        <v>-1346563271</v>
      </c>
    </row>
    <row r="146" spans="1:28" x14ac:dyDescent="0.2">
      <c r="A146">
        <v>20</v>
      </c>
      <c r="B146">
        <v>275</v>
      </c>
      <c r="C146">
        <v>2</v>
      </c>
      <c r="D146">
        <v>0</v>
      </c>
      <c r="E146">
        <f>SmtRes!AV275</f>
        <v>0</v>
      </c>
      <c r="F146" t="str">
        <f>SmtRes!I275</f>
        <v>91.17.04-042</v>
      </c>
      <c r="G146" t="str">
        <f>SmtRes!K275</f>
        <v>Аппарат для газовой сварки и резки</v>
      </c>
      <c r="H146" t="str">
        <f>SmtRes!O275</f>
        <v>маш.-ч</v>
      </c>
      <c r="I146">
        <f>SmtRes!Y275*Source!I53</f>
        <v>23.302390487499995</v>
      </c>
      <c r="J146">
        <f>SmtRes!AO275</f>
        <v>1</v>
      </c>
      <c r="K146">
        <f>SmtRes!AF275</f>
        <v>1.2</v>
      </c>
      <c r="L146">
        <f>SmtRes!DB275</f>
        <v>1.6</v>
      </c>
      <c r="M146">
        <f>ROUND(ROUND(L146*Source!I53, 2)*1, 2)</f>
        <v>27.91</v>
      </c>
      <c r="N146">
        <f>SmtRes!AB275</f>
        <v>17.059999999999999</v>
      </c>
      <c r="O146">
        <f>ROUND(ROUND(L146*Source!I53, 2)*SmtRes!DA275, 2)</f>
        <v>396.88</v>
      </c>
      <c r="P146">
        <f>SmtRes!AG275</f>
        <v>0</v>
      </c>
      <c r="Q146">
        <f>SmtRes!DC275</f>
        <v>0</v>
      </c>
      <c r="R146">
        <f>ROUND(ROUND(Q146*Source!I53, 2)*1, 2)</f>
        <v>0</v>
      </c>
      <c r="S146">
        <f>SmtRes!AC275</f>
        <v>0</v>
      </c>
      <c r="T146">
        <f>ROUND(ROUND(Q146*Source!I53, 2)*SmtRes!AK275, 2)</f>
        <v>0</v>
      </c>
      <c r="U146">
        <v>2</v>
      </c>
      <c r="Z146">
        <f>SmtRes!X275</f>
        <v>-1135352110</v>
      </c>
      <c r="AA146">
        <v>-1753312835</v>
      </c>
      <c r="AB146">
        <v>-897136582</v>
      </c>
    </row>
    <row r="147" spans="1:28" x14ac:dyDescent="0.2">
      <c r="A147">
        <v>20</v>
      </c>
      <c r="B147">
        <v>274</v>
      </c>
      <c r="C147">
        <v>2</v>
      </c>
      <c r="D147">
        <v>0</v>
      </c>
      <c r="E147">
        <f>SmtRes!AV274</f>
        <v>0</v>
      </c>
      <c r="F147" t="str">
        <f>SmtRes!I274</f>
        <v>91.14.06-012</v>
      </c>
      <c r="G147" t="str">
        <f>SmtRes!K274</f>
        <v>Трубоплетевозы на автомобильном ходу до 19 т</v>
      </c>
      <c r="H147" t="str">
        <f>SmtRes!O274</f>
        <v>маш.-ч</v>
      </c>
      <c r="I147">
        <f>SmtRes!Y274*Source!I53</f>
        <v>7.3829355999999988</v>
      </c>
      <c r="J147">
        <f>SmtRes!AO274</f>
        <v>1</v>
      </c>
      <c r="K147">
        <f>SmtRes!AF274</f>
        <v>199.92</v>
      </c>
      <c r="L147">
        <f>SmtRes!DB274</f>
        <v>84.6</v>
      </c>
      <c r="M147">
        <f>ROUND(ROUND(L147*Source!I53, 2)*1, 2)</f>
        <v>1475.89</v>
      </c>
      <c r="N147">
        <f>SmtRes!AB274</f>
        <v>2842.86</v>
      </c>
      <c r="O147">
        <f>ROUND(ROUND(L147*Source!I53, 2)*SmtRes!DA274, 2)</f>
        <v>20987.16</v>
      </c>
      <c r="P147">
        <f>SmtRes!AG274</f>
        <v>11.84</v>
      </c>
      <c r="Q147">
        <f>SmtRes!DC274</f>
        <v>5.51</v>
      </c>
      <c r="R147">
        <f>ROUND(ROUND(Q147*Source!I53, 2)*1, 2)</f>
        <v>96.12</v>
      </c>
      <c r="S147">
        <f>SmtRes!AC274</f>
        <v>579.69000000000005</v>
      </c>
      <c r="T147">
        <f>ROUND(ROUND(Q147*Source!I53, 2)*SmtRes!AK274, 2)</f>
        <v>4706.04</v>
      </c>
      <c r="U147">
        <v>2</v>
      </c>
      <c r="Z147">
        <f>SmtRes!X274</f>
        <v>1049431889</v>
      </c>
      <c r="AA147">
        <v>753911805</v>
      </c>
      <c r="AB147">
        <v>1729906495</v>
      </c>
    </row>
    <row r="148" spans="1:28" x14ac:dyDescent="0.2">
      <c r="A148">
        <v>20</v>
      </c>
      <c r="B148">
        <v>273</v>
      </c>
      <c r="C148">
        <v>2</v>
      </c>
      <c r="D148">
        <v>0</v>
      </c>
      <c r="E148">
        <f>SmtRes!AV273</f>
        <v>0</v>
      </c>
      <c r="F148" t="str">
        <f>SmtRes!I273</f>
        <v>91.14.02-001</v>
      </c>
      <c r="G148" t="str">
        <f>SmtRes!K273</f>
        <v>Автомобили бортовые, грузоподъемность до 5 т</v>
      </c>
      <c r="H148" t="str">
        <f>SmtRes!O273</f>
        <v>маш.-ч</v>
      </c>
      <c r="I148">
        <f>SmtRes!Y273*Source!I53</f>
        <v>2.9993175874999993</v>
      </c>
      <c r="J148">
        <f>SmtRes!AO273</f>
        <v>1</v>
      </c>
      <c r="K148">
        <f>SmtRes!AF273</f>
        <v>86.79</v>
      </c>
      <c r="L148">
        <f>SmtRes!DB273</f>
        <v>14.92</v>
      </c>
      <c r="M148">
        <f>ROUND(ROUND(L148*Source!I53, 2)*1, 2)</f>
        <v>260.29000000000002</v>
      </c>
      <c r="N148">
        <f>SmtRes!AB273</f>
        <v>1234.1500000000001</v>
      </c>
      <c r="O148">
        <f>ROUND(ROUND(L148*Source!I53, 2)*SmtRes!DA273, 2)</f>
        <v>3701.32</v>
      </c>
      <c r="P148">
        <f>SmtRes!AG273</f>
        <v>10.130000000000001</v>
      </c>
      <c r="Q148">
        <f>SmtRes!DC273</f>
        <v>1.92</v>
      </c>
      <c r="R148">
        <f>ROUND(ROUND(Q148*Source!I53, 2)*1, 2)</f>
        <v>33.5</v>
      </c>
      <c r="S148">
        <f>SmtRes!AC273</f>
        <v>495.96</v>
      </c>
      <c r="T148">
        <f>ROUND(ROUND(Q148*Source!I53, 2)*SmtRes!AK273, 2)</f>
        <v>1640.16</v>
      </c>
      <c r="U148">
        <v>2</v>
      </c>
      <c r="Z148">
        <f>SmtRes!X273</f>
        <v>1171957361</v>
      </c>
      <c r="AA148">
        <v>1399406067</v>
      </c>
      <c r="AB148">
        <v>-337305530</v>
      </c>
    </row>
    <row r="149" spans="1:28" x14ac:dyDescent="0.2">
      <c r="A149">
        <v>20</v>
      </c>
      <c r="B149">
        <v>272</v>
      </c>
      <c r="C149">
        <v>2</v>
      </c>
      <c r="D149">
        <v>0</v>
      </c>
      <c r="E149">
        <f>SmtRes!AV272</f>
        <v>0</v>
      </c>
      <c r="F149" t="str">
        <f>SmtRes!I272</f>
        <v>91.05.06-009</v>
      </c>
      <c r="G149" t="str">
        <f>SmtRes!K272</f>
        <v>Краны на гусеничном ходу, грузоподъемность 50-63 т</v>
      </c>
      <c r="H149" t="str">
        <f>SmtRes!O272</f>
        <v>маш.-ч</v>
      </c>
      <c r="I149">
        <f>SmtRes!Y272*Source!I53</f>
        <v>39.452562112499997</v>
      </c>
      <c r="J149">
        <f>SmtRes!AO272</f>
        <v>1</v>
      </c>
      <c r="K149">
        <f>SmtRes!AF272</f>
        <v>291.02</v>
      </c>
      <c r="L149">
        <f>SmtRes!DB272</f>
        <v>658.13</v>
      </c>
      <c r="M149">
        <f>ROUND(ROUND(L149*Source!I53, 2)*1, 2)</f>
        <v>11481.41</v>
      </c>
      <c r="N149">
        <f>SmtRes!AB272</f>
        <v>4138.3</v>
      </c>
      <c r="O149">
        <f>ROUND(ROUND(L149*Source!I53, 2)*SmtRes!DA272, 2)</f>
        <v>163265.65</v>
      </c>
      <c r="P149">
        <f>SmtRes!AG272</f>
        <v>21.97</v>
      </c>
      <c r="Q149">
        <f>SmtRes!DC272</f>
        <v>54.65</v>
      </c>
      <c r="R149">
        <f>ROUND(ROUND(Q149*Source!I53, 2)*1, 2)</f>
        <v>953.4</v>
      </c>
      <c r="S149">
        <f>SmtRes!AC272</f>
        <v>1075.6500000000001</v>
      </c>
      <c r="T149">
        <f>ROUND(ROUND(Q149*Source!I53, 2)*SmtRes!AK272, 2)</f>
        <v>46678.46</v>
      </c>
      <c r="U149">
        <v>2</v>
      </c>
      <c r="Z149">
        <f>SmtRes!X272</f>
        <v>1656337760</v>
      </c>
      <c r="AA149">
        <v>863936334</v>
      </c>
      <c r="AB149">
        <v>912233959</v>
      </c>
    </row>
    <row r="150" spans="1:28" x14ac:dyDescent="0.2">
      <c r="A150">
        <v>20</v>
      </c>
      <c r="B150">
        <v>271</v>
      </c>
      <c r="C150">
        <v>2</v>
      </c>
      <c r="D150">
        <v>0</v>
      </c>
      <c r="E150">
        <f>SmtRes!AV271</f>
        <v>0</v>
      </c>
      <c r="F150" t="str">
        <f>SmtRes!I271</f>
        <v>91.05.05-014</v>
      </c>
      <c r="G150" t="str">
        <f>SmtRes!K271</f>
        <v>Краны на автомобильном ходу, грузоподъемность 10 т</v>
      </c>
      <c r="H150" t="str">
        <f>SmtRes!O271</f>
        <v>маш.-ч</v>
      </c>
      <c r="I150">
        <f>SmtRes!Y271*Source!I53</f>
        <v>2.3071673749999997</v>
      </c>
      <c r="J150">
        <f>SmtRes!AO271</f>
        <v>1</v>
      </c>
      <c r="K150">
        <f>SmtRes!AF271</f>
        <v>112.77</v>
      </c>
      <c r="L150">
        <f>SmtRes!DB271</f>
        <v>14.92</v>
      </c>
      <c r="M150">
        <f>ROUND(ROUND(L150*Source!I53, 2)*1, 2)</f>
        <v>260.29000000000002</v>
      </c>
      <c r="N150">
        <f>SmtRes!AB271</f>
        <v>1603.59</v>
      </c>
      <c r="O150">
        <f>ROUND(ROUND(L150*Source!I53, 2)*SmtRes!DA271, 2)</f>
        <v>3701.32</v>
      </c>
      <c r="P150">
        <f>SmtRes!AG271</f>
        <v>11.84</v>
      </c>
      <c r="Q150">
        <f>SmtRes!DC271</f>
        <v>1.72</v>
      </c>
      <c r="R150">
        <f>ROUND(ROUND(Q150*Source!I53, 2)*1, 2)</f>
        <v>30.01</v>
      </c>
      <c r="S150">
        <f>SmtRes!AC271</f>
        <v>579.69000000000005</v>
      </c>
      <c r="T150">
        <f>ROUND(ROUND(Q150*Source!I53, 2)*SmtRes!AK271, 2)</f>
        <v>1469.29</v>
      </c>
      <c r="U150">
        <v>2</v>
      </c>
      <c r="Z150">
        <f>SmtRes!X271</f>
        <v>903590057</v>
      </c>
      <c r="AA150">
        <v>1187349410</v>
      </c>
      <c r="AB150">
        <v>135634892</v>
      </c>
    </row>
    <row r="151" spans="1:28" x14ac:dyDescent="0.2">
      <c r="A151">
        <v>20</v>
      </c>
      <c r="B151">
        <v>270</v>
      </c>
      <c r="C151">
        <v>2</v>
      </c>
      <c r="D151">
        <v>0</v>
      </c>
      <c r="E151">
        <f>SmtRes!AV270</f>
        <v>0</v>
      </c>
      <c r="F151" t="str">
        <f>SmtRes!I270</f>
        <v>91.05.04-009</v>
      </c>
      <c r="G151" t="str">
        <f>SmtRes!K270</f>
        <v>Краны мостовые электрические, грузоподъемность 32 т</v>
      </c>
      <c r="H151" t="str">
        <f>SmtRes!O270</f>
        <v>маш.-ч</v>
      </c>
      <c r="I151">
        <f>SmtRes!Y270*Source!I53</f>
        <v>0.92286694999999985</v>
      </c>
      <c r="J151">
        <f>SmtRes!AO270</f>
        <v>1</v>
      </c>
      <c r="K151">
        <f>SmtRes!AF270</f>
        <v>170.92</v>
      </c>
      <c r="L151">
        <f>SmtRes!DB270</f>
        <v>9.0500000000000007</v>
      </c>
      <c r="M151">
        <f>ROUND(ROUND(L151*Source!I53, 2)*1, 2)</f>
        <v>157.88</v>
      </c>
      <c r="N151">
        <f>SmtRes!AB270</f>
        <v>2430.48</v>
      </c>
      <c r="O151">
        <f>ROUND(ROUND(L151*Source!I53, 2)*SmtRes!DA270, 2)</f>
        <v>2245.0500000000002</v>
      </c>
      <c r="P151">
        <f>SmtRes!AG270</f>
        <v>11.84</v>
      </c>
      <c r="Q151">
        <f>SmtRes!DC270</f>
        <v>0.68</v>
      </c>
      <c r="R151">
        <f>ROUND(ROUND(Q151*Source!I53, 2)*1, 2)</f>
        <v>11.86</v>
      </c>
      <c r="S151">
        <f>SmtRes!AC270</f>
        <v>579.69000000000005</v>
      </c>
      <c r="T151">
        <f>ROUND(ROUND(Q151*Source!I53, 2)*SmtRes!AK270, 2)</f>
        <v>580.66999999999996</v>
      </c>
      <c r="U151">
        <v>2</v>
      </c>
      <c r="Z151">
        <f>SmtRes!X270</f>
        <v>-65522733</v>
      </c>
      <c r="AA151">
        <v>-612922966</v>
      </c>
      <c r="AB151">
        <v>-2064095912</v>
      </c>
    </row>
    <row r="152" spans="1:28" x14ac:dyDescent="0.2">
      <c r="A152">
        <v>20</v>
      </c>
      <c r="B152">
        <v>269</v>
      </c>
      <c r="C152">
        <v>2</v>
      </c>
      <c r="D152">
        <v>0</v>
      </c>
      <c r="E152">
        <f>SmtRes!AV269</f>
        <v>0</v>
      </c>
      <c r="F152" t="str">
        <f>SmtRes!I269</f>
        <v>91.05.02-005</v>
      </c>
      <c r="G152" t="str">
        <f>SmtRes!K269</f>
        <v>Краны козловые, грузоподъемность 32 т</v>
      </c>
      <c r="H152" t="str">
        <f>SmtRes!O269</f>
        <v>маш.-ч</v>
      </c>
      <c r="I152">
        <f>SmtRes!Y269*Source!I53</f>
        <v>2.3071673749999997</v>
      </c>
      <c r="J152">
        <f>SmtRes!AO269</f>
        <v>1</v>
      </c>
      <c r="K152">
        <f>SmtRes!AF269</f>
        <v>121.8</v>
      </c>
      <c r="L152">
        <f>SmtRes!DB269</f>
        <v>16.11</v>
      </c>
      <c r="M152">
        <f>ROUND(ROUND(L152*Source!I53, 2)*1, 2)</f>
        <v>281.05</v>
      </c>
      <c r="N152">
        <f>SmtRes!AB269</f>
        <v>1732</v>
      </c>
      <c r="O152">
        <f>ROUND(ROUND(L152*Source!I53, 2)*SmtRes!DA269, 2)</f>
        <v>3996.53</v>
      </c>
      <c r="P152">
        <f>SmtRes!AG269</f>
        <v>13.49</v>
      </c>
      <c r="Q152">
        <f>SmtRes!DC269</f>
        <v>1.96</v>
      </c>
      <c r="R152">
        <f>ROUND(ROUND(Q152*Source!I53, 2)*1, 2)</f>
        <v>34.19</v>
      </c>
      <c r="S152">
        <f>SmtRes!AC269</f>
        <v>660.47</v>
      </c>
      <c r="T152">
        <f>ROUND(ROUND(Q152*Source!I53, 2)*SmtRes!AK269, 2)</f>
        <v>1673.94</v>
      </c>
      <c r="U152">
        <v>2</v>
      </c>
      <c r="Z152">
        <f>SmtRes!X269</f>
        <v>1732737796</v>
      </c>
      <c r="AA152">
        <v>421420774</v>
      </c>
      <c r="AB152">
        <v>1837299789</v>
      </c>
    </row>
    <row r="153" spans="1:28" x14ac:dyDescent="0.2">
      <c r="A153">
        <v>20</v>
      </c>
      <c r="B153">
        <v>267</v>
      </c>
      <c r="C153">
        <v>1</v>
      </c>
      <c r="D153">
        <v>0</v>
      </c>
      <c r="E153">
        <f>SmtRes!AV267</f>
        <v>1</v>
      </c>
      <c r="F153" t="str">
        <f>SmtRes!I267</f>
        <v>1-100-32-82</v>
      </c>
      <c r="G153" t="str">
        <f>SmtRes!K267</f>
        <v>Рабочий среднего разряда 3.2</v>
      </c>
      <c r="H153" t="str">
        <f>SmtRes!O267</f>
        <v>чел.-ч.</v>
      </c>
      <c r="I153">
        <f>SmtRes!Y267*Source!I53</f>
        <v>687.30516101249987</v>
      </c>
      <c r="J153">
        <f>SmtRes!AO267</f>
        <v>1</v>
      </c>
      <c r="K153">
        <f>SmtRes!AH267</f>
        <v>7.81</v>
      </c>
      <c r="L153">
        <f>SmtRes!DB267</f>
        <v>338.46</v>
      </c>
      <c r="M153">
        <f>ROUND(ROUND(L153*Source!I53, 2)*1, 2)</f>
        <v>5904.6</v>
      </c>
      <c r="N153">
        <f>SmtRes!AD267</f>
        <v>382.38</v>
      </c>
      <c r="O153">
        <f>ROUND(ROUND(L153*Source!I53, 2)*SmtRes!DA267, 2)</f>
        <v>289089.21999999997</v>
      </c>
      <c r="P153">
        <f>SmtRes!AG267</f>
        <v>0</v>
      </c>
      <c r="Q153">
        <f>SmtRes!DC267</f>
        <v>0</v>
      </c>
      <c r="R153">
        <f>ROUND(ROUND(Q153*Source!I53, 2)*1, 2)</f>
        <v>0</v>
      </c>
      <c r="S153">
        <f>SmtRes!AC267</f>
        <v>0</v>
      </c>
      <c r="T153">
        <f>ROUND(ROUND(Q153*Source!I53, 2)*SmtRes!AK267, 2)</f>
        <v>0</v>
      </c>
      <c r="U153">
        <v>1</v>
      </c>
      <c r="Z153">
        <f>SmtRes!X267</f>
        <v>-1308667438</v>
      </c>
      <c r="AA153">
        <v>-1796054904</v>
      </c>
      <c r="AB153">
        <v>-783202528</v>
      </c>
    </row>
    <row r="154" spans="1:28" x14ac:dyDescent="0.2">
      <c r="A154">
        <v>20</v>
      </c>
      <c r="B154">
        <v>298</v>
      </c>
      <c r="C154">
        <v>3</v>
      </c>
      <c r="D154">
        <v>0</v>
      </c>
      <c r="E154">
        <f>SmtRes!AV298</f>
        <v>0</v>
      </c>
      <c r="F154" t="str">
        <f>SmtRes!I298</f>
        <v>999-9950</v>
      </c>
      <c r="G154" t="str">
        <f>SmtRes!K298</f>
        <v>Вспомогательные ненормируемые материалы (2% от ОЗП)</v>
      </c>
      <c r="H154" t="str">
        <f>SmtRes!O298</f>
        <v>РУБ</v>
      </c>
      <c r="I154">
        <f>SmtRes!Y298*Source!I54</f>
        <v>283.3581135</v>
      </c>
      <c r="J154">
        <f>SmtRes!AO298</f>
        <v>1</v>
      </c>
      <c r="K154">
        <f>SmtRes!AE298</f>
        <v>1</v>
      </c>
      <c r="L154">
        <f>SmtRes!DB298</f>
        <v>79.03</v>
      </c>
      <c r="M154">
        <f>ROUND(ROUND(L154*Source!I54, 2)*1, 2)</f>
        <v>283.36</v>
      </c>
      <c r="N154">
        <f>SmtRes!AA298</f>
        <v>9.56</v>
      </c>
      <c r="O154">
        <f>ROUND(ROUND(L154*Source!I54, 2)*SmtRes!DA298, 2)</f>
        <v>2708.92</v>
      </c>
      <c r="P154">
        <f>SmtRes!AG298</f>
        <v>0</v>
      </c>
      <c r="Q154">
        <f>SmtRes!DC298</f>
        <v>0</v>
      </c>
      <c r="R154">
        <f>ROUND(ROUND(Q154*Source!I54, 2)*1, 2)</f>
        <v>0</v>
      </c>
      <c r="S154">
        <f>SmtRes!AC298</f>
        <v>0</v>
      </c>
      <c r="T154">
        <f>ROUND(ROUND(Q154*Source!I54, 2)*SmtRes!AK298, 2)</f>
        <v>0</v>
      </c>
      <c r="U154">
        <v>3</v>
      </c>
      <c r="Z154">
        <f>SmtRes!X298</f>
        <v>-1731369543</v>
      </c>
      <c r="AA154">
        <v>-1544322804</v>
      </c>
      <c r="AB154">
        <v>1831113819</v>
      </c>
    </row>
    <row r="155" spans="1:28" x14ac:dyDescent="0.2">
      <c r="A155">
        <v>20</v>
      </c>
      <c r="B155">
        <v>296</v>
      </c>
      <c r="C155">
        <v>3</v>
      </c>
      <c r="D155">
        <v>0</v>
      </c>
      <c r="E155">
        <f>SmtRes!AV296</f>
        <v>0</v>
      </c>
      <c r="F155" t="str">
        <f>SmtRes!I296</f>
        <v>01.7.11.07-0041</v>
      </c>
      <c r="G155" t="str">
        <f>SmtRes!K296</f>
        <v>Электроды диаметром 4 мм Э55</v>
      </c>
      <c r="H155" t="str">
        <f>SmtRes!O296</f>
        <v>т</v>
      </c>
      <c r="I155">
        <f>SmtRes!Y296*Source!I54</f>
        <v>6.2386830000000001E-3</v>
      </c>
      <c r="J155">
        <f>SmtRes!AO296</f>
        <v>1</v>
      </c>
      <c r="K155">
        <f>SmtRes!AE296</f>
        <v>13245.25</v>
      </c>
      <c r="L155">
        <f>SmtRes!DB296</f>
        <v>23.05</v>
      </c>
      <c r="M155">
        <f>ROUND(ROUND(L155*Source!I54, 2)*1, 2)</f>
        <v>82.64</v>
      </c>
      <c r="N155">
        <f>SmtRes!AA296</f>
        <v>126624.59</v>
      </c>
      <c r="O155">
        <f>ROUND(ROUND(L155*Source!I54, 2)*SmtRes!DA296, 2)</f>
        <v>790.04</v>
      </c>
      <c r="P155">
        <f>SmtRes!AG296</f>
        <v>0</v>
      </c>
      <c r="Q155">
        <f>SmtRes!DC296</f>
        <v>0</v>
      </c>
      <c r="R155">
        <f>ROUND(ROUND(Q155*Source!I54, 2)*1, 2)</f>
        <v>0</v>
      </c>
      <c r="S155">
        <f>SmtRes!AC296</f>
        <v>0</v>
      </c>
      <c r="T155">
        <f>ROUND(ROUND(Q155*Source!I54, 2)*SmtRes!AK296, 2)</f>
        <v>0</v>
      </c>
      <c r="U155">
        <v>3</v>
      </c>
      <c r="Z155">
        <f>SmtRes!X296</f>
        <v>-1570597375</v>
      </c>
      <c r="AA155">
        <v>-1041908292</v>
      </c>
      <c r="AB155">
        <v>2020748563</v>
      </c>
    </row>
    <row r="156" spans="1:28" x14ac:dyDescent="0.2">
      <c r="A156">
        <v>20</v>
      </c>
      <c r="B156">
        <v>295</v>
      </c>
      <c r="C156">
        <v>2</v>
      </c>
      <c r="D156">
        <v>0</v>
      </c>
      <c r="E156">
        <f>SmtRes!AV295</f>
        <v>0</v>
      </c>
      <c r="F156" t="str">
        <f>SmtRes!I295</f>
        <v>91.17.04-231</v>
      </c>
      <c r="G156" t="str">
        <f>SmtRes!K295</f>
        <v>Установки для сварки автоматической под слоем флюса</v>
      </c>
      <c r="H156" t="str">
        <f>SmtRes!O295</f>
        <v>маш.-ч</v>
      </c>
      <c r="I156">
        <f>SmtRes!Y295*Source!I54</f>
        <v>30.821424562499995</v>
      </c>
      <c r="J156">
        <f>SmtRes!AO295</f>
        <v>1</v>
      </c>
      <c r="K156">
        <f>SmtRes!AF295</f>
        <v>35.19</v>
      </c>
      <c r="L156">
        <f>SmtRes!DB295</f>
        <v>302.51</v>
      </c>
      <c r="M156">
        <f>ROUND(ROUND(L156*Source!I54, 2)*1, 2)</f>
        <v>1084.6300000000001</v>
      </c>
      <c r="N156">
        <f>SmtRes!AB295</f>
        <v>500.4</v>
      </c>
      <c r="O156">
        <f>ROUND(ROUND(L156*Source!I54, 2)*SmtRes!DA295, 2)</f>
        <v>15423.44</v>
      </c>
      <c r="P156">
        <f>SmtRes!AG295</f>
        <v>0</v>
      </c>
      <c r="Q156">
        <f>SmtRes!DC295</f>
        <v>0</v>
      </c>
      <c r="R156">
        <f>ROUND(ROUND(Q156*Source!I54, 2)*1, 2)</f>
        <v>0</v>
      </c>
      <c r="S156">
        <f>SmtRes!AC295</f>
        <v>0</v>
      </c>
      <c r="T156">
        <f>ROUND(ROUND(Q156*Source!I54, 2)*SmtRes!AK295, 2)</f>
        <v>0</v>
      </c>
      <c r="U156">
        <v>2</v>
      </c>
      <c r="Z156">
        <f>SmtRes!X295</f>
        <v>-478804721</v>
      </c>
      <c r="AA156">
        <v>-1983934597</v>
      </c>
      <c r="AB156">
        <v>2134671400</v>
      </c>
    </row>
    <row r="157" spans="1:28" x14ac:dyDescent="0.2">
      <c r="A157">
        <v>20</v>
      </c>
      <c r="B157">
        <v>294</v>
      </c>
      <c r="C157">
        <v>2</v>
      </c>
      <c r="D157">
        <v>0</v>
      </c>
      <c r="E157">
        <f>SmtRes!AV294</f>
        <v>0</v>
      </c>
      <c r="F157" t="str">
        <f>SmtRes!I294</f>
        <v>91.14.02-003</v>
      </c>
      <c r="G157" t="str">
        <f>SmtRes!K294</f>
        <v>Автомобили бортовые, грузоподъемность до 10 т</v>
      </c>
      <c r="H157" t="str">
        <f>SmtRes!O294</f>
        <v>маш.-ч</v>
      </c>
      <c r="I157">
        <f>SmtRes!Y294*Source!I54</f>
        <v>68.755485562499985</v>
      </c>
      <c r="J157">
        <f>SmtRes!AO294</f>
        <v>1</v>
      </c>
      <c r="K157">
        <f>SmtRes!AF294</f>
        <v>102.48</v>
      </c>
      <c r="L157">
        <f>SmtRes!DB294</f>
        <v>1965.18</v>
      </c>
      <c r="M157">
        <f>ROUND(ROUND(L157*Source!I54, 2)*1, 2)</f>
        <v>7046.05</v>
      </c>
      <c r="N157">
        <f>SmtRes!AB294</f>
        <v>1457.27</v>
      </c>
      <c r="O157">
        <f>ROUND(ROUND(L157*Source!I54, 2)*SmtRes!DA294, 2)</f>
        <v>100194.83</v>
      </c>
      <c r="P157">
        <f>SmtRes!AG294</f>
        <v>11.84</v>
      </c>
      <c r="Q157">
        <f>SmtRes!DC294</f>
        <v>249.75</v>
      </c>
      <c r="R157">
        <f>ROUND(ROUND(Q157*Source!I54, 2)*1, 2)</f>
        <v>895.47</v>
      </c>
      <c r="S157">
        <f>SmtRes!AC294</f>
        <v>579.69000000000005</v>
      </c>
      <c r="T157">
        <f>ROUND(ROUND(Q157*Source!I54, 2)*SmtRes!AK294, 2)</f>
        <v>43842.21</v>
      </c>
      <c r="U157">
        <v>2</v>
      </c>
      <c r="Z157">
        <f>SmtRes!X294</f>
        <v>1820267133</v>
      </c>
      <c r="AA157">
        <v>-1845568181</v>
      </c>
      <c r="AB157">
        <v>725821386</v>
      </c>
    </row>
    <row r="158" spans="1:28" x14ac:dyDescent="0.2">
      <c r="A158">
        <v>20</v>
      </c>
      <c r="B158">
        <v>293</v>
      </c>
      <c r="C158">
        <v>2</v>
      </c>
      <c r="D158">
        <v>0</v>
      </c>
      <c r="E158">
        <f>SmtRes!AV293</f>
        <v>0</v>
      </c>
      <c r="F158" t="str">
        <f>SmtRes!I293</f>
        <v>91.05.08-006</v>
      </c>
      <c r="G158" t="str">
        <f>SmtRes!K293</f>
        <v>Краны на пневмоколесном ходу, грузоподъемность 16 т</v>
      </c>
      <c r="H158" t="str">
        <f>SmtRes!O293</f>
        <v>маш.-ч</v>
      </c>
      <c r="I158">
        <f>SmtRes!Y293*Source!I54</f>
        <v>588.92629702499994</v>
      </c>
      <c r="J158">
        <f>SmtRes!AO293</f>
        <v>1</v>
      </c>
      <c r="K158">
        <f>SmtRes!AF293</f>
        <v>131.88999999999999</v>
      </c>
      <c r="L158">
        <f>SmtRes!DB293</f>
        <v>21663.53</v>
      </c>
      <c r="M158">
        <f>ROUND(ROUND(L158*Source!I54, 2)*1, 2)</f>
        <v>77673.5</v>
      </c>
      <c r="N158">
        <f>SmtRes!AB293</f>
        <v>1875.48</v>
      </c>
      <c r="O158">
        <f>ROUND(ROUND(L158*Source!I54, 2)*SmtRes!DA293, 2)</f>
        <v>1104517.17</v>
      </c>
      <c r="P158">
        <f>SmtRes!AG293</f>
        <v>11.84</v>
      </c>
      <c r="Q158">
        <f>SmtRes!DC293</f>
        <v>2139.25</v>
      </c>
      <c r="R158">
        <f>ROUND(ROUND(Q158*Source!I54, 2)*1, 2)</f>
        <v>7670.17</v>
      </c>
      <c r="S158">
        <f>SmtRes!AC293</f>
        <v>579.69000000000005</v>
      </c>
      <c r="T158">
        <f>ROUND(ROUND(Q158*Source!I54, 2)*SmtRes!AK293, 2)</f>
        <v>375531.52000000002</v>
      </c>
      <c r="U158">
        <v>2</v>
      </c>
      <c r="Z158">
        <f>SmtRes!X293</f>
        <v>652201176</v>
      </c>
      <c r="AA158">
        <v>-76897756</v>
      </c>
      <c r="AB158">
        <v>-1753334859</v>
      </c>
    </row>
    <row r="159" spans="1:28" x14ac:dyDescent="0.2">
      <c r="A159">
        <v>20</v>
      </c>
      <c r="B159">
        <v>291</v>
      </c>
      <c r="C159">
        <v>1</v>
      </c>
      <c r="D159">
        <v>0</v>
      </c>
      <c r="E159">
        <f>SmtRes!AV291</f>
        <v>1</v>
      </c>
      <c r="F159" t="str">
        <f>SmtRes!I291</f>
        <v>1-100-40-82</v>
      </c>
      <c r="G159" t="str">
        <f>SmtRes!K291</f>
        <v>Рабочий среднего разряда 4</v>
      </c>
      <c r="H159" t="str">
        <f>SmtRes!O291</f>
        <v>чел.-ч.</v>
      </c>
      <c r="I159">
        <f>SmtRes!Y291*Source!I54</f>
        <v>2181.2085074999995</v>
      </c>
      <c r="J159">
        <f>SmtRes!AO291</f>
        <v>1</v>
      </c>
      <c r="K159">
        <f>SmtRes!AH291</f>
        <v>8.59</v>
      </c>
      <c r="L159">
        <f>SmtRes!DB291</f>
        <v>5748.3</v>
      </c>
      <c r="M159">
        <f>ROUND(ROUND(L159*Source!I54, 2)*1, 2)</f>
        <v>20610.240000000002</v>
      </c>
      <c r="N159">
        <f>SmtRes!AD291</f>
        <v>420.57</v>
      </c>
      <c r="O159">
        <f>ROUND(ROUND(L159*Source!I54, 2)*SmtRes!DA291, 2)</f>
        <v>1009077.35</v>
      </c>
      <c r="P159">
        <f>SmtRes!AG291</f>
        <v>0</v>
      </c>
      <c r="Q159">
        <f>SmtRes!DC291</f>
        <v>0</v>
      </c>
      <c r="R159">
        <f>ROUND(ROUND(Q159*Source!I54, 2)*1, 2)</f>
        <v>0</v>
      </c>
      <c r="S159">
        <f>SmtRes!AC291</f>
        <v>0</v>
      </c>
      <c r="T159">
        <f>ROUND(ROUND(Q159*Source!I54, 2)*SmtRes!AK291, 2)</f>
        <v>0</v>
      </c>
      <c r="U159">
        <v>1</v>
      </c>
      <c r="Z159">
        <f>SmtRes!X291</f>
        <v>-1853062777</v>
      </c>
      <c r="AA159">
        <v>-1614965587</v>
      </c>
      <c r="AB159">
        <v>507693359</v>
      </c>
    </row>
    <row r="160" spans="1:28" x14ac:dyDescent="0.2">
      <c r="A160">
        <f>Source!A55</f>
        <v>17</v>
      </c>
      <c r="B160">
        <v>55</v>
      </c>
      <c r="C160">
        <v>3</v>
      </c>
      <c r="D160">
        <f>Source!BI55</f>
        <v>1</v>
      </c>
      <c r="E160">
        <f>Source!FS55</f>
        <v>0</v>
      </c>
      <c r="F160" t="str">
        <f>Source!F55</f>
        <v>07.5.01.02-0091</v>
      </c>
      <c r="G160" t="str">
        <f>Source!G55</f>
        <v>Электрофильтр ПГ-8</v>
      </c>
      <c r="H160" t="str">
        <f>Source!H55</f>
        <v>ШТ</v>
      </c>
      <c r="I160">
        <f>Source!I55</f>
        <v>1</v>
      </c>
      <c r="J160">
        <v>1</v>
      </c>
      <c r="K160">
        <f>Source!AC55</f>
        <v>2405857.7400000002</v>
      </c>
      <c r="M160">
        <f>ROUND(K160*I160, 2)</f>
        <v>2405857.7400000002</v>
      </c>
      <c r="N160">
        <f>Source!AC55*IF(Source!BC55&lt;&gt; 0, Source!BC55, 1)</f>
        <v>22999999.994400002</v>
      </c>
      <c r="O160">
        <f>ROUND(N160*I160, 2)</f>
        <v>22999999.989999998</v>
      </c>
      <c r="P160">
        <f>Source!AE55</f>
        <v>0</v>
      </c>
      <c r="R160">
        <f>ROUND(P160*I160, 2)</f>
        <v>0</v>
      </c>
      <c r="S160">
        <f>Source!AE55*IF(Source!BS55&lt;&gt; 0, Source!BS55, 1)</f>
        <v>0</v>
      </c>
      <c r="T160">
        <f>ROUND(S160*I160, 2)</f>
        <v>0</v>
      </c>
      <c r="U160">
        <v>3</v>
      </c>
      <c r="Z160">
        <f>Source!GF55</f>
        <v>-2068173593</v>
      </c>
      <c r="AA160">
        <v>1948598889</v>
      </c>
      <c r="AB160">
        <v>-1397055917</v>
      </c>
    </row>
    <row r="161" spans="1:28" x14ac:dyDescent="0.2">
      <c r="A161">
        <v>20</v>
      </c>
      <c r="B161">
        <v>314</v>
      </c>
      <c r="C161">
        <v>3</v>
      </c>
      <c r="D161">
        <v>0</v>
      </c>
      <c r="E161">
        <f>SmtRes!AV314</f>
        <v>0</v>
      </c>
      <c r="F161" t="str">
        <f>SmtRes!I314</f>
        <v>999-9950</v>
      </c>
      <c r="G161" t="str">
        <f>SmtRes!K314</f>
        <v>Вспомогательные ненормируемые материалы (2% от ОЗП)</v>
      </c>
      <c r="H161" t="str">
        <f>SmtRes!O314</f>
        <v>РУБ</v>
      </c>
      <c r="I161">
        <f>SmtRes!Y314*Source!I56</f>
        <v>19.1258418</v>
      </c>
      <c r="J161">
        <f>SmtRes!AO314</f>
        <v>1</v>
      </c>
      <c r="K161">
        <f>SmtRes!AE314</f>
        <v>1</v>
      </c>
      <c r="L161">
        <f>SmtRes!DB314</f>
        <v>82.29</v>
      </c>
      <c r="M161">
        <f>ROUND(ROUND(L161*Source!I56, 2)*1, 2)</f>
        <v>19.13</v>
      </c>
      <c r="N161">
        <f>SmtRes!AA314</f>
        <v>9.56</v>
      </c>
      <c r="O161">
        <f>ROUND(ROUND(L161*Source!I56, 2)*SmtRes!DA314, 2)</f>
        <v>182.88</v>
      </c>
      <c r="P161">
        <f>SmtRes!AG314</f>
        <v>0</v>
      </c>
      <c r="Q161">
        <f>SmtRes!DC314</f>
        <v>0</v>
      </c>
      <c r="R161">
        <f>ROUND(ROUND(Q161*Source!I56, 2)*1, 2)</f>
        <v>0</v>
      </c>
      <c r="S161">
        <f>SmtRes!AC314</f>
        <v>0</v>
      </c>
      <c r="T161">
        <f>ROUND(ROUND(Q161*Source!I56, 2)*SmtRes!AK314, 2)</f>
        <v>0</v>
      </c>
      <c r="U161">
        <v>3</v>
      </c>
      <c r="Z161">
        <f>SmtRes!X314</f>
        <v>-1731369543</v>
      </c>
      <c r="AA161">
        <v>-1544322804</v>
      </c>
      <c r="AB161">
        <v>1831113819</v>
      </c>
    </row>
    <row r="162" spans="1:28" x14ac:dyDescent="0.2">
      <c r="A162">
        <v>20</v>
      </c>
      <c r="B162">
        <v>312</v>
      </c>
      <c r="C162">
        <v>3</v>
      </c>
      <c r="D162">
        <v>0</v>
      </c>
      <c r="E162">
        <f>SmtRes!AV312</f>
        <v>0</v>
      </c>
      <c r="F162" t="str">
        <f>SmtRes!I312</f>
        <v>01.7.11.07-0041</v>
      </c>
      <c r="G162" t="str">
        <f>SmtRes!K312</f>
        <v>Электроды диаметром 4 мм Э55</v>
      </c>
      <c r="H162" t="str">
        <f>SmtRes!O312</f>
        <v>т</v>
      </c>
      <c r="I162">
        <f>SmtRes!Y312*Source!I56</f>
        <v>3.2306380000000003E-2</v>
      </c>
      <c r="J162">
        <f>SmtRes!AO312</f>
        <v>1</v>
      </c>
      <c r="K162">
        <f>SmtRes!AE312</f>
        <v>13245.25</v>
      </c>
      <c r="L162">
        <f>SmtRes!DB312</f>
        <v>1841.09</v>
      </c>
      <c r="M162">
        <f>ROUND(ROUND(L162*Source!I56, 2)*1, 2)</f>
        <v>427.91</v>
      </c>
      <c r="N162">
        <f>SmtRes!AA312</f>
        <v>126624.59</v>
      </c>
      <c r="O162">
        <f>ROUND(ROUND(L162*Source!I56, 2)*SmtRes!DA312, 2)</f>
        <v>4090.82</v>
      </c>
      <c r="P162">
        <f>SmtRes!AG312</f>
        <v>0</v>
      </c>
      <c r="Q162">
        <f>SmtRes!DC312</f>
        <v>0</v>
      </c>
      <c r="R162">
        <f>ROUND(ROUND(Q162*Source!I56, 2)*1, 2)</f>
        <v>0</v>
      </c>
      <c r="S162">
        <f>SmtRes!AC312</f>
        <v>0</v>
      </c>
      <c r="T162">
        <f>ROUND(ROUND(Q162*Source!I56, 2)*SmtRes!AK312, 2)</f>
        <v>0</v>
      </c>
      <c r="U162">
        <v>3</v>
      </c>
      <c r="Z162">
        <f>SmtRes!X312</f>
        <v>-1570597375</v>
      </c>
      <c r="AA162">
        <v>-1041908292</v>
      </c>
      <c r="AB162">
        <v>2020748563</v>
      </c>
    </row>
    <row r="163" spans="1:28" x14ac:dyDescent="0.2">
      <c r="A163">
        <v>20</v>
      </c>
      <c r="B163">
        <v>311</v>
      </c>
      <c r="C163">
        <v>3</v>
      </c>
      <c r="D163">
        <v>0</v>
      </c>
      <c r="E163">
        <f>SmtRes!AV311</f>
        <v>0</v>
      </c>
      <c r="F163" t="str">
        <f>SmtRes!I311</f>
        <v>01.7.11.06-0002</v>
      </c>
      <c r="G163" t="str">
        <f>SmtRes!K311</f>
        <v>Флюс АН-47</v>
      </c>
      <c r="H163" t="str">
        <f>SmtRes!O311</f>
        <v>т</v>
      </c>
      <c r="I163">
        <f>SmtRes!Y311*Source!I56</f>
        <v>4.8808200000000001E-3</v>
      </c>
      <c r="J163">
        <f>SmtRes!AO311</f>
        <v>1</v>
      </c>
      <c r="K163">
        <f>SmtRes!AE311</f>
        <v>16204.33</v>
      </c>
      <c r="L163">
        <f>SmtRes!DB311</f>
        <v>340.29</v>
      </c>
      <c r="M163">
        <f>ROUND(ROUND(L163*Source!I56, 2)*1, 2)</f>
        <v>79.09</v>
      </c>
      <c r="N163">
        <f>SmtRes!AA311</f>
        <v>154913.39000000001</v>
      </c>
      <c r="O163">
        <f>ROUND(ROUND(L163*Source!I56, 2)*SmtRes!DA311, 2)</f>
        <v>756.1</v>
      </c>
      <c r="P163">
        <f>SmtRes!AG311</f>
        <v>0</v>
      </c>
      <c r="Q163">
        <f>SmtRes!DC311</f>
        <v>0</v>
      </c>
      <c r="R163">
        <f>ROUND(ROUND(Q163*Source!I56, 2)*1, 2)</f>
        <v>0</v>
      </c>
      <c r="S163">
        <f>SmtRes!AC311</f>
        <v>0</v>
      </c>
      <c r="T163">
        <f>ROUND(ROUND(Q163*Source!I56, 2)*SmtRes!AK311, 2)</f>
        <v>0</v>
      </c>
      <c r="U163">
        <v>3</v>
      </c>
      <c r="Z163">
        <f>SmtRes!X311</f>
        <v>1888566897</v>
      </c>
      <c r="AA163">
        <v>1161564502</v>
      </c>
      <c r="AB163">
        <v>2078040255</v>
      </c>
    </row>
    <row r="164" spans="1:28" x14ac:dyDescent="0.2">
      <c r="A164">
        <v>20</v>
      </c>
      <c r="B164">
        <v>310</v>
      </c>
      <c r="C164">
        <v>3</v>
      </c>
      <c r="D164">
        <v>0</v>
      </c>
      <c r="E164">
        <f>SmtRes!AV310</f>
        <v>0</v>
      </c>
      <c r="F164" t="str">
        <f>SmtRes!I310</f>
        <v>01.7.11.04-0071</v>
      </c>
      <c r="G164" t="str">
        <f>SmtRes!K310</f>
        <v>Проволока сварочная легированная диаметром 2 мм</v>
      </c>
      <c r="H164" t="str">
        <f>SmtRes!O310</f>
        <v>т</v>
      </c>
      <c r="I164">
        <f>SmtRes!Y310*Source!I56</f>
        <v>1.1620999999999999E-2</v>
      </c>
      <c r="J164">
        <f>SmtRes!AO310</f>
        <v>1</v>
      </c>
      <c r="K164">
        <f>SmtRes!AE310</f>
        <v>12851.36</v>
      </c>
      <c r="L164">
        <f>SmtRes!DB310</f>
        <v>642.57000000000005</v>
      </c>
      <c r="M164">
        <f>ROUND(ROUND(L164*Source!I56, 2)*1, 2)</f>
        <v>149.35</v>
      </c>
      <c r="N164">
        <f>SmtRes!AA310</f>
        <v>122859</v>
      </c>
      <c r="O164">
        <f>ROUND(ROUND(L164*Source!I56, 2)*SmtRes!DA310, 2)</f>
        <v>1427.79</v>
      </c>
      <c r="P164">
        <f>SmtRes!AG310</f>
        <v>0</v>
      </c>
      <c r="Q164">
        <f>SmtRes!DC310</f>
        <v>0</v>
      </c>
      <c r="R164">
        <f>ROUND(ROUND(Q164*Source!I56, 2)*1, 2)</f>
        <v>0</v>
      </c>
      <c r="S164">
        <f>SmtRes!AC310</f>
        <v>0</v>
      </c>
      <c r="T164">
        <f>ROUND(ROUND(Q164*Source!I56, 2)*SmtRes!AK310, 2)</f>
        <v>0</v>
      </c>
      <c r="U164">
        <v>3</v>
      </c>
      <c r="Z164">
        <f>SmtRes!X310</f>
        <v>-1341816797</v>
      </c>
      <c r="AA164">
        <v>-512696012</v>
      </c>
      <c r="AB164">
        <v>909675813</v>
      </c>
    </row>
    <row r="165" spans="1:28" x14ac:dyDescent="0.2">
      <c r="A165">
        <v>20</v>
      </c>
      <c r="B165">
        <v>309</v>
      </c>
      <c r="C165">
        <v>3</v>
      </c>
      <c r="D165">
        <v>0</v>
      </c>
      <c r="E165">
        <f>SmtRes!AV309</f>
        <v>0</v>
      </c>
      <c r="F165" t="str">
        <f>SmtRes!I309</f>
        <v>01.7.03.01-0002</v>
      </c>
      <c r="G165" t="str">
        <f>SmtRes!K309</f>
        <v>Вода водопроводная</v>
      </c>
      <c r="H165" t="str">
        <f>SmtRes!O309</f>
        <v>м3</v>
      </c>
      <c r="I165">
        <f>SmtRes!Y309*Source!I56</f>
        <v>7.2050199999999993</v>
      </c>
      <c r="J165">
        <f>SmtRes!AO309</f>
        <v>1</v>
      </c>
      <c r="K165">
        <f>SmtRes!AE309</f>
        <v>3.15</v>
      </c>
      <c r="L165">
        <f>SmtRes!DB309</f>
        <v>97.65</v>
      </c>
      <c r="M165">
        <f>ROUND(ROUND(L165*Source!I56, 2)*1, 2)</f>
        <v>22.7</v>
      </c>
      <c r="N165">
        <f>SmtRes!AA309</f>
        <v>30.11</v>
      </c>
      <c r="O165">
        <f>ROUND(ROUND(L165*Source!I56, 2)*SmtRes!DA309, 2)</f>
        <v>217.01</v>
      </c>
      <c r="P165">
        <f>SmtRes!AG309</f>
        <v>0</v>
      </c>
      <c r="Q165">
        <f>SmtRes!DC309</f>
        <v>0</v>
      </c>
      <c r="R165">
        <f>ROUND(ROUND(Q165*Source!I56, 2)*1, 2)</f>
        <v>0</v>
      </c>
      <c r="S165">
        <f>SmtRes!AC309</f>
        <v>0</v>
      </c>
      <c r="T165">
        <f>ROUND(ROUND(Q165*Source!I56, 2)*SmtRes!AK309, 2)</f>
        <v>0</v>
      </c>
      <c r="U165">
        <v>3</v>
      </c>
      <c r="Z165">
        <f>SmtRes!X309</f>
        <v>1490861376</v>
      </c>
      <c r="AA165">
        <v>-1788255720</v>
      </c>
      <c r="AB165">
        <v>1088682035</v>
      </c>
    </row>
    <row r="166" spans="1:28" x14ac:dyDescent="0.2">
      <c r="A166">
        <v>20</v>
      </c>
      <c r="B166">
        <v>308</v>
      </c>
      <c r="C166">
        <v>3</v>
      </c>
      <c r="D166">
        <v>0</v>
      </c>
      <c r="E166">
        <f>SmtRes!AV308</f>
        <v>0</v>
      </c>
      <c r="F166" t="str">
        <f>SmtRes!I308</f>
        <v>01.3.02.09-0022</v>
      </c>
      <c r="G166" t="str">
        <f>SmtRes!K308</f>
        <v>Пропан-бутан, смесь техническая</v>
      </c>
      <c r="H166" t="str">
        <f>SmtRes!O308</f>
        <v>кг</v>
      </c>
      <c r="I166">
        <f>SmtRes!Y308*Source!I56</f>
        <v>3.7187199999999998</v>
      </c>
      <c r="J166">
        <f>SmtRes!AO308</f>
        <v>1</v>
      </c>
      <c r="K166">
        <f>SmtRes!AE308</f>
        <v>4.47</v>
      </c>
      <c r="L166">
        <f>SmtRes!DB308</f>
        <v>71.52</v>
      </c>
      <c r="M166">
        <f>ROUND(ROUND(L166*Source!I56, 2)*1, 2)</f>
        <v>16.62</v>
      </c>
      <c r="N166">
        <f>SmtRes!AA308</f>
        <v>42.73</v>
      </c>
      <c r="O166">
        <f>ROUND(ROUND(L166*Source!I56, 2)*SmtRes!DA308, 2)</f>
        <v>158.88999999999999</v>
      </c>
      <c r="P166">
        <f>SmtRes!AG308</f>
        <v>0</v>
      </c>
      <c r="Q166">
        <f>SmtRes!DC308</f>
        <v>0</v>
      </c>
      <c r="R166">
        <f>ROUND(ROUND(Q166*Source!I56, 2)*1, 2)</f>
        <v>0</v>
      </c>
      <c r="S166">
        <f>SmtRes!AC308</f>
        <v>0</v>
      </c>
      <c r="T166">
        <f>ROUND(ROUND(Q166*Source!I56, 2)*SmtRes!AK308, 2)</f>
        <v>0</v>
      </c>
      <c r="U166">
        <v>3</v>
      </c>
      <c r="Z166">
        <f>SmtRes!X308</f>
        <v>-1411127917</v>
      </c>
      <c r="AA166">
        <v>83566203</v>
      </c>
      <c r="AB166">
        <v>-697753276</v>
      </c>
    </row>
    <row r="167" spans="1:28" x14ac:dyDescent="0.2">
      <c r="A167">
        <v>20</v>
      </c>
      <c r="B167">
        <v>307</v>
      </c>
      <c r="C167">
        <v>3</v>
      </c>
      <c r="D167">
        <v>0</v>
      </c>
      <c r="E167">
        <f>SmtRes!AV307</f>
        <v>0</v>
      </c>
      <c r="F167" t="str">
        <f>SmtRes!I307</f>
        <v>01.3.02.08-0001</v>
      </c>
      <c r="G167" t="str">
        <f>SmtRes!K307</f>
        <v>Кислород технический газообразный</v>
      </c>
      <c r="H167" t="str">
        <f>SmtRes!O307</f>
        <v>м3</v>
      </c>
      <c r="I167">
        <f>SmtRes!Y307*Source!I56</f>
        <v>16.501819999999999</v>
      </c>
      <c r="J167">
        <f>SmtRes!AO307</f>
        <v>1</v>
      </c>
      <c r="K167">
        <f>SmtRes!AE307</f>
        <v>8.7899999999999991</v>
      </c>
      <c r="L167">
        <f>SmtRes!DB307</f>
        <v>624.09</v>
      </c>
      <c r="M167">
        <f>ROUND(ROUND(L167*Source!I56, 2)*1, 2)</f>
        <v>145.05000000000001</v>
      </c>
      <c r="N167">
        <f>SmtRes!AA307</f>
        <v>84.03</v>
      </c>
      <c r="O167">
        <f>ROUND(ROUND(L167*Source!I56, 2)*SmtRes!DA307, 2)</f>
        <v>1386.68</v>
      </c>
      <c r="P167">
        <f>SmtRes!AG307</f>
        <v>0</v>
      </c>
      <c r="Q167">
        <f>SmtRes!DC307</f>
        <v>0</v>
      </c>
      <c r="R167">
        <f>ROUND(ROUND(Q167*Source!I56, 2)*1, 2)</f>
        <v>0</v>
      </c>
      <c r="S167">
        <f>SmtRes!AC307</f>
        <v>0</v>
      </c>
      <c r="T167">
        <f>ROUND(ROUND(Q167*Source!I56, 2)*SmtRes!AK307, 2)</f>
        <v>0</v>
      </c>
      <c r="U167">
        <v>3</v>
      </c>
      <c r="Z167">
        <f>SmtRes!X307</f>
        <v>1597319531</v>
      </c>
      <c r="AA167">
        <v>-1568691806</v>
      </c>
      <c r="AB167">
        <v>1232018711</v>
      </c>
    </row>
    <row r="168" spans="1:28" x14ac:dyDescent="0.2">
      <c r="A168">
        <v>20</v>
      </c>
      <c r="B168">
        <v>306</v>
      </c>
      <c r="C168">
        <v>3</v>
      </c>
      <c r="D168">
        <v>0</v>
      </c>
      <c r="E168">
        <f>SmtRes!AV306</f>
        <v>0</v>
      </c>
      <c r="F168" t="str">
        <f>SmtRes!I306</f>
        <v>01.3.02.06-0011</v>
      </c>
      <c r="G168" t="str">
        <f>SmtRes!K306</f>
        <v>Углекислый газ</v>
      </c>
      <c r="H168" t="str">
        <f>SmtRes!O306</f>
        <v>т</v>
      </c>
      <c r="I168">
        <f>SmtRes!Y306*Source!I56</f>
        <v>8.5995399999999993E-3</v>
      </c>
      <c r="J168">
        <f>SmtRes!AO306</f>
        <v>1</v>
      </c>
      <c r="K168">
        <f>SmtRes!AE306</f>
        <v>888.84</v>
      </c>
      <c r="L168">
        <f>SmtRes!DB306</f>
        <v>32.89</v>
      </c>
      <c r="M168">
        <f>ROUND(ROUND(L168*Source!I56, 2)*1, 2)</f>
        <v>7.64</v>
      </c>
      <c r="N168">
        <f>SmtRes!AA306</f>
        <v>8497.31</v>
      </c>
      <c r="O168">
        <f>ROUND(ROUND(L168*Source!I56, 2)*SmtRes!DA306, 2)</f>
        <v>73.040000000000006</v>
      </c>
      <c r="P168">
        <f>SmtRes!AG306</f>
        <v>0</v>
      </c>
      <c r="Q168">
        <f>SmtRes!DC306</f>
        <v>0</v>
      </c>
      <c r="R168">
        <f>ROUND(ROUND(Q168*Source!I56, 2)*1, 2)</f>
        <v>0</v>
      </c>
      <c r="S168">
        <f>SmtRes!AC306</f>
        <v>0</v>
      </c>
      <c r="T168">
        <f>ROUND(ROUND(Q168*Source!I56, 2)*SmtRes!AK306, 2)</f>
        <v>0</v>
      </c>
      <c r="U168">
        <v>3</v>
      </c>
      <c r="Z168">
        <f>SmtRes!X306</f>
        <v>-170004378</v>
      </c>
      <c r="AA168">
        <v>569149473</v>
      </c>
      <c r="AB168">
        <v>-1802800376</v>
      </c>
    </row>
    <row r="169" spans="1:28" x14ac:dyDescent="0.2">
      <c r="A169">
        <v>20</v>
      </c>
      <c r="B169">
        <v>305</v>
      </c>
      <c r="C169">
        <v>2</v>
      </c>
      <c r="D169">
        <v>0</v>
      </c>
      <c r="E169">
        <f>SmtRes!AV305</f>
        <v>0</v>
      </c>
      <c r="F169" t="str">
        <f>SmtRes!I305</f>
        <v>91.17.04-233</v>
      </c>
      <c r="G169" t="str">
        <f>SmtRes!K305</f>
        <v>Установки для сварки ручной дуговой (постоянного тока)</v>
      </c>
      <c r="H169" t="str">
        <f>SmtRes!O305</f>
        <v>маш.-ч</v>
      </c>
      <c r="I169">
        <f>SmtRes!Y305*Source!I56</f>
        <v>56.621631644499992</v>
      </c>
      <c r="J169">
        <f>SmtRes!AO305</f>
        <v>1</v>
      </c>
      <c r="K169">
        <f>SmtRes!AF305</f>
        <v>8.68</v>
      </c>
      <c r="L169">
        <f>SmtRes!DB305</f>
        <v>2114.6</v>
      </c>
      <c r="M169">
        <f>ROUND(ROUND(L169*Source!I56, 2)*1, 2)</f>
        <v>491.48</v>
      </c>
      <c r="N169">
        <f>SmtRes!AB305</f>
        <v>123.43</v>
      </c>
      <c r="O169">
        <f>ROUND(ROUND(L169*Source!I56, 2)*SmtRes!DA305, 2)</f>
        <v>6988.85</v>
      </c>
      <c r="P169">
        <f>SmtRes!AG305</f>
        <v>0</v>
      </c>
      <c r="Q169">
        <f>SmtRes!DC305</f>
        <v>0</v>
      </c>
      <c r="R169">
        <f>ROUND(ROUND(Q169*Source!I56, 2)*1, 2)</f>
        <v>0</v>
      </c>
      <c r="S169">
        <f>SmtRes!AC305</f>
        <v>0</v>
      </c>
      <c r="T169">
        <f>ROUND(ROUND(Q169*Source!I56, 2)*SmtRes!AK305, 2)</f>
        <v>0</v>
      </c>
      <c r="U169">
        <v>2</v>
      </c>
      <c r="Z169">
        <f>SmtRes!X305</f>
        <v>-1277097320</v>
      </c>
      <c r="AA169">
        <v>2017564419</v>
      </c>
      <c r="AB169">
        <v>-164228886</v>
      </c>
    </row>
    <row r="170" spans="1:28" x14ac:dyDescent="0.2">
      <c r="A170">
        <v>20</v>
      </c>
      <c r="B170">
        <v>304</v>
      </c>
      <c r="C170">
        <v>2</v>
      </c>
      <c r="D170">
        <v>0</v>
      </c>
      <c r="E170">
        <f>SmtRes!AV304</f>
        <v>0</v>
      </c>
      <c r="F170" t="str">
        <f>SmtRes!I304</f>
        <v>91.14.05-011</v>
      </c>
      <c r="G170" t="str">
        <f>SmtRes!K304</f>
        <v>Полуприцепы общего назначения, грузоподъемность 12 т</v>
      </c>
      <c r="H170" t="str">
        <f>SmtRes!O304</f>
        <v>маш.-ч</v>
      </c>
      <c r="I170">
        <f>SmtRes!Y304*Source!I56</f>
        <v>0.53483328299999988</v>
      </c>
      <c r="J170">
        <f>SmtRes!AO304</f>
        <v>1</v>
      </c>
      <c r="K170">
        <f>SmtRes!AF304</f>
        <v>12</v>
      </c>
      <c r="L170">
        <f>SmtRes!DB304</f>
        <v>27.61</v>
      </c>
      <c r="M170">
        <f>ROUND(ROUND(L170*Source!I56, 2)*1, 2)</f>
        <v>6.42</v>
      </c>
      <c r="N170">
        <f>SmtRes!AB304</f>
        <v>170.64</v>
      </c>
      <c r="O170">
        <f>ROUND(ROUND(L170*Source!I56, 2)*SmtRes!DA304, 2)</f>
        <v>91.29</v>
      </c>
      <c r="P170">
        <f>SmtRes!AG304</f>
        <v>0</v>
      </c>
      <c r="Q170">
        <f>SmtRes!DC304</f>
        <v>0</v>
      </c>
      <c r="R170">
        <f>ROUND(ROUND(Q170*Source!I56, 2)*1, 2)</f>
        <v>0</v>
      </c>
      <c r="S170">
        <f>SmtRes!AC304</f>
        <v>0</v>
      </c>
      <c r="T170">
        <f>ROUND(ROUND(Q170*Source!I56, 2)*SmtRes!AK304, 2)</f>
        <v>0</v>
      </c>
      <c r="U170">
        <v>2</v>
      </c>
      <c r="Z170">
        <f>SmtRes!X304</f>
        <v>1232549298</v>
      </c>
      <c r="AA170">
        <v>-1776567554</v>
      </c>
      <c r="AB170">
        <v>1111981668</v>
      </c>
    </row>
    <row r="171" spans="1:28" x14ac:dyDescent="0.2">
      <c r="A171">
        <v>20</v>
      </c>
      <c r="B171">
        <v>303</v>
      </c>
      <c r="C171">
        <v>2</v>
      </c>
      <c r="D171">
        <v>0</v>
      </c>
      <c r="E171">
        <f>SmtRes!AV303</f>
        <v>0</v>
      </c>
      <c r="F171" t="str">
        <f>SmtRes!I303</f>
        <v>91.14.04-001</v>
      </c>
      <c r="G171" t="str">
        <f>SmtRes!K303</f>
        <v>Тягачи седельные, грузоподъемность 12 т</v>
      </c>
      <c r="H171" t="str">
        <f>SmtRes!O303</f>
        <v>маш.-ч</v>
      </c>
      <c r="I171">
        <f>SmtRes!Y303*Source!I56</f>
        <v>0.53483328299999988</v>
      </c>
      <c r="J171">
        <f>SmtRes!AO303</f>
        <v>1</v>
      </c>
      <c r="K171">
        <f>SmtRes!AF303</f>
        <v>127.86</v>
      </c>
      <c r="L171">
        <f>SmtRes!DB303</f>
        <v>294.23</v>
      </c>
      <c r="M171">
        <f>ROUND(ROUND(L171*Source!I56, 2)*1, 2)</f>
        <v>68.38</v>
      </c>
      <c r="N171">
        <f>SmtRes!AB303</f>
        <v>1818.17</v>
      </c>
      <c r="O171">
        <f>ROUND(ROUND(L171*Source!I56, 2)*SmtRes!DA303, 2)</f>
        <v>972.36</v>
      </c>
      <c r="P171">
        <f>SmtRes!AG303</f>
        <v>11.84</v>
      </c>
      <c r="Q171">
        <f>SmtRes!DC303</f>
        <v>27.24</v>
      </c>
      <c r="R171">
        <f>ROUND(ROUND(Q171*Source!I56, 2)*1, 2)</f>
        <v>6.33</v>
      </c>
      <c r="S171">
        <f>SmtRes!AC303</f>
        <v>579.69000000000005</v>
      </c>
      <c r="T171">
        <f>ROUND(ROUND(Q171*Source!I56, 2)*SmtRes!AK303, 2)</f>
        <v>309.92</v>
      </c>
      <c r="U171">
        <v>2</v>
      </c>
      <c r="Z171">
        <f>SmtRes!X303</f>
        <v>-2019686133</v>
      </c>
      <c r="AA171">
        <v>1501414187</v>
      </c>
      <c r="AB171">
        <v>-1136715113</v>
      </c>
    </row>
    <row r="172" spans="1:28" x14ac:dyDescent="0.2">
      <c r="A172">
        <v>20</v>
      </c>
      <c r="B172">
        <v>302</v>
      </c>
      <c r="C172">
        <v>2</v>
      </c>
      <c r="D172">
        <v>0</v>
      </c>
      <c r="E172">
        <f>SmtRes!AV302</f>
        <v>0</v>
      </c>
      <c r="F172" t="str">
        <f>SmtRes!I302</f>
        <v>91.10.01-002</v>
      </c>
      <c r="G172" t="str">
        <f>SmtRes!K302</f>
        <v>Агрегаты наполнительно-опрессовочные до 300 м3/ч</v>
      </c>
      <c r="H172" t="str">
        <f>SmtRes!O302</f>
        <v>маш.-ч</v>
      </c>
      <c r="I172">
        <f>SmtRes!Y302*Source!I56</f>
        <v>2.8524441759999997</v>
      </c>
      <c r="J172">
        <f>SmtRes!AO302</f>
        <v>1</v>
      </c>
      <c r="K172">
        <f>SmtRes!AF302</f>
        <v>298.48</v>
      </c>
      <c r="L172">
        <f>SmtRes!DB302</f>
        <v>3663.18</v>
      </c>
      <c r="M172">
        <f>ROUND(ROUND(L172*Source!I56, 2)*1, 2)</f>
        <v>851.4</v>
      </c>
      <c r="N172">
        <f>SmtRes!AB302</f>
        <v>4244.3900000000003</v>
      </c>
      <c r="O172">
        <f>ROUND(ROUND(L172*Source!I56, 2)*SmtRes!DA302, 2)</f>
        <v>12106.91</v>
      </c>
      <c r="P172">
        <f>SmtRes!AG302</f>
        <v>10.130000000000001</v>
      </c>
      <c r="Q172">
        <f>SmtRes!DC302</f>
        <v>124.33</v>
      </c>
      <c r="R172">
        <f>ROUND(ROUND(Q172*Source!I56, 2)*1, 2)</f>
        <v>28.9</v>
      </c>
      <c r="S172">
        <f>SmtRes!AC302</f>
        <v>495.96</v>
      </c>
      <c r="T172">
        <f>ROUND(ROUND(Q172*Source!I56, 2)*SmtRes!AK302, 2)</f>
        <v>1414.94</v>
      </c>
      <c r="U172">
        <v>2</v>
      </c>
      <c r="Z172">
        <f>SmtRes!X302</f>
        <v>1511014073</v>
      </c>
      <c r="AA172">
        <v>-969487260</v>
      </c>
      <c r="AB172">
        <v>-136748486</v>
      </c>
    </row>
    <row r="173" spans="1:28" x14ac:dyDescent="0.2">
      <c r="A173">
        <v>20</v>
      </c>
      <c r="B173">
        <v>301</v>
      </c>
      <c r="C173">
        <v>2</v>
      </c>
      <c r="D173">
        <v>0</v>
      </c>
      <c r="E173">
        <f>SmtRes!AV301</f>
        <v>0</v>
      </c>
      <c r="F173" t="str">
        <f>SmtRes!I301</f>
        <v>91.05.05-014</v>
      </c>
      <c r="G173" t="str">
        <f>SmtRes!K301</f>
        <v>Краны на автомобильном ходу, грузоподъемность 10 т</v>
      </c>
      <c r="H173" t="str">
        <f>SmtRes!O301</f>
        <v>маш.-ч</v>
      </c>
      <c r="I173">
        <f>SmtRes!Y301*Source!I56</f>
        <v>11.391334176999999</v>
      </c>
      <c r="J173">
        <f>SmtRes!AO301</f>
        <v>1</v>
      </c>
      <c r="K173">
        <f>SmtRes!AF301</f>
        <v>112.77</v>
      </c>
      <c r="L173">
        <f>SmtRes!DB301</f>
        <v>5527.07</v>
      </c>
      <c r="M173">
        <f>ROUND(ROUND(L173*Source!I56, 2)*1, 2)</f>
        <v>1284.5999999999999</v>
      </c>
      <c r="N173">
        <f>SmtRes!AB301</f>
        <v>1603.59</v>
      </c>
      <c r="O173">
        <f>ROUND(ROUND(L173*Source!I56, 2)*SmtRes!DA301, 2)</f>
        <v>18267.009999999998</v>
      </c>
      <c r="P173">
        <f>SmtRes!AG301</f>
        <v>11.84</v>
      </c>
      <c r="Q173">
        <f>SmtRes!DC301</f>
        <v>580.29999999999995</v>
      </c>
      <c r="R173">
        <f>ROUND(ROUND(Q173*Source!I56, 2)*1, 2)</f>
        <v>134.87</v>
      </c>
      <c r="S173">
        <f>SmtRes!AC301</f>
        <v>579.69000000000005</v>
      </c>
      <c r="T173">
        <f>ROUND(ROUND(Q173*Source!I56, 2)*SmtRes!AK301, 2)</f>
        <v>6603.24</v>
      </c>
      <c r="U173">
        <v>2</v>
      </c>
      <c r="Z173">
        <f>SmtRes!X301</f>
        <v>903590057</v>
      </c>
      <c r="AA173">
        <v>1187349410</v>
      </c>
      <c r="AB173">
        <v>135634892</v>
      </c>
    </row>
    <row r="174" spans="1:28" x14ac:dyDescent="0.2">
      <c r="A174">
        <v>20</v>
      </c>
      <c r="B174">
        <v>299</v>
      </c>
      <c r="C174">
        <v>1</v>
      </c>
      <c r="D174">
        <v>0</v>
      </c>
      <c r="E174">
        <f>SmtRes!AV299</f>
        <v>1</v>
      </c>
      <c r="F174" t="str">
        <f>SmtRes!I299</f>
        <v>1-100-40-82</v>
      </c>
      <c r="G174" t="str">
        <f>SmtRes!K299</f>
        <v>Рабочий среднего разряда 4</v>
      </c>
      <c r="H174" t="str">
        <f>SmtRes!O299</f>
        <v>чел.-ч.</v>
      </c>
      <c r="I174">
        <f>SmtRes!Y299*Source!I56</f>
        <v>147.23284054999996</v>
      </c>
      <c r="J174">
        <f>SmtRes!AO299</f>
        <v>1</v>
      </c>
      <c r="K174">
        <f>SmtRes!AH299</f>
        <v>8.59</v>
      </c>
      <c r="L174">
        <f>SmtRes!DB299</f>
        <v>5441.57</v>
      </c>
      <c r="M174">
        <f>ROUND(ROUND(L174*Source!I56, 2)*1, 2)</f>
        <v>1264.73</v>
      </c>
      <c r="N174">
        <f>SmtRes!AD299</f>
        <v>420.57</v>
      </c>
      <c r="O174">
        <f>ROUND(ROUND(L174*Source!I56, 2)*SmtRes!DA299, 2)</f>
        <v>61921.18</v>
      </c>
      <c r="P174">
        <f>SmtRes!AG299</f>
        <v>0</v>
      </c>
      <c r="Q174">
        <f>SmtRes!DC299</f>
        <v>0</v>
      </c>
      <c r="R174">
        <f>ROUND(ROUND(Q174*Source!I56, 2)*1, 2)</f>
        <v>0</v>
      </c>
      <c r="S174">
        <f>SmtRes!AC299</f>
        <v>0</v>
      </c>
      <c r="T174">
        <f>ROUND(ROUND(Q174*Source!I56, 2)*SmtRes!AK299, 2)</f>
        <v>0</v>
      </c>
      <c r="U174">
        <v>1</v>
      </c>
      <c r="Z174">
        <f>SmtRes!X299</f>
        <v>-1853062777</v>
      </c>
      <c r="AA174">
        <v>-1614965587</v>
      </c>
      <c r="AB174">
        <v>507693359</v>
      </c>
    </row>
    <row r="175" spans="1:28" x14ac:dyDescent="0.2">
      <c r="A175">
        <f>Source!A57</f>
        <v>17</v>
      </c>
      <c r="B175">
        <v>57</v>
      </c>
      <c r="C175">
        <v>3</v>
      </c>
      <c r="D175">
        <f>Source!BI57</f>
        <v>1</v>
      </c>
      <c r="E175">
        <f>Source!FS57</f>
        <v>0</v>
      </c>
      <c r="F175" t="str">
        <f>Source!F57</f>
        <v>23.5.01.07-0031</v>
      </c>
      <c r="G175" t="str">
        <f>Source!G57</f>
        <v>Труба 630х9 ГОСТ 10704-91 16,6 м</v>
      </c>
      <c r="H175" t="str">
        <f>Source!H57</f>
        <v>т</v>
      </c>
      <c r="I175">
        <f>Source!I57</f>
        <v>2.2879</v>
      </c>
      <c r="J175">
        <v>1</v>
      </c>
      <c r="K175">
        <f>Source!AC57</f>
        <v>9414.23</v>
      </c>
      <c r="M175">
        <f>ROUND(K175*I175, 2)</f>
        <v>21538.82</v>
      </c>
      <c r="N175">
        <f>Source!AC57*IF(Source!BC57&lt;&gt; 0, Source!BC57, 1)</f>
        <v>90000.038799999995</v>
      </c>
      <c r="O175">
        <f>ROUND(N175*I175, 2)</f>
        <v>205911.09</v>
      </c>
      <c r="P175">
        <f>Source!AE57</f>
        <v>0</v>
      </c>
      <c r="R175">
        <f>ROUND(P175*I175, 2)</f>
        <v>0</v>
      </c>
      <c r="S175">
        <f>Source!AE57*IF(Source!BS57&lt;&gt; 0, Source!BS57, 1)</f>
        <v>0</v>
      </c>
      <c r="T175">
        <f>ROUND(S175*I175, 2)</f>
        <v>0</v>
      </c>
      <c r="U175">
        <v>3</v>
      </c>
      <c r="Z175">
        <f>Source!GF57</f>
        <v>51516533</v>
      </c>
      <c r="AA175">
        <v>-468891097</v>
      </c>
      <c r="AB175">
        <v>334780197</v>
      </c>
    </row>
    <row r="176" spans="1:28" x14ac:dyDescent="0.2">
      <c r="A176">
        <f>Source!A58</f>
        <v>17</v>
      </c>
      <c r="B176">
        <v>58</v>
      </c>
      <c r="C176">
        <v>3</v>
      </c>
      <c r="D176">
        <f>Source!BI58</f>
        <v>1</v>
      </c>
      <c r="E176">
        <f>Source!FS58</f>
        <v>0</v>
      </c>
      <c r="F176" t="str">
        <f>Source!F58</f>
        <v>23.8.04.06-0033</v>
      </c>
      <c r="G176" t="str">
        <f>Source!G58</f>
        <v>отвод 90-630х10 гост 30753-2001 L=1,414м</v>
      </c>
      <c r="H176" t="str">
        <f>Source!H58</f>
        <v>шт.</v>
      </c>
      <c r="I176">
        <f>Source!I58</f>
        <v>3</v>
      </c>
      <c r="J176">
        <v>1</v>
      </c>
      <c r="K176">
        <f>Source!AC58</f>
        <v>5230.13</v>
      </c>
      <c r="M176">
        <f>ROUND(K176*I176, 2)</f>
        <v>15690.39</v>
      </c>
      <c r="N176">
        <f>Source!AC58*IF(Source!BC58&lt;&gt; 0, Source!BC58, 1)</f>
        <v>50000.042800000003</v>
      </c>
      <c r="O176">
        <f>ROUND(N176*I176, 2)</f>
        <v>150000.13</v>
      </c>
      <c r="P176">
        <f>Source!AE58</f>
        <v>0</v>
      </c>
      <c r="R176">
        <f>ROUND(P176*I176, 2)</f>
        <v>0</v>
      </c>
      <c r="S176">
        <f>Source!AE58*IF(Source!BS58&lt;&gt; 0, Source!BS58, 1)</f>
        <v>0</v>
      </c>
      <c r="T176">
        <f>ROUND(S176*I176, 2)</f>
        <v>0</v>
      </c>
      <c r="U176">
        <v>3</v>
      </c>
      <c r="Z176">
        <f>Source!GF58</f>
        <v>510007917</v>
      </c>
      <c r="AA176">
        <v>-1054331125</v>
      </c>
      <c r="AB176">
        <v>-42301481</v>
      </c>
    </row>
    <row r="177" spans="1:28" x14ac:dyDescent="0.2">
      <c r="A177">
        <f>Source!A59</f>
        <v>17</v>
      </c>
      <c r="B177">
        <v>59</v>
      </c>
      <c r="C177">
        <v>3</v>
      </c>
      <c r="D177">
        <f>Source!BI59</f>
        <v>1</v>
      </c>
      <c r="E177">
        <f>Source!FS59</f>
        <v>0</v>
      </c>
      <c r="F177" t="str">
        <f>Source!F59</f>
        <v>23.8.04.08-0149</v>
      </c>
      <c r="G177" t="str">
        <f>Source!G59</f>
        <v>переход Ф1215х10 на 600х10 L=1,200м с фланцем чертеж 010.0766.04.00.00.00</v>
      </c>
      <c r="H177" t="str">
        <f>Source!H59</f>
        <v>шт.</v>
      </c>
      <c r="I177">
        <f>Source!I59</f>
        <v>2</v>
      </c>
      <c r="J177">
        <v>1</v>
      </c>
      <c r="K177">
        <f>Source!AC59</f>
        <v>7635.98</v>
      </c>
      <c r="M177">
        <f>ROUND(K177*I177, 2)</f>
        <v>15271.96</v>
      </c>
      <c r="N177">
        <f>Source!AC59*IF(Source!BC59&lt;&gt; 0, Source!BC59, 1)</f>
        <v>72999.968800000002</v>
      </c>
      <c r="O177">
        <f>ROUND(N177*I177, 2)</f>
        <v>145999.94</v>
      </c>
      <c r="P177">
        <f>Source!AE59</f>
        <v>0</v>
      </c>
      <c r="R177">
        <f>ROUND(P177*I177, 2)</f>
        <v>0</v>
      </c>
      <c r="S177">
        <f>Source!AE59*IF(Source!BS59&lt;&gt; 0, Source!BS59, 1)</f>
        <v>0</v>
      </c>
      <c r="T177">
        <f>ROUND(S177*I177, 2)</f>
        <v>0</v>
      </c>
      <c r="U177">
        <v>3</v>
      </c>
      <c r="Z177">
        <f>Source!GF59</f>
        <v>-20283607</v>
      </c>
      <c r="AA177">
        <v>-1970241933</v>
      </c>
      <c r="AB177">
        <v>1525664306</v>
      </c>
    </row>
    <row r="178" spans="1:28" x14ac:dyDescent="0.2">
      <c r="A178">
        <f>Source!A60</f>
        <v>17</v>
      </c>
      <c r="B178">
        <v>60</v>
      </c>
      <c r="C178">
        <v>3</v>
      </c>
      <c r="D178">
        <f>Source!BI60</f>
        <v>1</v>
      </c>
      <c r="E178">
        <f>Source!FS60</f>
        <v>0</v>
      </c>
      <c r="F178" t="str">
        <f>Source!F60</f>
        <v>01.1.02.08-0012</v>
      </c>
      <c r="G178" t="str">
        <f>Source!G60</f>
        <v>прокладка А-1200-2,5-пон ГОСТ 15180-86</v>
      </c>
      <c r="H178" t="str">
        <f>Source!H60</f>
        <v>ШТ</v>
      </c>
      <c r="I178">
        <f>Source!I60</f>
        <v>2</v>
      </c>
      <c r="J178">
        <v>1</v>
      </c>
      <c r="K178">
        <f>Source!AC60</f>
        <v>156.9</v>
      </c>
      <c r="M178">
        <f>ROUND(K178*I178, 2)</f>
        <v>313.8</v>
      </c>
      <c r="N178">
        <f>Source!AC60*IF(Source!BC60&lt;&gt; 0, Source!BC60, 1)</f>
        <v>1499.9640000000002</v>
      </c>
      <c r="O178">
        <f>ROUND(N178*I178, 2)</f>
        <v>2999.93</v>
      </c>
      <c r="P178">
        <f>Source!AE60</f>
        <v>0</v>
      </c>
      <c r="R178">
        <f>ROUND(P178*I178, 2)</f>
        <v>0</v>
      </c>
      <c r="S178">
        <f>Source!AE60*IF(Source!BS60&lt;&gt; 0, Source!BS60, 1)</f>
        <v>0</v>
      </c>
      <c r="T178">
        <f>ROUND(S178*I178, 2)</f>
        <v>0</v>
      </c>
      <c r="U178">
        <v>3</v>
      </c>
      <c r="Z178">
        <f>Source!GF60</f>
        <v>-275958938</v>
      </c>
      <c r="AA178">
        <v>865772032</v>
      </c>
      <c r="AB178">
        <v>-1299783659</v>
      </c>
    </row>
    <row r="179" spans="1:28" x14ac:dyDescent="0.2">
      <c r="A179">
        <f>Source!A61</f>
        <v>17</v>
      </c>
      <c r="B179">
        <v>61</v>
      </c>
      <c r="C179">
        <v>3</v>
      </c>
      <c r="D179">
        <f>Source!BI61</f>
        <v>1</v>
      </c>
      <c r="E179">
        <f>Source!FS61</f>
        <v>0</v>
      </c>
      <c r="F179" t="str">
        <f>Source!F61</f>
        <v>01.1.02.08-0008</v>
      </c>
      <c r="G179" t="str">
        <f>Source!G61</f>
        <v>прокладка А-600-6-пон ГОСТ 15180-86</v>
      </c>
      <c r="H179" t="str">
        <f>Source!H61</f>
        <v>ШТ</v>
      </c>
      <c r="I179">
        <f>Source!I61</f>
        <v>4</v>
      </c>
      <c r="J179">
        <v>1</v>
      </c>
      <c r="K179">
        <f>Source!AC61</f>
        <v>94.14</v>
      </c>
      <c r="M179">
        <f>ROUND(K179*I179, 2)</f>
        <v>376.56</v>
      </c>
      <c r="N179">
        <f>Source!AC61*IF(Source!BC61&lt;&gt; 0, Source!BC61, 1)</f>
        <v>899.97840000000008</v>
      </c>
      <c r="O179">
        <f>ROUND(N179*I179, 2)</f>
        <v>3599.91</v>
      </c>
      <c r="P179">
        <f>Source!AE61</f>
        <v>0</v>
      </c>
      <c r="R179">
        <f>ROUND(P179*I179, 2)</f>
        <v>0</v>
      </c>
      <c r="S179">
        <f>Source!AE61*IF(Source!BS61&lt;&gt; 0, Source!BS61, 1)</f>
        <v>0</v>
      </c>
      <c r="T179">
        <f>ROUND(S179*I179, 2)</f>
        <v>0</v>
      </c>
      <c r="U179">
        <v>3</v>
      </c>
      <c r="Z179">
        <f>Source!GF61</f>
        <v>-1873535008</v>
      </c>
      <c r="AA179">
        <v>-185057578</v>
      </c>
      <c r="AB179">
        <v>75520340</v>
      </c>
    </row>
    <row r="180" spans="1:28" x14ac:dyDescent="0.2">
      <c r="A180">
        <f>Source!A62</f>
        <v>17</v>
      </c>
      <c r="B180">
        <v>62</v>
      </c>
      <c r="C180">
        <v>3</v>
      </c>
      <c r="D180">
        <f>Source!BI62</f>
        <v>1</v>
      </c>
      <c r="E180">
        <f>Source!FS62</f>
        <v>0</v>
      </c>
      <c r="F180" t="str">
        <f>Source!F62</f>
        <v>25.1.04.04-0013</v>
      </c>
      <c r="G180" t="str">
        <f>Source!G62</f>
        <v>болт М27х90 ГОСТ Р ИС04014-2013</v>
      </c>
      <c r="H180" t="str">
        <f>Source!H62</f>
        <v>ШТ</v>
      </c>
      <c r="I180">
        <f>Source!I62</f>
        <v>62</v>
      </c>
      <c r="J180">
        <v>1</v>
      </c>
      <c r="K180">
        <f>Source!AC62</f>
        <v>10.46</v>
      </c>
      <c r="M180">
        <f>ROUND(K180*I180, 2)</f>
        <v>648.52</v>
      </c>
      <c r="N180">
        <f>Source!AC62*IF(Source!BC62&lt;&gt; 0, Source!BC62, 1)</f>
        <v>99.99760000000002</v>
      </c>
      <c r="O180">
        <f>ROUND(N180*I180, 2)</f>
        <v>6199.85</v>
      </c>
      <c r="P180">
        <f>Source!AE62</f>
        <v>0</v>
      </c>
      <c r="R180">
        <f>ROUND(P180*I180, 2)</f>
        <v>0</v>
      </c>
      <c r="S180">
        <f>Source!AE62*IF(Source!BS62&lt;&gt; 0, Source!BS62, 1)</f>
        <v>0</v>
      </c>
      <c r="T180">
        <f>ROUND(S180*I180, 2)</f>
        <v>0</v>
      </c>
      <c r="U180">
        <v>3</v>
      </c>
      <c r="Z180">
        <f>Source!GF62</f>
        <v>-1664268165</v>
      </c>
      <c r="AA180">
        <v>2016910876</v>
      </c>
      <c r="AB180">
        <v>-1087951869</v>
      </c>
    </row>
    <row r="181" spans="1:28" x14ac:dyDescent="0.2">
      <c r="A181">
        <f>Source!A63</f>
        <v>17</v>
      </c>
      <c r="B181">
        <v>63</v>
      </c>
      <c r="C181">
        <v>3</v>
      </c>
      <c r="D181">
        <f>Source!BI63</f>
        <v>1</v>
      </c>
      <c r="E181">
        <f>Source!FS63</f>
        <v>0</v>
      </c>
      <c r="F181" t="str">
        <f>Source!F63</f>
        <v>01.7.15.02-0087</v>
      </c>
      <c r="G181" t="str">
        <f>Source!G63</f>
        <v>болт М24х90 ГОСТ Р ИС04014-2013</v>
      </c>
      <c r="H181" t="str">
        <f>Source!H63</f>
        <v>ШТ</v>
      </c>
      <c r="I181">
        <f>Source!I63</f>
        <v>80</v>
      </c>
      <c r="J181">
        <v>1</v>
      </c>
      <c r="K181">
        <f>Source!AC63</f>
        <v>9.41</v>
      </c>
      <c r="M181">
        <f>ROUND(K181*I181, 2)</f>
        <v>752.8</v>
      </c>
      <c r="N181">
        <f>Source!AC63*IF(Source!BC63&lt;&gt; 0, Source!BC63, 1)</f>
        <v>89.959600000000009</v>
      </c>
      <c r="O181">
        <f>ROUND(N181*I181, 2)</f>
        <v>7196.77</v>
      </c>
      <c r="P181">
        <f>Source!AE63</f>
        <v>0</v>
      </c>
      <c r="R181">
        <f>ROUND(P181*I181, 2)</f>
        <v>0</v>
      </c>
      <c r="S181">
        <f>Source!AE63*IF(Source!BS63&lt;&gt; 0, Source!BS63, 1)</f>
        <v>0</v>
      </c>
      <c r="T181">
        <f>ROUND(S181*I181, 2)</f>
        <v>0</v>
      </c>
      <c r="U181">
        <v>3</v>
      </c>
      <c r="Z181">
        <f>Source!GF63</f>
        <v>-158854064</v>
      </c>
      <c r="AA181">
        <v>-1309529406</v>
      </c>
      <c r="AB181">
        <v>622190206</v>
      </c>
    </row>
    <row r="182" spans="1:28" x14ac:dyDescent="0.2">
      <c r="A182">
        <f>Source!A64</f>
        <v>17</v>
      </c>
      <c r="B182">
        <v>64</v>
      </c>
      <c r="C182">
        <v>3</v>
      </c>
      <c r="D182">
        <f>Source!BI64</f>
        <v>1</v>
      </c>
      <c r="E182">
        <f>Source!FS64</f>
        <v>0</v>
      </c>
      <c r="F182" t="str">
        <f>Source!F64</f>
        <v>25.1.04.05-0003</v>
      </c>
      <c r="G182" t="str">
        <f>Source!G64</f>
        <v>гайка М27.5 ГОСТ ISO 4032-2014</v>
      </c>
      <c r="H182" t="str">
        <f>Source!H64</f>
        <v>ШТ</v>
      </c>
      <c r="I182">
        <f>Source!I64</f>
        <v>62</v>
      </c>
      <c r="J182">
        <v>1</v>
      </c>
      <c r="K182">
        <f>Source!AC64</f>
        <v>5.23</v>
      </c>
      <c r="M182">
        <f>ROUND(K182*I182, 2)</f>
        <v>324.26</v>
      </c>
      <c r="N182">
        <f>Source!AC64*IF(Source!BC64&lt;&gt; 0, Source!BC64, 1)</f>
        <v>49.99880000000001</v>
      </c>
      <c r="O182">
        <f>ROUND(N182*I182, 2)</f>
        <v>3099.93</v>
      </c>
      <c r="P182">
        <f>Source!AE64</f>
        <v>0</v>
      </c>
      <c r="R182">
        <f>ROUND(P182*I182, 2)</f>
        <v>0</v>
      </c>
      <c r="S182">
        <f>Source!AE64*IF(Source!BS64&lt;&gt; 0, Source!BS64, 1)</f>
        <v>0</v>
      </c>
      <c r="T182">
        <f>ROUND(S182*I182, 2)</f>
        <v>0</v>
      </c>
      <c r="U182">
        <v>3</v>
      </c>
      <c r="Z182">
        <f>Source!GF64</f>
        <v>-1463391796</v>
      </c>
      <c r="AA182">
        <v>1506475622</v>
      </c>
      <c r="AB182">
        <v>-155974263</v>
      </c>
    </row>
    <row r="183" spans="1:28" x14ac:dyDescent="0.2">
      <c r="A183">
        <f>Source!A65</f>
        <v>17</v>
      </c>
      <c r="B183">
        <v>65</v>
      </c>
      <c r="C183">
        <v>3</v>
      </c>
      <c r="D183">
        <f>Source!BI65</f>
        <v>1</v>
      </c>
      <c r="E183">
        <f>Source!FS65</f>
        <v>0</v>
      </c>
      <c r="F183" t="str">
        <f>Source!F65</f>
        <v>01.7.15.05-0017</v>
      </c>
      <c r="G183" t="str">
        <f>Source!G65</f>
        <v>гайка М24.5 ГОСТ ISO 4032-2014</v>
      </c>
      <c r="H183" t="str">
        <f>Source!H65</f>
        <v>ШТ</v>
      </c>
      <c r="I183">
        <f>Source!I65</f>
        <v>80</v>
      </c>
      <c r="J183">
        <v>1</v>
      </c>
      <c r="K183">
        <f>Source!AC65</f>
        <v>5.23</v>
      </c>
      <c r="M183">
        <f>ROUND(K183*I183, 2)</f>
        <v>418.4</v>
      </c>
      <c r="N183">
        <f>Source!AC65*IF(Source!BC65&lt;&gt; 0, Source!BC65, 1)</f>
        <v>49.99880000000001</v>
      </c>
      <c r="O183">
        <f>ROUND(N183*I183, 2)</f>
        <v>3999.9</v>
      </c>
      <c r="P183">
        <f>Source!AE65</f>
        <v>0</v>
      </c>
      <c r="R183">
        <f>ROUND(P183*I183, 2)</f>
        <v>0</v>
      </c>
      <c r="S183">
        <f>Source!AE65*IF(Source!BS65&lt;&gt; 0, Source!BS65, 1)</f>
        <v>0</v>
      </c>
      <c r="T183">
        <f>ROUND(S183*I183, 2)</f>
        <v>0</v>
      </c>
      <c r="U183">
        <v>3</v>
      </c>
      <c r="Z183">
        <f>Source!GF65</f>
        <v>1004018341</v>
      </c>
      <c r="AA183">
        <v>49155277</v>
      </c>
      <c r="AB183">
        <v>723194744</v>
      </c>
    </row>
    <row r="184" spans="1:28" x14ac:dyDescent="0.2">
      <c r="A184">
        <f>Source!A66</f>
        <v>17</v>
      </c>
      <c r="B184">
        <v>66</v>
      </c>
      <c r="C184">
        <v>3</v>
      </c>
      <c r="D184">
        <f>Source!BI66</f>
        <v>1</v>
      </c>
      <c r="E184">
        <f>Source!FS66</f>
        <v>0</v>
      </c>
      <c r="F184" t="str">
        <f>Source!F66</f>
        <v>25.1.03.06-0037</v>
      </c>
      <c r="G184" t="str">
        <f>Source!G66</f>
        <v>шайба М27 ГОСТ 6402-70</v>
      </c>
      <c r="H184" t="str">
        <f>Source!H66</f>
        <v>ШТ</v>
      </c>
      <c r="I184">
        <f>Source!I66</f>
        <v>62</v>
      </c>
      <c r="J184">
        <v>1</v>
      </c>
      <c r="K184">
        <f>Source!AC66</f>
        <v>2.09</v>
      </c>
      <c r="M184">
        <f>ROUND(K184*I184, 2)</f>
        <v>129.58000000000001</v>
      </c>
      <c r="N184">
        <f>Source!AC66*IF(Source!BC66&lt;&gt; 0, Source!BC66, 1)</f>
        <v>19.980399999999999</v>
      </c>
      <c r="O184">
        <f>ROUND(N184*I184, 2)</f>
        <v>1238.78</v>
      </c>
      <c r="P184">
        <f>Source!AE66</f>
        <v>0</v>
      </c>
      <c r="R184">
        <f>ROUND(P184*I184, 2)</f>
        <v>0</v>
      </c>
      <c r="S184">
        <f>Source!AE66*IF(Source!BS66&lt;&gt; 0, Source!BS66, 1)</f>
        <v>0</v>
      </c>
      <c r="T184">
        <f>ROUND(S184*I184, 2)</f>
        <v>0</v>
      </c>
      <c r="U184">
        <v>3</v>
      </c>
      <c r="Z184">
        <f>Source!GF66</f>
        <v>-483334669</v>
      </c>
      <c r="AA184">
        <v>-784220841</v>
      </c>
      <c r="AB184">
        <v>-1576335365</v>
      </c>
    </row>
    <row r="185" spans="1:28" x14ac:dyDescent="0.2">
      <c r="A185">
        <f>Source!A67</f>
        <v>17</v>
      </c>
      <c r="B185">
        <v>67</v>
      </c>
      <c r="C185">
        <v>3</v>
      </c>
      <c r="D185">
        <f>Source!BI67</f>
        <v>1</v>
      </c>
      <c r="E185">
        <f>Source!FS67</f>
        <v>0</v>
      </c>
      <c r="F185" t="str">
        <f>Source!F67</f>
        <v>01.7.15.11-0052</v>
      </c>
      <c r="G185" t="str">
        <f>Source!G67</f>
        <v>шайба М24 ГОСТ 6402-70</v>
      </c>
      <c r="H185" t="str">
        <f>Source!H67</f>
        <v>ШТ</v>
      </c>
      <c r="I185">
        <f>Source!I67</f>
        <v>80</v>
      </c>
      <c r="J185">
        <v>1</v>
      </c>
      <c r="K185">
        <f>Source!AC67</f>
        <v>2.09</v>
      </c>
      <c r="M185">
        <f>ROUND(K185*I185, 2)</f>
        <v>167.2</v>
      </c>
      <c r="N185">
        <f>Source!AC67*IF(Source!BC67&lt;&gt; 0, Source!BC67, 1)</f>
        <v>19.980399999999999</v>
      </c>
      <c r="O185">
        <f>ROUND(N185*I185, 2)</f>
        <v>1598.43</v>
      </c>
      <c r="P185">
        <f>Source!AE67</f>
        <v>0</v>
      </c>
      <c r="R185">
        <f>ROUND(P185*I185, 2)</f>
        <v>0</v>
      </c>
      <c r="S185">
        <f>Source!AE67*IF(Source!BS67&lt;&gt; 0, Source!BS67, 1)</f>
        <v>0</v>
      </c>
      <c r="T185">
        <f>ROUND(S185*I185, 2)</f>
        <v>0</v>
      </c>
      <c r="U185">
        <v>3</v>
      </c>
      <c r="Z185">
        <f>Source!GF67</f>
        <v>-2094650562</v>
      </c>
      <c r="AA185">
        <v>165157494</v>
      </c>
      <c r="AB185">
        <v>-822919341</v>
      </c>
    </row>
    <row r="186" spans="1:28" x14ac:dyDescent="0.2">
      <c r="A186">
        <v>20</v>
      </c>
      <c r="B186">
        <v>320</v>
      </c>
      <c r="C186">
        <v>3</v>
      </c>
      <c r="D186">
        <v>0</v>
      </c>
      <c r="E186">
        <f>SmtRes!AV320</f>
        <v>0</v>
      </c>
      <c r="F186" t="str">
        <f>SmtRes!I320</f>
        <v>01.7.11.07-0032</v>
      </c>
      <c r="G186" t="str">
        <f>SmtRes!K320</f>
        <v>Электроды диаметром 4 мм Э42</v>
      </c>
      <c r="H186" t="str">
        <f>SmtRes!O320</f>
        <v>т</v>
      </c>
      <c r="I186">
        <f>SmtRes!Y320*Source!I68</f>
        <v>1.0800000000000001E-2</v>
      </c>
      <c r="J186">
        <f>SmtRes!AO320</f>
        <v>1</v>
      </c>
      <c r="K186">
        <f>SmtRes!AE320</f>
        <v>10616.1</v>
      </c>
      <c r="L186">
        <f>SmtRes!DB320</f>
        <v>28.66</v>
      </c>
      <c r="M186">
        <f>ROUND(ROUND(L186*Source!I68, 2)*1, 2)</f>
        <v>114.64</v>
      </c>
      <c r="N186">
        <f>SmtRes!AA320</f>
        <v>101489.92</v>
      </c>
      <c r="O186">
        <f>ROUND(ROUND(L186*Source!I68, 2)*SmtRes!DA320, 2)</f>
        <v>1095.96</v>
      </c>
      <c r="P186">
        <f>SmtRes!AG320</f>
        <v>0</v>
      </c>
      <c r="Q186">
        <f>SmtRes!DC320</f>
        <v>0</v>
      </c>
      <c r="R186">
        <f>ROUND(ROUND(Q186*Source!I68, 2)*1, 2)</f>
        <v>0</v>
      </c>
      <c r="S186">
        <f>SmtRes!AC320</f>
        <v>0</v>
      </c>
      <c r="T186">
        <f>ROUND(ROUND(Q186*Source!I68, 2)*SmtRes!AK320, 2)</f>
        <v>0</v>
      </c>
      <c r="U186">
        <v>3</v>
      </c>
      <c r="Z186">
        <f>SmtRes!X320</f>
        <v>1344828851</v>
      </c>
      <c r="AA186">
        <v>-1394468864</v>
      </c>
      <c r="AB186">
        <v>380125113</v>
      </c>
    </row>
    <row r="187" spans="1:28" x14ac:dyDescent="0.2">
      <c r="A187">
        <v>20</v>
      </c>
      <c r="B187">
        <v>319</v>
      </c>
      <c r="C187">
        <v>2</v>
      </c>
      <c r="D187">
        <v>0</v>
      </c>
      <c r="E187">
        <f>SmtRes!AV319</f>
        <v>0</v>
      </c>
      <c r="F187" t="str">
        <f>SmtRes!I319</f>
        <v>91.17.04-033</v>
      </c>
      <c r="G187" t="str">
        <f>SmtRes!K319</f>
        <v>Агрегаты сварочные двухпостовые для ручной сварки на тракторе, мощность 79 кВт (108 л.с.)</v>
      </c>
      <c r="H187" t="str">
        <f>SmtRes!O319</f>
        <v>маш.-ч</v>
      </c>
      <c r="I187">
        <f>SmtRes!Y319*Source!I68</f>
        <v>12.378599999999999</v>
      </c>
      <c r="J187">
        <f>SmtRes!AO319</f>
        <v>1</v>
      </c>
      <c r="K187">
        <f>SmtRes!AF319</f>
        <v>136.09</v>
      </c>
      <c r="L187">
        <f>SmtRes!DB319</f>
        <v>421.15</v>
      </c>
      <c r="M187">
        <f>ROUND(ROUND(L187*Source!I68, 2)*1, 2)</f>
        <v>1684.6</v>
      </c>
      <c r="N187">
        <f>SmtRes!AB319</f>
        <v>1935.2</v>
      </c>
      <c r="O187">
        <f>ROUND(ROUND(L187*Source!I68, 2)*SmtRes!DA319, 2)</f>
        <v>23955.01</v>
      </c>
      <c r="P187">
        <f>SmtRes!AG319</f>
        <v>11.84</v>
      </c>
      <c r="Q187">
        <f>SmtRes!DC319</f>
        <v>40.31</v>
      </c>
      <c r="R187">
        <f>ROUND(ROUND(Q187*Source!I68, 2)*1, 2)</f>
        <v>161.24</v>
      </c>
      <c r="S187">
        <f>SmtRes!AC319</f>
        <v>579.69000000000005</v>
      </c>
      <c r="T187">
        <f>ROUND(ROUND(Q187*Source!I68, 2)*SmtRes!AK319, 2)</f>
        <v>7894.31</v>
      </c>
      <c r="U187">
        <v>2</v>
      </c>
      <c r="Z187">
        <f>SmtRes!X319</f>
        <v>-2053221145</v>
      </c>
      <c r="AA187">
        <v>749795367</v>
      </c>
      <c r="AB187">
        <v>1458475303</v>
      </c>
    </row>
    <row r="188" spans="1:28" x14ac:dyDescent="0.2">
      <c r="A188">
        <v>20</v>
      </c>
      <c r="B188">
        <v>318</v>
      </c>
      <c r="C188">
        <v>2</v>
      </c>
      <c r="D188">
        <v>0</v>
      </c>
      <c r="E188">
        <f>SmtRes!AV318</f>
        <v>0</v>
      </c>
      <c r="F188" t="str">
        <f>SmtRes!I318</f>
        <v>91.14.02-001</v>
      </c>
      <c r="G188" t="str">
        <f>SmtRes!K318</f>
        <v>Автомобили бортовые, грузоподъемность до 5 т</v>
      </c>
      <c r="H188" t="str">
        <f>SmtRes!O318</f>
        <v>маш.-ч</v>
      </c>
      <c r="I188">
        <f>SmtRes!Y318*Source!I68</f>
        <v>0.21159999999999998</v>
      </c>
      <c r="J188">
        <f>SmtRes!AO318</f>
        <v>1</v>
      </c>
      <c r="K188">
        <f>SmtRes!AF318</f>
        <v>86.79</v>
      </c>
      <c r="L188">
        <f>SmtRes!DB318</f>
        <v>4.59</v>
      </c>
      <c r="M188">
        <f>ROUND(ROUND(L188*Source!I68, 2)*1, 2)</f>
        <v>18.36</v>
      </c>
      <c r="N188">
        <f>SmtRes!AB318</f>
        <v>1234.1500000000001</v>
      </c>
      <c r="O188">
        <f>ROUND(ROUND(L188*Source!I68, 2)*SmtRes!DA318, 2)</f>
        <v>261.08</v>
      </c>
      <c r="P188">
        <f>SmtRes!AG318</f>
        <v>10.130000000000001</v>
      </c>
      <c r="Q188">
        <f>SmtRes!DC318</f>
        <v>0.6</v>
      </c>
      <c r="R188">
        <f>ROUND(ROUND(Q188*Source!I68, 2)*1, 2)</f>
        <v>2.4</v>
      </c>
      <c r="S188">
        <f>SmtRes!AC318</f>
        <v>495.96</v>
      </c>
      <c r="T188">
        <f>ROUND(ROUND(Q188*Source!I68, 2)*SmtRes!AK318, 2)</f>
        <v>117.5</v>
      </c>
      <c r="U188">
        <v>2</v>
      </c>
      <c r="Z188">
        <f>SmtRes!X318</f>
        <v>1171957361</v>
      </c>
      <c r="AA188">
        <v>1399406067</v>
      </c>
      <c r="AB188">
        <v>-337305530</v>
      </c>
    </row>
    <row r="189" spans="1:28" x14ac:dyDescent="0.2">
      <c r="A189">
        <v>20</v>
      </c>
      <c r="B189">
        <v>317</v>
      </c>
      <c r="C189">
        <v>2</v>
      </c>
      <c r="D189">
        <v>0</v>
      </c>
      <c r="E189">
        <f>SmtRes!AV317</f>
        <v>0</v>
      </c>
      <c r="F189" t="str">
        <f>SmtRes!I317</f>
        <v>91.10.05-005</v>
      </c>
      <c r="G189" t="str">
        <f>SmtRes!K317</f>
        <v>Трубоукладчики для труб диаметром до 700 мм, грузоподъемность 12,5 т</v>
      </c>
      <c r="H189" t="str">
        <f>SmtRes!O317</f>
        <v>маш.-ч</v>
      </c>
      <c r="I189">
        <f>SmtRes!Y317*Source!I68</f>
        <v>14.335899999999999</v>
      </c>
      <c r="J189">
        <f>SmtRes!AO317</f>
        <v>1</v>
      </c>
      <c r="K189">
        <f>SmtRes!AF317</f>
        <v>156.78</v>
      </c>
      <c r="L189">
        <f>SmtRes!DB317</f>
        <v>561.89</v>
      </c>
      <c r="M189">
        <f>ROUND(ROUND(L189*Source!I68, 2)*1, 2)</f>
        <v>2247.56</v>
      </c>
      <c r="N189">
        <f>SmtRes!AB317</f>
        <v>2229.41</v>
      </c>
      <c r="O189">
        <f>ROUND(ROUND(L189*Source!I68, 2)*SmtRes!DA317, 2)</f>
        <v>31960.3</v>
      </c>
      <c r="P189">
        <f>SmtRes!AG317</f>
        <v>12.63</v>
      </c>
      <c r="Q189">
        <f>SmtRes!DC317</f>
        <v>49.8</v>
      </c>
      <c r="R189">
        <f>ROUND(ROUND(Q189*Source!I68, 2)*1, 2)</f>
        <v>199.2</v>
      </c>
      <c r="S189">
        <f>SmtRes!AC317</f>
        <v>618.36</v>
      </c>
      <c r="T189">
        <f>ROUND(ROUND(Q189*Source!I68, 2)*SmtRes!AK317, 2)</f>
        <v>9752.83</v>
      </c>
      <c r="U189">
        <v>2</v>
      </c>
      <c r="Z189">
        <f>SmtRes!X317</f>
        <v>783996961</v>
      </c>
      <c r="AA189">
        <v>-152849045</v>
      </c>
      <c r="AB189">
        <v>1899061982</v>
      </c>
    </row>
    <row r="190" spans="1:28" x14ac:dyDescent="0.2">
      <c r="A190">
        <v>20</v>
      </c>
      <c r="B190">
        <v>315</v>
      </c>
      <c r="C190">
        <v>1</v>
      </c>
      <c r="D190">
        <v>0</v>
      </c>
      <c r="E190">
        <f>SmtRes!AV315</f>
        <v>1</v>
      </c>
      <c r="F190" t="str">
        <f>SmtRes!I315</f>
        <v>1-100-50-82</v>
      </c>
      <c r="G190" t="str">
        <f>SmtRes!K315</f>
        <v>Рабочий среднего разряда 5</v>
      </c>
      <c r="H190" t="str">
        <f>SmtRes!O315</f>
        <v>чел.-ч.</v>
      </c>
      <c r="I190">
        <f>SmtRes!Y315*Source!I68</f>
        <v>20.736799999999999</v>
      </c>
      <c r="J190">
        <f>SmtRes!AO315</f>
        <v>1</v>
      </c>
      <c r="K190">
        <f>SmtRes!AH315</f>
        <v>9.9</v>
      </c>
      <c r="L190">
        <f>SmtRes!DB315</f>
        <v>56.46</v>
      </c>
      <c r="M190">
        <f>ROUND(ROUND(L190*Source!I68, 2)*1, 2)</f>
        <v>225.84</v>
      </c>
      <c r="N190">
        <f>SmtRes!AD315</f>
        <v>484.7</v>
      </c>
      <c r="O190">
        <f>ROUND(ROUND(L190*Source!I68, 2)*SmtRes!DA315, 2)</f>
        <v>11057.13</v>
      </c>
      <c r="P190">
        <f>SmtRes!AG315</f>
        <v>0</v>
      </c>
      <c r="Q190">
        <f>SmtRes!DC315</f>
        <v>0</v>
      </c>
      <c r="R190">
        <f>ROUND(ROUND(Q190*Source!I68, 2)*1, 2)</f>
        <v>0</v>
      </c>
      <c r="S190">
        <f>SmtRes!AC315</f>
        <v>0</v>
      </c>
      <c r="T190">
        <f>ROUND(ROUND(Q190*Source!I68, 2)*SmtRes!AK315, 2)</f>
        <v>0</v>
      </c>
      <c r="U190">
        <v>1</v>
      </c>
      <c r="Z190">
        <f>SmtRes!X315</f>
        <v>-1002643276</v>
      </c>
      <c r="AA190">
        <v>740667404</v>
      </c>
      <c r="AB190">
        <v>1882754848</v>
      </c>
    </row>
    <row r="191" spans="1:28" x14ac:dyDescent="0.2">
      <c r="A191">
        <f>Source!A69</f>
        <v>17</v>
      </c>
      <c r="B191">
        <v>69</v>
      </c>
      <c r="C191">
        <v>3</v>
      </c>
      <c r="D191">
        <f>Source!BI69</f>
        <v>1</v>
      </c>
      <c r="E191">
        <f>Source!FS69</f>
        <v>0</v>
      </c>
      <c r="F191" t="str">
        <f>Source!F69</f>
        <v>23.8.03.09-0153</v>
      </c>
      <c r="G191" t="str">
        <f>Source!G69</f>
        <v>Фланец 600-6-01-1-А ГОСТ33259-2015 проект 010.0798-ТХ.С</v>
      </c>
      <c r="H191" t="str">
        <f>Source!H69</f>
        <v>ШТ</v>
      </c>
      <c r="I191">
        <f>Source!I69</f>
        <v>4</v>
      </c>
      <c r="J191">
        <v>1</v>
      </c>
      <c r="K191">
        <f>Source!AC69</f>
        <v>1399.58</v>
      </c>
      <c r="M191">
        <f>ROUND(K191*I191, 2)</f>
        <v>5598.32</v>
      </c>
      <c r="N191">
        <f>Source!AC69*IF(Source!BC69&lt;&gt; 0, Source!BC69, 1)</f>
        <v>13379.9848</v>
      </c>
      <c r="O191">
        <f>ROUND(N191*I191, 2)</f>
        <v>53519.94</v>
      </c>
      <c r="P191">
        <f>Source!AE69</f>
        <v>0</v>
      </c>
      <c r="R191">
        <f>ROUND(P191*I191, 2)</f>
        <v>0</v>
      </c>
      <c r="S191">
        <f>Source!AE69*IF(Source!BS69&lt;&gt; 0, Source!BS69, 1)</f>
        <v>0</v>
      </c>
      <c r="T191">
        <f>ROUND(S191*I191, 2)</f>
        <v>0</v>
      </c>
      <c r="U191">
        <v>3</v>
      </c>
      <c r="Z191">
        <f>Source!GF69</f>
        <v>895190869</v>
      </c>
      <c r="AA191">
        <v>-40602337</v>
      </c>
      <c r="AB191">
        <v>-1146881289</v>
      </c>
    </row>
    <row r="192" spans="1:28" x14ac:dyDescent="0.2">
      <c r="A192">
        <v>20</v>
      </c>
      <c r="B192">
        <v>335</v>
      </c>
      <c r="C192">
        <v>3</v>
      </c>
      <c r="D192">
        <v>0</v>
      </c>
      <c r="E192">
        <f>SmtRes!AV335</f>
        <v>0</v>
      </c>
      <c r="F192" t="str">
        <f>SmtRes!I335</f>
        <v>11.1.03.01-0079</v>
      </c>
      <c r="G192" t="str">
        <f>SmtRes!K335</f>
        <v>Бруски обрезные хвойных пород длиной 4-6,5 м, шириной 75-150 мм, толщиной 40-75 мм, III сорта</v>
      </c>
      <c r="H192" t="str">
        <f>SmtRes!O335</f>
        <v>м3</v>
      </c>
      <c r="I192">
        <f>SmtRes!Y335*Source!I70</f>
        <v>8.3999999999999995E-5</v>
      </c>
      <c r="J192">
        <f>SmtRes!AO335</f>
        <v>1</v>
      </c>
      <c r="K192">
        <f>SmtRes!AE335</f>
        <v>1603.15</v>
      </c>
      <c r="L192">
        <f>SmtRes!DB335</f>
        <v>336.66</v>
      </c>
      <c r="M192">
        <f>ROUND(ROUND(L192*Source!I70, 2)*1, 2)</f>
        <v>0.13</v>
      </c>
      <c r="N192">
        <f>SmtRes!AA335</f>
        <v>15326.11</v>
      </c>
      <c r="O192">
        <f>ROUND(ROUND(L192*Source!I70, 2)*SmtRes!DA335, 2)</f>
        <v>1.24</v>
      </c>
      <c r="P192">
        <f>SmtRes!AG335</f>
        <v>0</v>
      </c>
      <c r="Q192">
        <f>SmtRes!DC335</f>
        <v>0</v>
      </c>
      <c r="R192">
        <f>ROUND(ROUND(Q192*Source!I70, 2)*1, 2)</f>
        <v>0</v>
      </c>
      <c r="S192">
        <f>SmtRes!AC335</f>
        <v>0</v>
      </c>
      <c r="T192">
        <f>ROUND(ROUND(Q192*Source!I70, 2)*SmtRes!AK335, 2)</f>
        <v>0</v>
      </c>
      <c r="U192">
        <v>3</v>
      </c>
      <c r="Z192">
        <f>SmtRes!X335</f>
        <v>-1059863813</v>
      </c>
      <c r="AA192">
        <v>-302024236</v>
      </c>
      <c r="AB192">
        <v>-1014441511</v>
      </c>
    </row>
    <row r="193" spans="1:28" x14ac:dyDescent="0.2">
      <c r="A193">
        <v>20</v>
      </c>
      <c r="B193">
        <v>334</v>
      </c>
      <c r="C193">
        <v>3</v>
      </c>
      <c r="D193">
        <v>0</v>
      </c>
      <c r="E193">
        <f>SmtRes!AV334</f>
        <v>0</v>
      </c>
      <c r="F193" t="str">
        <f>SmtRes!I334</f>
        <v>01.7.11.07-0032</v>
      </c>
      <c r="G193" t="str">
        <f>SmtRes!K334</f>
        <v>Электроды диаметром 4 мм Э42</v>
      </c>
      <c r="H193" t="str">
        <f>SmtRes!O334</f>
        <v>т</v>
      </c>
      <c r="I193">
        <f>SmtRes!Y334*Source!I70</f>
        <v>5.2000000000000004E-5</v>
      </c>
      <c r="J193">
        <f>SmtRes!AO334</f>
        <v>1</v>
      </c>
      <c r="K193">
        <f>SmtRes!AE334</f>
        <v>10616.1</v>
      </c>
      <c r="L193">
        <f>SmtRes!DB334</f>
        <v>1380.09</v>
      </c>
      <c r="M193">
        <f>ROUND(ROUND(L193*Source!I70, 2)*1, 2)</f>
        <v>0.55000000000000004</v>
      </c>
      <c r="N193">
        <f>SmtRes!AA334</f>
        <v>101489.92</v>
      </c>
      <c r="O193">
        <f>ROUND(ROUND(L193*Source!I70, 2)*SmtRes!DA334, 2)</f>
        <v>5.26</v>
      </c>
      <c r="P193">
        <f>SmtRes!AG334</f>
        <v>0</v>
      </c>
      <c r="Q193">
        <f>SmtRes!DC334</f>
        <v>0</v>
      </c>
      <c r="R193">
        <f>ROUND(ROUND(Q193*Source!I70, 2)*1, 2)</f>
        <v>0</v>
      </c>
      <c r="S193">
        <f>SmtRes!AC334</f>
        <v>0</v>
      </c>
      <c r="T193">
        <f>ROUND(ROUND(Q193*Source!I70, 2)*SmtRes!AK334, 2)</f>
        <v>0</v>
      </c>
      <c r="U193">
        <v>3</v>
      </c>
      <c r="Z193">
        <f>SmtRes!X334</f>
        <v>1344828851</v>
      </c>
      <c r="AA193">
        <v>-1394468864</v>
      </c>
      <c r="AB193">
        <v>380125113</v>
      </c>
    </row>
    <row r="194" spans="1:28" x14ac:dyDescent="0.2">
      <c r="A194">
        <v>20</v>
      </c>
      <c r="B194">
        <v>333</v>
      </c>
      <c r="C194">
        <v>3</v>
      </c>
      <c r="D194">
        <v>0</v>
      </c>
      <c r="E194">
        <f>SmtRes!AV333</f>
        <v>0</v>
      </c>
      <c r="F194" t="str">
        <f>SmtRes!I333</f>
        <v>01.7.11.06-0002</v>
      </c>
      <c r="G194" t="str">
        <f>SmtRes!K333</f>
        <v>Флюс АН-47</v>
      </c>
      <c r="H194" t="str">
        <f>SmtRes!O333</f>
        <v>т</v>
      </c>
      <c r="I194">
        <f>SmtRes!Y333*Source!I70</f>
        <v>3.2000000000000005E-5</v>
      </c>
      <c r="J194">
        <f>SmtRes!AO333</f>
        <v>1</v>
      </c>
      <c r="K194">
        <f>SmtRes!AE333</f>
        <v>16204.33</v>
      </c>
      <c r="L194">
        <f>SmtRes!DB333</f>
        <v>1296.3499999999999</v>
      </c>
      <c r="M194">
        <f>ROUND(ROUND(L194*Source!I70, 2)*1, 2)</f>
        <v>0.52</v>
      </c>
      <c r="N194">
        <f>SmtRes!AA333</f>
        <v>154913.39000000001</v>
      </c>
      <c r="O194">
        <f>ROUND(ROUND(L194*Source!I70, 2)*SmtRes!DA333, 2)</f>
        <v>4.97</v>
      </c>
      <c r="P194">
        <f>SmtRes!AG333</f>
        <v>0</v>
      </c>
      <c r="Q194">
        <f>SmtRes!DC333</f>
        <v>0</v>
      </c>
      <c r="R194">
        <f>ROUND(ROUND(Q194*Source!I70, 2)*1, 2)</f>
        <v>0</v>
      </c>
      <c r="S194">
        <f>SmtRes!AC333</f>
        <v>0</v>
      </c>
      <c r="T194">
        <f>ROUND(ROUND(Q194*Source!I70, 2)*SmtRes!AK333, 2)</f>
        <v>0</v>
      </c>
      <c r="U194">
        <v>3</v>
      </c>
      <c r="Z194">
        <f>SmtRes!X333</f>
        <v>1888566897</v>
      </c>
      <c r="AA194">
        <v>1161564502</v>
      </c>
      <c r="AB194">
        <v>2078040255</v>
      </c>
    </row>
    <row r="195" spans="1:28" x14ac:dyDescent="0.2">
      <c r="A195">
        <v>20</v>
      </c>
      <c r="B195">
        <v>332</v>
      </c>
      <c r="C195">
        <v>3</v>
      </c>
      <c r="D195">
        <v>0</v>
      </c>
      <c r="E195">
        <f>SmtRes!AV332</f>
        <v>0</v>
      </c>
      <c r="F195" t="str">
        <f>SmtRes!I332</f>
        <v>01.7.11.04-0072</v>
      </c>
      <c r="G195" t="str">
        <f>SmtRes!K332</f>
        <v>Проволока сварочная легированная диаметром 4 мм</v>
      </c>
      <c r="H195" t="str">
        <f>SmtRes!O332</f>
        <v>т</v>
      </c>
      <c r="I195">
        <f>SmtRes!Y332*Source!I70</f>
        <v>2.4000000000000001E-5</v>
      </c>
      <c r="J195">
        <f>SmtRes!AO332</f>
        <v>1</v>
      </c>
      <c r="K195">
        <f>SmtRes!AE332</f>
        <v>10813.24</v>
      </c>
      <c r="L195">
        <f>SmtRes!DB332</f>
        <v>648.79</v>
      </c>
      <c r="M195">
        <f>ROUND(ROUND(L195*Source!I70, 2)*1, 2)</f>
        <v>0.26</v>
      </c>
      <c r="N195">
        <f>SmtRes!AA332</f>
        <v>103374.57</v>
      </c>
      <c r="O195">
        <f>ROUND(ROUND(L195*Source!I70, 2)*SmtRes!DA332, 2)</f>
        <v>2.4900000000000002</v>
      </c>
      <c r="P195">
        <f>SmtRes!AG332</f>
        <v>0</v>
      </c>
      <c r="Q195">
        <f>SmtRes!DC332</f>
        <v>0</v>
      </c>
      <c r="R195">
        <f>ROUND(ROUND(Q195*Source!I70, 2)*1, 2)</f>
        <v>0</v>
      </c>
      <c r="S195">
        <f>SmtRes!AC332</f>
        <v>0</v>
      </c>
      <c r="T195">
        <f>ROUND(ROUND(Q195*Source!I70, 2)*SmtRes!AK332, 2)</f>
        <v>0</v>
      </c>
      <c r="U195">
        <v>3</v>
      </c>
      <c r="Z195">
        <f>SmtRes!X332</f>
        <v>1432874726</v>
      </c>
      <c r="AA195">
        <v>-1231898926</v>
      </c>
      <c r="AB195">
        <v>1713418598</v>
      </c>
    </row>
    <row r="196" spans="1:28" x14ac:dyDescent="0.2">
      <c r="A196">
        <v>20</v>
      </c>
      <c r="B196">
        <v>331</v>
      </c>
      <c r="C196">
        <v>3</v>
      </c>
      <c r="D196">
        <v>0</v>
      </c>
      <c r="E196">
        <f>SmtRes!AV331</f>
        <v>0</v>
      </c>
      <c r="F196" t="str">
        <f>SmtRes!I331</f>
        <v>01.7.03.01-0001</v>
      </c>
      <c r="G196" t="str">
        <f>SmtRes!K331</f>
        <v>Вода</v>
      </c>
      <c r="H196" t="str">
        <f>SmtRes!O331</f>
        <v>м3</v>
      </c>
      <c r="I196">
        <f>SmtRes!Y331*Source!I70</f>
        <v>3.952E-2</v>
      </c>
      <c r="J196">
        <f>SmtRes!AO331</f>
        <v>1</v>
      </c>
      <c r="K196">
        <f>SmtRes!AE331</f>
        <v>2.44</v>
      </c>
      <c r="L196">
        <f>SmtRes!DB331</f>
        <v>241.07</v>
      </c>
      <c r="M196">
        <f>ROUND(ROUND(L196*Source!I70, 2)*1, 2)</f>
        <v>0.1</v>
      </c>
      <c r="N196">
        <f>SmtRes!AA331</f>
        <v>23.33</v>
      </c>
      <c r="O196">
        <f>ROUND(ROUND(L196*Source!I70, 2)*SmtRes!DA331, 2)</f>
        <v>0.96</v>
      </c>
      <c r="P196">
        <f>SmtRes!AG331</f>
        <v>0</v>
      </c>
      <c r="Q196">
        <f>SmtRes!DC331</f>
        <v>0</v>
      </c>
      <c r="R196">
        <f>ROUND(ROUND(Q196*Source!I70, 2)*1, 2)</f>
        <v>0</v>
      </c>
      <c r="S196">
        <f>SmtRes!AC331</f>
        <v>0</v>
      </c>
      <c r="T196">
        <f>ROUND(ROUND(Q196*Source!I70, 2)*SmtRes!AK331, 2)</f>
        <v>0</v>
      </c>
      <c r="U196">
        <v>3</v>
      </c>
      <c r="Z196">
        <f>SmtRes!X331</f>
        <v>82350058</v>
      </c>
      <c r="AA196">
        <v>-565327815</v>
      </c>
      <c r="AB196">
        <v>-1653381010</v>
      </c>
    </row>
    <row r="197" spans="1:28" x14ac:dyDescent="0.2">
      <c r="A197">
        <v>20</v>
      </c>
      <c r="B197">
        <v>330</v>
      </c>
      <c r="C197">
        <v>2</v>
      </c>
      <c r="D197">
        <v>0</v>
      </c>
      <c r="E197">
        <f>SmtRes!AV330</f>
        <v>0</v>
      </c>
      <c r="F197" t="str">
        <f>SmtRes!I330</f>
        <v>91.17.04-033</v>
      </c>
      <c r="G197" t="str">
        <f>SmtRes!K330</f>
        <v>Агрегаты сварочные двухпостовые для ручной сварки на тракторе, мощность 79 кВт (108 л.с.)</v>
      </c>
      <c r="H197" t="str">
        <f>SmtRes!O330</f>
        <v>маш.-ч</v>
      </c>
      <c r="I197">
        <f>SmtRes!Y330*Source!I70</f>
        <v>4.3192849999999998E-2</v>
      </c>
      <c r="J197">
        <f>SmtRes!AO330</f>
        <v>1</v>
      </c>
      <c r="K197">
        <f>SmtRes!AF330</f>
        <v>136.09</v>
      </c>
      <c r="L197">
        <f>SmtRes!DB330</f>
        <v>14695.29</v>
      </c>
      <c r="M197">
        <f>ROUND(ROUND(L197*Source!I70, 2)*1, 2)</f>
        <v>5.88</v>
      </c>
      <c r="N197">
        <f>SmtRes!AB330</f>
        <v>1935.2</v>
      </c>
      <c r="O197">
        <f>ROUND(ROUND(L197*Source!I70, 2)*SmtRes!DA330, 2)</f>
        <v>83.61</v>
      </c>
      <c r="P197">
        <f>SmtRes!AG330</f>
        <v>11.84</v>
      </c>
      <c r="Q197">
        <f>SmtRes!DC330</f>
        <v>1406.37</v>
      </c>
      <c r="R197">
        <f>ROUND(ROUND(Q197*Source!I70, 2)*1, 2)</f>
        <v>0.56000000000000005</v>
      </c>
      <c r="S197">
        <f>SmtRes!AC330</f>
        <v>579.69000000000005</v>
      </c>
      <c r="T197">
        <f>ROUND(ROUND(Q197*Source!I70, 2)*SmtRes!AK330, 2)</f>
        <v>27.42</v>
      </c>
      <c r="U197">
        <v>2</v>
      </c>
      <c r="Z197">
        <f>SmtRes!X330</f>
        <v>-2053221145</v>
      </c>
      <c r="AA197">
        <v>749795367</v>
      </c>
      <c r="AB197">
        <v>1458475303</v>
      </c>
    </row>
    <row r="198" spans="1:28" x14ac:dyDescent="0.2">
      <c r="A198">
        <v>20</v>
      </c>
      <c r="B198">
        <v>329</v>
      </c>
      <c r="C198">
        <v>2</v>
      </c>
      <c r="D198">
        <v>0</v>
      </c>
      <c r="E198">
        <f>SmtRes!AV329</f>
        <v>0</v>
      </c>
      <c r="F198" t="str">
        <f>SmtRes!I329</f>
        <v>91.16.01-002</v>
      </c>
      <c r="G198" t="str">
        <f>SmtRes!K329</f>
        <v>Электростанции передвижные, мощность 4 кВт</v>
      </c>
      <c r="H198" t="str">
        <f>SmtRes!O329</f>
        <v>маш.-ч</v>
      </c>
      <c r="I198">
        <f>SmtRes!Y329*Source!I70</f>
        <v>1.5727169999999995E-2</v>
      </c>
      <c r="J198">
        <f>SmtRes!AO329</f>
        <v>1</v>
      </c>
      <c r="K198">
        <f>SmtRes!AF329</f>
        <v>28.24</v>
      </c>
      <c r="L198">
        <f>SmtRes!DB329</f>
        <v>1110.3399999999999</v>
      </c>
      <c r="M198">
        <f>ROUND(ROUND(L198*Source!I70, 2)*1, 2)</f>
        <v>0.44</v>
      </c>
      <c r="N198">
        <f>SmtRes!AB329</f>
        <v>401.57</v>
      </c>
      <c r="O198">
        <f>ROUND(ROUND(L198*Source!I70, 2)*SmtRes!DA329, 2)</f>
        <v>6.26</v>
      </c>
      <c r="P198">
        <f>SmtRes!AG329</f>
        <v>10.130000000000001</v>
      </c>
      <c r="Q198">
        <f>SmtRes!DC329</f>
        <v>438.11</v>
      </c>
      <c r="R198">
        <f>ROUND(ROUND(Q198*Source!I70, 2)*1, 2)</f>
        <v>0.18</v>
      </c>
      <c r="S198">
        <f>SmtRes!AC329</f>
        <v>495.96</v>
      </c>
      <c r="T198">
        <f>ROUND(ROUND(Q198*Source!I70, 2)*SmtRes!AK329, 2)</f>
        <v>8.81</v>
      </c>
      <c r="U198">
        <v>2</v>
      </c>
      <c r="Z198">
        <f>SmtRes!X329</f>
        <v>-1701426592</v>
      </c>
      <c r="AA198">
        <v>-1560382073</v>
      </c>
      <c r="AB198">
        <v>2044240607</v>
      </c>
    </row>
    <row r="199" spans="1:28" x14ac:dyDescent="0.2">
      <c r="A199">
        <v>20</v>
      </c>
      <c r="B199">
        <v>328</v>
      </c>
      <c r="C199">
        <v>2</v>
      </c>
      <c r="D199">
        <v>0</v>
      </c>
      <c r="E199">
        <f>SmtRes!AV328</f>
        <v>0</v>
      </c>
      <c r="F199" t="str">
        <f>SmtRes!I328</f>
        <v>91.14.02-001</v>
      </c>
      <c r="G199" t="str">
        <f>SmtRes!K328</f>
        <v>Автомобили бортовые, грузоподъемность до 5 т</v>
      </c>
      <c r="H199" t="str">
        <f>SmtRes!O328</f>
        <v>маш.-ч</v>
      </c>
      <c r="I199">
        <f>SmtRes!Y328*Source!I70</f>
        <v>2.4333999999999998E-4</v>
      </c>
      <c r="J199">
        <f>SmtRes!AO328</f>
        <v>1</v>
      </c>
      <c r="K199">
        <f>SmtRes!AF328</f>
        <v>86.79</v>
      </c>
      <c r="L199">
        <f>SmtRes!DB328</f>
        <v>52.79</v>
      </c>
      <c r="M199">
        <f>ROUND(ROUND(L199*Source!I70, 2)*1, 2)</f>
        <v>0.02</v>
      </c>
      <c r="N199">
        <f>SmtRes!AB328</f>
        <v>1234.1500000000001</v>
      </c>
      <c r="O199">
        <f>ROUND(ROUND(L199*Source!I70, 2)*SmtRes!DA328, 2)</f>
        <v>0.28000000000000003</v>
      </c>
      <c r="P199">
        <f>SmtRes!AG328</f>
        <v>10.130000000000001</v>
      </c>
      <c r="Q199">
        <f>SmtRes!DC328</f>
        <v>6.78</v>
      </c>
      <c r="R199">
        <f>ROUND(ROUND(Q199*Source!I70, 2)*1, 2)</f>
        <v>0</v>
      </c>
      <c r="S199">
        <f>SmtRes!AC328</f>
        <v>495.96</v>
      </c>
      <c r="T199">
        <f>ROUND(ROUND(Q199*Source!I70, 2)*SmtRes!AK328, 2)</f>
        <v>0</v>
      </c>
      <c r="U199">
        <v>2</v>
      </c>
      <c r="Z199">
        <f>SmtRes!X328</f>
        <v>1171957361</v>
      </c>
      <c r="AA199">
        <v>1399406067</v>
      </c>
      <c r="AB199">
        <v>-337305530</v>
      </c>
    </row>
    <row r="200" spans="1:28" x14ac:dyDescent="0.2">
      <c r="A200">
        <v>20</v>
      </c>
      <c r="B200">
        <v>327</v>
      </c>
      <c r="C200">
        <v>2</v>
      </c>
      <c r="D200">
        <v>0</v>
      </c>
      <c r="E200">
        <f>SmtRes!AV327</f>
        <v>0</v>
      </c>
      <c r="F200" t="str">
        <f>SmtRes!I327</f>
        <v>91.10.09-012</v>
      </c>
      <c r="G200" t="str">
        <f>SmtRes!K327</f>
        <v>Установки для гидравлических испытаний трубопроводов, давление нагнетания низкое 0,1 МПа (1 кгс/см2), высокое 10 МПа (100 кгс/см2) при работе от передвижных электростанций</v>
      </c>
      <c r="H200" t="str">
        <f>SmtRes!O327</f>
        <v>маш.-ч</v>
      </c>
      <c r="I200">
        <f>SmtRes!Y327*Source!I70</f>
        <v>1.8515E-2</v>
      </c>
      <c r="J200">
        <f>SmtRes!AO327</f>
        <v>1</v>
      </c>
      <c r="K200">
        <f>SmtRes!AF327</f>
        <v>26.32</v>
      </c>
      <c r="L200">
        <f>SmtRes!DB327</f>
        <v>1218.29</v>
      </c>
      <c r="M200">
        <f>ROUND(ROUND(L200*Source!I70, 2)*1, 2)</f>
        <v>0.49</v>
      </c>
      <c r="N200">
        <f>SmtRes!AB327</f>
        <v>374.27</v>
      </c>
      <c r="O200">
        <f>ROUND(ROUND(L200*Source!I70, 2)*SmtRes!DA327, 2)</f>
        <v>6.97</v>
      </c>
      <c r="P200">
        <f>SmtRes!AG327</f>
        <v>0</v>
      </c>
      <c r="Q200">
        <f>SmtRes!DC327</f>
        <v>0</v>
      </c>
      <c r="R200">
        <f>ROUND(ROUND(Q200*Source!I70, 2)*1, 2)</f>
        <v>0</v>
      </c>
      <c r="S200">
        <f>SmtRes!AC327</f>
        <v>0</v>
      </c>
      <c r="T200">
        <f>ROUND(ROUND(Q200*Source!I70, 2)*SmtRes!AK327, 2)</f>
        <v>0</v>
      </c>
      <c r="U200">
        <v>2</v>
      </c>
      <c r="Z200">
        <f>SmtRes!X327</f>
        <v>-2099508448</v>
      </c>
      <c r="AA200">
        <v>591391199</v>
      </c>
      <c r="AB200">
        <v>-403867912</v>
      </c>
    </row>
    <row r="201" spans="1:28" x14ac:dyDescent="0.2">
      <c r="A201">
        <v>20</v>
      </c>
      <c r="B201">
        <v>326</v>
      </c>
      <c r="C201">
        <v>2</v>
      </c>
      <c r="D201">
        <v>0</v>
      </c>
      <c r="E201">
        <f>SmtRes!AV326</f>
        <v>0</v>
      </c>
      <c r="F201" t="str">
        <f>SmtRes!I326</f>
        <v>91.10.06-001</v>
      </c>
      <c r="G201" t="str">
        <f>SmtRes!K326</f>
        <v>Установки для подогрева стыков</v>
      </c>
      <c r="H201" t="str">
        <f>SmtRes!O326</f>
        <v>маш.-ч</v>
      </c>
      <c r="I201">
        <f>SmtRes!Y326*Source!I70</f>
        <v>1.9625899999999997E-3</v>
      </c>
      <c r="J201">
        <f>SmtRes!AO326</f>
        <v>1</v>
      </c>
      <c r="K201">
        <f>SmtRes!AF326</f>
        <v>30.68</v>
      </c>
      <c r="L201">
        <f>SmtRes!DB326</f>
        <v>150.53</v>
      </c>
      <c r="M201">
        <f>ROUND(ROUND(L201*Source!I70, 2)*1, 2)</f>
        <v>0.06</v>
      </c>
      <c r="N201">
        <f>SmtRes!AB326</f>
        <v>436.27</v>
      </c>
      <c r="O201">
        <f>ROUND(ROUND(L201*Source!I70, 2)*SmtRes!DA326, 2)</f>
        <v>0.85</v>
      </c>
      <c r="P201">
        <f>SmtRes!AG326</f>
        <v>10.130000000000001</v>
      </c>
      <c r="Q201">
        <f>SmtRes!DC326</f>
        <v>54.67</v>
      </c>
      <c r="R201">
        <f>ROUND(ROUND(Q201*Source!I70, 2)*1, 2)</f>
        <v>0.02</v>
      </c>
      <c r="S201">
        <f>SmtRes!AC326</f>
        <v>495.96</v>
      </c>
      <c r="T201">
        <f>ROUND(ROUND(Q201*Source!I70, 2)*SmtRes!AK326, 2)</f>
        <v>0.98</v>
      </c>
      <c r="U201">
        <v>2</v>
      </c>
      <c r="Z201">
        <f>SmtRes!X326</f>
        <v>1046344639</v>
      </c>
      <c r="AA201">
        <v>1729304257</v>
      </c>
      <c r="AB201">
        <v>-2107239638</v>
      </c>
    </row>
    <row r="202" spans="1:28" x14ac:dyDescent="0.2">
      <c r="A202">
        <v>20</v>
      </c>
      <c r="B202">
        <v>325</v>
      </c>
      <c r="C202">
        <v>2</v>
      </c>
      <c r="D202">
        <v>0</v>
      </c>
      <c r="E202">
        <f>SmtRes!AV325</f>
        <v>0</v>
      </c>
      <c r="F202" t="str">
        <f>SmtRes!I325</f>
        <v>91.10.05-004</v>
      </c>
      <c r="G202" t="str">
        <f>SmtRes!K325</f>
        <v>Трубоукладчики для труб диаметром до 400 мм, грузоподъемность 6,3 т</v>
      </c>
      <c r="H202" t="str">
        <f>SmtRes!O325</f>
        <v>маш.-ч</v>
      </c>
      <c r="I202">
        <f>SmtRes!Y325*Source!I70</f>
        <v>8.0566699999999984E-3</v>
      </c>
      <c r="J202">
        <f>SmtRes!AO325</f>
        <v>1</v>
      </c>
      <c r="K202">
        <f>SmtRes!AF325</f>
        <v>160.69</v>
      </c>
      <c r="L202">
        <f>SmtRes!DB325</f>
        <v>3236.57</v>
      </c>
      <c r="M202">
        <f>ROUND(ROUND(L202*Source!I70, 2)*1, 2)</f>
        <v>1.29</v>
      </c>
      <c r="N202">
        <f>SmtRes!AB325</f>
        <v>2285.0100000000002</v>
      </c>
      <c r="O202">
        <f>ROUND(ROUND(L202*Source!I70, 2)*SmtRes!DA325, 2)</f>
        <v>18.34</v>
      </c>
      <c r="P202">
        <f>SmtRes!AG325</f>
        <v>12.63</v>
      </c>
      <c r="Q202">
        <f>SmtRes!DC325</f>
        <v>279.82</v>
      </c>
      <c r="R202">
        <f>ROUND(ROUND(Q202*Source!I70, 2)*1, 2)</f>
        <v>0.11</v>
      </c>
      <c r="S202">
        <f>SmtRes!AC325</f>
        <v>618.36</v>
      </c>
      <c r="T202">
        <f>ROUND(ROUND(Q202*Source!I70, 2)*SmtRes!AK325, 2)</f>
        <v>5.39</v>
      </c>
      <c r="U202">
        <v>2</v>
      </c>
      <c r="Z202">
        <f>SmtRes!X325</f>
        <v>-1075348478</v>
      </c>
      <c r="AA202">
        <v>1698228400</v>
      </c>
      <c r="AB202">
        <v>1905827627</v>
      </c>
    </row>
    <row r="203" spans="1:28" x14ac:dyDescent="0.2">
      <c r="A203">
        <v>20</v>
      </c>
      <c r="B203">
        <v>324</v>
      </c>
      <c r="C203">
        <v>2</v>
      </c>
      <c r="D203">
        <v>0</v>
      </c>
      <c r="E203">
        <f>SmtRes!AV324</f>
        <v>0</v>
      </c>
      <c r="F203" t="str">
        <f>SmtRes!I324</f>
        <v>91.01.01-036</v>
      </c>
      <c r="G203" t="str">
        <f>SmtRes!K324</f>
        <v>Бульдозеры, мощность 96 кВт (130 л.с.)</v>
      </c>
      <c r="H203" t="str">
        <f>SmtRes!O324</f>
        <v>маш.-ч</v>
      </c>
      <c r="I203">
        <f>SmtRes!Y324*Source!I70</f>
        <v>8.7284999999999988E-4</v>
      </c>
      <c r="J203">
        <f>SmtRes!AO324</f>
        <v>1</v>
      </c>
      <c r="K203">
        <f>SmtRes!AF324</f>
        <v>96.34</v>
      </c>
      <c r="L203">
        <f>SmtRes!DB324</f>
        <v>210.22</v>
      </c>
      <c r="M203">
        <f>ROUND(ROUND(L203*Source!I70, 2)*1, 2)</f>
        <v>0.08</v>
      </c>
      <c r="N203">
        <f>SmtRes!AB324</f>
        <v>1369.95</v>
      </c>
      <c r="O203">
        <f>ROUND(ROUND(L203*Source!I70, 2)*SmtRes!DA324, 2)</f>
        <v>1.1399999999999999</v>
      </c>
      <c r="P203">
        <f>SmtRes!AG324</f>
        <v>11.84</v>
      </c>
      <c r="Q203">
        <f>SmtRes!DC324</f>
        <v>28.43</v>
      </c>
      <c r="R203">
        <f>ROUND(ROUND(Q203*Source!I70, 2)*1, 2)</f>
        <v>0.01</v>
      </c>
      <c r="S203">
        <f>SmtRes!AC324</f>
        <v>579.69000000000005</v>
      </c>
      <c r="T203">
        <f>ROUND(ROUND(Q203*Source!I70, 2)*SmtRes!AK324, 2)</f>
        <v>0.49</v>
      </c>
      <c r="U203">
        <v>2</v>
      </c>
      <c r="Z203">
        <f>SmtRes!X324</f>
        <v>1635738407</v>
      </c>
      <c r="AA203">
        <v>1636610881</v>
      </c>
      <c r="AB203">
        <v>1188975943</v>
      </c>
    </row>
    <row r="204" spans="1:28" x14ac:dyDescent="0.2">
      <c r="A204">
        <v>20</v>
      </c>
      <c r="B204">
        <v>322</v>
      </c>
      <c r="C204">
        <v>1</v>
      </c>
      <c r="D204">
        <v>0</v>
      </c>
      <c r="E204">
        <f>SmtRes!AV322</f>
        <v>1</v>
      </c>
      <c r="F204" t="str">
        <f>SmtRes!I322</f>
        <v>1-100-45-82</v>
      </c>
      <c r="G204" t="str">
        <f>SmtRes!K322</f>
        <v>Рабочий среднего разряда 4.5</v>
      </c>
      <c r="H204" t="str">
        <f>SmtRes!O322</f>
        <v>чел.-ч.</v>
      </c>
      <c r="I204">
        <f>SmtRes!Y322*Source!I70</f>
        <v>0.27084799999999998</v>
      </c>
      <c r="J204">
        <f>SmtRes!AO322</f>
        <v>1</v>
      </c>
      <c r="K204">
        <f>SmtRes!AH322</f>
        <v>9.24</v>
      </c>
      <c r="L204">
        <f>SmtRes!DB322</f>
        <v>6882.25</v>
      </c>
      <c r="M204">
        <f>ROUND(ROUND(L204*Source!I70, 2)*1, 2)</f>
        <v>2.75</v>
      </c>
      <c r="N204">
        <f>SmtRes!AD322</f>
        <v>452.39</v>
      </c>
      <c r="O204">
        <f>ROUND(ROUND(L204*Source!I70, 2)*SmtRes!DA322, 2)</f>
        <v>134.63999999999999</v>
      </c>
      <c r="P204">
        <f>SmtRes!AG322</f>
        <v>0</v>
      </c>
      <c r="Q204">
        <f>SmtRes!DC322</f>
        <v>0</v>
      </c>
      <c r="R204">
        <f>ROUND(ROUND(Q204*Source!I70, 2)*1, 2)</f>
        <v>0</v>
      </c>
      <c r="S204">
        <f>SmtRes!AC322</f>
        <v>0</v>
      </c>
      <c r="T204">
        <f>ROUND(ROUND(Q204*Source!I70, 2)*SmtRes!AK322, 2)</f>
        <v>0</v>
      </c>
      <c r="U204">
        <v>1</v>
      </c>
      <c r="Z204">
        <f>SmtRes!X322</f>
        <v>1554607928</v>
      </c>
      <c r="AA204">
        <v>-2091918310</v>
      </c>
      <c r="AB204">
        <v>699570029</v>
      </c>
    </row>
    <row r="205" spans="1:28" x14ac:dyDescent="0.2">
      <c r="A205">
        <f>Source!A71</f>
        <v>17</v>
      </c>
      <c r="B205">
        <v>71</v>
      </c>
      <c r="C205">
        <v>3</v>
      </c>
      <c r="D205">
        <f>Source!BI71</f>
        <v>1</v>
      </c>
      <c r="E205">
        <f>Source!FS71</f>
        <v>0</v>
      </c>
      <c r="F205" t="str">
        <f>Source!F71</f>
        <v>01.3.02.08-0001</v>
      </c>
      <c r="G205" t="str">
        <f>Source!G71</f>
        <v>Кислород</v>
      </c>
      <c r="H205" t="str">
        <f>Source!H71</f>
        <v>кг</v>
      </c>
      <c r="I205">
        <f>Source!I71</f>
        <v>0.26334000000000002</v>
      </c>
      <c r="J205">
        <v>1</v>
      </c>
      <c r="K205">
        <f>Source!AC71</f>
        <v>10.61</v>
      </c>
      <c r="M205">
        <f>ROUND(K205*I205, 2)</f>
        <v>2.79</v>
      </c>
      <c r="N205">
        <f>Source!AC71*IF(Source!BC71&lt;&gt; 0, Source!BC71, 1)</f>
        <v>101.4316</v>
      </c>
      <c r="O205">
        <f>ROUND(N205*I205, 2)</f>
        <v>26.71</v>
      </c>
      <c r="P205">
        <f>Source!AE71</f>
        <v>0</v>
      </c>
      <c r="R205">
        <f>ROUND(P205*I205, 2)</f>
        <v>0</v>
      </c>
      <c r="S205">
        <f>Source!AE71*IF(Source!BS71&lt;&gt; 0, Source!BS71, 1)</f>
        <v>0</v>
      </c>
      <c r="T205">
        <f>ROUND(S205*I205, 2)</f>
        <v>0</v>
      </c>
      <c r="U205">
        <v>3</v>
      </c>
      <c r="Z205">
        <f>Source!GF71</f>
        <v>1142324326</v>
      </c>
      <c r="AA205">
        <v>-1916987272</v>
      </c>
      <c r="AB205">
        <v>-167628796</v>
      </c>
    </row>
    <row r="206" spans="1:28" x14ac:dyDescent="0.2">
      <c r="A206">
        <f>Source!A72</f>
        <v>17</v>
      </c>
      <c r="B206">
        <v>72</v>
      </c>
      <c r="C206">
        <v>3</v>
      </c>
      <c r="D206">
        <f>Source!BI72</f>
        <v>1</v>
      </c>
      <c r="E206">
        <f>Source!FS72</f>
        <v>0</v>
      </c>
      <c r="F206" t="str">
        <f>Source!F72</f>
        <v>01.3.02.09-0022</v>
      </c>
      <c r="G206" t="str">
        <f>Source!G72</f>
        <v>Пропан</v>
      </c>
      <c r="H206" t="str">
        <f>Source!H72</f>
        <v>кг</v>
      </c>
      <c r="I206">
        <f>Source!I72</f>
        <v>4.5999999999999999E-2</v>
      </c>
      <c r="J206">
        <v>1</v>
      </c>
      <c r="K206">
        <f>Source!AC72</f>
        <v>6.1</v>
      </c>
      <c r="M206">
        <f>ROUND(K206*I206, 2)</f>
        <v>0.28000000000000003</v>
      </c>
      <c r="N206">
        <f>Source!AC72*IF(Source!BC72&lt;&gt; 0, Source!BC72, 1)</f>
        <v>58.316000000000003</v>
      </c>
      <c r="O206">
        <f>ROUND(N206*I206, 2)</f>
        <v>2.68</v>
      </c>
      <c r="P206">
        <f>Source!AE72</f>
        <v>0</v>
      </c>
      <c r="R206">
        <f>ROUND(P206*I206, 2)</f>
        <v>0</v>
      </c>
      <c r="S206">
        <f>Source!AE72*IF(Source!BS72&lt;&gt; 0, Source!BS72, 1)</f>
        <v>0</v>
      </c>
      <c r="T206">
        <f>ROUND(S206*I206, 2)</f>
        <v>0</v>
      </c>
      <c r="U206">
        <v>3</v>
      </c>
      <c r="Z206">
        <f>Source!GF72</f>
        <v>2096969337</v>
      </c>
      <c r="AA206">
        <v>661682046</v>
      </c>
      <c r="AB206">
        <v>1963669595</v>
      </c>
    </row>
    <row r="207" spans="1:28" x14ac:dyDescent="0.2">
      <c r="A207">
        <v>20</v>
      </c>
      <c r="B207">
        <v>343</v>
      </c>
      <c r="C207">
        <v>3</v>
      </c>
      <c r="D207">
        <v>0</v>
      </c>
      <c r="E207">
        <f>SmtRes!AV343</f>
        <v>0</v>
      </c>
      <c r="F207" t="str">
        <f>SmtRes!I343</f>
        <v>08.1.02.11-0001</v>
      </c>
      <c r="G207" t="str">
        <f>SmtRes!K343</f>
        <v>Поковки из квадратных заготовок, масса 1,8 кг</v>
      </c>
      <c r="H207" t="str">
        <f>SmtRes!O343</f>
        <v>т</v>
      </c>
      <c r="I207">
        <f>SmtRes!Y343*Source!I73</f>
        <v>3.0159999999999996E-4</v>
      </c>
      <c r="J207">
        <f>SmtRes!AO343</f>
        <v>1</v>
      </c>
      <c r="K207">
        <f>SmtRes!AE343</f>
        <v>6730.2</v>
      </c>
      <c r="L207">
        <f>SmtRes!DB343</f>
        <v>507.46</v>
      </c>
      <c r="M207">
        <f>ROUND(ROUND(L207*Source!I73, 2)*1, 2)</f>
        <v>2.0299999999999998</v>
      </c>
      <c r="N207">
        <f>SmtRes!AA343</f>
        <v>64340.71</v>
      </c>
      <c r="O207">
        <f>ROUND(ROUND(L207*Source!I73, 2)*SmtRes!DA343, 2)</f>
        <v>19.41</v>
      </c>
      <c r="P207">
        <f>SmtRes!AG343</f>
        <v>0</v>
      </c>
      <c r="Q207">
        <f>SmtRes!DC343</f>
        <v>0</v>
      </c>
      <c r="R207">
        <f>ROUND(ROUND(Q207*Source!I73, 2)*1, 2)</f>
        <v>0</v>
      </c>
      <c r="S207">
        <f>SmtRes!AC343</f>
        <v>0</v>
      </c>
      <c r="T207">
        <f>ROUND(ROUND(Q207*Source!I73, 2)*SmtRes!AK343, 2)</f>
        <v>0</v>
      </c>
      <c r="U207">
        <v>3</v>
      </c>
      <c r="Z207">
        <f>SmtRes!X343</f>
        <v>729703251</v>
      </c>
      <c r="AA207">
        <v>-1467359772</v>
      </c>
      <c r="AB207">
        <v>-899916078</v>
      </c>
    </row>
    <row r="208" spans="1:28" x14ac:dyDescent="0.2">
      <c r="A208">
        <v>20</v>
      </c>
      <c r="B208">
        <v>342</v>
      </c>
      <c r="C208">
        <v>3</v>
      </c>
      <c r="D208">
        <v>0</v>
      </c>
      <c r="E208">
        <f>SmtRes!AV342</f>
        <v>0</v>
      </c>
      <c r="F208" t="str">
        <f>SmtRes!I342</f>
        <v>01.7.19.07-0002</v>
      </c>
      <c r="G208" t="str">
        <f>SmtRes!K342</f>
        <v>Резина листовая вулканизованная цветная</v>
      </c>
      <c r="H208" t="str">
        <f>SmtRes!O342</f>
        <v>кг</v>
      </c>
      <c r="I208">
        <f>SmtRes!Y342*Source!I73</f>
        <v>0.16080000000000003</v>
      </c>
      <c r="J208">
        <f>SmtRes!AO342</f>
        <v>1</v>
      </c>
      <c r="K208">
        <f>SmtRes!AE342</f>
        <v>23.65</v>
      </c>
      <c r="L208">
        <f>SmtRes!DB342</f>
        <v>950.73</v>
      </c>
      <c r="M208">
        <f>ROUND(ROUND(L208*Source!I73, 2)*1, 2)</f>
        <v>3.8</v>
      </c>
      <c r="N208">
        <f>SmtRes!AA342</f>
        <v>226.09</v>
      </c>
      <c r="O208">
        <f>ROUND(ROUND(L208*Source!I73, 2)*SmtRes!DA342, 2)</f>
        <v>36.33</v>
      </c>
      <c r="P208">
        <f>SmtRes!AG342</f>
        <v>0</v>
      </c>
      <c r="Q208">
        <f>SmtRes!DC342</f>
        <v>0</v>
      </c>
      <c r="R208">
        <f>ROUND(ROUND(Q208*Source!I73, 2)*1, 2)</f>
        <v>0</v>
      </c>
      <c r="S208">
        <f>SmtRes!AC342</f>
        <v>0</v>
      </c>
      <c r="T208">
        <f>ROUND(ROUND(Q208*Source!I73, 2)*SmtRes!AK342, 2)</f>
        <v>0</v>
      </c>
      <c r="U208">
        <v>3</v>
      </c>
      <c r="Z208">
        <f>SmtRes!X342</f>
        <v>-791714149</v>
      </c>
      <c r="AA208">
        <v>-857924281</v>
      </c>
      <c r="AB208">
        <v>1812790575</v>
      </c>
    </row>
    <row r="209" spans="1:28" x14ac:dyDescent="0.2">
      <c r="A209">
        <v>20</v>
      </c>
      <c r="B209">
        <v>341</v>
      </c>
      <c r="C209">
        <v>3</v>
      </c>
      <c r="D209">
        <v>0</v>
      </c>
      <c r="E209">
        <f>SmtRes!AV341</f>
        <v>0</v>
      </c>
      <c r="F209" t="str">
        <f>SmtRes!I341</f>
        <v>01.3.01.06-0046</v>
      </c>
      <c r="G209" t="str">
        <f>SmtRes!K341</f>
        <v>Смазка солидол жировой марки «Ж»</v>
      </c>
      <c r="H209" t="str">
        <f>SmtRes!O341</f>
        <v>т</v>
      </c>
      <c r="I209">
        <f>SmtRes!Y341*Source!I73</f>
        <v>2.3600000000000001E-5</v>
      </c>
      <c r="J209">
        <f>SmtRes!AO341</f>
        <v>1</v>
      </c>
      <c r="K209">
        <f>SmtRes!AE341</f>
        <v>9379.86</v>
      </c>
      <c r="L209">
        <f>SmtRes!DB341</f>
        <v>55.34</v>
      </c>
      <c r="M209">
        <f>ROUND(ROUND(L209*Source!I73, 2)*1, 2)</f>
        <v>0.22</v>
      </c>
      <c r="N209">
        <f>SmtRes!AA341</f>
        <v>89671.46</v>
      </c>
      <c r="O209">
        <f>ROUND(ROUND(L209*Source!I73, 2)*SmtRes!DA341, 2)</f>
        <v>2.1</v>
      </c>
      <c r="P209">
        <f>SmtRes!AG341</f>
        <v>0</v>
      </c>
      <c r="Q209">
        <f>SmtRes!DC341</f>
        <v>0</v>
      </c>
      <c r="R209">
        <f>ROUND(ROUND(Q209*Source!I73, 2)*1, 2)</f>
        <v>0</v>
      </c>
      <c r="S209">
        <f>SmtRes!AC341</f>
        <v>0</v>
      </c>
      <c r="T209">
        <f>ROUND(ROUND(Q209*Source!I73, 2)*SmtRes!AK341, 2)</f>
        <v>0</v>
      </c>
      <c r="U209">
        <v>3</v>
      </c>
      <c r="Z209">
        <f>SmtRes!X341</f>
        <v>18269163</v>
      </c>
      <c r="AA209">
        <v>1857175043</v>
      </c>
      <c r="AB209">
        <v>296636793</v>
      </c>
    </row>
    <row r="210" spans="1:28" x14ac:dyDescent="0.2">
      <c r="A210">
        <v>20</v>
      </c>
      <c r="B210">
        <v>340</v>
      </c>
      <c r="C210">
        <v>2</v>
      </c>
      <c r="D210">
        <v>0</v>
      </c>
      <c r="E210">
        <f>SmtRes!AV340</f>
        <v>0</v>
      </c>
      <c r="F210" t="str">
        <f>SmtRes!I340</f>
        <v>91.14.02-001</v>
      </c>
      <c r="G210" t="str">
        <f>SmtRes!K340</f>
        <v>Автомобили бортовые, грузоподъемность до 5 т</v>
      </c>
      <c r="H210" t="str">
        <f>SmtRes!O340</f>
        <v>маш.-ч</v>
      </c>
      <c r="I210">
        <f>SmtRes!Y340*Source!I73</f>
        <v>1.1108999999999997E-3</v>
      </c>
      <c r="J210">
        <f>SmtRes!AO340</f>
        <v>1</v>
      </c>
      <c r="K210">
        <f>SmtRes!AF340</f>
        <v>86.79</v>
      </c>
      <c r="L210">
        <f>SmtRes!DB340</f>
        <v>24.11</v>
      </c>
      <c r="M210">
        <f>ROUND(ROUND(L210*Source!I73, 2)*1, 2)</f>
        <v>0.1</v>
      </c>
      <c r="N210">
        <f>SmtRes!AB340</f>
        <v>1234.1500000000001</v>
      </c>
      <c r="O210">
        <f>ROUND(ROUND(L210*Source!I73, 2)*SmtRes!DA340, 2)</f>
        <v>1.42</v>
      </c>
      <c r="P210">
        <f>SmtRes!AG340</f>
        <v>10.130000000000001</v>
      </c>
      <c r="Q210">
        <f>SmtRes!DC340</f>
        <v>3.1</v>
      </c>
      <c r="R210">
        <f>ROUND(ROUND(Q210*Source!I73, 2)*1, 2)</f>
        <v>0.01</v>
      </c>
      <c r="S210">
        <f>SmtRes!AC340</f>
        <v>495.96</v>
      </c>
      <c r="T210">
        <f>ROUND(ROUND(Q210*Source!I73, 2)*SmtRes!AK340, 2)</f>
        <v>0.49</v>
      </c>
      <c r="U210">
        <v>2</v>
      </c>
      <c r="Z210">
        <f>SmtRes!X340</f>
        <v>1171957361</v>
      </c>
      <c r="AA210">
        <v>1399406067</v>
      </c>
      <c r="AB210">
        <v>-337305530</v>
      </c>
    </row>
    <row r="211" spans="1:28" x14ac:dyDescent="0.2">
      <c r="A211">
        <v>20</v>
      </c>
      <c r="B211">
        <v>339</v>
      </c>
      <c r="C211">
        <v>2</v>
      </c>
      <c r="D211">
        <v>0</v>
      </c>
      <c r="E211">
        <f>SmtRes!AV339</f>
        <v>0</v>
      </c>
      <c r="F211" t="str">
        <f>SmtRes!I339</f>
        <v>91.06.03-045</v>
      </c>
      <c r="G211" t="str">
        <f>SmtRes!K339</f>
        <v>Лебедки ручные и рычажные тяговым усилием 14,72 кН (1,5 т)</v>
      </c>
      <c r="H211" t="str">
        <f>SmtRes!O339</f>
        <v>маш.-ч</v>
      </c>
      <c r="I211">
        <f>SmtRes!Y339*Source!I73</f>
        <v>0.13796319999999998</v>
      </c>
      <c r="J211">
        <f>SmtRes!AO339</f>
        <v>1</v>
      </c>
      <c r="K211">
        <f>SmtRes!AF339</f>
        <v>0.7</v>
      </c>
      <c r="L211">
        <f>SmtRes!DB339</f>
        <v>24.15</v>
      </c>
      <c r="M211">
        <f>ROUND(ROUND(L211*Source!I73, 2)*1, 2)</f>
        <v>0.1</v>
      </c>
      <c r="N211">
        <f>SmtRes!AB339</f>
        <v>9.9499999999999993</v>
      </c>
      <c r="O211">
        <f>ROUND(ROUND(L211*Source!I73, 2)*SmtRes!DA339, 2)</f>
        <v>1.42</v>
      </c>
      <c r="P211">
        <f>SmtRes!AG339</f>
        <v>0</v>
      </c>
      <c r="Q211">
        <f>SmtRes!DC339</f>
        <v>0</v>
      </c>
      <c r="R211">
        <f>ROUND(ROUND(Q211*Source!I73, 2)*1, 2)</f>
        <v>0</v>
      </c>
      <c r="S211">
        <f>SmtRes!AC339</f>
        <v>0</v>
      </c>
      <c r="T211">
        <f>ROUND(ROUND(Q211*Source!I73, 2)*SmtRes!AK339, 2)</f>
        <v>0</v>
      </c>
      <c r="U211">
        <v>2</v>
      </c>
      <c r="Z211">
        <f>SmtRes!X339</f>
        <v>144339459</v>
      </c>
      <c r="AA211">
        <v>-1265967115</v>
      </c>
      <c r="AB211">
        <v>-2049411831</v>
      </c>
    </row>
    <row r="212" spans="1:28" x14ac:dyDescent="0.2">
      <c r="A212">
        <v>20</v>
      </c>
      <c r="B212">
        <v>337</v>
      </c>
      <c r="C212">
        <v>1</v>
      </c>
      <c r="D212">
        <v>0</v>
      </c>
      <c r="E212">
        <f>SmtRes!AV337</f>
        <v>1</v>
      </c>
      <c r="F212" t="str">
        <f>SmtRes!I337</f>
        <v>1-100-40-82</v>
      </c>
      <c r="G212" t="str">
        <f>SmtRes!K337</f>
        <v>Рабочий среднего разряда 4</v>
      </c>
      <c r="H212" t="str">
        <f>SmtRes!O337</f>
        <v>чел.-ч.</v>
      </c>
      <c r="I212">
        <f>SmtRes!Y337*Source!I73</f>
        <v>0.47504199999999985</v>
      </c>
      <c r="J212">
        <f>SmtRes!AO337</f>
        <v>1</v>
      </c>
      <c r="K212">
        <f>SmtRes!AH337</f>
        <v>8.59</v>
      </c>
      <c r="L212">
        <f>SmtRes!DB337</f>
        <v>1122.17</v>
      </c>
      <c r="M212">
        <f>ROUND(ROUND(L212*Source!I73, 2)*1, 2)</f>
        <v>4.49</v>
      </c>
      <c r="N212">
        <f>SmtRes!AD337</f>
        <v>420.57</v>
      </c>
      <c r="O212">
        <f>ROUND(ROUND(L212*Source!I73, 2)*SmtRes!DA337, 2)</f>
        <v>219.83</v>
      </c>
      <c r="P212">
        <f>SmtRes!AG337</f>
        <v>0</v>
      </c>
      <c r="Q212">
        <f>SmtRes!DC337</f>
        <v>0</v>
      </c>
      <c r="R212">
        <f>ROUND(ROUND(Q212*Source!I73, 2)*1, 2)</f>
        <v>0</v>
      </c>
      <c r="S212">
        <f>SmtRes!AC337</f>
        <v>0</v>
      </c>
      <c r="T212">
        <f>ROUND(ROUND(Q212*Source!I73, 2)*SmtRes!AK337, 2)</f>
        <v>0</v>
      </c>
      <c r="U212">
        <v>1</v>
      </c>
      <c r="Z212">
        <f>SmtRes!X337</f>
        <v>-1853062777</v>
      </c>
      <c r="AA212">
        <v>-1614965587</v>
      </c>
      <c r="AB212">
        <v>507693359</v>
      </c>
    </row>
    <row r="213" spans="1:28" x14ac:dyDescent="0.2">
      <c r="A213">
        <v>20</v>
      </c>
      <c r="B213">
        <v>358</v>
      </c>
      <c r="C213">
        <v>3</v>
      </c>
      <c r="D213">
        <v>0</v>
      </c>
      <c r="E213">
        <f>SmtRes!AV358</f>
        <v>0</v>
      </c>
      <c r="F213" t="str">
        <f>SmtRes!I358</f>
        <v>999-9950</v>
      </c>
      <c r="G213" t="str">
        <f>SmtRes!K358</f>
        <v>Вспомогательные ненормируемые материалы (2% от ОЗП)</v>
      </c>
      <c r="H213" t="str">
        <f>SmtRes!O358</f>
        <v>РУБ</v>
      </c>
      <c r="I213">
        <f>SmtRes!Y358*Source!I74</f>
        <v>10.1982546</v>
      </c>
      <c r="J213">
        <f>SmtRes!AO358</f>
        <v>1</v>
      </c>
      <c r="K213">
        <f>SmtRes!AE358</f>
        <v>1</v>
      </c>
      <c r="L213">
        <f>SmtRes!DB358</f>
        <v>57.21</v>
      </c>
      <c r="M213">
        <f>ROUND(ROUND(L213*Source!I74, 2)*1, 2)</f>
        <v>10.199999999999999</v>
      </c>
      <c r="N213">
        <f>SmtRes!AA358</f>
        <v>9.56</v>
      </c>
      <c r="O213">
        <f>ROUND(ROUND(L213*Source!I74, 2)*SmtRes!DA358, 2)</f>
        <v>97.51</v>
      </c>
      <c r="P213">
        <f>SmtRes!AG358</f>
        <v>0</v>
      </c>
      <c r="Q213">
        <f>SmtRes!DC358</f>
        <v>0</v>
      </c>
      <c r="R213">
        <f>ROUND(ROUND(Q213*Source!I74, 2)*1, 2)</f>
        <v>0</v>
      </c>
      <c r="S213">
        <f>SmtRes!AC358</f>
        <v>0</v>
      </c>
      <c r="T213">
        <f>ROUND(ROUND(Q213*Source!I74, 2)*SmtRes!AK358, 2)</f>
        <v>0</v>
      </c>
      <c r="U213">
        <v>3</v>
      </c>
      <c r="Z213">
        <f>SmtRes!X358</f>
        <v>-1731369543</v>
      </c>
      <c r="AA213">
        <v>-1544322804</v>
      </c>
      <c r="AB213">
        <v>1831113819</v>
      </c>
    </row>
    <row r="214" spans="1:28" x14ac:dyDescent="0.2">
      <c r="A214">
        <v>20</v>
      </c>
      <c r="B214">
        <v>356</v>
      </c>
      <c r="C214">
        <v>3</v>
      </c>
      <c r="D214">
        <v>0</v>
      </c>
      <c r="E214">
        <f>SmtRes!AV356</f>
        <v>0</v>
      </c>
      <c r="F214" t="str">
        <f>SmtRes!I356</f>
        <v>01.7.11.07-0041</v>
      </c>
      <c r="G214" t="str">
        <f>SmtRes!K356</f>
        <v>Электроды диаметром 4 мм Э55</v>
      </c>
      <c r="H214" t="str">
        <f>SmtRes!O356</f>
        <v>т</v>
      </c>
      <c r="I214">
        <f>SmtRes!Y356*Source!I74</f>
        <v>9.2695199999999998E-3</v>
      </c>
      <c r="J214">
        <f>SmtRes!AO356</f>
        <v>1</v>
      </c>
      <c r="K214">
        <f>SmtRes!AE356</f>
        <v>13245.25</v>
      </c>
      <c r="L214">
        <f>SmtRes!DB356</f>
        <v>688.75</v>
      </c>
      <c r="M214">
        <f>ROUND(ROUND(L214*Source!I74, 2)*1, 2)</f>
        <v>122.78</v>
      </c>
      <c r="N214">
        <f>SmtRes!AA356</f>
        <v>126624.59</v>
      </c>
      <c r="O214">
        <f>ROUND(ROUND(L214*Source!I74, 2)*SmtRes!DA356, 2)</f>
        <v>1173.78</v>
      </c>
      <c r="P214">
        <f>SmtRes!AG356</f>
        <v>0</v>
      </c>
      <c r="Q214">
        <f>SmtRes!DC356</f>
        <v>0</v>
      </c>
      <c r="R214">
        <f>ROUND(ROUND(Q214*Source!I74, 2)*1, 2)</f>
        <v>0</v>
      </c>
      <c r="S214">
        <f>SmtRes!AC356</f>
        <v>0</v>
      </c>
      <c r="T214">
        <f>ROUND(ROUND(Q214*Source!I74, 2)*SmtRes!AK356, 2)</f>
        <v>0</v>
      </c>
      <c r="U214">
        <v>3</v>
      </c>
      <c r="Z214">
        <f>SmtRes!X356</f>
        <v>-1570597375</v>
      </c>
      <c r="AA214">
        <v>-1041908292</v>
      </c>
      <c r="AB214">
        <v>2020748563</v>
      </c>
    </row>
    <row r="215" spans="1:28" x14ac:dyDescent="0.2">
      <c r="A215">
        <v>20</v>
      </c>
      <c r="B215">
        <v>355</v>
      </c>
      <c r="C215">
        <v>3</v>
      </c>
      <c r="D215">
        <v>0</v>
      </c>
      <c r="E215">
        <f>SmtRes!AV355</f>
        <v>0</v>
      </c>
      <c r="F215" t="str">
        <f>SmtRes!I355</f>
        <v>01.7.11.04-0071</v>
      </c>
      <c r="G215" t="str">
        <f>SmtRes!K355</f>
        <v>Проволока сварочная легированная диаметром 2 мм</v>
      </c>
      <c r="H215" t="str">
        <f>SmtRes!O355</f>
        <v>т</v>
      </c>
      <c r="I215">
        <f>SmtRes!Y355*Source!I74</f>
        <v>5.0804100000000005E-3</v>
      </c>
      <c r="J215">
        <f>SmtRes!AO355</f>
        <v>1</v>
      </c>
      <c r="K215">
        <f>SmtRes!AE355</f>
        <v>12851.36</v>
      </c>
      <c r="L215">
        <f>SmtRes!DB355</f>
        <v>366.26</v>
      </c>
      <c r="M215">
        <f>ROUND(ROUND(L215*Source!I74, 2)*1, 2)</f>
        <v>65.290000000000006</v>
      </c>
      <c r="N215">
        <f>SmtRes!AA355</f>
        <v>122859</v>
      </c>
      <c r="O215">
        <f>ROUND(ROUND(L215*Source!I74, 2)*SmtRes!DA355, 2)</f>
        <v>624.16999999999996</v>
      </c>
      <c r="P215">
        <f>SmtRes!AG355</f>
        <v>0</v>
      </c>
      <c r="Q215">
        <f>SmtRes!DC355</f>
        <v>0</v>
      </c>
      <c r="R215">
        <f>ROUND(ROUND(Q215*Source!I74, 2)*1, 2)</f>
        <v>0</v>
      </c>
      <c r="S215">
        <f>SmtRes!AC355</f>
        <v>0</v>
      </c>
      <c r="T215">
        <f>ROUND(ROUND(Q215*Source!I74, 2)*SmtRes!AK355, 2)</f>
        <v>0</v>
      </c>
      <c r="U215">
        <v>3</v>
      </c>
      <c r="Z215">
        <f>SmtRes!X355</f>
        <v>-1341816797</v>
      </c>
      <c r="AA215">
        <v>-512696012</v>
      </c>
      <c r="AB215">
        <v>909675813</v>
      </c>
    </row>
    <row r="216" spans="1:28" x14ac:dyDescent="0.2">
      <c r="A216">
        <v>20</v>
      </c>
      <c r="B216">
        <v>354</v>
      </c>
      <c r="C216">
        <v>3</v>
      </c>
      <c r="D216">
        <v>0</v>
      </c>
      <c r="E216">
        <f>SmtRes!AV354</f>
        <v>0</v>
      </c>
      <c r="F216" t="str">
        <f>SmtRes!I354</f>
        <v>01.7.03.01-0002</v>
      </c>
      <c r="G216" t="str">
        <f>SmtRes!K354</f>
        <v>Вода водопроводная</v>
      </c>
      <c r="H216" t="str">
        <f>SmtRes!O354</f>
        <v>м3</v>
      </c>
      <c r="I216">
        <f>SmtRes!Y354*Source!I74</f>
        <v>0.67738799999999999</v>
      </c>
      <c r="J216">
        <f>SmtRes!AO354</f>
        <v>1</v>
      </c>
      <c r="K216">
        <f>SmtRes!AE354</f>
        <v>3.15</v>
      </c>
      <c r="L216">
        <f>SmtRes!DB354</f>
        <v>11.97</v>
      </c>
      <c r="M216">
        <f>ROUND(ROUND(L216*Source!I74, 2)*1, 2)</f>
        <v>2.13</v>
      </c>
      <c r="N216">
        <f>SmtRes!AA354</f>
        <v>30.11</v>
      </c>
      <c r="O216">
        <f>ROUND(ROUND(L216*Source!I74, 2)*SmtRes!DA354, 2)</f>
        <v>20.36</v>
      </c>
      <c r="P216">
        <f>SmtRes!AG354</f>
        <v>0</v>
      </c>
      <c r="Q216">
        <f>SmtRes!DC354</f>
        <v>0</v>
      </c>
      <c r="R216">
        <f>ROUND(ROUND(Q216*Source!I74, 2)*1, 2)</f>
        <v>0</v>
      </c>
      <c r="S216">
        <f>SmtRes!AC354</f>
        <v>0</v>
      </c>
      <c r="T216">
        <f>ROUND(ROUND(Q216*Source!I74, 2)*SmtRes!AK354, 2)</f>
        <v>0</v>
      </c>
      <c r="U216">
        <v>3</v>
      </c>
      <c r="Z216">
        <f>SmtRes!X354</f>
        <v>1490861376</v>
      </c>
      <c r="AA216">
        <v>-1788255720</v>
      </c>
      <c r="AB216">
        <v>1088682035</v>
      </c>
    </row>
    <row r="217" spans="1:28" x14ac:dyDescent="0.2">
      <c r="A217">
        <v>20</v>
      </c>
      <c r="B217">
        <v>353</v>
      </c>
      <c r="C217">
        <v>3</v>
      </c>
      <c r="D217">
        <v>0</v>
      </c>
      <c r="E217">
        <f>SmtRes!AV353</f>
        <v>0</v>
      </c>
      <c r="F217" t="str">
        <f>SmtRes!I353</f>
        <v>01.3.02.09-0022</v>
      </c>
      <c r="G217" t="str">
        <f>SmtRes!K353</f>
        <v>Пропан-бутан, смесь техническая</v>
      </c>
      <c r="H217" t="str">
        <f>SmtRes!O353</f>
        <v>кг</v>
      </c>
      <c r="I217">
        <f>SmtRes!Y353*Source!I74</f>
        <v>1.6578180000000002</v>
      </c>
      <c r="J217">
        <f>SmtRes!AO353</f>
        <v>1</v>
      </c>
      <c r="K217">
        <f>SmtRes!AE353</f>
        <v>4.47</v>
      </c>
      <c r="L217">
        <f>SmtRes!DB353</f>
        <v>41.57</v>
      </c>
      <c r="M217">
        <f>ROUND(ROUND(L217*Source!I74, 2)*1, 2)</f>
        <v>7.41</v>
      </c>
      <c r="N217">
        <f>SmtRes!AA353</f>
        <v>42.73</v>
      </c>
      <c r="O217">
        <f>ROUND(ROUND(L217*Source!I74, 2)*SmtRes!DA353, 2)</f>
        <v>70.84</v>
      </c>
      <c r="P217">
        <f>SmtRes!AG353</f>
        <v>0</v>
      </c>
      <c r="Q217">
        <f>SmtRes!DC353</f>
        <v>0</v>
      </c>
      <c r="R217">
        <f>ROUND(ROUND(Q217*Source!I74, 2)*1, 2)</f>
        <v>0</v>
      </c>
      <c r="S217">
        <f>SmtRes!AC353</f>
        <v>0</v>
      </c>
      <c r="T217">
        <f>ROUND(ROUND(Q217*Source!I74, 2)*SmtRes!AK353, 2)</f>
        <v>0</v>
      </c>
      <c r="U217">
        <v>3</v>
      </c>
      <c r="Z217">
        <f>SmtRes!X353</f>
        <v>-1411127917</v>
      </c>
      <c r="AA217">
        <v>83566203</v>
      </c>
      <c r="AB217">
        <v>-697753276</v>
      </c>
    </row>
    <row r="218" spans="1:28" x14ac:dyDescent="0.2">
      <c r="A218">
        <v>20</v>
      </c>
      <c r="B218">
        <v>352</v>
      </c>
      <c r="C218">
        <v>3</v>
      </c>
      <c r="D218">
        <v>0</v>
      </c>
      <c r="E218">
        <f>SmtRes!AV352</f>
        <v>0</v>
      </c>
      <c r="F218" t="str">
        <f>SmtRes!I352</f>
        <v>01.3.02.08-0001</v>
      </c>
      <c r="G218" t="str">
        <f>SmtRes!K352</f>
        <v>Кислород технический газообразный</v>
      </c>
      <c r="H218" t="str">
        <f>SmtRes!O352</f>
        <v>м3</v>
      </c>
      <c r="I218">
        <f>SmtRes!Y352*Source!I74</f>
        <v>6.5064900000000003</v>
      </c>
      <c r="J218">
        <f>SmtRes!AO352</f>
        <v>1</v>
      </c>
      <c r="K218">
        <f>SmtRes!AE352</f>
        <v>8.7899999999999991</v>
      </c>
      <c r="L218">
        <f>SmtRes!DB352</f>
        <v>320.83999999999997</v>
      </c>
      <c r="M218">
        <f>ROUND(ROUND(L218*Source!I74, 2)*1, 2)</f>
        <v>57.19</v>
      </c>
      <c r="N218">
        <f>SmtRes!AA352</f>
        <v>84.03</v>
      </c>
      <c r="O218">
        <f>ROUND(ROUND(L218*Source!I74, 2)*SmtRes!DA352, 2)</f>
        <v>546.74</v>
      </c>
      <c r="P218">
        <f>SmtRes!AG352</f>
        <v>0</v>
      </c>
      <c r="Q218">
        <f>SmtRes!DC352</f>
        <v>0</v>
      </c>
      <c r="R218">
        <f>ROUND(ROUND(Q218*Source!I74, 2)*1, 2)</f>
        <v>0</v>
      </c>
      <c r="S218">
        <f>SmtRes!AC352</f>
        <v>0</v>
      </c>
      <c r="T218">
        <f>ROUND(ROUND(Q218*Source!I74, 2)*SmtRes!AK352, 2)</f>
        <v>0</v>
      </c>
      <c r="U218">
        <v>3</v>
      </c>
      <c r="Z218">
        <f>SmtRes!X352</f>
        <v>1597319531</v>
      </c>
      <c r="AA218">
        <v>-1568691806</v>
      </c>
      <c r="AB218">
        <v>1232018711</v>
      </c>
    </row>
    <row r="219" spans="1:28" x14ac:dyDescent="0.2">
      <c r="A219">
        <v>20</v>
      </c>
      <c r="B219">
        <v>351</v>
      </c>
      <c r="C219">
        <v>3</v>
      </c>
      <c r="D219">
        <v>0</v>
      </c>
      <c r="E219">
        <f>SmtRes!AV351</f>
        <v>0</v>
      </c>
      <c r="F219" t="str">
        <f>SmtRes!I351</f>
        <v>01.3.02.06-0011</v>
      </c>
      <c r="G219" t="str">
        <f>SmtRes!K351</f>
        <v>Углекислый газ</v>
      </c>
      <c r="H219" t="str">
        <f>SmtRes!O351</f>
        <v>т</v>
      </c>
      <c r="I219">
        <f>SmtRes!Y351*Source!I74</f>
        <v>4.0999799999999996E-3</v>
      </c>
      <c r="J219">
        <f>SmtRes!AO351</f>
        <v>1</v>
      </c>
      <c r="K219">
        <f>SmtRes!AE351</f>
        <v>888.84</v>
      </c>
      <c r="L219">
        <f>SmtRes!DB351</f>
        <v>20.440000000000001</v>
      </c>
      <c r="M219">
        <f>ROUND(ROUND(L219*Source!I74, 2)*1, 2)</f>
        <v>3.64</v>
      </c>
      <c r="N219">
        <f>SmtRes!AA351</f>
        <v>8497.31</v>
      </c>
      <c r="O219">
        <f>ROUND(ROUND(L219*Source!I74, 2)*SmtRes!DA351, 2)</f>
        <v>34.799999999999997</v>
      </c>
      <c r="P219">
        <f>SmtRes!AG351</f>
        <v>0</v>
      </c>
      <c r="Q219">
        <f>SmtRes!DC351</f>
        <v>0</v>
      </c>
      <c r="R219">
        <f>ROUND(ROUND(Q219*Source!I74, 2)*1, 2)</f>
        <v>0</v>
      </c>
      <c r="S219">
        <f>SmtRes!AC351</f>
        <v>0</v>
      </c>
      <c r="T219">
        <f>ROUND(ROUND(Q219*Source!I74, 2)*SmtRes!AK351, 2)</f>
        <v>0</v>
      </c>
      <c r="U219">
        <v>3</v>
      </c>
      <c r="Z219">
        <f>SmtRes!X351</f>
        <v>-170004378</v>
      </c>
      <c r="AA219">
        <v>569149473</v>
      </c>
      <c r="AB219">
        <v>-1802800376</v>
      </c>
    </row>
    <row r="220" spans="1:28" x14ac:dyDescent="0.2">
      <c r="A220">
        <v>20</v>
      </c>
      <c r="B220">
        <v>350</v>
      </c>
      <c r="C220">
        <v>2</v>
      </c>
      <c r="D220">
        <v>0</v>
      </c>
      <c r="E220">
        <f>SmtRes!AV350</f>
        <v>0</v>
      </c>
      <c r="F220" t="str">
        <f>SmtRes!I350</f>
        <v>91.17.04-233</v>
      </c>
      <c r="G220" t="str">
        <f>SmtRes!K350</f>
        <v>Установки для сварки ручной дуговой (постоянного тока)</v>
      </c>
      <c r="H220" t="str">
        <f>SmtRes!O350</f>
        <v>маш.-ч</v>
      </c>
      <c r="I220">
        <f>SmtRes!Y350*Source!I74</f>
        <v>33.148645798499999</v>
      </c>
      <c r="J220">
        <f>SmtRes!AO350</f>
        <v>1</v>
      </c>
      <c r="K220">
        <f>SmtRes!AF350</f>
        <v>8.68</v>
      </c>
      <c r="L220">
        <f>SmtRes!DB350</f>
        <v>1614.1</v>
      </c>
      <c r="M220">
        <f>ROUND(ROUND(L220*Source!I74, 2)*1, 2)</f>
        <v>287.73</v>
      </c>
      <c r="N220">
        <f>SmtRes!AB350</f>
        <v>123.43</v>
      </c>
      <c r="O220">
        <f>ROUND(ROUND(L220*Source!I74, 2)*SmtRes!DA350, 2)</f>
        <v>4091.52</v>
      </c>
      <c r="P220">
        <f>SmtRes!AG350</f>
        <v>0</v>
      </c>
      <c r="Q220">
        <f>SmtRes!DC350</f>
        <v>0</v>
      </c>
      <c r="R220">
        <f>ROUND(ROUND(Q220*Source!I74, 2)*1, 2)</f>
        <v>0</v>
      </c>
      <c r="S220">
        <f>SmtRes!AC350</f>
        <v>0</v>
      </c>
      <c r="T220">
        <f>ROUND(ROUND(Q220*Source!I74, 2)*SmtRes!AK350, 2)</f>
        <v>0</v>
      </c>
      <c r="U220">
        <v>2</v>
      </c>
      <c r="Z220">
        <f>SmtRes!X350</f>
        <v>-1277097320</v>
      </c>
      <c r="AA220">
        <v>2017564419</v>
      </c>
      <c r="AB220">
        <v>-164228886</v>
      </c>
    </row>
    <row r="221" spans="1:28" x14ac:dyDescent="0.2">
      <c r="A221">
        <v>20</v>
      </c>
      <c r="B221">
        <v>349</v>
      </c>
      <c r="C221">
        <v>2</v>
      </c>
      <c r="D221">
        <v>0</v>
      </c>
      <c r="E221">
        <f>SmtRes!AV349</f>
        <v>0</v>
      </c>
      <c r="F221" t="str">
        <f>SmtRes!I349</f>
        <v>91.14.05-011</v>
      </c>
      <c r="G221" t="str">
        <f>SmtRes!K349</f>
        <v>Полуприцепы общего назначения, грузоподъемность 12 т</v>
      </c>
      <c r="H221" t="str">
        <f>SmtRes!O349</f>
        <v>маш.-ч</v>
      </c>
      <c r="I221">
        <f>SmtRes!Y349*Source!I74</f>
        <v>0.12258940199999997</v>
      </c>
      <c r="J221">
        <f>SmtRes!AO349</f>
        <v>1</v>
      </c>
      <c r="K221">
        <f>SmtRes!AF349</f>
        <v>12</v>
      </c>
      <c r="L221">
        <f>SmtRes!DB349</f>
        <v>8.25</v>
      </c>
      <c r="M221">
        <f>ROUND(ROUND(L221*Source!I74, 2)*1, 2)</f>
        <v>1.47</v>
      </c>
      <c r="N221">
        <f>SmtRes!AB349</f>
        <v>170.64</v>
      </c>
      <c r="O221">
        <f>ROUND(ROUND(L221*Source!I74, 2)*SmtRes!DA349, 2)</f>
        <v>20.9</v>
      </c>
      <c r="P221">
        <f>SmtRes!AG349</f>
        <v>0</v>
      </c>
      <c r="Q221">
        <f>SmtRes!DC349</f>
        <v>0</v>
      </c>
      <c r="R221">
        <f>ROUND(ROUND(Q221*Source!I74, 2)*1, 2)</f>
        <v>0</v>
      </c>
      <c r="S221">
        <f>SmtRes!AC349</f>
        <v>0</v>
      </c>
      <c r="T221">
        <f>ROUND(ROUND(Q221*Source!I74, 2)*SmtRes!AK349, 2)</f>
        <v>0</v>
      </c>
      <c r="U221">
        <v>2</v>
      </c>
      <c r="Z221">
        <f>SmtRes!X349</f>
        <v>1232549298</v>
      </c>
      <c r="AA221">
        <v>-1776567554</v>
      </c>
      <c r="AB221">
        <v>1111981668</v>
      </c>
    </row>
    <row r="222" spans="1:28" x14ac:dyDescent="0.2">
      <c r="A222">
        <v>20</v>
      </c>
      <c r="B222">
        <v>348</v>
      </c>
      <c r="C222">
        <v>2</v>
      </c>
      <c r="D222">
        <v>0</v>
      </c>
      <c r="E222">
        <f>SmtRes!AV348</f>
        <v>0</v>
      </c>
      <c r="F222" t="str">
        <f>SmtRes!I348</f>
        <v>91.14.04-001</v>
      </c>
      <c r="G222" t="str">
        <f>SmtRes!K348</f>
        <v>Тягачи седельные, грузоподъемность 12 т</v>
      </c>
      <c r="H222" t="str">
        <f>SmtRes!O348</f>
        <v>маш.-ч</v>
      </c>
      <c r="I222">
        <f>SmtRes!Y348*Source!I74</f>
        <v>0.12258940199999997</v>
      </c>
      <c r="J222">
        <f>SmtRes!AO348</f>
        <v>1</v>
      </c>
      <c r="K222">
        <f>SmtRes!AF348</f>
        <v>127.86</v>
      </c>
      <c r="L222">
        <f>SmtRes!DB348</f>
        <v>87.93</v>
      </c>
      <c r="M222">
        <f>ROUND(ROUND(L222*Source!I74, 2)*1, 2)</f>
        <v>15.67</v>
      </c>
      <c r="N222">
        <f>SmtRes!AB348</f>
        <v>1818.17</v>
      </c>
      <c r="O222">
        <f>ROUND(ROUND(L222*Source!I74, 2)*SmtRes!DA348, 2)</f>
        <v>222.83</v>
      </c>
      <c r="P222">
        <f>SmtRes!AG348</f>
        <v>11.84</v>
      </c>
      <c r="Q222">
        <f>SmtRes!DC348</f>
        <v>8.15</v>
      </c>
      <c r="R222">
        <f>ROUND(ROUND(Q222*Source!I74, 2)*1, 2)</f>
        <v>1.45</v>
      </c>
      <c r="S222">
        <f>SmtRes!AC348</f>
        <v>579.69000000000005</v>
      </c>
      <c r="T222">
        <f>ROUND(ROUND(Q222*Source!I74, 2)*SmtRes!AK348, 2)</f>
        <v>70.989999999999995</v>
      </c>
      <c r="U222">
        <v>2</v>
      </c>
      <c r="Z222">
        <f>SmtRes!X348</f>
        <v>-2019686133</v>
      </c>
      <c r="AA222">
        <v>1501414187</v>
      </c>
      <c r="AB222">
        <v>-1136715113</v>
      </c>
    </row>
    <row r="223" spans="1:28" x14ac:dyDescent="0.2">
      <c r="A223">
        <v>20</v>
      </c>
      <c r="B223">
        <v>347</v>
      </c>
      <c r="C223">
        <v>2</v>
      </c>
      <c r="D223">
        <v>0</v>
      </c>
      <c r="E223">
        <f>SmtRes!AV347</f>
        <v>0</v>
      </c>
      <c r="F223" t="str">
        <f>SmtRes!I347</f>
        <v>91.10.01-002</v>
      </c>
      <c r="G223" t="str">
        <f>SmtRes!K347</f>
        <v>Агрегаты наполнительно-опрессовочные до 300 м3/ч</v>
      </c>
      <c r="H223" t="str">
        <f>SmtRes!O347</f>
        <v>маш.-ч</v>
      </c>
      <c r="I223">
        <f>SmtRes!Y347*Source!I74</f>
        <v>1.8317685644999999</v>
      </c>
      <c r="J223">
        <f>SmtRes!AO347</f>
        <v>1</v>
      </c>
      <c r="K223">
        <f>SmtRes!AF347</f>
        <v>298.48</v>
      </c>
      <c r="L223">
        <f>SmtRes!DB347</f>
        <v>3067.13</v>
      </c>
      <c r="M223">
        <f>ROUND(ROUND(L223*Source!I74, 2)*1, 2)</f>
        <v>546.75</v>
      </c>
      <c r="N223">
        <f>SmtRes!AB347</f>
        <v>4244.3900000000003</v>
      </c>
      <c r="O223">
        <f>ROUND(ROUND(L223*Source!I74, 2)*SmtRes!DA347, 2)</f>
        <v>7774.79</v>
      </c>
      <c r="P223">
        <f>SmtRes!AG347</f>
        <v>10.130000000000001</v>
      </c>
      <c r="Q223">
        <f>SmtRes!DC347</f>
        <v>104.09</v>
      </c>
      <c r="R223">
        <f>ROUND(ROUND(Q223*Source!I74, 2)*1, 2)</f>
        <v>18.559999999999999</v>
      </c>
      <c r="S223">
        <f>SmtRes!AC347</f>
        <v>495.96</v>
      </c>
      <c r="T223">
        <f>ROUND(ROUND(Q223*Source!I74, 2)*SmtRes!AK347, 2)</f>
        <v>908.7</v>
      </c>
      <c r="U223">
        <v>2</v>
      </c>
      <c r="Z223">
        <f>SmtRes!X347</f>
        <v>1511014073</v>
      </c>
      <c r="AA223">
        <v>-969487260</v>
      </c>
      <c r="AB223">
        <v>-136748486</v>
      </c>
    </row>
    <row r="224" spans="1:28" x14ac:dyDescent="0.2">
      <c r="A224">
        <v>20</v>
      </c>
      <c r="B224">
        <v>346</v>
      </c>
      <c r="C224">
        <v>2</v>
      </c>
      <c r="D224">
        <v>0</v>
      </c>
      <c r="E224">
        <f>SmtRes!AV346</f>
        <v>0</v>
      </c>
      <c r="F224" t="str">
        <f>SmtRes!I346</f>
        <v>91.05.05-014</v>
      </c>
      <c r="G224" t="str">
        <f>SmtRes!K346</f>
        <v>Краны на автомобильном ходу, грузоподъемность 10 т</v>
      </c>
      <c r="H224" t="str">
        <f>SmtRes!O346</f>
        <v>маш.-ч</v>
      </c>
      <c r="I224">
        <f>SmtRes!Y346*Source!I74</f>
        <v>6.6811224089999985</v>
      </c>
      <c r="J224">
        <f>SmtRes!AO346</f>
        <v>1</v>
      </c>
      <c r="K224">
        <f>SmtRes!AF346</f>
        <v>112.77</v>
      </c>
      <c r="L224">
        <f>SmtRes!DB346</f>
        <v>4226.58</v>
      </c>
      <c r="M224">
        <f>ROUND(ROUND(L224*Source!I74, 2)*1, 2)</f>
        <v>753.43</v>
      </c>
      <c r="N224">
        <f>SmtRes!AB346</f>
        <v>1603.59</v>
      </c>
      <c r="O224">
        <f>ROUND(ROUND(L224*Source!I74, 2)*SmtRes!DA346, 2)</f>
        <v>10713.77</v>
      </c>
      <c r="P224">
        <f>SmtRes!AG346</f>
        <v>11.84</v>
      </c>
      <c r="Q224">
        <f>SmtRes!DC346</f>
        <v>443.76</v>
      </c>
      <c r="R224">
        <f>ROUND(ROUND(Q224*Source!I74, 2)*1, 2)</f>
        <v>79.099999999999994</v>
      </c>
      <c r="S224">
        <f>SmtRes!AC346</f>
        <v>579.69000000000005</v>
      </c>
      <c r="T224">
        <f>ROUND(ROUND(Q224*Source!I74, 2)*SmtRes!AK346, 2)</f>
        <v>3872.74</v>
      </c>
      <c r="U224">
        <v>2</v>
      </c>
      <c r="Z224">
        <f>SmtRes!X346</f>
        <v>903590057</v>
      </c>
      <c r="AA224">
        <v>1187349410</v>
      </c>
      <c r="AB224">
        <v>135634892</v>
      </c>
    </row>
    <row r="225" spans="1:28" x14ac:dyDescent="0.2">
      <c r="A225">
        <v>20</v>
      </c>
      <c r="B225">
        <v>344</v>
      </c>
      <c r="C225">
        <v>1</v>
      </c>
      <c r="D225">
        <v>0</v>
      </c>
      <c r="E225">
        <f>SmtRes!AV344</f>
        <v>1</v>
      </c>
      <c r="F225" t="str">
        <f>SmtRes!I344</f>
        <v>1-100-40-82</v>
      </c>
      <c r="G225" t="str">
        <f>SmtRes!K344</f>
        <v>Рабочий среднего разряда 4</v>
      </c>
      <c r="H225" t="str">
        <f>SmtRes!O344</f>
        <v>чел.-ч.</v>
      </c>
      <c r="I225">
        <f>SmtRes!Y344*Source!I74</f>
        <v>78.504367049999985</v>
      </c>
      <c r="J225">
        <f>SmtRes!AO344</f>
        <v>1</v>
      </c>
      <c r="K225">
        <f>SmtRes!AH344</f>
        <v>8.59</v>
      </c>
      <c r="L225">
        <f>SmtRes!DB344</f>
        <v>3782.97</v>
      </c>
      <c r="M225">
        <f>ROUND(ROUND(L225*Source!I74, 2)*1, 2)</f>
        <v>674.35</v>
      </c>
      <c r="N225">
        <f>SmtRes!AD344</f>
        <v>420.57</v>
      </c>
      <c r="O225">
        <f>ROUND(ROUND(L225*Source!I74, 2)*SmtRes!DA344, 2)</f>
        <v>33016.18</v>
      </c>
      <c r="P225">
        <f>SmtRes!AG344</f>
        <v>0</v>
      </c>
      <c r="Q225">
        <f>SmtRes!DC344</f>
        <v>0</v>
      </c>
      <c r="R225">
        <f>ROUND(ROUND(Q225*Source!I74, 2)*1, 2)</f>
        <v>0</v>
      </c>
      <c r="S225">
        <f>SmtRes!AC344</f>
        <v>0</v>
      </c>
      <c r="T225">
        <f>ROUND(ROUND(Q225*Source!I74, 2)*SmtRes!AK344, 2)</f>
        <v>0</v>
      </c>
      <c r="U225">
        <v>1</v>
      </c>
      <c r="Z225">
        <f>SmtRes!X344</f>
        <v>-1853062777</v>
      </c>
      <c r="AA225">
        <v>-1614965587</v>
      </c>
      <c r="AB225">
        <v>507693359</v>
      </c>
    </row>
    <row r="226" spans="1:28" x14ac:dyDescent="0.2">
      <c r="A226">
        <f>Source!A75</f>
        <v>17</v>
      </c>
      <c r="B226">
        <v>75</v>
      </c>
      <c r="C226">
        <v>3</v>
      </c>
      <c r="D226">
        <f>Source!BI75</f>
        <v>1</v>
      </c>
      <c r="E226">
        <f>Source!FS75</f>
        <v>0</v>
      </c>
      <c r="F226" t="str">
        <f>Source!F75</f>
        <v>23.3.01.04-0034</v>
      </c>
      <c r="G226" t="str">
        <f>Source!G75</f>
        <v>Труба 219х7ГОСТ 10704-91</v>
      </c>
      <c r="H226" t="str">
        <f>Source!H75</f>
        <v>т</v>
      </c>
      <c r="I226">
        <f>Source!I75</f>
        <v>0.54900000000000004</v>
      </c>
      <c r="J226">
        <v>1</v>
      </c>
      <c r="K226">
        <f>Source!AC75</f>
        <v>6694.56</v>
      </c>
      <c r="M226">
        <f>ROUND(K226*I226, 2)</f>
        <v>3675.31</v>
      </c>
      <c r="N226">
        <f>Source!AC75*IF(Source!BC75&lt;&gt; 0, Source!BC75, 1)</f>
        <v>63999.993600000009</v>
      </c>
      <c r="O226">
        <f>ROUND(N226*I226, 2)</f>
        <v>35136</v>
      </c>
      <c r="P226">
        <f>Source!AE75</f>
        <v>0</v>
      </c>
      <c r="R226">
        <f>ROUND(P226*I226, 2)</f>
        <v>0</v>
      </c>
      <c r="S226">
        <f>Source!AE75*IF(Source!BS75&lt;&gt; 0, Source!BS75, 1)</f>
        <v>0</v>
      </c>
      <c r="T226">
        <f>ROUND(S226*I226, 2)</f>
        <v>0</v>
      </c>
      <c r="U226">
        <v>3</v>
      </c>
      <c r="Z226">
        <f>Source!GF75</f>
        <v>1812916492</v>
      </c>
      <c r="AA226">
        <v>292212414</v>
      </c>
      <c r="AB226">
        <v>-1090227890</v>
      </c>
    </row>
    <row r="227" spans="1:28" x14ac:dyDescent="0.2">
      <c r="A227">
        <f>Source!A76</f>
        <v>17</v>
      </c>
      <c r="B227">
        <v>76</v>
      </c>
      <c r="C227">
        <v>3</v>
      </c>
      <c r="D227">
        <f>Source!BI76</f>
        <v>1</v>
      </c>
      <c r="E227">
        <f>Source!FS76</f>
        <v>0</v>
      </c>
      <c r="F227" t="str">
        <f>Source!F76</f>
        <v>23.8.04.06-0095</v>
      </c>
      <c r="G227" t="str">
        <f>Source!G76</f>
        <v>отвод 90-219х7гост 30753-2001 L=0,471м</v>
      </c>
      <c r="H227" t="str">
        <f>Source!H76</f>
        <v>шт.</v>
      </c>
      <c r="I227">
        <f>Source!I76</f>
        <v>6</v>
      </c>
      <c r="J227">
        <v>1</v>
      </c>
      <c r="K227">
        <f>Source!AC76</f>
        <v>523.01</v>
      </c>
      <c r="M227">
        <f>ROUND(K227*I227, 2)</f>
        <v>3138.06</v>
      </c>
      <c r="N227">
        <f>Source!AC76*IF(Source!BC76&lt;&gt; 0, Source!BC76, 1)</f>
        <v>4999.9755999999998</v>
      </c>
      <c r="O227">
        <f>ROUND(N227*I227, 2)</f>
        <v>29999.85</v>
      </c>
      <c r="P227">
        <f>Source!AE76</f>
        <v>0</v>
      </c>
      <c r="R227">
        <f>ROUND(P227*I227, 2)</f>
        <v>0</v>
      </c>
      <c r="S227">
        <f>Source!AE76*IF(Source!BS76&lt;&gt; 0, Source!BS76, 1)</f>
        <v>0</v>
      </c>
      <c r="T227">
        <f>ROUND(S227*I227, 2)</f>
        <v>0</v>
      </c>
      <c r="U227">
        <v>3</v>
      </c>
      <c r="Z227">
        <f>Source!GF76</f>
        <v>572327798</v>
      </c>
      <c r="AA227">
        <v>486998391</v>
      </c>
      <c r="AB227">
        <v>592971726</v>
      </c>
    </row>
    <row r="228" spans="1:28" x14ac:dyDescent="0.2">
      <c r="A228">
        <f>Source!A77</f>
        <v>17</v>
      </c>
      <c r="B228">
        <v>77</v>
      </c>
      <c r="C228">
        <v>3</v>
      </c>
      <c r="D228">
        <f>Source!BI77</f>
        <v>1</v>
      </c>
      <c r="E228">
        <f>Source!FS77</f>
        <v>0</v>
      </c>
      <c r="F228" t="str">
        <f>Source!F77</f>
        <v>01.1.02.08-0004</v>
      </c>
      <c r="G228" t="str">
        <f>Source!G77</f>
        <v>Прокладка А-200-6-ПОН ГОСТ 15180-86</v>
      </c>
      <c r="H228" t="str">
        <f>Source!H77</f>
        <v>ШТ</v>
      </c>
      <c r="I228">
        <f>Source!I77</f>
        <v>1</v>
      </c>
      <c r="J228">
        <v>1</v>
      </c>
      <c r="K228">
        <f>Source!AC77</f>
        <v>52.3</v>
      </c>
      <c r="M228">
        <f>ROUND(K228*I228, 2)</f>
        <v>52.3</v>
      </c>
      <c r="N228">
        <f>Source!AC77*IF(Source!BC77&lt;&gt; 0, Source!BC77, 1)</f>
        <v>499.988</v>
      </c>
      <c r="O228">
        <f>ROUND(N228*I228, 2)</f>
        <v>499.99</v>
      </c>
      <c r="P228">
        <f>Source!AE77</f>
        <v>0</v>
      </c>
      <c r="R228">
        <f>ROUND(P228*I228, 2)</f>
        <v>0</v>
      </c>
      <c r="S228">
        <f>Source!AE77*IF(Source!BS77&lt;&gt; 0, Source!BS77, 1)</f>
        <v>0</v>
      </c>
      <c r="T228">
        <f>ROUND(S228*I228, 2)</f>
        <v>0</v>
      </c>
      <c r="U228">
        <v>3</v>
      </c>
      <c r="Z228">
        <f>Source!GF77</f>
        <v>-1333933991</v>
      </c>
      <c r="AA228">
        <v>698339555</v>
      </c>
      <c r="AB228">
        <v>1771584342</v>
      </c>
    </row>
    <row r="229" spans="1:28" x14ac:dyDescent="0.2">
      <c r="A229">
        <f>Source!A78</f>
        <v>17</v>
      </c>
      <c r="B229">
        <v>78</v>
      </c>
      <c r="C229">
        <v>3</v>
      </c>
      <c r="D229">
        <f>Source!BI78</f>
        <v>1</v>
      </c>
      <c r="E229">
        <f>Source!FS78</f>
        <v>0</v>
      </c>
      <c r="F229" t="str">
        <f>Source!F78</f>
        <v>01.1.02.08-0004</v>
      </c>
      <c r="G229" t="str">
        <f>Source!G78</f>
        <v>Прокладка А-200-10-ПОН ГОСТ 15180-86</v>
      </c>
      <c r="H229" t="str">
        <f>Source!H78</f>
        <v>ШТ</v>
      </c>
      <c r="I229">
        <f>Source!I78</f>
        <v>2</v>
      </c>
      <c r="J229">
        <v>1</v>
      </c>
      <c r="K229">
        <f>Source!AC78</f>
        <v>52.3</v>
      </c>
      <c r="M229">
        <f>ROUND(K229*I229, 2)</f>
        <v>104.6</v>
      </c>
      <c r="N229">
        <f>Source!AC78*IF(Source!BC78&lt;&gt; 0, Source!BC78, 1)</f>
        <v>499.988</v>
      </c>
      <c r="O229">
        <f>ROUND(N229*I229, 2)</f>
        <v>999.98</v>
      </c>
      <c r="P229">
        <f>Source!AE78</f>
        <v>0</v>
      </c>
      <c r="R229">
        <f>ROUND(P229*I229, 2)</f>
        <v>0</v>
      </c>
      <c r="S229">
        <f>Source!AE78*IF(Source!BS78&lt;&gt; 0, Source!BS78, 1)</f>
        <v>0</v>
      </c>
      <c r="T229">
        <f>ROUND(S229*I229, 2)</f>
        <v>0</v>
      </c>
      <c r="U229">
        <v>3</v>
      </c>
      <c r="Z229">
        <f>Source!GF78</f>
        <v>699743172</v>
      </c>
      <c r="AA229">
        <v>-220088635</v>
      </c>
      <c r="AB229">
        <v>351082414</v>
      </c>
    </row>
    <row r="230" spans="1:28" x14ac:dyDescent="0.2">
      <c r="A230">
        <f>Source!A79</f>
        <v>17</v>
      </c>
      <c r="B230">
        <v>79</v>
      </c>
      <c r="C230">
        <v>3</v>
      </c>
      <c r="D230">
        <f>Source!BI79</f>
        <v>1</v>
      </c>
      <c r="E230">
        <f>Source!FS79</f>
        <v>0</v>
      </c>
      <c r="F230" t="str">
        <f>Source!F79</f>
        <v>01.7.15.02-0086</v>
      </c>
      <c r="G230" t="str">
        <f>Source!G79</f>
        <v>Болт М20х75 ГОСТ Р ИСО 4014-2013</v>
      </c>
      <c r="H230" t="str">
        <f>Source!H79</f>
        <v>ШТ</v>
      </c>
      <c r="I230">
        <f>Source!I79</f>
        <v>16</v>
      </c>
      <c r="J230">
        <v>1</v>
      </c>
      <c r="K230">
        <f>Source!AC79</f>
        <v>10.46</v>
      </c>
      <c r="M230">
        <f>ROUND(K230*I230, 2)</f>
        <v>167.36</v>
      </c>
      <c r="N230">
        <f>Source!AC79*IF(Source!BC79&lt;&gt; 0, Source!BC79, 1)</f>
        <v>99.99760000000002</v>
      </c>
      <c r="O230">
        <f>ROUND(N230*I230, 2)</f>
        <v>1599.96</v>
      </c>
      <c r="P230">
        <f>Source!AE79</f>
        <v>0</v>
      </c>
      <c r="R230">
        <f>ROUND(P230*I230, 2)</f>
        <v>0</v>
      </c>
      <c r="S230">
        <f>Source!AE79*IF(Source!BS79&lt;&gt; 0, Source!BS79, 1)</f>
        <v>0</v>
      </c>
      <c r="T230">
        <f>ROUND(S230*I230, 2)</f>
        <v>0</v>
      </c>
      <c r="U230">
        <v>3</v>
      </c>
      <c r="Z230">
        <f>Source!GF79</f>
        <v>929223363</v>
      </c>
      <c r="AA230">
        <v>-2097039707</v>
      </c>
      <c r="AB230">
        <v>717999790</v>
      </c>
    </row>
    <row r="231" spans="1:28" x14ac:dyDescent="0.2">
      <c r="A231">
        <f>Source!A80</f>
        <v>17</v>
      </c>
      <c r="B231">
        <v>80</v>
      </c>
      <c r="C231">
        <v>3</v>
      </c>
      <c r="D231">
        <f>Source!BI80</f>
        <v>1</v>
      </c>
      <c r="E231">
        <f>Source!FS80</f>
        <v>0</v>
      </c>
      <c r="F231" t="str">
        <f>Source!F80</f>
        <v>01.7.15.02-0085</v>
      </c>
      <c r="G231" t="str">
        <f>Source!G80</f>
        <v>Болт М16х65 ГОСТ Р ИСО 4014-2013</v>
      </c>
      <c r="H231" t="str">
        <f>Source!H80</f>
        <v>ШТ</v>
      </c>
      <c r="I231">
        <f>Source!I80</f>
        <v>8</v>
      </c>
      <c r="J231">
        <v>1</v>
      </c>
      <c r="K231">
        <f>Source!AC80</f>
        <v>10.46</v>
      </c>
      <c r="M231">
        <f>ROUND(K231*I231, 2)</f>
        <v>83.68</v>
      </c>
      <c r="N231">
        <f>Source!AC80*IF(Source!BC80&lt;&gt; 0, Source!BC80, 1)</f>
        <v>99.99760000000002</v>
      </c>
      <c r="O231">
        <f>ROUND(N231*I231, 2)</f>
        <v>799.98</v>
      </c>
      <c r="P231">
        <f>Source!AE80</f>
        <v>0</v>
      </c>
      <c r="R231">
        <f>ROUND(P231*I231, 2)</f>
        <v>0</v>
      </c>
      <c r="S231">
        <f>Source!AE80*IF(Source!BS80&lt;&gt; 0, Source!BS80, 1)</f>
        <v>0</v>
      </c>
      <c r="T231">
        <f>ROUND(S231*I231, 2)</f>
        <v>0</v>
      </c>
      <c r="U231">
        <v>3</v>
      </c>
      <c r="Z231">
        <f>Source!GF80</f>
        <v>384057815</v>
      </c>
      <c r="AA231">
        <v>-686401286</v>
      </c>
      <c r="AB231">
        <v>1164505031</v>
      </c>
    </row>
    <row r="232" spans="1:28" x14ac:dyDescent="0.2">
      <c r="A232">
        <f>Source!A81</f>
        <v>17</v>
      </c>
      <c r="B232">
        <v>81</v>
      </c>
      <c r="C232">
        <v>3</v>
      </c>
      <c r="D232">
        <f>Source!BI81</f>
        <v>1</v>
      </c>
      <c r="E232">
        <f>Source!FS81</f>
        <v>0</v>
      </c>
      <c r="F232" t="str">
        <f>Source!F81</f>
        <v>01.7.15.05-0026</v>
      </c>
      <c r="G232" t="str">
        <f>Source!G81</f>
        <v>Гайка М20.5 ГОСТ ISO 4014-2013</v>
      </c>
      <c r="H232" t="str">
        <f>Source!H81</f>
        <v>ШТ</v>
      </c>
      <c r="I232">
        <f>Source!I81</f>
        <v>16</v>
      </c>
      <c r="J232">
        <v>1</v>
      </c>
      <c r="K232">
        <f>Source!AC81</f>
        <v>5.23</v>
      </c>
      <c r="M232">
        <f>ROUND(K232*I232, 2)</f>
        <v>83.68</v>
      </c>
      <c r="N232">
        <f>Source!AC81*IF(Source!BC81&lt;&gt; 0, Source!BC81, 1)</f>
        <v>49.99880000000001</v>
      </c>
      <c r="O232">
        <f>ROUND(N232*I232, 2)</f>
        <v>799.98</v>
      </c>
      <c r="P232">
        <f>Source!AE81</f>
        <v>0</v>
      </c>
      <c r="R232">
        <f>ROUND(P232*I232, 2)</f>
        <v>0</v>
      </c>
      <c r="S232">
        <f>Source!AE81*IF(Source!BS81&lt;&gt; 0, Source!BS81, 1)</f>
        <v>0</v>
      </c>
      <c r="T232">
        <f>ROUND(S232*I232, 2)</f>
        <v>0</v>
      </c>
      <c r="U232">
        <v>3</v>
      </c>
      <c r="Z232">
        <f>Source!GF81</f>
        <v>231584378</v>
      </c>
      <c r="AA232">
        <v>-1120707302</v>
      </c>
      <c r="AB232">
        <v>-673016629</v>
      </c>
    </row>
    <row r="233" spans="1:28" x14ac:dyDescent="0.2">
      <c r="A233">
        <f>Source!A82</f>
        <v>17</v>
      </c>
      <c r="B233">
        <v>82</v>
      </c>
      <c r="C233">
        <v>3</v>
      </c>
      <c r="D233">
        <f>Source!BI82</f>
        <v>1</v>
      </c>
      <c r="E233">
        <f>Source!FS82</f>
        <v>0</v>
      </c>
      <c r="F233" t="str">
        <f>Source!F82</f>
        <v>01.7.15.05-0025</v>
      </c>
      <c r="G233" t="str">
        <f>Source!G82</f>
        <v>Гайка М16.5 ГОСТ ISO 4014-2013</v>
      </c>
      <c r="H233" t="str">
        <f>Source!H82</f>
        <v>ШТ</v>
      </c>
      <c r="I233">
        <f>Source!I82</f>
        <v>8</v>
      </c>
      <c r="J233">
        <v>1</v>
      </c>
      <c r="K233">
        <f>Source!AC82</f>
        <v>5.23</v>
      </c>
      <c r="M233">
        <f>ROUND(K233*I233, 2)</f>
        <v>41.84</v>
      </c>
      <c r="N233">
        <f>Source!AC82*IF(Source!BC82&lt;&gt; 0, Source!BC82, 1)</f>
        <v>49.99880000000001</v>
      </c>
      <c r="O233">
        <f>ROUND(N233*I233, 2)</f>
        <v>399.99</v>
      </c>
      <c r="P233">
        <f>Source!AE82</f>
        <v>0</v>
      </c>
      <c r="R233">
        <f>ROUND(P233*I233, 2)</f>
        <v>0</v>
      </c>
      <c r="S233">
        <f>Source!AE82*IF(Source!BS82&lt;&gt; 0, Source!BS82, 1)</f>
        <v>0</v>
      </c>
      <c r="T233">
        <f>ROUND(S233*I233, 2)</f>
        <v>0</v>
      </c>
      <c r="U233">
        <v>3</v>
      </c>
      <c r="Z233">
        <f>Source!GF82</f>
        <v>1932464147</v>
      </c>
      <c r="AA233">
        <v>-1559262524</v>
      </c>
      <c r="AB233">
        <v>1300634384</v>
      </c>
    </row>
    <row r="234" spans="1:28" x14ac:dyDescent="0.2">
      <c r="A234">
        <f>Source!A83</f>
        <v>17</v>
      </c>
      <c r="B234">
        <v>83</v>
      </c>
      <c r="C234">
        <v>3</v>
      </c>
      <c r="D234">
        <f>Source!BI83</f>
        <v>1</v>
      </c>
      <c r="E234">
        <f>Source!FS83</f>
        <v>0</v>
      </c>
      <c r="F234" t="str">
        <f>Source!F83</f>
        <v>01.7.15.11-0050</v>
      </c>
      <c r="G234" t="str">
        <f>Source!G83</f>
        <v>Шайба М20 ГОСТ 6402-70</v>
      </c>
      <c r="H234" t="str">
        <f>Source!H83</f>
        <v>ШТ</v>
      </c>
      <c r="I234">
        <f>Source!I83</f>
        <v>16</v>
      </c>
      <c r="J234">
        <v>1</v>
      </c>
      <c r="K234">
        <f>Source!AC83</f>
        <v>1.57</v>
      </c>
      <c r="M234">
        <f>ROUND(K234*I234, 2)</f>
        <v>25.12</v>
      </c>
      <c r="N234">
        <f>Source!AC83*IF(Source!BC83&lt;&gt; 0, Source!BC83, 1)</f>
        <v>15.009200000000002</v>
      </c>
      <c r="O234">
        <f>ROUND(N234*I234, 2)</f>
        <v>240.15</v>
      </c>
      <c r="P234">
        <f>Source!AE83</f>
        <v>0</v>
      </c>
      <c r="R234">
        <f>ROUND(P234*I234, 2)</f>
        <v>0</v>
      </c>
      <c r="S234">
        <f>Source!AE83*IF(Source!BS83&lt;&gt; 0, Source!BS83, 1)</f>
        <v>0</v>
      </c>
      <c r="T234">
        <f>ROUND(S234*I234, 2)</f>
        <v>0</v>
      </c>
      <c r="U234">
        <v>3</v>
      </c>
      <c r="Z234">
        <f>Source!GF83</f>
        <v>-983853682</v>
      </c>
      <c r="AA234">
        <v>-2082276873</v>
      </c>
      <c r="AB234">
        <v>-1137702334</v>
      </c>
    </row>
    <row r="235" spans="1:28" x14ac:dyDescent="0.2">
      <c r="A235">
        <f>Source!A84</f>
        <v>17</v>
      </c>
      <c r="B235">
        <v>84</v>
      </c>
      <c r="C235">
        <v>3</v>
      </c>
      <c r="D235">
        <f>Source!BI84</f>
        <v>1</v>
      </c>
      <c r="E235">
        <f>Source!FS84</f>
        <v>0</v>
      </c>
      <c r="F235" t="str">
        <f>Source!F84</f>
        <v>01.7.15.11-0048</v>
      </c>
      <c r="G235" t="str">
        <f>Source!G84</f>
        <v>Шайба М16 ГОСТ 6402-70</v>
      </c>
      <c r="H235" t="str">
        <f>Source!H84</f>
        <v>ШТ</v>
      </c>
      <c r="I235">
        <f>Source!I84</f>
        <v>8</v>
      </c>
      <c r="J235">
        <v>1</v>
      </c>
      <c r="K235">
        <f>Source!AC84</f>
        <v>1.57</v>
      </c>
      <c r="M235">
        <f>ROUND(K235*I235, 2)</f>
        <v>12.56</v>
      </c>
      <c r="N235">
        <f>Source!AC84*IF(Source!BC84&lt;&gt; 0, Source!BC84, 1)</f>
        <v>15.009200000000002</v>
      </c>
      <c r="O235">
        <f>ROUND(N235*I235, 2)</f>
        <v>120.07</v>
      </c>
      <c r="P235">
        <f>Source!AE84</f>
        <v>0</v>
      </c>
      <c r="R235">
        <f>ROUND(P235*I235, 2)</f>
        <v>0</v>
      </c>
      <c r="S235">
        <f>Source!AE84*IF(Source!BS84&lt;&gt; 0, Source!BS84, 1)</f>
        <v>0</v>
      </c>
      <c r="T235">
        <f>ROUND(S235*I235, 2)</f>
        <v>0</v>
      </c>
      <c r="U235">
        <v>3</v>
      </c>
      <c r="Z235">
        <f>Source!GF84</f>
        <v>-911366028</v>
      </c>
      <c r="AA235">
        <v>-158245561</v>
      </c>
      <c r="AB235">
        <v>113068827</v>
      </c>
    </row>
    <row r="236" spans="1:28" x14ac:dyDescent="0.2">
      <c r="A236">
        <f>Source!A85</f>
        <v>17</v>
      </c>
      <c r="B236">
        <v>85</v>
      </c>
      <c r="C236">
        <v>3</v>
      </c>
      <c r="D236">
        <f>Source!BI85</f>
        <v>1</v>
      </c>
      <c r="E236">
        <f>Source!FS85</f>
        <v>0</v>
      </c>
      <c r="F236" t="str">
        <f>Source!F85</f>
        <v>07.2.06.06-0021</v>
      </c>
      <c r="G236" t="str">
        <f>Source!G85</f>
        <v>Подвеска ПГ-219-2000 ГОСТ 16127-78</v>
      </c>
      <c r="H236" t="str">
        <f>Source!H85</f>
        <v>ШТ</v>
      </c>
      <c r="I236">
        <f>Source!I85</f>
        <v>1</v>
      </c>
      <c r="J236">
        <v>1</v>
      </c>
      <c r="K236">
        <f>Source!AC85</f>
        <v>732.22</v>
      </c>
      <c r="M236">
        <f>ROUND(K236*I236, 2)</f>
        <v>732.22</v>
      </c>
      <c r="N236">
        <f>Source!AC85*IF(Source!BC85&lt;&gt; 0, Source!BC85, 1)</f>
        <v>7000.0232000000005</v>
      </c>
      <c r="O236">
        <f>ROUND(N236*I236, 2)</f>
        <v>7000.02</v>
      </c>
      <c r="P236">
        <f>Source!AE85</f>
        <v>0</v>
      </c>
      <c r="R236">
        <f>ROUND(P236*I236, 2)</f>
        <v>0</v>
      </c>
      <c r="S236">
        <f>Source!AE85*IF(Source!BS85&lt;&gt; 0, Source!BS85, 1)</f>
        <v>0</v>
      </c>
      <c r="T236">
        <f>ROUND(S236*I236, 2)</f>
        <v>0</v>
      </c>
      <c r="U236">
        <v>3</v>
      </c>
      <c r="Z236">
        <f>Source!GF85</f>
        <v>164707937</v>
      </c>
      <c r="AA236">
        <v>1993967983</v>
      </c>
      <c r="AB236">
        <v>745533021</v>
      </c>
    </row>
    <row r="237" spans="1:28" x14ac:dyDescent="0.2">
      <c r="A237">
        <f>Source!A86</f>
        <v>17</v>
      </c>
      <c r="B237">
        <v>86</v>
      </c>
      <c r="C237">
        <v>3</v>
      </c>
      <c r="D237">
        <f>Source!BI86</f>
        <v>1</v>
      </c>
      <c r="E237">
        <f>Source!FS86</f>
        <v>0</v>
      </c>
      <c r="F237" t="str">
        <f>Source!F86</f>
        <v>07.2.07.13-0221</v>
      </c>
      <c r="G237" t="str">
        <f>Source!G86</f>
        <v>Хомут В-630-6000 черт.№010.0798.00</v>
      </c>
      <c r="H237" t="str">
        <f>Source!H86</f>
        <v>ШТ</v>
      </c>
      <c r="I237">
        <f>Source!I86</f>
        <v>1</v>
      </c>
      <c r="J237">
        <v>1</v>
      </c>
      <c r="K237">
        <f>Source!AC86</f>
        <v>2092.0500000000002</v>
      </c>
      <c r="M237">
        <f>ROUND(K237*I237, 2)</f>
        <v>2092.0500000000002</v>
      </c>
      <c r="N237">
        <f>Source!AC86*IF(Source!BC86&lt;&gt; 0, Source!BC86, 1)</f>
        <v>19999.998000000003</v>
      </c>
      <c r="O237">
        <f>ROUND(N237*I237, 2)</f>
        <v>20000</v>
      </c>
      <c r="P237">
        <f>Source!AE86</f>
        <v>0</v>
      </c>
      <c r="R237">
        <f>ROUND(P237*I237, 2)</f>
        <v>0</v>
      </c>
      <c r="S237">
        <f>Source!AE86*IF(Source!BS86&lt;&gt; 0, Source!BS86, 1)</f>
        <v>0</v>
      </c>
      <c r="T237">
        <f>ROUND(S237*I237, 2)</f>
        <v>0</v>
      </c>
      <c r="U237">
        <v>3</v>
      </c>
      <c r="Z237">
        <f>Source!GF86</f>
        <v>-257111996</v>
      </c>
      <c r="AA237">
        <v>272481093</v>
      </c>
      <c r="AB237">
        <v>1903292522</v>
      </c>
    </row>
    <row r="238" spans="1:28" x14ac:dyDescent="0.2">
      <c r="A238">
        <v>20</v>
      </c>
      <c r="B238">
        <v>363</v>
      </c>
      <c r="C238">
        <v>3</v>
      </c>
      <c r="D238">
        <v>0</v>
      </c>
      <c r="E238">
        <f>SmtRes!AV363</f>
        <v>0</v>
      </c>
      <c r="F238" t="str">
        <f>SmtRes!I363</f>
        <v>01.7.11.07-0032</v>
      </c>
      <c r="G238" t="str">
        <f>SmtRes!K363</f>
        <v>Электроды диаметром 4 мм Э42</v>
      </c>
      <c r="H238" t="str">
        <f>SmtRes!O363</f>
        <v>т</v>
      </c>
      <c r="I238">
        <f>SmtRes!Y363*Source!I87</f>
        <v>1.16E-3</v>
      </c>
      <c r="J238">
        <f>SmtRes!AO363</f>
        <v>1</v>
      </c>
      <c r="K238">
        <f>SmtRes!AE363</f>
        <v>10616.1</v>
      </c>
      <c r="L238">
        <f>SmtRes!DB363</f>
        <v>6.16</v>
      </c>
      <c r="M238">
        <f>ROUND(ROUND(L238*Source!I87, 2)*1, 2)</f>
        <v>12.32</v>
      </c>
      <c r="N238">
        <f>SmtRes!AA363</f>
        <v>101489.92</v>
      </c>
      <c r="O238">
        <f>ROUND(ROUND(L238*Source!I87, 2)*SmtRes!DA363, 2)</f>
        <v>117.78</v>
      </c>
      <c r="P238">
        <f>SmtRes!AG363</f>
        <v>0</v>
      </c>
      <c r="Q238">
        <f>SmtRes!DC363</f>
        <v>0</v>
      </c>
      <c r="R238">
        <f>ROUND(ROUND(Q238*Source!I87, 2)*1, 2)</f>
        <v>0</v>
      </c>
      <c r="S238">
        <f>SmtRes!AC363</f>
        <v>0</v>
      </c>
      <c r="T238">
        <f>ROUND(ROUND(Q238*Source!I87, 2)*SmtRes!AK363, 2)</f>
        <v>0</v>
      </c>
      <c r="U238">
        <v>3</v>
      </c>
      <c r="Z238">
        <f>SmtRes!X363</f>
        <v>1344828851</v>
      </c>
      <c r="AA238">
        <v>-1394468864</v>
      </c>
      <c r="AB238">
        <v>380125113</v>
      </c>
    </row>
    <row r="239" spans="1:28" x14ac:dyDescent="0.2">
      <c r="A239">
        <v>20</v>
      </c>
      <c r="B239">
        <v>362</v>
      </c>
      <c r="C239">
        <v>2</v>
      </c>
      <c r="D239">
        <v>0</v>
      </c>
      <c r="E239">
        <f>SmtRes!AV362</f>
        <v>0</v>
      </c>
      <c r="F239" t="str">
        <f>SmtRes!I362</f>
        <v>91.17.04-033</v>
      </c>
      <c r="G239" t="str">
        <f>SmtRes!K362</f>
        <v>Агрегаты сварочные двухпостовые для ручной сварки на тракторе, мощность 79 кВт (108 л.с.)</v>
      </c>
      <c r="H239" t="str">
        <f>SmtRes!O362</f>
        <v>маш.-ч</v>
      </c>
      <c r="I239">
        <f>SmtRes!Y362*Source!I87</f>
        <v>2.8830499999999999</v>
      </c>
      <c r="J239">
        <f>SmtRes!AO362</f>
        <v>1</v>
      </c>
      <c r="K239">
        <f>SmtRes!AF362</f>
        <v>136.09</v>
      </c>
      <c r="L239">
        <f>SmtRes!DB362</f>
        <v>196.18</v>
      </c>
      <c r="M239">
        <f>ROUND(ROUND(L239*Source!I87, 2)*1, 2)</f>
        <v>392.36</v>
      </c>
      <c r="N239">
        <f>SmtRes!AB362</f>
        <v>1935.2</v>
      </c>
      <c r="O239">
        <f>ROUND(ROUND(L239*Source!I87, 2)*SmtRes!DA362, 2)</f>
        <v>5579.36</v>
      </c>
      <c r="P239">
        <f>SmtRes!AG362</f>
        <v>11.84</v>
      </c>
      <c r="Q239">
        <f>SmtRes!DC362</f>
        <v>17.07</v>
      </c>
      <c r="R239">
        <f>ROUND(ROUND(Q239*Source!I87, 2)*1, 2)</f>
        <v>34.14</v>
      </c>
      <c r="S239">
        <f>SmtRes!AC362</f>
        <v>579.69000000000005</v>
      </c>
      <c r="T239">
        <f>ROUND(ROUND(Q239*Source!I87, 2)*SmtRes!AK362, 2)</f>
        <v>1671.49</v>
      </c>
      <c r="U239">
        <v>2</v>
      </c>
      <c r="Z239">
        <f>SmtRes!X362</f>
        <v>-2053221145</v>
      </c>
      <c r="AA239">
        <v>749795367</v>
      </c>
      <c r="AB239">
        <v>1458475303</v>
      </c>
    </row>
    <row r="240" spans="1:28" x14ac:dyDescent="0.2">
      <c r="A240">
        <v>20</v>
      </c>
      <c r="B240">
        <v>361</v>
      </c>
      <c r="C240">
        <v>2</v>
      </c>
      <c r="D240">
        <v>0</v>
      </c>
      <c r="E240">
        <f>SmtRes!AV361</f>
        <v>0</v>
      </c>
      <c r="F240" t="str">
        <f>SmtRes!I361</f>
        <v>91.14.02-001</v>
      </c>
      <c r="G240" t="str">
        <f>SmtRes!K361</f>
        <v>Автомобили бортовые, грузоподъемность до 5 т</v>
      </c>
      <c r="H240" t="str">
        <f>SmtRes!O361</f>
        <v>маш.-ч</v>
      </c>
      <c r="I240">
        <f>SmtRes!Y361*Source!I87</f>
        <v>2.6449999999999998E-2</v>
      </c>
      <c r="J240">
        <f>SmtRes!AO361</f>
        <v>1</v>
      </c>
      <c r="K240">
        <f>SmtRes!AF361</f>
        <v>86.79</v>
      </c>
      <c r="L240">
        <f>SmtRes!DB361</f>
        <v>1.1499999999999999</v>
      </c>
      <c r="M240">
        <f>ROUND(ROUND(L240*Source!I87, 2)*1, 2)</f>
        <v>2.2999999999999998</v>
      </c>
      <c r="N240">
        <f>SmtRes!AB361</f>
        <v>1234.1500000000001</v>
      </c>
      <c r="O240">
        <f>ROUND(ROUND(L240*Source!I87, 2)*SmtRes!DA361, 2)</f>
        <v>32.71</v>
      </c>
      <c r="P240">
        <f>SmtRes!AG361</f>
        <v>10.130000000000001</v>
      </c>
      <c r="Q240">
        <f>SmtRes!DC361</f>
        <v>0.13</v>
      </c>
      <c r="R240">
        <f>ROUND(ROUND(Q240*Source!I87, 2)*1, 2)</f>
        <v>0.26</v>
      </c>
      <c r="S240">
        <f>SmtRes!AC361</f>
        <v>495.96</v>
      </c>
      <c r="T240">
        <f>ROUND(ROUND(Q240*Source!I87, 2)*SmtRes!AK361, 2)</f>
        <v>12.73</v>
      </c>
      <c r="U240">
        <v>2</v>
      </c>
      <c r="Z240">
        <f>SmtRes!X361</f>
        <v>1171957361</v>
      </c>
      <c r="AA240">
        <v>1399406067</v>
      </c>
      <c r="AB240">
        <v>-337305530</v>
      </c>
    </row>
    <row r="241" spans="1:28" x14ac:dyDescent="0.2">
      <c r="A241">
        <v>20</v>
      </c>
      <c r="B241">
        <v>359</v>
      </c>
      <c r="C241">
        <v>1</v>
      </c>
      <c r="D241">
        <v>0</v>
      </c>
      <c r="E241">
        <f>SmtRes!AV359</f>
        <v>1</v>
      </c>
      <c r="F241" t="str">
        <f>SmtRes!I359</f>
        <v>1-100-50-82</v>
      </c>
      <c r="G241" t="str">
        <f>SmtRes!K359</f>
        <v>Рабочий среднего разряда 5</v>
      </c>
      <c r="H241" t="str">
        <f>SmtRes!O359</f>
        <v>чел.-ч.</v>
      </c>
      <c r="I241">
        <f>SmtRes!Y359*Source!I87</f>
        <v>4.3906999999999989</v>
      </c>
      <c r="J241">
        <f>SmtRes!AO359</f>
        <v>1</v>
      </c>
      <c r="K241">
        <f>SmtRes!AH359</f>
        <v>9.9</v>
      </c>
      <c r="L241">
        <f>SmtRes!DB359</f>
        <v>21.73</v>
      </c>
      <c r="M241">
        <f>ROUND(ROUND(L241*Source!I87, 2)*1, 2)</f>
        <v>43.46</v>
      </c>
      <c r="N241">
        <f>SmtRes!AD359</f>
        <v>484.7</v>
      </c>
      <c r="O241">
        <f>ROUND(ROUND(L241*Source!I87, 2)*SmtRes!DA359, 2)</f>
        <v>2127.8000000000002</v>
      </c>
      <c r="P241">
        <f>SmtRes!AG359</f>
        <v>0</v>
      </c>
      <c r="Q241">
        <f>SmtRes!DC359</f>
        <v>0</v>
      </c>
      <c r="R241">
        <f>ROUND(ROUND(Q241*Source!I87, 2)*1, 2)</f>
        <v>0</v>
      </c>
      <c r="S241">
        <f>SmtRes!AC359</f>
        <v>0</v>
      </c>
      <c r="T241">
        <f>ROUND(ROUND(Q241*Source!I87, 2)*SmtRes!AK359, 2)</f>
        <v>0</v>
      </c>
      <c r="U241">
        <v>1</v>
      </c>
      <c r="Z241">
        <f>SmtRes!X359</f>
        <v>-1002643276</v>
      </c>
      <c r="AA241">
        <v>740667404</v>
      </c>
      <c r="AB241">
        <v>1882754848</v>
      </c>
    </row>
    <row r="242" spans="1:28" x14ac:dyDescent="0.2">
      <c r="A242">
        <f>Source!A88</f>
        <v>17</v>
      </c>
      <c r="B242">
        <v>88</v>
      </c>
      <c r="C242">
        <v>3</v>
      </c>
      <c r="D242">
        <f>Source!BI88</f>
        <v>1</v>
      </c>
      <c r="E242">
        <f>Source!FS88</f>
        <v>0</v>
      </c>
      <c r="F242" t="str">
        <f>Source!F88</f>
        <v>23.8.03.09-0184</v>
      </c>
      <c r="G242" t="str">
        <f>Source!G88</f>
        <v>Фланец А-200-6-01-1-А ГОСТ33259-2015 проект 010.0798-ТХ.С</v>
      </c>
      <c r="H242" t="str">
        <f>Source!H88</f>
        <v>ШТ</v>
      </c>
      <c r="I242">
        <f>Source!I88</f>
        <v>1</v>
      </c>
      <c r="J242">
        <v>1</v>
      </c>
      <c r="K242">
        <f>Source!AC88</f>
        <v>209.21</v>
      </c>
      <c r="M242">
        <f>ROUND(K242*I242, 2)</f>
        <v>209.21</v>
      </c>
      <c r="N242">
        <f>Source!AC88*IF(Source!BC88&lt;&gt; 0, Source!BC88, 1)</f>
        <v>2000.0476000000001</v>
      </c>
      <c r="O242">
        <f>ROUND(N242*I242, 2)</f>
        <v>2000.05</v>
      </c>
      <c r="P242">
        <f>Source!AE88</f>
        <v>0</v>
      </c>
      <c r="R242">
        <f>ROUND(P242*I242, 2)</f>
        <v>0</v>
      </c>
      <c r="S242">
        <f>Source!AE88*IF(Source!BS88&lt;&gt; 0, Source!BS88, 1)</f>
        <v>0</v>
      </c>
      <c r="T242">
        <f>ROUND(S242*I242, 2)</f>
        <v>0</v>
      </c>
      <c r="U242">
        <v>3</v>
      </c>
      <c r="Z242">
        <f>Source!GF88</f>
        <v>-1022051707</v>
      </c>
      <c r="AA242">
        <v>-1183067307</v>
      </c>
      <c r="AB242">
        <v>850461035</v>
      </c>
    </row>
    <row r="243" spans="1:28" x14ac:dyDescent="0.2">
      <c r="A243">
        <f>Source!A89</f>
        <v>17</v>
      </c>
      <c r="B243">
        <v>89</v>
      </c>
      <c r="C243">
        <v>3</v>
      </c>
      <c r="D243">
        <f>Source!BI89</f>
        <v>1</v>
      </c>
      <c r="E243">
        <f>Source!FS89</f>
        <v>0</v>
      </c>
      <c r="F243" t="str">
        <f>Source!F89</f>
        <v>23.8.03.09-0184</v>
      </c>
      <c r="G243" t="str">
        <f>Source!G89</f>
        <v>Фланец А-200-10-01-1-А ГОСТ33259-2015 проект 010.0798-ТХ.С</v>
      </c>
      <c r="H243" t="str">
        <f>Source!H89</f>
        <v>ШТ</v>
      </c>
      <c r="I243">
        <f>Source!I89</f>
        <v>1</v>
      </c>
      <c r="J243">
        <v>1</v>
      </c>
      <c r="K243">
        <f>Source!AC89</f>
        <v>209.21</v>
      </c>
      <c r="M243">
        <f>ROUND(K243*I243, 2)</f>
        <v>209.21</v>
      </c>
      <c r="N243">
        <f>Source!AC89*IF(Source!BC89&lt;&gt; 0, Source!BC89, 1)</f>
        <v>2000.0476000000001</v>
      </c>
      <c r="O243">
        <f>ROUND(N243*I243, 2)</f>
        <v>2000.05</v>
      </c>
      <c r="P243">
        <f>Source!AE89</f>
        <v>0</v>
      </c>
      <c r="R243">
        <f>ROUND(P243*I243, 2)</f>
        <v>0</v>
      </c>
      <c r="S243">
        <f>Source!AE89*IF(Source!BS89&lt;&gt; 0, Source!BS89, 1)</f>
        <v>0</v>
      </c>
      <c r="T243">
        <f>ROUND(S243*I243, 2)</f>
        <v>0</v>
      </c>
      <c r="U243">
        <v>3</v>
      </c>
      <c r="Z243">
        <f>Source!GF89</f>
        <v>1936249370</v>
      </c>
      <c r="AA243">
        <v>1533765394</v>
      </c>
      <c r="AB243">
        <v>1036800948</v>
      </c>
    </row>
    <row r="244" spans="1:28" x14ac:dyDescent="0.2">
      <c r="A244">
        <v>20</v>
      </c>
      <c r="B244">
        <v>372</v>
      </c>
      <c r="C244">
        <v>3</v>
      </c>
      <c r="D244">
        <v>0</v>
      </c>
      <c r="E244">
        <f>SmtRes!AV372</f>
        <v>0</v>
      </c>
      <c r="F244" t="str">
        <f>SmtRes!I372</f>
        <v>08.3.03.05-0013</v>
      </c>
      <c r="G244" t="str">
        <f>SmtRes!K372</f>
        <v>Проволока стальная низкоуглеродистая разного назначения оцинкованная диаметром 1,6 мм</v>
      </c>
      <c r="H244" t="str">
        <f>SmtRes!O372</f>
        <v>т</v>
      </c>
      <c r="I244">
        <f>SmtRes!Y372*Source!I90</f>
        <v>9.2249999999999993E-4</v>
      </c>
      <c r="J244">
        <f>SmtRes!AO372</f>
        <v>0</v>
      </c>
      <c r="K244">
        <f>SmtRes!AE372</f>
        <v>10186.57</v>
      </c>
      <c r="M244">
        <f>ROUND(I244*K244, 2)</f>
        <v>9.4</v>
      </c>
      <c r="N244">
        <f>SmtRes!AA372</f>
        <v>97383.61</v>
      </c>
      <c r="O244">
        <f>ROUND(I244*N244, 2)</f>
        <v>89.84</v>
      </c>
      <c r="P244">
        <f>SmtRes!AG372</f>
        <v>0</v>
      </c>
      <c r="R244">
        <f>ROUND(I244*P244, 2)</f>
        <v>0</v>
      </c>
      <c r="S244">
        <f>SmtRes!AC372</f>
        <v>0</v>
      </c>
      <c r="T244">
        <f>ROUND(I244*S244, 2)</f>
        <v>0</v>
      </c>
      <c r="U244">
        <v>3</v>
      </c>
      <c r="Z244">
        <f>SmtRes!X372</f>
        <v>-1146469572</v>
      </c>
      <c r="AA244">
        <v>-55225398</v>
      </c>
      <c r="AB244">
        <v>-259897454</v>
      </c>
    </row>
    <row r="245" spans="1:28" x14ac:dyDescent="0.2">
      <c r="A245">
        <v>20</v>
      </c>
      <c r="B245">
        <v>371</v>
      </c>
      <c r="C245">
        <v>3</v>
      </c>
      <c r="D245">
        <v>0</v>
      </c>
      <c r="E245">
        <f>SmtRes!AV371</f>
        <v>0</v>
      </c>
      <c r="F245" t="str">
        <f>SmtRes!I371</f>
        <v>08.3.03.05-0011</v>
      </c>
      <c r="G245" t="str">
        <f>SmtRes!K371</f>
        <v>Проволока стальная низкоуглеродистая разного назначения оцинкованная диаметром 1,1 мм</v>
      </c>
      <c r="H245" t="str">
        <f>SmtRes!O371</f>
        <v>т</v>
      </c>
      <c r="I245">
        <f>SmtRes!Y371*Source!I90</f>
        <v>7.5000000000000002E-4</v>
      </c>
      <c r="J245">
        <f>SmtRes!AO371</f>
        <v>0</v>
      </c>
      <c r="K245">
        <f>SmtRes!AE371</f>
        <v>11967.92</v>
      </c>
      <c r="M245">
        <f>ROUND(I245*K245, 2)</f>
        <v>8.98</v>
      </c>
      <c r="N245">
        <f>SmtRes!AA371</f>
        <v>114413.32</v>
      </c>
      <c r="O245">
        <f>ROUND(I245*N245, 2)</f>
        <v>85.81</v>
      </c>
      <c r="P245">
        <f>SmtRes!AG371</f>
        <v>0</v>
      </c>
      <c r="R245">
        <f>ROUND(I245*P245, 2)</f>
        <v>0</v>
      </c>
      <c r="S245">
        <f>SmtRes!AC371</f>
        <v>0</v>
      </c>
      <c r="T245">
        <f>ROUND(I245*S245, 2)</f>
        <v>0</v>
      </c>
      <c r="U245">
        <v>3</v>
      </c>
      <c r="Z245">
        <f>SmtRes!X371</f>
        <v>1108853499</v>
      </c>
      <c r="AA245">
        <v>1371530668</v>
      </c>
      <c r="AB245">
        <v>258013397</v>
      </c>
    </row>
    <row r="246" spans="1:28" x14ac:dyDescent="0.2">
      <c r="A246">
        <v>20</v>
      </c>
      <c r="B246">
        <v>369</v>
      </c>
      <c r="C246">
        <v>3</v>
      </c>
      <c r="D246">
        <v>0</v>
      </c>
      <c r="E246">
        <f>SmtRes!AV369</f>
        <v>0</v>
      </c>
      <c r="F246" t="str">
        <f>SmtRes!I369</f>
        <v>01.7.15.04-0054</v>
      </c>
      <c r="G246" t="str">
        <f>SmtRes!K369</f>
        <v>Винты самонарезающие оцинкованные, размером 4-12 мм ГОСТ 10621-80</v>
      </c>
      <c r="H246" t="str">
        <f>SmtRes!O369</f>
        <v>т</v>
      </c>
      <c r="I246">
        <f>SmtRes!Y369*Source!I90</f>
        <v>3.0000000000000004E-5</v>
      </c>
      <c r="J246">
        <f>SmtRes!AO369</f>
        <v>0</v>
      </c>
      <c r="K246">
        <f>SmtRes!AE369</f>
        <v>19579.09</v>
      </c>
      <c r="M246">
        <f>ROUND(I246*K246, 2)</f>
        <v>0.59</v>
      </c>
      <c r="N246">
        <f>SmtRes!AA369</f>
        <v>187176.1</v>
      </c>
      <c r="O246">
        <f>ROUND(I246*N246, 2)</f>
        <v>5.62</v>
      </c>
      <c r="P246">
        <f>SmtRes!AG369</f>
        <v>0</v>
      </c>
      <c r="R246">
        <f>ROUND(I246*P246, 2)</f>
        <v>0</v>
      </c>
      <c r="S246">
        <f>SmtRes!AC369</f>
        <v>0</v>
      </c>
      <c r="T246">
        <f>ROUND(I246*S246, 2)</f>
        <v>0</v>
      </c>
      <c r="U246">
        <v>3</v>
      </c>
      <c r="Z246">
        <f>SmtRes!X369</f>
        <v>1859046811</v>
      </c>
      <c r="AA246">
        <v>-348193357</v>
      </c>
      <c r="AB246">
        <v>-134243499</v>
      </c>
    </row>
    <row r="247" spans="1:28" x14ac:dyDescent="0.2">
      <c r="A247">
        <v>20</v>
      </c>
      <c r="B247">
        <v>368</v>
      </c>
      <c r="C247">
        <v>2</v>
      </c>
      <c r="D247">
        <v>0</v>
      </c>
      <c r="E247">
        <f>SmtRes!AV368</f>
        <v>0</v>
      </c>
      <c r="F247" t="str">
        <f>SmtRes!I368</f>
        <v>91.21.22-443</v>
      </c>
      <c r="G247" t="str">
        <f>SmtRes!K368</f>
        <v>Установки для изготовления бандажей, диафрагм, пряжек</v>
      </c>
      <c r="H247" t="str">
        <f>SmtRes!O368</f>
        <v>маш.-ч</v>
      </c>
      <c r="I247">
        <f>SmtRes!Y368*Source!I90</f>
        <v>0.6447187499999999</v>
      </c>
      <c r="J247">
        <f>SmtRes!AO368</f>
        <v>0</v>
      </c>
      <c r="K247">
        <f>SmtRes!AF368</f>
        <v>2.16</v>
      </c>
      <c r="M247">
        <f>ROUND(I247*K247, 2)</f>
        <v>1.39</v>
      </c>
      <c r="N247">
        <f>SmtRes!AB368</f>
        <v>30.72</v>
      </c>
      <c r="O247">
        <f>ROUND(I247*N247, 2)</f>
        <v>19.809999999999999</v>
      </c>
      <c r="P247">
        <f>SmtRes!AG368</f>
        <v>0</v>
      </c>
      <c r="R247">
        <f>ROUND(I247*P247, 2)</f>
        <v>0</v>
      </c>
      <c r="S247">
        <f>SmtRes!AC368</f>
        <v>0</v>
      </c>
      <c r="T247">
        <f>ROUND(I247*S247, 2)</f>
        <v>0</v>
      </c>
      <c r="U247">
        <v>2</v>
      </c>
      <c r="Z247">
        <f>SmtRes!X368</f>
        <v>-291786216</v>
      </c>
      <c r="AA247">
        <v>215812521</v>
      </c>
      <c r="AB247">
        <v>2001059667</v>
      </c>
    </row>
    <row r="248" spans="1:28" x14ac:dyDescent="0.2">
      <c r="A248">
        <v>20</v>
      </c>
      <c r="B248">
        <v>367</v>
      </c>
      <c r="C248">
        <v>2</v>
      </c>
      <c r="D248">
        <v>0</v>
      </c>
      <c r="E248">
        <f>SmtRes!AV367</f>
        <v>0</v>
      </c>
      <c r="F248" t="str">
        <f>SmtRes!I367</f>
        <v>91.14.02-001</v>
      </c>
      <c r="G248" t="str">
        <f>SmtRes!K367</f>
        <v>Автомобили бортовые, грузоподъемность до 5 т</v>
      </c>
      <c r="H248" t="str">
        <f>SmtRes!O367</f>
        <v>маш.-ч</v>
      </c>
      <c r="I248">
        <f>SmtRes!Y367*Source!I90</f>
        <v>0.54553124999999991</v>
      </c>
      <c r="J248">
        <f>SmtRes!AO367</f>
        <v>0</v>
      </c>
      <c r="K248">
        <f>SmtRes!AF367</f>
        <v>86.79</v>
      </c>
      <c r="M248">
        <f>ROUND(I248*K248, 2)</f>
        <v>47.35</v>
      </c>
      <c r="N248">
        <f>SmtRes!AB367</f>
        <v>1234.1500000000001</v>
      </c>
      <c r="O248">
        <f>ROUND(I248*N248, 2)</f>
        <v>673.27</v>
      </c>
      <c r="P248">
        <f>SmtRes!AG367</f>
        <v>10.130000000000001</v>
      </c>
      <c r="R248">
        <f>ROUND(I248*P248, 2)</f>
        <v>5.53</v>
      </c>
      <c r="S248">
        <f>SmtRes!AC367</f>
        <v>495.96</v>
      </c>
      <c r="T248">
        <f>ROUND(I248*S248, 2)</f>
        <v>270.56</v>
      </c>
      <c r="U248">
        <v>2</v>
      </c>
      <c r="Z248">
        <f>SmtRes!X367</f>
        <v>1171957361</v>
      </c>
      <c r="AA248">
        <v>1399406067</v>
      </c>
      <c r="AB248">
        <v>-337305530</v>
      </c>
    </row>
    <row r="249" spans="1:28" x14ac:dyDescent="0.2">
      <c r="A249">
        <v>20</v>
      </c>
      <c r="B249">
        <v>365</v>
      </c>
      <c r="C249">
        <v>1</v>
      </c>
      <c r="D249">
        <v>0</v>
      </c>
      <c r="E249">
        <f>SmtRes!AV365</f>
        <v>1</v>
      </c>
      <c r="F249" t="str">
        <f>SmtRes!I365</f>
        <v>1-100-41-82</v>
      </c>
      <c r="G249" t="str">
        <f>SmtRes!K365</f>
        <v>Рабочий среднего разряда 4.1</v>
      </c>
      <c r="H249" t="str">
        <f>SmtRes!O365</f>
        <v>чел.-ч.</v>
      </c>
      <c r="I249">
        <f>SmtRes!Y365*Source!I90</f>
        <v>18.696843749999996</v>
      </c>
      <c r="J249">
        <f>SmtRes!AO365</f>
        <v>0</v>
      </c>
      <c r="K249">
        <f>SmtRes!AH365</f>
        <v>8.7200000000000006</v>
      </c>
      <c r="M249">
        <f>ROUND(I249*K249, 2)</f>
        <v>163.04</v>
      </c>
      <c r="N249">
        <f>SmtRes!AD365</f>
        <v>426.93</v>
      </c>
      <c r="O249">
        <f>ROUND(I249*N249, 2)</f>
        <v>7982.24</v>
      </c>
      <c r="P249">
        <f>SmtRes!AG365</f>
        <v>0</v>
      </c>
      <c r="R249">
        <f>ROUND(I249*P249, 2)</f>
        <v>0</v>
      </c>
      <c r="S249">
        <f>SmtRes!AC365</f>
        <v>0</v>
      </c>
      <c r="T249">
        <f>ROUND(I249*S249, 2)</f>
        <v>0</v>
      </c>
      <c r="U249">
        <v>1</v>
      </c>
      <c r="Z249">
        <f>SmtRes!X365</f>
        <v>1585451421</v>
      </c>
      <c r="AA249">
        <v>-1030266218</v>
      </c>
      <c r="AB249">
        <v>136901227</v>
      </c>
    </row>
    <row r="250" spans="1:28" x14ac:dyDescent="0.2">
      <c r="A250">
        <f>Source!A91</f>
        <v>17</v>
      </c>
      <c r="B250">
        <v>91</v>
      </c>
      <c r="C250">
        <v>3</v>
      </c>
      <c r="D250">
        <f>Source!BI91</f>
        <v>1</v>
      </c>
      <c r="E250">
        <f>Source!FS91</f>
        <v>0</v>
      </c>
      <c r="F250" t="str">
        <f>Source!F91</f>
        <v>12.2.04.02-0005</v>
      </c>
      <c r="G250" t="str">
        <f>Source!G91</f>
        <v>Маты прошивные из мин.Ваты типа М1, марка 100,s=50мм ТУ У В.2.7-21-356-99</v>
      </c>
      <c r="H250" t="str">
        <f>Source!H91</f>
        <v>м3</v>
      </c>
      <c r="I250">
        <f>Source!I91</f>
        <v>0.77</v>
      </c>
      <c r="J250">
        <v>1</v>
      </c>
      <c r="K250">
        <f>Source!AC91</f>
        <v>554.39</v>
      </c>
      <c r="M250">
        <f>ROUND(K250*I250, 2)</f>
        <v>426.88</v>
      </c>
      <c r="N250">
        <f>Source!AC91*IF(Source!BC91&lt;&gt; 0, Source!BC91, 1)</f>
        <v>5299.9683999999997</v>
      </c>
      <c r="O250">
        <f>ROUND(N250*I250, 2)</f>
        <v>4080.98</v>
      </c>
      <c r="P250">
        <f>Source!AE91</f>
        <v>0</v>
      </c>
      <c r="R250">
        <f>ROUND(P250*I250, 2)</f>
        <v>0</v>
      </c>
      <c r="S250">
        <f>Source!AE91*IF(Source!BS91&lt;&gt; 0, Source!BS91, 1)</f>
        <v>0</v>
      </c>
      <c r="T250">
        <f>ROUND(S250*I250, 2)</f>
        <v>0</v>
      </c>
      <c r="U250">
        <v>3</v>
      </c>
      <c r="Z250">
        <f>Source!GF91</f>
        <v>-1912539096</v>
      </c>
      <c r="AA250">
        <v>70022084</v>
      </c>
      <c r="AB250">
        <v>2062830443</v>
      </c>
    </row>
    <row r="251" spans="1:28" x14ac:dyDescent="0.2">
      <c r="A251">
        <v>20</v>
      </c>
      <c r="B251">
        <v>381</v>
      </c>
      <c r="C251">
        <v>3</v>
      </c>
      <c r="D251">
        <v>0</v>
      </c>
      <c r="E251">
        <f>SmtRes!AV381</f>
        <v>0</v>
      </c>
      <c r="F251" t="str">
        <f>SmtRes!I381</f>
        <v>01.7.15.04-0054</v>
      </c>
      <c r="G251" t="str">
        <f>SmtRes!K381</f>
        <v>Винты самонарезающие оцинкованные, размером 4-12 мм ГОСТ 10621-80</v>
      </c>
      <c r="H251" t="str">
        <f>SmtRes!O381</f>
        <v>т</v>
      </c>
      <c r="I251">
        <f>SmtRes!Y381*Source!I92</f>
        <v>3.0089999999999994E-4</v>
      </c>
      <c r="J251">
        <f>SmtRes!AO381</f>
        <v>0</v>
      </c>
      <c r="K251">
        <f>SmtRes!AE381</f>
        <v>19579.09</v>
      </c>
      <c r="M251">
        <f>ROUND(I251*K251, 2)</f>
        <v>5.89</v>
      </c>
      <c r="N251">
        <f>SmtRes!AA381</f>
        <v>187176.1</v>
      </c>
      <c r="O251">
        <f>ROUND(I251*N251, 2)</f>
        <v>56.32</v>
      </c>
      <c r="P251">
        <f>SmtRes!AG381</f>
        <v>0</v>
      </c>
      <c r="R251">
        <f>ROUND(I251*P251, 2)</f>
        <v>0</v>
      </c>
      <c r="S251">
        <f>SmtRes!AC381</f>
        <v>0</v>
      </c>
      <c r="T251">
        <f>ROUND(I251*S251, 2)</f>
        <v>0</v>
      </c>
      <c r="U251">
        <v>3</v>
      </c>
      <c r="Z251">
        <f>SmtRes!X381</f>
        <v>1859046811</v>
      </c>
      <c r="AA251">
        <v>-348193357</v>
      </c>
      <c r="AB251">
        <v>-134243499</v>
      </c>
    </row>
    <row r="252" spans="1:28" x14ac:dyDescent="0.2">
      <c r="A252">
        <v>20</v>
      </c>
      <c r="B252">
        <v>380</v>
      </c>
      <c r="C252">
        <v>2</v>
      </c>
      <c r="D252">
        <v>0</v>
      </c>
      <c r="E252">
        <f>SmtRes!AV380</f>
        <v>0</v>
      </c>
      <c r="F252" t="str">
        <f>SmtRes!I380</f>
        <v>91.21.22-443</v>
      </c>
      <c r="G252" t="str">
        <f>SmtRes!K380</f>
        <v>Установки для изготовления бандажей, диафрагм, пряжек</v>
      </c>
      <c r="H252" t="str">
        <f>SmtRes!O380</f>
        <v>маш.-ч</v>
      </c>
      <c r="I252">
        <f>SmtRes!Y380*Source!I92</f>
        <v>1.341292725</v>
      </c>
      <c r="J252">
        <f>SmtRes!AO380</f>
        <v>0</v>
      </c>
      <c r="K252">
        <f>SmtRes!AF380</f>
        <v>2.16</v>
      </c>
      <c r="M252">
        <f>ROUND(I252*K252, 2)</f>
        <v>2.9</v>
      </c>
      <c r="N252">
        <f>SmtRes!AB380</f>
        <v>30.72</v>
      </c>
      <c r="O252">
        <f>ROUND(I252*N252, 2)</f>
        <v>41.2</v>
      </c>
      <c r="P252">
        <f>SmtRes!AG380</f>
        <v>0</v>
      </c>
      <c r="R252">
        <f>ROUND(I252*P252, 2)</f>
        <v>0</v>
      </c>
      <c r="S252">
        <f>SmtRes!AC380</f>
        <v>0</v>
      </c>
      <c r="T252">
        <f>ROUND(I252*S252, 2)</f>
        <v>0</v>
      </c>
      <c r="U252">
        <v>2</v>
      </c>
      <c r="Z252">
        <f>SmtRes!X380</f>
        <v>-291786216</v>
      </c>
      <c r="AA252">
        <v>215812521</v>
      </c>
      <c r="AB252">
        <v>2001059667</v>
      </c>
    </row>
    <row r="253" spans="1:28" x14ac:dyDescent="0.2">
      <c r="A253">
        <v>20</v>
      </c>
      <c r="B253">
        <v>379</v>
      </c>
      <c r="C253">
        <v>2</v>
      </c>
      <c r="D253">
        <v>0</v>
      </c>
      <c r="E253">
        <f>SmtRes!AV379</f>
        <v>0</v>
      </c>
      <c r="F253" t="str">
        <f>SmtRes!I379</f>
        <v>91.21.22-441</v>
      </c>
      <c r="G253" t="str">
        <f>SmtRes!K379</f>
        <v>Установки для заготовки защитных покрытий тепловой изоляции</v>
      </c>
      <c r="H253" t="str">
        <f>SmtRes!O379</f>
        <v>маш.-ч</v>
      </c>
      <c r="I253">
        <f>SmtRes!Y379*Source!I92</f>
        <v>3.0360500249999998</v>
      </c>
      <c r="J253">
        <f>SmtRes!AO379</f>
        <v>0</v>
      </c>
      <c r="K253">
        <f>SmtRes!AF379</f>
        <v>65.25</v>
      </c>
      <c r="M253">
        <f>ROUND(I253*K253, 2)</f>
        <v>198.1</v>
      </c>
      <c r="N253">
        <f>SmtRes!AB379</f>
        <v>927.86</v>
      </c>
      <c r="O253">
        <f>ROUND(I253*N253, 2)</f>
        <v>2817.03</v>
      </c>
      <c r="P253">
        <f>SmtRes!AG379</f>
        <v>0</v>
      </c>
      <c r="R253">
        <f>ROUND(I253*P253, 2)</f>
        <v>0</v>
      </c>
      <c r="S253">
        <f>SmtRes!AC379</f>
        <v>0</v>
      </c>
      <c r="T253">
        <f>ROUND(I253*S253, 2)</f>
        <v>0</v>
      </c>
      <c r="U253">
        <v>2</v>
      </c>
      <c r="Z253">
        <f>SmtRes!X379</f>
        <v>-822568991</v>
      </c>
      <c r="AA253">
        <v>494152319</v>
      </c>
      <c r="AB253">
        <v>-501510585</v>
      </c>
    </row>
    <row r="254" spans="1:28" x14ac:dyDescent="0.2">
      <c r="A254">
        <v>20</v>
      </c>
      <c r="B254">
        <v>378</v>
      </c>
      <c r="C254">
        <v>2</v>
      </c>
      <c r="D254">
        <v>0</v>
      </c>
      <c r="E254">
        <f>SmtRes!AV378</f>
        <v>0</v>
      </c>
      <c r="F254" t="str">
        <f>SmtRes!I378</f>
        <v>91.14.02-001</v>
      </c>
      <c r="G254" t="str">
        <f>SmtRes!K378</f>
        <v>Автомобили бортовые, грузоподъемность до 5 т</v>
      </c>
      <c r="H254" t="str">
        <f>SmtRes!O378</f>
        <v>маш.-ч</v>
      </c>
      <c r="I254">
        <f>SmtRes!Y378*Source!I92</f>
        <v>0.25280909999999995</v>
      </c>
      <c r="J254">
        <f>SmtRes!AO378</f>
        <v>0</v>
      </c>
      <c r="K254">
        <f>SmtRes!AF378</f>
        <v>86.79</v>
      </c>
      <c r="M254">
        <f>ROUND(I254*K254, 2)</f>
        <v>21.94</v>
      </c>
      <c r="N254">
        <f>SmtRes!AB378</f>
        <v>1234.1500000000001</v>
      </c>
      <c r="O254">
        <f>ROUND(I254*N254, 2)</f>
        <v>312</v>
      </c>
      <c r="P254">
        <f>SmtRes!AG378</f>
        <v>10.130000000000001</v>
      </c>
      <c r="R254">
        <f>ROUND(I254*P254, 2)</f>
        <v>2.56</v>
      </c>
      <c r="S254">
        <f>SmtRes!AC378</f>
        <v>495.96</v>
      </c>
      <c r="T254">
        <f>ROUND(I254*S254, 2)</f>
        <v>125.38</v>
      </c>
      <c r="U254">
        <v>2</v>
      </c>
      <c r="Z254">
        <f>SmtRes!X378</f>
        <v>1171957361</v>
      </c>
      <c r="AA254">
        <v>1399406067</v>
      </c>
      <c r="AB254">
        <v>-337305530</v>
      </c>
    </row>
    <row r="255" spans="1:28" x14ac:dyDescent="0.2">
      <c r="A255">
        <v>20</v>
      </c>
      <c r="B255">
        <v>376</v>
      </c>
      <c r="C255">
        <v>1</v>
      </c>
      <c r="D255">
        <v>0</v>
      </c>
      <c r="E255">
        <f>SmtRes!AV376</f>
        <v>1</v>
      </c>
      <c r="F255" t="str">
        <f>SmtRes!I376</f>
        <v>1-100-41-82</v>
      </c>
      <c r="G255" t="str">
        <f>SmtRes!K376</f>
        <v>Рабочий среднего разряда 4.1</v>
      </c>
      <c r="H255" t="str">
        <f>SmtRes!O376</f>
        <v>чел.-ч.</v>
      </c>
      <c r="I255">
        <f>SmtRes!Y376*Source!I92</f>
        <v>34.765932899999996</v>
      </c>
      <c r="J255">
        <f>SmtRes!AO376</f>
        <v>0</v>
      </c>
      <c r="K255">
        <f>SmtRes!AH376</f>
        <v>8.7200000000000006</v>
      </c>
      <c r="M255">
        <f>ROUND(I255*K255, 2)</f>
        <v>303.16000000000003</v>
      </c>
      <c r="N255">
        <f>SmtRes!AD376</f>
        <v>426.93</v>
      </c>
      <c r="O255">
        <f>ROUND(I255*N255, 2)</f>
        <v>14842.62</v>
      </c>
      <c r="P255">
        <f>SmtRes!AG376</f>
        <v>0</v>
      </c>
      <c r="R255">
        <f>ROUND(I255*P255, 2)</f>
        <v>0</v>
      </c>
      <c r="S255">
        <f>SmtRes!AC376</f>
        <v>0</v>
      </c>
      <c r="T255">
        <f>ROUND(I255*S255, 2)</f>
        <v>0</v>
      </c>
      <c r="U255">
        <v>1</v>
      </c>
      <c r="Z255">
        <f>SmtRes!X376</f>
        <v>1585451421</v>
      </c>
      <c r="AA255">
        <v>-1030266218</v>
      </c>
      <c r="AB255">
        <v>136901227</v>
      </c>
    </row>
    <row r="256" spans="1:28" x14ac:dyDescent="0.2">
      <c r="A256">
        <f>Source!A93</f>
        <v>17</v>
      </c>
      <c r="B256">
        <v>93</v>
      </c>
      <c r="C256">
        <v>3</v>
      </c>
      <c r="D256">
        <f>Source!BI93</f>
        <v>1</v>
      </c>
      <c r="E256">
        <f>Source!FS93</f>
        <v>0</v>
      </c>
      <c r="F256" t="str">
        <f>Source!F93</f>
        <v>08.3.05.05-0046</v>
      </c>
      <c r="G256" t="str">
        <f>Source!G93</f>
        <v>Сталь тоноколистовая оцинкованная s-05мм ГОСТ 14918-80</v>
      </c>
      <c r="H256" t="str">
        <f>Source!H93</f>
        <v>м2</v>
      </c>
      <c r="I256">
        <f>Source!I93</f>
        <v>21.594000000000001</v>
      </c>
      <c r="J256">
        <v>1</v>
      </c>
      <c r="K256">
        <f>Source!AC93</f>
        <v>27.09</v>
      </c>
      <c r="M256">
        <f>ROUND(K256*I256, 2)</f>
        <v>584.98</v>
      </c>
      <c r="N256">
        <f>Source!AC93*IF(Source!BC93&lt;&gt; 0, Source!BC93, 1)</f>
        <v>258.98040000000003</v>
      </c>
      <c r="O256">
        <f>ROUND(N256*I256, 2)</f>
        <v>5592.42</v>
      </c>
      <c r="P256">
        <f>Source!AE93</f>
        <v>0</v>
      </c>
      <c r="R256">
        <f>ROUND(P256*I256, 2)</f>
        <v>0</v>
      </c>
      <c r="S256">
        <f>Source!AE93*IF(Source!BS93&lt;&gt; 0, Source!BS93, 1)</f>
        <v>0</v>
      </c>
      <c r="T256">
        <f>ROUND(S256*I256, 2)</f>
        <v>0</v>
      </c>
      <c r="U256">
        <v>3</v>
      </c>
      <c r="Z256">
        <f>Source!GF93</f>
        <v>1614876606</v>
      </c>
      <c r="AA256">
        <v>-1744730951</v>
      </c>
      <c r="AB256">
        <v>-1451199289</v>
      </c>
    </row>
    <row r="257" spans="1:28" x14ac:dyDescent="0.2">
      <c r="A257">
        <v>20</v>
      </c>
      <c r="B257">
        <v>394</v>
      </c>
      <c r="C257">
        <v>3</v>
      </c>
      <c r="D257">
        <v>0</v>
      </c>
      <c r="E257">
        <f>SmtRes!AV394</f>
        <v>0</v>
      </c>
      <c r="F257" t="str">
        <f>SmtRes!I394</f>
        <v>08.3.03.05-0020</v>
      </c>
      <c r="G257" t="str">
        <f>SmtRes!K394</f>
        <v>Проволока стальная низкоуглеродистая разного назначения оцинкованная диаметром 6,0-6,3 мм</v>
      </c>
      <c r="H257" t="str">
        <f>SmtRes!O394</f>
        <v>т</v>
      </c>
      <c r="I257">
        <f>SmtRes!Y394*Source!I94</f>
        <v>4.4099999999999999E-3</v>
      </c>
      <c r="J257">
        <f>SmtRes!AO394</f>
        <v>0</v>
      </c>
      <c r="K257">
        <f>SmtRes!AE394</f>
        <v>10744.44</v>
      </c>
      <c r="M257">
        <f>ROUND(I257*K257, 2)</f>
        <v>47.38</v>
      </c>
      <c r="N257">
        <f>SmtRes!AA394</f>
        <v>102716.85</v>
      </c>
      <c r="O257">
        <f>ROUND(I257*N257, 2)</f>
        <v>452.98</v>
      </c>
      <c r="P257">
        <f>SmtRes!AG394</f>
        <v>0</v>
      </c>
      <c r="R257">
        <f>ROUND(I257*P257, 2)</f>
        <v>0</v>
      </c>
      <c r="S257">
        <f>SmtRes!AC394</f>
        <v>0</v>
      </c>
      <c r="T257">
        <f>ROUND(I257*S257, 2)</f>
        <v>0</v>
      </c>
      <c r="U257">
        <v>3</v>
      </c>
      <c r="Z257">
        <f>SmtRes!X394</f>
        <v>1738912053</v>
      </c>
      <c r="AA257">
        <v>-1643939647</v>
      </c>
      <c r="AB257">
        <v>-2095948580</v>
      </c>
    </row>
    <row r="258" spans="1:28" x14ac:dyDescent="0.2">
      <c r="A258">
        <v>20</v>
      </c>
      <c r="B258">
        <v>393</v>
      </c>
      <c r="C258">
        <v>3</v>
      </c>
      <c r="D258">
        <v>0</v>
      </c>
      <c r="E258">
        <f>SmtRes!AV393</f>
        <v>0</v>
      </c>
      <c r="F258" t="str">
        <f>SmtRes!I393</f>
        <v>08.3.03.05-0011</v>
      </c>
      <c r="G258" t="str">
        <f>SmtRes!K393</f>
        <v>Проволока стальная низкоуглеродистая разного назначения оцинкованная диаметром 1,1 мм</v>
      </c>
      <c r="H258" t="str">
        <f>SmtRes!O393</f>
        <v>т</v>
      </c>
      <c r="I258">
        <f>SmtRes!Y393*Source!I94</f>
        <v>2.9399999999999999E-3</v>
      </c>
      <c r="J258">
        <f>SmtRes!AO393</f>
        <v>0</v>
      </c>
      <c r="K258">
        <f>SmtRes!AE393</f>
        <v>11967.92</v>
      </c>
      <c r="M258">
        <f>ROUND(I258*K258, 2)</f>
        <v>35.19</v>
      </c>
      <c r="N258">
        <f>SmtRes!AA393</f>
        <v>114413.32</v>
      </c>
      <c r="O258">
        <f>ROUND(I258*N258, 2)</f>
        <v>336.38</v>
      </c>
      <c r="P258">
        <f>SmtRes!AG393</f>
        <v>0</v>
      </c>
      <c r="R258">
        <f>ROUND(I258*P258, 2)</f>
        <v>0</v>
      </c>
      <c r="S258">
        <f>SmtRes!AC393</f>
        <v>0</v>
      </c>
      <c r="T258">
        <f>ROUND(I258*S258, 2)</f>
        <v>0</v>
      </c>
      <c r="U258">
        <v>3</v>
      </c>
      <c r="Z258">
        <f>SmtRes!X393</f>
        <v>1108853499</v>
      </c>
      <c r="AA258">
        <v>1371530668</v>
      </c>
      <c r="AB258">
        <v>258013397</v>
      </c>
    </row>
    <row r="259" spans="1:28" x14ac:dyDescent="0.2">
      <c r="A259">
        <v>20</v>
      </c>
      <c r="B259">
        <v>392</v>
      </c>
      <c r="C259">
        <v>3</v>
      </c>
      <c r="D259">
        <v>0</v>
      </c>
      <c r="E259">
        <f>SmtRes!AV392</f>
        <v>0</v>
      </c>
      <c r="F259" t="str">
        <f>SmtRes!I392</f>
        <v>08.3.03.04-0025</v>
      </c>
      <c r="G259" t="str">
        <f>SmtRes!K392</f>
        <v>Проволока стальная низкоуглеродистая общего назначения диаметром 2 мм</v>
      </c>
      <c r="H259" t="str">
        <f>SmtRes!O392</f>
        <v>кг</v>
      </c>
      <c r="I259">
        <f>SmtRes!Y392*Source!I94</f>
        <v>2.0579999999999998</v>
      </c>
      <c r="J259">
        <f>SmtRes!AO392</f>
        <v>0</v>
      </c>
      <c r="K259">
        <f>SmtRes!AE392</f>
        <v>6.9</v>
      </c>
      <c r="M259">
        <f>ROUND(I259*K259, 2)</f>
        <v>14.2</v>
      </c>
      <c r="N259">
        <f>SmtRes!AA392</f>
        <v>65.959999999999994</v>
      </c>
      <c r="O259">
        <f>ROUND(I259*N259, 2)</f>
        <v>135.75</v>
      </c>
      <c r="P259">
        <f>SmtRes!AG392</f>
        <v>0</v>
      </c>
      <c r="R259">
        <f>ROUND(I259*P259, 2)</f>
        <v>0</v>
      </c>
      <c r="S259">
        <f>SmtRes!AC392</f>
        <v>0</v>
      </c>
      <c r="T259">
        <f>ROUND(I259*S259, 2)</f>
        <v>0</v>
      </c>
      <c r="U259">
        <v>3</v>
      </c>
      <c r="Z259">
        <f>SmtRes!X392</f>
        <v>2147463458</v>
      </c>
      <c r="AA259">
        <v>346086520</v>
      </c>
      <c r="AB259">
        <v>1271052711</v>
      </c>
    </row>
    <row r="260" spans="1:28" x14ac:dyDescent="0.2">
      <c r="A260">
        <v>20</v>
      </c>
      <c r="B260">
        <v>391</v>
      </c>
      <c r="C260">
        <v>3</v>
      </c>
      <c r="D260">
        <v>0</v>
      </c>
      <c r="E260">
        <f>SmtRes!AV391</f>
        <v>0</v>
      </c>
      <c r="F260" t="str">
        <f>SmtRes!I391</f>
        <v>08.3.03.04-0021</v>
      </c>
      <c r="G260" t="str">
        <f>SmtRes!K391</f>
        <v>Проволока стальная низкоуглеродистая общего назначения диаметром 0,8 мм</v>
      </c>
      <c r="H260" t="str">
        <f>SmtRes!O391</f>
        <v>кг</v>
      </c>
      <c r="I260">
        <f>SmtRes!Y391*Source!I94</f>
        <v>0.73499999999999999</v>
      </c>
      <c r="J260">
        <f>SmtRes!AO391</f>
        <v>0</v>
      </c>
      <c r="K260">
        <f>SmtRes!AE391</f>
        <v>9.23</v>
      </c>
      <c r="M260">
        <f>ROUND(I260*K260, 2)</f>
        <v>6.78</v>
      </c>
      <c r="N260">
        <f>SmtRes!AA391</f>
        <v>88.24</v>
      </c>
      <c r="O260">
        <f>ROUND(I260*N260, 2)</f>
        <v>64.86</v>
      </c>
      <c r="P260">
        <f>SmtRes!AG391</f>
        <v>0</v>
      </c>
      <c r="R260">
        <f>ROUND(I260*P260, 2)</f>
        <v>0</v>
      </c>
      <c r="S260">
        <f>SmtRes!AC391</f>
        <v>0</v>
      </c>
      <c r="T260">
        <f>ROUND(I260*S260, 2)</f>
        <v>0</v>
      </c>
      <c r="U260">
        <v>3</v>
      </c>
      <c r="Z260">
        <f>SmtRes!X391</f>
        <v>1861844118</v>
      </c>
      <c r="AA260">
        <v>209189632</v>
      </c>
      <c r="AB260">
        <v>-1981439354</v>
      </c>
    </row>
    <row r="261" spans="1:28" x14ac:dyDescent="0.2">
      <c r="A261">
        <v>20</v>
      </c>
      <c r="B261">
        <v>389</v>
      </c>
      <c r="C261">
        <v>2</v>
      </c>
      <c r="D261">
        <v>0</v>
      </c>
      <c r="E261">
        <f>SmtRes!AV389</f>
        <v>0</v>
      </c>
      <c r="F261" t="str">
        <f>SmtRes!I389</f>
        <v>91.21.22-443</v>
      </c>
      <c r="G261" t="str">
        <f>SmtRes!K389</f>
        <v>Установки для изготовления бандажей, диафрагм, пряжек</v>
      </c>
      <c r="H261" t="str">
        <f>SmtRes!O389</f>
        <v>маш.-ч</v>
      </c>
      <c r="I261">
        <f>SmtRes!Y389*Source!I94</f>
        <v>0.38881499999999991</v>
      </c>
      <c r="J261">
        <f>SmtRes!AO389</f>
        <v>0</v>
      </c>
      <c r="K261">
        <f>SmtRes!AF389</f>
        <v>2.16</v>
      </c>
      <c r="M261">
        <f>ROUND(I261*K261, 2)</f>
        <v>0.84</v>
      </c>
      <c r="N261">
        <f>SmtRes!AB389</f>
        <v>30.72</v>
      </c>
      <c r="O261">
        <f>ROUND(I261*N261, 2)</f>
        <v>11.94</v>
      </c>
      <c r="P261">
        <f>SmtRes!AG389</f>
        <v>0</v>
      </c>
      <c r="R261">
        <f>ROUND(I261*P261, 2)</f>
        <v>0</v>
      </c>
      <c r="S261">
        <f>SmtRes!AC389</f>
        <v>0</v>
      </c>
      <c r="T261">
        <f>ROUND(I261*S261, 2)</f>
        <v>0</v>
      </c>
      <c r="U261">
        <v>2</v>
      </c>
      <c r="Z261">
        <f>SmtRes!X389</f>
        <v>-291786216</v>
      </c>
      <c r="AA261">
        <v>215812521</v>
      </c>
      <c r="AB261">
        <v>2001059667</v>
      </c>
    </row>
    <row r="262" spans="1:28" x14ac:dyDescent="0.2">
      <c r="A262">
        <v>20</v>
      </c>
      <c r="B262">
        <v>388</v>
      </c>
      <c r="C262">
        <v>2</v>
      </c>
      <c r="D262">
        <v>0</v>
      </c>
      <c r="E262">
        <f>SmtRes!AV388</f>
        <v>0</v>
      </c>
      <c r="F262" t="str">
        <f>SmtRes!I388</f>
        <v>91.14.02-001</v>
      </c>
      <c r="G262" t="str">
        <f>SmtRes!K388</f>
        <v>Автомобили бортовые, грузоподъемность до 5 т</v>
      </c>
      <c r="H262" t="str">
        <f>SmtRes!O388</f>
        <v>маш.-ч</v>
      </c>
      <c r="I262">
        <f>SmtRes!Y388*Source!I94</f>
        <v>0.99147824999999967</v>
      </c>
      <c r="J262">
        <f>SmtRes!AO388</f>
        <v>0</v>
      </c>
      <c r="K262">
        <f>SmtRes!AF388</f>
        <v>86.79</v>
      </c>
      <c r="M262">
        <f>ROUND(I262*K262, 2)</f>
        <v>86.05</v>
      </c>
      <c r="N262">
        <f>SmtRes!AB388</f>
        <v>1234.1500000000001</v>
      </c>
      <c r="O262">
        <f>ROUND(I262*N262, 2)</f>
        <v>1223.6300000000001</v>
      </c>
      <c r="P262">
        <f>SmtRes!AG388</f>
        <v>10.130000000000001</v>
      </c>
      <c r="R262">
        <f>ROUND(I262*P262, 2)</f>
        <v>10.039999999999999</v>
      </c>
      <c r="S262">
        <f>SmtRes!AC388</f>
        <v>495.96</v>
      </c>
      <c r="T262">
        <f>ROUND(I262*S262, 2)</f>
        <v>491.73</v>
      </c>
      <c r="U262">
        <v>2</v>
      </c>
      <c r="Z262">
        <f>SmtRes!X388</f>
        <v>1171957361</v>
      </c>
      <c r="AA262">
        <v>1399406067</v>
      </c>
      <c r="AB262">
        <v>-337305530</v>
      </c>
    </row>
    <row r="263" spans="1:28" x14ac:dyDescent="0.2">
      <c r="A263">
        <v>20</v>
      </c>
      <c r="B263">
        <v>386</v>
      </c>
      <c r="C263">
        <v>1</v>
      </c>
      <c r="D263">
        <v>0</v>
      </c>
      <c r="E263">
        <f>SmtRes!AV386</f>
        <v>1</v>
      </c>
      <c r="F263" t="str">
        <f>SmtRes!I386</f>
        <v>1-100-37-82</v>
      </c>
      <c r="G263" t="str">
        <f>SmtRes!K386</f>
        <v>Рабочий среднего разряда 3.7</v>
      </c>
      <c r="H263" t="str">
        <f>SmtRes!O386</f>
        <v>чел.-ч.</v>
      </c>
      <c r="I263">
        <f>SmtRes!Y386*Source!I94</f>
        <v>28.772309999999994</v>
      </c>
      <c r="J263">
        <f>SmtRes!AO386</f>
        <v>0</v>
      </c>
      <c r="K263">
        <f>SmtRes!AH386</f>
        <v>8.2899999999999991</v>
      </c>
      <c r="M263">
        <f>ROUND(I263*K263, 2)</f>
        <v>238.52</v>
      </c>
      <c r="N263">
        <f>SmtRes!AD386</f>
        <v>405.88</v>
      </c>
      <c r="O263">
        <f>ROUND(I263*N263, 2)</f>
        <v>11678.11</v>
      </c>
      <c r="P263">
        <f>SmtRes!AG386</f>
        <v>0</v>
      </c>
      <c r="R263">
        <f>ROUND(I263*P263, 2)</f>
        <v>0</v>
      </c>
      <c r="S263">
        <f>SmtRes!AC386</f>
        <v>0</v>
      </c>
      <c r="T263">
        <f>ROUND(I263*S263, 2)</f>
        <v>0</v>
      </c>
      <c r="U263">
        <v>1</v>
      </c>
      <c r="Z263">
        <f>SmtRes!X386</f>
        <v>2010026284</v>
      </c>
      <c r="AA263">
        <v>-1005546980</v>
      </c>
      <c r="AB263">
        <v>-1784218296</v>
      </c>
    </row>
    <row r="264" spans="1:28" x14ac:dyDescent="0.2">
      <c r="A264">
        <f>Source!A95</f>
        <v>17</v>
      </c>
      <c r="B264">
        <v>95</v>
      </c>
      <c r="C264">
        <v>3</v>
      </c>
      <c r="D264">
        <f>Source!BI95</f>
        <v>1</v>
      </c>
      <c r="E264">
        <f>Source!FS95</f>
        <v>0</v>
      </c>
      <c r="F264" t="str">
        <f>Source!F95</f>
        <v>12.2.04.02-0005</v>
      </c>
      <c r="G264" t="str">
        <f>Source!G95</f>
        <v>Маты прошивные из мин.Ваты типа М1, марка 100,s=50мм ТУ У В.2.7-21-356-99</v>
      </c>
      <c r="H264" t="str">
        <f>Source!H95</f>
        <v>м3</v>
      </c>
      <c r="I264">
        <f>Source!I95</f>
        <v>1.59</v>
      </c>
      <c r="J264">
        <v>1</v>
      </c>
      <c r="K264">
        <f>Source!AC95</f>
        <v>554.39</v>
      </c>
      <c r="M264">
        <f>ROUND(K264*I264, 2)</f>
        <v>881.48</v>
      </c>
      <c r="N264">
        <f>Source!AC95*IF(Source!BC95&lt;&gt; 0, Source!BC95, 1)</f>
        <v>5299.9683999999997</v>
      </c>
      <c r="O264">
        <f>ROUND(N264*I264, 2)</f>
        <v>8426.9500000000007</v>
      </c>
      <c r="P264">
        <f>Source!AE95</f>
        <v>0</v>
      </c>
      <c r="R264">
        <f>ROUND(P264*I264, 2)</f>
        <v>0</v>
      </c>
      <c r="S264">
        <f>Source!AE95*IF(Source!BS95&lt;&gt; 0, Source!BS95, 1)</f>
        <v>0</v>
      </c>
      <c r="T264">
        <f>ROUND(S264*I264, 2)</f>
        <v>0</v>
      </c>
      <c r="U264">
        <v>3</v>
      </c>
      <c r="Z264">
        <f>Source!GF95</f>
        <v>-1912539096</v>
      </c>
      <c r="AA264">
        <v>70022084</v>
      </c>
      <c r="AB264">
        <v>2062830443</v>
      </c>
    </row>
    <row r="265" spans="1:28" x14ac:dyDescent="0.2">
      <c r="A265">
        <v>20</v>
      </c>
      <c r="B265">
        <v>401</v>
      </c>
      <c r="C265">
        <v>3</v>
      </c>
      <c r="D265">
        <v>0</v>
      </c>
      <c r="E265">
        <f>SmtRes!AV401</f>
        <v>0</v>
      </c>
      <c r="F265" t="str">
        <f>SmtRes!I401</f>
        <v>01.7.15.04-0054</v>
      </c>
      <c r="G265" t="str">
        <f>SmtRes!K401</f>
        <v>Винты самонарезающие оцинкованные, размером 4-12 мм ГОСТ 10621-80</v>
      </c>
      <c r="H265" t="str">
        <f>SmtRes!O401</f>
        <v>т</v>
      </c>
      <c r="I265">
        <f>SmtRes!Y401*Source!I96</f>
        <v>3.4101999999999998E-4</v>
      </c>
      <c r="J265">
        <f>SmtRes!AO401</f>
        <v>1</v>
      </c>
      <c r="K265">
        <f>SmtRes!AE401</f>
        <v>19579.09</v>
      </c>
      <c r="L265">
        <f>SmtRes!DB401</f>
        <v>33.28</v>
      </c>
      <c r="M265">
        <f>ROUND(ROUND(L265*Source!I96, 2)*1, 2)</f>
        <v>6.68</v>
      </c>
      <c r="N265">
        <f>SmtRes!AA401</f>
        <v>187176.1</v>
      </c>
      <c r="O265">
        <f>ROUND(ROUND(L265*Source!I96, 2)*SmtRes!DA401, 2)</f>
        <v>63.86</v>
      </c>
      <c r="P265">
        <f>SmtRes!AG401</f>
        <v>0</v>
      </c>
      <c r="Q265">
        <f>SmtRes!DC401</f>
        <v>0</v>
      </c>
      <c r="R265">
        <f>ROUND(ROUND(Q265*Source!I96, 2)*1, 2)</f>
        <v>0</v>
      </c>
      <c r="S265">
        <f>SmtRes!AC401</f>
        <v>0</v>
      </c>
      <c r="T265">
        <f>ROUND(ROUND(Q265*Source!I96, 2)*SmtRes!AK401, 2)</f>
        <v>0</v>
      </c>
      <c r="U265">
        <v>3</v>
      </c>
      <c r="Z265">
        <f>SmtRes!X401</f>
        <v>1859046811</v>
      </c>
      <c r="AA265">
        <v>-348193357</v>
      </c>
      <c r="AB265">
        <v>-134243499</v>
      </c>
    </row>
    <row r="266" spans="1:28" x14ac:dyDescent="0.2">
      <c r="A266">
        <v>20</v>
      </c>
      <c r="B266">
        <v>400</v>
      </c>
      <c r="C266">
        <v>2</v>
      </c>
      <c r="D266">
        <v>0</v>
      </c>
      <c r="E266">
        <f>SmtRes!AV400</f>
        <v>0</v>
      </c>
      <c r="F266" t="str">
        <f>SmtRes!I400</f>
        <v>91.21.22-441</v>
      </c>
      <c r="G266" t="str">
        <f>SmtRes!K400</f>
        <v>Установки для заготовки защитных покрытий тепловой изоляции</v>
      </c>
      <c r="H266" t="str">
        <f>SmtRes!O400</f>
        <v>маш.-ч</v>
      </c>
      <c r="I266">
        <f>SmtRes!Y400*Source!I96</f>
        <v>1.9101131999999996</v>
      </c>
      <c r="J266">
        <f>SmtRes!AO400</f>
        <v>1</v>
      </c>
      <c r="K266">
        <f>SmtRes!AF400</f>
        <v>65.25</v>
      </c>
      <c r="L266">
        <f>SmtRes!DB400</f>
        <v>621.30999999999995</v>
      </c>
      <c r="M266">
        <f>ROUND(ROUND(L266*Source!I96, 2)*1, 2)</f>
        <v>124.63</v>
      </c>
      <c r="N266">
        <f>SmtRes!AB400</f>
        <v>927.86</v>
      </c>
      <c r="O266">
        <f>ROUND(ROUND(L266*Source!I96, 2)*SmtRes!DA400, 2)</f>
        <v>1772.24</v>
      </c>
      <c r="P266">
        <f>SmtRes!AG400</f>
        <v>0</v>
      </c>
      <c r="Q266">
        <f>SmtRes!DC400</f>
        <v>0</v>
      </c>
      <c r="R266">
        <f>ROUND(ROUND(Q266*Source!I96, 2)*1, 2)</f>
        <v>0</v>
      </c>
      <c r="S266">
        <f>SmtRes!AC400</f>
        <v>0</v>
      </c>
      <c r="T266">
        <f>ROUND(ROUND(Q266*Source!I96, 2)*SmtRes!AK400, 2)</f>
        <v>0</v>
      </c>
      <c r="U266">
        <v>2</v>
      </c>
      <c r="Z266">
        <f>SmtRes!X400</f>
        <v>-822568991</v>
      </c>
      <c r="AA266">
        <v>494152319</v>
      </c>
      <c r="AB266">
        <v>-501510585</v>
      </c>
    </row>
    <row r="267" spans="1:28" x14ac:dyDescent="0.2">
      <c r="A267">
        <v>20</v>
      </c>
      <c r="B267">
        <v>399</v>
      </c>
      <c r="C267">
        <v>2</v>
      </c>
      <c r="D267">
        <v>0</v>
      </c>
      <c r="E267">
        <f>SmtRes!AV399</f>
        <v>0</v>
      </c>
      <c r="F267" t="str">
        <f>SmtRes!I399</f>
        <v>91.14.02-001</v>
      </c>
      <c r="G267" t="str">
        <f>SmtRes!K399</f>
        <v>Автомобили бортовые, грузоподъемность до 5 т</v>
      </c>
      <c r="H267" t="str">
        <f>SmtRes!O399</f>
        <v>маш.-ч</v>
      </c>
      <c r="I267">
        <f>SmtRes!Y399*Source!I96</f>
        <v>0.28121110999999999</v>
      </c>
      <c r="J267">
        <f>SmtRes!AO399</f>
        <v>1</v>
      </c>
      <c r="K267">
        <f>SmtRes!AF399</f>
        <v>86.79</v>
      </c>
      <c r="L267">
        <f>SmtRes!DB399</f>
        <v>121.67</v>
      </c>
      <c r="M267">
        <f>ROUND(ROUND(L267*Source!I96, 2)*1, 2)</f>
        <v>24.41</v>
      </c>
      <c r="N267">
        <f>SmtRes!AB399</f>
        <v>1234.1500000000001</v>
      </c>
      <c r="O267">
        <f>ROUND(ROUND(L267*Source!I96, 2)*SmtRes!DA399, 2)</f>
        <v>347.11</v>
      </c>
      <c r="P267">
        <f>SmtRes!AG399</f>
        <v>10.130000000000001</v>
      </c>
      <c r="Q267">
        <f>SmtRes!DC399</f>
        <v>14.2</v>
      </c>
      <c r="R267">
        <f>ROUND(ROUND(Q267*Source!I96, 2)*1, 2)</f>
        <v>2.85</v>
      </c>
      <c r="S267">
        <f>SmtRes!AC399</f>
        <v>495.96</v>
      </c>
      <c r="T267">
        <f>ROUND(ROUND(Q267*Source!I96, 2)*SmtRes!AK399, 2)</f>
        <v>139.54</v>
      </c>
      <c r="U267">
        <v>2</v>
      </c>
      <c r="Z267">
        <f>SmtRes!X399</f>
        <v>1171957361</v>
      </c>
      <c r="AA267">
        <v>1399406067</v>
      </c>
      <c r="AB267">
        <v>-337305530</v>
      </c>
    </row>
    <row r="268" spans="1:28" x14ac:dyDescent="0.2">
      <c r="A268">
        <v>20</v>
      </c>
      <c r="B268">
        <v>397</v>
      </c>
      <c r="C268">
        <v>1</v>
      </c>
      <c r="D268">
        <v>0</v>
      </c>
      <c r="E268">
        <f>SmtRes!AV397</f>
        <v>1</v>
      </c>
      <c r="F268" t="str">
        <f>SmtRes!I397</f>
        <v>1-100-35-82</v>
      </c>
      <c r="G268" t="str">
        <f>SmtRes!K397</f>
        <v>Рабочий среднего разряда 3.5</v>
      </c>
      <c r="H268" t="str">
        <f>SmtRes!O397</f>
        <v>чел.-ч.</v>
      </c>
      <c r="I268">
        <f>SmtRes!Y397*Source!I96</f>
        <v>37.021707924999994</v>
      </c>
      <c r="J268">
        <f>SmtRes!AO397</f>
        <v>1</v>
      </c>
      <c r="K268">
        <f>SmtRes!AH397</f>
        <v>8.1</v>
      </c>
      <c r="L268">
        <f>SmtRes!DB397</f>
        <v>1494.9</v>
      </c>
      <c r="M268">
        <f>ROUND(ROUND(L268*Source!I96, 2)*1, 2)</f>
        <v>299.88</v>
      </c>
      <c r="N268">
        <f>SmtRes!AD397</f>
        <v>396.58</v>
      </c>
      <c r="O268">
        <f>ROUND(ROUND(L268*Source!I96, 2)*SmtRes!DA397, 2)</f>
        <v>14682.12</v>
      </c>
      <c r="P268">
        <f>SmtRes!AG397</f>
        <v>0</v>
      </c>
      <c r="Q268">
        <f>SmtRes!DC397</f>
        <v>0</v>
      </c>
      <c r="R268">
        <f>ROUND(ROUND(Q268*Source!I96, 2)*1, 2)</f>
        <v>0</v>
      </c>
      <c r="S268">
        <f>SmtRes!AC397</f>
        <v>0</v>
      </c>
      <c r="T268">
        <f>ROUND(ROUND(Q268*Source!I96, 2)*SmtRes!AK397, 2)</f>
        <v>0</v>
      </c>
      <c r="U268">
        <v>1</v>
      </c>
      <c r="Z268">
        <f>SmtRes!X397</f>
        <v>-1110656166</v>
      </c>
      <c r="AA268">
        <v>153892609</v>
      </c>
      <c r="AB268">
        <v>-1139926650</v>
      </c>
    </row>
    <row r="269" spans="1:28" x14ac:dyDescent="0.2">
      <c r="A269">
        <f>Source!A97</f>
        <v>17</v>
      </c>
      <c r="B269">
        <v>97</v>
      </c>
      <c r="C269">
        <v>3</v>
      </c>
      <c r="D269">
        <f>Source!BI97</f>
        <v>1</v>
      </c>
      <c r="E269">
        <f>Source!FS97</f>
        <v>0</v>
      </c>
      <c r="F269" t="str">
        <f>Source!F97</f>
        <v>08.3.05.05-0046</v>
      </c>
      <c r="G269" t="str">
        <f>Source!G97</f>
        <v>Сталь тоноколистовая оцинкованная s-05мм ГОСТ 14918-80</v>
      </c>
      <c r="H269" t="str">
        <f>Source!H97</f>
        <v>м2</v>
      </c>
      <c r="I269">
        <f>Source!I97</f>
        <v>24.473199999999999</v>
      </c>
      <c r="J269">
        <v>1</v>
      </c>
      <c r="K269">
        <f>Source!AC97</f>
        <v>27.09</v>
      </c>
      <c r="M269">
        <f>ROUND(K269*I269, 2)</f>
        <v>662.98</v>
      </c>
      <c r="N269">
        <f>Source!AC97*IF(Source!BC97&lt;&gt; 0, Source!BC97, 1)</f>
        <v>258.98040000000003</v>
      </c>
      <c r="O269">
        <f>ROUND(N269*I269, 2)</f>
        <v>6338.08</v>
      </c>
      <c r="P269">
        <f>Source!AE97</f>
        <v>0</v>
      </c>
      <c r="R269">
        <f>ROUND(P269*I269, 2)</f>
        <v>0</v>
      </c>
      <c r="S269">
        <f>Source!AE97*IF(Source!BS97&lt;&gt; 0, Source!BS97, 1)</f>
        <v>0</v>
      </c>
      <c r="T269">
        <f>ROUND(S269*I269, 2)</f>
        <v>0</v>
      </c>
      <c r="U269">
        <v>3</v>
      </c>
      <c r="Z269">
        <f>Source!GF97</f>
        <v>1614876606</v>
      </c>
      <c r="AA269">
        <v>-1744730951</v>
      </c>
      <c r="AB269">
        <v>-1451199289</v>
      </c>
    </row>
    <row r="270" spans="1:28" x14ac:dyDescent="0.2">
      <c r="A270">
        <v>20</v>
      </c>
      <c r="B270">
        <v>408</v>
      </c>
      <c r="C270">
        <v>2</v>
      </c>
      <c r="D270">
        <v>0</v>
      </c>
      <c r="E270">
        <f>SmtRes!AV408</f>
        <v>0</v>
      </c>
      <c r="F270" t="str">
        <f>SmtRes!I408</f>
        <v>91.18.01-007</v>
      </c>
      <c r="G270" t="str">
        <f>SmtRes!K408</f>
        <v>Компрессоры передвижные с двигателем внутреннего сгорания, давлением до 686 кПа (7 ат), производительность до 5 м3/мин</v>
      </c>
      <c r="H270" t="str">
        <f>SmtRes!O408</f>
        <v>маш.-ч</v>
      </c>
      <c r="I270">
        <f>SmtRes!Y408*Source!I99</f>
        <v>121.97597359999999</v>
      </c>
      <c r="J270">
        <f>SmtRes!AO408</f>
        <v>1</v>
      </c>
      <c r="K270">
        <f>SmtRes!AF408</f>
        <v>91.1</v>
      </c>
      <c r="L270">
        <f>SmtRes!DB408</f>
        <v>38.549999999999997</v>
      </c>
      <c r="M270">
        <f>ROUND(ROUND(L270*Source!I99, 2)*1, 2)</f>
        <v>11111</v>
      </c>
      <c r="N270">
        <f>SmtRes!AB408</f>
        <v>1295.44</v>
      </c>
      <c r="O270">
        <f>ROUND(ROUND(L270*Source!I99, 2)*SmtRes!DA408, 2)</f>
        <v>157998.42000000001</v>
      </c>
      <c r="P270">
        <f>SmtRes!AG408</f>
        <v>8.82</v>
      </c>
      <c r="Q270">
        <f>SmtRes!DC408</f>
        <v>4.0999999999999996</v>
      </c>
      <c r="R270">
        <f>ROUND(ROUND(Q270*Source!I99, 2)*1, 2)</f>
        <v>1181.71</v>
      </c>
      <c r="S270">
        <f>SmtRes!AC408</f>
        <v>431.83</v>
      </c>
      <c r="T270">
        <f>ROUND(ROUND(Q270*Source!I99, 2)*SmtRes!AK408, 2)</f>
        <v>57856.52</v>
      </c>
      <c r="U270">
        <v>2</v>
      </c>
      <c r="Z270">
        <f>SmtRes!X408</f>
        <v>-1956901277</v>
      </c>
      <c r="AA270">
        <v>-1719270144</v>
      </c>
      <c r="AB270">
        <v>1216211151</v>
      </c>
    </row>
    <row r="271" spans="1:28" x14ac:dyDescent="0.2">
      <c r="A271">
        <v>20</v>
      </c>
      <c r="B271">
        <v>407</v>
      </c>
      <c r="C271">
        <v>2</v>
      </c>
      <c r="D271">
        <v>0</v>
      </c>
      <c r="E271">
        <f>SmtRes!AV407</f>
        <v>0</v>
      </c>
      <c r="F271" t="str">
        <f>SmtRes!I407</f>
        <v>91.14.02-001</v>
      </c>
      <c r="G271" t="str">
        <f>SmtRes!K407</f>
        <v>Автомобили бортовые, грузоподъемность до 5 т</v>
      </c>
      <c r="H271" t="str">
        <f>SmtRes!O407</f>
        <v>маш.-ч</v>
      </c>
      <c r="I271">
        <f>SmtRes!Y407*Source!I99</f>
        <v>45.740990099999998</v>
      </c>
      <c r="J271">
        <f>SmtRes!AO407</f>
        <v>1</v>
      </c>
      <c r="K271">
        <f>SmtRes!AF407</f>
        <v>86.79</v>
      </c>
      <c r="L271">
        <f>SmtRes!DB407</f>
        <v>13.77</v>
      </c>
      <c r="M271">
        <f>ROUND(ROUND(L271*Source!I99, 2)*1, 2)</f>
        <v>3968.83</v>
      </c>
      <c r="N271">
        <f>SmtRes!AB407</f>
        <v>1234.1500000000001</v>
      </c>
      <c r="O271">
        <f>ROUND(ROUND(L271*Source!I99, 2)*SmtRes!DA407, 2)</f>
        <v>56436.76</v>
      </c>
      <c r="P271">
        <f>SmtRes!AG407</f>
        <v>10.130000000000001</v>
      </c>
      <c r="Q271">
        <f>SmtRes!DC407</f>
        <v>1.77</v>
      </c>
      <c r="R271">
        <f>ROUND(ROUND(Q271*Source!I99, 2)*1, 2)</f>
        <v>510.15</v>
      </c>
      <c r="S271">
        <f>SmtRes!AC407</f>
        <v>495.96</v>
      </c>
      <c r="T271">
        <f>ROUND(ROUND(Q271*Source!I99, 2)*SmtRes!AK407, 2)</f>
        <v>24976.94</v>
      </c>
      <c r="U271">
        <v>2</v>
      </c>
      <c r="Z271">
        <f>SmtRes!X407</f>
        <v>1171957361</v>
      </c>
      <c r="AA271">
        <v>1399406067</v>
      </c>
      <c r="AB271">
        <v>-337305530</v>
      </c>
    </row>
    <row r="272" spans="1:28" x14ac:dyDescent="0.2">
      <c r="A272">
        <v>20</v>
      </c>
      <c r="B272">
        <v>406</v>
      </c>
      <c r="C272">
        <v>2</v>
      </c>
      <c r="D272">
        <v>0</v>
      </c>
      <c r="E272">
        <f>SmtRes!AV406</f>
        <v>0</v>
      </c>
      <c r="F272" t="str">
        <f>SmtRes!I406</f>
        <v>91.06.05-011</v>
      </c>
      <c r="G272" t="str">
        <f>SmtRes!K406</f>
        <v>Погрузчик, грузоподъемность 5 т</v>
      </c>
      <c r="H272" t="str">
        <f>SmtRes!O406</f>
        <v>маш.-ч</v>
      </c>
      <c r="I272">
        <f>SmtRes!Y406*Source!I99</f>
        <v>7.6234983499999993</v>
      </c>
      <c r="J272">
        <f>SmtRes!AO406</f>
        <v>1</v>
      </c>
      <c r="K272">
        <f>SmtRes!AF406</f>
        <v>93.73</v>
      </c>
      <c r="L272">
        <f>SmtRes!DB406</f>
        <v>2.4700000000000002</v>
      </c>
      <c r="M272">
        <f>ROUND(ROUND(L272*Source!I99, 2)*1, 2)</f>
        <v>711.91</v>
      </c>
      <c r="N272">
        <f>SmtRes!AB406</f>
        <v>1332.84</v>
      </c>
      <c r="O272">
        <f>ROUND(ROUND(L272*Source!I99, 2)*SmtRes!DA406, 2)</f>
        <v>10123.36</v>
      </c>
      <c r="P272">
        <f>SmtRes!AG406</f>
        <v>8.82</v>
      </c>
      <c r="Q272">
        <f>SmtRes!DC406</f>
        <v>0.26</v>
      </c>
      <c r="R272">
        <f>ROUND(ROUND(Q272*Source!I99, 2)*1, 2)</f>
        <v>74.94</v>
      </c>
      <c r="S272">
        <f>SmtRes!AC406</f>
        <v>431.83</v>
      </c>
      <c r="T272">
        <f>ROUND(ROUND(Q272*Source!I99, 2)*SmtRes!AK406, 2)</f>
        <v>3669.06</v>
      </c>
      <c r="U272">
        <v>2</v>
      </c>
      <c r="Z272">
        <f>SmtRes!X406</f>
        <v>-1700234874</v>
      </c>
      <c r="AA272">
        <v>2121311066</v>
      </c>
      <c r="AB272">
        <v>1471398549</v>
      </c>
    </row>
    <row r="273" spans="1:28" x14ac:dyDescent="0.2">
      <c r="A273">
        <v>20</v>
      </c>
      <c r="B273">
        <v>405</v>
      </c>
      <c r="C273">
        <v>2</v>
      </c>
      <c r="D273">
        <v>0</v>
      </c>
      <c r="E273">
        <f>SmtRes!AV405</f>
        <v>0</v>
      </c>
      <c r="F273" t="str">
        <f>SmtRes!I405</f>
        <v>91.06.03-060</v>
      </c>
      <c r="G273" t="str">
        <f>SmtRes!K405</f>
        <v>Лебедки электрические тяговым усилием до 5,79 кН (0,59 т)</v>
      </c>
      <c r="H273" t="str">
        <f>SmtRes!O405</f>
        <v>маш.-ч</v>
      </c>
      <c r="I273">
        <f>SmtRes!Y405*Source!I99</f>
        <v>3.8117491749999997</v>
      </c>
      <c r="J273">
        <f>SmtRes!AO405</f>
        <v>1</v>
      </c>
      <c r="K273">
        <f>SmtRes!AF405</f>
        <v>1.73</v>
      </c>
      <c r="L273">
        <f>SmtRes!DB405</f>
        <v>0.03</v>
      </c>
      <c r="M273">
        <f>ROUND(ROUND(L273*Source!I99, 2)*1, 2)</f>
        <v>8.65</v>
      </c>
      <c r="N273">
        <f>SmtRes!AB405</f>
        <v>24.6</v>
      </c>
      <c r="O273">
        <f>ROUND(ROUND(L273*Source!I99, 2)*SmtRes!DA405, 2)</f>
        <v>123</v>
      </c>
      <c r="P273">
        <f>SmtRes!AG405</f>
        <v>0</v>
      </c>
      <c r="Q273">
        <f>SmtRes!DC405</f>
        <v>0</v>
      </c>
      <c r="R273">
        <f>ROUND(ROUND(Q273*Source!I99, 2)*1, 2)</f>
        <v>0</v>
      </c>
      <c r="S273">
        <f>SmtRes!AC405</f>
        <v>0</v>
      </c>
      <c r="T273">
        <f>ROUND(ROUND(Q273*Source!I99, 2)*SmtRes!AK405, 2)</f>
        <v>0</v>
      </c>
      <c r="U273">
        <v>2</v>
      </c>
      <c r="Z273">
        <f>SmtRes!X405</f>
        <v>-767668894</v>
      </c>
      <c r="AA273">
        <v>-335102540</v>
      </c>
      <c r="AB273">
        <v>-991902837</v>
      </c>
    </row>
    <row r="274" spans="1:28" x14ac:dyDescent="0.2">
      <c r="A274">
        <v>20</v>
      </c>
      <c r="B274">
        <v>403</v>
      </c>
      <c r="C274">
        <v>1</v>
      </c>
      <c r="D274">
        <v>0</v>
      </c>
      <c r="E274">
        <f>SmtRes!AV403</f>
        <v>1</v>
      </c>
      <c r="F274" t="str">
        <f>SmtRes!I403</f>
        <v>1-100-30-82</v>
      </c>
      <c r="G274" t="str">
        <f>SmtRes!K403</f>
        <v>Рабочий среднего разряда 3</v>
      </c>
      <c r="H274" t="str">
        <f>SmtRes!O403</f>
        <v>чел.-ч.</v>
      </c>
      <c r="I274">
        <f>SmtRes!Y403*Source!I99</f>
        <v>289.69293729999998</v>
      </c>
      <c r="J274">
        <f>SmtRes!AO403</f>
        <v>1</v>
      </c>
      <c r="K274">
        <f>SmtRes!AH403</f>
        <v>7.61</v>
      </c>
      <c r="L274">
        <f>SmtRes!DB403</f>
        <v>8.41</v>
      </c>
      <c r="M274">
        <f>ROUND(ROUND(L274*Source!I99, 2)*1, 2)</f>
        <v>2423.96</v>
      </c>
      <c r="N274">
        <f>SmtRes!AD403</f>
        <v>372.59</v>
      </c>
      <c r="O274">
        <f>ROUND(ROUND(L274*Source!I99, 2)*SmtRes!DA403, 2)</f>
        <v>118677.08</v>
      </c>
      <c r="P274">
        <f>SmtRes!AG403</f>
        <v>0</v>
      </c>
      <c r="Q274">
        <f>SmtRes!DC403</f>
        <v>0</v>
      </c>
      <c r="R274">
        <f>ROUND(ROUND(Q274*Source!I99, 2)*1, 2)</f>
        <v>0</v>
      </c>
      <c r="S274">
        <f>SmtRes!AC403</f>
        <v>0</v>
      </c>
      <c r="T274">
        <f>ROUND(ROUND(Q274*Source!I99, 2)*SmtRes!AK403, 2)</f>
        <v>0</v>
      </c>
      <c r="U274">
        <v>1</v>
      </c>
      <c r="Z274">
        <f>SmtRes!X403</f>
        <v>1777410698</v>
      </c>
      <c r="AA274">
        <v>1643814247</v>
      </c>
      <c r="AB274">
        <v>-2094203102</v>
      </c>
    </row>
    <row r="275" spans="1:28" x14ac:dyDescent="0.2">
      <c r="A275">
        <f>Source!A100</f>
        <v>17</v>
      </c>
      <c r="B275">
        <v>100</v>
      </c>
      <c r="C275">
        <v>3</v>
      </c>
      <c r="D275">
        <f>Source!BI100</f>
        <v>1</v>
      </c>
      <c r="E275">
        <f>Source!FS100</f>
        <v>0</v>
      </c>
      <c r="F275" t="str">
        <f>Source!F100</f>
        <v>01.7.07.29-0131</v>
      </c>
      <c r="G275" t="str">
        <f>Source!G100</f>
        <v>Купершлак</v>
      </c>
      <c r="H275" t="str">
        <f>Source!H100</f>
        <v>т</v>
      </c>
      <c r="I275">
        <f>Source!I100</f>
        <v>9.2230000000000008</v>
      </c>
      <c r="J275">
        <v>1</v>
      </c>
      <c r="K275">
        <f>Source!AC100</f>
        <v>1569.04</v>
      </c>
      <c r="M275">
        <f>ROUND(K275*I275, 2)</f>
        <v>14471.26</v>
      </c>
      <c r="N275">
        <f>Source!AC100*IF(Source!BC100&lt;&gt; 0, Source!BC100, 1)</f>
        <v>15000.0224</v>
      </c>
      <c r="O275">
        <f>ROUND(N275*I275, 2)</f>
        <v>138345.21</v>
      </c>
      <c r="P275">
        <f>Source!AE100</f>
        <v>0</v>
      </c>
      <c r="R275">
        <f>ROUND(P275*I275, 2)</f>
        <v>0</v>
      </c>
      <c r="S275">
        <f>Source!AE100*IF(Source!BS100&lt;&gt; 0, Source!BS100, 1)</f>
        <v>0</v>
      </c>
      <c r="T275">
        <f>ROUND(S275*I275, 2)</f>
        <v>0</v>
      </c>
      <c r="U275">
        <v>3</v>
      </c>
      <c r="Z275">
        <f>Source!GF100</f>
        <v>-610173048</v>
      </c>
      <c r="AA275">
        <v>-516594831</v>
      </c>
      <c r="AB275">
        <v>1717925039</v>
      </c>
    </row>
    <row r="276" spans="1:28" x14ac:dyDescent="0.2">
      <c r="A276">
        <v>20</v>
      </c>
      <c r="B276">
        <v>410</v>
      </c>
      <c r="C276">
        <v>1</v>
      </c>
      <c r="D276">
        <v>0</v>
      </c>
      <c r="E276">
        <f>SmtRes!AV410</f>
        <v>1</v>
      </c>
      <c r="F276" t="str">
        <f>SmtRes!I410</f>
        <v>1-100-30-82</v>
      </c>
      <c r="G276" t="str">
        <f>SmtRes!K410</f>
        <v>Рабочий среднего разряда 3</v>
      </c>
      <c r="H276" t="str">
        <f>SmtRes!O410</f>
        <v>чел.-ч.</v>
      </c>
      <c r="I276">
        <f>SmtRes!Y410*Source!I101</f>
        <v>38.117491749999992</v>
      </c>
      <c r="J276">
        <f>SmtRes!AO410</f>
        <v>1</v>
      </c>
      <c r="K276">
        <f>SmtRes!AH410</f>
        <v>7.61</v>
      </c>
      <c r="L276">
        <f>SmtRes!DB410</f>
        <v>1.1100000000000001</v>
      </c>
      <c r="M276">
        <f>ROUND(ROUND(L276*Source!I101, 2)*1, 2)</f>
        <v>319.93</v>
      </c>
      <c r="N276">
        <f>SmtRes!AD410</f>
        <v>372.59</v>
      </c>
      <c r="O276">
        <f>ROUND(ROUND(L276*Source!I101, 2)*SmtRes!DA410, 2)</f>
        <v>15663.77</v>
      </c>
      <c r="P276">
        <f>SmtRes!AG410</f>
        <v>0</v>
      </c>
      <c r="Q276">
        <f>SmtRes!DC410</f>
        <v>0</v>
      </c>
      <c r="R276">
        <f>ROUND(ROUND(Q276*Source!I101, 2)*1, 2)</f>
        <v>0</v>
      </c>
      <c r="S276">
        <f>SmtRes!AC410</f>
        <v>0</v>
      </c>
      <c r="T276">
        <f>ROUND(ROUND(Q276*Source!I101, 2)*SmtRes!AK410, 2)</f>
        <v>0</v>
      </c>
      <c r="U276">
        <v>1</v>
      </c>
      <c r="Z276">
        <f>SmtRes!X410</f>
        <v>1777410698</v>
      </c>
      <c r="AA276">
        <v>1643814247</v>
      </c>
      <c r="AB276">
        <v>-2094203102</v>
      </c>
    </row>
    <row r="277" spans="1:28" x14ac:dyDescent="0.2">
      <c r="A277">
        <v>20</v>
      </c>
      <c r="B277">
        <v>417</v>
      </c>
      <c r="C277">
        <v>3</v>
      </c>
      <c r="D277">
        <v>0</v>
      </c>
      <c r="E277">
        <f>SmtRes!AV417</f>
        <v>0</v>
      </c>
      <c r="F277" t="str">
        <f>SmtRes!I417</f>
        <v>14.5.09.11-0101</v>
      </c>
      <c r="G277" t="str">
        <f>SmtRes!K417</f>
        <v>Уайт-спирит</v>
      </c>
      <c r="H277" t="str">
        <f>SmtRes!O417</f>
        <v>т</v>
      </c>
      <c r="I277">
        <f>SmtRes!Y417*Source!I102</f>
        <v>9.5113589999999998E-2</v>
      </c>
      <c r="J277">
        <f>SmtRes!AO417</f>
        <v>1</v>
      </c>
      <c r="K277">
        <f>SmtRes!AE417</f>
        <v>7971.09</v>
      </c>
      <c r="L277">
        <f>SmtRes!DB417</f>
        <v>263.05</v>
      </c>
      <c r="M277">
        <f>ROUND(ROUND(L277*Source!I102, 2)*1, 2)</f>
        <v>758.17</v>
      </c>
      <c r="N277">
        <f>SmtRes!AA417</f>
        <v>76203.62</v>
      </c>
      <c r="O277">
        <f>ROUND(ROUND(L277*Source!I102, 2)*SmtRes!DA417, 2)</f>
        <v>7248.11</v>
      </c>
      <c r="P277">
        <f>SmtRes!AG417</f>
        <v>0</v>
      </c>
      <c r="Q277">
        <f>SmtRes!DC417</f>
        <v>0</v>
      </c>
      <c r="R277">
        <f>ROUND(ROUND(Q277*Source!I102, 2)*1, 2)</f>
        <v>0</v>
      </c>
      <c r="S277">
        <f>SmtRes!AC417</f>
        <v>0</v>
      </c>
      <c r="T277">
        <f>ROUND(ROUND(Q277*Source!I102, 2)*SmtRes!AK417, 2)</f>
        <v>0</v>
      </c>
      <c r="U277">
        <v>3</v>
      </c>
      <c r="Z277">
        <f>SmtRes!X417</f>
        <v>1746135865</v>
      </c>
      <c r="AA277">
        <v>-859832542</v>
      </c>
      <c r="AB277">
        <v>345637084</v>
      </c>
    </row>
    <row r="278" spans="1:28" x14ac:dyDescent="0.2">
      <c r="A278">
        <v>20</v>
      </c>
      <c r="B278">
        <v>416</v>
      </c>
      <c r="C278">
        <v>3</v>
      </c>
      <c r="D278">
        <v>0</v>
      </c>
      <c r="E278">
        <f>SmtRes!AV416</f>
        <v>0</v>
      </c>
      <c r="F278" t="str">
        <f>SmtRes!I416</f>
        <v>01.7.20.08-0051</v>
      </c>
      <c r="G278" t="str">
        <f>SmtRes!K416</f>
        <v>Ветошь</v>
      </c>
      <c r="H278" t="str">
        <f>SmtRes!O416</f>
        <v>кг</v>
      </c>
      <c r="I278">
        <f>SmtRes!Y416*Source!I102</f>
        <v>14.411149999999999</v>
      </c>
      <c r="J278">
        <f>SmtRes!AO416</f>
        <v>1</v>
      </c>
      <c r="K278">
        <f>SmtRes!AE416</f>
        <v>1.74</v>
      </c>
      <c r="L278">
        <f>SmtRes!DB416</f>
        <v>8.6999999999999993</v>
      </c>
      <c r="M278">
        <f>ROUND(ROUND(L278*Source!I102, 2)*1, 2)</f>
        <v>25.08</v>
      </c>
      <c r="N278">
        <f>SmtRes!AA416</f>
        <v>16.63</v>
      </c>
      <c r="O278">
        <f>ROUND(ROUND(L278*Source!I102, 2)*SmtRes!DA416, 2)</f>
        <v>239.76</v>
      </c>
      <c r="P278">
        <f>SmtRes!AG416</f>
        <v>0</v>
      </c>
      <c r="Q278">
        <f>SmtRes!DC416</f>
        <v>0</v>
      </c>
      <c r="R278">
        <f>ROUND(ROUND(Q278*Source!I102, 2)*1, 2)</f>
        <v>0</v>
      </c>
      <c r="S278">
        <f>SmtRes!AC416</f>
        <v>0</v>
      </c>
      <c r="T278">
        <f>ROUND(ROUND(Q278*Source!I102, 2)*SmtRes!AK416, 2)</f>
        <v>0</v>
      </c>
      <c r="U278">
        <v>3</v>
      </c>
      <c r="Z278">
        <f>SmtRes!X416</f>
        <v>1160770243</v>
      </c>
      <c r="AA278">
        <v>-1758302838</v>
      </c>
      <c r="AB278">
        <v>462593541</v>
      </c>
    </row>
    <row r="279" spans="1:28" x14ac:dyDescent="0.2">
      <c r="A279">
        <v>20</v>
      </c>
      <c r="B279">
        <v>415</v>
      </c>
      <c r="C279">
        <v>2</v>
      </c>
      <c r="D279">
        <v>0</v>
      </c>
      <c r="E279">
        <f>SmtRes!AV415</f>
        <v>0</v>
      </c>
      <c r="F279" t="str">
        <f>SmtRes!I415</f>
        <v>91.14.02-001</v>
      </c>
      <c r="G279" t="str">
        <f>SmtRes!K415</f>
        <v>Автомобили бортовые, грузоподъемность до 5 т</v>
      </c>
      <c r="H279" t="str">
        <f>SmtRes!O415</f>
        <v>маш.-ч</v>
      </c>
      <c r="I279">
        <f>SmtRes!Y415*Source!I102</f>
        <v>7.6234983499999992E-2</v>
      </c>
      <c r="J279">
        <f>SmtRes!AO415</f>
        <v>1</v>
      </c>
      <c r="K279">
        <f>SmtRes!AF415</f>
        <v>86.79</v>
      </c>
      <c r="L279">
        <f>SmtRes!DB415</f>
        <v>2.2999999999999998</v>
      </c>
      <c r="M279">
        <f>ROUND(ROUND(L279*Source!I102, 2)*1, 2)</f>
        <v>6.63</v>
      </c>
      <c r="N279">
        <f>SmtRes!AB415</f>
        <v>1234.1500000000001</v>
      </c>
      <c r="O279">
        <f>ROUND(ROUND(L279*Source!I102, 2)*SmtRes!DA415, 2)</f>
        <v>94.28</v>
      </c>
      <c r="P279">
        <f>SmtRes!AG415</f>
        <v>10.130000000000001</v>
      </c>
      <c r="Q279">
        <f>SmtRes!DC415</f>
        <v>0.28999999999999998</v>
      </c>
      <c r="R279">
        <f>ROUND(ROUND(Q279*Source!I102, 2)*1, 2)</f>
        <v>0.84</v>
      </c>
      <c r="S279">
        <f>SmtRes!AC415</f>
        <v>495.96</v>
      </c>
      <c r="T279">
        <f>ROUND(ROUND(Q279*Source!I102, 2)*SmtRes!AK415, 2)</f>
        <v>41.13</v>
      </c>
      <c r="U279">
        <v>2</v>
      </c>
      <c r="Z279">
        <f>SmtRes!X415</f>
        <v>1171957361</v>
      </c>
      <c r="AA279">
        <v>1399406067</v>
      </c>
      <c r="AB279">
        <v>-337305530</v>
      </c>
    </row>
    <row r="280" spans="1:28" x14ac:dyDescent="0.2">
      <c r="A280">
        <v>20</v>
      </c>
      <c r="B280">
        <v>414</v>
      </c>
      <c r="C280">
        <v>2</v>
      </c>
      <c r="D280">
        <v>0</v>
      </c>
      <c r="E280">
        <f>SmtRes!AV414</f>
        <v>0</v>
      </c>
      <c r="F280" t="str">
        <f>SmtRes!I414</f>
        <v>91.06.05-011</v>
      </c>
      <c r="G280" t="str">
        <f>SmtRes!K414</f>
        <v>Погрузчик, грузоподъемность 5 т</v>
      </c>
      <c r="H280" t="str">
        <f>SmtRes!O414</f>
        <v>маш.-ч</v>
      </c>
      <c r="I280">
        <f>SmtRes!Y414*Source!I102</f>
        <v>3.8117491749999996E-2</v>
      </c>
      <c r="J280">
        <f>SmtRes!AO414</f>
        <v>1</v>
      </c>
      <c r="K280">
        <f>SmtRes!AF414</f>
        <v>93.73</v>
      </c>
      <c r="L280">
        <f>SmtRes!DB414</f>
        <v>1.24</v>
      </c>
      <c r="M280">
        <f>ROUND(ROUND(L280*Source!I102, 2)*1, 2)</f>
        <v>3.57</v>
      </c>
      <c r="N280">
        <f>SmtRes!AB414</f>
        <v>1332.84</v>
      </c>
      <c r="O280">
        <f>ROUND(ROUND(L280*Source!I102, 2)*SmtRes!DA414, 2)</f>
        <v>50.77</v>
      </c>
      <c r="P280">
        <f>SmtRes!AG414</f>
        <v>8.82</v>
      </c>
      <c r="Q280">
        <f>SmtRes!DC414</f>
        <v>0.13</v>
      </c>
      <c r="R280">
        <f>ROUND(ROUND(Q280*Source!I102, 2)*1, 2)</f>
        <v>0.37</v>
      </c>
      <c r="S280">
        <f>SmtRes!AC414</f>
        <v>431.83</v>
      </c>
      <c r="T280">
        <f>ROUND(ROUND(Q280*Source!I102, 2)*SmtRes!AK414, 2)</f>
        <v>18.12</v>
      </c>
      <c r="U280">
        <v>2</v>
      </c>
      <c r="Z280">
        <f>SmtRes!X414</f>
        <v>-1700234874</v>
      </c>
      <c r="AA280">
        <v>2121311066</v>
      </c>
      <c r="AB280">
        <v>1471398549</v>
      </c>
    </row>
    <row r="281" spans="1:28" x14ac:dyDescent="0.2">
      <c r="A281">
        <v>20</v>
      </c>
      <c r="B281">
        <v>413</v>
      </c>
      <c r="C281">
        <v>2</v>
      </c>
      <c r="D281">
        <v>0</v>
      </c>
      <c r="E281">
        <f>SmtRes!AV413</f>
        <v>0</v>
      </c>
      <c r="F281" t="str">
        <f>SmtRes!I413</f>
        <v>91.06.03-060</v>
      </c>
      <c r="G281" t="str">
        <f>SmtRes!K413</f>
        <v>Лебедки электрические тяговым усилием до 5,79 кН (0,59 т)</v>
      </c>
      <c r="H281" t="str">
        <f>SmtRes!O413</f>
        <v>маш.-ч</v>
      </c>
      <c r="I281">
        <f>SmtRes!Y413*Source!I102</f>
        <v>3.8117491749999996E-2</v>
      </c>
      <c r="J281">
        <f>SmtRes!AO413</f>
        <v>1</v>
      </c>
      <c r="K281">
        <f>SmtRes!AF413</f>
        <v>1.73</v>
      </c>
      <c r="L281">
        <f>SmtRes!DB413</f>
        <v>0.03</v>
      </c>
      <c r="M281">
        <f>ROUND(ROUND(L281*Source!I102, 2)*1, 2)</f>
        <v>0.09</v>
      </c>
      <c r="N281">
        <f>SmtRes!AB413</f>
        <v>24.6</v>
      </c>
      <c r="O281">
        <f>ROUND(ROUND(L281*Source!I102, 2)*SmtRes!DA413, 2)</f>
        <v>1.28</v>
      </c>
      <c r="P281">
        <f>SmtRes!AG413</f>
        <v>0</v>
      </c>
      <c r="Q281">
        <f>SmtRes!DC413</f>
        <v>0</v>
      </c>
      <c r="R281">
        <f>ROUND(ROUND(Q281*Source!I102, 2)*1, 2)</f>
        <v>0</v>
      </c>
      <c r="S281">
        <f>SmtRes!AC413</f>
        <v>0</v>
      </c>
      <c r="T281">
        <f>ROUND(ROUND(Q281*Source!I102, 2)*SmtRes!AK413, 2)</f>
        <v>0</v>
      </c>
      <c r="U281">
        <v>2</v>
      </c>
      <c r="Z281">
        <f>SmtRes!X413</f>
        <v>-767668894</v>
      </c>
      <c r="AA281">
        <v>-335102540</v>
      </c>
      <c r="AB281">
        <v>-991902837</v>
      </c>
    </row>
    <row r="282" spans="1:28" x14ac:dyDescent="0.2">
      <c r="A282">
        <v>20</v>
      </c>
      <c r="B282">
        <v>411</v>
      </c>
      <c r="C282">
        <v>1</v>
      </c>
      <c r="D282">
        <v>0</v>
      </c>
      <c r="E282">
        <f>SmtRes!AV411</f>
        <v>1</v>
      </c>
      <c r="F282" t="str">
        <f>SmtRes!I411</f>
        <v>1-100-32-82</v>
      </c>
      <c r="G282" t="str">
        <f>SmtRes!K411</f>
        <v>Рабочий среднего разряда 3.2</v>
      </c>
      <c r="H282" t="str">
        <f>SmtRes!O411</f>
        <v>чел.-ч.</v>
      </c>
      <c r="I282">
        <f>SmtRes!Y411*Source!I102</f>
        <v>16.962283828749996</v>
      </c>
      <c r="J282">
        <f>SmtRes!AO411</f>
        <v>1</v>
      </c>
      <c r="K282">
        <f>SmtRes!AH411</f>
        <v>7.81</v>
      </c>
      <c r="L282">
        <f>SmtRes!DB411</f>
        <v>50.55</v>
      </c>
      <c r="M282">
        <f>ROUND(ROUND(L282*Source!I102, 2)*1, 2)</f>
        <v>145.69999999999999</v>
      </c>
      <c r="N282">
        <f>SmtRes!AD411</f>
        <v>382.38</v>
      </c>
      <c r="O282">
        <f>ROUND(ROUND(L282*Source!I102, 2)*SmtRes!DA411, 2)</f>
        <v>7133.47</v>
      </c>
      <c r="P282">
        <f>SmtRes!AG411</f>
        <v>0</v>
      </c>
      <c r="Q282">
        <f>SmtRes!DC411</f>
        <v>0</v>
      </c>
      <c r="R282">
        <f>ROUND(ROUND(Q282*Source!I102, 2)*1, 2)</f>
        <v>0</v>
      </c>
      <c r="S282">
        <f>SmtRes!AC411</f>
        <v>0</v>
      </c>
      <c r="T282">
        <f>ROUND(ROUND(Q282*Source!I102, 2)*SmtRes!AK411, 2)</f>
        <v>0</v>
      </c>
      <c r="U282">
        <v>1</v>
      </c>
      <c r="Z282">
        <f>SmtRes!X411</f>
        <v>-1308667438</v>
      </c>
      <c r="AA282">
        <v>-1796054904</v>
      </c>
      <c r="AB282">
        <v>-783202528</v>
      </c>
    </row>
    <row r="283" spans="1:28" x14ac:dyDescent="0.2">
      <c r="A283">
        <v>20</v>
      </c>
      <c r="B283">
        <v>424</v>
      </c>
      <c r="C283">
        <v>3</v>
      </c>
      <c r="D283">
        <v>0</v>
      </c>
      <c r="E283">
        <f>SmtRes!AV424</f>
        <v>0</v>
      </c>
      <c r="F283" t="str">
        <f>SmtRes!I424</f>
        <v>14.5.09.04-0111</v>
      </c>
      <c r="G283" t="str">
        <f>SmtRes!K424</f>
        <v>Отвердитель № 1</v>
      </c>
      <c r="H283" t="str">
        <f>SmtRes!O424</f>
        <v>т</v>
      </c>
      <c r="I283">
        <f>SmtRes!Y424*Source!I103</f>
        <v>2.8822299999999999E-3</v>
      </c>
      <c r="J283">
        <f>SmtRes!AO424</f>
        <v>0</v>
      </c>
      <c r="K283">
        <f>SmtRes!AE424</f>
        <v>48671.73</v>
      </c>
      <c r="M283">
        <f>ROUND(I283*K283, 2)</f>
        <v>140.28</v>
      </c>
      <c r="N283">
        <f>SmtRes!AA424</f>
        <v>465301.74</v>
      </c>
      <c r="O283">
        <f>ROUND(I283*N283, 2)</f>
        <v>1341.11</v>
      </c>
      <c r="P283">
        <f>SmtRes!AG424</f>
        <v>0</v>
      </c>
      <c r="R283">
        <f>ROUND(I283*P283, 2)</f>
        <v>0</v>
      </c>
      <c r="S283">
        <f>SmtRes!AC424</f>
        <v>0</v>
      </c>
      <c r="T283">
        <f>ROUND(I283*S283, 2)</f>
        <v>0</v>
      </c>
      <c r="U283">
        <v>3</v>
      </c>
      <c r="Z283">
        <f>SmtRes!X424</f>
        <v>-470161543</v>
      </c>
      <c r="AA283">
        <v>-144648433</v>
      </c>
      <c r="AB283">
        <v>-208520032</v>
      </c>
    </row>
    <row r="284" spans="1:28" x14ac:dyDescent="0.2">
      <c r="A284">
        <v>20</v>
      </c>
      <c r="B284">
        <v>423</v>
      </c>
      <c r="C284">
        <v>2</v>
      </c>
      <c r="D284">
        <v>0</v>
      </c>
      <c r="E284">
        <f>SmtRes!AV423</f>
        <v>0</v>
      </c>
      <c r="F284" t="str">
        <f>SmtRes!I423</f>
        <v>91.21.01-012</v>
      </c>
      <c r="G284" t="str">
        <f>SmtRes!K423</f>
        <v>Агрегаты окрасочные высокого давления для окраски поверхностей конструкций, мощность 1 кВт</v>
      </c>
      <c r="H284" t="str">
        <f>SmtRes!O423</f>
        <v>маш.-ч</v>
      </c>
      <c r="I284">
        <f>SmtRes!Y423*Source!I103</f>
        <v>4.2691590759999993</v>
      </c>
      <c r="J284">
        <f>SmtRes!AO423</f>
        <v>0</v>
      </c>
      <c r="K284">
        <f>SmtRes!AF423</f>
        <v>6.86</v>
      </c>
      <c r="M284">
        <f>ROUND(I284*K284, 2)</f>
        <v>29.29</v>
      </c>
      <c r="N284">
        <f>SmtRes!AB423</f>
        <v>97.55</v>
      </c>
      <c r="O284">
        <f>ROUND(I284*N284, 2)</f>
        <v>416.46</v>
      </c>
      <c r="P284">
        <f>SmtRes!AG423</f>
        <v>0</v>
      </c>
      <c r="R284">
        <f>ROUND(I284*P284, 2)</f>
        <v>0</v>
      </c>
      <c r="S284">
        <f>SmtRes!AC423</f>
        <v>0</v>
      </c>
      <c r="T284">
        <f>ROUND(I284*S284, 2)</f>
        <v>0</v>
      </c>
      <c r="U284">
        <v>2</v>
      </c>
      <c r="Z284">
        <f>SmtRes!X423</f>
        <v>483219667</v>
      </c>
      <c r="AA284">
        <v>-2113718180</v>
      </c>
      <c r="AB284">
        <v>-2142635930</v>
      </c>
    </row>
    <row r="285" spans="1:28" x14ac:dyDescent="0.2">
      <c r="A285">
        <v>20</v>
      </c>
      <c r="B285">
        <v>422</v>
      </c>
      <c r="C285">
        <v>2</v>
      </c>
      <c r="D285">
        <v>0</v>
      </c>
      <c r="E285">
        <f>SmtRes!AV422</f>
        <v>0</v>
      </c>
      <c r="F285" t="str">
        <f>SmtRes!I422</f>
        <v>91.14.02-001</v>
      </c>
      <c r="G285" t="str">
        <f>SmtRes!K422</f>
        <v>Автомобили бортовые, грузоподъемность до 5 т</v>
      </c>
      <c r="H285" t="str">
        <f>SmtRes!O422</f>
        <v>маш.-ч</v>
      </c>
      <c r="I285">
        <f>SmtRes!Y422*Source!I103</f>
        <v>3.8117491749999996E-2</v>
      </c>
      <c r="J285">
        <f>SmtRes!AO422</f>
        <v>0</v>
      </c>
      <c r="K285">
        <f>SmtRes!AF422</f>
        <v>86.79</v>
      </c>
      <c r="M285">
        <f>ROUND(I285*K285, 2)</f>
        <v>3.31</v>
      </c>
      <c r="N285">
        <f>SmtRes!AB422</f>
        <v>1234.1500000000001</v>
      </c>
      <c r="O285">
        <f>ROUND(I285*N285, 2)</f>
        <v>47.04</v>
      </c>
      <c r="P285">
        <f>SmtRes!AG422</f>
        <v>10.130000000000001</v>
      </c>
      <c r="R285">
        <f>ROUND(I285*P285, 2)</f>
        <v>0.39</v>
      </c>
      <c r="S285">
        <f>SmtRes!AC422</f>
        <v>495.96</v>
      </c>
      <c r="T285">
        <f>ROUND(I285*S285, 2)</f>
        <v>18.899999999999999</v>
      </c>
      <c r="U285">
        <v>2</v>
      </c>
      <c r="Z285">
        <f>SmtRes!X422</f>
        <v>1171957361</v>
      </c>
      <c r="AA285">
        <v>1399406067</v>
      </c>
      <c r="AB285">
        <v>-337305530</v>
      </c>
    </row>
    <row r="286" spans="1:28" x14ac:dyDescent="0.2">
      <c r="A286">
        <v>20</v>
      </c>
      <c r="B286">
        <v>421</v>
      </c>
      <c r="C286">
        <v>2</v>
      </c>
      <c r="D286">
        <v>0</v>
      </c>
      <c r="E286">
        <f>SmtRes!AV421</f>
        <v>0</v>
      </c>
      <c r="F286" t="str">
        <f>SmtRes!I421</f>
        <v>91.06.05-011</v>
      </c>
      <c r="G286" t="str">
        <f>SmtRes!K421</f>
        <v>Погрузчик, грузоподъемность 5 т</v>
      </c>
      <c r="H286" t="str">
        <f>SmtRes!O421</f>
        <v>маш.-ч</v>
      </c>
      <c r="I286">
        <f>SmtRes!Y421*Source!I103</f>
        <v>3.8117491749999996E-2</v>
      </c>
      <c r="J286">
        <f>SmtRes!AO421</f>
        <v>0</v>
      </c>
      <c r="K286">
        <f>SmtRes!AF421</f>
        <v>93.73</v>
      </c>
      <c r="M286">
        <f>ROUND(I286*K286, 2)</f>
        <v>3.57</v>
      </c>
      <c r="N286">
        <f>SmtRes!AB421</f>
        <v>1332.84</v>
      </c>
      <c r="O286">
        <f>ROUND(I286*N286, 2)</f>
        <v>50.8</v>
      </c>
      <c r="P286">
        <f>SmtRes!AG421</f>
        <v>8.82</v>
      </c>
      <c r="R286">
        <f>ROUND(I286*P286, 2)</f>
        <v>0.34</v>
      </c>
      <c r="S286">
        <f>SmtRes!AC421</f>
        <v>431.83</v>
      </c>
      <c r="T286">
        <f>ROUND(I286*S286, 2)</f>
        <v>16.46</v>
      </c>
      <c r="U286">
        <v>2</v>
      </c>
      <c r="Z286">
        <f>SmtRes!X421</f>
        <v>-1700234874</v>
      </c>
      <c r="AA286">
        <v>2121311066</v>
      </c>
      <c r="AB286">
        <v>1471398549</v>
      </c>
    </row>
    <row r="287" spans="1:28" x14ac:dyDescent="0.2">
      <c r="A287">
        <v>20</v>
      </c>
      <c r="B287">
        <v>420</v>
      </c>
      <c r="C287">
        <v>2</v>
      </c>
      <c r="D287">
        <v>0</v>
      </c>
      <c r="E287">
        <f>SmtRes!AV420</f>
        <v>0</v>
      </c>
      <c r="F287" t="str">
        <f>SmtRes!I420</f>
        <v>91.06.03-060</v>
      </c>
      <c r="G287" t="str">
        <f>SmtRes!K420</f>
        <v>Лебедки электрические тяговым усилием до 5,79 кН (0,59 т)</v>
      </c>
      <c r="H287" t="str">
        <f>SmtRes!O420</f>
        <v>маш.-ч</v>
      </c>
      <c r="I287">
        <f>SmtRes!Y420*Source!I103</f>
        <v>3.8117491749999996E-2</v>
      </c>
      <c r="J287">
        <f>SmtRes!AO420</f>
        <v>0</v>
      </c>
      <c r="K287">
        <f>SmtRes!AF420</f>
        <v>1.73</v>
      </c>
      <c r="M287">
        <f>ROUND(I287*K287, 2)</f>
        <v>7.0000000000000007E-2</v>
      </c>
      <c r="N287">
        <f>SmtRes!AB420</f>
        <v>24.6</v>
      </c>
      <c r="O287">
        <f>ROUND(I287*N287, 2)</f>
        <v>0.94</v>
      </c>
      <c r="P287">
        <f>SmtRes!AG420</f>
        <v>0</v>
      </c>
      <c r="R287">
        <f>ROUND(I287*P287, 2)</f>
        <v>0</v>
      </c>
      <c r="S287">
        <f>SmtRes!AC420</f>
        <v>0</v>
      </c>
      <c r="T287">
        <f>ROUND(I287*S287, 2)</f>
        <v>0</v>
      </c>
      <c r="U287">
        <v>2</v>
      </c>
      <c r="Z287">
        <f>SmtRes!X420</f>
        <v>-767668894</v>
      </c>
      <c r="AA287">
        <v>-335102540</v>
      </c>
      <c r="AB287">
        <v>-991902837</v>
      </c>
    </row>
    <row r="288" spans="1:28" x14ac:dyDescent="0.2">
      <c r="A288">
        <v>20</v>
      </c>
      <c r="B288">
        <v>418</v>
      </c>
      <c r="C288">
        <v>1</v>
      </c>
      <c r="D288">
        <v>0</v>
      </c>
      <c r="E288">
        <f>SmtRes!AV418</f>
        <v>1</v>
      </c>
      <c r="F288" t="str">
        <f>SmtRes!I418</f>
        <v>1-100-49-82</v>
      </c>
      <c r="G288" t="str">
        <f>SmtRes!K418</f>
        <v>Рабочий среднего разряда 4.9</v>
      </c>
      <c r="H288" t="str">
        <f>SmtRes!O418</f>
        <v>чел.-ч.</v>
      </c>
      <c r="I288">
        <f>SmtRes!Y418*Source!I103</f>
        <v>17.686516171999997</v>
      </c>
      <c r="J288">
        <f>SmtRes!AO418</f>
        <v>0</v>
      </c>
      <c r="K288">
        <f>SmtRes!AH418</f>
        <v>9.77</v>
      </c>
      <c r="M288">
        <f>ROUND(I288*K288, 2)</f>
        <v>172.8</v>
      </c>
      <c r="N288">
        <f>SmtRes!AD418</f>
        <v>478.34</v>
      </c>
      <c r="O288">
        <f>ROUND(I288*N288, 2)</f>
        <v>8460.17</v>
      </c>
      <c r="P288">
        <f>SmtRes!AG418</f>
        <v>0</v>
      </c>
      <c r="R288">
        <f>ROUND(I288*P288, 2)</f>
        <v>0</v>
      </c>
      <c r="S288">
        <f>SmtRes!AC418</f>
        <v>0</v>
      </c>
      <c r="T288">
        <f>ROUND(I288*S288, 2)</f>
        <v>0</v>
      </c>
      <c r="U288">
        <v>1</v>
      </c>
      <c r="Z288">
        <f>SmtRes!X418</f>
        <v>-1674563382</v>
      </c>
      <c r="AA288">
        <v>2145807957</v>
      </c>
      <c r="AB288">
        <v>1467639313</v>
      </c>
    </row>
    <row r="289" spans="1:28" x14ac:dyDescent="0.2">
      <c r="A289">
        <f>Source!A104</f>
        <v>17</v>
      </c>
      <c r="B289">
        <v>104</v>
      </c>
      <c r="C289">
        <v>3</v>
      </c>
      <c r="D289">
        <f>Source!BI104</f>
        <v>1</v>
      </c>
      <c r="E289">
        <f>Source!FS104</f>
        <v>0</v>
      </c>
      <c r="F289" t="str">
        <f>Source!F104</f>
        <v>14.4.04.13-0211</v>
      </c>
      <c r="G289" t="str">
        <f>Source!G104</f>
        <v>ECOMAST E280-1*120мкм</v>
      </c>
      <c r="H289" t="str">
        <f>Source!H104</f>
        <v>кг</v>
      </c>
      <c r="I289">
        <f>Source!I104</f>
        <v>62.26</v>
      </c>
      <c r="J289">
        <v>1</v>
      </c>
      <c r="K289">
        <f>Source!AC104</f>
        <v>45.5</v>
      </c>
      <c r="M289">
        <f>ROUND(K289*I289, 2)</f>
        <v>2832.83</v>
      </c>
      <c r="N289">
        <f>Source!AC104*IF(Source!BC104&lt;&gt; 0, Source!BC104, 1)</f>
        <v>434.98</v>
      </c>
      <c r="O289">
        <f>ROUND(N289*I289, 2)</f>
        <v>27081.85</v>
      </c>
      <c r="P289">
        <f>Source!AE104</f>
        <v>0</v>
      </c>
      <c r="R289">
        <f>ROUND(P289*I289, 2)</f>
        <v>0</v>
      </c>
      <c r="S289">
        <f>Source!AE104*IF(Source!BS104&lt;&gt; 0, Source!BS104, 1)</f>
        <v>0</v>
      </c>
      <c r="T289">
        <f>ROUND(S289*I289, 2)</f>
        <v>0</v>
      </c>
      <c r="U289">
        <v>3</v>
      </c>
      <c r="Z289">
        <f>Source!GF104</f>
        <v>1051290209</v>
      </c>
      <c r="AA289">
        <v>-1227327391</v>
      </c>
      <c r="AB289">
        <v>1362045556</v>
      </c>
    </row>
    <row r="290" spans="1:28" x14ac:dyDescent="0.2">
      <c r="A290">
        <f>Source!A105</f>
        <v>17</v>
      </c>
      <c r="B290">
        <v>105</v>
      </c>
      <c r="C290">
        <v>3</v>
      </c>
      <c r="D290">
        <f>Source!BI105</f>
        <v>1</v>
      </c>
      <c r="E290">
        <f>Source!FS105</f>
        <v>0</v>
      </c>
      <c r="F290" t="str">
        <f>Source!F105</f>
        <v>14.5.09.07-0032</v>
      </c>
      <c r="G290" t="str">
        <f>Source!G105</f>
        <v>растворитель</v>
      </c>
      <c r="H290" t="str">
        <f>Source!H105</f>
        <v>л</v>
      </c>
      <c r="I290">
        <f>Source!I105</f>
        <v>3.11</v>
      </c>
      <c r="J290">
        <v>1</v>
      </c>
      <c r="K290">
        <f>Source!AC105</f>
        <v>12.55</v>
      </c>
      <c r="M290">
        <f>ROUND(K290*I290, 2)</f>
        <v>39.03</v>
      </c>
      <c r="N290">
        <f>Source!AC105*IF(Source!BC105&lt;&gt; 0, Source!BC105, 1)</f>
        <v>119.97800000000001</v>
      </c>
      <c r="O290">
        <f>ROUND(N290*I290, 2)</f>
        <v>373.13</v>
      </c>
      <c r="P290">
        <f>Source!AE105</f>
        <v>0</v>
      </c>
      <c r="R290">
        <f>ROUND(P290*I290, 2)</f>
        <v>0</v>
      </c>
      <c r="S290">
        <f>Source!AE105*IF(Source!BS105&lt;&gt; 0, Source!BS105, 1)</f>
        <v>0</v>
      </c>
      <c r="T290">
        <f>ROUND(S290*I290, 2)</f>
        <v>0</v>
      </c>
      <c r="U290">
        <v>3</v>
      </c>
      <c r="Z290">
        <f>Source!GF105</f>
        <v>-473816659</v>
      </c>
      <c r="AA290">
        <v>-535437210</v>
      </c>
      <c r="AB290">
        <v>1857583323</v>
      </c>
    </row>
    <row r="291" spans="1:28" x14ac:dyDescent="0.2">
      <c r="A291">
        <v>20</v>
      </c>
      <c r="B291">
        <v>433</v>
      </c>
      <c r="C291">
        <v>3</v>
      </c>
      <c r="D291">
        <v>0</v>
      </c>
      <c r="E291">
        <f>SmtRes!AV433</f>
        <v>0</v>
      </c>
      <c r="F291" t="str">
        <f>SmtRes!I433</f>
        <v>14.5.09.04-0111</v>
      </c>
      <c r="G291" t="str">
        <f>SmtRes!K433</f>
        <v>Отвердитель № 1</v>
      </c>
      <c r="H291" t="str">
        <f>SmtRes!O433</f>
        <v>т</v>
      </c>
      <c r="I291">
        <f>SmtRes!Y433*Source!I106</f>
        <v>2.8822299999999999E-3</v>
      </c>
      <c r="J291">
        <f>SmtRes!AO433</f>
        <v>0</v>
      </c>
      <c r="K291">
        <f>SmtRes!AE433</f>
        <v>48671.73</v>
      </c>
      <c r="M291">
        <f>ROUND(I291*K291, 2)</f>
        <v>140.28</v>
      </c>
      <c r="N291">
        <f>SmtRes!AA433</f>
        <v>465301.74</v>
      </c>
      <c r="O291">
        <f>ROUND(I291*N291, 2)</f>
        <v>1341.11</v>
      </c>
      <c r="P291">
        <f>SmtRes!AG433</f>
        <v>0</v>
      </c>
      <c r="R291">
        <f>ROUND(I291*P291, 2)</f>
        <v>0</v>
      </c>
      <c r="S291">
        <f>SmtRes!AC433</f>
        <v>0</v>
      </c>
      <c r="T291">
        <f>ROUND(I291*S291, 2)</f>
        <v>0</v>
      </c>
      <c r="U291">
        <v>3</v>
      </c>
      <c r="Z291">
        <f>SmtRes!X433</f>
        <v>-470161543</v>
      </c>
      <c r="AA291">
        <v>-144648433</v>
      </c>
      <c r="AB291">
        <v>-208520032</v>
      </c>
    </row>
    <row r="292" spans="1:28" x14ac:dyDescent="0.2">
      <c r="A292">
        <v>20</v>
      </c>
      <c r="B292">
        <v>432</v>
      </c>
      <c r="C292">
        <v>2</v>
      </c>
      <c r="D292">
        <v>0</v>
      </c>
      <c r="E292">
        <f>SmtRes!AV432</f>
        <v>0</v>
      </c>
      <c r="F292" t="str">
        <f>SmtRes!I432</f>
        <v>91.21.01-012</v>
      </c>
      <c r="G292" t="str">
        <f>SmtRes!K432</f>
        <v>Агрегаты окрасочные высокого давления для окраски поверхностей конструкций, мощность 1 кВт</v>
      </c>
      <c r="H292" t="str">
        <f>SmtRes!O432</f>
        <v>маш.-ч</v>
      </c>
      <c r="I292">
        <f>SmtRes!Y432*Source!I106</f>
        <v>2.4776369637499993</v>
      </c>
      <c r="J292">
        <f>SmtRes!AO432</f>
        <v>0</v>
      </c>
      <c r="K292">
        <f>SmtRes!AF432</f>
        <v>6.86</v>
      </c>
      <c r="M292">
        <f>ROUND(I292*K292, 2)</f>
        <v>17</v>
      </c>
      <c r="N292">
        <f>SmtRes!AB432</f>
        <v>97.55</v>
      </c>
      <c r="O292">
        <f>ROUND(I292*N292, 2)</f>
        <v>241.69</v>
      </c>
      <c r="P292">
        <f>SmtRes!AG432</f>
        <v>0</v>
      </c>
      <c r="R292">
        <f>ROUND(I292*P292, 2)</f>
        <v>0</v>
      </c>
      <c r="S292">
        <f>SmtRes!AC432</f>
        <v>0</v>
      </c>
      <c r="T292">
        <f>ROUND(I292*S292, 2)</f>
        <v>0</v>
      </c>
      <c r="U292">
        <v>2</v>
      </c>
      <c r="Z292">
        <f>SmtRes!X432</f>
        <v>483219667</v>
      </c>
      <c r="AA292">
        <v>-2113718180</v>
      </c>
      <c r="AB292">
        <v>-2142635930</v>
      </c>
    </row>
    <row r="293" spans="1:28" x14ac:dyDescent="0.2">
      <c r="A293">
        <v>20</v>
      </c>
      <c r="B293">
        <v>431</v>
      </c>
      <c r="C293">
        <v>2</v>
      </c>
      <c r="D293">
        <v>0</v>
      </c>
      <c r="E293">
        <f>SmtRes!AV431</f>
        <v>0</v>
      </c>
      <c r="F293" t="str">
        <f>SmtRes!I431</f>
        <v>91.14.02-001</v>
      </c>
      <c r="G293" t="str">
        <f>SmtRes!K431</f>
        <v>Автомобили бортовые, грузоподъемность до 5 т</v>
      </c>
      <c r="H293" t="str">
        <f>SmtRes!O431</f>
        <v>маш.-ч</v>
      </c>
      <c r="I293">
        <f>SmtRes!Y431*Source!I106</f>
        <v>3.8117491749999996E-2</v>
      </c>
      <c r="J293">
        <f>SmtRes!AO431</f>
        <v>0</v>
      </c>
      <c r="K293">
        <f>SmtRes!AF431</f>
        <v>86.79</v>
      </c>
      <c r="M293">
        <f>ROUND(I293*K293, 2)</f>
        <v>3.31</v>
      </c>
      <c r="N293">
        <f>SmtRes!AB431</f>
        <v>1234.1500000000001</v>
      </c>
      <c r="O293">
        <f>ROUND(I293*N293, 2)</f>
        <v>47.04</v>
      </c>
      <c r="P293">
        <f>SmtRes!AG431</f>
        <v>10.130000000000001</v>
      </c>
      <c r="R293">
        <f>ROUND(I293*P293, 2)</f>
        <v>0.39</v>
      </c>
      <c r="S293">
        <f>SmtRes!AC431</f>
        <v>495.96</v>
      </c>
      <c r="T293">
        <f>ROUND(I293*S293, 2)</f>
        <v>18.899999999999999</v>
      </c>
      <c r="U293">
        <v>2</v>
      </c>
      <c r="Z293">
        <f>SmtRes!X431</f>
        <v>1171957361</v>
      </c>
      <c r="AA293">
        <v>1399406067</v>
      </c>
      <c r="AB293">
        <v>-337305530</v>
      </c>
    </row>
    <row r="294" spans="1:28" x14ac:dyDescent="0.2">
      <c r="A294">
        <v>20</v>
      </c>
      <c r="B294">
        <v>430</v>
      </c>
      <c r="C294">
        <v>2</v>
      </c>
      <c r="D294">
        <v>0</v>
      </c>
      <c r="E294">
        <f>SmtRes!AV430</f>
        <v>0</v>
      </c>
      <c r="F294" t="str">
        <f>SmtRes!I430</f>
        <v>91.06.05-011</v>
      </c>
      <c r="G294" t="str">
        <f>SmtRes!K430</f>
        <v>Погрузчик, грузоподъемность 5 т</v>
      </c>
      <c r="H294" t="str">
        <f>SmtRes!O430</f>
        <v>маш.-ч</v>
      </c>
      <c r="I294">
        <f>SmtRes!Y430*Source!I106</f>
        <v>3.8117491749999996E-2</v>
      </c>
      <c r="J294">
        <f>SmtRes!AO430</f>
        <v>0</v>
      </c>
      <c r="K294">
        <f>SmtRes!AF430</f>
        <v>93.73</v>
      </c>
      <c r="M294">
        <f>ROUND(I294*K294, 2)</f>
        <v>3.57</v>
      </c>
      <c r="N294">
        <f>SmtRes!AB430</f>
        <v>1332.84</v>
      </c>
      <c r="O294">
        <f>ROUND(I294*N294, 2)</f>
        <v>50.8</v>
      </c>
      <c r="P294">
        <f>SmtRes!AG430</f>
        <v>8.82</v>
      </c>
      <c r="R294">
        <f>ROUND(I294*P294, 2)</f>
        <v>0.34</v>
      </c>
      <c r="S294">
        <f>SmtRes!AC430</f>
        <v>431.83</v>
      </c>
      <c r="T294">
        <f>ROUND(I294*S294, 2)</f>
        <v>16.46</v>
      </c>
      <c r="U294">
        <v>2</v>
      </c>
      <c r="Z294">
        <f>SmtRes!X430</f>
        <v>-1700234874</v>
      </c>
      <c r="AA294">
        <v>2121311066</v>
      </c>
      <c r="AB294">
        <v>1471398549</v>
      </c>
    </row>
    <row r="295" spans="1:28" x14ac:dyDescent="0.2">
      <c r="A295">
        <v>20</v>
      </c>
      <c r="B295">
        <v>429</v>
      </c>
      <c r="C295">
        <v>2</v>
      </c>
      <c r="D295">
        <v>0</v>
      </c>
      <c r="E295">
        <f>SmtRes!AV429</f>
        <v>0</v>
      </c>
      <c r="F295" t="str">
        <f>SmtRes!I429</f>
        <v>91.06.03-060</v>
      </c>
      <c r="G295" t="str">
        <f>SmtRes!K429</f>
        <v>Лебедки электрические тяговым усилием до 5,79 кН (0,59 т)</v>
      </c>
      <c r="H295" t="str">
        <f>SmtRes!O429</f>
        <v>маш.-ч</v>
      </c>
      <c r="I295">
        <f>SmtRes!Y429*Source!I106</f>
        <v>3.8117491749999996E-2</v>
      </c>
      <c r="J295">
        <f>SmtRes!AO429</f>
        <v>0</v>
      </c>
      <c r="K295">
        <f>SmtRes!AF429</f>
        <v>1.73</v>
      </c>
      <c r="M295">
        <f>ROUND(I295*K295, 2)</f>
        <v>7.0000000000000007E-2</v>
      </c>
      <c r="N295">
        <f>SmtRes!AB429</f>
        <v>24.6</v>
      </c>
      <c r="O295">
        <f>ROUND(I295*N295, 2)</f>
        <v>0.94</v>
      </c>
      <c r="P295">
        <f>SmtRes!AG429</f>
        <v>0</v>
      </c>
      <c r="R295">
        <f>ROUND(I295*P295, 2)</f>
        <v>0</v>
      </c>
      <c r="S295">
        <f>SmtRes!AC429</f>
        <v>0</v>
      </c>
      <c r="T295">
        <f>ROUND(I295*S295, 2)</f>
        <v>0</v>
      </c>
      <c r="U295">
        <v>2</v>
      </c>
      <c r="Z295">
        <f>SmtRes!X429</f>
        <v>-767668894</v>
      </c>
      <c r="AA295">
        <v>-335102540</v>
      </c>
      <c r="AB295">
        <v>-991902837</v>
      </c>
    </row>
    <row r="296" spans="1:28" x14ac:dyDescent="0.2">
      <c r="A296">
        <v>20</v>
      </c>
      <c r="B296">
        <v>427</v>
      </c>
      <c r="C296">
        <v>1</v>
      </c>
      <c r="D296">
        <v>0</v>
      </c>
      <c r="E296">
        <f>SmtRes!AV427</f>
        <v>1</v>
      </c>
      <c r="F296" t="str">
        <f>SmtRes!I427</f>
        <v>1-100-35-82</v>
      </c>
      <c r="G296" t="str">
        <f>SmtRes!K427</f>
        <v>Рабочий среднего разряда 3.5</v>
      </c>
      <c r="H296" t="str">
        <f>SmtRes!O427</f>
        <v>чел.-ч.</v>
      </c>
      <c r="I296">
        <f>SmtRes!Y427*Source!I106</f>
        <v>17.686516171999997</v>
      </c>
      <c r="J296">
        <f>SmtRes!AO427</f>
        <v>0</v>
      </c>
      <c r="K296">
        <f>SmtRes!AH427</f>
        <v>8.1</v>
      </c>
      <c r="M296">
        <f>ROUND(I296*K296, 2)</f>
        <v>143.26</v>
      </c>
      <c r="N296">
        <f>SmtRes!AD427</f>
        <v>396.58</v>
      </c>
      <c r="O296">
        <f>ROUND(I296*N296, 2)</f>
        <v>7014.12</v>
      </c>
      <c r="P296">
        <f>SmtRes!AG427</f>
        <v>0</v>
      </c>
      <c r="R296">
        <f>ROUND(I296*P296, 2)</f>
        <v>0</v>
      </c>
      <c r="S296">
        <f>SmtRes!AC427</f>
        <v>0</v>
      </c>
      <c r="T296">
        <f>ROUND(I296*S296, 2)</f>
        <v>0</v>
      </c>
      <c r="U296">
        <v>1</v>
      </c>
      <c r="Z296">
        <f>SmtRes!X427</f>
        <v>-1110656166</v>
      </c>
      <c r="AA296">
        <v>153892609</v>
      </c>
      <c r="AB296">
        <v>-1139926650</v>
      </c>
    </row>
    <row r="297" spans="1:28" x14ac:dyDescent="0.2">
      <c r="A297">
        <f>Source!A107</f>
        <v>17</v>
      </c>
      <c r="B297">
        <v>107</v>
      </c>
      <c r="C297">
        <v>3</v>
      </c>
      <c r="D297">
        <f>Source!BI107</f>
        <v>1</v>
      </c>
      <c r="E297">
        <f>Source!FS107</f>
        <v>0</v>
      </c>
      <c r="F297" t="str">
        <f>Source!F107</f>
        <v>14.4.04.13-0211</v>
      </c>
      <c r="G297" t="str">
        <f>Source!G107</f>
        <v>ECOMASTPU74 60мкм</v>
      </c>
      <c r="H297" t="str">
        <f>Source!H107</f>
        <v>кг</v>
      </c>
      <c r="I297">
        <f>Source!I107</f>
        <v>39.200000000000003</v>
      </c>
      <c r="J297">
        <v>1</v>
      </c>
      <c r="K297">
        <f>Source!AC107</f>
        <v>41.84</v>
      </c>
      <c r="M297">
        <f>ROUND(K297*I297, 2)</f>
        <v>1640.13</v>
      </c>
      <c r="N297">
        <f>Source!AC107*IF(Source!BC107&lt;&gt; 0, Source!BC107, 1)</f>
        <v>399.99040000000008</v>
      </c>
      <c r="O297">
        <f>ROUND(N297*I297, 2)</f>
        <v>15679.62</v>
      </c>
      <c r="P297">
        <f>Source!AE107</f>
        <v>0</v>
      </c>
      <c r="R297">
        <f>ROUND(P297*I297, 2)</f>
        <v>0</v>
      </c>
      <c r="S297">
        <f>Source!AE107*IF(Source!BS107&lt;&gt; 0, Source!BS107, 1)</f>
        <v>0</v>
      </c>
      <c r="T297">
        <f>ROUND(S297*I297, 2)</f>
        <v>0</v>
      </c>
      <c r="U297">
        <v>3</v>
      </c>
      <c r="Z297">
        <f>Source!GF107</f>
        <v>1386354809</v>
      </c>
      <c r="AA297">
        <v>-323936186</v>
      </c>
      <c r="AB297">
        <v>-662866995</v>
      </c>
    </row>
    <row r="298" spans="1:28" x14ac:dyDescent="0.2">
      <c r="A298">
        <f>Source!A108</f>
        <v>17</v>
      </c>
      <c r="B298">
        <v>108</v>
      </c>
      <c r="C298">
        <v>3</v>
      </c>
      <c r="D298">
        <f>Source!BI108</f>
        <v>1</v>
      </c>
      <c r="E298">
        <f>Source!FS108</f>
        <v>0</v>
      </c>
      <c r="F298" t="str">
        <f>Source!F108</f>
        <v>14.5.09.07-0032</v>
      </c>
      <c r="G298" t="str">
        <f>Source!G108</f>
        <v>растворитель</v>
      </c>
      <c r="H298" t="str">
        <f>Source!H108</f>
        <v>л</v>
      </c>
      <c r="I298">
        <f>Source!I108</f>
        <v>3.92</v>
      </c>
      <c r="J298">
        <v>1</v>
      </c>
      <c r="K298">
        <f>Source!AC108</f>
        <v>12.55</v>
      </c>
      <c r="M298">
        <f>ROUND(K298*I298, 2)</f>
        <v>49.2</v>
      </c>
      <c r="N298">
        <f>Source!AC108*IF(Source!BC108&lt;&gt; 0, Source!BC108, 1)</f>
        <v>119.97800000000001</v>
      </c>
      <c r="O298">
        <f>ROUND(N298*I298, 2)</f>
        <v>470.31</v>
      </c>
      <c r="P298">
        <f>Source!AE108</f>
        <v>0</v>
      </c>
      <c r="R298">
        <f>ROUND(P298*I298, 2)</f>
        <v>0</v>
      </c>
      <c r="S298">
        <f>Source!AE108*IF(Source!BS108&lt;&gt; 0, Source!BS108, 1)</f>
        <v>0</v>
      </c>
      <c r="T298">
        <f>ROUND(S298*I298, 2)</f>
        <v>0</v>
      </c>
      <c r="U298">
        <v>3</v>
      </c>
      <c r="Z298">
        <f>Source!GF108</f>
        <v>-473816659</v>
      </c>
      <c r="AA298">
        <v>-535437210</v>
      </c>
      <c r="AB298">
        <v>1857583323</v>
      </c>
    </row>
    <row r="299" spans="1:28" x14ac:dyDescent="0.2">
      <c r="A299">
        <v>20</v>
      </c>
      <c r="B299">
        <v>447</v>
      </c>
      <c r="C299">
        <v>3</v>
      </c>
      <c r="D299">
        <v>0</v>
      </c>
      <c r="E299">
        <f>SmtRes!AV447</f>
        <v>0</v>
      </c>
      <c r="F299" t="str">
        <f>SmtRes!I447</f>
        <v>999-9950</v>
      </c>
      <c r="G299" t="str">
        <f>SmtRes!K447</f>
        <v>Вспомогательные ненормируемые материалы (2% от ОЗП)</v>
      </c>
      <c r="H299" t="str">
        <f>SmtRes!O447</f>
        <v>РУБ</v>
      </c>
      <c r="I299">
        <f>SmtRes!Y447*Source!I110</f>
        <v>5.8716840000000001</v>
      </c>
      <c r="J299">
        <f>SmtRes!AO447</f>
        <v>1</v>
      </c>
      <c r="K299">
        <f>SmtRes!AE447</f>
        <v>1</v>
      </c>
      <c r="L299">
        <f>SmtRes!DB447</f>
        <v>15.96</v>
      </c>
      <c r="M299">
        <f>ROUND(ROUND(L299*Source!I110, 2)*1, 2)</f>
        <v>5.87</v>
      </c>
      <c r="N299">
        <f>SmtRes!AA447</f>
        <v>9.56</v>
      </c>
      <c r="O299">
        <f>ROUND(ROUND(L299*Source!I110, 2)*SmtRes!DA447, 2)</f>
        <v>56.12</v>
      </c>
      <c r="P299">
        <f>SmtRes!AG447</f>
        <v>0</v>
      </c>
      <c r="Q299">
        <f>SmtRes!DC447</f>
        <v>0</v>
      </c>
      <c r="R299">
        <f>ROUND(ROUND(Q299*Source!I110, 2)*1, 2)</f>
        <v>0</v>
      </c>
      <c r="S299">
        <f>SmtRes!AC447</f>
        <v>0</v>
      </c>
      <c r="T299">
        <f>ROUND(ROUND(Q299*Source!I110, 2)*SmtRes!AK447, 2)</f>
        <v>0</v>
      </c>
      <c r="U299">
        <v>3</v>
      </c>
      <c r="Z299">
        <f>SmtRes!X447</f>
        <v>-1731369543</v>
      </c>
      <c r="AA299">
        <v>-1544322804</v>
      </c>
      <c r="AB299">
        <v>1831113819</v>
      </c>
    </row>
    <row r="300" spans="1:28" x14ac:dyDescent="0.2">
      <c r="A300">
        <v>20</v>
      </c>
      <c r="B300">
        <v>446</v>
      </c>
      <c r="C300">
        <v>3</v>
      </c>
      <c r="D300">
        <v>0</v>
      </c>
      <c r="E300">
        <f>SmtRes!AV446</f>
        <v>0</v>
      </c>
      <c r="F300" t="str">
        <f>SmtRes!I446</f>
        <v>01.7.11.07-0035</v>
      </c>
      <c r="G300" t="str">
        <f>SmtRes!K446</f>
        <v>Электроды диаметром 4 мм Э46</v>
      </c>
      <c r="H300" t="str">
        <f>SmtRes!O446</f>
        <v>т</v>
      </c>
      <c r="I300">
        <f>SmtRes!Y446*Source!I110</f>
        <v>6.5854099999999999E-3</v>
      </c>
      <c r="J300">
        <f>SmtRes!AO446</f>
        <v>1</v>
      </c>
      <c r="K300">
        <f>SmtRes!AE446</f>
        <v>11891.1</v>
      </c>
      <c r="L300">
        <f>SmtRes!DB446</f>
        <v>212.85</v>
      </c>
      <c r="M300">
        <f>ROUND(ROUND(L300*Source!I110, 2)*1, 2)</f>
        <v>78.31</v>
      </c>
      <c r="N300">
        <f>SmtRes!AA446</f>
        <v>113678.92</v>
      </c>
      <c r="O300">
        <f>ROUND(ROUND(L300*Source!I110, 2)*SmtRes!DA446, 2)</f>
        <v>748.64</v>
      </c>
      <c r="P300">
        <f>SmtRes!AG446</f>
        <v>0</v>
      </c>
      <c r="Q300">
        <f>SmtRes!DC446</f>
        <v>0</v>
      </c>
      <c r="R300">
        <f>ROUND(ROUND(Q300*Source!I110, 2)*1, 2)</f>
        <v>0</v>
      </c>
      <c r="S300">
        <f>SmtRes!AC446</f>
        <v>0</v>
      </c>
      <c r="T300">
        <f>ROUND(ROUND(Q300*Source!I110, 2)*SmtRes!AK446, 2)</f>
        <v>0</v>
      </c>
      <c r="U300">
        <v>3</v>
      </c>
      <c r="Z300">
        <f>SmtRes!X446</f>
        <v>-2063612885</v>
      </c>
      <c r="AA300">
        <v>1347236949</v>
      </c>
      <c r="AB300">
        <v>663626300</v>
      </c>
    </row>
    <row r="301" spans="1:28" x14ac:dyDescent="0.2">
      <c r="A301">
        <v>20</v>
      </c>
      <c r="B301">
        <v>445</v>
      </c>
      <c r="C301">
        <v>3</v>
      </c>
      <c r="D301">
        <v>0</v>
      </c>
      <c r="E301">
        <f>SmtRes!AV445</f>
        <v>0</v>
      </c>
      <c r="F301" t="str">
        <f>SmtRes!I445</f>
        <v>01.3.02.09-0022</v>
      </c>
      <c r="G301" t="str">
        <f>SmtRes!K445</f>
        <v>Пропан-бутан, смесь техническая</v>
      </c>
      <c r="H301" t="str">
        <f>SmtRes!O445</f>
        <v>кг</v>
      </c>
      <c r="I301">
        <f>SmtRes!Y445*Source!I110</f>
        <v>7.3580000000000007E-2</v>
      </c>
      <c r="J301">
        <f>SmtRes!AO445</f>
        <v>1</v>
      </c>
      <c r="K301">
        <f>SmtRes!AE445</f>
        <v>4.47</v>
      </c>
      <c r="L301">
        <f>SmtRes!DB445</f>
        <v>0.89</v>
      </c>
      <c r="M301">
        <f>ROUND(ROUND(L301*Source!I110, 2)*1, 2)</f>
        <v>0.33</v>
      </c>
      <c r="N301">
        <f>SmtRes!AA445</f>
        <v>42.73</v>
      </c>
      <c r="O301">
        <f>ROUND(ROUND(L301*Source!I110, 2)*SmtRes!DA445, 2)</f>
        <v>3.15</v>
      </c>
      <c r="P301">
        <f>SmtRes!AG445</f>
        <v>0</v>
      </c>
      <c r="Q301">
        <f>SmtRes!DC445</f>
        <v>0</v>
      </c>
      <c r="R301">
        <f>ROUND(ROUND(Q301*Source!I110, 2)*1, 2)</f>
        <v>0</v>
      </c>
      <c r="S301">
        <f>SmtRes!AC445</f>
        <v>0</v>
      </c>
      <c r="T301">
        <f>ROUND(ROUND(Q301*Source!I110, 2)*SmtRes!AK445, 2)</f>
        <v>0</v>
      </c>
      <c r="U301">
        <v>3</v>
      </c>
      <c r="Z301">
        <f>SmtRes!X445</f>
        <v>-1411127917</v>
      </c>
      <c r="AA301">
        <v>83566203</v>
      </c>
      <c r="AB301">
        <v>-697753276</v>
      </c>
    </row>
    <row r="302" spans="1:28" x14ac:dyDescent="0.2">
      <c r="A302">
        <v>20</v>
      </c>
      <c r="B302">
        <v>444</v>
      </c>
      <c r="C302">
        <v>3</v>
      </c>
      <c r="D302">
        <v>0</v>
      </c>
      <c r="E302">
        <f>SmtRes!AV444</f>
        <v>0</v>
      </c>
      <c r="F302" t="str">
        <f>SmtRes!I444</f>
        <v>01.3.02.08-0001</v>
      </c>
      <c r="G302" t="str">
        <f>SmtRes!K444</f>
        <v>Кислород технический газообразный</v>
      </c>
      <c r="H302" t="str">
        <f>SmtRes!O444</f>
        <v>м3</v>
      </c>
      <c r="I302">
        <f>SmtRes!Y444*Source!I110</f>
        <v>0.33111000000000002</v>
      </c>
      <c r="J302">
        <f>SmtRes!AO444</f>
        <v>1</v>
      </c>
      <c r="K302">
        <f>SmtRes!AE444</f>
        <v>8.7899999999999991</v>
      </c>
      <c r="L302">
        <f>SmtRes!DB444</f>
        <v>7.91</v>
      </c>
      <c r="M302">
        <f>ROUND(ROUND(L302*Source!I110, 2)*1, 2)</f>
        <v>2.91</v>
      </c>
      <c r="N302">
        <f>SmtRes!AA444</f>
        <v>84.03</v>
      </c>
      <c r="O302">
        <f>ROUND(ROUND(L302*Source!I110, 2)*SmtRes!DA444, 2)</f>
        <v>27.82</v>
      </c>
      <c r="P302">
        <f>SmtRes!AG444</f>
        <v>0</v>
      </c>
      <c r="Q302">
        <f>SmtRes!DC444</f>
        <v>0</v>
      </c>
      <c r="R302">
        <f>ROUND(ROUND(Q302*Source!I110, 2)*1, 2)</f>
        <v>0</v>
      </c>
      <c r="S302">
        <f>SmtRes!AC444</f>
        <v>0</v>
      </c>
      <c r="T302">
        <f>ROUND(ROUND(Q302*Source!I110, 2)*SmtRes!AK444, 2)</f>
        <v>0</v>
      </c>
      <c r="U302">
        <v>3</v>
      </c>
      <c r="Z302">
        <f>SmtRes!X444</f>
        <v>1597319531</v>
      </c>
      <c r="AA302">
        <v>-1568691806</v>
      </c>
      <c r="AB302">
        <v>1232018711</v>
      </c>
    </row>
    <row r="303" spans="1:28" x14ac:dyDescent="0.2">
      <c r="A303">
        <v>20</v>
      </c>
      <c r="B303">
        <v>443</v>
      </c>
      <c r="C303">
        <v>2</v>
      </c>
      <c r="D303">
        <v>0</v>
      </c>
      <c r="E303">
        <f>SmtRes!AV443</f>
        <v>0</v>
      </c>
      <c r="F303" t="str">
        <f>SmtRes!I443</f>
        <v>91.21.16-001</v>
      </c>
      <c r="G303" t="str">
        <f>SmtRes!K443</f>
        <v>Пресс-ножницы комбинированные</v>
      </c>
      <c r="H303" t="str">
        <f>SmtRes!O443</f>
        <v>маш.-ч</v>
      </c>
      <c r="I303">
        <f>SmtRes!Y443*Source!I110</f>
        <v>0.97309549999999989</v>
      </c>
      <c r="J303">
        <f>SmtRes!AO443</f>
        <v>1</v>
      </c>
      <c r="K303">
        <f>SmtRes!AF443</f>
        <v>14.3</v>
      </c>
      <c r="L303">
        <f>SmtRes!DB443</f>
        <v>37.82</v>
      </c>
      <c r="M303">
        <f>ROUND(ROUND(L303*Source!I110, 2)*1, 2)</f>
        <v>13.91</v>
      </c>
      <c r="N303">
        <f>SmtRes!AB443</f>
        <v>203.35</v>
      </c>
      <c r="O303">
        <f>ROUND(ROUND(L303*Source!I110, 2)*SmtRes!DA443, 2)</f>
        <v>197.8</v>
      </c>
      <c r="P303">
        <f>SmtRes!AG443</f>
        <v>8.82</v>
      </c>
      <c r="Q303">
        <f>SmtRes!DC443</f>
        <v>23.33</v>
      </c>
      <c r="R303">
        <f>ROUND(ROUND(Q303*Source!I110, 2)*1, 2)</f>
        <v>8.58</v>
      </c>
      <c r="S303">
        <f>SmtRes!AC443</f>
        <v>431.83</v>
      </c>
      <c r="T303">
        <f>ROUND(ROUND(Q303*Source!I110, 2)*SmtRes!AK443, 2)</f>
        <v>420.08</v>
      </c>
      <c r="U303">
        <v>2</v>
      </c>
      <c r="Z303">
        <f>SmtRes!X443</f>
        <v>-575501913</v>
      </c>
      <c r="AA303">
        <v>1649159373</v>
      </c>
      <c r="AB303">
        <v>-48586562</v>
      </c>
    </row>
    <row r="304" spans="1:28" x14ac:dyDescent="0.2">
      <c r="A304">
        <v>20</v>
      </c>
      <c r="B304">
        <v>442</v>
      </c>
      <c r="C304">
        <v>2</v>
      </c>
      <c r="D304">
        <v>0</v>
      </c>
      <c r="E304">
        <f>SmtRes!AV442</f>
        <v>0</v>
      </c>
      <c r="F304" t="str">
        <f>SmtRes!I442</f>
        <v>91.21.12-002</v>
      </c>
      <c r="G304" t="str">
        <f>SmtRes!K442</f>
        <v>Ножницы листовые кривошипные гильотинные</v>
      </c>
      <c r="H304" t="str">
        <f>SmtRes!O442</f>
        <v>маш.-ч</v>
      </c>
      <c r="I304">
        <f>SmtRes!Y442*Source!I110</f>
        <v>1.1677145999999998</v>
      </c>
      <c r="J304">
        <f>SmtRes!AO442</f>
        <v>1</v>
      </c>
      <c r="K304">
        <f>SmtRes!AF442</f>
        <v>70.66</v>
      </c>
      <c r="L304">
        <f>SmtRes!DB442</f>
        <v>224.27</v>
      </c>
      <c r="M304">
        <f>ROUND(ROUND(L304*Source!I110, 2)*1, 2)</f>
        <v>82.51</v>
      </c>
      <c r="N304">
        <f>SmtRes!AB442</f>
        <v>1004.79</v>
      </c>
      <c r="O304">
        <f>ROUND(ROUND(L304*Source!I110, 2)*SmtRes!DA442, 2)</f>
        <v>1173.29</v>
      </c>
      <c r="P304">
        <f>SmtRes!AG442</f>
        <v>0</v>
      </c>
      <c r="Q304">
        <f>SmtRes!DC442</f>
        <v>0</v>
      </c>
      <c r="R304">
        <f>ROUND(ROUND(Q304*Source!I110, 2)*1, 2)</f>
        <v>0</v>
      </c>
      <c r="S304">
        <f>SmtRes!AC442</f>
        <v>0</v>
      </c>
      <c r="T304">
        <f>ROUND(ROUND(Q304*Source!I110, 2)*SmtRes!AK442, 2)</f>
        <v>0</v>
      </c>
      <c r="U304">
        <v>2</v>
      </c>
      <c r="Z304">
        <f>SmtRes!X442</f>
        <v>1386383491</v>
      </c>
      <c r="AA304">
        <v>1150806055</v>
      </c>
      <c r="AB304">
        <v>724828900</v>
      </c>
    </row>
    <row r="305" spans="1:28" x14ac:dyDescent="0.2">
      <c r="A305">
        <v>20</v>
      </c>
      <c r="B305">
        <v>441</v>
      </c>
      <c r="C305">
        <v>2</v>
      </c>
      <c r="D305">
        <v>0</v>
      </c>
      <c r="E305">
        <f>SmtRes!AV441</f>
        <v>0</v>
      </c>
      <c r="F305" t="str">
        <f>SmtRes!I441</f>
        <v>91.17.04-233</v>
      </c>
      <c r="G305" t="str">
        <f>SmtRes!K441</f>
        <v>Установки для сварки ручной дуговой (постоянного тока)</v>
      </c>
      <c r="H305" t="str">
        <f>SmtRes!O441</f>
        <v>маш.-ч</v>
      </c>
      <c r="I305">
        <f>SmtRes!Y441*Source!I110</f>
        <v>10.363467074999997</v>
      </c>
      <c r="J305">
        <f>SmtRes!AO441</f>
        <v>1</v>
      </c>
      <c r="K305">
        <f>SmtRes!AF441</f>
        <v>8.68</v>
      </c>
      <c r="L305">
        <f>SmtRes!DB441</f>
        <v>244.5</v>
      </c>
      <c r="M305">
        <f>ROUND(ROUND(L305*Source!I110, 2)*1, 2)</f>
        <v>89.95</v>
      </c>
      <c r="N305">
        <f>SmtRes!AB441</f>
        <v>123.43</v>
      </c>
      <c r="O305">
        <f>ROUND(ROUND(L305*Source!I110, 2)*SmtRes!DA441, 2)</f>
        <v>1279.0899999999999</v>
      </c>
      <c r="P305">
        <f>SmtRes!AG441</f>
        <v>0</v>
      </c>
      <c r="Q305">
        <f>SmtRes!DC441</f>
        <v>0</v>
      </c>
      <c r="R305">
        <f>ROUND(ROUND(Q305*Source!I110, 2)*1, 2)</f>
        <v>0</v>
      </c>
      <c r="S305">
        <f>SmtRes!AC441</f>
        <v>0</v>
      </c>
      <c r="T305">
        <f>ROUND(ROUND(Q305*Source!I110, 2)*SmtRes!AK441, 2)</f>
        <v>0</v>
      </c>
      <c r="U305">
        <v>2</v>
      </c>
      <c r="Z305">
        <f>SmtRes!X441</f>
        <v>-1277097320</v>
      </c>
      <c r="AA305">
        <v>2017564419</v>
      </c>
      <c r="AB305">
        <v>-164228886</v>
      </c>
    </row>
    <row r="306" spans="1:28" x14ac:dyDescent="0.2">
      <c r="A306">
        <v>20</v>
      </c>
      <c r="B306">
        <v>440</v>
      </c>
      <c r="C306">
        <v>2</v>
      </c>
      <c r="D306">
        <v>0</v>
      </c>
      <c r="E306">
        <f>SmtRes!AV440</f>
        <v>0</v>
      </c>
      <c r="F306" t="str">
        <f>SmtRes!I440</f>
        <v>91.17.04-042</v>
      </c>
      <c r="G306" t="str">
        <f>SmtRes!K440</f>
        <v>Аппарат для газовой сварки и резки</v>
      </c>
      <c r="H306" t="str">
        <f>SmtRes!O440</f>
        <v>маш.-ч</v>
      </c>
      <c r="I306">
        <f>SmtRes!Y440*Source!I110</f>
        <v>0.72982162499999992</v>
      </c>
      <c r="J306">
        <f>SmtRes!AO440</f>
        <v>1</v>
      </c>
      <c r="K306">
        <f>SmtRes!AF440</f>
        <v>1.2</v>
      </c>
      <c r="L306">
        <f>SmtRes!DB440</f>
        <v>2.38</v>
      </c>
      <c r="M306">
        <f>ROUND(ROUND(L306*Source!I110, 2)*1, 2)</f>
        <v>0.88</v>
      </c>
      <c r="N306">
        <f>SmtRes!AB440</f>
        <v>17.059999999999999</v>
      </c>
      <c r="O306">
        <f>ROUND(ROUND(L306*Source!I110, 2)*SmtRes!DA440, 2)</f>
        <v>12.51</v>
      </c>
      <c r="P306">
        <f>SmtRes!AG440</f>
        <v>0</v>
      </c>
      <c r="Q306">
        <f>SmtRes!DC440</f>
        <v>0</v>
      </c>
      <c r="R306">
        <f>ROUND(ROUND(Q306*Source!I110, 2)*1, 2)</f>
        <v>0</v>
      </c>
      <c r="S306">
        <f>SmtRes!AC440</f>
        <v>0</v>
      </c>
      <c r="T306">
        <f>ROUND(ROUND(Q306*Source!I110, 2)*SmtRes!AK440, 2)</f>
        <v>0</v>
      </c>
      <c r="U306">
        <v>2</v>
      </c>
      <c r="Z306">
        <f>SmtRes!X440</f>
        <v>-1135352110</v>
      </c>
      <c r="AA306">
        <v>-1753312835</v>
      </c>
      <c r="AB306">
        <v>-897136582</v>
      </c>
    </row>
    <row r="307" spans="1:28" x14ac:dyDescent="0.2">
      <c r="A307">
        <v>20</v>
      </c>
      <c r="B307">
        <v>439</v>
      </c>
      <c r="C307">
        <v>2</v>
      </c>
      <c r="D307">
        <v>0</v>
      </c>
      <c r="E307">
        <f>SmtRes!AV439</f>
        <v>0</v>
      </c>
      <c r="F307" t="str">
        <f>SmtRes!I439</f>
        <v>91.14.02-002</v>
      </c>
      <c r="G307" t="str">
        <f>SmtRes!K439</f>
        <v>Автомобили бортовые, грузоподъемность до 8 т</v>
      </c>
      <c r="H307" t="str">
        <f>SmtRes!O439</f>
        <v>маш.-ч</v>
      </c>
      <c r="I307">
        <f>SmtRes!Y439*Source!I110</f>
        <v>0.24327387499999997</v>
      </c>
      <c r="J307">
        <f>SmtRes!AO439</f>
        <v>1</v>
      </c>
      <c r="K307">
        <f>SmtRes!AF439</f>
        <v>107.03</v>
      </c>
      <c r="L307">
        <f>SmtRes!DB439</f>
        <v>70.78</v>
      </c>
      <c r="M307">
        <f>ROUND(ROUND(L307*Source!I110, 2)*1, 2)</f>
        <v>26.04</v>
      </c>
      <c r="N307">
        <f>SmtRes!AB439</f>
        <v>1521.97</v>
      </c>
      <c r="O307">
        <f>ROUND(ROUND(L307*Source!I110, 2)*SmtRes!DA439, 2)</f>
        <v>370.29</v>
      </c>
      <c r="P307">
        <f>SmtRes!AG439</f>
        <v>10.130000000000001</v>
      </c>
      <c r="Q307">
        <f>SmtRes!DC439</f>
        <v>6.71</v>
      </c>
      <c r="R307">
        <f>ROUND(ROUND(Q307*Source!I110, 2)*1, 2)</f>
        <v>2.4700000000000002</v>
      </c>
      <c r="S307">
        <f>SmtRes!AC439</f>
        <v>495.96</v>
      </c>
      <c r="T307">
        <f>ROUND(ROUND(Q307*Source!I110, 2)*SmtRes!AK439, 2)</f>
        <v>120.93</v>
      </c>
      <c r="U307">
        <v>2</v>
      </c>
      <c r="Z307">
        <f>SmtRes!X439</f>
        <v>1565185662</v>
      </c>
      <c r="AA307">
        <v>714135053</v>
      </c>
      <c r="AB307">
        <v>57213464</v>
      </c>
    </row>
    <row r="308" spans="1:28" x14ac:dyDescent="0.2">
      <c r="A308">
        <v>20</v>
      </c>
      <c r="B308">
        <v>438</v>
      </c>
      <c r="C308">
        <v>2</v>
      </c>
      <c r="D308">
        <v>0</v>
      </c>
      <c r="E308">
        <f>SmtRes!AV438</f>
        <v>0</v>
      </c>
      <c r="F308" t="str">
        <f>SmtRes!I438</f>
        <v>91.05.05-014</v>
      </c>
      <c r="G308" t="str">
        <f>SmtRes!K438</f>
        <v>Краны на автомобильном ходу, грузоподъемность 10 т</v>
      </c>
      <c r="H308" t="str">
        <f>SmtRes!O438</f>
        <v>маш.-ч</v>
      </c>
      <c r="I308">
        <f>SmtRes!Y438*Source!I110</f>
        <v>1.8975362249999996</v>
      </c>
      <c r="J308">
        <f>SmtRes!AO438</f>
        <v>1</v>
      </c>
      <c r="K308">
        <f>SmtRes!AF438</f>
        <v>112.77</v>
      </c>
      <c r="L308">
        <f>SmtRes!DB438</f>
        <v>581.64</v>
      </c>
      <c r="M308">
        <f>ROUND(ROUND(L308*Source!I110, 2)*1, 2)</f>
        <v>213.99</v>
      </c>
      <c r="N308">
        <f>SmtRes!AB438</f>
        <v>1603.59</v>
      </c>
      <c r="O308">
        <f>ROUND(ROUND(L308*Source!I110, 2)*SmtRes!DA438, 2)</f>
        <v>3042.94</v>
      </c>
      <c r="P308">
        <f>SmtRes!AG438</f>
        <v>11.84</v>
      </c>
      <c r="Q308">
        <f>SmtRes!DC438</f>
        <v>61.07</v>
      </c>
      <c r="R308">
        <f>ROUND(ROUND(Q308*Source!I110, 2)*1, 2)</f>
        <v>22.47</v>
      </c>
      <c r="S308">
        <f>SmtRes!AC438</f>
        <v>579.69000000000005</v>
      </c>
      <c r="T308">
        <f>ROUND(ROUND(Q308*Source!I110, 2)*SmtRes!AK438, 2)</f>
        <v>1100.1300000000001</v>
      </c>
      <c r="U308">
        <v>2</v>
      </c>
      <c r="Z308">
        <f>SmtRes!X438</f>
        <v>903590057</v>
      </c>
      <c r="AA308">
        <v>1187349410</v>
      </c>
      <c r="AB308">
        <v>135634892</v>
      </c>
    </row>
    <row r="309" spans="1:28" x14ac:dyDescent="0.2">
      <c r="A309">
        <v>20</v>
      </c>
      <c r="B309">
        <v>436</v>
      </c>
      <c r="C309">
        <v>1</v>
      </c>
      <c r="D309">
        <v>0</v>
      </c>
      <c r="E309">
        <f>SmtRes!AV436</f>
        <v>1</v>
      </c>
      <c r="F309" t="str">
        <f>SmtRes!I436</f>
        <v>1-100-38-82</v>
      </c>
      <c r="G309" t="str">
        <f>SmtRes!K436</f>
        <v>Рабочий среднего разряда 3.8</v>
      </c>
      <c r="H309" t="str">
        <f>SmtRes!O436</f>
        <v>чел.-ч.</v>
      </c>
      <c r="I309">
        <f>SmtRes!Y436*Source!I110</f>
        <v>46.222036249999988</v>
      </c>
      <c r="J309">
        <f>SmtRes!AO436</f>
        <v>1</v>
      </c>
      <c r="K309">
        <f>SmtRes!AH436</f>
        <v>8.4</v>
      </c>
      <c r="L309">
        <f>SmtRes!DB436</f>
        <v>1055.3599999999999</v>
      </c>
      <c r="M309">
        <f>ROUND(ROUND(L309*Source!I110, 2)*1, 2)</f>
        <v>388.27</v>
      </c>
      <c r="N309">
        <f>SmtRes!AD436</f>
        <v>411.26</v>
      </c>
      <c r="O309">
        <f>ROUND(ROUND(L309*Source!I110, 2)*SmtRes!DA436, 2)</f>
        <v>19009.7</v>
      </c>
      <c r="P309">
        <f>SmtRes!AG436</f>
        <v>0</v>
      </c>
      <c r="Q309">
        <f>SmtRes!DC436</f>
        <v>0</v>
      </c>
      <c r="R309">
        <f>ROUND(ROUND(Q309*Source!I110, 2)*1, 2)</f>
        <v>0</v>
      </c>
      <c r="S309">
        <f>SmtRes!AC436</f>
        <v>0</v>
      </c>
      <c r="T309">
        <f>ROUND(ROUND(Q309*Source!I110, 2)*SmtRes!AK436, 2)</f>
        <v>0</v>
      </c>
      <c r="U309">
        <v>1</v>
      </c>
      <c r="Z309">
        <f>SmtRes!X436</f>
        <v>300547253</v>
      </c>
      <c r="AA309">
        <v>-4682588</v>
      </c>
      <c r="AB309">
        <v>-1172100142</v>
      </c>
    </row>
    <row r="310" spans="1:28" x14ac:dyDescent="0.2">
      <c r="A310">
        <f>Source!A111</f>
        <v>17</v>
      </c>
      <c r="B310">
        <v>111</v>
      </c>
      <c r="C310">
        <v>3</v>
      </c>
      <c r="D310">
        <f>Source!BI111</f>
        <v>1</v>
      </c>
      <c r="E310">
        <f>Source!FS111</f>
        <v>0</v>
      </c>
      <c r="F310" t="str">
        <f>Source!F111</f>
        <v>08.3.05.02-0103</v>
      </c>
      <c r="G310" t="str">
        <f>Source!G111</f>
        <v>лист СП ПВ 508, ТУ 36-26.11-5-89</v>
      </c>
      <c r="H310" t="str">
        <f>Source!H111</f>
        <v>т</v>
      </c>
      <c r="I310">
        <f>Source!I111</f>
        <v>0.37959999999999999</v>
      </c>
      <c r="J310">
        <v>1</v>
      </c>
      <c r="K310">
        <f>Source!AC111</f>
        <v>5692.12</v>
      </c>
      <c r="M310">
        <f>ROUND(K310*I310, 2)</f>
        <v>2160.73</v>
      </c>
      <c r="N310">
        <f>Source!AC111*IF(Source!BC111&lt;&gt; 0, Source!BC111, 1)</f>
        <v>54416.667200000004</v>
      </c>
      <c r="O310">
        <f>ROUND(N310*I310, 2)</f>
        <v>20656.57</v>
      </c>
      <c r="P310">
        <f>Source!AE111</f>
        <v>0</v>
      </c>
      <c r="R310">
        <f>ROUND(P310*I310, 2)</f>
        <v>0</v>
      </c>
      <c r="S310">
        <f>Source!AE111*IF(Source!BS111&lt;&gt; 0, Source!BS111, 1)</f>
        <v>0</v>
      </c>
      <c r="T310">
        <f>ROUND(S310*I310, 2)</f>
        <v>0</v>
      </c>
      <c r="U310">
        <v>3</v>
      </c>
      <c r="Z310">
        <f>Source!GF111</f>
        <v>540521819</v>
      </c>
      <c r="AA310">
        <v>-139796345</v>
      </c>
      <c r="AB310">
        <v>1488669700</v>
      </c>
    </row>
    <row r="311" spans="1:28" x14ac:dyDescent="0.2">
      <c r="A311">
        <v>20</v>
      </c>
      <c r="B311">
        <v>458</v>
      </c>
      <c r="C311">
        <v>3</v>
      </c>
      <c r="D311">
        <v>0</v>
      </c>
      <c r="E311">
        <f>SmtRes!AV458</f>
        <v>0</v>
      </c>
      <c r="F311" t="str">
        <f>SmtRes!I458</f>
        <v>999-9950</v>
      </c>
      <c r="G311" t="str">
        <f>SmtRes!K458</f>
        <v>Вспомогательные ненормируемые материалы (2% от ОЗП)</v>
      </c>
      <c r="H311" t="str">
        <f>SmtRes!O458</f>
        <v>РУБ</v>
      </c>
      <c r="I311">
        <f>SmtRes!Y458*Source!I112</f>
        <v>3.3995250000000001</v>
      </c>
      <c r="J311">
        <f>SmtRes!AO458</f>
        <v>1</v>
      </c>
      <c r="K311">
        <f>SmtRes!AE458</f>
        <v>1</v>
      </c>
      <c r="L311">
        <f>SmtRes!DB458</f>
        <v>15.63</v>
      </c>
      <c r="M311">
        <f>ROUND(ROUND(L311*Source!I112, 2)*1, 2)</f>
        <v>3.4</v>
      </c>
      <c r="N311">
        <f>SmtRes!AA458</f>
        <v>9.56</v>
      </c>
      <c r="O311">
        <f>ROUND(ROUND(L311*Source!I112, 2)*SmtRes!DA458, 2)</f>
        <v>32.5</v>
      </c>
      <c r="P311">
        <f>SmtRes!AG458</f>
        <v>0</v>
      </c>
      <c r="Q311">
        <f>SmtRes!DC458</f>
        <v>0</v>
      </c>
      <c r="R311">
        <f>ROUND(ROUND(Q311*Source!I112, 2)*1, 2)</f>
        <v>0</v>
      </c>
      <c r="S311">
        <f>SmtRes!AC458</f>
        <v>0</v>
      </c>
      <c r="T311">
        <f>ROUND(ROUND(Q311*Source!I112, 2)*SmtRes!AK458, 2)</f>
        <v>0</v>
      </c>
      <c r="U311">
        <v>3</v>
      </c>
      <c r="Z311">
        <f>SmtRes!X458</f>
        <v>-1731369543</v>
      </c>
      <c r="AA311">
        <v>-1544322804</v>
      </c>
      <c r="AB311">
        <v>1831113819</v>
      </c>
    </row>
    <row r="312" spans="1:28" x14ac:dyDescent="0.2">
      <c r="A312">
        <v>20</v>
      </c>
      <c r="B312">
        <v>457</v>
      </c>
      <c r="C312">
        <v>3</v>
      </c>
      <c r="D312">
        <v>0</v>
      </c>
      <c r="E312">
        <f>SmtRes!AV457</f>
        <v>0</v>
      </c>
      <c r="F312" t="str">
        <f>SmtRes!I457</f>
        <v>01.7.11.07-0044</v>
      </c>
      <c r="G312" t="str">
        <f>SmtRes!K457</f>
        <v>Электроды диаметром 5 мм Э42</v>
      </c>
      <c r="H312" t="str">
        <f>SmtRes!O457</f>
        <v>т</v>
      </c>
      <c r="I312">
        <f>SmtRes!Y457*Source!I112</f>
        <v>4.6762499999999999E-3</v>
      </c>
      <c r="J312">
        <f>SmtRes!AO457</f>
        <v>1</v>
      </c>
      <c r="K312">
        <f>SmtRes!AE457</f>
        <v>10397.450000000001</v>
      </c>
      <c r="L312">
        <f>SmtRes!DB457</f>
        <v>223.55</v>
      </c>
      <c r="M312">
        <f>ROUND(ROUND(L312*Source!I112, 2)*1, 2)</f>
        <v>48.62</v>
      </c>
      <c r="N312">
        <f>SmtRes!AA457</f>
        <v>99399.62</v>
      </c>
      <c r="O312">
        <f>ROUND(ROUND(L312*Source!I112, 2)*SmtRes!DA457, 2)</f>
        <v>464.81</v>
      </c>
      <c r="P312">
        <f>SmtRes!AG457</f>
        <v>0</v>
      </c>
      <c r="Q312">
        <f>SmtRes!DC457</f>
        <v>0</v>
      </c>
      <c r="R312">
        <f>ROUND(ROUND(Q312*Source!I112, 2)*1, 2)</f>
        <v>0</v>
      </c>
      <c r="S312">
        <f>SmtRes!AC457</f>
        <v>0</v>
      </c>
      <c r="T312">
        <f>ROUND(ROUND(Q312*Source!I112, 2)*SmtRes!AK457, 2)</f>
        <v>0</v>
      </c>
      <c r="U312">
        <v>3</v>
      </c>
      <c r="Z312">
        <f>SmtRes!X457</f>
        <v>1392569568</v>
      </c>
      <c r="AA312">
        <v>1042670337</v>
      </c>
      <c r="AB312">
        <v>-795158670</v>
      </c>
    </row>
    <row r="313" spans="1:28" x14ac:dyDescent="0.2">
      <c r="A313">
        <v>20</v>
      </c>
      <c r="B313">
        <v>456</v>
      </c>
      <c r="C313">
        <v>3</v>
      </c>
      <c r="D313">
        <v>0</v>
      </c>
      <c r="E313">
        <f>SmtRes!AV456</f>
        <v>0</v>
      </c>
      <c r="F313" t="str">
        <f>SmtRes!I456</f>
        <v>01.3.02.09-0022</v>
      </c>
      <c r="G313" t="str">
        <f>SmtRes!K456</f>
        <v>Пропан-бутан, смесь техническая</v>
      </c>
      <c r="H313" t="str">
        <f>SmtRes!O456</f>
        <v>кг</v>
      </c>
      <c r="I313">
        <f>SmtRes!Y456*Source!I112</f>
        <v>0.10875</v>
      </c>
      <c r="J313">
        <f>SmtRes!AO456</f>
        <v>1</v>
      </c>
      <c r="K313">
        <f>SmtRes!AE456</f>
        <v>4.47</v>
      </c>
      <c r="L313">
        <f>SmtRes!DB456</f>
        <v>2.2400000000000002</v>
      </c>
      <c r="M313">
        <f>ROUND(ROUND(L313*Source!I112, 2)*1, 2)</f>
        <v>0.49</v>
      </c>
      <c r="N313">
        <f>SmtRes!AA456</f>
        <v>42.73</v>
      </c>
      <c r="O313">
        <f>ROUND(ROUND(L313*Source!I112, 2)*SmtRes!DA456, 2)</f>
        <v>4.68</v>
      </c>
      <c r="P313">
        <f>SmtRes!AG456</f>
        <v>0</v>
      </c>
      <c r="Q313">
        <f>SmtRes!DC456</f>
        <v>0</v>
      </c>
      <c r="R313">
        <f>ROUND(ROUND(Q313*Source!I112, 2)*1, 2)</f>
        <v>0</v>
      </c>
      <c r="S313">
        <f>SmtRes!AC456</f>
        <v>0</v>
      </c>
      <c r="T313">
        <f>ROUND(ROUND(Q313*Source!I112, 2)*SmtRes!AK456, 2)</f>
        <v>0</v>
      </c>
      <c r="U313">
        <v>3</v>
      </c>
      <c r="Z313">
        <f>SmtRes!X456</f>
        <v>-1411127917</v>
      </c>
      <c r="AA313">
        <v>83566203</v>
      </c>
      <c r="AB313">
        <v>-697753276</v>
      </c>
    </row>
    <row r="314" spans="1:28" x14ac:dyDescent="0.2">
      <c r="A314">
        <v>20</v>
      </c>
      <c r="B314">
        <v>455</v>
      </c>
      <c r="C314">
        <v>3</v>
      </c>
      <c r="D314">
        <v>0</v>
      </c>
      <c r="E314">
        <f>SmtRes!AV455</f>
        <v>0</v>
      </c>
      <c r="F314" t="str">
        <f>SmtRes!I455</f>
        <v>01.3.02.08-0001</v>
      </c>
      <c r="G314" t="str">
        <f>SmtRes!K455</f>
        <v>Кислород технический газообразный</v>
      </c>
      <c r="H314" t="str">
        <f>SmtRes!O455</f>
        <v>м3</v>
      </c>
      <c r="I314">
        <f>SmtRes!Y455*Source!I112</f>
        <v>0.5655</v>
      </c>
      <c r="J314">
        <f>SmtRes!AO455</f>
        <v>1</v>
      </c>
      <c r="K314">
        <f>SmtRes!AE455</f>
        <v>8.7899999999999991</v>
      </c>
      <c r="L314">
        <f>SmtRes!DB455</f>
        <v>22.85</v>
      </c>
      <c r="M314">
        <f>ROUND(ROUND(L314*Source!I112, 2)*1, 2)</f>
        <v>4.97</v>
      </c>
      <c r="N314">
        <f>SmtRes!AA455</f>
        <v>84.03</v>
      </c>
      <c r="O314">
        <f>ROUND(ROUND(L314*Source!I112, 2)*SmtRes!DA455, 2)</f>
        <v>47.51</v>
      </c>
      <c r="P314">
        <f>SmtRes!AG455</f>
        <v>0</v>
      </c>
      <c r="Q314">
        <f>SmtRes!DC455</f>
        <v>0</v>
      </c>
      <c r="R314">
        <f>ROUND(ROUND(Q314*Source!I112, 2)*1, 2)</f>
        <v>0</v>
      </c>
      <c r="S314">
        <f>SmtRes!AC455</f>
        <v>0</v>
      </c>
      <c r="T314">
        <f>ROUND(ROUND(Q314*Source!I112, 2)*SmtRes!AK455, 2)</f>
        <v>0</v>
      </c>
      <c r="U314">
        <v>3</v>
      </c>
      <c r="Z314">
        <f>SmtRes!X455</f>
        <v>1597319531</v>
      </c>
      <c r="AA314">
        <v>-1568691806</v>
      </c>
      <c r="AB314">
        <v>1232018711</v>
      </c>
    </row>
    <row r="315" spans="1:28" x14ac:dyDescent="0.2">
      <c r="A315">
        <v>20</v>
      </c>
      <c r="B315">
        <v>454</v>
      </c>
      <c r="C315">
        <v>2</v>
      </c>
      <c r="D315">
        <v>0</v>
      </c>
      <c r="E315">
        <f>SmtRes!AV454</f>
        <v>0</v>
      </c>
      <c r="F315" t="str">
        <f>SmtRes!I454</f>
        <v>91.21.16-001</v>
      </c>
      <c r="G315" t="str">
        <f>SmtRes!K454</f>
        <v>Пресс-ножницы комбинированные</v>
      </c>
      <c r="H315" t="str">
        <f>SmtRes!O454</f>
        <v>маш.-ч</v>
      </c>
      <c r="I315">
        <f>SmtRes!Y454*Source!I112</f>
        <v>0.24162074999999994</v>
      </c>
      <c r="J315">
        <f>SmtRes!AO454</f>
        <v>1</v>
      </c>
      <c r="K315">
        <f>SmtRes!AF454</f>
        <v>14.3</v>
      </c>
      <c r="L315">
        <f>SmtRes!DB454</f>
        <v>15.88</v>
      </c>
      <c r="M315">
        <f>ROUND(ROUND(L315*Source!I112, 2)*1, 2)</f>
        <v>3.45</v>
      </c>
      <c r="N315">
        <f>SmtRes!AB454</f>
        <v>203.35</v>
      </c>
      <c r="O315">
        <f>ROUND(ROUND(L315*Source!I112, 2)*SmtRes!DA454, 2)</f>
        <v>49.06</v>
      </c>
      <c r="P315">
        <f>SmtRes!AG454</f>
        <v>8.82</v>
      </c>
      <c r="Q315">
        <f>SmtRes!DC454</f>
        <v>9.8000000000000007</v>
      </c>
      <c r="R315">
        <f>ROUND(ROUND(Q315*Source!I112, 2)*1, 2)</f>
        <v>2.13</v>
      </c>
      <c r="S315">
        <f>SmtRes!AC454</f>
        <v>431.83</v>
      </c>
      <c r="T315">
        <f>ROUND(ROUND(Q315*Source!I112, 2)*SmtRes!AK454, 2)</f>
        <v>104.28</v>
      </c>
      <c r="U315">
        <v>2</v>
      </c>
      <c r="Z315">
        <f>SmtRes!X454</f>
        <v>-575501913</v>
      </c>
      <c r="AA315">
        <v>1649159373</v>
      </c>
      <c r="AB315">
        <v>-48586562</v>
      </c>
    </row>
    <row r="316" spans="1:28" x14ac:dyDescent="0.2">
      <c r="A316">
        <v>20</v>
      </c>
      <c r="B316">
        <v>453</v>
      </c>
      <c r="C316">
        <v>2</v>
      </c>
      <c r="D316">
        <v>0</v>
      </c>
      <c r="E316">
        <f>SmtRes!AV453</f>
        <v>0</v>
      </c>
      <c r="F316" t="str">
        <f>SmtRes!I453</f>
        <v>91.17.04-233</v>
      </c>
      <c r="G316" t="str">
        <f>SmtRes!K453</f>
        <v>Установки для сварки ручной дуговой (постоянного тока)</v>
      </c>
      <c r="H316" t="str">
        <f>SmtRes!O453</f>
        <v>маш.-ч</v>
      </c>
      <c r="I316">
        <f>SmtRes!Y453*Source!I112</f>
        <v>7.8526743749999985</v>
      </c>
      <c r="J316">
        <f>SmtRes!AO453</f>
        <v>1</v>
      </c>
      <c r="K316">
        <f>SmtRes!AF453</f>
        <v>8.68</v>
      </c>
      <c r="L316">
        <f>SmtRes!DB453</f>
        <v>313.38</v>
      </c>
      <c r="M316">
        <f>ROUND(ROUND(L316*Source!I112, 2)*1, 2)</f>
        <v>68.16</v>
      </c>
      <c r="N316">
        <f>SmtRes!AB453</f>
        <v>123.43</v>
      </c>
      <c r="O316">
        <f>ROUND(ROUND(L316*Source!I112, 2)*SmtRes!DA453, 2)</f>
        <v>969.24</v>
      </c>
      <c r="P316">
        <f>SmtRes!AG453</f>
        <v>0</v>
      </c>
      <c r="Q316">
        <f>SmtRes!DC453</f>
        <v>0</v>
      </c>
      <c r="R316">
        <f>ROUND(ROUND(Q316*Source!I112, 2)*1, 2)</f>
        <v>0</v>
      </c>
      <c r="S316">
        <f>SmtRes!AC453</f>
        <v>0</v>
      </c>
      <c r="T316">
        <f>ROUND(ROUND(Q316*Source!I112, 2)*SmtRes!AK453, 2)</f>
        <v>0</v>
      </c>
      <c r="U316">
        <v>2</v>
      </c>
      <c r="Z316">
        <f>SmtRes!X453</f>
        <v>-1277097320</v>
      </c>
      <c r="AA316">
        <v>2017564419</v>
      </c>
      <c r="AB316">
        <v>-164228886</v>
      </c>
    </row>
    <row r="317" spans="1:28" x14ac:dyDescent="0.2">
      <c r="A317">
        <v>20</v>
      </c>
      <c r="B317">
        <v>452</v>
      </c>
      <c r="C317">
        <v>2</v>
      </c>
      <c r="D317">
        <v>0</v>
      </c>
      <c r="E317">
        <f>SmtRes!AV452</f>
        <v>0</v>
      </c>
      <c r="F317" t="str">
        <f>SmtRes!I452</f>
        <v>91.17.04-042</v>
      </c>
      <c r="G317" t="str">
        <f>SmtRes!K452</f>
        <v>Аппарат для газовой сварки и резки</v>
      </c>
      <c r="H317" t="str">
        <f>SmtRes!O452</f>
        <v>маш.-ч</v>
      </c>
      <c r="I317">
        <f>SmtRes!Y452*Source!I112</f>
        <v>0.28764374999999998</v>
      </c>
      <c r="J317">
        <f>SmtRes!AO452</f>
        <v>1</v>
      </c>
      <c r="K317">
        <f>SmtRes!AF452</f>
        <v>1.2</v>
      </c>
      <c r="L317">
        <f>SmtRes!DB452</f>
        <v>1.59</v>
      </c>
      <c r="M317">
        <f>ROUND(ROUND(L317*Source!I112, 2)*1, 2)</f>
        <v>0.35</v>
      </c>
      <c r="N317">
        <f>SmtRes!AB452</f>
        <v>17.059999999999999</v>
      </c>
      <c r="O317">
        <f>ROUND(ROUND(L317*Source!I112, 2)*SmtRes!DA452, 2)</f>
        <v>4.9800000000000004</v>
      </c>
      <c r="P317">
        <f>SmtRes!AG452</f>
        <v>0</v>
      </c>
      <c r="Q317">
        <f>SmtRes!DC452</f>
        <v>0</v>
      </c>
      <c r="R317">
        <f>ROUND(ROUND(Q317*Source!I112, 2)*1, 2)</f>
        <v>0</v>
      </c>
      <c r="S317">
        <f>SmtRes!AC452</f>
        <v>0</v>
      </c>
      <c r="T317">
        <f>ROUND(ROUND(Q317*Source!I112, 2)*SmtRes!AK452, 2)</f>
        <v>0</v>
      </c>
      <c r="U317">
        <v>2</v>
      </c>
      <c r="Z317">
        <f>SmtRes!X452</f>
        <v>-1135352110</v>
      </c>
      <c r="AA317">
        <v>-1753312835</v>
      </c>
      <c r="AB317">
        <v>-897136582</v>
      </c>
    </row>
    <row r="318" spans="1:28" x14ac:dyDescent="0.2">
      <c r="A318">
        <v>20</v>
      </c>
      <c r="B318">
        <v>451</v>
      </c>
      <c r="C318">
        <v>2</v>
      </c>
      <c r="D318">
        <v>0</v>
      </c>
      <c r="E318">
        <f>SmtRes!AV451</f>
        <v>0</v>
      </c>
      <c r="F318" t="str">
        <f>SmtRes!I451</f>
        <v>91.14.02-002</v>
      </c>
      <c r="G318" t="str">
        <f>SmtRes!K451</f>
        <v>Автомобили бортовые, грузоподъемность до 8 т</v>
      </c>
      <c r="H318" t="str">
        <f>SmtRes!O451</f>
        <v>маш.-ч</v>
      </c>
      <c r="I318">
        <f>SmtRes!Y451*Source!I112</f>
        <v>0.14382187499999999</v>
      </c>
      <c r="J318">
        <f>SmtRes!AO451</f>
        <v>1</v>
      </c>
      <c r="K318">
        <f>SmtRes!AF451</f>
        <v>107.03</v>
      </c>
      <c r="L318">
        <f>SmtRes!DB451</f>
        <v>70.78</v>
      </c>
      <c r="M318">
        <f>ROUND(ROUND(L318*Source!I112, 2)*1, 2)</f>
        <v>15.39</v>
      </c>
      <c r="N318">
        <f>SmtRes!AB451</f>
        <v>1521.97</v>
      </c>
      <c r="O318">
        <f>ROUND(ROUND(L318*Source!I112, 2)*SmtRes!DA451, 2)</f>
        <v>218.85</v>
      </c>
      <c r="P318">
        <f>SmtRes!AG451</f>
        <v>10.130000000000001</v>
      </c>
      <c r="Q318">
        <f>SmtRes!DC451</f>
        <v>6.71</v>
      </c>
      <c r="R318">
        <f>ROUND(ROUND(Q318*Source!I112, 2)*1, 2)</f>
        <v>1.46</v>
      </c>
      <c r="S318">
        <f>SmtRes!AC451</f>
        <v>495.96</v>
      </c>
      <c r="T318">
        <f>ROUND(ROUND(Q318*Source!I112, 2)*SmtRes!AK451, 2)</f>
        <v>71.48</v>
      </c>
      <c r="U318">
        <v>2</v>
      </c>
      <c r="Z318">
        <f>SmtRes!X451</f>
        <v>1565185662</v>
      </c>
      <c r="AA318">
        <v>714135053</v>
      </c>
      <c r="AB318">
        <v>57213464</v>
      </c>
    </row>
    <row r="319" spans="1:28" x14ac:dyDescent="0.2">
      <c r="A319">
        <v>20</v>
      </c>
      <c r="B319">
        <v>450</v>
      </c>
      <c r="C319">
        <v>2</v>
      </c>
      <c r="D319">
        <v>0</v>
      </c>
      <c r="E319">
        <f>SmtRes!AV450</f>
        <v>0</v>
      </c>
      <c r="F319" t="str">
        <f>SmtRes!I450</f>
        <v>91.05.05-014</v>
      </c>
      <c r="G319" t="str">
        <f>SmtRes!K450</f>
        <v>Краны на автомобильном ходу, грузоподъемность 10 т</v>
      </c>
      <c r="H319" t="str">
        <f>SmtRes!O450</f>
        <v>маш.-ч</v>
      </c>
      <c r="I319">
        <f>SmtRes!Y450*Source!I112</f>
        <v>1.7258624999999996</v>
      </c>
      <c r="J319">
        <f>SmtRes!AO450</f>
        <v>1</v>
      </c>
      <c r="K319">
        <f>SmtRes!AF450</f>
        <v>112.77</v>
      </c>
      <c r="L319">
        <f>SmtRes!DB450</f>
        <v>894.83</v>
      </c>
      <c r="M319">
        <f>ROUND(ROUND(L319*Source!I112, 2)*1, 2)</f>
        <v>194.63</v>
      </c>
      <c r="N319">
        <f>SmtRes!AB450</f>
        <v>1603.59</v>
      </c>
      <c r="O319">
        <f>ROUND(ROUND(L319*Source!I112, 2)*SmtRes!DA450, 2)</f>
        <v>2767.64</v>
      </c>
      <c r="P319">
        <f>SmtRes!AG450</f>
        <v>11.84</v>
      </c>
      <c r="Q319">
        <f>SmtRes!DC450</f>
        <v>93.95</v>
      </c>
      <c r="R319">
        <f>ROUND(ROUND(Q319*Source!I112, 2)*1, 2)</f>
        <v>20.43</v>
      </c>
      <c r="S319">
        <f>SmtRes!AC450</f>
        <v>579.69000000000005</v>
      </c>
      <c r="T319">
        <f>ROUND(ROUND(Q319*Source!I112, 2)*SmtRes!AK450, 2)</f>
        <v>1000.25</v>
      </c>
      <c r="U319">
        <v>2</v>
      </c>
      <c r="Z319">
        <f>SmtRes!X450</f>
        <v>903590057</v>
      </c>
      <c r="AA319">
        <v>1187349410</v>
      </c>
      <c r="AB319">
        <v>135634892</v>
      </c>
    </row>
    <row r="320" spans="1:28" x14ac:dyDescent="0.2">
      <c r="A320">
        <v>20</v>
      </c>
      <c r="B320">
        <v>448</v>
      </c>
      <c r="C320">
        <v>1</v>
      </c>
      <c r="D320">
        <v>0</v>
      </c>
      <c r="E320">
        <f>SmtRes!AV448</f>
        <v>1</v>
      </c>
      <c r="F320" t="str">
        <f>SmtRes!I448</f>
        <v>1-100-40-82</v>
      </c>
      <c r="G320" t="str">
        <f>SmtRes!K448</f>
        <v>Рабочий среднего разряда 4</v>
      </c>
      <c r="H320" t="str">
        <f>SmtRes!O448</f>
        <v>чел.-ч.</v>
      </c>
      <c r="I320">
        <f>SmtRes!Y448*Source!I112</f>
        <v>26.175581249999997</v>
      </c>
      <c r="J320">
        <f>SmtRes!AO448</f>
        <v>1</v>
      </c>
      <c r="K320">
        <f>SmtRes!AH448</f>
        <v>8.59</v>
      </c>
      <c r="L320">
        <f>SmtRes!DB448</f>
        <v>1033.79</v>
      </c>
      <c r="M320">
        <f>ROUND(ROUND(L320*Source!I112, 2)*1, 2)</f>
        <v>224.85</v>
      </c>
      <c r="N320">
        <f>SmtRes!AD448</f>
        <v>420.57</v>
      </c>
      <c r="O320">
        <f>ROUND(ROUND(L320*Source!I112, 2)*SmtRes!DA448, 2)</f>
        <v>11008.66</v>
      </c>
      <c r="P320">
        <f>SmtRes!AG448</f>
        <v>0</v>
      </c>
      <c r="Q320">
        <f>SmtRes!DC448</f>
        <v>0</v>
      </c>
      <c r="R320">
        <f>ROUND(ROUND(Q320*Source!I112, 2)*1, 2)</f>
        <v>0</v>
      </c>
      <c r="S320">
        <f>SmtRes!AC448</f>
        <v>0</v>
      </c>
      <c r="T320">
        <f>ROUND(ROUND(Q320*Source!I112, 2)*SmtRes!AK448, 2)</f>
        <v>0</v>
      </c>
      <c r="U320">
        <v>1</v>
      </c>
      <c r="Z320">
        <f>SmtRes!X448</f>
        <v>-1853062777</v>
      </c>
      <c r="AA320">
        <v>-1614965587</v>
      </c>
      <c r="AB320">
        <v>507693359</v>
      </c>
    </row>
    <row r="321" spans="1:28" x14ac:dyDescent="0.2">
      <c r="A321">
        <f>Source!A113</f>
        <v>17</v>
      </c>
      <c r="B321">
        <v>113</v>
      </c>
      <c r="C321">
        <v>3</v>
      </c>
      <c r="D321">
        <f>Source!BI113</f>
        <v>1</v>
      </c>
      <c r="E321">
        <f>Source!FS113</f>
        <v>0</v>
      </c>
      <c r="F321" t="str">
        <f>Source!F113</f>
        <v>08.3.08.02-0022</v>
      </c>
      <c r="G321" t="str">
        <f>Source!G113</f>
        <v>углок 50х5 ГОСТ 8509-93</v>
      </c>
      <c r="H321" t="str">
        <f>Source!H113</f>
        <v>т</v>
      </c>
      <c r="I321">
        <f>Source!I113</f>
        <v>0.13370000000000001</v>
      </c>
      <c r="J321">
        <v>1</v>
      </c>
      <c r="K321">
        <f>Source!AC113</f>
        <v>5857.74</v>
      </c>
      <c r="M321">
        <f>ROUND(K321*I321, 2)</f>
        <v>783.18</v>
      </c>
      <c r="N321">
        <f>Source!AC113*IF(Source!BC113&lt;&gt; 0, Source!BC113, 1)</f>
        <v>55999.994400000003</v>
      </c>
      <c r="O321">
        <f>ROUND(N321*I321, 2)</f>
        <v>7487.2</v>
      </c>
      <c r="P321">
        <f>Source!AE113</f>
        <v>0</v>
      </c>
      <c r="R321">
        <f>ROUND(P321*I321, 2)</f>
        <v>0</v>
      </c>
      <c r="S321">
        <f>Source!AE113*IF(Source!BS113&lt;&gt; 0, Source!BS113, 1)</f>
        <v>0</v>
      </c>
      <c r="T321">
        <f>ROUND(S321*I321, 2)</f>
        <v>0</v>
      </c>
      <c r="U321">
        <v>3</v>
      </c>
      <c r="Z321">
        <f>Source!GF113</f>
        <v>-1147092065</v>
      </c>
      <c r="AA321">
        <v>-345196933</v>
      </c>
      <c r="AB321">
        <v>-836824130</v>
      </c>
    </row>
    <row r="322" spans="1:28" x14ac:dyDescent="0.2">
      <c r="A322">
        <f>Source!A114</f>
        <v>17</v>
      </c>
      <c r="B322">
        <v>114</v>
      </c>
      <c r="C322">
        <v>3</v>
      </c>
      <c r="D322">
        <f>Source!BI114</f>
        <v>1</v>
      </c>
      <c r="E322">
        <f>Source!FS114</f>
        <v>0</v>
      </c>
      <c r="F322" t="str">
        <f>Source!F114</f>
        <v>08.3.08.02-0022</v>
      </c>
      <c r="G322" t="str">
        <f>Source!G114</f>
        <v>углок 25х4 ГОСТ 8509-93</v>
      </c>
      <c r="H322" t="str">
        <f>Source!H114</f>
        <v>т</v>
      </c>
      <c r="I322">
        <f>Source!I114</f>
        <v>2.2599999999999999E-2</v>
      </c>
      <c r="J322">
        <v>1</v>
      </c>
      <c r="K322">
        <f>Source!AC114</f>
        <v>4497.91</v>
      </c>
      <c r="M322">
        <f>ROUND(K322*I322, 2)</f>
        <v>101.65</v>
      </c>
      <c r="N322">
        <f>Source!AC114*IF(Source!BC114&lt;&gt; 0, Source!BC114, 1)</f>
        <v>43000.0196</v>
      </c>
      <c r="O322">
        <f>ROUND(N322*I322, 2)</f>
        <v>971.8</v>
      </c>
      <c r="P322">
        <f>Source!AE114</f>
        <v>0</v>
      </c>
      <c r="R322">
        <f>ROUND(P322*I322, 2)</f>
        <v>0</v>
      </c>
      <c r="S322">
        <f>Source!AE114*IF(Source!BS114&lt;&gt; 0, Source!BS114, 1)</f>
        <v>0</v>
      </c>
      <c r="T322">
        <f>ROUND(S322*I322, 2)</f>
        <v>0</v>
      </c>
      <c r="U322">
        <v>3</v>
      </c>
      <c r="Z322">
        <f>Source!GF114</f>
        <v>-354461807</v>
      </c>
      <c r="AA322">
        <v>-2135431481</v>
      </c>
      <c r="AB322">
        <v>485937594</v>
      </c>
    </row>
    <row r="323" spans="1:28" x14ac:dyDescent="0.2">
      <c r="A323">
        <f>Source!A115</f>
        <v>17</v>
      </c>
      <c r="B323">
        <v>115</v>
      </c>
      <c r="C323">
        <v>3</v>
      </c>
      <c r="D323">
        <f>Source!BI115</f>
        <v>1</v>
      </c>
      <c r="E323">
        <f>Source!FS115</f>
        <v>0</v>
      </c>
      <c r="F323" t="str">
        <f>Source!F115</f>
        <v>08.3.05.02-0052</v>
      </c>
      <c r="G323" t="str">
        <f>Source!G115</f>
        <v>лист S 4 ГОСТ 19903-2015, сталь С 255</v>
      </c>
      <c r="H323" t="str">
        <f>Source!H115</f>
        <v>т</v>
      </c>
      <c r="I323">
        <f>Source!I115</f>
        <v>6.8099999999999994E-2</v>
      </c>
      <c r="J323">
        <v>1</v>
      </c>
      <c r="K323">
        <f>Source!AC115</f>
        <v>4384.59</v>
      </c>
      <c r="M323">
        <f>ROUND(K323*I323, 2)</f>
        <v>298.58999999999997</v>
      </c>
      <c r="N323">
        <f>Source!AC115*IF(Source!BC115&lt;&gt; 0, Source!BC115, 1)</f>
        <v>41916.680400000005</v>
      </c>
      <c r="O323">
        <f>ROUND(N323*I323, 2)</f>
        <v>2854.53</v>
      </c>
      <c r="P323">
        <f>Source!AE115</f>
        <v>0</v>
      </c>
      <c r="R323">
        <f>ROUND(P323*I323, 2)</f>
        <v>0</v>
      </c>
      <c r="S323">
        <f>Source!AE115*IF(Source!BS115&lt;&gt; 0, Source!BS115, 1)</f>
        <v>0</v>
      </c>
      <c r="T323">
        <f>ROUND(S323*I323, 2)</f>
        <v>0</v>
      </c>
      <c r="U323">
        <v>3</v>
      </c>
      <c r="Z323">
        <f>Source!GF115</f>
        <v>428945971</v>
      </c>
      <c r="AA323">
        <v>-1589966448</v>
      </c>
      <c r="AB323">
        <v>-424552773</v>
      </c>
    </row>
    <row r="324" spans="1:28" x14ac:dyDescent="0.2">
      <c r="A324">
        <v>20</v>
      </c>
      <c r="B324">
        <v>480</v>
      </c>
      <c r="C324">
        <v>3</v>
      </c>
      <c r="D324">
        <v>0</v>
      </c>
      <c r="E324">
        <f>SmtRes!AV480</f>
        <v>0</v>
      </c>
      <c r="F324" t="str">
        <f>SmtRes!I480</f>
        <v>14.5.09.07-0029</v>
      </c>
      <c r="G324" t="str">
        <f>SmtRes!K480</f>
        <v>Растворитель марки Р-4</v>
      </c>
      <c r="H324" t="str">
        <f>SmtRes!O480</f>
        <v>т</v>
      </c>
      <c r="I324">
        <f>SmtRes!Y480*Source!I116</f>
        <v>3.5124E-4</v>
      </c>
      <c r="J324">
        <f>SmtRes!AO480</f>
        <v>1</v>
      </c>
      <c r="K324">
        <f>SmtRes!AE480</f>
        <v>11149.43</v>
      </c>
      <c r="L324">
        <f>SmtRes!DB480</f>
        <v>6.69</v>
      </c>
      <c r="M324">
        <f>ROUND(ROUND(L324*Source!I116, 2)*1, 2)</f>
        <v>3.92</v>
      </c>
      <c r="N324">
        <f>SmtRes!AA480</f>
        <v>106588.55</v>
      </c>
      <c r="O324">
        <f>ROUND(ROUND(L324*Source!I116, 2)*SmtRes!DA480, 2)</f>
        <v>37.479999999999997</v>
      </c>
      <c r="P324">
        <f>SmtRes!AG480</f>
        <v>0</v>
      </c>
      <c r="Q324">
        <f>SmtRes!DC480</f>
        <v>0</v>
      </c>
      <c r="R324">
        <f>ROUND(ROUND(Q324*Source!I116, 2)*1, 2)</f>
        <v>0</v>
      </c>
      <c r="S324">
        <f>SmtRes!AC480</f>
        <v>0</v>
      </c>
      <c r="T324">
        <f>ROUND(ROUND(Q324*Source!I116, 2)*SmtRes!AK480, 2)</f>
        <v>0</v>
      </c>
      <c r="U324">
        <v>3</v>
      </c>
      <c r="Z324">
        <f>SmtRes!X480</f>
        <v>-296986458</v>
      </c>
      <c r="AA324">
        <v>228994919</v>
      </c>
      <c r="AB324">
        <v>2021318896</v>
      </c>
    </row>
    <row r="325" spans="1:28" x14ac:dyDescent="0.2">
      <c r="A325">
        <v>20</v>
      </c>
      <c r="B325">
        <v>479</v>
      </c>
      <c r="C325">
        <v>3</v>
      </c>
      <c r="D325">
        <v>0</v>
      </c>
      <c r="E325">
        <f>SmtRes!AV479</f>
        <v>0</v>
      </c>
      <c r="F325" t="str">
        <f>SmtRes!I479</f>
        <v>14.4.01.01-0003</v>
      </c>
      <c r="G325" t="str">
        <f>SmtRes!K479</f>
        <v>Грунтовка ГФ-021 красно-коричневая</v>
      </c>
      <c r="H325" t="str">
        <f>SmtRes!O479</f>
        <v>т</v>
      </c>
      <c r="I325">
        <f>SmtRes!Y479*Source!I116</f>
        <v>1.8147400000000002E-4</v>
      </c>
      <c r="J325">
        <f>SmtRes!AO479</f>
        <v>1</v>
      </c>
      <c r="K325">
        <f>SmtRes!AE479</f>
        <v>12560.85</v>
      </c>
      <c r="L325">
        <f>SmtRes!DB479</f>
        <v>3.89</v>
      </c>
      <c r="M325">
        <f>ROUND(ROUND(L325*Source!I116, 2)*1, 2)</f>
        <v>2.2799999999999998</v>
      </c>
      <c r="N325">
        <f>SmtRes!AA479</f>
        <v>120081.73</v>
      </c>
      <c r="O325">
        <f>ROUND(ROUND(L325*Source!I116, 2)*SmtRes!DA479, 2)</f>
        <v>21.8</v>
      </c>
      <c r="P325">
        <f>SmtRes!AG479</f>
        <v>0</v>
      </c>
      <c r="Q325">
        <f>SmtRes!DC479</f>
        <v>0</v>
      </c>
      <c r="R325">
        <f>ROUND(ROUND(Q325*Source!I116, 2)*1, 2)</f>
        <v>0</v>
      </c>
      <c r="S325">
        <f>SmtRes!AC479</f>
        <v>0</v>
      </c>
      <c r="T325">
        <f>ROUND(ROUND(Q325*Source!I116, 2)*SmtRes!AK479, 2)</f>
        <v>0</v>
      </c>
      <c r="U325">
        <v>3</v>
      </c>
      <c r="Z325">
        <f>SmtRes!X479</f>
        <v>1741082987</v>
      </c>
      <c r="AA325">
        <v>-57740767</v>
      </c>
      <c r="AB325">
        <v>315383924</v>
      </c>
    </row>
    <row r="326" spans="1:28" x14ac:dyDescent="0.2">
      <c r="A326">
        <v>20</v>
      </c>
      <c r="B326">
        <v>478</v>
      </c>
      <c r="C326">
        <v>3</v>
      </c>
      <c r="D326">
        <v>0</v>
      </c>
      <c r="E326">
        <f>SmtRes!AV478</f>
        <v>0</v>
      </c>
      <c r="F326" t="str">
        <f>SmtRes!I478</f>
        <v>11.1.03.01-0077</v>
      </c>
      <c r="G326" t="str">
        <f>SmtRes!K478</f>
        <v>Бруски обрезные хвойных пород длиной 4-6,5 м, шириной 75-150 мм, толщиной 40-75 мм, I сорта</v>
      </c>
      <c r="H326" t="str">
        <f>SmtRes!O478</f>
        <v>м3</v>
      </c>
      <c r="I326">
        <f>SmtRes!Y478*Source!I116</f>
        <v>6.0296200000000007E-4</v>
      </c>
      <c r="J326">
        <f>SmtRes!AO478</f>
        <v>1</v>
      </c>
      <c r="K326">
        <f>SmtRes!AE478</f>
        <v>1793.05</v>
      </c>
      <c r="L326">
        <f>SmtRes!DB478</f>
        <v>1.85</v>
      </c>
      <c r="M326">
        <f>ROUND(ROUND(L326*Source!I116, 2)*1, 2)</f>
        <v>1.08</v>
      </c>
      <c r="N326">
        <f>SmtRes!AA478</f>
        <v>17141.560000000001</v>
      </c>
      <c r="O326">
        <f>ROUND(ROUND(L326*Source!I116, 2)*SmtRes!DA478, 2)</f>
        <v>10.32</v>
      </c>
      <c r="P326">
        <f>SmtRes!AG478</f>
        <v>0</v>
      </c>
      <c r="Q326">
        <f>SmtRes!DC478</f>
        <v>0</v>
      </c>
      <c r="R326">
        <f>ROUND(ROUND(Q326*Source!I116, 2)*1, 2)</f>
        <v>0</v>
      </c>
      <c r="S326">
        <f>SmtRes!AC478</f>
        <v>0</v>
      </c>
      <c r="T326">
        <f>ROUND(ROUND(Q326*Source!I116, 2)*SmtRes!AK478, 2)</f>
        <v>0</v>
      </c>
      <c r="U326">
        <v>3</v>
      </c>
      <c r="Z326">
        <f>SmtRes!X478</f>
        <v>-128313133</v>
      </c>
      <c r="AA326">
        <v>1300068984</v>
      </c>
      <c r="AB326">
        <v>2016584814</v>
      </c>
    </row>
    <row r="327" spans="1:28" x14ac:dyDescent="0.2">
      <c r="A327">
        <v>20</v>
      </c>
      <c r="B327">
        <v>477</v>
      </c>
      <c r="C327">
        <v>3</v>
      </c>
      <c r="D327">
        <v>0</v>
      </c>
      <c r="E327">
        <f>SmtRes!AV477</f>
        <v>0</v>
      </c>
      <c r="F327" t="str">
        <f>SmtRes!I477</f>
        <v>08.3.11.01-0091</v>
      </c>
      <c r="G327" t="str">
        <f>SmtRes!K477</f>
        <v>Швеллеры № 40 из стали марки Ст0</v>
      </c>
      <c r="H327" t="str">
        <f>SmtRes!O477</f>
        <v>т</v>
      </c>
      <c r="I327">
        <f>SmtRes!Y477*Source!I116</f>
        <v>1.1356760000000002E-3</v>
      </c>
      <c r="J327">
        <f>SmtRes!AO477</f>
        <v>1</v>
      </c>
      <c r="K327">
        <f>SmtRes!AE477</f>
        <v>6246.56</v>
      </c>
      <c r="L327">
        <f>SmtRes!DB477</f>
        <v>12.12</v>
      </c>
      <c r="M327">
        <f>ROUND(ROUND(L327*Source!I116, 2)*1, 2)</f>
        <v>7.1</v>
      </c>
      <c r="N327">
        <f>SmtRes!AA477</f>
        <v>59717.11</v>
      </c>
      <c r="O327">
        <f>ROUND(ROUND(L327*Source!I116, 2)*SmtRes!DA477, 2)</f>
        <v>67.88</v>
      </c>
      <c r="P327">
        <f>SmtRes!AG477</f>
        <v>0</v>
      </c>
      <c r="Q327">
        <f>SmtRes!DC477</f>
        <v>0</v>
      </c>
      <c r="R327">
        <f>ROUND(ROUND(Q327*Source!I116, 2)*1, 2)</f>
        <v>0</v>
      </c>
      <c r="S327">
        <f>SmtRes!AC477</f>
        <v>0</v>
      </c>
      <c r="T327">
        <f>ROUND(ROUND(Q327*Source!I116, 2)*SmtRes!AK477, 2)</f>
        <v>0</v>
      </c>
      <c r="U327">
        <v>3</v>
      </c>
      <c r="Z327">
        <f>SmtRes!X477</f>
        <v>1261042718</v>
      </c>
      <c r="AA327">
        <v>27682358</v>
      </c>
      <c r="AB327">
        <v>-337140723</v>
      </c>
    </row>
    <row r="328" spans="1:28" x14ac:dyDescent="0.2">
      <c r="A328">
        <v>20</v>
      </c>
      <c r="B328">
        <v>476</v>
      </c>
      <c r="C328">
        <v>3</v>
      </c>
      <c r="D328">
        <v>0</v>
      </c>
      <c r="E328">
        <f>SmtRes!AV476</f>
        <v>0</v>
      </c>
      <c r="F328" t="str">
        <f>SmtRes!I476</f>
        <v>08.3.03.06-0002</v>
      </c>
      <c r="G328" t="str">
        <f>SmtRes!K476</f>
        <v>Проволока горячекатаная в мотках, диаметром 6,3-6,5 мм</v>
      </c>
      <c r="H328" t="str">
        <f>SmtRes!O476</f>
        <v>т</v>
      </c>
      <c r="I328">
        <f>SmtRes!Y476*Source!I116</f>
        <v>1.7562000000000002E-5</v>
      </c>
      <c r="J328">
        <f>SmtRes!AO476</f>
        <v>1</v>
      </c>
      <c r="K328">
        <f>SmtRes!AE476</f>
        <v>4751.12</v>
      </c>
      <c r="L328">
        <f>SmtRes!DB476</f>
        <v>0.14000000000000001</v>
      </c>
      <c r="M328">
        <f>ROUND(ROUND(L328*Source!I116, 2)*1, 2)</f>
        <v>0.08</v>
      </c>
      <c r="N328">
        <f>SmtRes!AA476</f>
        <v>45420.71</v>
      </c>
      <c r="O328">
        <f>ROUND(ROUND(L328*Source!I116, 2)*SmtRes!DA476, 2)</f>
        <v>0.76</v>
      </c>
      <c r="P328">
        <f>SmtRes!AG476</f>
        <v>0</v>
      </c>
      <c r="Q328">
        <f>SmtRes!DC476</f>
        <v>0</v>
      </c>
      <c r="R328">
        <f>ROUND(ROUND(Q328*Source!I116, 2)*1, 2)</f>
        <v>0</v>
      </c>
      <c r="S328">
        <f>SmtRes!AC476</f>
        <v>0</v>
      </c>
      <c r="T328">
        <f>ROUND(ROUND(Q328*Source!I116, 2)*SmtRes!AK476, 2)</f>
        <v>0</v>
      </c>
      <c r="U328">
        <v>3</v>
      </c>
      <c r="Z328">
        <f>SmtRes!X476</f>
        <v>-936363311</v>
      </c>
      <c r="AA328">
        <v>1953540998</v>
      </c>
      <c r="AB328">
        <v>-698170758</v>
      </c>
    </row>
    <row r="329" spans="1:28" x14ac:dyDescent="0.2">
      <c r="A329">
        <v>20</v>
      </c>
      <c r="B329">
        <v>475</v>
      </c>
      <c r="C329">
        <v>3</v>
      </c>
      <c r="D329">
        <v>0</v>
      </c>
      <c r="E329">
        <f>SmtRes!AV475</f>
        <v>0</v>
      </c>
      <c r="F329" t="str">
        <f>SmtRes!I475</f>
        <v>08.2.02.11-0007</v>
      </c>
      <c r="G329" t="str">
        <f>SmtRes!K475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329" t="str">
        <f>SmtRes!O475</f>
        <v>10 м</v>
      </c>
      <c r="I329">
        <f>SmtRes!Y475*Source!I116</f>
        <v>1.0946980000000002E-2</v>
      </c>
      <c r="J329">
        <f>SmtRes!AO475</f>
        <v>1</v>
      </c>
      <c r="K329">
        <f>SmtRes!AE475</f>
        <v>64.47</v>
      </c>
      <c r="L329">
        <f>SmtRes!DB475</f>
        <v>1.21</v>
      </c>
      <c r="M329">
        <f>ROUND(ROUND(L329*Source!I116, 2)*1, 2)</f>
        <v>0.71</v>
      </c>
      <c r="N329">
        <f>SmtRes!AA475</f>
        <v>616.33000000000004</v>
      </c>
      <c r="O329">
        <f>ROUND(ROUND(L329*Source!I116, 2)*SmtRes!DA475, 2)</f>
        <v>6.79</v>
      </c>
      <c r="P329">
        <f>SmtRes!AG475</f>
        <v>0</v>
      </c>
      <c r="Q329">
        <f>SmtRes!DC475</f>
        <v>0</v>
      </c>
      <c r="R329">
        <f>ROUND(ROUND(Q329*Source!I116, 2)*1, 2)</f>
        <v>0</v>
      </c>
      <c r="S329">
        <f>SmtRes!AC475</f>
        <v>0</v>
      </c>
      <c r="T329">
        <f>ROUND(ROUND(Q329*Source!I116, 2)*SmtRes!AK475, 2)</f>
        <v>0</v>
      </c>
      <c r="U329">
        <v>3</v>
      </c>
      <c r="Z329">
        <f>SmtRes!X475</f>
        <v>4483628</v>
      </c>
      <c r="AA329">
        <v>-1842154134</v>
      </c>
      <c r="AB329">
        <v>494097890</v>
      </c>
    </row>
    <row r="330" spans="1:28" x14ac:dyDescent="0.2">
      <c r="A330">
        <v>20</v>
      </c>
      <c r="B330">
        <v>473</v>
      </c>
      <c r="C330">
        <v>3</v>
      </c>
      <c r="D330">
        <v>0</v>
      </c>
      <c r="E330">
        <f>SmtRes!AV473</f>
        <v>0</v>
      </c>
      <c r="F330" t="str">
        <f>SmtRes!I473</f>
        <v>07.2.07.12-0020</v>
      </c>
      <c r="G330" t="str">
        <f>SmtRes!K473</f>
        <v>Отдельные конструктивные элементы зданий и сооружений с преобладанием горячекатаных профилей, средняя масса сборочной единицы от 0,1 до 0,5 т</v>
      </c>
      <c r="H330" t="str">
        <f>SmtRes!O473</f>
        <v>т</v>
      </c>
      <c r="I330">
        <f>SmtRes!Y473*Source!I116</f>
        <v>5.8540000000000003E-4</v>
      </c>
      <c r="J330">
        <f>SmtRes!AO473</f>
        <v>1</v>
      </c>
      <c r="K330">
        <f>SmtRes!AE473</f>
        <v>8041.65</v>
      </c>
      <c r="L330">
        <f>SmtRes!DB473</f>
        <v>8.0399999999999991</v>
      </c>
      <c r="M330">
        <f>ROUND(ROUND(L330*Source!I116, 2)*1, 2)</f>
        <v>4.71</v>
      </c>
      <c r="N330">
        <f>SmtRes!AA473</f>
        <v>76878.17</v>
      </c>
      <c r="O330">
        <f>ROUND(ROUND(L330*Source!I116, 2)*SmtRes!DA473, 2)</f>
        <v>45.03</v>
      </c>
      <c r="P330">
        <f>SmtRes!AG473</f>
        <v>0</v>
      </c>
      <c r="Q330">
        <f>SmtRes!DC473</f>
        <v>0</v>
      </c>
      <c r="R330">
        <f>ROUND(ROUND(Q330*Source!I116, 2)*1, 2)</f>
        <v>0</v>
      </c>
      <c r="S330">
        <f>SmtRes!AC473</f>
        <v>0</v>
      </c>
      <c r="T330">
        <f>ROUND(ROUND(Q330*Source!I116, 2)*SmtRes!AK473, 2)</f>
        <v>0</v>
      </c>
      <c r="U330">
        <v>3</v>
      </c>
      <c r="Z330">
        <f>SmtRes!X473</f>
        <v>192534767</v>
      </c>
      <c r="AA330">
        <v>-1394894189</v>
      </c>
      <c r="AB330">
        <v>1893510759</v>
      </c>
    </row>
    <row r="331" spans="1:28" x14ac:dyDescent="0.2">
      <c r="A331">
        <v>20</v>
      </c>
      <c r="B331">
        <v>472</v>
      </c>
      <c r="C331">
        <v>3</v>
      </c>
      <c r="D331">
        <v>0</v>
      </c>
      <c r="E331">
        <f>SmtRes!AV472</f>
        <v>0</v>
      </c>
      <c r="F331" t="str">
        <f>SmtRes!I472</f>
        <v>01.7.20.08-0071</v>
      </c>
      <c r="G331" t="str">
        <f>SmtRes!K472</f>
        <v>Канаты пеньковые пропитанные</v>
      </c>
      <c r="H331" t="str">
        <f>SmtRes!O472</f>
        <v>т</v>
      </c>
      <c r="I331">
        <f>SmtRes!Y472*Source!I116</f>
        <v>5.8540000000000005E-5</v>
      </c>
      <c r="J331">
        <f>SmtRes!AO472</f>
        <v>1</v>
      </c>
      <c r="K331">
        <f>SmtRes!AE472</f>
        <v>30728.69</v>
      </c>
      <c r="L331">
        <f>SmtRes!DB472</f>
        <v>3.07</v>
      </c>
      <c r="M331">
        <f>ROUND(ROUND(L331*Source!I116, 2)*1, 2)</f>
        <v>1.8</v>
      </c>
      <c r="N331">
        <f>SmtRes!AA472</f>
        <v>293766.28000000003</v>
      </c>
      <c r="O331">
        <f>ROUND(ROUND(L331*Source!I116, 2)*SmtRes!DA472, 2)</f>
        <v>17.21</v>
      </c>
      <c r="P331">
        <f>SmtRes!AG472</f>
        <v>0</v>
      </c>
      <c r="Q331">
        <f>SmtRes!DC472</f>
        <v>0</v>
      </c>
      <c r="R331">
        <f>ROUND(ROUND(Q331*Source!I116, 2)*1, 2)</f>
        <v>0</v>
      </c>
      <c r="S331">
        <f>SmtRes!AC472</f>
        <v>0</v>
      </c>
      <c r="T331">
        <f>ROUND(ROUND(Q331*Source!I116, 2)*SmtRes!AK472, 2)</f>
        <v>0</v>
      </c>
      <c r="U331">
        <v>3</v>
      </c>
      <c r="Z331">
        <f>SmtRes!X472</f>
        <v>-1850711024</v>
      </c>
      <c r="AA331">
        <v>-1306267028</v>
      </c>
      <c r="AB331">
        <v>466771672</v>
      </c>
    </row>
    <row r="332" spans="1:28" x14ac:dyDescent="0.2">
      <c r="A332">
        <v>20</v>
      </c>
      <c r="B332">
        <v>471</v>
      </c>
      <c r="C332">
        <v>3</v>
      </c>
      <c r="D332">
        <v>0</v>
      </c>
      <c r="E332">
        <f>SmtRes!AV471</f>
        <v>0</v>
      </c>
      <c r="F332" t="str">
        <f>SmtRes!I471</f>
        <v>01.7.15.06-0111</v>
      </c>
      <c r="G332" t="str">
        <f>SmtRes!K471</f>
        <v>Гвозди строительные</v>
      </c>
      <c r="H332" t="str">
        <f>SmtRes!O471</f>
        <v>т</v>
      </c>
      <c r="I332">
        <f>SmtRes!Y471*Source!I116</f>
        <v>5.854000000000001E-6</v>
      </c>
      <c r="J332">
        <f>SmtRes!AO471</f>
        <v>1</v>
      </c>
      <c r="K332">
        <f>SmtRes!AE471</f>
        <v>7671.42</v>
      </c>
      <c r="L332">
        <f>SmtRes!DB471</f>
        <v>0.08</v>
      </c>
      <c r="M332">
        <f>ROUND(ROUND(L332*Source!I116, 2)*1, 2)</f>
        <v>0.05</v>
      </c>
      <c r="N332">
        <f>SmtRes!AA471</f>
        <v>73338.78</v>
      </c>
      <c r="O332">
        <f>ROUND(ROUND(L332*Source!I116, 2)*SmtRes!DA471, 2)</f>
        <v>0.48</v>
      </c>
      <c r="P332">
        <f>SmtRes!AG471</f>
        <v>0</v>
      </c>
      <c r="Q332">
        <f>SmtRes!DC471</f>
        <v>0</v>
      </c>
      <c r="R332">
        <f>ROUND(ROUND(Q332*Source!I116, 2)*1, 2)</f>
        <v>0</v>
      </c>
      <c r="S332">
        <f>SmtRes!AC471</f>
        <v>0</v>
      </c>
      <c r="T332">
        <f>ROUND(ROUND(Q332*Source!I116, 2)*SmtRes!AK471, 2)</f>
        <v>0</v>
      </c>
      <c r="U332">
        <v>3</v>
      </c>
      <c r="Z332">
        <f>SmtRes!X471</f>
        <v>628974256</v>
      </c>
      <c r="AA332">
        <v>115486231</v>
      </c>
      <c r="AB332">
        <v>761367653</v>
      </c>
    </row>
    <row r="333" spans="1:28" x14ac:dyDescent="0.2">
      <c r="A333">
        <v>20</v>
      </c>
      <c r="B333">
        <v>469</v>
      </c>
      <c r="C333">
        <v>3</v>
      </c>
      <c r="D333">
        <v>0</v>
      </c>
      <c r="E333">
        <f>SmtRes!AV469</f>
        <v>0</v>
      </c>
      <c r="F333" t="str">
        <f>SmtRes!I469</f>
        <v>01.7.11.07-0035</v>
      </c>
      <c r="G333" t="str">
        <f>SmtRes!K469</f>
        <v>Электроды диаметром 4 мм Э46</v>
      </c>
      <c r="H333" t="str">
        <f>SmtRes!O469</f>
        <v>т</v>
      </c>
      <c r="I333">
        <f>SmtRes!Y469*Source!I116</f>
        <v>2.3416000000000001E-3</v>
      </c>
      <c r="J333">
        <f>SmtRes!AO469</f>
        <v>1</v>
      </c>
      <c r="K333">
        <f>SmtRes!AE469</f>
        <v>11891.1</v>
      </c>
      <c r="L333">
        <f>SmtRes!DB469</f>
        <v>47.56</v>
      </c>
      <c r="M333">
        <f>ROUND(ROUND(L333*Source!I116, 2)*1, 2)</f>
        <v>27.84</v>
      </c>
      <c r="N333">
        <f>SmtRes!AA469</f>
        <v>113678.92</v>
      </c>
      <c r="O333">
        <f>ROUND(ROUND(L333*Source!I116, 2)*SmtRes!DA469, 2)</f>
        <v>266.14999999999998</v>
      </c>
      <c r="P333">
        <f>SmtRes!AG469</f>
        <v>0</v>
      </c>
      <c r="Q333">
        <f>SmtRes!DC469</f>
        <v>0</v>
      </c>
      <c r="R333">
        <f>ROUND(ROUND(Q333*Source!I116, 2)*1, 2)</f>
        <v>0</v>
      </c>
      <c r="S333">
        <f>SmtRes!AC469</f>
        <v>0</v>
      </c>
      <c r="T333">
        <f>ROUND(ROUND(Q333*Source!I116, 2)*SmtRes!AK469, 2)</f>
        <v>0</v>
      </c>
      <c r="U333">
        <v>3</v>
      </c>
      <c r="Z333">
        <f>SmtRes!X469</f>
        <v>-2063612885</v>
      </c>
      <c r="AA333">
        <v>1347236949</v>
      </c>
      <c r="AB333">
        <v>663626300</v>
      </c>
    </row>
    <row r="334" spans="1:28" x14ac:dyDescent="0.2">
      <c r="A334">
        <v>20</v>
      </c>
      <c r="B334">
        <v>468</v>
      </c>
      <c r="C334">
        <v>3</v>
      </c>
      <c r="D334">
        <v>0</v>
      </c>
      <c r="E334">
        <f>SmtRes!AV468</f>
        <v>0</v>
      </c>
      <c r="F334" t="str">
        <f>SmtRes!I468</f>
        <v>01.3.02.09-0022</v>
      </c>
      <c r="G334" t="str">
        <f>SmtRes!K468</f>
        <v>Пропан-бутан, смесь техническая</v>
      </c>
      <c r="H334" t="str">
        <f>SmtRes!O468</f>
        <v>кг</v>
      </c>
      <c r="I334">
        <f>SmtRes!Y468*Source!I116</f>
        <v>0.24001400000000001</v>
      </c>
      <c r="J334">
        <f>SmtRes!AO468</f>
        <v>1</v>
      </c>
      <c r="K334">
        <f>SmtRes!AE468</f>
        <v>4.47</v>
      </c>
      <c r="L334">
        <f>SmtRes!DB468</f>
        <v>1.83</v>
      </c>
      <c r="M334">
        <f>ROUND(ROUND(L334*Source!I116, 2)*1, 2)</f>
        <v>1.07</v>
      </c>
      <c r="N334">
        <f>SmtRes!AA468</f>
        <v>42.73</v>
      </c>
      <c r="O334">
        <f>ROUND(ROUND(L334*Source!I116, 2)*SmtRes!DA468, 2)</f>
        <v>10.23</v>
      </c>
      <c r="P334">
        <f>SmtRes!AG468</f>
        <v>0</v>
      </c>
      <c r="Q334">
        <f>SmtRes!DC468</f>
        <v>0</v>
      </c>
      <c r="R334">
        <f>ROUND(ROUND(Q334*Source!I116, 2)*1, 2)</f>
        <v>0</v>
      </c>
      <c r="S334">
        <f>SmtRes!AC468</f>
        <v>0</v>
      </c>
      <c r="T334">
        <f>ROUND(ROUND(Q334*Source!I116, 2)*SmtRes!AK468, 2)</f>
        <v>0</v>
      </c>
      <c r="U334">
        <v>3</v>
      </c>
      <c r="Z334">
        <f>SmtRes!X468</f>
        <v>-1411127917</v>
      </c>
      <c r="AA334">
        <v>83566203</v>
      </c>
      <c r="AB334">
        <v>-697753276</v>
      </c>
    </row>
    <row r="335" spans="1:28" x14ac:dyDescent="0.2">
      <c r="A335">
        <v>20</v>
      </c>
      <c r="B335">
        <v>467</v>
      </c>
      <c r="C335">
        <v>3</v>
      </c>
      <c r="D335">
        <v>0</v>
      </c>
      <c r="E335">
        <f>SmtRes!AV467</f>
        <v>0</v>
      </c>
      <c r="F335" t="str">
        <f>SmtRes!I467</f>
        <v>01.3.02.08-0001</v>
      </c>
      <c r="G335" t="str">
        <f>SmtRes!K467</f>
        <v>Кислород технический газообразный</v>
      </c>
      <c r="H335" t="str">
        <f>SmtRes!O467</f>
        <v>м3</v>
      </c>
      <c r="I335">
        <f>SmtRes!Y467*Source!I116</f>
        <v>0.8019980000000001</v>
      </c>
      <c r="J335">
        <f>SmtRes!AO467</f>
        <v>1</v>
      </c>
      <c r="K335">
        <f>SmtRes!AE467</f>
        <v>8.7899999999999991</v>
      </c>
      <c r="L335">
        <f>SmtRes!DB467</f>
        <v>12.04</v>
      </c>
      <c r="M335">
        <f>ROUND(ROUND(L335*Source!I116, 2)*1, 2)</f>
        <v>7.05</v>
      </c>
      <c r="N335">
        <f>SmtRes!AA467</f>
        <v>84.03</v>
      </c>
      <c r="O335">
        <f>ROUND(ROUND(L335*Source!I116, 2)*SmtRes!DA467, 2)</f>
        <v>67.400000000000006</v>
      </c>
      <c r="P335">
        <f>SmtRes!AG467</f>
        <v>0</v>
      </c>
      <c r="Q335">
        <f>SmtRes!DC467</f>
        <v>0</v>
      </c>
      <c r="R335">
        <f>ROUND(ROUND(Q335*Source!I116, 2)*1, 2)</f>
        <v>0</v>
      </c>
      <c r="S335">
        <f>SmtRes!AC467</f>
        <v>0</v>
      </c>
      <c r="T335">
        <f>ROUND(ROUND(Q335*Source!I116, 2)*SmtRes!AK467, 2)</f>
        <v>0</v>
      </c>
      <c r="U335">
        <v>3</v>
      </c>
      <c r="Z335">
        <f>SmtRes!X467</f>
        <v>1597319531</v>
      </c>
      <c r="AA335">
        <v>-1568691806</v>
      </c>
      <c r="AB335">
        <v>1232018711</v>
      </c>
    </row>
    <row r="336" spans="1:28" x14ac:dyDescent="0.2">
      <c r="A336">
        <v>20</v>
      </c>
      <c r="B336">
        <v>466</v>
      </c>
      <c r="C336">
        <v>2</v>
      </c>
      <c r="D336">
        <v>0</v>
      </c>
      <c r="E336">
        <f>SmtRes!AV466</f>
        <v>0</v>
      </c>
      <c r="F336" t="str">
        <f>SmtRes!I466</f>
        <v>91.17.04-171</v>
      </c>
      <c r="G336" t="str">
        <f>SmtRes!K466</f>
        <v>Преобразователи сварочные номинальным сварочным током 315-500 А</v>
      </c>
      <c r="H336" t="str">
        <f>SmtRes!O466</f>
        <v>маш.-ч</v>
      </c>
      <c r="I336">
        <f>SmtRes!Y466*Source!I116</f>
        <v>5.1948249649999987</v>
      </c>
      <c r="J336">
        <f>SmtRes!AO466</f>
        <v>1</v>
      </c>
      <c r="K336">
        <f>SmtRes!AF466</f>
        <v>13.92</v>
      </c>
      <c r="L336">
        <f>SmtRes!DB466</f>
        <v>123.52</v>
      </c>
      <c r="M336">
        <f>ROUND(ROUND(L336*Source!I116, 2)*1, 2)</f>
        <v>72.31</v>
      </c>
      <c r="N336">
        <f>SmtRes!AB466</f>
        <v>197.94</v>
      </c>
      <c r="O336">
        <f>ROUND(ROUND(L336*Source!I116, 2)*SmtRes!DA466, 2)</f>
        <v>1028.25</v>
      </c>
      <c r="P336">
        <f>SmtRes!AG466</f>
        <v>0</v>
      </c>
      <c r="Q336">
        <f>SmtRes!DC466</f>
        <v>0</v>
      </c>
      <c r="R336">
        <f>ROUND(ROUND(Q336*Source!I116, 2)*1, 2)</f>
        <v>0</v>
      </c>
      <c r="S336">
        <f>SmtRes!AC466</f>
        <v>0</v>
      </c>
      <c r="T336">
        <f>ROUND(ROUND(Q336*Source!I116, 2)*SmtRes!AK466, 2)</f>
        <v>0</v>
      </c>
      <c r="U336">
        <v>2</v>
      </c>
      <c r="Z336">
        <f>SmtRes!X466</f>
        <v>-700358725</v>
      </c>
      <c r="AA336">
        <v>439687694</v>
      </c>
      <c r="AB336">
        <v>-1346563271</v>
      </c>
    </row>
    <row r="337" spans="1:28" x14ac:dyDescent="0.2">
      <c r="A337">
        <v>20</v>
      </c>
      <c r="B337">
        <v>465</v>
      </c>
      <c r="C337">
        <v>2</v>
      </c>
      <c r="D337">
        <v>0</v>
      </c>
      <c r="E337">
        <f>SmtRes!AV465</f>
        <v>0</v>
      </c>
      <c r="F337" t="str">
        <f>SmtRes!I465</f>
        <v>91.17.04-042</v>
      </c>
      <c r="G337" t="str">
        <f>SmtRes!K465</f>
        <v>Аппарат для газовой сварки и резки</v>
      </c>
      <c r="H337" t="str">
        <f>SmtRes!O465</f>
        <v>маш.-ч</v>
      </c>
      <c r="I337">
        <f>SmtRes!Y465*Source!I116</f>
        <v>1.2619321449999998</v>
      </c>
      <c r="J337">
        <f>SmtRes!AO465</f>
        <v>1</v>
      </c>
      <c r="K337">
        <f>SmtRes!AF465</f>
        <v>1.2</v>
      </c>
      <c r="L337">
        <f>SmtRes!DB465</f>
        <v>2.59</v>
      </c>
      <c r="M337">
        <f>ROUND(ROUND(L337*Source!I116, 2)*1, 2)</f>
        <v>1.52</v>
      </c>
      <c r="N337">
        <f>SmtRes!AB465</f>
        <v>17.059999999999999</v>
      </c>
      <c r="O337">
        <f>ROUND(ROUND(L337*Source!I116, 2)*SmtRes!DA465, 2)</f>
        <v>21.61</v>
      </c>
      <c r="P337">
        <f>SmtRes!AG465</f>
        <v>0</v>
      </c>
      <c r="Q337">
        <f>SmtRes!DC465</f>
        <v>0</v>
      </c>
      <c r="R337">
        <f>ROUND(ROUND(Q337*Source!I116, 2)*1, 2)</f>
        <v>0</v>
      </c>
      <c r="S337">
        <f>SmtRes!AC465</f>
        <v>0</v>
      </c>
      <c r="T337">
        <f>ROUND(ROUND(Q337*Source!I116, 2)*SmtRes!AK465, 2)</f>
        <v>0</v>
      </c>
      <c r="U337">
        <v>2</v>
      </c>
      <c r="Z337">
        <f>SmtRes!X465</f>
        <v>-1135352110</v>
      </c>
      <c r="AA337">
        <v>-1753312835</v>
      </c>
      <c r="AB337">
        <v>-897136582</v>
      </c>
    </row>
    <row r="338" spans="1:28" x14ac:dyDescent="0.2">
      <c r="A338">
        <v>20</v>
      </c>
      <c r="B338">
        <v>464</v>
      </c>
      <c r="C338">
        <v>2</v>
      </c>
      <c r="D338">
        <v>0</v>
      </c>
      <c r="E338">
        <f>SmtRes!AV464</f>
        <v>0</v>
      </c>
      <c r="F338" t="str">
        <f>SmtRes!I464</f>
        <v>91.14.02-001</v>
      </c>
      <c r="G338" t="str">
        <f>SmtRes!K464</f>
        <v>Автомобили бортовые, грузоподъемность до 5 т</v>
      </c>
      <c r="H338" t="str">
        <f>SmtRes!O464</f>
        <v>маш.-ч</v>
      </c>
      <c r="I338">
        <f>SmtRes!Y464*Source!I116</f>
        <v>0.147096385</v>
      </c>
      <c r="J338">
        <f>SmtRes!AO464</f>
        <v>1</v>
      </c>
      <c r="K338">
        <f>SmtRes!AF464</f>
        <v>86.79</v>
      </c>
      <c r="L338">
        <f>SmtRes!DB464</f>
        <v>21.81</v>
      </c>
      <c r="M338">
        <f>ROUND(ROUND(L338*Source!I116, 2)*1, 2)</f>
        <v>12.77</v>
      </c>
      <c r="N338">
        <f>SmtRes!AB464</f>
        <v>1234.1500000000001</v>
      </c>
      <c r="O338">
        <f>ROUND(ROUND(L338*Source!I116, 2)*SmtRes!DA464, 2)</f>
        <v>181.59</v>
      </c>
      <c r="P338">
        <f>SmtRes!AG464</f>
        <v>10.130000000000001</v>
      </c>
      <c r="Q338">
        <f>SmtRes!DC464</f>
        <v>2.79</v>
      </c>
      <c r="R338">
        <f>ROUND(ROUND(Q338*Source!I116, 2)*1, 2)</f>
        <v>1.63</v>
      </c>
      <c r="S338">
        <f>SmtRes!AC464</f>
        <v>495.96</v>
      </c>
      <c r="T338">
        <f>ROUND(ROUND(Q338*Source!I116, 2)*SmtRes!AK464, 2)</f>
        <v>79.8</v>
      </c>
      <c r="U338">
        <v>2</v>
      </c>
      <c r="Z338">
        <f>SmtRes!X464</f>
        <v>1171957361</v>
      </c>
      <c r="AA338">
        <v>1399406067</v>
      </c>
      <c r="AB338">
        <v>-337305530</v>
      </c>
    </row>
    <row r="339" spans="1:28" x14ac:dyDescent="0.2">
      <c r="A339">
        <v>20</v>
      </c>
      <c r="B339">
        <v>463</v>
      </c>
      <c r="C339">
        <v>2</v>
      </c>
      <c r="D339">
        <v>0</v>
      </c>
      <c r="E339">
        <f>SmtRes!AV463</f>
        <v>0</v>
      </c>
      <c r="F339" t="str">
        <f>SmtRes!I463</f>
        <v>91.06.01-003</v>
      </c>
      <c r="G339" t="str">
        <f>SmtRes!K463</f>
        <v>Домкраты гидравлические, грузоподъемность 63-100 т</v>
      </c>
      <c r="H339" t="str">
        <f>SmtRes!O463</f>
        <v>маш.-ч</v>
      </c>
      <c r="I339">
        <f>SmtRes!Y463*Source!I116</f>
        <v>2.6787025899999994</v>
      </c>
      <c r="J339">
        <f>SmtRes!AO463</f>
        <v>1</v>
      </c>
      <c r="K339">
        <f>SmtRes!AF463</f>
        <v>0.83</v>
      </c>
      <c r="L339">
        <f>SmtRes!DB463</f>
        <v>3.8</v>
      </c>
      <c r="M339">
        <f>ROUND(ROUND(L339*Source!I116, 2)*1, 2)</f>
        <v>2.2200000000000002</v>
      </c>
      <c r="N339">
        <f>SmtRes!AB463</f>
        <v>11.8</v>
      </c>
      <c r="O339">
        <f>ROUND(ROUND(L339*Source!I116, 2)*SmtRes!DA463, 2)</f>
        <v>31.57</v>
      </c>
      <c r="P339">
        <f>SmtRes!AG463</f>
        <v>0</v>
      </c>
      <c r="Q339">
        <f>SmtRes!DC463</f>
        <v>0</v>
      </c>
      <c r="R339">
        <f>ROUND(ROUND(Q339*Source!I116, 2)*1, 2)</f>
        <v>0</v>
      </c>
      <c r="S339">
        <f>SmtRes!AC463</f>
        <v>0</v>
      </c>
      <c r="T339">
        <f>ROUND(ROUND(Q339*Source!I116, 2)*SmtRes!AK463, 2)</f>
        <v>0</v>
      </c>
      <c r="U339">
        <v>2</v>
      </c>
      <c r="Z339">
        <f>SmtRes!X463</f>
        <v>452270374</v>
      </c>
      <c r="AA339">
        <v>-1167805411</v>
      </c>
      <c r="AB339">
        <v>-1517674733</v>
      </c>
    </row>
    <row r="340" spans="1:28" x14ac:dyDescent="0.2">
      <c r="A340">
        <v>20</v>
      </c>
      <c r="B340">
        <v>462</v>
      </c>
      <c r="C340">
        <v>2</v>
      </c>
      <c r="D340">
        <v>0</v>
      </c>
      <c r="E340">
        <f>SmtRes!AV462</f>
        <v>0</v>
      </c>
      <c r="F340" t="str">
        <f>SmtRes!I462</f>
        <v>91.05.05-014</v>
      </c>
      <c r="G340" t="str">
        <f>SmtRes!K462</f>
        <v>Краны на автомобильном ходу, грузоподъемность 10 т</v>
      </c>
      <c r="H340" t="str">
        <f>SmtRes!O462</f>
        <v>маш.-ч</v>
      </c>
      <c r="I340">
        <f>SmtRes!Y462*Source!I116</f>
        <v>3.5767647299999998</v>
      </c>
      <c r="J340">
        <f>SmtRes!AO462</f>
        <v>1</v>
      </c>
      <c r="K340">
        <f>SmtRes!AF462</f>
        <v>112.77</v>
      </c>
      <c r="L340">
        <f>SmtRes!DB462</f>
        <v>689.02</v>
      </c>
      <c r="M340">
        <f>ROUND(ROUND(L340*Source!I116, 2)*1, 2)</f>
        <v>403.35</v>
      </c>
      <c r="N340">
        <f>SmtRes!AB462</f>
        <v>1603.59</v>
      </c>
      <c r="O340">
        <f>ROUND(ROUND(L340*Source!I116, 2)*SmtRes!DA462, 2)</f>
        <v>5735.64</v>
      </c>
      <c r="P340">
        <f>SmtRes!AG462</f>
        <v>11.84</v>
      </c>
      <c r="Q340">
        <f>SmtRes!DC462</f>
        <v>79.569999999999993</v>
      </c>
      <c r="R340">
        <f>ROUND(ROUND(Q340*Source!I116, 2)*1, 2)</f>
        <v>46.58</v>
      </c>
      <c r="S340">
        <f>SmtRes!AC462</f>
        <v>579.69000000000005</v>
      </c>
      <c r="T340">
        <f>ROUND(ROUND(Q340*Source!I116, 2)*SmtRes!AK462, 2)</f>
        <v>2280.56</v>
      </c>
      <c r="U340">
        <v>2</v>
      </c>
      <c r="Z340">
        <f>SmtRes!X462</f>
        <v>903590057</v>
      </c>
      <c r="AA340">
        <v>1187349410</v>
      </c>
      <c r="AB340">
        <v>135634892</v>
      </c>
    </row>
    <row r="341" spans="1:28" x14ac:dyDescent="0.2">
      <c r="A341">
        <v>20</v>
      </c>
      <c r="B341">
        <v>461</v>
      </c>
      <c r="C341">
        <v>2</v>
      </c>
      <c r="D341">
        <v>0</v>
      </c>
      <c r="E341">
        <f>SmtRes!AV461</f>
        <v>0</v>
      </c>
      <c r="F341" t="str">
        <f>SmtRes!I461</f>
        <v>91.05.02-005</v>
      </c>
      <c r="G341" t="str">
        <f>SmtRes!K461</f>
        <v>Краны козловые, грузоподъемность 32 т</v>
      </c>
      <c r="H341" t="str">
        <f>SmtRes!O461</f>
        <v>маш.-ч</v>
      </c>
      <c r="I341">
        <f>SmtRes!Y461*Source!I116</f>
        <v>7.7419149999999992E-2</v>
      </c>
      <c r="J341">
        <f>SmtRes!AO461</f>
        <v>1</v>
      </c>
      <c r="K341">
        <f>SmtRes!AF461</f>
        <v>121.8</v>
      </c>
      <c r="L341">
        <f>SmtRes!DB461</f>
        <v>16.11</v>
      </c>
      <c r="M341">
        <f>ROUND(ROUND(L341*Source!I116, 2)*1, 2)</f>
        <v>9.43</v>
      </c>
      <c r="N341">
        <f>SmtRes!AB461</f>
        <v>1732</v>
      </c>
      <c r="O341">
        <f>ROUND(ROUND(L341*Source!I116, 2)*SmtRes!DA461, 2)</f>
        <v>134.09</v>
      </c>
      <c r="P341">
        <f>SmtRes!AG461</f>
        <v>13.49</v>
      </c>
      <c r="Q341">
        <f>SmtRes!DC461</f>
        <v>1.96</v>
      </c>
      <c r="R341">
        <f>ROUND(ROUND(Q341*Source!I116, 2)*1, 2)</f>
        <v>1.1499999999999999</v>
      </c>
      <c r="S341">
        <f>SmtRes!AC461</f>
        <v>660.47</v>
      </c>
      <c r="T341">
        <f>ROUND(ROUND(Q341*Source!I116, 2)*SmtRes!AK461, 2)</f>
        <v>56.3</v>
      </c>
      <c r="U341">
        <v>2</v>
      </c>
      <c r="Z341">
        <f>SmtRes!X461</f>
        <v>1732737796</v>
      </c>
      <c r="AA341">
        <v>421420774</v>
      </c>
      <c r="AB341">
        <v>1837299789</v>
      </c>
    </row>
    <row r="342" spans="1:28" x14ac:dyDescent="0.2">
      <c r="A342">
        <v>20</v>
      </c>
      <c r="B342">
        <v>459</v>
      </c>
      <c r="C342">
        <v>1</v>
      </c>
      <c r="D342">
        <v>0</v>
      </c>
      <c r="E342">
        <f>SmtRes!AV459</f>
        <v>1</v>
      </c>
      <c r="F342" t="str">
        <f>SmtRes!I459</f>
        <v>1-100-36-82</v>
      </c>
      <c r="G342" t="str">
        <f>SmtRes!K459</f>
        <v>Рабочий среднего разряда 3.6</v>
      </c>
      <c r="H342" t="str">
        <f>SmtRes!O459</f>
        <v>чел.-ч.</v>
      </c>
      <c r="I342">
        <f>SmtRes!Y459*Source!I116</f>
        <v>30.294113395</v>
      </c>
      <c r="J342">
        <f>SmtRes!AO459</f>
        <v>1</v>
      </c>
      <c r="K342">
        <f>SmtRes!AH459</f>
        <v>8.1999999999999993</v>
      </c>
      <c r="L342">
        <f>SmtRes!DB459</f>
        <v>466.79</v>
      </c>
      <c r="M342">
        <f>ROUND(ROUND(L342*Source!I116, 2)*1, 2)</f>
        <v>273.26</v>
      </c>
      <c r="N342">
        <f>SmtRes!AD459</f>
        <v>401.47</v>
      </c>
      <c r="O342">
        <f>ROUND(ROUND(L342*Source!I116, 2)*SmtRes!DA459, 2)</f>
        <v>13378.81</v>
      </c>
      <c r="P342">
        <f>SmtRes!AG459</f>
        <v>0</v>
      </c>
      <c r="Q342">
        <f>SmtRes!DC459</f>
        <v>0</v>
      </c>
      <c r="R342">
        <f>ROUND(ROUND(Q342*Source!I116, 2)*1, 2)</f>
        <v>0</v>
      </c>
      <c r="S342">
        <f>SmtRes!AC459</f>
        <v>0</v>
      </c>
      <c r="T342">
        <f>ROUND(ROUND(Q342*Source!I116, 2)*SmtRes!AK459, 2)</f>
        <v>0</v>
      </c>
      <c r="U342">
        <v>1</v>
      </c>
      <c r="Z342">
        <f>SmtRes!X459</f>
        <v>-1152063509</v>
      </c>
      <c r="AA342">
        <v>149218511</v>
      </c>
      <c r="AB342">
        <v>-554369775</v>
      </c>
    </row>
    <row r="343" spans="1:28" x14ac:dyDescent="0.2">
      <c r="A343">
        <v>20</v>
      </c>
      <c r="B343">
        <v>491</v>
      </c>
      <c r="C343">
        <v>3</v>
      </c>
      <c r="D343">
        <v>0</v>
      </c>
      <c r="E343">
        <f>SmtRes!AV491</f>
        <v>0</v>
      </c>
      <c r="F343" t="str">
        <f>SmtRes!I491</f>
        <v>999-9950</v>
      </c>
      <c r="G343" t="str">
        <f>SmtRes!K491</f>
        <v>Вспомогательные ненормируемые материалы (2% от ОЗП)</v>
      </c>
      <c r="H343" t="str">
        <f>SmtRes!O491</f>
        <v>РУБ</v>
      </c>
      <c r="I343">
        <f>SmtRes!Y491*Source!I117</f>
        <v>1.3473060000000001</v>
      </c>
      <c r="J343">
        <f>SmtRes!AO491</f>
        <v>1</v>
      </c>
      <c r="K343">
        <f>SmtRes!AE491</f>
        <v>1</v>
      </c>
      <c r="L343">
        <f>SmtRes!DB491</f>
        <v>15.63</v>
      </c>
      <c r="M343">
        <f>ROUND(ROUND(L343*Source!I117, 2)*1, 2)</f>
        <v>1.35</v>
      </c>
      <c r="N343">
        <f>SmtRes!AA491</f>
        <v>9.56</v>
      </c>
      <c r="O343">
        <f>ROUND(ROUND(L343*Source!I117, 2)*SmtRes!DA491, 2)</f>
        <v>12.91</v>
      </c>
      <c r="P343">
        <f>SmtRes!AG491</f>
        <v>0</v>
      </c>
      <c r="Q343">
        <f>SmtRes!DC491</f>
        <v>0</v>
      </c>
      <c r="R343">
        <f>ROUND(ROUND(Q343*Source!I117, 2)*1, 2)</f>
        <v>0</v>
      </c>
      <c r="S343">
        <f>SmtRes!AC491</f>
        <v>0</v>
      </c>
      <c r="T343">
        <f>ROUND(ROUND(Q343*Source!I117, 2)*SmtRes!AK491, 2)</f>
        <v>0</v>
      </c>
      <c r="U343">
        <v>3</v>
      </c>
      <c r="Z343">
        <f>SmtRes!X491</f>
        <v>-1731369543</v>
      </c>
      <c r="AA343">
        <v>-1544322804</v>
      </c>
      <c r="AB343">
        <v>1831113819</v>
      </c>
    </row>
    <row r="344" spans="1:28" x14ac:dyDescent="0.2">
      <c r="A344">
        <v>20</v>
      </c>
      <c r="B344">
        <v>490</v>
      </c>
      <c r="C344">
        <v>3</v>
      </c>
      <c r="D344">
        <v>0</v>
      </c>
      <c r="E344">
        <f>SmtRes!AV490</f>
        <v>0</v>
      </c>
      <c r="F344" t="str">
        <f>SmtRes!I490</f>
        <v>01.7.11.07-0044</v>
      </c>
      <c r="G344" t="str">
        <f>SmtRes!K490</f>
        <v>Электроды диаметром 5 мм Э42</v>
      </c>
      <c r="H344" t="str">
        <f>SmtRes!O490</f>
        <v>т</v>
      </c>
      <c r="I344">
        <f>SmtRes!Y490*Source!I117</f>
        <v>1.8532999999999998E-3</v>
      </c>
      <c r="J344">
        <f>SmtRes!AO490</f>
        <v>1</v>
      </c>
      <c r="K344">
        <f>SmtRes!AE490</f>
        <v>10397.450000000001</v>
      </c>
      <c r="L344">
        <f>SmtRes!DB490</f>
        <v>223.55</v>
      </c>
      <c r="M344">
        <f>ROUND(ROUND(L344*Source!I117, 2)*1, 2)</f>
        <v>19.27</v>
      </c>
      <c r="N344">
        <f>SmtRes!AA490</f>
        <v>99399.62</v>
      </c>
      <c r="O344">
        <f>ROUND(ROUND(L344*Source!I117, 2)*SmtRes!DA490, 2)</f>
        <v>184.22</v>
      </c>
      <c r="P344">
        <f>SmtRes!AG490</f>
        <v>0</v>
      </c>
      <c r="Q344">
        <f>SmtRes!DC490</f>
        <v>0</v>
      </c>
      <c r="R344">
        <f>ROUND(ROUND(Q344*Source!I117, 2)*1, 2)</f>
        <v>0</v>
      </c>
      <c r="S344">
        <f>SmtRes!AC490</f>
        <v>0</v>
      </c>
      <c r="T344">
        <f>ROUND(ROUND(Q344*Source!I117, 2)*SmtRes!AK490, 2)</f>
        <v>0</v>
      </c>
      <c r="U344">
        <v>3</v>
      </c>
      <c r="Z344">
        <f>SmtRes!X490</f>
        <v>1392569568</v>
      </c>
      <c r="AA344">
        <v>1042670337</v>
      </c>
      <c r="AB344">
        <v>-795158670</v>
      </c>
    </row>
    <row r="345" spans="1:28" x14ac:dyDescent="0.2">
      <c r="A345">
        <v>20</v>
      </c>
      <c r="B345">
        <v>489</v>
      </c>
      <c r="C345">
        <v>3</v>
      </c>
      <c r="D345">
        <v>0</v>
      </c>
      <c r="E345">
        <f>SmtRes!AV489</f>
        <v>0</v>
      </c>
      <c r="F345" t="str">
        <f>SmtRes!I489</f>
        <v>01.3.02.09-0022</v>
      </c>
      <c r="G345" t="str">
        <f>SmtRes!K489</f>
        <v>Пропан-бутан, смесь техническая</v>
      </c>
      <c r="H345" t="str">
        <f>SmtRes!O489</f>
        <v>кг</v>
      </c>
      <c r="I345">
        <f>SmtRes!Y489*Source!I117</f>
        <v>4.3099999999999999E-2</v>
      </c>
      <c r="J345">
        <f>SmtRes!AO489</f>
        <v>1</v>
      </c>
      <c r="K345">
        <f>SmtRes!AE489</f>
        <v>4.47</v>
      </c>
      <c r="L345">
        <f>SmtRes!DB489</f>
        <v>2.2400000000000002</v>
      </c>
      <c r="M345">
        <f>ROUND(ROUND(L345*Source!I117, 2)*1, 2)</f>
        <v>0.19</v>
      </c>
      <c r="N345">
        <f>SmtRes!AA489</f>
        <v>42.73</v>
      </c>
      <c r="O345">
        <f>ROUND(ROUND(L345*Source!I117, 2)*SmtRes!DA489, 2)</f>
        <v>1.82</v>
      </c>
      <c r="P345">
        <f>SmtRes!AG489</f>
        <v>0</v>
      </c>
      <c r="Q345">
        <f>SmtRes!DC489</f>
        <v>0</v>
      </c>
      <c r="R345">
        <f>ROUND(ROUND(Q345*Source!I117, 2)*1, 2)</f>
        <v>0</v>
      </c>
      <c r="S345">
        <f>SmtRes!AC489</f>
        <v>0</v>
      </c>
      <c r="T345">
        <f>ROUND(ROUND(Q345*Source!I117, 2)*SmtRes!AK489, 2)</f>
        <v>0</v>
      </c>
      <c r="U345">
        <v>3</v>
      </c>
      <c r="Z345">
        <f>SmtRes!X489</f>
        <v>-1411127917</v>
      </c>
      <c r="AA345">
        <v>83566203</v>
      </c>
      <c r="AB345">
        <v>-697753276</v>
      </c>
    </row>
    <row r="346" spans="1:28" x14ac:dyDescent="0.2">
      <c r="A346">
        <v>20</v>
      </c>
      <c r="B346">
        <v>488</v>
      </c>
      <c r="C346">
        <v>3</v>
      </c>
      <c r="D346">
        <v>0</v>
      </c>
      <c r="E346">
        <f>SmtRes!AV488</f>
        <v>0</v>
      </c>
      <c r="F346" t="str">
        <f>SmtRes!I488</f>
        <v>01.3.02.08-0001</v>
      </c>
      <c r="G346" t="str">
        <f>SmtRes!K488</f>
        <v>Кислород технический газообразный</v>
      </c>
      <c r="H346" t="str">
        <f>SmtRes!O488</f>
        <v>м3</v>
      </c>
      <c r="I346">
        <f>SmtRes!Y488*Source!I117</f>
        <v>0.22412000000000001</v>
      </c>
      <c r="J346">
        <f>SmtRes!AO488</f>
        <v>1</v>
      </c>
      <c r="K346">
        <f>SmtRes!AE488</f>
        <v>8.7899999999999991</v>
      </c>
      <c r="L346">
        <f>SmtRes!DB488</f>
        <v>22.85</v>
      </c>
      <c r="M346">
        <f>ROUND(ROUND(L346*Source!I117, 2)*1, 2)</f>
        <v>1.97</v>
      </c>
      <c r="N346">
        <f>SmtRes!AA488</f>
        <v>84.03</v>
      </c>
      <c r="O346">
        <f>ROUND(ROUND(L346*Source!I117, 2)*SmtRes!DA488, 2)</f>
        <v>18.829999999999998</v>
      </c>
      <c r="P346">
        <f>SmtRes!AG488</f>
        <v>0</v>
      </c>
      <c r="Q346">
        <f>SmtRes!DC488</f>
        <v>0</v>
      </c>
      <c r="R346">
        <f>ROUND(ROUND(Q346*Source!I117, 2)*1, 2)</f>
        <v>0</v>
      </c>
      <c r="S346">
        <f>SmtRes!AC488</f>
        <v>0</v>
      </c>
      <c r="T346">
        <f>ROUND(ROUND(Q346*Source!I117, 2)*SmtRes!AK488, 2)</f>
        <v>0</v>
      </c>
      <c r="U346">
        <v>3</v>
      </c>
      <c r="Z346">
        <f>SmtRes!X488</f>
        <v>1597319531</v>
      </c>
      <c r="AA346">
        <v>-1568691806</v>
      </c>
      <c r="AB346">
        <v>1232018711</v>
      </c>
    </row>
    <row r="347" spans="1:28" x14ac:dyDescent="0.2">
      <c r="A347">
        <v>20</v>
      </c>
      <c r="B347">
        <v>487</v>
      </c>
      <c r="C347">
        <v>2</v>
      </c>
      <c r="D347">
        <v>0</v>
      </c>
      <c r="E347">
        <f>SmtRes!AV487</f>
        <v>0</v>
      </c>
      <c r="F347" t="str">
        <f>SmtRes!I487</f>
        <v>91.21.16-001</v>
      </c>
      <c r="G347" t="str">
        <f>SmtRes!K487</f>
        <v>Пресс-ножницы комбинированные</v>
      </c>
      <c r="H347" t="str">
        <f>SmtRes!O487</f>
        <v>маш.-ч</v>
      </c>
      <c r="I347">
        <f>SmtRes!Y487*Source!I117</f>
        <v>9.5759579999999983E-2</v>
      </c>
      <c r="J347">
        <f>SmtRes!AO487</f>
        <v>1</v>
      </c>
      <c r="K347">
        <f>SmtRes!AF487</f>
        <v>14.3</v>
      </c>
      <c r="L347">
        <f>SmtRes!DB487</f>
        <v>15.88</v>
      </c>
      <c r="M347">
        <f>ROUND(ROUND(L347*Source!I117, 2)*1, 2)</f>
        <v>1.37</v>
      </c>
      <c r="N347">
        <f>SmtRes!AB487</f>
        <v>203.35</v>
      </c>
      <c r="O347">
        <f>ROUND(ROUND(L347*Source!I117, 2)*SmtRes!DA487, 2)</f>
        <v>19.48</v>
      </c>
      <c r="P347">
        <f>SmtRes!AG487</f>
        <v>8.82</v>
      </c>
      <c r="Q347">
        <f>SmtRes!DC487</f>
        <v>10.78</v>
      </c>
      <c r="R347">
        <f>ROUND(ROUND(Q347*Source!I117, 2)*1, 2)</f>
        <v>0.93</v>
      </c>
      <c r="S347">
        <f>SmtRes!AC487</f>
        <v>431.83</v>
      </c>
      <c r="T347">
        <f>ROUND(ROUND(Q347*Source!I117, 2)*SmtRes!AK487, 2)</f>
        <v>45.53</v>
      </c>
      <c r="U347">
        <v>2</v>
      </c>
      <c r="Z347">
        <f>SmtRes!X487</f>
        <v>-575501913</v>
      </c>
      <c r="AA347">
        <v>1649159373</v>
      </c>
      <c r="AB347">
        <v>-48586562</v>
      </c>
    </row>
    <row r="348" spans="1:28" x14ac:dyDescent="0.2">
      <c r="A348">
        <v>20</v>
      </c>
      <c r="B348">
        <v>486</v>
      </c>
      <c r="C348">
        <v>2</v>
      </c>
      <c r="D348">
        <v>0</v>
      </c>
      <c r="E348">
        <f>SmtRes!AV486</f>
        <v>0</v>
      </c>
      <c r="F348" t="str">
        <f>SmtRes!I486</f>
        <v>91.17.04-233</v>
      </c>
      <c r="G348" t="str">
        <f>SmtRes!K486</f>
        <v>Установки для сварки ручной дуговой (постоянного тока)</v>
      </c>
      <c r="H348" t="str">
        <f>SmtRes!O486</f>
        <v>маш.-ч</v>
      </c>
      <c r="I348">
        <f>SmtRes!Y486*Source!I117</f>
        <v>3.1121863499999995</v>
      </c>
      <c r="J348">
        <f>SmtRes!AO486</f>
        <v>1</v>
      </c>
      <c r="K348">
        <f>SmtRes!AF486</f>
        <v>8.68</v>
      </c>
      <c r="L348">
        <f>SmtRes!DB486</f>
        <v>313.38</v>
      </c>
      <c r="M348">
        <f>ROUND(ROUND(L348*Source!I117, 2)*1, 2)</f>
        <v>27.01</v>
      </c>
      <c r="N348">
        <f>SmtRes!AB486</f>
        <v>123.43</v>
      </c>
      <c r="O348">
        <f>ROUND(ROUND(L348*Source!I117, 2)*SmtRes!DA486, 2)</f>
        <v>384.08</v>
      </c>
      <c r="P348">
        <f>SmtRes!AG486</f>
        <v>0</v>
      </c>
      <c r="Q348">
        <f>SmtRes!DC486</f>
        <v>0</v>
      </c>
      <c r="R348">
        <f>ROUND(ROUND(Q348*Source!I117, 2)*1, 2)</f>
        <v>0</v>
      </c>
      <c r="S348">
        <f>SmtRes!AC486</f>
        <v>0</v>
      </c>
      <c r="T348">
        <f>ROUND(ROUND(Q348*Source!I117, 2)*SmtRes!AK486, 2)</f>
        <v>0</v>
      </c>
      <c r="U348">
        <v>2</v>
      </c>
      <c r="Z348">
        <f>SmtRes!X486</f>
        <v>-1277097320</v>
      </c>
      <c r="AA348">
        <v>2017564419</v>
      </c>
      <c r="AB348">
        <v>-164228886</v>
      </c>
    </row>
    <row r="349" spans="1:28" x14ac:dyDescent="0.2">
      <c r="A349">
        <v>20</v>
      </c>
      <c r="B349">
        <v>485</v>
      </c>
      <c r="C349">
        <v>2</v>
      </c>
      <c r="D349">
        <v>0</v>
      </c>
      <c r="E349">
        <f>SmtRes!AV485</f>
        <v>0</v>
      </c>
      <c r="F349" t="str">
        <f>SmtRes!I485</f>
        <v>91.17.04-042</v>
      </c>
      <c r="G349" t="str">
        <f>SmtRes!K485</f>
        <v>Аппарат для газовой сварки и резки</v>
      </c>
      <c r="H349" t="str">
        <f>SmtRes!O485</f>
        <v>маш.-ч</v>
      </c>
      <c r="I349">
        <f>SmtRes!Y485*Source!I117</f>
        <v>0.11399949999999998</v>
      </c>
      <c r="J349">
        <f>SmtRes!AO485</f>
        <v>1</v>
      </c>
      <c r="K349">
        <f>SmtRes!AF485</f>
        <v>1.2</v>
      </c>
      <c r="L349">
        <f>SmtRes!DB485</f>
        <v>1.59</v>
      </c>
      <c r="M349">
        <f>ROUND(ROUND(L349*Source!I117, 2)*1, 2)</f>
        <v>0.14000000000000001</v>
      </c>
      <c r="N349">
        <f>SmtRes!AB485</f>
        <v>17.059999999999999</v>
      </c>
      <c r="O349">
        <f>ROUND(ROUND(L349*Source!I117, 2)*SmtRes!DA485, 2)</f>
        <v>1.99</v>
      </c>
      <c r="P349">
        <f>SmtRes!AG485</f>
        <v>0</v>
      </c>
      <c r="Q349">
        <f>SmtRes!DC485</f>
        <v>0</v>
      </c>
      <c r="R349">
        <f>ROUND(ROUND(Q349*Source!I117, 2)*1, 2)</f>
        <v>0</v>
      </c>
      <c r="S349">
        <f>SmtRes!AC485</f>
        <v>0</v>
      </c>
      <c r="T349">
        <f>ROUND(ROUND(Q349*Source!I117, 2)*SmtRes!AK485, 2)</f>
        <v>0</v>
      </c>
      <c r="U349">
        <v>2</v>
      </c>
      <c r="Z349">
        <f>SmtRes!X485</f>
        <v>-1135352110</v>
      </c>
      <c r="AA349">
        <v>-1753312835</v>
      </c>
      <c r="AB349">
        <v>-897136582</v>
      </c>
    </row>
    <row r="350" spans="1:28" x14ac:dyDescent="0.2">
      <c r="A350">
        <v>20</v>
      </c>
      <c r="B350">
        <v>484</v>
      </c>
      <c r="C350">
        <v>2</v>
      </c>
      <c r="D350">
        <v>0</v>
      </c>
      <c r="E350">
        <f>SmtRes!AV484</f>
        <v>0</v>
      </c>
      <c r="F350" t="str">
        <f>SmtRes!I484</f>
        <v>91.14.02-002</v>
      </c>
      <c r="G350" t="str">
        <f>SmtRes!K484</f>
        <v>Автомобили бортовые, грузоподъемность до 8 т</v>
      </c>
      <c r="H350" t="str">
        <f>SmtRes!O484</f>
        <v>маш.-ч</v>
      </c>
      <c r="I350">
        <f>SmtRes!Y484*Source!I117</f>
        <v>5.6999749999999988E-2</v>
      </c>
      <c r="J350">
        <f>SmtRes!AO484</f>
        <v>1</v>
      </c>
      <c r="K350">
        <f>SmtRes!AF484</f>
        <v>107.03</v>
      </c>
      <c r="L350">
        <f>SmtRes!DB484</f>
        <v>70.78</v>
      </c>
      <c r="M350">
        <f>ROUND(ROUND(L350*Source!I117, 2)*1, 2)</f>
        <v>6.1</v>
      </c>
      <c r="N350">
        <f>SmtRes!AB484</f>
        <v>1521.97</v>
      </c>
      <c r="O350">
        <f>ROUND(ROUND(L350*Source!I117, 2)*SmtRes!DA484, 2)</f>
        <v>86.74</v>
      </c>
      <c r="P350">
        <f>SmtRes!AG484</f>
        <v>10.130000000000001</v>
      </c>
      <c r="Q350">
        <f>SmtRes!DC484</f>
        <v>7.38</v>
      </c>
      <c r="R350">
        <f>ROUND(ROUND(Q350*Source!I117, 2)*1, 2)</f>
        <v>0.64</v>
      </c>
      <c r="S350">
        <f>SmtRes!AC484</f>
        <v>495.96</v>
      </c>
      <c r="T350">
        <f>ROUND(ROUND(Q350*Source!I117, 2)*SmtRes!AK484, 2)</f>
        <v>31.33</v>
      </c>
      <c r="U350">
        <v>2</v>
      </c>
      <c r="Z350">
        <f>SmtRes!X484</f>
        <v>1565185662</v>
      </c>
      <c r="AA350">
        <v>714135053</v>
      </c>
      <c r="AB350">
        <v>57213464</v>
      </c>
    </row>
    <row r="351" spans="1:28" x14ac:dyDescent="0.2">
      <c r="A351">
        <v>20</v>
      </c>
      <c r="B351">
        <v>483</v>
      </c>
      <c r="C351">
        <v>2</v>
      </c>
      <c r="D351">
        <v>0</v>
      </c>
      <c r="E351">
        <f>SmtRes!AV483</f>
        <v>0</v>
      </c>
      <c r="F351" t="str">
        <f>SmtRes!I483</f>
        <v>91.05.05-014</v>
      </c>
      <c r="G351" t="str">
        <f>SmtRes!K483</f>
        <v>Краны на автомобильном ходу, грузоподъемность 10 т</v>
      </c>
      <c r="H351" t="str">
        <f>SmtRes!O483</f>
        <v>маш.-ч</v>
      </c>
      <c r="I351">
        <f>SmtRes!Y483*Source!I117</f>
        <v>0.68399699999999986</v>
      </c>
      <c r="J351">
        <f>SmtRes!AO483</f>
        <v>1</v>
      </c>
      <c r="K351">
        <f>SmtRes!AF483</f>
        <v>112.77</v>
      </c>
      <c r="L351">
        <f>SmtRes!DB483</f>
        <v>894.83</v>
      </c>
      <c r="M351">
        <f>ROUND(ROUND(L351*Source!I117, 2)*1, 2)</f>
        <v>77.13</v>
      </c>
      <c r="N351">
        <f>SmtRes!AB483</f>
        <v>1603.59</v>
      </c>
      <c r="O351">
        <f>ROUND(ROUND(L351*Source!I117, 2)*SmtRes!DA483, 2)</f>
        <v>1096.79</v>
      </c>
      <c r="P351">
        <f>SmtRes!AG483</f>
        <v>11.84</v>
      </c>
      <c r="Q351">
        <f>SmtRes!DC483</f>
        <v>103.35</v>
      </c>
      <c r="R351">
        <f>ROUND(ROUND(Q351*Source!I117, 2)*1, 2)</f>
        <v>8.91</v>
      </c>
      <c r="S351">
        <f>SmtRes!AC483</f>
        <v>579.69000000000005</v>
      </c>
      <c r="T351">
        <f>ROUND(ROUND(Q351*Source!I117, 2)*SmtRes!AK483, 2)</f>
        <v>436.23</v>
      </c>
      <c r="U351">
        <v>2</v>
      </c>
      <c r="Z351">
        <f>SmtRes!X483</f>
        <v>903590057</v>
      </c>
      <c r="AA351">
        <v>1187349410</v>
      </c>
      <c r="AB351">
        <v>135634892</v>
      </c>
    </row>
    <row r="352" spans="1:28" x14ac:dyDescent="0.2">
      <c r="A352">
        <v>20</v>
      </c>
      <c r="B352">
        <v>481</v>
      </c>
      <c r="C352">
        <v>1</v>
      </c>
      <c r="D352">
        <v>0</v>
      </c>
      <c r="E352">
        <f>SmtRes!AV481</f>
        <v>1</v>
      </c>
      <c r="F352" t="str">
        <f>SmtRes!I481</f>
        <v>1-100-40-82</v>
      </c>
      <c r="G352" t="str">
        <f>SmtRes!K481</f>
        <v>Рабочий среднего разряда 4</v>
      </c>
      <c r="H352" t="str">
        <f>SmtRes!O481</f>
        <v>чел.-ч.</v>
      </c>
      <c r="I352">
        <f>SmtRes!Y481*Source!I117</f>
        <v>10.373954499999998</v>
      </c>
      <c r="J352">
        <f>SmtRes!AO481</f>
        <v>1</v>
      </c>
      <c r="K352">
        <f>SmtRes!AH481</f>
        <v>8.59</v>
      </c>
      <c r="L352">
        <f>SmtRes!DB481</f>
        <v>1137.1600000000001</v>
      </c>
      <c r="M352">
        <f>ROUND(ROUND(L352*Source!I117, 2)*1, 2)</f>
        <v>98.02</v>
      </c>
      <c r="N352">
        <f>SmtRes!AD481</f>
        <v>420.57</v>
      </c>
      <c r="O352">
        <f>ROUND(ROUND(L352*Source!I117, 2)*SmtRes!DA481, 2)</f>
        <v>4799.0600000000004</v>
      </c>
      <c r="P352">
        <f>SmtRes!AG481</f>
        <v>0</v>
      </c>
      <c r="Q352">
        <f>SmtRes!DC481</f>
        <v>0</v>
      </c>
      <c r="R352">
        <f>ROUND(ROUND(Q352*Source!I117, 2)*1, 2)</f>
        <v>0</v>
      </c>
      <c r="S352">
        <f>SmtRes!AC481</f>
        <v>0</v>
      </c>
      <c r="T352">
        <f>ROUND(ROUND(Q352*Source!I117, 2)*SmtRes!AK481, 2)</f>
        <v>0</v>
      </c>
      <c r="U352">
        <v>1</v>
      </c>
      <c r="Z352">
        <f>SmtRes!X481</f>
        <v>-1853062777</v>
      </c>
      <c r="AA352">
        <v>-1614965587</v>
      </c>
      <c r="AB352">
        <v>507693359</v>
      </c>
    </row>
    <row r="353" spans="1:28" x14ac:dyDescent="0.2">
      <c r="A353">
        <f>Source!A118</f>
        <v>17</v>
      </c>
      <c r="B353">
        <v>118</v>
      </c>
      <c r="C353">
        <v>3</v>
      </c>
      <c r="D353">
        <f>Source!BI118</f>
        <v>1</v>
      </c>
      <c r="E353">
        <f>Source!FS118</f>
        <v>0</v>
      </c>
      <c r="F353" t="str">
        <f>Source!F118</f>
        <v>08.3.11.01-0041</v>
      </c>
      <c r="G353" t="str">
        <f>Source!G118</f>
        <v>швеллер 12У ГОСТ 8240-97</v>
      </c>
      <c r="H353" t="str">
        <f>Source!H118</f>
        <v>т</v>
      </c>
      <c r="I353">
        <f>Source!I118</f>
        <v>8.1939999999999999E-2</v>
      </c>
      <c r="J353">
        <v>1</v>
      </c>
      <c r="K353">
        <f>Source!AC118</f>
        <v>7322.18</v>
      </c>
      <c r="M353">
        <f>ROUND(K353*I353, 2)</f>
        <v>599.98</v>
      </c>
      <c r="N353">
        <f>Source!AC118*IF(Source!BC118&lt;&gt; 0, Source!BC118, 1)</f>
        <v>70000.040800000002</v>
      </c>
      <c r="O353">
        <f>ROUND(N353*I353, 2)</f>
        <v>5735.8</v>
      </c>
      <c r="P353">
        <f>Source!AE118</f>
        <v>0</v>
      </c>
      <c r="R353">
        <f>ROUND(P353*I353, 2)</f>
        <v>0</v>
      </c>
      <c r="S353">
        <f>Source!AE118*IF(Source!BS118&lt;&gt; 0, Source!BS118, 1)</f>
        <v>0</v>
      </c>
      <c r="T353">
        <f>ROUND(S353*I353, 2)</f>
        <v>0</v>
      </c>
      <c r="U353">
        <v>3</v>
      </c>
      <c r="Z353">
        <f>Source!GF118</f>
        <v>-2019252520</v>
      </c>
      <c r="AA353">
        <v>933571835</v>
      </c>
      <c r="AB353">
        <v>-1257071303</v>
      </c>
    </row>
    <row r="354" spans="1:28" x14ac:dyDescent="0.2">
      <c r="A354">
        <f>Source!A119</f>
        <v>17</v>
      </c>
      <c r="B354">
        <v>119</v>
      </c>
      <c r="C354">
        <v>3</v>
      </c>
      <c r="D354">
        <f>Source!BI119</f>
        <v>1</v>
      </c>
      <c r="E354">
        <f>Source!FS119</f>
        <v>0</v>
      </c>
      <c r="F354" t="str">
        <f>Source!F119</f>
        <v>08.3.05.02-0052</v>
      </c>
      <c r="G354" t="str">
        <f>Source!G119</f>
        <v>лист S  6  ГОСТ 19903-2015, сталь С 255</v>
      </c>
      <c r="H354" t="str">
        <f>Source!H119</f>
        <v>т</v>
      </c>
      <c r="I354">
        <f>Source!I119</f>
        <v>3.3E-3</v>
      </c>
      <c r="J354">
        <v>1</v>
      </c>
      <c r="K354">
        <f>Source!AC119</f>
        <v>5753.14</v>
      </c>
      <c r="M354">
        <f>ROUND(K354*I354, 2)</f>
        <v>18.989999999999998</v>
      </c>
      <c r="N354">
        <f>Source!AC119*IF(Source!BC119&lt;&gt; 0, Source!BC119, 1)</f>
        <v>55000.018400000008</v>
      </c>
      <c r="O354">
        <f>ROUND(N354*I354, 2)</f>
        <v>181.5</v>
      </c>
      <c r="P354">
        <f>Source!AE119</f>
        <v>0</v>
      </c>
      <c r="R354">
        <f>ROUND(P354*I354, 2)</f>
        <v>0</v>
      </c>
      <c r="S354">
        <f>Source!AE119*IF(Source!BS119&lt;&gt; 0, Source!BS119, 1)</f>
        <v>0</v>
      </c>
      <c r="T354">
        <f>ROUND(S354*I354, 2)</f>
        <v>0</v>
      </c>
      <c r="U354">
        <v>3</v>
      </c>
      <c r="Z354">
        <f>Source!GF119</f>
        <v>609679</v>
      </c>
      <c r="AA354">
        <v>-1524583964</v>
      </c>
      <c r="AB354">
        <v>436048513</v>
      </c>
    </row>
    <row r="355" spans="1:28" x14ac:dyDescent="0.2">
      <c r="A355">
        <f>Source!A120</f>
        <v>17</v>
      </c>
      <c r="B355">
        <v>120</v>
      </c>
      <c r="C355">
        <v>3</v>
      </c>
      <c r="D355">
        <f>Source!BI120</f>
        <v>1</v>
      </c>
      <c r="E355">
        <f>Source!FS120</f>
        <v>0</v>
      </c>
      <c r="F355" t="str">
        <f>Source!F120</f>
        <v>08.3.05.02-0052</v>
      </c>
      <c r="G355" t="str">
        <f>Source!G120</f>
        <v>лист S 4  ГОСТ 19903-2015, сталь С 255</v>
      </c>
      <c r="H355" t="str">
        <f>Source!H120</f>
        <v>т</v>
      </c>
      <c r="I355">
        <f>Source!I120</f>
        <v>3.7100000000000002E-3</v>
      </c>
      <c r="J355">
        <v>1</v>
      </c>
      <c r="K355">
        <f>Source!AC120</f>
        <v>4384.59</v>
      </c>
      <c r="M355">
        <f>ROUND(K355*I355, 2)</f>
        <v>16.27</v>
      </c>
      <c r="N355">
        <f>Source!AC120*IF(Source!BC120&lt;&gt; 0, Source!BC120, 1)</f>
        <v>41916.680400000005</v>
      </c>
      <c r="O355">
        <f>ROUND(N355*I355, 2)</f>
        <v>155.51</v>
      </c>
      <c r="P355">
        <f>Source!AE120</f>
        <v>0</v>
      </c>
      <c r="R355">
        <f>ROUND(P355*I355, 2)</f>
        <v>0</v>
      </c>
      <c r="S355">
        <f>Source!AE120*IF(Source!BS120&lt;&gt; 0, Source!BS120, 1)</f>
        <v>0</v>
      </c>
      <c r="T355">
        <f>ROUND(S355*I355, 2)</f>
        <v>0</v>
      </c>
      <c r="U355">
        <v>3</v>
      </c>
      <c r="Z355">
        <f>Source!GF120</f>
        <v>-982022455</v>
      </c>
      <c r="AA355">
        <v>1710030311</v>
      </c>
      <c r="AB355">
        <v>-1602502488</v>
      </c>
    </row>
    <row r="356" spans="1:28" x14ac:dyDescent="0.2">
      <c r="A356">
        <v>20</v>
      </c>
      <c r="B356">
        <v>513</v>
      </c>
      <c r="C356">
        <v>3</v>
      </c>
      <c r="D356">
        <v>0</v>
      </c>
      <c r="E356">
        <f>SmtRes!AV513</f>
        <v>0</v>
      </c>
      <c r="F356" t="str">
        <f>SmtRes!I513</f>
        <v>14.5.09.07-0029</v>
      </c>
      <c r="G356" t="str">
        <f>SmtRes!K513</f>
        <v>Растворитель марки Р-4</v>
      </c>
      <c r="H356" t="str">
        <f>SmtRes!O513</f>
        <v>т</v>
      </c>
      <c r="I356">
        <f>SmtRes!Y513*Source!I121</f>
        <v>5.1719999999999993E-5</v>
      </c>
      <c r="J356">
        <f>SmtRes!AO513</f>
        <v>1</v>
      </c>
      <c r="K356">
        <f>SmtRes!AE513</f>
        <v>11149.43</v>
      </c>
      <c r="L356">
        <f>SmtRes!DB513</f>
        <v>6.69</v>
      </c>
      <c r="M356">
        <f>ROUND(ROUND(L356*Source!I121, 2)*1, 2)</f>
        <v>0.57999999999999996</v>
      </c>
      <c r="N356">
        <f>SmtRes!AA513</f>
        <v>106588.55</v>
      </c>
      <c r="O356">
        <f>ROUND(ROUND(L356*Source!I121, 2)*SmtRes!DA513, 2)</f>
        <v>5.54</v>
      </c>
      <c r="P356">
        <f>SmtRes!AG513</f>
        <v>0</v>
      </c>
      <c r="Q356">
        <f>SmtRes!DC513</f>
        <v>0</v>
      </c>
      <c r="R356">
        <f>ROUND(ROUND(Q356*Source!I121, 2)*1, 2)</f>
        <v>0</v>
      </c>
      <c r="S356">
        <f>SmtRes!AC513</f>
        <v>0</v>
      </c>
      <c r="T356">
        <f>ROUND(ROUND(Q356*Source!I121, 2)*SmtRes!AK513, 2)</f>
        <v>0</v>
      </c>
      <c r="U356">
        <v>3</v>
      </c>
      <c r="Z356">
        <f>SmtRes!X513</f>
        <v>-296986458</v>
      </c>
      <c r="AA356">
        <v>228994919</v>
      </c>
      <c r="AB356">
        <v>2021318896</v>
      </c>
    </row>
    <row r="357" spans="1:28" x14ac:dyDescent="0.2">
      <c r="A357">
        <v>20</v>
      </c>
      <c r="B357">
        <v>512</v>
      </c>
      <c r="C357">
        <v>3</v>
      </c>
      <c r="D357">
        <v>0</v>
      </c>
      <c r="E357">
        <f>SmtRes!AV512</f>
        <v>0</v>
      </c>
      <c r="F357" t="str">
        <f>SmtRes!I512</f>
        <v>14.4.01.01-0003</v>
      </c>
      <c r="G357" t="str">
        <f>SmtRes!K512</f>
        <v>Грунтовка ГФ-021 красно-коричневая</v>
      </c>
      <c r="H357" t="str">
        <f>SmtRes!O512</f>
        <v>т</v>
      </c>
      <c r="I357">
        <f>SmtRes!Y512*Source!I121</f>
        <v>2.6721999999999999E-5</v>
      </c>
      <c r="J357">
        <f>SmtRes!AO512</f>
        <v>1</v>
      </c>
      <c r="K357">
        <f>SmtRes!AE512</f>
        <v>12560.85</v>
      </c>
      <c r="L357">
        <f>SmtRes!DB512</f>
        <v>3.89</v>
      </c>
      <c r="M357">
        <f>ROUND(ROUND(L357*Source!I121, 2)*1, 2)</f>
        <v>0.34</v>
      </c>
      <c r="N357">
        <f>SmtRes!AA512</f>
        <v>120081.73</v>
      </c>
      <c r="O357">
        <f>ROUND(ROUND(L357*Source!I121, 2)*SmtRes!DA512, 2)</f>
        <v>3.25</v>
      </c>
      <c r="P357">
        <f>SmtRes!AG512</f>
        <v>0</v>
      </c>
      <c r="Q357">
        <f>SmtRes!DC512</f>
        <v>0</v>
      </c>
      <c r="R357">
        <f>ROUND(ROUND(Q357*Source!I121, 2)*1, 2)</f>
        <v>0</v>
      </c>
      <c r="S357">
        <f>SmtRes!AC512</f>
        <v>0</v>
      </c>
      <c r="T357">
        <f>ROUND(ROUND(Q357*Source!I121, 2)*SmtRes!AK512, 2)</f>
        <v>0</v>
      </c>
      <c r="U357">
        <v>3</v>
      </c>
      <c r="Z357">
        <f>SmtRes!X512</f>
        <v>1741082987</v>
      </c>
      <c r="AA357">
        <v>-57740767</v>
      </c>
      <c r="AB357">
        <v>315383924</v>
      </c>
    </row>
    <row r="358" spans="1:28" x14ac:dyDescent="0.2">
      <c r="A358">
        <v>20</v>
      </c>
      <c r="B358">
        <v>511</v>
      </c>
      <c r="C358">
        <v>3</v>
      </c>
      <c r="D358">
        <v>0</v>
      </c>
      <c r="E358">
        <f>SmtRes!AV511</f>
        <v>0</v>
      </c>
      <c r="F358" t="str">
        <f>SmtRes!I511</f>
        <v>11.1.03.01-0077</v>
      </c>
      <c r="G358" t="str">
        <f>SmtRes!K511</f>
        <v>Бруски обрезные хвойных пород длиной 4-6,5 м, шириной 75-150 мм, толщиной 40-75 мм, I сорта</v>
      </c>
      <c r="H358" t="str">
        <f>SmtRes!O511</f>
        <v>м3</v>
      </c>
      <c r="I358">
        <f>SmtRes!Y511*Source!I121</f>
        <v>8.8786000000000014E-5</v>
      </c>
      <c r="J358">
        <f>SmtRes!AO511</f>
        <v>1</v>
      </c>
      <c r="K358">
        <f>SmtRes!AE511</f>
        <v>1793.05</v>
      </c>
      <c r="L358">
        <f>SmtRes!DB511</f>
        <v>1.85</v>
      </c>
      <c r="M358">
        <f>ROUND(ROUND(L358*Source!I121, 2)*1, 2)</f>
        <v>0.16</v>
      </c>
      <c r="N358">
        <f>SmtRes!AA511</f>
        <v>17141.560000000001</v>
      </c>
      <c r="O358">
        <f>ROUND(ROUND(L358*Source!I121, 2)*SmtRes!DA511, 2)</f>
        <v>1.53</v>
      </c>
      <c r="P358">
        <f>SmtRes!AG511</f>
        <v>0</v>
      </c>
      <c r="Q358">
        <f>SmtRes!DC511</f>
        <v>0</v>
      </c>
      <c r="R358">
        <f>ROUND(ROUND(Q358*Source!I121, 2)*1, 2)</f>
        <v>0</v>
      </c>
      <c r="S358">
        <f>SmtRes!AC511</f>
        <v>0</v>
      </c>
      <c r="T358">
        <f>ROUND(ROUND(Q358*Source!I121, 2)*SmtRes!AK511, 2)</f>
        <v>0</v>
      </c>
      <c r="U358">
        <v>3</v>
      </c>
      <c r="Z358">
        <f>SmtRes!X511</f>
        <v>-128313133</v>
      </c>
      <c r="AA358">
        <v>1300068984</v>
      </c>
      <c r="AB358">
        <v>2016584814</v>
      </c>
    </row>
    <row r="359" spans="1:28" x14ac:dyDescent="0.2">
      <c r="A359">
        <v>20</v>
      </c>
      <c r="B359">
        <v>510</v>
      </c>
      <c r="C359">
        <v>3</v>
      </c>
      <c r="D359">
        <v>0</v>
      </c>
      <c r="E359">
        <f>SmtRes!AV510</f>
        <v>0</v>
      </c>
      <c r="F359" t="str">
        <f>SmtRes!I510</f>
        <v>08.3.11.01-0091</v>
      </c>
      <c r="G359" t="str">
        <f>SmtRes!K510</f>
        <v>Швеллеры № 40 из стали марки Ст0</v>
      </c>
      <c r="H359" t="str">
        <f>SmtRes!O510</f>
        <v>т</v>
      </c>
      <c r="I359">
        <f>SmtRes!Y510*Source!I121</f>
        <v>1.6722800000000001E-4</v>
      </c>
      <c r="J359">
        <f>SmtRes!AO510</f>
        <v>1</v>
      </c>
      <c r="K359">
        <f>SmtRes!AE510</f>
        <v>6246.56</v>
      </c>
      <c r="L359">
        <f>SmtRes!DB510</f>
        <v>12.12</v>
      </c>
      <c r="M359">
        <f>ROUND(ROUND(L359*Source!I121, 2)*1, 2)</f>
        <v>1.04</v>
      </c>
      <c r="N359">
        <f>SmtRes!AA510</f>
        <v>59717.11</v>
      </c>
      <c r="O359">
        <f>ROUND(ROUND(L359*Source!I121, 2)*SmtRes!DA510, 2)</f>
        <v>9.94</v>
      </c>
      <c r="P359">
        <f>SmtRes!AG510</f>
        <v>0</v>
      </c>
      <c r="Q359">
        <f>SmtRes!DC510</f>
        <v>0</v>
      </c>
      <c r="R359">
        <f>ROUND(ROUND(Q359*Source!I121, 2)*1, 2)</f>
        <v>0</v>
      </c>
      <c r="S359">
        <f>SmtRes!AC510</f>
        <v>0</v>
      </c>
      <c r="T359">
        <f>ROUND(ROUND(Q359*Source!I121, 2)*SmtRes!AK510, 2)</f>
        <v>0</v>
      </c>
      <c r="U359">
        <v>3</v>
      </c>
      <c r="Z359">
        <f>SmtRes!X510</f>
        <v>1261042718</v>
      </c>
      <c r="AA359">
        <v>27682358</v>
      </c>
      <c r="AB359">
        <v>-337140723</v>
      </c>
    </row>
    <row r="360" spans="1:28" x14ac:dyDescent="0.2">
      <c r="A360">
        <v>20</v>
      </c>
      <c r="B360">
        <v>509</v>
      </c>
      <c r="C360">
        <v>3</v>
      </c>
      <c r="D360">
        <v>0</v>
      </c>
      <c r="E360">
        <f>SmtRes!AV509</f>
        <v>0</v>
      </c>
      <c r="F360" t="str">
        <f>SmtRes!I509</f>
        <v>08.3.03.06-0002</v>
      </c>
      <c r="G360" t="str">
        <f>SmtRes!K509</f>
        <v>Проволока горячекатаная в мотках, диаметром 6,3-6,5 мм</v>
      </c>
      <c r="H360" t="str">
        <f>SmtRes!O509</f>
        <v>т</v>
      </c>
      <c r="I360">
        <f>SmtRes!Y509*Source!I121</f>
        <v>2.5859999999999999E-6</v>
      </c>
      <c r="J360">
        <f>SmtRes!AO509</f>
        <v>1</v>
      </c>
      <c r="K360">
        <f>SmtRes!AE509</f>
        <v>4751.12</v>
      </c>
      <c r="L360">
        <f>SmtRes!DB509</f>
        <v>0.14000000000000001</v>
      </c>
      <c r="M360">
        <f>ROUND(ROUND(L360*Source!I121, 2)*1, 2)</f>
        <v>0.01</v>
      </c>
      <c r="N360">
        <f>SmtRes!AA509</f>
        <v>45420.71</v>
      </c>
      <c r="O360">
        <f>ROUND(ROUND(L360*Source!I121, 2)*SmtRes!DA509, 2)</f>
        <v>0.1</v>
      </c>
      <c r="P360">
        <f>SmtRes!AG509</f>
        <v>0</v>
      </c>
      <c r="Q360">
        <f>SmtRes!DC509</f>
        <v>0</v>
      </c>
      <c r="R360">
        <f>ROUND(ROUND(Q360*Source!I121, 2)*1, 2)</f>
        <v>0</v>
      </c>
      <c r="S360">
        <f>SmtRes!AC509</f>
        <v>0</v>
      </c>
      <c r="T360">
        <f>ROUND(ROUND(Q360*Source!I121, 2)*SmtRes!AK509, 2)</f>
        <v>0</v>
      </c>
      <c r="U360">
        <v>3</v>
      </c>
      <c r="Z360">
        <f>SmtRes!X509</f>
        <v>-936363311</v>
      </c>
      <c r="AA360">
        <v>1953540998</v>
      </c>
      <c r="AB360">
        <v>-698170758</v>
      </c>
    </row>
    <row r="361" spans="1:28" x14ac:dyDescent="0.2">
      <c r="A361">
        <v>20</v>
      </c>
      <c r="B361">
        <v>508</v>
      </c>
      <c r="C361">
        <v>3</v>
      </c>
      <c r="D361">
        <v>0</v>
      </c>
      <c r="E361">
        <f>SmtRes!AV508</f>
        <v>0</v>
      </c>
      <c r="F361" t="str">
        <f>SmtRes!I508</f>
        <v>08.2.02.11-0007</v>
      </c>
      <c r="G361" t="str">
        <f>SmtRes!K508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361" t="str">
        <f>SmtRes!O508</f>
        <v>10 м</v>
      </c>
      <c r="I361">
        <f>SmtRes!Y508*Source!I121</f>
        <v>1.6119400000000001E-3</v>
      </c>
      <c r="J361">
        <f>SmtRes!AO508</f>
        <v>1</v>
      </c>
      <c r="K361">
        <f>SmtRes!AE508</f>
        <v>64.47</v>
      </c>
      <c r="L361">
        <f>SmtRes!DB508</f>
        <v>1.21</v>
      </c>
      <c r="M361">
        <f>ROUND(ROUND(L361*Source!I121, 2)*1, 2)</f>
        <v>0.1</v>
      </c>
      <c r="N361">
        <f>SmtRes!AA508</f>
        <v>616.33000000000004</v>
      </c>
      <c r="O361">
        <f>ROUND(ROUND(L361*Source!I121, 2)*SmtRes!DA508, 2)</f>
        <v>0.96</v>
      </c>
      <c r="P361">
        <f>SmtRes!AG508</f>
        <v>0</v>
      </c>
      <c r="Q361">
        <f>SmtRes!DC508</f>
        <v>0</v>
      </c>
      <c r="R361">
        <f>ROUND(ROUND(Q361*Source!I121, 2)*1, 2)</f>
        <v>0</v>
      </c>
      <c r="S361">
        <f>SmtRes!AC508</f>
        <v>0</v>
      </c>
      <c r="T361">
        <f>ROUND(ROUND(Q361*Source!I121, 2)*SmtRes!AK508, 2)</f>
        <v>0</v>
      </c>
      <c r="U361">
        <v>3</v>
      </c>
      <c r="Z361">
        <f>SmtRes!X508</f>
        <v>4483628</v>
      </c>
      <c r="AA361">
        <v>-1842154134</v>
      </c>
      <c r="AB361">
        <v>494097890</v>
      </c>
    </row>
    <row r="362" spans="1:28" x14ac:dyDescent="0.2">
      <c r="A362">
        <v>20</v>
      </c>
      <c r="B362">
        <v>506</v>
      </c>
      <c r="C362">
        <v>3</v>
      </c>
      <c r="D362">
        <v>0</v>
      </c>
      <c r="E362">
        <f>SmtRes!AV506</f>
        <v>0</v>
      </c>
      <c r="F362" t="str">
        <f>SmtRes!I506</f>
        <v>07.2.07.12-0020</v>
      </c>
      <c r="G362" t="str">
        <f>SmtRes!K506</f>
        <v>Отдельные конструктивные элементы зданий и сооружений с преобладанием горячекатаных профилей, средняя масса сборочной единицы от 0,1 до 0,5 т</v>
      </c>
      <c r="H362" t="str">
        <f>SmtRes!O506</f>
        <v>т</v>
      </c>
      <c r="I362">
        <f>SmtRes!Y506*Source!I121</f>
        <v>4.3100000000000001E-4</v>
      </c>
      <c r="J362">
        <f>SmtRes!AO506</f>
        <v>1</v>
      </c>
      <c r="K362">
        <f>SmtRes!AE506</f>
        <v>8041.65</v>
      </c>
      <c r="L362">
        <f>SmtRes!DB506</f>
        <v>40.21</v>
      </c>
      <c r="M362">
        <f>ROUND(ROUND(L362*Source!I121, 2)*1, 2)</f>
        <v>3.47</v>
      </c>
      <c r="N362">
        <f>SmtRes!AA506</f>
        <v>76878.17</v>
      </c>
      <c r="O362">
        <f>ROUND(ROUND(L362*Source!I121, 2)*SmtRes!DA506, 2)</f>
        <v>33.17</v>
      </c>
      <c r="P362">
        <f>SmtRes!AG506</f>
        <v>0</v>
      </c>
      <c r="Q362">
        <f>SmtRes!DC506</f>
        <v>0</v>
      </c>
      <c r="R362">
        <f>ROUND(ROUND(Q362*Source!I121, 2)*1, 2)</f>
        <v>0</v>
      </c>
      <c r="S362">
        <f>SmtRes!AC506</f>
        <v>0</v>
      </c>
      <c r="T362">
        <f>ROUND(ROUND(Q362*Source!I121, 2)*SmtRes!AK506, 2)</f>
        <v>0</v>
      </c>
      <c r="U362">
        <v>3</v>
      </c>
      <c r="Z362">
        <f>SmtRes!X506</f>
        <v>192534767</v>
      </c>
      <c r="AA362">
        <v>-1394894189</v>
      </c>
      <c r="AB362">
        <v>1893510759</v>
      </c>
    </row>
    <row r="363" spans="1:28" x14ac:dyDescent="0.2">
      <c r="A363">
        <v>20</v>
      </c>
      <c r="B363">
        <v>505</v>
      </c>
      <c r="C363">
        <v>3</v>
      </c>
      <c r="D363">
        <v>0</v>
      </c>
      <c r="E363">
        <f>SmtRes!AV505</f>
        <v>0</v>
      </c>
      <c r="F363" t="str">
        <f>SmtRes!I505</f>
        <v>01.7.20.08-0071</v>
      </c>
      <c r="G363" t="str">
        <f>SmtRes!K505</f>
        <v>Канаты пеньковые пропитанные</v>
      </c>
      <c r="H363" t="str">
        <f>SmtRes!O505</f>
        <v>т</v>
      </c>
      <c r="I363">
        <f>SmtRes!Y505*Source!I121</f>
        <v>8.6200000000000005E-6</v>
      </c>
      <c r="J363">
        <f>SmtRes!AO505</f>
        <v>1</v>
      </c>
      <c r="K363">
        <f>SmtRes!AE505</f>
        <v>30728.69</v>
      </c>
      <c r="L363">
        <f>SmtRes!DB505</f>
        <v>3.07</v>
      </c>
      <c r="M363">
        <f>ROUND(ROUND(L363*Source!I121, 2)*1, 2)</f>
        <v>0.26</v>
      </c>
      <c r="N363">
        <f>SmtRes!AA505</f>
        <v>293766.28000000003</v>
      </c>
      <c r="O363">
        <f>ROUND(ROUND(L363*Source!I121, 2)*SmtRes!DA505, 2)</f>
        <v>2.4900000000000002</v>
      </c>
      <c r="P363">
        <f>SmtRes!AG505</f>
        <v>0</v>
      </c>
      <c r="Q363">
        <f>SmtRes!DC505</f>
        <v>0</v>
      </c>
      <c r="R363">
        <f>ROUND(ROUND(Q363*Source!I121, 2)*1, 2)</f>
        <v>0</v>
      </c>
      <c r="S363">
        <f>SmtRes!AC505</f>
        <v>0</v>
      </c>
      <c r="T363">
        <f>ROUND(ROUND(Q363*Source!I121, 2)*SmtRes!AK505, 2)</f>
        <v>0</v>
      </c>
      <c r="U363">
        <v>3</v>
      </c>
      <c r="Z363">
        <f>SmtRes!X505</f>
        <v>-1850711024</v>
      </c>
      <c r="AA363">
        <v>-1306267028</v>
      </c>
      <c r="AB363">
        <v>466771672</v>
      </c>
    </row>
    <row r="364" spans="1:28" x14ac:dyDescent="0.2">
      <c r="A364">
        <v>20</v>
      </c>
      <c r="B364">
        <v>504</v>
      </c>
      <c r="C364">
        <v>3</v>
      </c>
      <c r="D364">
        <v>0</v>
      </c>
      <c r="E364">
        <f>SmtRes!AV504</f>
        <v>0</v>
      </c>
      <c r="F364" t="str">
        <f>SmtRes!I504</f>
        <v>01.7.15.06-0111</v>
      </c>
      <c r="G364" t="str">
        <f>SmtRes!K504</f>
        <v>Гвозди строительные</v>
      </c>
      <c r="H364" t="str">
        <f>SmtRes!O504</f>
        <v>т</v>
      </c>
      <c r="I364">
        <f>SmtRes!Y504*Source!I121</f>
        <v>8.6200000000000007E-7</v>
      </c>
      <c r="J364">
        <f>SmtRes!AO504</f>
        <v>1</v>
      </c>
      <c r="K364">
        <f>SmtRes!AE504</f>
        <v>7671.42</v>
      </c>
      <c r="L364">
        <f>SmtRes!DB504</f>
        <v>0.08</v>
      </c>
      <c r="M364">
        <f>ROUND(ROUND(L364*Source!I121, 2)*1, 2)</f>
        <v>0.01</v>
      </c>
      <c r="N364">
        <f>SmtRes!AA504</f>
        <v>73338.78</v>
      </c>
      <c r="O364">
        <f>ROUND(ROUND(L364*Source!I121, 2)*SmtRes!DA504, 2)</f>
        <v>0.1</v>
      </c>
      <c r="P364">
        <f>SmtRes!AG504</f>
        <v>0</v>
      </c>
      <c r="Q364">
        <f>SmtRes!DC504</f>
        <v>0</v>
      </c>
      <c r="R364">
        <f>ROUND(ROUND(Q364*Source!I121, 2)*1, 2)</f>
        <v>0</v>
      </c>
      <c r="S364">
        <f>SmtRes!AC504</f>
        <v>0</v>
      </c>
      <c r="T364">
        <f>ROUND(ROUND(Q364*Source!I121, 2)*SmtRes!AK504, 2)</f>
        <v>0</v>
      </c>
      <c r="U364">
        <v>3</v>
      </c>
      <c r="Z364">
        <f>SmtRes!X504</f>
        <v>628974256</v>
      </c>
      <c r="AA364">
        <v>115486231</v>
      </c>
      <c r="AB364">
        <v>761367653</v>
      </c>
    </row>
    <row r="365" spans="1:28" x14ac:dyDescent="0.2">
      <c r="A365">
        <v>20</v>
      </c>
      <c r="B365">
        <v>503</v>
      </c>
      <c r="C365">
        <v>3</v>
      </c>
      <c r="D365">
        <v>0</v>
      </c>
      <c r="E365">
        <f>SmtRes!AV503</f>
        <v>0</v>
      </c>
      <c r="F365" t="str">
        <f>SmtRes!I503</f>
        <v>01.7.15.03-0041</v>
      </c>
      <c r="G365" t="str">
        <f>SmtRes!K503</f>
        <v>Болты с гайками и шайбами строительные</v>
      </c>
      <c r="H365" t="str">
        <f>SmtRes!O503</f>
        <v>т</v>
      </c>
      <c r="I365">
        <f>SmtRes!Y503*Source!I121</f>
        <v>3.4479999999999998E-4</v>
      </c>
      <c r="J365">
        <f>SmtRes!AO503</f>
        <v>1</v>
      </c>
      <c r="K365">
        <f>SmtRes!AE503</f>
        <v>15854.58</v>
      </c>
      <c r="L365">
        <f>SmtRes!DB503</f>
        <v>63.42</v>
      </c>
      <c r="M365">
        <f>ROUND(ROUND(L365*Source!I121, 2)*1, 2)</f>
        <v>5.47</v>
      </c>
      <c r="N365">
        <f>SmtRes!AA503</f>
        <v>151569.78</v>
      </c>
      <c r="O365">
        <f>ROUND(ROUND(L365*Source!I121, 2)*SmtRes!DA503, 2)</f>
        <v>52.29</v>
      </c>
      <c r="P365">
        <f>SmtRes!AG503</f>
        <v>0</v>
      </c>
      <c r="Q365">
        <f>SmtRes!DC503</f>
        <v>0</v>
      </c>
      <c r="R365">
        <f>ROUND(ROUND(Q365*Source!I121, 2)*1, 2)</f>
        <v>0</v>
      </c>
      <c r="S365">
        <f>SmtRes!AC503</f>
        <v>0</v>
      </c>
      <c r="T365">
        <f>ROUND(ROUND(Q365*Source!I121, 2)*SmtRes!AK503, 2)</f>
        <v>0</v>
      </c>
      <c r="U365">
        <v>3</v>
      </c>
      <c r="Z365">
        <f>SmtRes!X503</f>
        <v>-1069540660</v>
      </c>
      <c r="AA365">
        <v>-1725338024</v>
      </c>
      <c r="AB365">
        <v>-166622240</v>
      </c>
    </row>
    <row r="366" spans="1:28" x14ac:dyDescent="0.2">
      <c r="A366">
        <v>20</v>
      </c>
      <c r="B366">
        <v>502</v>
      </c>
      <c r="C366">
        <v>3</v>
      </c>
      <c r="D366">
        <v>0</v>
      </c>
      <c r="E366">
        <f>SmtRes!AV502</f>
        <v>0</v>
      </c>
      <c r="F366" t="str">
        <f>SmtRes!I502</f>
        <v>01.7.11.07-0032</v>
      </c>
      <c r="G366" t="str">
        <f>SmtRes!K502</f>
        <v>Электроды диаметром 4 мм Э42</v>
      </c>
      <c r="H366" t="str">
        <f>SmtRes!O502</f>
        <v>т</v>
      </c>
      <c r="I366">
        <f>SmtRes!Y502*Source!I121</f>
        <v>3.4480000000000002E-5</v>
      </c>
      <c r="J366">
        <f>SmtRes!AO502</f>
        <v>1</v>
      </c>
      <c r="K366">
        <f>SmtRes!AE502</f>
        <v>10616.1</v>
      </c>
      <c r="L366">
        <f>SmtRes!DB502</f>
        <v>4.25</v>
      </c>
      <c r="M366">
        <f>ROUND(ROUND(L366*Source!I121, 2)*1, 2)</f>
        <v>0.37</v>
      </c>
      <c r="N366">
        <f>SmtRes!AA502</f>
        <v>101489.92</v>
      </c>
      <c r="O366">
        <f>ROUND(ROUND(L366*Source!I121, 2)*SmtRes!DA502, 2)</f>
        <v>3.54</v>
      </c>
      <c r="P366">
        <f>SmtRes!AG502</f>
        <v>0</v>
      </c>
      <c r="Q366">
        <f>SmtRes!DC502</f>
        <v>0</v>
      </c>
      <c r="R366">
        <f>ROUND(ROUND(Q366*Source!I121, 2)*1, 2)</f>
        <v>0</v>
      </c>
      <c r="S366">
        <f>SmtRes!AC502</f>
        <v>0</v>
      </c>
      <c r="T366">
        <f>ROUND(ROUND(Q366*Source!I121, 2)*SmtRes!AK502, 2)</f>
        <v>0</v>
      </c>
      <c r="U366">
        <v>3</v>
      </c>
      <c r="Z366">
        <f>SmtRes!X502</f>
        <v>1344828851</v>
      </c>
      <c r="AA366">
        <v>-1394468864</v>
      </c>
      <c r="AB366">
        <v>380125113</v>
      </c>
    </row>
    <row r="367" spans="1:28" x14ac:dyDescent="0.2">
      <c r="A367">
        <v>20</v>
      </c>
      <c r="B367">
        <v>501</v>
      </c>
      <c r="C367">
        <v>3</v>
      </c>
      <c r="D367">
        <v>0</v>
      </c>
      <c r="E367">
        <f>SmtRes!AV501</f>
        <v>0</v>
      </c>
      <c r="F367" t="str">
        <f>SmtRes!I501</f>
        <v>01.3.02.09-0022</v>
      </c>
      <c r="G367" t="str">
        <f>SmtRes!K501</f>
        <v>Пропан-бутан, смесь техническая</v>
      </c>
      <c r="H367" t="str">
        <f>SmtRes!O501</f>
        <v>кг</v>
      </c>
      <c r="I367">
        <f>SmtRes!Y501*Source!I121</f>
        <v>5.0857999999999993E-2</v>
      </c>
      <c r="J367">
        <f>SmtRes!AO501</f>
        <v>1</v>
      </c>
      <c r="K367">
        <f>SmtRes!AE501</f>
        <v>4.47</v>
      </c>
      <c r="L367">
        <f>SmtRes!DB501</f>
        <v>2.64</v>
      </c>
      <c r="M367">
        <f>ROUND(ROUND(L367*Source!I121, 2)*1, 2)</f>
        <v>0.23</v>
      </c>
      <c r="N367">
        <f>SmtRes!AA501</f>
        <v>42.73</v>
      </c>
      <c r="O367">
        <f>ROUND(ROUND(L367*Source!I121, 2)*SmtRes!DA501, 2)</f>
        <v>2.2000000000000002</v>
      </c>
      <c r="P367">
        <f>SmtRes!AG501</f>
        <v>0</v>
      </c>
      <c r="Q367">
        <f>SmtRes!DC501</f>
        <v>0</v>
      </c>
      <c r="R367">
        <f>ROUND(ROUND(Q367*Source!I121, 2)*1, 2)</f>
        <v>0</v>
      </c>
      <c r="S367">
        <f>SmtRes!AC501</f>
        <v>0</v>
      </c>
      <c r="T367">
        <f>ROUND(ROUND(Q367*Source!I121, 2)*SmtRes!AK501, 2)</f>
        <v>0</v>
      </c>
      <c r="U367">
        <v>3</v>
      </c>
      <c r="Z367">
        <f>SmtRes!X501</f>
        <v>-1411127917</v>
      </c>
      <c r="AA367">
        <v>83566203</v>
      </c>
      <c r="AB367">
        <v>-697753276</v>
      </c>
    </row>
    <row r="368" spans="1:28" x14ac:dyDescent="0.2">
      <c r="A368">
        <v>20</v>
      </c>
      <c r="B368">
        <v>500</v>
      </c>
      <c r="C368">
        <v>3</v>
      </c>
      <c r="D368">
        <v>0</v>
      </c>
      <c r="E368">
        <f>SmtRes!AV500</f>
        <v>0</v>
      </c>
      <c r="F368" t="str">
        <f>SmtRes!I500</f>
        <v>01.3.02.08-0001</v>
      </c>
      <c r="G368" t="str">
        <f>SmtRes!K500</f>
        <v>Кислород технический газообразный</v>
      </c>
      <c r="H368" t="str">
        <f>SmtRes!O500</f>
        <v>м3</v>
      </c>
      <c r="I368">
        <f>SmtRes!Y500*Source!I121</f>
        <v>0.16808999999999999</v>
      </c>
      <c r="J368">
        <f>SmtRes!AO500</f>
        <v>1</v>
      </c>
      <c r="K368">
        <f>SmtRes!AE500</f>
        <v>8.7899999999999991</v>
      </c>
      <c r="L368">
        <f>SmtRes!DB500</f>
        <v>17.14</v>
      </c>
      <c r="M368">
        <f>ROUND(ROUND(L368*Source!I121, 2)*1, 2)</f>
        <v>1.48</v>
      </c>
      <c r="N368">
        <f>SmtRes!AA500</f>
        <v>84.03</v>
      </c>
      <c r="O368">
        <f>ROUND(ROUND(L368*Source!I121, 2)*SmtRes!DA500, 2)</f>
        <v>14.15</v>
      </c>
      <c r="P368">
        <f>SmtRes!AG500</f>
        <v>0</v>
      </c>
      <c r="Q368">
        <f>SmtRes!DC500</f>
        <v>0</v>
      </c>
      <c r="R368">
        <f>ROUND(ROUND(Q368*Source!I121, 2)*1, 2)</f>
        <v>0</v>
      </c>
      <c r="S368">
        <f>SmtRes!AC500</f>
        <v>0</v>
      </c>
      <c r="T368">
        <f>ROUND(ROUND(Q368*Source!I121, 2)*SmtRes!AK500, 2)</f>
        <v>0</v>
      </c>
      <c r="U368">
        <v>3</v>
      </c>
      <c r="Z368">
        <f>SmtRes!X500</f>
        <v>1597319531</v>
      </c>
      <c r="AA368">
        <v>-1568691806</v>
      </c>
      <c r="AB368">
        <v>1232018711</v>
      </c>
    </row>
    <row r="369" spans="1:28" x14ac:dyDescent="0.2">
      <c r="A369">
        <v>20</v>
      </c>
      <c r="B369">
        <v>499</v>
      </c>
      <c r="C369">
        <v>2</v>
      </c>
      <c r="D369">
        <v>0</v>
      </c>
      <c r="E369">
        <f>SmtRes!AV499</f>
        <v>0</v>
      </c>
      <c r="F369" t="str">
        <f>SmtRes!I499</f>
        <v>91.17.04-171</v>
      </c>
      <c r="G369" t="str">
        <f>SmtRes!K499</f>
        <v>Преобразователи сварочные номинальным сварочным током 315-500 А</v>
      </c>
      <c r="H369" t="str">
        <f>SmtRes!O499</f>
        <v>маш.-ч</v>
      </c>
      <c r="I369">
        <f>SmtRes!Y499*Source!I121</f>
        <v>1.0259954999999998E-2</v>
      </c>
      <c r="J369">
        <f>SmtRes!AO499</f>
        <v>1</v>
      </c>
      <c r="K369">
        <f>SmtRes!AF499</f>
        <v>13.92</v>
      </c>
      <c r="L369">
        <f>SmtRes!DB499</f>
        <v>1.65</v>
      </c>
      <c r="M369">
        <f>ROUND(ROUND(L369*Source!I121, 2)*1, 2)</f>
        <v>0.14000000000000001</v>
      </c>
      <c r="N369">
        <f>SmtRes!AB499</f>
        <v>197.94</v>
      </c>
      <c r="O369">
        <f>ROUND(ROUND(L369*Source!I121, 2)*SmtRes!DA499, 2)</f>
        <v>1.99</v>
      </c>
      <c r="P369">
        <f>SmtRes!AG499</f>
        <v>0</v>
      </c>
      <c r="Q369">
        <f>SmtRes!DC499</f>
        <v>0</v>
      </c>
      <c r="R369">
        <f>ROUND(ROUND(Q369*Source!I121, 2)*1, 2)</f>
        <v>0</v>
      </c>
      <c r="S369">
        <f>SmtRes!AC499</f>
        <v>0</v>
      </c>
      <c r="T369">
        <f>ROUND(ROUND(Q369*Source!I121, 2)*SmtRes!AK499, 2)</f>
        <v>0</v>
      </c>
      <c r="U369">
        <v>2</v>
      </c>
      <c r="Z369">
        <f>SmtRes!X499</f>
        <v>-700358725</v>
      </c>
      <c r="AA369">
        <v>439687694</v>
      </c>
      <c r="AB369">
        <v>-1346563271</v>
      </c>
    </row>
    <row r="370" spans="1:28" x14ac:dyDescent="0.2">
      <c r="A370">
        <v>20</v>
      </c>
      <c r="B370">
        <v>498</v>
      </c>
      <c r="C370">
        <v>2</v>
      </c>
      <c r="D370">
        <v>0</v>
      </c>
      <c r="E370">
        <f>SmtRes!AV498</f>
        <v>0</v>
      </c>
      <c r="F370" t="str">
        <f>SmtRes!I498</f>
        <v>91.17.04-042</v>
      </c>
      <c r="G370" t="str">
        <f>SmtRes!K498</f>
        <v>Аппарат для газовой сварки и резки</v>
      </c>
      <c r="H370" t="str">
        <f>SmtRes!O498</f>
        <v>маш.-ч</v>
      </c>
      <c r="I370">
        <f>SmtRes!Y498*Source!I121</f>
        <v>0.25535887999999995</v>
      </c>
      <c r="J370">
        <f>SmtRes!AO498</f>
        <v>1</v>
      </c>
      <c r="K370">
        <f>SmtRes!AF498</f>
        <v>1.2</v>
      </c>
      <c r="L370">
        <f>SmtRes!DB498</f>
        <v>3.56</v>
      </c>
      <c r="M370">
        <f>ROUND(ROUND(L370*Source!I121, 2)*1, 2)</f>
        <v>0.31</v>
      </c>
      <c r="N370">
        <f>SmtRes!AB498</f>
        <v>17.059999999999999</v>
      </c>
      <c r="O370">
        <f>ROUND(ROUND(L370*Source!I121, 2)*SmtRes!DA498, 2)</f>
        <v>4.41</v>
      </c>
      <c r="P370">
        <f>SmtRes!AG498</f>
        <v>0</v>
      </c>
      <c r="Q370">
        <f>SmtRes!DC498</f>
        <v>0</v>
      </c>
      <c r="R370">
        <f>ROUND(ROUND(Q370*Source!I121, 2)*1, 2)</f>
        <v>0</v>
      </c>
      <c r="S370">
        <f>SmtRes!AC498</f>
        <v>0</v>
      </c>
      <c r="T370">
        <f>ROUND(ROUND(Q370*Source!I121, 2)*SmtRes!AK498, 2)</f>
        <v>0</v>
      </c>
      <c r="U370">
        <v>2</v>
      </c>
      <c r="Z370">
        <f>SmtRes!X498</f>
        <v>-1135352110</v>
      </c>
      <c r="AA370">
        <v>-1753312835</v>
      </c>
      <c r="AB370">
        <v>-897136582</v>
      </c>
    </row>
    <row r="371" spans="1:28" x14ac:dyDescent="0.2">
      <c r="A371">
        <v>20</v>
      </c>
      <c r="B371">
        <v>497</v>
      </c>
      <c r="C371">
        <v>2</v>
      </c>
      <c r="D371">
        <v>0</v>
      </c>
      <c r="E371">
        <f>SmtRes!AV497</f>
        <v>0</v>
      </c>
      <c r="F371" t="str">
        <f>SmtRes!I497</f>
        <v>91.14.02-001</v>
      </c>
      <c r="G371" t="str">
        <f>SmtRes!K497</f>
        <v>Автомобили бортовые, грузоподъемность до 5 т</v>
      </c>
      <c r="H371" t="str">
        <f>SmtRes!O497</f>
        <v>маш.-ч</v>
      </c>
      <c r="I371">
        <f>SmtRes!Y497*Source!I121</f>
        <v>2.6219884999999998E-2</v>
      </c>
      <c r="J371">
        <f>SmtRes!AO497</f>
        <v>1</v>
      </c>
      <c r="K371">
        <f>SmtRes!AF497</f>
        <v>86.79</v>
      </c>
      <c r="L371">
        <f>SmtRes!DB497</f>
        <v>26.4</v>
      </c>
      <c r="M371">
        <f>ROUND(ROUND(L371*Source!I121, 2)*1, 2)</f>
        <v>2.2799999999999998</v>
      </c>
      <c r="N371">
        <f>SmtRes!AB497</f>
        <v>1234.1500000000001</v>
      </c>
      <c r="O371">
        <f>ROUND(ROUND(L371*Source!I121, 2)*SmtRes!DA497, 2)</f>
        <v>32.42</v>
      </c>
      <c r="P371">
        <f>SmtRes!AG497</f>
        <v>10.130000000000001</v>
      </c>
      <c r="Q371">
        <f>SmtRes!DC497</f>
        <v>3.08</v>
      </c>
      <c r="R371">
        <f>ROUND(ROUND(Q371*Source!I121, 2)*1, 2)</f>
        <v>0.27</v>
      </c>
      <c r="S371">
        <f>SmtRes!AC497</f>
        <v>495.96</v>
      </c>
      <c r="T371">
        <f>ROUND(ROUND(Q371*Source!I121, 2)*SmtRes!AK497, 2)</f>
        <v>13.22</v>
      </c>
      <c r="U371">
        <v>2</v>
      </c>
      <c r="Z371">
        <f>SmtRes!X497</f>
        <v>1171957361</v>
      </c>
      <c r="AA371">
        <v>1399406067</v>
      </c>
      <c r="AB371">
        <v>-337305530</v>
      </c>
    </row>
    <row r="372" spans="1:28" x14ac:dyDescent="0.2">
      <c r="A372">
        <v>20</v>
      </c>
      <c r="B372">
        <v>496</v>
      </c>
      <c r="C372">
        <v>2</v>
      </c>
      <c r="D372">
        <v>0</v>
      </c>
      <c r="E372">
        <f>SmtRes!AV496</f>
        <v>0</v>
      </c>
      <c r="F372" t="str">
        <f>SmtRes!I496</f>
        <v>91.05.06-007</v>
      </c>
      <c r="G372" t="str">
        <f>SmtRes!K496</f>
        <v>Краны на гусеничном ходу, грузоподъемность 25 т</v>
      </c>
      <c r="H372" t="str">
        <f>SmtRes!O496</f>
        <v>маш.-ч</v>
      </c>
      <c r="I372">
        <f>SmtRes!Y496*Source!I121</f>
        <v>0.12083946999999998</v>
      </c>
      <c r="J372">
        <f>SmtRes!AO496</f>
        <v>1</v>
      </c>
      <c r="K372">
        <f>SmtRes!AF496</f>
        <v>113.19</v>
      </c>
      <c r="L372">
        <f>SmtRes!DB496</f>
        <v>158.66999999999999</v>
      </c>
      <c r="M372">
        <f>ROUND(ROUND(L372*Source!I121, 2)*1, 2)</f>
        <v>13.68</v>
      </c>
      <c r="N372">
        <f>SmtRes!AB496</f>
        <v>1609.56</v>
      </c>
      <c r="O372">
        <f>ROUND(ROUND(L372*Source!I121, 2)*SmtRes!DA496, 2)</f>
        <v>194.53</v>
      </c>
      <c r="P372">
        <f>SmtRes!AG496</f>
        <v>11.84</v>
      </c>
      <c r="Q372">
        <f>SmtRes!DC496</f>
        <v>16.600000000000001</v>
      </c>
      <c r="R372">
        <f>ROUND(ROUND(Q372*Source!I121, 2)*1, 2)</f>
        <v>1.43</v>
      </c>
      <c r="S372">
        <f>SmtRes!AC496</f>
        <v>579.69000000000005</v>
      </c>
      <c r="T372">
        <f>ROUND(ROUND(Q372*Source!I121, 2)*SmtRes!AK496, 2)</f>
        <v>70.010000000000005</v>
      </c>
      <c r="U372">
        <v>2</v>
      </c>
      <c r="Z372">
        <f>SmtRes!X496</f>
        <v>1922779253</v>
      </c>
      <c r="AA372">
        <v>-1032718173</v>
      </c>
      <c r="AB372">
        <v>-426848949</v>
      </c>
    </row>
    <row r="373" spans="1:28" x14ac:dyDescent="0.2">
      <c r="A373">
        <v>20</v>
      </c>
      <c r="B373">
        <v>495</v>
      </c>
      <c r="C373">
        <v>2</v>
      </c>
      <c r="D373">
        <v>0</v>
      </c>
      <c r="E373">
        <f>SmtRes!AV495</f>
        <v>0</v>
      </c>
      <c r="F373" t="str">
        <f>SmtRes!I495</f>
        <v>91.05.05-014</v>
      </c>
      <c r="G373" t="str">
        <f>SmtRes!K495</f>
        <v>Краны на автомобильном ходу, грузоподъемность 10 т</v>
      </c>
      <c r="H373" t="str">
        <f>SmtRes!O495</f>
        <v>маш.-ч</v>
      </c>
      <c r="I373">
        <f>SmtRes!Y495*Source!I121</f>
        <v>1.7099924999999998E-2</v>
      </c>
      <c r="J373">
        <f>SmtRes!AO495</f>
        <v>1</v>
      </c>
      <c r="K373">
        <f>SmtRes!AF495</f>
        <v>112.77</v>
      </c>
      <c r="L373">
        <f>SmtRes!DB495</f>
        <v>22.38</v>
      </c>
      <c r="M373">
        <f>ROUND(ROUND(L373*Source!I121, 2)*1, 2)</f>
        <v>1.93</v>
      </c>
      <c r="N373">
        <f>SmtRes!AB495</f>
        <v>1603.59</v>
      </c>
      <c r="O373">
        <f>ROUND(ROUND(L373*Source!I121, 2)*SmtRes!DA495, 2)</f>
        <v>27.44</v>
      </c>
      <c r="P373">
        <f>SmtRes!AG495</f>
        <v>11.84</v>
      </c>
      <c r="Q373">
        <f>SmtRes!DC495</f>
        <v>2.35</v>
      </c>
      <c r="R373">
        <f>ROUND(ROUND(Q373*Source!I121, 2)*1, 2)</f>
        <v>0.2</v>
      </c>
      <c r="S373">
        <f>SmtRes!AC495</f>
        <v>579.69000000000005</v>
      </c>
      <c r="T373">
        <f>ROUND(ROUND(Q373*Source!I121, 2)*SmtRes!AK495, 2)</f>
        <v>9.7899999999999991</v>
      </c>
      <c r="U373">
        <v>2</v>
      </c>
      <c r="Z373">
        <f>SmtRes!X495</f>
        <v>903590057</v>
      </c>
      <c r="AA373">
        <v>1187349410</v>
      </c>
      <c r="AB373">
        <v>135634892</v>
      </c>
    </row>
    <row r="374" spans="1:28" x14ac:dyDescent="0.2">
      <c r="A374">
        <v>20</v>
      </c>
      <c r="B374">
        <v>494</v>
      </c>
      <c r="C374">
        <v>2</v>
      </c>
      <c r="D374">
        <v>0</v>
      </c>
      <c r="E374">
        <f>SmtRes!AV494</f>
        <v>0</v>
      </c>
      <c r="F374" t="str">
        <f>SmtRes!I494</f>
        <v>91.05.02-005</v>
      </c>
      <c r="G374" t="str">
        <f>SmtRes!K494</f>
        <v>Краны козловые, грузоподъемность 32 т</v>
      </c>
      <c r="H374" t="str">
        <f>SmtRes!O494</f>
        <v>маш.-ч</v>
      </c>
      <c r="I374">
        <f>SmtRes!Y494*Source!I121</f>
        <v>0.10031955999999999</v>
      </c>
      <c r="J374">
        <f>SmtRes!AO494</f>
        <v>1</v>
      </c>
      <c r="K374">
        <f>SmtRes!AF494</f>
        <v>121.8</v>
      </c>
      <c r="L374">
        <f>SmtRes!DB494</f>
        <v>141.75</v>
      </c>
      <c r="M374">
        <f>ROUND(ROUND(L374*Source!I121, 2)*1, 2)</f>
        <v>12.22</v>
      </c>
      <c r="N374">
        <f>SmtRes!AB494</f>
        <v>1732</v>
      </c>
      <c r="O374">
        <f>ROUND(ROUND(L374*Source!I121, 2)*SmtRes!DA494, 2)</f>
        <v>173.77</v>
      </c>
      <c r="P374">
        <f>SmtRes!AG494</f>
        <v>13.49</v>
      </c>
      <c r="Q374">
        <f>SmtRes!DC494</f>
        <v>15.7</v>
      </c>
      <c r="R374">
        <f>ROUND(ROUND(Q374*Source!I121, 2)*1, 2)</f>
        <v>1.35</v>
      </c>
      <c r="S374">
        <f>SmtRes!AC494</f>
        <v>660.47</v>
      </c>
      <c r="T374">
        <f>ROUND(ROUND(Q374*Source!I121, 2)*SmtRes!AK494, 2)</f>
        <v>66.099999999999994</v>
      </c>
      <c r="U374">
        <v>2</v>
      </c>
      <c r="Z374">
        <f>SmtRes!X494</f>
        <v>1732737796</v>
      </c>
      <c r="AA374">
        <v>421420774</v>
      </c>
      <c r="AB374">
        <v>1837299789</v>
      </c>
    </row>
    <row r="375" spans="1:28" x14ac:dyDescent="0.2">
      <c r="A375">
        <v>20</v>
      </c>
      <c r="B375">
        <v>492</v>
      </c>
      <c r="C375">
        <v>1</v>
      </c>
      <c r="D375">
        <v>0</v>
      </c>
      <c r="E375">
        <f>SmtRes!AV492</f>
        <v>1</v>
      </c>
      <c r="F375" t="str">
        <f>SmtRes!I492</f>
        <v>1-100-34-82</v>
      </c>
      <c r="G375" t="str">
        <f>SmtRes!K492</f>
        <v>Рабочий среднего разряда 3.4</v>
      </c>
      <c r="H375" t="str">
        <f>SmtRes!O492</f>
        <v>чел.-ч.</v>
      </c>
      <c r="I375">
        <f>SmtRes!Y492*Source!I121</f>
        <v>0.75125670499999986</v>
      </c>
      <c r="J375">
        <f>SmtRes!AO492</f>
        <v>1</v>
      </c>
      <c r="K375">
        <f>SmtRes!AH492</f>
        <v>8.01</v>
      </c>
      <c r="L375">
        <f>SmtRes!DB492</f>
        <v>69.81</v>
      </c>
      <c r="M375">
        <f>ROUND(ROUND(L375*Source!I121, 2)*1, 2)</f>
        <v>6.02</v>
      </c>
      <c r="N375">
        <f>SmtRes!AD492</f>
        <v>392.17</v>
      </c>
      <c r="O375">
        <f>ROUND(ROUND(L375*Source!I121, 2)*SmtRes!DA492, 2)</f>
        <v>294.74</v>
      </c>
      <c r="P375">
        <f>SmtRes!AG492</f>
        <v>0</v>
      </c>
      <c r="Q375">
        <f>SmtRes!DC492</f>
        <v>0</v>
      </c>
      <c r="R375">
        <f>ROUND(ROUND(Q375*Source!I121, 2)*1, 2)</f>
        <v>0</v>
      </c>
      <c r="S375">
        <f>SmtRes!AC492</f>
        <v>0</v>
      </c>
      <c r="T375">
        <f>ROUND(ROUND(Q375*Source!I121, 2)*SmtRes!AK492, 2)</f>
        <v>0</v>
      </c>
      <c r="U375">
        <v>1</v>
      </c>
      <c r="Z375">
        <f>SmtRes!X492</f>
        <v>1680111951</v>
      </c>
      <c r="AA375">
        <v>-177446543</v>
      </c>
      <c r="AB375">
        <v>-1585260122</v>
      </c>
    </row>
    <row r="376" spans="1:28" x14ac:dyDescent="0.2">
      <c r="A376">
        <v>20</v>
      </c>
      <c r="B376">
        <v>524</v>
      </c>
      <c r="C376">
        <v>3</v>
      </c>
      <c r="D376">
        <v>0</v>
      </c>
      <c r="E376">
        <f>SmtRes!AV524</f>
        <v>0</v>
      </c>
      <c r="F376" t="str">
        <f>SmtRes!I524</f>
        <v>999-9950</v>
      </c>
      <c r="G376" t="str">
        <f>SmtRes!K524</f>
        <v>Вспомогательные ненормируемые материалы (2% от ОЗП)</v>
      </c>
      <c r="H376" t="str">
        <f>SmtRes!O524</f>
        <v>РУБ</v>
      </c>
      <c r="I376">
        <f>SmtRes!Y524*Source!I122</f>
        <v>4.6671179999999994</v>
      </c>
      <c r="J376">
        <f>SmtRes!AO524</f>
        <v>1</v>
      </c>
      <c r="K376">
        <f>SmtRes!AE524</f>
        <v>1</v>
      </c>
      <c r="L376">
        <f>SmtRes!DB524</f>
        <v>15.63</v>
      </c>
      <c r="M376">
        <f>ROUND(ROUND(L376*Source!I122, 2)*1, 2)</f>
        <v>4.67</v>
      </c>
      <c r="N376">
        <f>SmtRes!AA524</f>
        <v>9.56</v>
      </c>
      <c r="O376">
        <f>ROUND(ROUND(L376*Source!I122, 2)*SmtRes!DA524, 2)</f>
        <v>44.65</v>
      </c>
      <c r="P376">
        <f>SmtRes!AG524</f>
        <v>0</v>
      </c>
      <c r="Q376">
        <f>SmtRes!DC524</f>
        <v>0</v>
      </c>
      <c r="R376">
        <f>ROUND(ROUND(Q376*Source!I122, 2)*1, 2)</f>
        <v>0</v>
      </c>
      <c r="S376">
        <f>SmtRes!AC524</f>
        <v>0</v>
      </c>
      <c r="T376">
        <f>ROUND(ROUND(Q376*Source!I122, 2)*SmtRes!AK524, 2)</f>
        <v>0</v>
      </c>
      <c r="U376">
        <v>3</v>
      </c>
      <c r="Z376">
        <f>SmtRes!X524</f>
        <v>-1731369543</v>
      </c>
      <c r="AA376">
        <v>-1544322804</v>
      </c>
      <c r="AB376">
        <v>1831113819</v>
      </c>
    </row>
    <row r="377" spans="1:28" x14ac:dyDescent="0.2">
      <c r="A377">
        <v>20</v>
      </c>
      <c r="B377">
        <v>523</v>
      </c>
      <c r="C377">
        <v>3</v>
      </c>
      <c r="D377">
        <v>0</v>
      </c>
      <c r="E377">
        <f>SmtRes!AV523</f>
        <v>0</v>
      </c>
      <c r="F377" t="str">
        <f>SmtRes!I523</f>
        <v>01.7.11.07-0044</v>
      </c>
      <c r="G377" t="str">
        <f>SmtRes!K523</f>
        <v>Электроды диаметром 5 мм Э42</v>
      </c>
      <c r="H377" t="str">
        <f>SmtRes!O523</f>
        <v>т</v>
      </c>
      <c r="I377">
        <f>SmtRes!Y523*Source!I122</f>
        <v>6.4198999999999992E-3</v>
      </c>
      <c r="J377">
        <f>SmtRes!AO523</f>
        <v>1</v>
      </c>
      <c r="K377">
        <f>SmtRes!AE523</f>
        <v>10397.450000000001</v>
      </c>
      <c r="L377">
        <f>SmtRes!DB523</f>
        <v>223.55</v>
      </c>
      <c r="M377">
        <f>ROUND(ROUND(L377*Source!I122, 2)*1, 2)</f>
        <v>66.75</v>
      </c>
      <c r="N377">
        <f>SmtRes!AA523</f>
        <v>99399.62</v>
      </c>
      <c r="O377">
        <f>ROUND(ROUND(L377*Source!I122, 2)*SmtRes!DA523, 2)</f>
        <v>638.13</v>
      </c>
      <c r="P377">
        <f>SmtRes!AG523</f>
        <v>0</v>
      </c>
      <c r="Q377">
        <f>SmtRes!DC523</f>
        <v>0</v>
      </c>
      <c r="R377">
        <f>ROUND(ROUND(Q377*Source!I122, 2)*1, 2)</f>
        <v>0</v>
      </c>
      <c r="S377">
        <f>SmtRes!AC523</f>
        <v>0</v>
      </c>
      <c r="T377">
        <f>ROUND(ROUND(Q377*Source!I122, 2)*SmtRes!AK523, 2)</f>
        <v>0</v>
      </c>
      <c r="U377">
        <v>3</v>
      </c>
      <c r="Z377">
        <f>SmtRes!X523</f>
        <v>1392569568</v>
      </c>
      <c r="AA377">
        <v>1042670337</v>
      </c>
      <c r="AB377">
        <v>-795158670</v>
      </c>
    </row>
    <row r="378" spans="1:28" x14ac:dyDescent="0.2">
      <c r="A378">
        <v>20</v>
      </c>
      <c r="B378">
        <v>522</v>
      </c>
      <c r="C378">
        <v>3</v>
      </c>
      <c r="D378">
        <v>0</v>
      </c>
      <c r="E378">
        <f>SmtRes!AV522</f>
        <v>0</v>
      </c>
      <c r="F378" t="str">
        <f>SmtRes!I522</f>
        <v>01.3.02.09-0022</v>
      </c>
      <c r="G378" t="str">
        <f>SmtRes!K522</f>
        <v>Пропан-бутан, смесь техническая</v>
      </c>
      <c r="H378" t="str">
        <f>SmtRes!O522</f>
        <v>кг</v>
      </c>
      <c r="I378">
        <f>SmtRes!Y522*Source!I122</f>
        <v>0.14929999999999999</v>
      </c>
      <c r="J378">
        <f>SmtRes!AO522</f>
        <v>1</v>
      </c>
      <c r="K378">
        <f>SmtRes!AE522</f>
        <v>4.47</v>
      </c>
      <c r="L378">
        <f>SmtRes!DB522</f>
        <v>2.2400000000000002</v>
      </c>
      <c r="M378">
        <f>ROUND(ROUND(L378*Source!I122, 2)*1, 2)</f>
        <v>0.67</v>
      </c>
      <c r="N378">
        <f>SmtRes!AA522</f>
        <v>42.73</v>
      </c>
      <c r="O378">
        <f>ROUND(ROUND(L378*Source!I122, 2)*SmtRes!DA522, 2)</f>
        <v>6.41</v>
      </c>
      <c r="P378">
        <f>SmtRes!AG522</f>
        <v>0</v>
      </c>
      <c r="Q378">
        <f>SmtRes!DC522</f>
        <v>0</v>
      </c>
      <c r="R378">
        <f>ROUND(ROUND(Q378*Source!I122, 2)*1, 2)</f>
        <v>0</v>
      </c>
      <c r="S378">
        <f>SmtRes!AC522</f>
        <v>0</v>
      </c>
      <c r="T378">
        <f>ROUND(ROUND(Q378*Source!I122, 2)*SmtRes!AK522, 2)</f>
        <v>0</v>
      </c>
      <c r="U378">
        <v>3</v>
      </c>
      <c r="Z378">
        <f>SmtRes!X522</f>
        <v>-1411127917</v>
      </c>
      <c r="AA378">
        <v>83566203</v>
      </c>
      <c r="AB378">
        <v>-697753276</v>
      </c>
    </row>
    <row r="379" spans="1:28" x14ac:dyDescent="0.2">
      <c r="A379">
        <v>20</v>
      </c>
      <c r="B379">
        <v>521</v>
      </c>
      <c r="C379">
        <v>3</v>
      </c>
      <c r="D379">
        <v>0</v>
      </c>
      <c r="E379">
        <f>SmtRes!AV521</f>
        <v>0</v>
      </c>
      <c r="F379" t="str">
        <f>SmtRes!I521</f>
        <v>01.3.02.08-0001</v>
      </c>
      <c r="G379" t="str">
        <f>SmtRes!K521</f>
        <v>Кислород технический газообразный</v>
      </c>
      <c r="H379" t="str">
        <f>SmtRes!O521</f>
        <v>м3</v>
      </c>
      <c r="I379">
        <f>SmtRes!Y521*Source!I122</f>
        <v>0.77635999999999994</v>
      </c>
      <c r="J379">
        <f>SmtRes!AO521</f>
        <v>1</v>
      </c>
      <c r="K379">
        <f>SmtRes!AE521</f>
        <v>8.7899999999999991</v>
      </c>
      <c r="L379">
        <f>SmtRes!DB521</f>
        <v>22.85</v>
      </c>
      <c r="M379">
        <f>ROUND(ROUND(L379*Source!I122, 2)*1, 2)</f>
        <v>6.82</v>
      </c>
      <c r="N379">
        <f>SmtRes!AA521</f>
        <v>84.03</v>
      </c>
      <c r="O379">
        <f>ROUND(ROUND(L379*Source!I122, 2)*SmtRes!DA521, 2)</f>
        <v>65.2</v>
      </c>
      <c r="P379">
        <f>SmtRes!AG521</f>
        <v>0</v>
      </c>
      <c r="Q379">
        <f>SmtRes!DC521</f>
        <v>0</v>
      </c>
      <c r="R379">
        <f>ROUND(ROUND(Q379*Source!I122, 2)*1, 2)</f>
        <v>0</v>
      </c>
      <c r="S379">
        <f>SmtRes!AC521</f>
        <v>0</v>
      </c>
      <c r="T379">
        <f>ROUND(ROUND(Q379*Source!I122, 2)*SmtRes!AK521, 2)</f>
        <v>0</v>
      </c>
      <c r="U379">
        <v>3</v>
      </c>
      <c r="Z379">
        <f>SmtRes!X521</f>
        <v>1597319531</v>
      </c>
      <c r="AA379">
        <v>-1568691806</v>
      </c>
      <c r="AB379">
        <v>1232018711</v>
      </c>
    </row>
    <row r="380" spans="1:28" x14ac:dyDescent="0.2">
      <c r="A380">
        <v>20</v>
      </c>
      <c r="B380">
        <v>520</v>
      </c>
      <c r="C380">
        <v>2</v>
      </c>
      <c r="D380">
        <v>0</v>
      </c>
      <c r="E380">
        <f>SmtRes!AV520</f>
        <v>0</v>
      </c>
      <c r="F380" t="str">
        <f>SmtRes!I520</f>
        <v>91.21.16-001</v>
      </c>
      <c r="G380" t="str">
        <f>SmtRes!K520</f>
        <v>Пресс-ножницы комбинированные</v>
      </c>
      <c r="H380" t="str">
        <f>SmtRes!O520</f>
        <v>маш.-ч</v>
      </c>
      <c r="I380">
        <f>SmtRes!Y520*Source!I122</f>
        <v>0.3317147399999999</v>
      </c>
      <c r="J380">
        <f>SmtRes!AO520</f>
        <v>1</v>
      </c>
      <c r="K380">
        <f>SmtRes!AF520</f>
        <v>14.3</v>
      </c>
      <c r="L380">
        <f>SmtRes!DB520</f>
        <v>15.88</v>
      </c>
      <c r="M380">
        <f>ROUND(ROUND(L380*Source!I122, 2)*1, 2)</f>
        <v>4.74</v>
      </c>
      <c r="N380">
        <f>SmtRes!AB520</f>
        <v>203.35</v>
      </c>
      <c r="O380">
        <f>ROUND(ROUND(L380*Source!I122, 2)*SmtRes!DA520, 2)</f>
        <v>67.400000000000006</v>
      </c>
      <c r="P380">
        <f>SmtRes!AG520</f>
        <v>8.82</v>
      </c>
      <c r="Q380">
        <f>SmtRes!DC520</f>
        <v>9.8000000000000007</v>
      </c>
      <c r="R380">
        <f>ROUND(ROUND(Q380*Source!I122, 2)*1, 2)</f>
        <v>2.93</v>
      </c>
      <c r="S380">
        <f>SmtRes!AC520</f>
        <v>431.83</v>
      </c>
      <c r="T380">
        <f>ROUND(ROUND(Q380*Source!I122, 2)*SmtRes!AK520, 2)</f>
        <v>143.44999999999999</v>
      </c>
      <c r="U380">
        <v>2</v>
      </c>
      <c r="Z380">
        <f>SmtRes!X520</f>
        <v>-575501913</v>
      </c>
      <c r="AA380">
        <v>1649159373</v>
      </c>
      <c r="AB380">
        <v>-48586562</v>
      </c>
    </row>
    <row r="381" spans="1:28" x14ac:dyDescent="0.2">
      <c r="A381">
        <v>20</v>
      </c>
      <c r="B381">
        <v>519</v>
      </c>
      <c r="C381">
        <v>2</v>
      </c>
      <c r="D381">
        <v>0</v>
      </c>
      <c r="E381">
        <f>SmtRes!AV519</f>
        <v>0</v>
      </c>
      <c r="F381" t="str">
        <f>SmtRes!I519</f>
        <v>91.17.04-233</v>
      </c>
      <c r="G381" t="str">
        <f>SmtRes!K519</f>
        <v>Установки для сварки ручной дуговой (постоянного тока)</v>
      </c>
      <c r="H381" t="str">
        <f>SmtRes!O519</f>
        <v>маш.-ч</v>
      </c>
      <c r="I381">
        <f>SmtRes!Y519*Source!I122</f>
        <v>10.780729049999998</v>
      </c>
      <c r="J381">
        <f>SmtRes!AO519</f>
        <v>1</v>
      </c>
      <c r="K381">
        <f>SmtRes!AF519</f>
        <v>8.68</v>
      </c>
      <c r="L381">
        <f>SmtRes!DB519</f>
        <v>313.38</v>
      </c>
      <c r="M381">
        <f>ROUND(ROUND(L381*Source!I122, 2)*1, 2)</f>
        <v>93.58</v>
      </c>
      <c r="N381">
        <f>SmtRes!AB519</f>
        <v>123.43</v>
      </c>
      <c r="O381">
        <f>ROUND(ROUND(L381*Source!I122, 2)*SmtRes!DA519, 2)</f>
        <v>1330.71</v>
      </c>
      <c r="P381">
        <f>SmtRes!AG519</f>
        <v>0</v>
      </c>
      <c r="Q381">
        <f>SmtRes!DC519</f>
        <v>0</v>
      </c>
      <c r="R381">
        <f>ROUND(ROUND(Q381*Source!I122, 2)*1, 2)</f>
        <v>0</v>
      </c>
      <c r="S381">
        <f>SmtRes!AC519</f>
        <v>0</v>
      </c>
      <c r="T381">
        <f>ROUND(ROUND(Q381*Source!I122, 2)*SmtRes!AK519, 2)</f>
        <v>0</v>
      </c>
      <c r="U381">
        <v>2</v>
      </c>
      <c r="Z381">
        <f>SmtRes!X519</f>
        <v>-1277097320</v>
      </c>
      <c r="AA381">
        <v>2017564419</v>
      </c>
      <c r="AB381">
        <v>-164228886</v>
      </c>
    </row>
    <row r="382" spans="1:28" x14ac:dyDescent="0.2">
      <c r="A382">
        <v>20</v>
      </c>
      <c r="B382">
        <v>518</v>
      </c>
      <c r="C382">
        <v>2</v>
      </c>
      <c r="D382">
        <v>0</v>
      </c>
      <c r="E382">
        <f>SmtRes!AV518</f>
        <v>0</v>
      </c>
      <c r="F382" t="str">
        <f>SmtRes!I518</f>
        <v>91.17.04-042</v>
      </c>
      <c r="G382" t="str">
        <f>SmtRes!K518</f>
        <v>Аппарат для газовой сварки и резки</v>
      </c>
      <c r="H382" t="str">
        <f>SmtRes!O518</f>
        <v>маш.-ч</v>
      </c>
      <c r="I382">
        <f>SmtRes!Y518*Source!I122</f>
        <v>0.39489849999999993</v>
      </c>
      <c r="J382">
        <f>SmtRes!AO518</f>
        <v>1</v>
      </c>
      <c r="K382">
        <f>SmtRes!AF518</f>
        <v>1.2</v>
      </c>
      <c r="L382">
        <f>SmtRes!DB518</f>
        <v>1.59</v>
      </c>
      <c r="M382">
        <f>ROUND(ROUND(L382*Source!I122, 2)*1, 2)</f>
        <v>0.47</v>
      </c>
      <c r="N382">
        <f>SmtRes!AB518</f>
        <v>17.059999999999999</v>
      </c>
      <c r="O382">
        <f>ROUND(ROUND(L382*Source!I122, 2)*SmtRes!DA518, 2)</f>
        <v>6.68</v>
      </c>
      <c r="P382">
        <f>SmtRes!AG518</f>
        <v>0</v>
      </c>
      <c r="Q382">
        <f>SmtRes!DC518</f>
        <v>0</v>
      </c>
      <c r="R382">
        <f>ROUND(ROUND(Q382*Source!I122, 2)*1, 2)</f>
        <v>0</v>
      </c>
      <c r="S382">
        <f>SmtRes!AC518</f>
        <v>0</v>
      </c>
      <c r="T382">
        <f>ROUND(ROUND(Q382*Source!I122, 2)*SmtRes!AK518, 2)</f>
        <v>0</v>
      </c>
      <c r="U382">
        <v>2</v>
      </c>
      <c r="Z382">
        <f>SmtRes!X518</f>
        <v>-1135352110</v>
      </c>
      <c r="AA382">
        <v>-1753312835</v>
      </c>
      <c r="AB382">
        <v>-897136582</v>
      </c>
    </row>
    <row r="383" spans="1:28" x14ac:dyDescent="0.2">
      <c r="A383">
        <v>20</v>
      </c>
      <c r="B383">
        <v>517</v>
      </c>
      <c r="C383">
        <v>2</v>
      </c>
      <c r="D383">
        <v>0</v>
      </c>
      <c r="E383">
        <f>SmtRes!AV517</f>
        <v>0</v>
      </c>
      <c r="F383" t="str">
        <f>SmtRes!I517</f>
        <v>91.14.02-002</v>
      </c>
      <c r="G383" t="str">
        <f>SmtRes!K517</f>
        <v>Автомобили бортовые, грузоподъемность до 8 т</v>
      </c>
      <c r="H383" t="str">
        <f>SmtRes!O517</f>
        <v>маш.-ч</v>
      </c>
      <c r="I383">
        <f>SmtRes!Y517*Source!I122</f>
        <v>0.19744924999999997</v>
      </c>
      <c r="J383">
        <f>SmtRes!AO517</f>
        <v>1</v>
      </c>
      <c r="K383">
        <f>SmtRes!AF517</f>
        <v>107.03</v>
      </c>
      <c r="L383">
        <f>SmtRes!DB517</f>
        <v>70.78</v>
      </c>
      <c r="M383">
        <f>ROUND(ROUND(L383*Source!I122, 2)*1, 2)</f>
        <v>21.13</v>
      </c>
      <c r="N383">
        <f>SmtRes!AB517</f>
        <v>1521.97</v>
      </c>
      <c r="O383">
        <f>ROUND(ROUND(L383*Source!I122, 2)*SmtRes!DA517, 2)</f>
        <v>300.47000000000003</v>
      </c>
      <c r="P383">
        <f>SmtRes!AG517</f>
        <v>10.130000000000001</v>
      </c>
      <c r="Q383">
        <f>SmtRes!DC517</f>
        <v>6.71</v>
      </c>
      <c r="R383">
        <f>ROUND(ROUND(Q383*Source!I122, 2)*1, 2)</f>
        <v>2</v>
      </c>
      <c r="S383">
        <f>SmtRes!AC517</f>
        <v>495.96</v>
      </c>
      <c r="T383">
        <f>ROUND(ROUND(Q383*Source!I122, 2)*SmtRes!AK517, 2)</f>
        <v>97.92</v>
      </c>
      <c r="U383">
        <v>2</v>
      </c>
      <c r="Z383">
        <f>SmtRes!X517</f>
        <v>1565185662</v>
      </c>
      <c r="AA383">
        <v>714135053</v>
      </c>
      <c r="AB383">
        <v>57213464</v>
      </c>
    </row>
    <row r="384" spans="1:28" x14ac:dyDescent="0.2">
      <c r="A384">
        <v>20</v>
      </c>
      <c r="B384">
        <v>516</v>
      </c>
      <c r="C384">
        <v>2</v>
      </c>
      <c r="D384">
        <v>0</v>
      </c>
      <c r="E384">
        <f>SmtRes!AV516</f>
        <v>0</v>
      </c>
      <c r="F384" t="str">
        <f>SmtRes!I516</f>
        <v>91.05.05-014</v>
      </c>
      <c r="G384" t="str">
        <f>SmtRes!K516</f>
        <v>Краны на автомобильном ходу, грузоподъемность 10 т</v>
      </c>
      <c r="H384" t="str">
        <f>SmtRes!O516</f>
        <v>маш.-ч</v>
      </c>
      <c r="I384">
        <f>SmtRes!Y516*Source!I122</f>
        <v>2.3693909999999994</v>
      </c>
      <c r="J384">
        <f>SmtRes!AO516</f>
        <v>1</v>
      </c>
      <c r="K384">
        <f>SmtRes!AF516</f>
        <v>112.77</v>
      </c>
      <c r="L384">
        <f>SmtRes!DB516</f>
        <v>894.83</v>
      </c>
      <c r="M384">
        <f>ROUND(ROUND(L384*Source!I122, 2)*1, 2)</f>
        <v>267.2</v>
      </c>
      <c r="N384">
        <f>SmtRes!AB516</f>
        <v>1603.59</v>
      </c>
      <c r="O384">
        <f>ROUND(ROUND(L384*Source!I122, 2)*SmtRes!DA516, 2)</f>
        <v>3799.58</v>
      </c>
      <c r="P384">
        <f>SmtRes!AG516</f>
        <v>11.84</v>
      </c>
      <c r="Q384">
        <f>SmtRes!DC516</f>
        <v>93.95</v>
      </c>
      <c r="R384">
        <f>ROUND(ROUND(Q384*Source!I122, 2)*1, 2)</f>
        <v>28.05</v>
      </c>
      <c r="S384">
        <f>SmtRes!AC516</f>
        <v>579.69000000000005</v>
      </c>
      <c r="T384">
        <f>ROUND(ROUND(Q384*Source!I122, 2)*SmtRes!AK516, 2)</f>
        <v>1373.33</v>
      </c>
      <c r="U384">
        <v>2</v>
      </c>
      <c r="Z384">
        <f>SmtRes!X516</f>
        <v>903590057</v>
      </c>
      <c r="AA384">
        <v>1187349410</v>
      </c>
      <c r="AB384">
        <v>135634892</v>
      </c>
    </row>
    <row r="385" spans="1:28" x14ac:dyDescent="0.2">
      <c r="A385">
        <v>20</v>
      </c>
      <c r="B385">
        <v>514</v>
      </c>
      <c r="C385">
        <v>1</v>
      </c>
      <c r="D385">
        <v>0</v>
      </c>
      <c r="E385">
        <f>SmtRes!AV514</f>
        <v>1</v>
      </c>
      <c r="F385" t="str">
        <f>SmtRes!I514</f>
        <v>1-100-40-82</v>
      </c>
      <c r="G385" t="str">
        <f>SmtRes!K514</f>
        <v>Рабочий среднего разряда 4</v>
      </c>
      <c r="H385" t="str">
        <f>SmtRes!O514</f>
        <v>чел.-ч.</v>
      </c>
      <c r="I385">
        <f>SmtRes!Y514*Source!I122</f>
        <v>35.935763499999993</v>
      </c>
      <c r="J385">
        <f>SmtRes!AO514</f>
        <v>1</v>
      </c>
      <c r="K385">
        <f>SmtRes!AH514</f>
        <v>8.59</v>
      </c>
      <c r="L385">
        <f>SmtRes!DB514</f>
        <v>1033.79</v>
      </c>
      <c r="M385">
        <f>ROUND(ROUND(L385*Source!I122, 2)*1, 2)</f>
        <v>308.69</v>
      </c>
      <c r="N385">
        <f>SmtRes!AD514</f>
        <v>420.57</v>
      </c>
      <c r="O385">
        <f>ROUND(ROUND(L385*Source!I122, 2)*SmtRes!DA514, 2)</f>
        <v>15113.46</v>
      </c>
      <c r="P385">
        <f>SmtRes!AG514</f>
        <v>0</v>
      </c>
      <c r="Q385">
        <f>SmtRes!DC514</f>
        <v>0</v>
      </c>
      <c r="R385">
        <f>ROUND(ROUND(Q385*Source!I122, 2)*1, 2)</f>
        <v>0</v>
      </c>
      <c r="S385">
        <f>SmtRes!AC514</f>
        <v>0</v>
      </c>
      <c r="T385">
        <f>ROUND(ROUND(Q385*Source!I122, 2)*SmtRes!AK514, 2)</f>
        <v>0</v>
      </c>
      <c r="U385">
        <v>1</v>
      </c>
      <c r="Z385">
        <f>SmtRes!X514</f>
        <v>-1853062777</v>
      </c>
      <c r="AA385">
        <v>-1614965587</v>
      </c>
      <c r="AB385">
        <v>507693359</v>
      </c>
    </row>
    <row r="386" spans="1:28" x14ac:dyDescent="0.2">
      <c r="A386">
        <f>Source!A123</f>
        <v>17</v>
      </c>
      <c r="B386">
        <v>123</v>
      </c>
      <c r="C386">
        <v>3</v>
      </c>
      <c r="D386">
        <f>Source!BI123</f>
        <v>1</v>
      </c>
      <c r="E386">
        <f>Source!FS123</f>
        <v>0</v>
      </c>
      <c r="F386" t="str">
        <f>Source!F123</f>
        <v>08.3.08.02-0025</v>
      </c>
      <c r="G386" t="str">
        <f>Source!G123</f>
        <v>уголок 75х75х6 ГОСТ 8509-93</v>
      </c>
      <c r="H386" t="str">
        <f>Source!H123</f>
        <v>т</v>
      </c>
      <c r="I386">
        <f>Source!I123</f>
        <v>0.20351</v>
      </c>
      <c r="J386">
        <v>1</v>
      </c>
      <c r="K386">
        <f>Source!AC123</f>
        <v>7496.44</v>
      </c>
      <c r="M386">
        <f>ROUND(K386*I386, 2)</f>
        <v>1525.6</v>
      </c>
      <c r="N386">
        <f>Source!AC123*IF(Source!BC123&lt;&gt; 0, Source!BC123, 1)</f>
        <v>71665.966400000005</v>
      </c>
      <c r="O386">
        <f>ROUND(N386*I386, 2)</f>
        <v>14584.74</v>
      </c>
      <c r="P386">
        <f>Source!AE123</f>
        <v>0</v>
      </c>
      <c r="R386">
        <f>ROUND(P386*I386, 2)</f>
        <v>0</v>
      </c>
      <c r="S386">
        <f>Source!AE123*IF(Source!BS123&lt;&gt; 0, Source!BS123, 1)</f>
        <v>0</v>
      </c>
      <c r="T386">
        <f>ROUND(S386*I386, 2)</f>
        <v>0</v>
      </c>
      <c r="U386">
        <v>3</v>
      </c>
      <c r="Z386">
        <f>Source!GF123</f>
        <v>2121959860</v>
      </c>
      <c r="AA386">
        <v>1469013559</v>
      </c>
      <c r="AB386">
        <v>222341857</v>
      </c>
    </row>
    <row r="387" spans="1:28" x14ac:dyDescent="0.2">
      <c r="A387">
        <f>Source!A124</f>
        <v>17</v>
      </c>
      <c r="B387">
        <v>124</v>
      </c>
      <c r="C387">
        <v>3</v>
      </c>
      <c r="D387">
        <f>Source!BI124</f>
        <v>1</v>
      </c>
      <c r="E387">
        <f>Source!FS124</f>
        <v>0</v>
      </c>
      <c r="F387" t="str">
        <f>Source!F124</f>
        <v>08.3.05.02-0061</v>
      </c>
      <c r="G387" t="str">
        <f>Source!G124</f>
        <v>лист 10  ГОСТ 19903-2015, сталь С 255</v>
      </c>
      <c r="H387" t="str">
        <f>Source!H124</f>
        <v>т</v>
      </c>
      <c r="I387">
        <f>Source!I124</f>
        <v>1.9220000000000001E-2</v>
      </c>
      <c r="J387">
        <v>1</v>
      </c>
      <c r="K387">
        <f>Source!AC124</f>
        <v>7322.18</v>
      </c>
      <c r="M387">
        <f>ROUND(K387*I387, 2)</f>
        <v>140.72999999999999</v>
      </c>
      <c r="N387">
        <f>Source!AC124*IF(Source!BC124&lt;&gt; 0, Source!BC124, 1)</f>
        <v>70000.040800000002</v>
      </c>
      <c r="O387">
        <f>ROUND(N387*I387, 2)</f>
        <v>1345.4</v>
      </c>
      <c r="P387">
        <f>Source!AE124</f>
        <v>0</v>
      </c>
      <c r="R387">
        <f>ROUND(P387*I387, 2)</f>
        <v>0</v>
      </c>
      <c r="S387">
        <f>Source!AE124*IF(Source!BS124&lt;&gt; 0, Source!BS124, 1)</f>
        <v>0</v>
      </c>
      <c r="T387">
        <f>ROUND(S387*I387, 2)</f>
        <v>0</v>
      </c>
      <c r="U387">
        <v>3</v>
      </c>
      <c r="Z387">
        <f>Source!GF124</f>
        <v>-1832986346</v>
      </c>
      <c r="AA387">
        <v>-455945781</v>
      </c>
      <c r="AB387">
        <v>-685814229</v>
      </c>
    </row>
    <row r="388" spans="1:28" x14ac:dyDescent="0.2">
      <c r="A388">
        <f>Source!A125</f>
        <v>17</v>
      </c>
      <c r="B388">
        <v>125</v>
      </c>
      <c r="C388">
        <v>3</v>
      </c>
      <c r="D388">
        <f>Source!BI125</f>
        <v>1</v>
      </c>
      <c r="E388">
        <f>Source!FS125</f>
        <v>0</v>
      </c>
      <c r="F388" t="str">
        <f>Source!F125</f>
        <v>08.3.05.02-0059</v>
      </c>
      <c r="G388" t="str">
        <f>Source!G125</f>
        <v>лист 8  ГОСТ 19903-2015, сталь С 255</v>
      </c>
      <c r="H388" t="str">
        <f>Source!H125</f>
        <v>т</v>
      </c>
      <c r="I388">
        <f>Source!I125</f>
        <v>2.8049999999999999E-2</v>
      </c>
      <c r="J388">
        <v>1</v>
      </c>
      <c r="K388">
        <f>Source!AC125</f>
        <v>7112.97</v>
      </c>
      <c r="M388">
        <f>ROUND(K388*I388, 2)</f>
        <v>199.52</v>
      </c>
      <c r="N388">
        <f>Source!AC125*IF(Source!BC125&lt;&gt; 0, Source!BC125, 1)</f>
        <v>67999.993200000012</v>
      </c>
      <c r="O388">
        <f>ROUND(N388*I388, 2)</f>
        <v>1907.4</v>
      </c>
      <c r="P388">
        <f>Source!AE125</f>
        <v>0</v>
      </c>
      <c r="R388">
        <f>ROUND(P388*I388, 2)</f>
        <v>0</v>
      </c>
      <c r="S388">
        <f>Source!AE125*IF(Source!BS125&lt;&gt; 0, Source!BS125, 1)</f>
        <v>0</v>
      </c>
      <c r="T388">
        <f>ROUND(S388*I388, 2)</f>
        <v>0</v>
      </c>
      <c r="U388">
        <v>3</v>
      </c>
      <c r="Z388">
        <f>Source!GF125</f>
        <v>-1742863280</v>
      </c>
      <c r="AA388">
        <v>209631771</v>
      </c>
      <c r="AB388">
        <v>-1258097812</v>
      </c>
    </row>
    <row r="389" spans="1:28" x14ac:dyDescent="0.2">
      <c r="A389">
        <f>Source!A126</f>
        <v>17</v>
      </c>
      <c r="B389">
        <v>126</v>
      </c>
      <c r="C389">
        <v>3</v>
      </c>
      <c r="D389">
        <f>Source!BI126</f>
        <v>1</v>
      </c>
      <c r="E389">
        <f>Source!FS126</f>
        <v>0</v>
      </c>
      <c r="F389" t="str">
        <f>Source!F126</f>
        <v>08.3.11.01-0060</v>
      </c>
      <c r="G389" t="str">
        <f>Source!G126</f>
        <v>швеллер 20У ГОСТ 8240-97</v>
      </c>
      <c r="H389" t="str">
        <f>Source!H126</f>
        <v>т</v>
      </c>
      <c r="I389">
        <f>Source!I126</f>
        <v>5.7792000000000003E-2</v>
      </c>
      <c r="J389">
        <v>1</v>
      </c>
      <c r="K389">
        <f>Source!AC126</f>
        <v>10329.5</v>
      </c>
      <c r="M389">
        <f>ROUND(K389*I389, 2)</f>
        <v>596.96</v>
      </c>
      <c r="N389">
        <f>Source!AC126*IF(Source!BC126&lt;&gt; 0, Source!BC126, 1)</f>
        <v>98750.02</v>
      </c>
      <c r="O389">
        <f>ROUND(N389*I389, 2)</f>
        <v>5706.96</v>
      </c>
      <c r="P389">
        <f>Source!AE126</f>
        <v>0</v>
      </c>
      <c r="R389">
        <f>ROUND(P389*I389, 2)</f>
        <v>0</v>
      </c>
      <c r="S389">
        <f>Source!AE126*IF(Source!BS126&lt;&gt; 0, Source!BS126, 1)</f>
        <v>0</v>
      </c>
      <c r="T389">
        <f>ROUND(S389*I389, 2)</f>
        <v>0</v>
      </c>
      <c r="U389">
        <v>3</v>
      </c>
      <c r="Z389">
        <f>Source!GF126</f>
        <v>-2075982014</v>
      </c>
      <c r="AA389">
        <v>1653956791</v>
      </c>
      <c r="AB389">
        <v>-362596155</v>
      </c>
    </row>
    <row r="390" spans="1:28" x14ac:dyDescent="0.2">
      <c r="A390">
        <v>20</v>
      </c>
      <c r="B390">
        <v>546</v>
      </c>
      <c r="C390">
        <v>3</v>
      </c>
      <c r="D390">
        <v>0</v>
      </c>
      <c r="E390">
        <f>SmtRes!AV546</f>
        <v>0</v>
      </c>
      <c r="F390" t="str">
        <f>SmtRes!I546</f>
        <v>14.5.09.07-0029</v>
      </c>
      <c r="G390" t="str">
        <f>SmtRes!K546</f>
        <v>Растворитель марки Р-4</v>
      </c>
      <c r="H390" t="str">
        <f>SmtRes!O546</f>
        <v>т</v>
      </c>
      <c r="I390">
        <f>SmtRes!Y546*Source!I127</f>
        <v>1.7915999999999996E-4</v>
      </c>
      <c r="J390">
        <f>SmtRes!AO546</f>
        <v>1</v>
      </c>
      <c r="K390">
        <f>SmtRes!AE546</f>
        <v>11149.43</v>
      </c>
      <c r="L390">
        <f>SmtRes!DB546</f>
        <v>6.69</v>
      </c>
      <c r="M390">
        <f>ROUND(ROUND(L390*Source!I127, 2)*1, 2)</f>
        <v>2</v>
      </c>
      <c r="N390">
        <f>SmtRes!AA546</f>
        <v>106588.55</v>
      </c>
      <c r="O390">
        <f>ROUND(ROUND(L390*Source!I127, 2)*SmtRes!DA546, 2)</f>
        <v>19.12</v>
      </c>
      <c r="P390">
        <f>SmtRes!AG546</f>
        <v>0</v>
      </c>
      <c r="Q390">
        <f>SmtRes!DC546</f>
        <v>0</v>
      </c>
      <c r="R390">
        <f>ROUND(ROUND(Q390*Source!I127, 2)*1, 2)</f>
        <v>0</v>
      </c>
      <c r="S390">
        <f>SmtRes!AC546</f>
        <v>0</v>
      </c>
      <c r="T390">
        <f>ROUND(ROUND(Q390*Source!I127, 2)*SmtRes!AK546, 2)</f>
        <v>0</v>
      </c>
      <c r="U390">
        <v>3</v>
      </c>
      <c r="Z390">
        <f>SmtRes!X546</f>
        <v>-296986458</v>
      </c>
      <c r="AA390">
        <v>228994919</v>
      </c>
      <c r="AB390">
        <v>2021318896</v>
      </c>
    </row>
    <row r="391" spans="1:28" x14ac:dyDescent="0.2">
      <c r="A391">
        <v>20</v>
      </c>
      <c r="B391">
        <v>545</v>
      </c>
      <c r="C391">
        <v>3</v>
      </c>
      <c r="D391">
        <v>0</v>
      </c>
      <c r="E391">
        <f>SmtRes!AV545</f>
        <v>0</v>
      </c>
      <c r="F391" t="str">
        <f>SmtRes!I545</f>
        <v>14.4.01.01-0003</v>
      </c>
      <c r="G391" t="str">
        <f>SmtRes!K545</f>
        <v>Грунтовка ГФ-021 красно-коричневая</v>
      </c>
      <c r="H391" t="str">
        <f>SmtRes!O545</f>
        <v>т</v>
      </c>
      <c r="I391">
        <f>SmtRes!Y545*Source!I127</f>
        <v>9.2565999999999994E-5</v>
      </c>
      <c r="J391">
        <f>SmtRes!AO545</f>
        <v>1</v>
      </c>
      <c r="K391">
        <f>SmtRes!AE545</f>
        <v>12560.85</v>
      </c>
      <c r="L391">
        <f>SmtRes!DB545</f>
        <v>3.89</v>
      </c>
      <c r="M391">
        <f>ROUND(ROUND(L391*Source!I127, 2)*1, 2)</f>
        <v>1.1599999999999999</v>
      </c>
      <c r="N391">
        <f>SmtRes!AA545</f>
        <v>120081.73</v>
      </c>
      <c r="O391">
        <f>ROUND(ROUND(L391*Source!I127, 2)*SmtRes!DA545, 2)</f>
        <v>11.09</v>
      </c>
      <c r="P391">
        <f>SmtRes!AG545</f>
        <v>0</v>
      </c>
      <c r="Q391">
        <f>SmtRes!DC545</f>
        <v>0</v>
      </c>
      <c r="R391">
        <f>ROUND(ROUND(Q391*Source!I127, 2)*1, 2)</f>
        <v>0</v>
      </c>
      <c r="S391">
        <f>SmtRes!AC545</f>
        <v>0</v>
      </c>
      <c r="T391">
        <f>ROUND(ROUND(Q391*Source!I127, 2)*SmtRes!AK545, 2)</f>
        <v>0</v>
      </c>
      <c r="U391">
        <v>3</v>
      </c>
      <c r="Z391">
        <f>SmtRes!X545</f>
        <v>1741082987</v>
      </c>
      <c r="AA391">
        <v>-57740767</v>
      </c>
      <c r="AB391">
        <v>315383924</v>
      </c>
    </row>
    <row r="392" spans="1:28" x14ac:dyDescent="0.2">
      <c r="A392">
        <v>20</v>
      </c>
      <c r="B392">
        <v>544</v>
      </c>
      <c r="C392">
        <v>3</v>
      </c>
      <c r="D392">
        <v>0</v>
      </c>
      <c r="E392">
        <f>SmtRes!AV544</f>
        <v>0</v>
      </c>
      <c r="F392" t="str">
        <f>SmtRes!I544</f>
        <v>11.1.03.01-0077</v>
      </c>
      <c r="G392" t="str">
        <f>SmtRes!K544</f>
        <v>Бруски обрезные хвойных пород длиной 4-6,5 м, шириной 75-150 мм, толщиной 40-75 мм, I сорта</v>
      </c>
      <c r="H392" t="str">
        <f>SmtRes!O544</f>
        <v>м3</v>
      </c>
      <c r="I392">
        <f>SmtRes!Y544*Source!I127</f>
        <v>3.0755799999999999E-4</v>
      </c>
      <c r="J392">
        <f>SmtRes!AO544</f>
        <v>1</v>
      </c>
      <c r="K392">
        <f>SmtRes!AE544</f>
        <v>1793.05</v>
      </c>
      <c r="L392">
        <f>SmtRes!DB544</f>
        <v>1.85</v>
      </c>
      <c r="M392">
        <f>ROUND(ROUND(L392*Source!I127, 2)*1, 2)</f>
        <v>0.55000000000000004</v>
      </c>
      <c r="N392">
        <f>SmtRes!AA544</f>
        <v>17141.560000000001</v>
      </c>
      <c r="O392">
        <f>ROUND(ROUND(L392*Source!I127, 2)*SmtRes!DA544, 2)</f>
        <v>5.26</v>
      </c>
      <c r="P392">
        <f>SmtRes!AG544</f>
        <v>0</v>
      </c>
      <c r="Q392">
        <f>SmtRes!DC544</f>
        <v>0</v>
      </c>
      <c r="R392">
        <f>ROUND(ROUND(Q392*Source!I127, 2)*1, 2)</f>
        <v>0</v>
      </c>
      <c r="S392">
        <f>SmtRes!AC544</f>
        <v>0</v>
      </c>
      <c r="T392">
        <f>ROUND(ROUND(Q392*Source!I127, 2)*SmtRes!AK544, 2)</f>
        <v>0</v>
      </c>
      <c r="U392">
        <v>3</v>
      </c>
      <c r="Z392">
        <f>SmtRes!X544</f>
        <v>-128313133</v>
      </c>
      <c r="AA392">
        <v>1300068984</v>
      </c>
      <c r="AB392">
        <v>2016584814</v>
      </c>
    </row>
    <row r="393" spans="1:28" x14ac:dyDescent="0.2">
      <c r="A393">
        <v>20</v>
      </c>
      <c r="B393">
        <v>543</v>
      </c>
      <c r="C393">
        <v>3</v>
      </c>
      <c r="D393">
        <v>0</v>
      </c>
      <c r="E393">
        <f>SmtRes!AV543</f>
        <v>0</v>
      </c>
      <c r="F393" t="str">
        <f>SmtRes!I543</f>
        <v>08.3.11.01-0091</v>
      </c>
      <c r="G393" t="str">
        <f>SmtRes!K543</f>
        <v>Швеллеры № 40 из стали марки Ст0</v>
      </c>
      <c r="H393" t="str">
        <f>SmtRes!O543</f>
        <v>т</v>
      </c>
      <c r="I393">
        <f>SmtRes!Y543*Source!I127</f>
        <v>5.7928400000000001E-4</v>
      </c>
      <c r="J393">
        <f>SmtRes!AO543</f>
        <v>1</v>
      </c>
      <c r="K393">
        <f>SmtRes!AE543</f>
        <v>6246.56</v>
      </c>
      <c r="L393">
        <f>SmtRes!DB543</f>
        <v>12.12</v>
      </c>
      <c r="M393">
        <f>ROUND(ROUND(L393*Source!I127, 2)*1, 2)</f>
        <v>3.62</v>
      </c>
      <c r="N393">
        <f>SmtRes!AA543</f>
        <v>59717.11</v>
      </c>
      <c r="O393">
        <f>ROUND(ROUND(L393*Source!I127, 2)*SmtRes!DA543, 2)</f>
        <v>34.61</v>
      </c>
      <c r="P393">
        <f>SmtRes!AG543</f>
        <v>0</v>
      </c>
      <c r="Q393">
        <f>SmtRes!DC543</f>
        <v>0</v>
      </c>
      <c r="R393">
        <f>ROUND(ROUND(Q393*Source!I127, 2)*1, 2)</f>
        <v>0</v>
      </c>
      <c r="S393">
        <f>SmtRes!AC543</f>
        <v>0</v>
      </c>
      <c r="T393">
        <f>ROUND(ROUND(Q393*Source!I127, 2)*SmtRes!AK543, 2)</f>
        <v>0</v>
      </c>
      <c r="U393">
        <v>3</v>
      </c>
      <c r="Z393">
        <f>SmtRes!X543</f>
        <v>1261042718</v>
      </c>
      <c r="AA393">
        <v>27682358</v>
      </c>
      <c r="AB393">
        <v>-337140723</v>
      </c>
    </row>
    <row r="394" spans="1:28" x14ac:dyDescent="0.2">
      <c r="A394">
        <v>20</v>
      </c>
      <c r="B394">
        <v>542</v>
      </c>
      <c r="C394">
        <v>3</v>
      </c>
      <c r="D394">
        <v>0</v>
      </c>
      <c r="E394">
        <f>SmtRes!AV542</f>
        <v>0</v>
      </c>
      <c r="F394" t="str">
        <f>SmtRes!I542</f>
        <v>08.3.03.06-0002</v>
      </c>
      <c r="G394" t="str">
        <f>SmtRes!K542</f>
        <v>Проволока горячекатаная в мотках, диаметром 6,3-6,5 мм</v>
      </c>
      <c r="H394" t="str">
        <f>SmtRes!O542</f>
        <v>т</v>
      </c>
      <c r="I394">
        <f>SmtRes!Y542*Source!I127</f>
        <v>8.9579999999999996E-6</v>
      </c>
      <c r="J394">
        <f>SmtRes!AO542</f>
        <v>1</v>
      </c>
      <c r="K394">
        <f>SmtRes!AE542</f>
        <v>4751.12</v>
      </c>
      <c r="L394">
        <f>SmtRes!DB542</f>
        <v>0.14000000000000001</v>
      </c>
      <c r="M394">
        <f>ROUND(ROUND(L394*Source!I127, 2)*1, 2)</f>
        <v>0.04</v>
      </c>
      <c r="N394">
        <f>SmtRes!AA542</f>
        <v>45420.71</v>
      </c>
      <c r="O394">
        <f>ROUND(ROUND(L394*Source!I127, 2)*SmtRes!DA542, 2)</f>
        <v>0.38</v>
      </c>
      <c r="P394">
        <f>SmtRes!AG542</f>
        <v>0</v>
      </c>
      <c r="Q394">
        <f>SmtRes!DC542</f>
        <v>0</v>
      </c>
      <c r="R394">
        <f>ROUND(ROUND(Q394*Source!I127, 2)*1, 2)</f>
        <v>0</v>
      </c>
      <c r="S394">
        <f>SmtRes!AC542</f>
        <v>0</v>
      </c>
      <c r="T394">
        <f>ROUND(ROUND(Q394*Source!I127, 2)*SmtRes!AK542, 2)</f>
        <v>0</v>
      </c>
      <c r="U394">
        <v>3</v>
      </c>
      <c r="Z394">
        <f>SmtRes!X542</f>
        <v>-936363311</v>
      </c>
      <c r="AA394">
        <v>1953540998</v>
      </c>
      <c r="AB394">
        <v>-698170758</v>
      </c>
    </row>
    <row r="395" spans="1:28" x14ac:dyDescent="0.2">
      <c r="A395">
        <v>20</v>
      </c>
      <c r="B395">
        <v>541</v>
      </c>
      <c r="C395">
        <v>3</v>
      </c>
      <c r="D395">
        <v>0</v>
      </c>
      <c r="E395">
        <f>SmtRes!AV541</f>
        <v>0</v>
      </c>
      <c r="F395" t="str">
        <f>SmtRes!I541</f>
        <v>08.2.02.11-0007</v>
      </c>
      <c r="G395" t="str">
        <f>SmtRes!K541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395" t="str">
        <f>SmtRes!O541</f>
        <v>10 м</v>
      </c>
      <c r="I395">
        <f>SmtRes!Y541*Source!I127</f>
        <v>5.5838199999999998E-3</v>
      </c>
      <c r="J395">
        <f>SmtRes!AO541</f>
        <v>1</v>
      </c>
      <c r="K395">
        <f>SmtRes!AE541</f>
        <v>64.47</v>
      </c>
      <c r="L395">
        <f>SmtRes!DB541</f>
        <v>1.21</v>
      </c>
      <c r="M395">
        <f>ROUND(ROUND(L395*Source!I127, 2)*1, 2)</f>
        <v>0.36</v>
      </c>
      <c r="N395">
        <f>SmtRes!AA541</f>
        <v>616.33000000000004</v>
      </c>
      <c r="O395">
        <f>ROUND(ROUND(L395*Source!I127, 2)*SmtRes!DA541, 2)</f>
        <v>3.44</v>
      </c>
      <c r="P395">
        <f>SmtRes!AG541</f>
        <v>0</v>
      </c>
      <c r="Q395">
        <f>SmtRes!DC541</f>
        <v>0</v>
      </c>
      <c r="R395">
        <f>ROUND(ROUND(Q395*Source!I127, 2)*1, 2)</f>
        <v>0</v>
      </c>
      <c r="S395">
        <f>SmtRes!AC541</f>
        <v>0</v>
      </c>
      <c r="T395">
        <f>ROUND(ROUND(Q395*Source!I127, 2)*SmtRes!AK541, 2)</f>
        <v>0</v>
      </c>
      <c r="U395">
        <v>3</v>
      </c>
      <c r="Z395">
        <f>SmtRes!X541</f>
        <v>4483628</v>
      </c>
      <c r="AA395">
        <v>-1842154134</v>
      </c>
      <c r="AB395">
        <v>494097890</v>
      </c>
    </row>
    <row r="396" spans="1:28" x14ac:dyDescent="0.2">
      <c r="A396">
        <v>20</v>
      </c>
      <c r="B396">
        <v>539</v>
      </c>
      <c r="C396">
        <v>3</v>
      </c>
      <c r="D396">
        <v>0</v>
      </c>
      <c r="E396">
        <f>SmtRes!AV539</f>
        <v>0</v>
      </c>
      <c r="F396" t="str">
        <f>SmtRes!I539</f>
        <v>07.2.07.12-0020</v>
      </c>
      <c r="G396" t="str">
        <f>SmtRes!K539</f>
        <v>Отдельные конструктивные элементы зданий и сооружений с преобладанием горячекатаных профилей, средняя масса сборочной единицы от 0,1 до 0,5 т</v>
      </c>
      <c r="H396" t="str">
        <f>SmtRes!O539</f>
        <v>т</v>
      </c>
      <c r="I396">
        <f>SmtRes!Y539*Source!I127</f>
        <v>1.493E-3</v>
      </c>
      <c r="J396">
        <f>SmtRes!AO539</f>
        <v>1</v>
      </c>
      <c r="K396">
        <f>SmtRes!AE539</f>
        <v>8041.65</v>
      </c>
      <c r="L396">
        <f>SmtRes!DB539</f>
        <v>40.21</v>
      </c>
      <c r="M396">
        <f>ROUND(ROUND(L396*Source!I127, 2)*1, 2)</f>
        <v>12.01</v>
      </c>
      <c r="N396">
        <f>SmtRes!AA539</f>
        <v>76878.17</v>
      </c>
      <c r="O396">
        <f>ROUND(ROUND(L396*Source!I127, 2)*SmtRes!DA539, 2)</f>
        <v>114.82</v>
      </c>
      <c r="P396">
        <f>SmtRes!AG539</f>
        <v>0</v>
      </c>
      <c r="Q396">
        <f>SmtRes!DC539</f>
        <v>0</v>
      </c>
      <c r="R396">
        <f>ROUND(ROUND(Q396*Source!I127, 2)*1, 2)</f>
        <v>0</v>
      </c>
      <c r="S396">
        <f>SmtRes!AC539</f>
        <v>0</v>
      </c>
      <c r="T396">
        <f>ROUND(ROUND(Q396*Source!I127, 2)*SmtRes!AK539, 2)</f>
        <v>0</v>
      </c>
      <c r="U396">
        <v>3</v>
      </c>
      <c r="Z396">
        <f>SmtRes!X539</f>
        <v>192534767</v>
      </c>
      <c r="AA396">
        <v>-1394894189</v>
      </c>
      <c r="AB396">
        <v>1893510759</v>
      </c>
    </row>
    <row r="397" spans="1:28" x14ac:dyDescent="0.2">
      <c r="A397">
        <v>20</v>
      </c>
      <c r="B397">
        <v>538</v>
      </c>
      <c r="C397">
        <v>3</v>
      </c>
      <c r="D397">
        <v>0</v>
      </c>
      <c r="E397">
        <f>SmtRes!AV538</f>
        <v>0</v>
      </c>
      <c r="F397" t="str">
        <f>SmtRes!I538</f>
        <v>01.7.20.08-0071</v>
      </c>
      <c r="G397" t="str">
        <f>SmtRes!K538</f>
        <v>Канаты пеньковые пропитанные</v>
      </c>
      <c r="H397" t="str">
        <f>SmtRes!O538</f>
        <v>т</v>
      </c>
      <c r="I397">
        <f>SmtRes!Y538*Source!I127</f>
        <v>2.9859999999999999E-5</v>
      </c>
      <c r="J397">
        <f>SmtRes!AO538</f>
        <v>1</v>
      </c>
      <c r="K397">
        <f>SmtRes!AE538</f>
        <v>30728.69</v>
      </c>
      <c r="L397">
        <f>SmtRes!DB538</f>
        <v>3.07</v>
      </c>
      <c r="M397">
        <f>ROUND(ROUND(L397*Source!I127, 2)*1, 2)</f>
        <v>0.92</v>
      </c>
      <c r="N397">
        <f>SmtRes!AA538</f>
        <v>293766.28000000003</v>
      </c>
      <c r="O397">
        <f>ROUND(ROUND(L397*Source!I127, 2)*SmtRes!DA538, 2)</f>
        <v>8.8000000000000007</v>
      </c>
      <c r="P397">
        <f>SmtRes!AG538</f>
        <v>0</v>
      </c>
      <c r="Q397">
        <f>SmtRes!DC538</f>
        <v>0</v>
      </c>
      <c r="R397">
        <f>ROUND(ROUND(Q397*Source!I127, 2)*1, 2)</f>
        <v>0</v>
      </c>
      <c r="S397">
        <f>SmtRes!AC538</f>
        <v>0</v>
      </c>
      <c r="T397">
        <f>ROUND(ROUND(Q397*Source!I127, 2)*SmtRes!AK538, 2)</f>
        <v>0</v>
      </c>
      <c r="U397">
        <v>3</v>
      </c>
      <c r="Z397">
        <f>SmtRes!X538</f>
        <v>-1850711024</v>
      </c>
      <c r="AA397">
        <v>-1306267028</v>
      </c>
      <c r="AB397">
        <v>466771672</v>
      </c>
    </row>
    <row r="398" spans="1:28" x14ac:dyDescent="0.2">
      <c r="A398">
        <v>20</v>
      </c>
      <c r="B398">
        <v>537</v>
      </c>
      <c r="C398">
        <v>3</v>
      </c>
      <c r="D398">
        <v>0</v>
      </c>
      <c r="E398">
        <f>SmtRes!AV537</f>
        <v>0</v>
      </c>
      <c r="F398" t="str">
        <f>SmtRes!I537</f>
        <v>01.7.15.06-0111</v>
      </c>
      <c r="G398" t="str">
        <f>SmtRes!K537</f>
        <v>Гвозди строительные</v>
      </c>
      <c r="H398" t="str">
        <f>SmtRes!O537</f>
        <v>т</v>
      </c>
      <c r="I398">
        <f>SmtRes!Y537*Source!I127</f>
        <v>2.9859999999999999E-6</v>
      </c>
      <c r="J398">
        <f>SmtRes!AO537</f>
        <v>1</v>
      </c>
      <c r="K398">
        <f>SmtRes!AE537</f>
        <v>7671.42</v>
      </c>
      <c r="L398">
        <f>SmtRes!DB537</f>
        <v>0.08</v>
      </c>
      <c r="M398">
        <f>ROUND(ROUND(L398*Source!I127, 2)*1, 2)</f>
        <v>0.02</v>
      </c>
      <c r="N398">
        <f>SmtRes!AA537</f>
        <v>73338.78</v>
      </c>
      <c r="O398">
        <f>ROUND(ROUND(L398*Source!I127, 2)*SmtRes!DA537, 2)</f>
        <v>0.19</v>
      </c>
      <c r="P398">
        <f>SmtRes!AG537</f>
        <v>0</v>
      </c>
      <c r="Q398">
        <f>SmtRes!DC537</f>
        <v>0</v>
      </c>
      <c r="R398">
        <f>ROUND(ROUND(Q398*Source!I127, 2)*1, 2)</f>
        <v>0</v>
      </c>
      <c r="S398">
        <f>SmtRes!AC537</f>
        <v>0</v>
      </c>
      <c r="T398">
        <f>ROUND(ROUND(Q398*Source!I127, 2)*SmtRes!AK537, 2)</f>
        <v>0</v>
      </c>
      <c r="U398">
        <v>3</v>
      </c>
      <c r="Z398">
        <f>SmtRes!X537</f>
        <v>628974256</v>
      </c>
      <c r="AA398">
        <v>115486231</v>
      </c>
      <c r="AB398">
        <v>761367653</v>
      </c>
    </row>
    <row r="399" spans="1:28" x14ac:dyDescent="0.2">
      <c r="A399">
        <v>20</v>
      </c>
      <c r="B399">
        <v>536</v>
      </c>
      <c r="C399">
        <v>3</v>
      </c>
      <c r="D399">
        <v>0</v>
      </c>
      <c r="E399">
        <f>SmtRes!AV536</f>
        <v>0</v>
      </c>
      <c r="F399" t="str">
        <f>SmtRes!I536</f>
        <v>01.7.15.03-0041</v>
      </c>
      <c r="G399" t="str">
        <f>SmtRes!K536</f>
        <v>Болты с гайками и шайбами строительные</v>
      </c>
      <c r="H399" t="str">
        <f>SmtRes!O536</f>
        <v>т</v>
      </c>
      <c r="I399">
        <f>SmtRes!Y536*Source!I127</f>
        <v>1.1944E-3</v>
      </c>
      <c r="J399">
        <f>SmtRes!AO536</f>
        <v>1</v>
      </c>
      <c r="K399">
        <f>SmtRes!AE536</f>
        <v>15854.58</v>
      </c>
      <c r="L399">
        <f>SmtRes!DB536</f>
        <v>63.42</v>
      </c>
      <c r="M399">
        <f>ROUND(ROUND(L399*Source!I127, 2)*1, 2)</f>
        <v>18.940000000000001</v>
      </c>
      <c r="N399">
        <f>SmtRes!AA536</f>
        <v>151569.78</v>
      </c>
      <c r="O399">
        <f>ROUND(ROUND(L399*Source!I127, 2)*SmtRes!DA536, 2)</f>
        <v>181.07</v>
      </c>
      <c r="P399">
        <f>SmtRes!AG536</f>
        <v>0</v>
      </c>
      <c r="Q399">
        <f>SmtRes!DC536</f>
        <v>0</v>
      </c>
      <c r="R399">
        <f>ROUND(ROUND(Q399*Source!I127, 2)*1, 2)</f>
        <v>0</v>
      </c>
      <c r="S399">
        <f>SmtRes!AC536</f>
        <v>0</v>
      </c>
      <c r="T399">
        <f>ROUND(ROUND(Q399*Source!I127, 2)*SmtRes!AK536, 2)</f>
        <v>0</v>
      </c>
      <c r="U399">
        <v>3</v>
      </c>
      <c r="Z399">
        <f>SmtRes!X536</f>
        <v>-1069540660</v>
      </c>
      <c r="AA399">
        <v>-1725338024</v>
      </c>
      <c r="AB399">
        <v>-166622240</v>
      </c>
    </row>
    <row r="400" spans="1:28" x14ac:dyDescent="0.2">
      <c r="A400">
        <v>20</v>
      </c>
      <c r="B400">
        <v>535</v>
      </c>
      <c r="C400">
        <v>3</v>
      </c>
      <c r="D400">
        <v>0</v>
      </c>
      <c r="E400">
        <f>SmtRes!AV535</f>
        <v>0</v>
      </c>
      <c r="F400" t="str">
        <f>SmtRes!I535</f>
        <v>01.7.11.07-0032</v>
      </c>
      <c r="G400" t="str">
        <f>SmtRes!K535</f>
        <v>Электроды диаметром 4 мм Э42</v>
      </c>
      <c r="H400" t="str">
        <f>SmtRes!O535</f>
        <v>т</v>
      </c>
      <c r="I400">
        <f>SmtRes!Y535*Source!I127</f>
        <v>1.1943999999999999E-4</v>
      </c>
      <c r="J400">
        <f>SmtRes!AO535</f>
        <v>1</v>
      </c>
      <c r="K400">
        <f>SmtRes!AE535</f>
        <v>10616.1</v>
      </c>
      <c r="L400">
        <f>SmtRes!DB535</f>
        <v>4.25</v>
      </c>
      <c r="M400">
        <f>ROUND(ROUND(L400*Source!I127, 2)*1, 2)</f>
        <v>1.27</v>
      </c>
      <c r="N400">
        <f>SmtRes!AA535</f>
        <v>101489.92</v>
      </c>
      <c r="O400">
        <f>ROUND(ROUND(L400*Source!I127, 2)*SmtRes!DA535, 2)</f>
        <v>12.14</v>
      </c>
      <c r="P400">
        <f>SmtRes!AG535</f>
        <v>0</v>
      </c>
      <c r="Q400">
        <f>SmtRes!DC535</f>
        <v>0</v>
      </c>
      <c r="R400">
        <f>ROUND(ROUND(Q400*Source!I127, 2)*1, 2)</f>
        <v>0</v>
      </c>
      <c r="S400">
        <f>SmtRes!AC535</f>
        <v>0</v>
      </c>
      <c r="T400">
        <f>ROUND(ROUND(Q400*Source!I127, 2)*SmtRes!AK535, 2)</f>
        <v>0</v>
      </c>
      <c r="U400">
        <v>3</v>
      </c>
      <c r="Z400">
        <f>SmtRes!X535</f>
        <v>1344828851</v>
      </c>
      <c r="AA400">
        <v>-1394468864</v>
      </c>
      <c r="AB400">
        <v>380125113</v>
      </c>
    </row>
    <row r="401" spans="1:28" x14ac:dyDescent="0.2">
      <c r="A401">
        <v>20</v>
      </c>
      <c r="B401">
        <v>534</v>
      </c>
      <c r="C401">
        <v>3</v>
      </c>
      <c r="D401">
        <v>0</v>
      </c>
      <c r="E401">
        <f>SmtRes!AV534</f>
        <v>0</v>
      </c>
      <c r="F401" t="str">
        <f>SmtRes!I534</f>
        <v>01.3.02.09-0022</v>
      </c>
      <c r="G401" t="str">
        <f>SmtRes!K534</f>
        <v>Пропан-бутан, смесь техническая</v>
      </c>
      <c r="H401" t="str">
        <f>SmtRes!O534</f>
        <v>кг</v>
      </c>
      <c r="I401">
        <f>SmtRes!Y534*Source!I127</f>
        <v>0.17617399999999997</v>
      </c>
      <c r="J401">
        <f>SmtRes!AO534</f>
        <v>1</v>
      </c>
      <c r="K401">
        <f>SmtRes!AE534</f>
        <v>4.47</v>
      </c>
      <c r="L401">
        <f>SmtRes!DB534</f>
        <v>2.64</v>
      </c>
      <c r="M401">
        <f>ROUND(ROUND(L401*Source!I127, 2)*1, 2)</f>
        <v>0.79</v>
      </c>
      <c r="N401">
        <f>SmtRes!AA534</f>
        <v>42.73</v>
      </c>
      <c r="O401">
        <f>ROUND(ROUND(L401*Source!I127, 2)*SmtRes!DA534, 2)</f>
        <v>7.55</v>
      </c>
      <c r="P401">
        <f>SmtRes!AG534</f>
        <v>0</v>
      </c>
      <c r="Q401">
        <f>SmtRes!DC534</f>
        <v>0</v>
      </c>
      <c r="R401">
        <f>ROUND(ROUND(Q401*Source!I127, 2)*1, 2)</f>
        <v>0</v>
      </c>
      <c r="S401">
        <f>SmtRes!AC534</f>
        <v>0</v>
      </c>
      <c r="T401">
        <f>ROUND(ROUND(Q401*Source!I127, 2)*SmtRes!AK534, 2)</f>
        <v>0</v>
      </c>
      <c r="U401">
        <v>3</v>
      </c>
      <c r="Z401">
        <f>SmtRes!X534</f>
        <v>-1411127917</v>
      </c>
      <c r="AA401">
        <v>83566203</v>
      </c>
      <c r="AB401">
        <v>-697753276</v>
      </c>
    </row>
    <row r="402" spans="1:28" x14ac:dyDescent="0.2">
      <c r="A402">
        <v>20</v>
      </c>
      <c r="B402">
        <v>533</v>
      </c>
      <c r="C402">
        <v>3</v>
      </c>
      <c r="D402">
        <v>0</v>
      </c>
      <c r="E402">
        <f>SmtRes!AV533</f>
        <v>0</v>
      </c>
      <c r="F402" t="str">
        <f>SmtRes!I533</f>
        <v>01.3.02.08-0001</v>
      </c>
      <c r="G402" t="str">
        <f>SmtRes!K533</f>
        <v>Кислород технический газообразный</v>
      </c>
      <c r="H402" t="str">
        <f>SmtRes!O533</f>
        <v>м3</v>
      </c>
      <c r="I402">
        <f>SmtRes!Y533*Source!I127</f>
        <v>0.58226999999999995</v>
      </c>
      <c r="J402">
        <f>SmtRes!AO533</f>
        <v>1</v>
      </c>
      <c r="K402">
        <f>SmtRes!AE533</f>
        <v>8.7899999999999991</v>
      </c>
      <c r="L402">
        <f>SmtRes!DB533</f>
        <v>17.14</v>
      </c>
      <c r="M402">
        <f>ROUND(ROUND(L402*Source!I127, 2)*1, 2)</f>
        <v>5.12</v>
      </c>
      <c r="N402">
        <f>SmtRes!AA533</f>
        <v>84.03</v>
      </c>
      <c r="O402">
        <f>ROUND(ROUND(L402*Source!I127, 2)*SmtRes!DA533, 2)</f>
        <v>48.95</v>
      </c>
      <c r="P402">
        <f>SmtRes!AG533</f>
        <v>0</v>
      </c>
      <c r="Q402">
        <f>SmtRes!DC533</f>
        <v>0</v>
      </c>
      <c r="R402">
        <f>ROUND(ROUND(Q402*Source!I127, 2)*1, 2)</f>
        <v>0</v>
      </c>
      <c r="S402">
        <f>SmtRes!AC533</f>
        <v>0</v>
      </c>
      <c r="T402">
        <f>ROUND(ROUND(Q402*Source!I127, 2)*SmtRes!AK533, 2)</f>
        <v>0</v>
      </c>
      <c r="U402">
        <v>3</v>
      </c>
      <c r="Z402">
        <f>SmtRes!X533</f>
        <v>1597319531</v>
      </c>
      <c r="AA402">
        <v>-1568691806</v>
      </c>
      <c r="AB402">
        <v>1232018711</v>
      </c>
    </row>
    <row r="403" spans="1:28" x14ac:dyDescent="0.2">
      <c r="A403">
        <v>20</v>
      </c>
      <c r="B403">
        <v>532</v>
      </c>
      <c r="C403">
        <v>2</v>
      </c>
      <c r="D403">
        <v>0</v>
      </c>
      <c r="E403">
        <f>SmtRes!AV532</f>
        <v>0</v>
      </c>
      <c r="F403" t="str">
        <f>SmtRes!I532</f>
        <v>91.17.04-171</v>
      </c>
      <c r="G403" t="str">
        <f>SmtRes!K532</f>
        <v>Преобразователи сварочные номинальным сварочным током 315-500 А</v>
      </c>
      <c r="H403" t="str">
        <f>SmtRes!O532</f>
        <v>маш.-ч</v>
      </c>
      <c r="I403">
        <f>SmtRes!Y532*Source!I127</f>
        <v>3.5540864999999991E-2</v>
      </c>
      <c r="J403">
        <f>SmtRes!AO532</f>
        <v>1</v>
      </c>
      <c r="K403">
        <f>SmtRes!AF532</f>
        <v>13.92</v>
      </c>
      <c r="L403">
        <f>SmtRes!DB532</f>
        <v>1.65</v>
      </c>
      <c r="M403">
        <f>ROUND(ROUND(L403*Source!I127, 2)*1, 2)</f>
        <v>0.49</v>
      </c>
      <c r="N403">
        <f>SmtRes!AB532</f>
        <v>197.94</v>
      </c>
      <c r="O403">
        <f>ROUND(ROUND(L403*Source!I127, 2)*SmtRes!DA532, 2)</f>
        <v>6.97</v>
      </c>
      <c r="P403">
        <f>SmtRes!AG532</f>
        <v>0</v>
      </c>
      <c r="Q403">
        <f>SmtRes!DC532</f>
        <v>0</v>
      </c>
      <c r="R403">
        <f>ROUND(ROUND(Q403*Source!I127, 2)*1, 2)</f>
        <v>0</v>
      </c>
      <c r="S403">
        <f>SmtRes!AC532</f>
        <v>0</v>
      </c>
      <c r="T403">
        <f>ROUND(ROUND(Q403*Source!I127, 2)*SmtRes!AK532, 2)</f>
        <v>0</v>
      </c>
      <c r="U403">
        <v>2</v>
      </c>
      <c r="Z403">
        <f>SmtRes!X532</f>
        <v>-700358725</v>
      </c>
      <c r="AA403">
        <v>439687694</v>
      </c>
      <c r="AB403">
        <v>-1346563271</v>
      </c>
    </row>
    <row r="404" spans="1:28" x14ac:dyDescent="0.2">
      <c r="A404">
        <v>20</v>
      </c>
      <c r="B404">
        <v>531</v>
      </c>
      <c r="C404">
        <v>2</v>
      </c>
      <c r="D404">
        <v>0</v>
      </c>
      <c r="E404">
        <f>SmtRes!AV531</f>
        <v>0</v>
      </c>
      <c r="F404" t="str">
        <f>SmtRes!I531</f>
        <v>91.17.04-042</v>
      </c>
      <c r="G404" t="str">
        <f>SmtRes!K531</f>
        <v>Аппарат для газовой сварки и резки</v>
      </c>
      <c r="H404" t="str">
        <f>SmtRes!O531</f>
        <v>маш.-ч</v>
      </c>
      <c r="I404">
        <f>SmtRes!Y531*Source!I127</f>
        <v>0.8845726399999998</v>
      </c>
      <c r="J404">
        <f>SmtRes!AO531</f>
        <v>1</v>
      </c>
      <c r="K404">
        <f>SmtRes!AF531</f>
        <v>1.2</v>
      </c>
      <c r="L404">
        <f>SmtRes!DB531</f>
        <v>3.56</v>
      </c>
      <c r="M404">
        <f>ROUND(ROUND(L404*Source!I127, 2)*1, 2)</f>
        <v>1.06</v>
      </c>
      <c r="N404">
        <f>SmtRes!AB531</f>
        <v>17.059999999999999</v>
      </c>
      <c r="O404">
        <f>ROUND(ROUND(L404*Source!I127, 2)*SmtRes!DA531, 2)</f>
        <v>15.07</v>
      </c>
      <c r="P404">
        <f>SmtRes!AG531</f>
        <v>0</v>
      </c>
      <c r="Q404">
        <f>SmtRes!DC531</f>
        <v>0</v>
      </c>
      <c r="R404">
        <f>ROUND(ROUND(Q404*Source!I127, 2)*1, 2)</f>
        <v>0</v>
      </c>
      <c r="S404">
        <f>SmtRes!AC531</f>
        <v>0</v>
      </c>
      <c r="T404">
        <f>ROUND(ROUND(Q404*Source!I127, 2)*SmtRes!AK531, 2)</f>
        <v>0</v>
      </c>
      <c r="U404">
        <v>2</v>
      </c>
      <c r="Z404">
        <f>SmtRes!X531</f>
        <v>-1135352110</v>
      </c>
      <c r="AA404">
        <v>-1753312835</v>
      </c>
      <c r="AB404">
        <v>-897136582</v>
      </c>
    </row>
    <row r="405" spans="1:28" x14ac:dyDescent="0.2">
      <c r="A405">
        <v>20</v>
      </c>
      <c r="B405">
        <v>530</v>
      </c>
      <c r="C405">
        <v>2</v>
      </c>
      <c r="D405">
        <v>0</v>
      </c>
      <c r="E405">
        <f>SmtRes!AV530</f>
        <v>0</v>
      </c>
      <c r="F405" t="str">
        <f>SmtRes!I530</f>
        <v>91.14.02-001</v>
      </c>
      <c r="G405" t="str">
        <f>SmtRes!K530</f>
        <v>Автомобили бортовые, грузоподъемность до 5 т</v>
      </c>
      <c r="H405" t="str">
        <f>SmtRes!O530</f>
        <v>маш.-ч</v>
      </c>
      <c r="I405">
        <f>SmtRes!Y530*Source!I127</f>
        <v>9.0826654999999978E-2</v>
      </c>
      <c r="J405">
        <f>SmtRes!AO530</f>
        <v>1</v>
      </c>
      <c r="K405">
        <f>SmtRes!AF530</f>
        <v>86.79</v>
      </c>
      <c r="L405">
        <f>SmtRes!DB530</f>
        <v>26.4</v>
      </c>
      <c r="M405">
        <f>ROUND(ROUND(L405*Source!I127, 2)*1, 2)</f>
        <v>7.88</v>
      </c>
      <c r="N405">
        <f>SmtRes!AB530</f>
        <v>1234.1500000000001</v>
      </c>
      <c r="O405">
        <f>ROUND(ROUND(L405*Source!I127, 2)*SmtRes!DA530, 2)</f>
        <v>112.05</v>
      </c>
      <c r="P405">
        <f>SmtRes!AG530</f>
        <v>10.130000000000001</v>
      </c>
      <c r="Q405">
        <f>SmtRes!DC530</f>
        <v>3.39</v>
      </c>
      <c r="R405">
        <f>ROUND(ROUND(Q405*Source!I127, 2)*1, 2)</f>
        <v>1.01</v>
      </c>
      <c r="S405">
        <f>SmtRes!AC530</f>
        <v>495.96</v>
      </c>
      <c r="T405">
        <f>ROUND(ROUND(Q405*Source!I127, 2)*SmtRes!AK530, 2)</f>
        <v>49.45</v>
      </c>
      <c r="U405">
        <v>2</v>
      </c>
      <c r="Z405">
        <f>SmtRes!X530</f>
        <v>1171957361</v>
      </c>
      <c r="AA405">
        <v>1399406067</v>
      </c>
      <c r="AB405">
        <v>-337305530</v>
      </c>
    </row>
    <row r="406" spans="1:28" x14ac:dyDescent="0.2">
      <c r="A406">
        <v>20</v>
      </c>
      <c r="B406">
        <v>529</v>
      </c>
      <c r="C406">
        <v>2</v>
      </c>
      <c r="D406">
        <v>0</v>
      </c>
      <c r="E406">
        <f>SmtRes!AV529</f>
        <v>0</v>
      </c>
      <c r="F406" t="str">
        <f>SmtRes!I529</f>
        <v>91.05.06-007</v>
      </c>
      <c r="G406" t="str">
        <f>SmtRes!K529</f>
        <v>Краны на гусеничном ходу, грузоподъемность 25 т</v>
      </c>
      <c r="H406" t="str">
        <f>SmtRes!O529</f>
        <v>маш.-ч</v>
      </c>
      <c r="I406">
        <f>SmtRes!Y529*Source!I127</f>
        <v>0.41859240999999991</v>
      </c>
      <c r="J406">
        <f>SmtRes!AO529</f>
        <v>1</v>
      </c>
      <c r="K406">
        <f>SmtRes!AF529</f>
        <v>113.19</v>
      </c>
      <c r="L406">
        <f>SmtRes!DB529</f>
        <v>158.66999999999999</v>
      </c>
      <c r="M406">
        <f>ROUND(ROUND(L406*Source!I127, 2)*1, 2)</f>
        <v>47.38</v>
      </c>
      <c r="N406">
        <f>SmtRes!AB529</f>
        <v>1609.56</v>
      </c>
      <c r="O406">
        <f>ROUND(ROUND(L406*Source!I127, 2)*SmtRes!DA529, 2)</f>
        <v>673.74</v>
      </c>
      <c r="P406">
        <f>SmtRes!AG529</f>
        <v>11.84</v>
      </c>
      <c r="Q406">
        <f>SmtRes!DC529</f>
        <v>18.260000000000002</v>
      </c>
      <c r="R406">
        <f>ROUND(ROUND(Q406*Source!I127, 2)*1, 2)</f>
        <v>5.45</v>
      </c>
      <c r="S406">
        <f>SmtRes!AC529</f>
        <v>579.69000000000005</v>
      </c>
      <c r="T406">
        <f>ROUND(ROUND(Q406*Source!I127, 2)*SmtRes!AK529, 2)</f>
        <v>266.83</v>
      </c>
      <c r="U406">
        <v>2</v>
      </c>
      <c r="Z406">
        <f>SmtRes!X529</f>
        <v>1922779253</v>
      </c>
      <c r="AA406">
        <v>-1032718173</v>
      </c>
      <c r="AB406">
        <v>-426848949</v>
      </c>
    </row>
    <row r="407" spans="1:28" x14ac:dyDescent="0.2">
      <c r="A407">
        <v>20</v>
      </c>
      <c r="B407">
        <v>528</v>
      </c>
      <c r="C407">
        <v>2</v>
      </c>
      <c r="D407">
        <v>0</v>
      </c>
      <c r="E407">
        <f>SmtRes!AV528</f>
        <v>0</v>
      </c>
      <c r="F407" t="str">
        <f>SmtRes!I528</f>
        <v>91.05.05-014</v>
      </c>
      <c r="G407" t="str">
        <f>SmtRes!K528</f>
        <v>Краны на автомобильном ходу, грузоподъемность 10 т</v>
      </c>
      <c r="H407" t="str">
        <f>SmtRes!O528</f>
        <v>маш.-ч</v>
      </c>
      <c r="I407">
        <f>SmtRes!Y528*Source!I127</f>
        <v>5.9234774999999983E-2</v>
      </c>
      <c r="J407">
        <f>SmtRes!AO528</f>
        <v>1</v>
      </c>
      <c r="K407">
        <f>SmtRes!AF528</f>
        <v>112.77</v>
      </c>
      <c r="L407">
        <f>SmtRes!DB528</f>
        <v>22.38</v>
      </c>
      <c r="M407">
        <f>ROUND(ROUND(L407*Source!I127, 2)*1, 2)</f>
        <v>6.68</v>
      </c>
      <c r="N407">
        <f>SmtRes!AB528</f>
        <v>1603.59</v>
      </c>
      <c r="O407">
        <f>ROUND(ROUND(L407*Source!I127, 2)*SmtRes!DA528, 2)</f>
        <v>94.99</v>
      </c>
      <c r="P407">
        <f>SmtRes!AG528</f>
        <v>11.84</v>
      </c>
      <c r="Q407">
        <f>SmtRes!DC528</f>
        <v>2.59</v>
      </c>
      <c r="R407">
        <f>ROUND(ROUND(Q407*Source!I127, 2)*1, 2)</f>
        <v>0.77</v>
      </c>
      <c r="S407">
        <f>SmtRes!AC528</f>
        <v>579.69000000000005</v>
      </c>
      <c r="T407">
        <f>ROUND(ROUND(Q407*Source!I127, 2)*SmtRes!AK528, 2)</f>
        <v>37.700000000000003</v>
      </c>
      <c r="U407">
        <v>2</v>
      </c>
      <c r="Z407">
        <f>SmtRes!X528</f>
        <v>903590057</v>
      </c>
      <c r="AA407">
        <v>1187349410</v>
      </c>
      <c r="AB407">
        <v>135634892</v>
      </c>
    </row>
    <row r="408" spans="1:28" x14ac:dyDescent="0.2">
      <c r="A408">
        <v>20</v>
      </c>
      <c r="B408">
        <v>527</v>
      </c>
      <c r="C408">
        <v>2</v>
      </c>
      <c r="D408">
        <v>0</v>
      </c>
      <c r="E408">
        <f>SmtRes!AV527</f>
        <v>0</v>
      </c>
      <c r="F408" t="str">
        <f>SmtRes!I527</f>
        <v>91.05.02-005</v>
      </c>
      <c r="G408" t="str">
        <f>SmtRes!K527</f>
        <v>Краны козловые, грузоподъемность 32 т</v>
      </c>
      <c r="H408" t="str">
        <f>SmtRes!O527</f>
        <v>маш.-ч</v>
      </c>
      <c r="I408">
        <f>SmtRes!Y527*Source!I127</f>
        <v>0.34751067999999996</v>
      </c>
      <c r="J408">
        <f>SmtRes!AO527</f>
        <v>1</v>
      </c>
      <c r="K408">
        <f>SmtRes!AF527</f>
        <v>121.8</v>
      </c>
      <c r="L408">
        <f>SmtRes!DB527</f>
        <v>141.75</v>
      </c>
      <c r="M408">
        <f>ROUND(ROUND(L408*Source!I127, 2)*1, 2)</f>
        <v>42.33</v>
      </c>
      <c r="N408">
        <f>SmtRes!AB527</f>
        <v>1732</v>
      </c>
      <c r="O408">
        <f>ROUND(ROUND(L408*Source!I127, 2)*SmtRes!DA527, 2)</f>
        <v>601.92999999999995</v>
      </c>
      <c r="P408">
        <f>SmtRes!AG527</f>
        <v>13.49</v>
      </c>
      <c r="Q408">
        <f>SmtRes!DC527</f>
        <v>17.27</v>
      </c>
      <c r="R408">
        <f>ROUND(ROUND(Q408*Source!I127, 2)*1, 2)</f>
        <v>5.16</v>
      </c>
      <c r="S408">
        <f>SmtRes!AC527</f>
        <v>660.47</v>
      </c>
      <c r="T408">
        <f>ROUND(ROUND(Q408*Source!I127, 2)*SmtRes!AK527, 2)</f>
        <v>252.63</v>
      </c>
      <c r="U408">
        <v>2</v>
      </c>
      <c r="Z408">
        <f>SmtRes!X527</f>
        <v>1732737796</v>
      </c>
      <c r="AA408">
        <v>421420774</v>
      </c>
      <c r="AB408">
        <v>1837299789</v>
      </c>
    </row>
    <row r="409" spans="1:28" x14ac:dyDescent="0.2">
      <c r="A409">
        <v>20</v>
      </c>
      <c r="B409">
        <v>525</v>
      </c>
      <c r="C409">
        <v>1</v>
      </c>
      <c r="D409">
        <v>0</v>
      </c>
      <c r="E409">
        <f>SmtRes!AV525</f>
        <v>1</v>
      </c>
      <c r="F409" t="str">
        <f>SmtRes!I525</f>
        <v>1-100-34-82</v>
      </c>
      <c r="G409" t="str">
        <f>SmtRes!K525</f>
        <v>Рабочий среднего разряда 3.4</v>
      </c>
      <c r="H409" t="str">
        <f>SmtRes!O525</f>
        <v>чел.-ч.</v>
      </c>
      <c r="I409">
        <f>SmtRes!Y525*Source!I127</f>
        <v>2.6023811149999991</v>
      </c>
      <c r="J409">
        <f>SmtRes!AO525</f>
        <v>1</v>
      </c>
      <c r="K409">
        <f>SmtRes!AH525</f>
        <v>8.01</v>
      </c>
      <c r="L409">
        <f>SmtRes!DB525</f>
        <v>76.8</v>
      </c>
      <c r="M409">
        <f>ROUND(ROUND(L409*Source!I127, 2)*1, 2)</f>
        <v>22.93</v>
      </c>
      <c r="N409">
        <f>SmtRes!AD525</f>
        <v>392.17</v>
      </c>
      <c r="O409">
        <f>ROUND(ROUND(L409*Source!I127, 2)*SmtRes!DA525, 2)</f>
        <v>1122.6500000000001</v>
      </c>
      <c r="P409">
        <f>SmtRes!AG525</f>
        <v>0</v>
      </c>
      <c r="Q409">
        <f>SmtRes!DC525</f>
        <v>0</v>
      </c>
      <c r="R409">
        <f>ROUND(ROUND(Q409*Source!I127, 2)*1, 2)</f>
        <v>0</v>
      </c>
      <c r="S409">
        <f>SmtRes!AC525</f>
        <v>0</v>
      </c>
      <c r="T409">
        <f>ROUND(ROUND(Q409*Source!I127, 2)*SmtRes!AK525, 2)</f>
        <v>0</v>
      </c>
      <c r="U409">
        <v>1</v>
      </c>
      <c r="Z409">
        <f>SmtRes!X525</f>
        <v>1680111951</v>
      </c>
      <c r="AA409">
        <v>-177446543</v>
      </c>
      <c r="AB409">
        <v>-1585260122</v>
      </c>
    </row>
    <row r="410" spans="1:28" x14ac:dyDescent="0.2">
      <c r="A410">
        <v>20</v>
      </c>
      <c r="B410">
        <v>557</v>
      </c>
      <c r="C410">
        <v>3</v>
      </c>
      <c r="D410">
        <v>0</v>
      </c>
      <c r="E410">
        <f>SmtRes!AV557</f>
        <v>0</v>
      </c>
      <c r="F410" t="str">
        <f>SmtRes!I557</f>
        <v>999-9950</v>
      </c>
      <c r="G410" t="str">
        <f>SmtRes!K557</f>
        <v>Вспомогательные ненормируемые материалы (2% от ОЗП)</v>
      </c>
      <c r="H410" t="str">
        <f>SmtRes!O557</f>
        <v>РУБ</v>
      </c>
      <c r="I410">
        <f>SmtRes!Y557*Source!I128</f>
        <v>2.5760000000000001</v>
      </c>
      <c r="J410">
        <f>SmtRes!AO557</f>
        <v>1</v>
      </c>
      <c r="K410">
        <f>SmtRes!AE557</f>
        <v>1</v>
      </c>
      <c r="L410">
        <f>SmtRes!DB557</f>
        <v>4</v>
      </c>
      <c r="M410">
        <f>ROUND(ROUND(L410*Source!I128, 2)*1, 2)</f>
        <v>2.58</v>
      </c>
      <c r="N410">
        <f>SmtRes!AA557</f>
        <v>9.56</v>
      </c>
      <c r="O410">
        <f>ROUND(ROUND(L410*Source!I128, 2)*SmtRes!DA557, 2)</f>
        <v>24.66</v>
      </c>
      <c r="P410">
        <f>SmtRes!AG557</f>
        <v>0</v>
      </c>
      <c r="Q410">
        <f>SmtRes!DC557</f>
        <v>0</v>
      </c>
      <c r="R410">
        <f>ROUND(ROUND(Q410*Source!I128, 2)*1, 2)</f>
        <v>0</v>
      </c>
      <c r="S410">
        <f>SmtRes!AC557</f>
        <v>0</v>
      </c>
      <c r="T410">
        <f>ROUND(ROUND(Q410*Source!I128, 2)*SmtRes!AK557, 2)</f>
        <v>0</v>
      </c>
      <c r="U410">
        <v>3</v>
      </c>
      <c r="Z410">
        <f>SmtRes!X557</f>
        <v>-1731369543</v>
      </c>
      <c r="AA410">
        <v>-1544322804</v>
      </c>
      <c r="AB410">
        <v>1831113819</v>
      </c>
    </row>
    <row r="411" spans="1:28" x14ac:dyDescent="0.2">
      <c r="A411">
        <v>20</v>
      </c>
      <c r="B411">
        <v>556</v>
      </c>
      <c r="C411">
        <v>3</v>
      </c>
      <c r="D411">
        <v>0</v>
      </c>
      <c r="E411">
        <f>SmtRes!AV556</f>
        <v>0</v>
      </c>
      <c r="F411" t="str">
        <f>SmtRes!I556</f>
        <v>01.7.11.07-0044</v>
      </c>
      <c r="G411" t="str">
        <f>SmtRes!K556</f>
        <v>Электроды диаметром 5 мм Э42</v>
      </c>
      <c r="H411" t="str">
        <f>SmtRes!O556</f>
        <v>т</v>
      </c>
      <c r="I411">
        <f>SmtRes!Y556*Source!I128</f>
        <v>2.0608000000000002E-3</v>
      </c>
      <c r="J411">
        <f>SmtRes!AO556</f>
        <v>1</v>
      </c>
      <c r="K411">
        <f>SmtRes!AE556</f>
        <v>10397.450000000001</v>
      </c>
      <c r="L411">
        <f>SmtRes!DB556</f>
        <v>33.270000000000003</v>
      </c>
      <c r="M411">
        <f>ROUND(ROUND(L411*Source!I128, 2)*1, 2)</f>
        <v>21.43</v>
      </c>
      <c r="N411">
        <f>SmtRes!AA556</f>
        <v>99399.62</v>
      </c>
      <c r="O411">
        <f>ROUND(ROUND(L411*Source!I128, 2)*SmtRes!DA556, 2)</f>
        <v>204.87</v>
      </c>
      <c r="P411">
        <f>SmtRes!AG556</f>
        <v>0</v>
      </c>
      <c r="Q411">
        <f>SmtRes!DC556</f>
        <v>0</v>
      </c>
      <c r="R411">
        <f>ROUND(ROUND(Q411*Source!I128, 2)*1, 2)</f>
        <v>0</v>
      </c>
      <c r="S411">
        <f>SmtRes!AC556</f>
        <v>0</v>
      </c>
      <c r="T411">
        <f>ROUND(ROUND(Q411*Source!I128, 2)*SmtRes!AK556, 2)</f>
        <v>0</v>
      </c>
      <c r="U411">
        <v>3</v>
      </c>
      <c r="Z411">
        <f>SmtRes!X556</f>
        <v>1392569568</v>
      </c>
      <c r="AA411">
        <v>1042670337</v>
      </c>
      <c r="AB411">
        <v>-795158670</v>
      </c>
    </row>
    <row r="412" spans="1:28" x14ac:dyDescent="0.2">
      <c r="A412">
        <v>20</v>
      </c>
      <c r="B412">
        <v>555</v>
      </c>
      <c r="C412">
        <v>3</v>
      </c>
      <c r="D412">
        <v>0</v>
      </c>
      <c r="E412">
        <f>SmtRes!AV555</f>
        <v>0</v>
      </c>
      <c r="F412" t="str">
        <f>SmtRes!I555</f>
        <v>01.3.02.09-0022</v>
      </c>
      <c r="G412" t="str">
        <f>SmtRes!K555</f>
        <v>Пропан-бутан, смесь техническая</v>
      </c>
      <c r="H412" t="str">
        <f>SmtRes!O555</f>
        <v>кг</v>
      </c>
      <c r="I412">
        <f>SmtRes!Y555*Source!I128</f>
        <v>0.1288</v>
      </c>
      <c r="J412">
        <f>SmtRes!AO555</f>
        <v>1</v>
      </c>
      <c r="K412">
        <f>SmtRes!AE555</f>
        <v>4.47</v>
      </c>
      <c r="L412">
        <f>SmtRes!DB555</f>
        <v>0.89</v>
      </c>
      <c r="M412">
        <f>ROUND(ROUND(L412*Source!I128, 2)*1, 2)</f>
        <v>0.56999999999999995</v>
      </c>
      <c r="N412">
        <f>SmtRes!AA555</f>
        <v>42.73</v>
      </c>
      <c r="O412">
        <f>ROUND(ROUND(L412*Source!I128, 2)*SmtRes!DA555, 2)</f>
        <v>5.45</v>
      </c>
      <c r="P412">
        <f>SmtRes!AG555</f>
        <v>0</v>
      </c>
      <c r="Q412">
        <f>SmtRes!DC555</f>
        <v>0</v>
      </c>
      <c r="R412">
        <f>ROUND(ROUND(Q412*Source!I128, 2)*1, 2)</f>
        <v>0</v>
      </c>
      <c r="S412">
        <f>SmtRes!AC555</f>
        <v>0</v>
      </c>
      <c r="T412">
        <f>ROUND(ROUND(Q412*Source!I128, 2)*SmtRes!AK555, 2)</f>
        <v>0</v>
      </c>
      <c r="U412">
        <v>3</v>
      </c>
      <c r="Z412">
        <f>SmtRes!X555</f>
        <v>-1411127917</v>
      </c>
      <c r="AA412">
        <v>83566203</v>
      </c>
      <c r="AB412">
        <v>-697753276</v>
      </c>
    </row>
    <row r="413" spans="1:28" x14ac:dyDescent="0.2">
      <c r="A413">
        <v>20</v>
      </c>
      <c r="B413">
        <v>554</v>
      </c>
      <c r="C413">
        <v>3</v>
      </c>
      <c r="D413">
        <v>0</v>
      </c>
      <c r="E413">
        <f>SmtRes!AV554</f>
        <v>0</v>
      </c>
      <c r="F413" t="str">
        <f>SmtRes!I554</f>
        <v>01.3.02.08-0001</v>
      </c>
      <c r="G413" t="str">
        <f>SmtRes!K554</f>
        <v>Кислород технический газообразный</v>
      </c>
      <c r="H413" t="str">
        <f>SmtRes!O554</f>
        <v>м3</v>
      </c>
      <c r="I413">
        <f>SmtRes!Y554*Source!I128</f>
        <v>0.38640000000000002</v>
      </c>
      <c r="J413">
        <f>SmtRes!AO554</f>
        <v>1</v>
      </c>
      <c r="K413">
        <f>SmtRes!AE554</f>
        <v>8.7899999999999991</v>
      </c>
      <c r="L413">
        <f>SmtRes!DB554</f>
        <v>5.27</v>
      </c>
      <c r="M413">
        <f>ROUND(ROUND(L413*Source!I128, 2)*1, 2)</f>
        <v>3.39</v>
      </c>
      <c r="N413">
        <f>SmtRes!AA554</f>
        <v>84.03</v>
      </c>
      <c r="O413">
        <f>ROUND(ROUND(L413*Source!I128, 2)*SmtRes!DA554, 2)</f>
        <v>32.409999999999997</v>
      </c>
      <c r="P413">
        <f>SmtRes!AG554</f>
        <v>0</v>
      </c>
      <c r="Q413">
        <f>SmtRes!DC554</f>
        <v>0</v>
      </c>
      <c r="R413">
        <f>ROUND(ROUND(Q413*Source!I128, 2)*1, 2)</f>
        <v>0</v>
      </c>
      <c r="S413">
        <f>SmtRes!AC554</f>
        <v>0</v>
      </c>
      <c r="T413">
        <f>ROUND(ROUND(Q413*Source!I128, 2)*SmtRes!AK554, 2)</f>
        <v>0</v>
      </c>
      <c r="U413">
        <v>3</v>
      </c>
      <c r="Z413">
        <f>SmtRes!X554</f>
        <v>1597319531</v>
      </c>
      <c r="AA413">
        <v>-1568691806</v>
      </c>
      <c r="AB413">
        <v>1232018711</v>
      </c>
    </row>
    <row r="414" spans="1:28" x14ac:dyDescent="0.2">
      <c r="A414">
        <v>20</v>
      </c>
      <c r="B414">
        <v>553</v>
      </c>
      <c r="C414">
        <v>2</v>
      </c>
      <c r="D414">
        <v>0</v>
      </c>
      <c r="E414">
        <f>SmtRes!AV553</f>
        <v>0</v>
      </c>
      <c r="F414" t="str">
        <f>SmtRes!I553</f>
        <v>91.21.19-031</v>
      </c>
      <c r="G414" t="str">
        <f>SmtRes!K553</f>
        <v>Станок сверлильный</v>
      </c>
      <c r="H414" t="str">
        <f>SmtRes!O553</f>
        <v>маш.-ч</v>
      </c>
      <c r="I414">
        <f>SmtRes!Y553*Source!I128</f>
        <v>4.0029429999999993</v>
      </c>
      <c r="J414">
        <f>SmtRes!AO553</f>
        <v>1</v>
      </c>
      <c r="K414">
        <f>SmtRes!AF553</f>
        <v>2.4</v>
      </c>
      <c r="L414">
        <f>SmtRes!DB553</f>
        <v>14.92</v>
      </c>
      <c r="M414">
        <f>ROUND(ROUND(L414*Source!I128, 2)*1, 2)</f>
        <v>9.61</v>
      </c>
      <c r="N414">
        <f>SmtRes!AB553</f>
        <v>34.130000000000003</v>
      </c>
      <c r="O414">
        <f>ROUND(ROUND(L414*Source!I128, 2)*SmtRes!DA553, 2)</f>
        <v>136.65</v>
      </c>
      <c r="P414">
        <f>SmtRes!AG553</f>
        <v>0</v>
      </c>
      <c r="Q414">
        <f>SmtRes!DC553</f>
        <v>0</v>
      </c>
      <c r="R414">
        <f>ROUND(ROUND(Q414*Source!I128, 2)*1, 2)</f>
        <v>0</v>
      </c>
      <c r="S414">
        <f>SmtRes!AC553</f>
        <v>0</v>
      </c>
      <c r="T414">
        <f>ROUND(ROUND(Q414*Source!I128, 2)*SmtRes!AK553, 2)</f>
        <v>0</v>
      </c>
      <c r="U414">
        <v>2</v>
      </c>
      <c r="Z414">
        <f>SmtRes!X553</f>
        <v>-1230184811</v>
      </c>
      <c r="AA414">
        <v>228018258</v>
      </c>
      <c r="AB414">
        <v>1587757892</v>
      </c>
    </row>
    <row r="415" spans="1:28" x14ac:dyDescent="0.2">
      <c r="A415">
        <v>20</v>
      </c>
      <c r="B415">
        <v>552</v>
      </c>
      <c r="C415">
        <v>2</v>
      </c>
      <c r="D415">
        <v>0</v>
      </c>
      <c r="E415">
        <f>SmtRes!AV552</f>
        <v>0</v>
      </c>
      <c r="F415" t="str">
        <f>SmtRes!I552</f>
        <v>91.17.04-233</v>
      </c>
      <c r="G415" t="str">
        <f>SmtRes!K552</f>
        <v>Установки для сварки ручной дуговой (постоянного тока)</v>
      </c>
      <c r="H415" t="str">
        <f>SmtRes!O552</f>
        <v>маш.-ч</v>
      </c>
      <c r="I415">
        <f>SmtRes!Y552*Source!I128</f>
        <v>5.9618299999999991</v>
      </c>
      <c r="J415">
        <f>SmtRes!AO552</f>
        <v>1</v>
      </c>
      <c r="K415">
        <f>SmtRes!AF552</f>
        <v>8.68</v>
      </c>
      <c r="L415">
        <f>SmtRes!DB552</f>
        <v>80.36</v>
      </c>
      <c r="M415">
        <f>ROUND(ROUND(L415*Source!I128, 2)*1, 2)</f>
        <v>51.75</v>
      </c>
      <c r="N415">
        <f>SmtRes!AB552</f>
        <v>123.43</v>
      </c>
      <c r="O415">
        <f>ROUND(ROUND(L415*Source!I128, 2)*SmtRes!DA552, 2)</f>
        <v>735.89</v>
      </c>
      <c r="P415">
        <f>SmtRes!AG552</f>
        <v>0</v>
      </c>
      <c r="Q415">
        <f>SmtRes!DC552</f>
        <v>0</v>
      </c>
      <c r="R415">
        <f>ROUND(ROUND(Q415*Source!I128, 2)*1, 2)</f>
        <v>0</v>
      </c>
      <c r="S415">
        <f>SmtRes!AC552</f>
        <v>0</v>
      </c>
      <c r="T415">
        <f>ROUND(ROUND(Q415*Source!I128, 2)*SmtRes!AK552, 2)</f>
        <v>0</v>
      </c>
      <c r="U415">
        <v>2</v>
      </c>
      <c r="Z415">
        <f>SmtRes!X552</f>
        <v>-1277097320</v>
      </c>
      <c r="AA415">
        <v>2017564419</v>
      </c>
      <c r="AB415">
        <v>-164228886</v>
      </c>
    </row>
    <row r="416" spans="1:28" x14ac:dyDescent="0.2">
      <c r="A416">
        <v>20</v>
      </c>
      <c r="B416">
        <v>551</v>
      </c>
      <c r="C416">
        <v>2</v>
      </c>
      <c r="D416">
        <v>0</v>
      </c>
      <c r="E416">
        <f>SmtRes!AV551</f>
        <v>0</v>
      </c>
      <c r="F416" t="str">
        <f>SmtRes!I551</f>
        <v>91.17.04-042</v>
      </c>
      <c r="G416" t="str">
        <f>SmtRes!K551</f>
        <v>Аппарат для газовой сварки и резки</v>
      </c>
      <c r="H416" t="str">
        <f>SmtRes!O551</f>
        <v>маш.-ч</v>
      </c>
      <c r="I416">
        <f>SmtRes!Y551*Source!I128</f>
        <v>1.0220279999999999</v>
      </c>
      <c r="J416">
        <f>SmtRes!AO551</f>
        <v>1</v>
      </c>
      <c r="K416">
        <f>SmtRes!AF551</f>
        <v>1.2</v>
      </c>
      <c r="L416">
        <f>SmtRes!DB551</f>
        <v>1.9</v>
      </c>
      <c r="M416">
        <f>ROUND(ROUND(L416*Source!I128, 2)*1, 2)</f>
        <v>1.22</v>
      </c>
      <c r="N416">
        <f>SmtRes!AB551</f>
        <v>17.059999999999999</v>
      </c>
      <c r="O416">
        <f>ROUND(ROUND(L416*Source!I128, 2)*SmtRes!DA551, 2)</f>
        <v>17.350000000000001</v>
      </c>
      <c r="P416">
        <f>SmtRes!AG551</f>
        <v>0</v>
      </c>
      <c r="Q416">
        <f>SmtRes!DC551</f>
        <v>0</v>
      </c>
      <c r="R416">
        <f>ROUND(ROUND(Q416*Source!I128, 2)*1, 2)</f>
        <v>0</v>
      </c>
      <c r="S416">
        <f>SmtRes!AC551</f>
        <v>0</v>
      </c>
      <c r="T416">
        <f>ROUND(ROUND(Q416*Source!I128, 2)*SmtRes!AK551, 2)</f>
        <v>0</v>
      </c>
      <c r="U416">
        <v>2</v>
      </c>
      <c r="Z416">
        <f>SmtRes!X551</f>
        <v>-1135352110</v>
      </c>
      <c r="AA416">
        <v>-1753312835</v>
      </c>
      <c r="AB416">
        <v>-897136582</v>
      </c>
    </row>
    <row r="417" spans="1:28" x14ac:dyDescent="0.2">
      <c r="A417">
        <v>20</v>
      </c>
      <c r="B417">
        <v>550</v>
      </c>
      <c r="C417">
        <v>2</v>
      </c>
      <c r="D417">
        <v>0</v>
      </c>
      <c r="E417">
        <f>SmtRes!AV550</f>
        <v>0</v>
      </c>
      <c r="F417" t="str">
        <f>SmtRes!I550</f>
        <v>91.14.02-002</v>
      </c>
      <c r="G417" t="str">
        <f>SmtRes!K550</f>
        <v>Автомобили бортовые, грузоподъемность до 8 т</v>
      </c>
      <c r="H417" t="str">
        <f>SmtRes!O550</f>
        <v>маш.-ч</v>
      </c>
      <c r="I417">
        <f>SmtRes!Y550*Source!I128</f>
        <v>0.42584499999999992</v>
      </c>
      <c r="J417">
        <f>SmtRes!AO550</f>
        <v>1</v>
      </c>
      <c r="K417">
        <f>SmtRes!AF550</f>
        <v>107.03</v>
      </c>
      <c r="L417">
        <f>SmtRes!DB550</f>
        <v>70.78</v>
      </c>
      <c r="M417">
        <f>ROUND(ROUND(L417*Source!I128, 2)*1, 2)</f>
        <v>45.58</v>
      </c>
      <c r="N417">
        <f>SmtRes!AB550</f>
        <v>1521.97</v>
      </c>
      <c r="O417">
        <f>ROUND(ROUND(L417*Source!I128, 2)*SmtRes!DA550, 2)</f>
        <v>648.15</v>
      </c>
      <c r="P417">
        <f>SmtRes!AG550</f>
        <v>10.130000000000001</v>
      </c>
      <c r="Q417">
        <f>SmtRes!DC550</f>
        <v>7.38</v>
      </c>
      <c r="R417">
        <f>ROUND(ROUND(Q417*Source!I128, 2)*1, 2)</f>
        <v>4.75</v>
      </c>
      <c r="S417">
        <f>SmtRes!AC550</f>
        <v>495.96</v>
      </c>
      <c r="T417">
        <f>ROUND(ROUND(Q417*Source!I128, 2)*SmtRes!AK550, 2)</f>
        <v>232.56</v>
      </c>
      <c r="U417">
        <v>2</v>
      </c>
      <c r="Z417">
        <f>SmtRes!X550</f>
        <v>1565185662</v>
      </c>
      <c r="AA417">
        <v>714135053</v>
      </c>
      <c r="AB417">
        <v>57213464</v>
      </c>
    </row>
    <row r="418" spans="1:28" x14ac:dyDescent="0.2">
      <c r="A418">
        <v>20</v>
      </c>
      <c r="B418">
        <v>549</v>
      </c>
      <c r="C418">
        <v>2</v>
      </c>
      <c r="D418">
        <v>0</v>
      </c>
      <c r="E418">
        <f>SmtRes!AV549</f>
        <v>0</v>
      </c>
      <c r="F418" t="str">
        <f>SmtRes!I549</f>
        <v>91.05.05-014</v>
      </c>
      <c r="G418" t="str">
        <f>SmtRes!K549</f>
        <v>Краны на автомобильном ходу, грузоподъемность 10 т</v>
      </c>
      <c r="H418" t="str">
        <f>SmtRes!O549</f>
        <v>маш.-ч</v>
      </c>
      <c r="I418">
        <f>SmtRes!Y549*Source!I128</f>
        <v>0.85168999999999984</v>
      </c>
      <c r="J418">
        <f>SmtRes!AO549</f>
        <v>1</v>
      </c>
      <c r="K418">
        <f>SmtRes!AF549</f>
        <v>112.77</v>
      </c>
      <c r="L418">
        <f>SmtRes!DB549</f>
        <v>149.13999999999999</v>
      </c>
      <c r="M418">
        <f>ROUND(ROUND(L418*Source!I128, 2)*1, 2)</f>
        <v>96.05</v>
      </c>
      <c r="N418">
        <f>SmtRes!AB549</f>
        <v>1603.59</v>
      </c>
      <c r="O418">
        <f>ROUND(ROUND(L418*Source!I128, 2)*SmtRes!DA549, 2)</f>
        <v>1365.83</v>
      </c>
      <c r="P418">
        <f>SmtRes!AG549</f>
        <v>11.84</v>
      </c>
      <c r="Q418">
        <f>SmtRes!DC549</f>
        <v>17.22</v>
      </c>
      <c r="R418">
        <f>ROUND(ROUND(Q418*Source!I128, 2)*1, 2)</f>
        <v>11.09</v>
      </c>
      <c r="S418">
        <f>SmtRes!AC549</f>
        <v>579.69000000000005</v>
      </c>
      <c r="T418">
        <f>ROUND(ROUND(Q418*Source!I128, 2)*SmtRes!AK549, 2)</f>
        <v>542.97</v>
      </c>
      <c r="U418">
        <v>2</v>
      </c>
      <c r="Z418">
        <f>SmtRes!X549</f>
        <v>903590057</v>
      </c>
      <c r="AA418">
        <v>1187349410</v>
      </c>
      <c r="AB418">
        <v>135634892</v>
      </c>
    </row>
    <row r="419" spans="1:28" x14ac:dyDescent="0.2">
      <c r="A419">
        <v>20</v>
      </c>
      <c r="B419">
        <v>547</v>
      </c>
      <c r="C419">
        <v>1</v>
      </c>
      <c r="D419">
        <v>0</v>
      </c>
      <c r="E419">
        <f>SmtRes!AV547</f>
        <v>1</v>
      </c>
      <c r="F419" t="str">
        <f>SmtRes!I547</f>
        <v>1-100-40-82</v>
      </c>
      <c r="G419" t="str">
        <f>SmtRes!K547</f>
        <v>Рабочий среднего разряда 4</v>
      </c>
      <c r="H419" t="str">
        <f>SmtRes!O547</f>
        <v>чел.-ч.</v>
      </c>
      <c r="I419">
        <f>SmtRes!Y547*Source!I128</f>
        <v>19.844376999999998</v>
      </c>
      <c r="J419">
        <f>SmtRes!AO547</f>
        <v>1</v>
      </c>
      <c r="K419">
        <f>SmtRes!AH547</f>
        <v>8.59</v>
      </c>
      <c r="L419">
        <f>SmtRes!DB547</f>
        <v>291.17</v>
      </c>
      <c r="M419">
        <f>ROUND(ROUND(L419*Source!I128, 2)*1, 2)</f>
        <v>187.51</v>
      </c>
      <c r="N419">
        <f>SmtRes!AD547</f>
        <v>420.57</v>
      </c>
      <c r="O419">
        <f>ROUND(ROUND(L419*Source!I128, 2)*SmtRes!DA547, 2)</f>
        <v>9180.49</v>
      </c>
      <c r="P419">
        <f>SmtRes!AG547</f>
        <v>0</v>
      </c>
      <c r="Q419">
        <f>SmtRes!DC547</f>
        <v>0</v>
      </c>
      <c r="R419">
        <f>ROUND(ROUND(Q419*Source!I128, 2)*1, 2)</f>
        <v>0</v>
      </c>
      <c r="S419">
        <f>SmtRes!AC547</f>
        <v>0</v>
      </c>
      <c r="T419">
        <f>ROUND(ROUND(Q419*Source!I128, 2)*SmtRes!AK547, 2)</f>
        <v>0</v>
      </c>
      <c r="U419">
        <v>1</v>
      </c>
      <c r="Z419">
        <f>SmtRes!X547</f>
        <v>-1853062777</v>
      </c>
      <c r="AA419">
        <v>-1614965587</v>
      </c>
      <c r="AB419">
        <v>507693359</v>
      </c>
    </row>
    <row r="420" spans="1:28" x14ac:dyDescent="0.2">
      <c r="A420">
        <f>Source!A129</f>
        <v>17</v>
      </c>
      <c r="B420">
        <v>129</v>
      </c>
      <c r="C420">
        <v>3</v>
      </c>
      <c r="D420">
        <f>Source!BI129</f>
        <v>1</v>
      </c>
      <c r="E420">
        <f>Source!FS129</f>
        <v>0</v>
      </c>
      <c r="F420" t="str">
        <f>Source!F129</f>
        <v>08.3.11.01-0061</v>
      </c>
      <c r="G420" t="str">
        <f>Source!G129</f>
        <v>швеллер22у ГОСТ 8240-97</v>
      </c>
      <c r="H420" t="str">
        <f>Source!H129</f>
        <v>т</v>
      </c>
      <c r="I420">
        <f>Source!I129</f>
        <v>0.51551000000000002</v>
      </c>
      <c r="J420">
        <v>1</v>
      </c>
      <c r="K420">
        <f>Source!AC129</f>
        <v>10329.5</v>
      </c>
      <c r="M420">
        <f>ROUND(K420*I420, 2)</f>
        <v>5324.96</v>
      </c>
      <c r="N420">
        <f>Source!AC129*IF(Source!BC129&lt;&gt; 0, Source!BC129, 1)</f>
        <v>98750.02</v>
      </c>
      <c r="O420">
        <f>ROUND(N420*I420, 2)</f>
        <v>50906.62</v>
      </c>
      <c r="P420">
        <f>Source!AE129</f>
        <v>0</v>
      </c>
      <c r="R420">
        <f>ROUND(P420*I420, 2)</f>
        <v>0</v>
      </c>
      <c r="S420">
        <f>Source!AE129*IF(Source!BS129&lt;&gt; 0, Source!BS129, 1)</f>
        <v>0</v>
      </c>
      <c r="T420">
        <f>ROUND(S420*I420, 2)</f>
        <v>0</v>
      </c>
      <c r="U420">
        <v>3</v>
      </c>
      <c r="Z420">
        <f>Source!GF129</f>
        <v>-1420476468</v>
      </c>
      <c r="AA420">
        <v>297750326</v>
      </c>
      <c r="AB420">
        <v>1714069358</v>
      </c>
    </row>
    <row r="421" spans="1:28" x14ac:dyDescent="0.2">
      <c r="A421">
        <f>Source!A130</f>
        <v>17</v>
      </c>
      <c r="B421">
        <v>130</v>
      </c>
      <c r="C421">
        <v>3</v>
      </c>
      <c r="D421">
        <f>Source!BI130</f>
        <v>1</v>
      </c>
      <c r="E421">
        <f>Source!FS130</f>
        <v>0</v>
      </c>
      <c r="F421" t="str">
        <f>Source!F130</f>
        <v>08.3.01.02-0020</v>
      </c>
      <c r="G421" t="str">
        <f>Source!G130</f>
        <v>двутавр 16б2 ГОСТ Р 57837-2017</v>
      </c>
      <c r="H421" t="str">
        <f>Source!H130</f>
        <v>т</v>
      </c>
      <c r="I421">
        <f>Source!I130</f>
        <v>9.1200000000000003E-2</v>
      </c>
      <c r="J421">
        <v>1</v>
      </c>
      <c r="K421">
        <f>Source!AC130</f>
        <v>10804.39</v>
      </c>
      <c r="M421">
        <f>ROUND(K421*I421, 2)</f>
        <v>985.36</v>
      </c>
      <c r="N421">
        <f>Source!AC130*IF(Source!BC130&lt;&gt; 0, Source!BC130, 1)</f>
        <v>103289.9684</v>
      </c>
      <c r="O421">
        <f>ROUND(N421*I421, 2)</f>
        <v>9420.0499999999993</v>
      </c>
      <c r="P421">
        <f>Source!AE130</f>
        <v>0</v>
      </c>
      <c r="R421">
        <f>ROUND(P421*I421, 2)</f>
        <v>0</v>
      </c>
      <c r="S421">
        <f>Source!AE130*IF(Source!BS130&lt;&gt; 0, Source!BS130, 1)</f>
        <v>0</v>
      </c>
      <c r="T421">
        <f>ROUND(S421*I421, 2)</f>
        <v>0</v>
      </c>
      <c r="U421">
        <v>3</v>
      </c>
      <c r="Z421">
        <f>Source!GF130</f>
        <v>748888633</v>
      </c>
      <c r="AA421">
        <v>-767991675</v>
      </c>
      <c r="AB421">
        <v>344220530</v>
      </c>
    </row>
    <row r="422" spans="1:28" x14ac:dyDescent="0.2">
      <c r="A422">
        <f>Source!A131</f>
        <v>17</v>
      </c>
      <c r="B422">
        <v>131</v>
      </c>
      <c r="C422">
        <v>3</v>
      </c>
      <c r="D422">
        <f>Source!BI131</f>
        <v>1</v>
      </c>
      <c r="E422">
        <f>Source!FS131</f>
        <v>0</v>
      </c>
      <c r="F422" t="str">
        <f>Source!F131</f>
        <v>08.3.11.01-0051</v>
      </c>
      <c r="G422" t="str">
        <f>Source!G131</f>
        <v>швеллер 12у ГОСТ 8240-97</v>
      </c>
      <c r="H422" t="str">
        <f>Source!H131</f>
        <v>т</v>
      </c>
      <c r="I422">
        <f>Source!I131</f>
        <v>0.05</v>
      </c>
      <c r="J422">
        <v>1</v>
      </c>
      <c r="K422">
        <f>Source!AC131</f>
        <v>7322.18</v>
      </c>
      <c r="M422">
        <f>ROUND(K422*I422, 2)</f>
        <v>366.11</v>
      </c>
      <c r="N422">
        <f>Source!AC131*IF(Source!BC131&lt;&gt; 0, Source!BC131, 1)</f>
        <v>70000.040800000002</v>
      </c>
      <c r="O422">
        <f>ROUND(N422*I422, 2)</f>
        <v>3500</v>
      </c>
      <c r="P422">
        <f>Source!AE131</f>
        <v>0</v>
      </c>
      <c r="R422">
        <f>ROUND(P422*I422, 2)</f>
        <v>0</v>
      </c>
      <c r="S422">
        <f>Source!AE131*IF(Source!BS131&lt;&gt; 0, Source!BS131, 1)</f>
        <v>0</v>
      </c>
      <c r="T422">
        <f>ROUND(S422*I422, 2)</f>
        <v>0</v>
      </c>
      <c r="U422">
        <v>3</v>
      </c>
      <c r="Z422">
        <f>Source!GF131</f>
        <v>1111885041</v>
      </c>
      <c r="AA422">
        <v>1734703290</v>
      </c>
      <c r="AB422">
        <v>-109054754</v>
      </c>
    </row>
    <row r="423" spans="1:28" x14ac:dyDescent="0.2">
      <c r="A423">
        <v>20</v>
      </c>
      <c r="B423">
        <v>579</v>
      </c>
      <c r="C423">
        <v>3</v>
      </c>
      <c r="D423">
        <v>0</v>
      </c>
      <c r="E423">
        <f>SmtRes!AV579</f>
        <v>0</v>
      </c>
      <c r="F423" t="str">
        <f>SmtRes!I579</f>
        <v>14.5.09.07-0029</v>
      </c>
      <c r="G423" t="str">
        <f>SmtRes!K579</f>
        <v>Растворитель марки Р-4</v>
      </c>
      <c r="H423" t="str">
        <f>SmtRes!O579</f>
        <v>т</v>
      </c>
      <c r="I423">
        <f>SmtRes!Y579*Source!I132</f>
        <v>3.8639999999999996E-4</v>
      </c>
      <c r="J423">
        <f>SmtRes!AO579</f>
        <v>1</v>
      </c>
      <c r="K423">
        <f>SmtRes!AE579</f>
        <v>11149.43</v>
      </c>
      <c r="L423">
        <f>SmtRes!DB579</f>
        <v>6.69</v>
      </c>
      <c r="M423">
        <f>ROUND(ROUND(L423*Source!I132, 2)*1, 2)</f>
        <v>4.3099999999999996</v>
      </c>
      <c r="N423">
        <f>SmtRes!AA579</f>
        <v>106588.55</v>
      </c>
      <c r="O423">
        <f>ROUND(ROUND(L423*Source!I132, 2)*SmtRes!DA579, 2)</f>
        <v>41.2</v>
      </c>
      <c r="P423">
        <f>SmtRes!AG579</f>
        <v>0</v>
      </c>
      <c r="Q423">
        <f>SmtRes!DC579</f>
        <v>0</v>
      </c>
      <c r="R423">
        <f>ROUND(ROUND(Q423*Source!I132, 2)*1, 2)</f>
        <v>0</v>
      </c>
      <c r="S423">
        <f>SmtRes!AC579</f>
        <v>0</v>
      </c>
      <c r="T423">
        <f>ROUND(ROUND(Q423*Source!I132, 2)*SmtRes!AK579, 2)</f>
        <v>0</v>
      </c>
      <c r="U423">
        <v>3</v>
      </c>
      <c r="Z423">
        <f>SmtRes!X579</f>
        <v>-296986458</v>
      </c>
      <c r="AA423">
        <v>228994919</v>
      </c>
      <c r="AB423">
        <v>2021318896</v>
      </c>
    </row>
    <row r="424" spans="1:28" x14ac:dyDescent="0.2">
      <c r="A424">
        <v>20</v>
      </c>
      <c r="B424">
        <v>578</v>
      </c>
      <c r="C424">
        <v>3</v>
      </c>
      <c r="D424">
        <v>0</v>
      </c>
      <c r="E424">
        <f>SmtRes!AV578</f>
        <v>0</v>
      </c>
      <c r="F424" t="str">
        <f>SmtRes!I578</f>
        <v>14.4.01.01-0003</v>
      </c>
      <c r="G424" t="str">
        <f>SmtRes!K578</f>
        <v>Грунтовка ГФ-021 красно-коричневая</v>
      </c>
      <c r="H424" t="str">
        <f>SmtRes!O578</f>
        <v>т</v>
      </c>
      <c r="I424">
        <f>SmtRes!Y578*Source!I132</f>
        <v>1.9964000000000001E-4</v>
      </c>
      <c r="J424">
        <f>SmtRes!AO578</f>
        <v>1</v>
      </c>
      <c r="K424">
        <f>SmtRes!AE578</f>
        <v>12560.85</v>
      </c>
      <c r="L424">
        <f>SmtRes!DB578</f>
        <v>3.89</v>
      </c>
      <c r="M424">
        <f>ROUND(ROUND(L424*Source!I132, 2)*1, 2)</f>
        <v>2.5099999999999998</v>
      </c>
      <c r="N424">
        <f>SmtRes!AA578</f>
        <v>120081.73</v>
      </c>
      <c r="O424">
        <f>ROUND(ROUND(L424*Source!I132, 2)*SmtRes!DA578, 2)</f>
        <v>24</v>
      </c>
      <c r="P424">
        <f>SmtRes!AG578</f>
        <v>0</v>
      </c>
      <c r="Q424">
        <f>SmtRes!DC578</f>
        <v>0</v>
      </c>
      <c r="R424">
        <f>ROUND(ROUND(Q424*Source!I132, 2)*1, 2)</f>
        <v>0</v>
      </c>
      <c r="S424">
        <f>SmtRes!AC578</f>
        <v>0</v>
      </c>
      <c r="T424">
        <f>ROUND(ROUND(Q424*Source!I132, 2)*SmtRes!AK578, 2)</f>
        <v>0</v>
      </c>
      <c r="U424">
        <v>3</v>
      </c>
      <c r="Z424">
        <f>SmtRes!X578</f>
        <v>1741082987</v>
      </c>
      <c r="AA424">
        <v>-57740767</v>
      </c>
      <c r="AB424">
        <v>315383924</v>
      </c>
    </row>
    <row r="425" spans="1:28" x14ac:dyDescent="0.2">
      <c r="A425">
        <v>20</v>
      </c>
      <c r="B425">
        <v>577</v>
      </c>
      <c r="C425">
        <v>3</v>
      </c>
      <c r="D425">
        <v>0</v>
      </c>
      <c r="E425">
        <f>SmtRes!AV577</f>
        <v>0</v>
      </c>
      <c r="F425" t="str">
        <f>SmtRes!I577</f>
        <v>11.1.03.01-0077</v>
      </c>
      <c r="G425" t="str">
        <f>SmtRes!K577</f>
        <v>Бруски обрезные хвойных пород длиной 4-6,5 м, шириной 75-150 мм, толщиной 40-75 мм, I сорта</v>
      </c>
      <c r="H425" t="str">
        <f>SmtRes!O577</f>
        <v>м3</v>
      </c>
      <c r="I425">
        <f>SmtRes!Y577*Source!I132</f>
        <v>6.6332000000000012E-4</v>
      </c>
      <c r="J425">
        <f>SmtRes!AO577</f>
        <v>1</v>
      </c>
      <c r="K425">
        <f>SmtRes!AE577</f>
        <v>1793.05</v>
      </c>
      <c r="L425">
        <f>SmtRes!DB577</f>
        <v>1.85</v>
      </c>
      <c r="M425">
        <f>ROUND(ROUND(L425*Source!I132, 2)*1, 2)</f>
        <v>1.19</v>
      </c>
      <c r="N425">
        <f>SmtRes!AA577</f>
        <v>17141.560000000001</v>
      </c>
      <c r="O425">
        <f>ROUND(ROUND(L425*Source!I132, 2)*SmtRes!DA577, 2)</f>
        <v>11.38</v>
      </c>
      <c r="P425">
        <f>SmtRes!AG577</f>
        <v>0</v>
      </c>
      <c r="Q425">
        <f>SmtRes!DC577</f>
        <v>0</v>
      </c>
      <c r="R425">
        <f>ROUND(ROUND(Q425*Source!I132, 2)*1, 2)</f>
        <v>0</v>
      </c>
      <c r="S425">
        <f>SmtRes!AC577</f>
        <v>0</v>
      </c>
      <c r="T425">
        <f>ROUND(ROUND(Q425*Source!I132, 2)*SmtRes!AK577, 2)</f>
        <v>0</v>
      </c>
      <c r="U425">
        <v>3</v>
      </c>
      <c r="Z425">
        <f>SmtRes!X577</f>
        <v>-128313133</v>
      </c>
      <c r="AA425">
        <v>1300068984</v>
      </c>
      <c r="AB425">
        <v>2016584814</v>
      </c>
    </row>
    <row r="426" spans="1:28" x14ac:dyDescent="0.2">
      <c r="A426">
        <v>20</v>
      </c>
      <c r="B426">
        <v>576</v>
      </c>
      <c r="C426">
        <v>3</v>
      </c>
      <c r="D426">
        <v>0</v>
      </c>
      <c r="E426">
        <f>SmtRes!AV576</f>
        <v>0</v>
      </c>
      <c r="F426" t="str">
        <f>SmtRes!I576</f>
        <v>08.3.11.01-0091</v>
      </c>
      <c r="G426" t="str">
        <f>SmtRes!K576</f>
        <v>Швеллеры № 40 из стали марки Ст0</v>
      </c>
      <c r="H426" t="str">
        <f>SmtRes!O576</f>
        <v>т</v>
      </c>
      <c r="I426">
        <f>SmtRes!Y576*Source!I132</f>
        <v>1.2493600000000001E-3</v>
      </c>
      <c r="J426">
        <f>SmtRes!AO576</f>
        <v>1</v>
      </c>
      <c r="K426">
        <f>SmtRes!AE576</f>
        <v>6246.56</v>
      </c>
      <c r="L426">
        <f>SmtRes!DB576</f>
        <v>12.12</v>
      </c>
      <c r="M426">
        <f>ROUND(ROUND(L426*Source!I132, 2)*1, 2)</f>
        <v>7.81</v>
      </c>
      <c r="N426">
        <f>SmtRes!AA576</f>
        <v>59717.11</v>
      </c>
      <c r="O426">
        <f>ROUND(ROUND(L426*Source!I132, 2)*SmtRes!DA576, 2)</f>
        <v>74.66</v>
      </c>
      <c r="P426">
        <f>SmtRes!AG576</f>
        <v>0</v>
      </c>
      <c r="Q426">
        <f>SmtRes!DC576</f>
        <v>0</v>
      </c>
      <c r="R426">
        <f>ROUND(ROUND(Q426*Source!I132, 2)*1, 2)</f>
        <v>0</v>
      </c>
      <c r="S426">
        <f>SmtRes!AC576</f>
        <v>0</v>
      </c>
      <c r="T426">
        <f>ROUND(ROUND(Q426*Source!I132, 2)*SmtRes!AK576, 2)</f>
        <v>0</v>
      </c>
      <c r="U426">
        <v>3</v>
      </c>
      <c r="Z426">
        <f>SmtRes!X576</f>
        <v>1261042718</v>
      </c>
      <c r="AA426">
        <v>27682358</v>
      </c>
      <c r="AB426">
        <v>-337140723</v>
      </c>
    </row>
    <row r="427" spans="1:28" x14ac:dyDescent="0.2">
      <c r="A427">
        <v>20</v>
      </c>
      <c r="B427">
        <v>575</v>
      </c>
      <c r="C427">
        <v>3</v>
      </c>
      <c r="D427">
        <v>0</v>
      </c>
      <c r="E427">
        <f>SmtRes!AV575</f>
        <v>0</v>
      </c>
      <c r="F427" t="str">
        <f>SmtRes!I575</f>
        <v>08.3.03.06-0002</v>
      </c>
      <c r="G427" t="str">
        <f>SmtRes!K575</f>
        <v>Проволока горячекатаная в мотках, диаметром 6,3-6,5 мм</v>
      </c>
      <c r="H427" t="str">
        <f>SmtRes!O575</f>
        <v>т</v>
      </c>
      <c r="I427">
        <f>SmtRes!Y575*Source!I132</f>
        <v>1.9320000000000001E-5</v>
      </c>
      <c r="J427">
        <f>SmtRes!AO575</f>
        <v>1</v>
      </c>
      <c r="K427">
        <f>SmtRes!AE575</f>
        <v>4751.12</v>
      </c>
      <c r="L427">
        <f>SmtRes!DB575</f>
        <v>0.14000000000000001</v>
      </c>
      <c r="M427">
        <f>ROUND(ROUND(L427*Source!I132, 2)*1, 2)</f>
        <v>0.09</v>
      </c>
      <c r="N427">
        <f>SmtRes!AA575</f>
        <v>45420.71</v>
      </c>
      <c r="O427">
        <f>ROUND(ROUND(L427*Source!I132, 2)*SmtRes!DA575, 2)</f>
        <v>0.86</v>
      </c>
      <c r="P427">
        <f>SmtRes!AG575</f>
        <v>0</v>
      </c>
      <c r="Q427">
        <f>SmtRes!DC575</f>
        <v>0</v>
      </c>
      <c r="R427">
        <f>ROUND(ROUND(Q427*Source!I132, 2)*1, 2)</f>
        <v>0</v>
      </c>
      <c r="S427">
        <f>SmtRes!AC575</f>
        <v>0</v>
      </c>
      <c r="T427">
        <f>ROUND(ROUND(Q427*Source!I132, 2)*SmtRes!AK575, 2)</f>
        <v>0</v>
      </c>
      <c r="U427">
        <v>3</v>
      </c>
      <c r="Z427">
        <f>SmtRes!X575</f>
        <v>-936363311</v>
      </c>
      <c r="AA427">
        <v>1953540998</v>
      </c>
      <c r="AB427">
        <v>-698170758</v>
      </c>
    </row>
    <row r="428" spans="1:28" x14ac:dyDescent="0.2">
      <c r="A428">
        <v>20</v>
      </c>
      <c r="B428">
        <v>574</v>
      </c>
      <c r="C428">
        <v>3</v>
      </c>
      <c r="D428">
        <v>0</v>
      </c>
      <c r="E428">
        <f>SmtRes!AV574</f>
        <v>0</v>
      </c>
      <c r="F428" t="str">
        <f>SmtRes!I574</f>
        <v>08.2.02.11-0007</v>
      </c>
      <c r="G428" t="str">
        <f>SmtRes!K574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428" t="str">
        <f>SmtRes!O574</f>
        <v>10 м</v>
      </c>
      <c r="I428">
        <f>SmtRes!Y574*Source!I132</f>
        <v>1.2042800000000001E-2</v>
      </c>
      <c r="J428">
        <f>SmtRes!AO574</f>
        <v>1</v>
      </c>
      <c r="K428">
        <f>SmtRes!AE574</f>
        <v>64.47</v>
      </c>
      <c r="L428">
        <f>SmtRes!DB574</f>
        <v>1.21</v>
      </c>
      <c r="M428">
        <f>ROUND(ROUND(L428*Source!I132, 2)*1, 2)</f>
        <v>0.78</v>
      </c>
      <c r="N428">
        <f>SmtRes!AA574</f>
        <v>616.33000000000004</v>
      </c>
      <c r="O428">
        <f>ROUND(ROUND(L428*Source!I132, 2)*SmtRes!DA574, 2)</f>
        <v>7.46</v>
      </c>
      <c r="P428">
        <f>SmtRes!AG574</f>
        <v>0</v>
      </c>
      <c r="Q428">
        <f>SmtRes!DC574</f>
        <v>0</v>
      </c>
      <c r="R428">
        <f>ROUND(ROUND(Q428*Source!I132, 2)*1, 2)</f>
        <v>0</v>
      </c>
      <c r="S428">
        <f>SmtRes!AC574</f>
        <v>0</v>
      </c>
      <c r="T428">
        <f>ROUND(ROUND(Q428*Source!I132, 2)*SmtRes!AK574, 2)</f>
        <v>0</v>
      </c>
      <c r="U428">
        <v>3</v>
      </c>
      <c r="Z428">
        <f>SmtRes!X574</f>
        <v>4483628</v>
      </c>
      <c r="AA428">
        <v>-1842154134</v>
      </c>
      <c r="AB428">
        <v>494097890</v>
      </c>
    </row>
    <row r="429" spans="1:28" x14ac:dyDescent="0.2">
      <c r="A429">
        <v>20</v>
      </c>
      <c r="B429">
        <v>572</v>
      </c>
      <c r="C429">
        <v>3</v>
      </c>
      <c r="D429">
        <v>0</v>
      </c>
      <c r="E429">
        <f>SmtRes!AV572</f>
        <v>0</v>
      </c>
      <c r="F429" t="str">
        <f>SmtRes!I572</f>
        <v>07.2.07.12-0020</v>
      </c>
      <c r="G429" t="str">
        <f>SmtRes!K572</f>
        <v>Отдельные конструктивные элементы зданий и сооружений с преобладанием горячекатаных профилей, средняя масса сборочной единицы от 0,1 до 0,5 т</v>
      </c>
      <c r="H429" t="str">
        <f>SmtRes!O572</f>
        <v>т</v>
      </c>
      <c r="I429">
        <f>SmtRes!Y572*Source!I132</f>
        <v>3.2200000000000002E-4</v>
      </c>
      <c r="J429">
        <f>SmtRes!AO572</f>
        <v>1</v>
      </c>
      <c r="K429">
        <f>SmtRes!AE572</f>
        <v>8041.65</v>
      </c>
      <c r="L429">
        <f>SmtRes!DB572</f>
        <v>4.0199999999999996</v>
      </c>
      <c r="M429">
        <f>ROUND(ROUND(L429*Source!I132, 2)*1, 2)</f>
        <v>2.59</v>
      </c>
      <c r="N429">
        <f>SmtRes!AA572</f>
        <v>76878.17</v>
      </c>
      <c r="O429">
        <f>ROUND(ROUND(L429*Source!I132, 2)*SmtRes!DA572, 2)</f>
        <v>24.76</v>
      </c>
      <c r="P429">
        <f>SmtRes!AG572</f>
        <v>0</v>
      </c>
      <c r="Q429">
        <f>SmtRes!DC572</f>
        <v>0</v>
      </c>
      <c r="R429">
        <f>ROUND(ROUND(Q429*Source!I132, 2)*1, 2)</f>
        <v>0</v>
      </c>
      <c r="S429">
        <f>SmtRes!AC572</f>
        <v>0</v>
      </c>
      <c r="T429">
        <f>ROUND(ROUND(Q429*Source!I132, 2)*SmtRes!AK572, 2)</f>
        <v>0</v>
      </c>
      <c r="U429">
        <v>3</v>
      </c>
      <c r="Z429">
        <f>SmtRes!X572</f>
        <v>192534767</v>
      </c>
      <c r="AA429">
        <v>-1394894189</v>
      </c>
      <c r="AB429">
        <v>1893510759</v>
      </c>
    </row>
    <row r="430" spans="1:28" x14ac:dyDescent="0.2">
      <c r="A430">
        <v>20</v>
      </c>
      <c r="B430">
        <v>571</v>
      </c>
      <c r="C430">
        <v>3</v>
      </c>
      <c r="D430">
        <v>0</v>
      </c>
      <c r="E430">
        <f>SmtRes!AV571</f>
        <v>0</v>
      </c>
      <c r="F430" t="str">
        <f>SmtRes!I571</f>
        <v>01.7.20.08-0071</v>
      </c>
      <c r="G430" t="str">
        <f>SmtRes!K571</f>
        <v>Канаты пеньковые пропитанные</v>
      </c>
      <c r="H430" t="str">
        <f>SmtRes!O571</f>
        <v>т</v>
      </c>
      <c r="I430">
        <f>SmtRes!Y571*Source!I132</f>
        <v>6.4400000000000007E-5</v>
      </c>
      <c r="J430">
        <f>SmtRes!AO571</f>
        <v>1</v>
      </c>
      <c r="K430">
        <f>SmtRes!AE571</f>
        <v>30728.69</v>
      </c>
      <c r="L430">
        <f>SmtRes!DB571</f>
        <v>3.07</v>
      </c>
      <c r="M430">
        <f>ROUND(ROUND(L430*Source!I132, 2)*1, 2)</f>
        <v>1.98</v>
      </c>
      <c r="N430">
        <f>SmtRes!AA571</f>
        <v>293766.28000000003</v>
      </c>
      <c r="O430">
        <f>ROUND(ROUND(L430*Source!I132, 2)*SmtRes!DA571, 2)</f>
        <v>18.93</v>
      </c>
      <c r="P430">
        <f>SmtRes!AG571</f>
        <v>0</v>
      </c>
      <c r="Q430">
        <f>SmtRes!DC571</f>
        <v>0</v>
      </c>
      <c r="R430">
        <f>ROUND(ROUND(Q430*Source!I132, 2)*1, 2)</f>
        <v>0</v>
      </c>
      <c r="S430">
        <f>SmtRes!AC571</f>
        <v>0</v>
      </c>
      <c r="T430">
        <f>ROUND(ROUND(Q430*Source!I132, 2)*SmtRes!AK571, 2)</f>
        <v>0</v>
      </c>
      <c r="U430">
        <v>3</v>
      </c>
      <c r="Z430">
        <f>SmtRes!X571</f>
        <v>-1850711024</v>
      </c>
      <c r="AA430">
        <v>-1306267028</v>
      </c>
      <c r="AB430">
        <v>466771672</v>
      </c>
    </row>
    <row r="431" spans="1:28" x14ac:dyDescent="0.2">
      <c r="A431">
        <v>20</v>
      </c>
      <c r="B431">
        <v>570</v>
      </c>
      <c r="C431">
        <v>3</v>
      </c>
      <c r="D431">
        <v>0</v>
      </c>
      <c r="E431">
        <f>SmtRes!AV570</f>
        <v>0</v>
      </c>
      <c r="F431" t="str">
        <f>SmtRes!I570</f>
        <v>01.7.15.06-0111</v>
      </c>
      <c r="G431" t="str">
        <f>SmtRes!K570</f>
        <v>Гвозди строительные</v>
      </c>
      <c r="H431" t="str">
        <f>SmtRes!O570</f>
        <v>т</v>
      </c>
      <c r="I431">
        <f>SmtRes!Y570*Source!I132</f>
        <v>6.440000000000001E-6</v>
      </c>
      <c r="J431">
        <f>SmtRes!AO570</f>
        <v>1</v>
      </c>
      <c r="K431">
        <f>SmtRes!AE570</f>
        <v>7671.42</v>
      </c>
      <c r="L431">
        <f>SmtRes!DB570</f>
        <v>0.08</v>
      </c>
      <c r="M431">
        <f>ROUND(ROUND(L431*Source!I132, 2)*1, 2)</f>
        <v>0.05</v>
      </c>
      <c r="N431">
        <f>SmtRes!AA570</f>
        <v>73338.78</v>
      </c>
      <c r="O431">
        <f>ROUND(ROUND(L431*Source!I132, 2)*SmtRes!DA570, 2)</f>
        <v>0.48</v>
      </c>
      <c r="P431">
        <f>SmtRes!AG570</f>
        <v>0</v>
      </c>
      <c r="Q431">
        <f>SmtRes!DC570</f>
        <v>0</v>
      </c>
      <c r="R431">
        <f>ROUND(ROUND(Q431*Source!I132, 2)*1, 2)</f>
        <v>0</v>
      </c>
      <c r="S431">
        <f>SmtRes!AC570</f>
        <v>0</v>
      </c>
      <c r="T431">
        <f>ROUND(ROUND(Q431*Source!I132, 2)*SmtRes!AK570, 2)</f>
        <v>0</v>
      </c>
      <c r="U431">
        <v>3</v>
      </c>
      <c r="Z431">
        <f>SmtRes!X570</f>
        <v>628974256</v>
      </c>
      <c r="AA431">
        <v>115486231</v>
      </c>
      <c r="AB431">
        <v>761367653</v>
      </c>
    </row>
    <row r="432" spans="1:28" x14ac:dyDescent="0.2">
      <c r="A432">
        <v>20</v>
      </c>
      <c r="B432">
        <v>569</v>
      </c>
      <c r="C432">
        <v>3</v>
      </c>
      <c r="D432">
        <v>0</v>
      </c>
      <c r="E432">
        <f>SmtRes!AV569</f>
        <v>0</v>
      </c>
      <c r="F432" t="str">
        <f>SmtRes!I569</f>
        <v>01.7.15.03-0041</v>
      </c>
      <c r="G432" t="str">
        <f>SmtRes!K569</f>
        <v>Болты с гайками и шайбами строительные</v>
      </c>
      <c r="H432" t="str">
        <f>SmtRes!O569</f>
        <v>т</v>
      </c>
      <c r="I432">
        <f>SmtRes!Y569*Source!I132</f>
        <v>1.9964000000000002E-3</v>
      </c>
      <c r="J432">
        <f>SmtRes!AO569</f>
        <v>1</v>
      </c>
      <c r="K432">
        <f>SmtRes!AE569</f>
        <v>15854.58</v>
      </c>
      <c r="L432">
        <f>SmtRes!DB569</f>
        <v>49.15</v>
      </c>
      <c r="M432">
        <f>ROUND(ROUND(L432*Source!I132, 2)*1, 2)</f>
        <v>31.65</v>
      </c>
      <c r="N432">
        <f>SmtRes!AA569</f>
        <v>151569.78</v>
      </c>
      <c r="O432">
        <f>ROUND(ROUND(L432*Source!I132, 2)*SmtRes!DA569, 2)</f>
        <v>302.57</v>
      </c>
      <c r="P432">
        <f>SmtRes!AG569</f>
        <v>0</v>
      </c>
      <c r="Q432">
        <f>SmtRes!DC569</f>
        <v>0</v>
      </c>
      <c r="R432">
        <f>ROUND(ROUND(Q432*Source!I132, 2)*1, 2)</f>
        <v>0</v>
      </c>
      <c r="S432">
        <f>SmtRes!AC569</f>
        <v>0</v>
      </c>
      <c r="T432">
        <f>ROUND(ROUND(Q432*Source!I132, 2)*SmtRes!AK569, 2)</f>
        <v>0</v>
      </c>
      <c r="U432">
        <v>3</v>
      </c>
      <c r="Z432">
        <f>SmtRes!X569</f>
        <v>-1069540660</v>
      </c>
      <c r="AA432">
        <v>-1725338024</v>
      </c>
      <c r="AB432">
        <v>-166622240</v>
      </c>
    </row>
    <row r="433" spans="1:28" x14ac:dyDescent="0.2">
      <c r="A433">
        <v>20</v>
      </c>
      <c r="B433">
        <v>568</v>
      </c>
      <c r="C433">
        <v>3</v>
      </c>
      <c r="D433">
        <v>0</v>
      </c>
      <c r="E433">
        <f>SmtRes!AV568</f>
        <v>0</v>
      </c>
      <c r="F433" t="str">
        <f>SmtRes!I568</f>
        <v>01.7.11.07-0032</v>
      </c>
      <c r="G433" t="str">
        <f>SmtRes!K568</f>
        <v>Электроды диаметром 4 мм Э42</v>
      </c>
      <c r="H433" t="str">
        <f>SmtRes!O568</f>
        <v>т</v>
      </c>
      <c r="I433">
        <f>SmtRes!Y568*Source!I132</f>
        <v>1.9964000000000002E-3</v>
      </c>
      <c r="J433">
        <f>SmtRes!AO568</f>
        <v>1</v>
      </c>
      <c r="K433">
        <f>SmtRes!AE568</f>
        <v>10616.1</v>
      </c>
      <c r="L433">
        <f>SmtRes!DB568</f>
        <v>32.909999999999997</v>
      </c>
      <c r="M433">
        <f>ROUND(ROUND(L433*Source!I132, 2)*1, 2)</f>
        <v>21.19</v>
      </c>
      <c r="N433">
        <f>SmtRes!AA568</f>
        <v>101489.92</v>
      </c>
      <c r="O433">
        <f>ROUND(ROUND(L433*Source!I132, 2)*SmtRes!DA568, 2)</f>
        <v>202.58</v>
      </c>
      <c r="P433">
        <f>SmtRes!AG568</f>
        <v>0</v>
      </c>
      <c r="Q433">
        <f>SmtRes!DC568</f>
        <v>0</v>
      </c>
      <c r="R433">
        <f>ROUND(ROUND(Q433*Source!I132, 2)*1, 2)</f>
        <v>0</v>
      </c>
      <c r="S433">
        <f>SmtRes!AC568</f>
        <v>0</v>
      </c>
      <c r="T433">
        <f>ROUND(ROUND(Q433*Source!I132, 2)*SmtRes!AK568, 2)</f>
        <v>0</v>
      </c>
      <c r="U433">
        <v>3</v>
      </c>
      <c r="Z433">
        <f>SmtRes!X568</f>
        <v>1344828851</v>
      </c>
      <c r="AA433">
        <v>-1394468864</v>
      </c>
      <c r="AB433">
        <v>380125113</v>
      </c>
    </row>
    <row r="434" spans="1:28" x14ac:dyDescent="0.2">
      <c r="A434">
        <v>20</v>
      </c>
      <c r="B434">
        <v>567</v>
      </c>
      <c r="C434">
        <v>3</v>
      </c>
      <c r="D434">
        <v>0</v>
      </c>
      <c r="E434">
        <f>SmtRes!AV567</f>
        <v>0</v>
      </c>
      <c r="F434" t="str">
        <f>SmtRes!I567</f>
        <v>01.3.02.09-0022</v>
      </c>
      <c r="G434" t="str">
        <f>SmtRes!K567</f>
        <v>Пропан-бутан, смесь техническая</v>
      </c>
      <c r="H434" t="str">
        <f>SmtRes!O567</f>
        <v>кг</v>
      </c>
      <c r="I434">
        <f>SmtRes!Y567*Source!I132</f>
        <v>0.37995999999999996</v>
      </c>
      <c r="J434">
        <f>SmtRes!AO567</f>
        <v>1</v>
      </c>
      <c r="K434">
        <f>SmtRes!AE567</f>
        <v>4.47</v>
      </c>
      <c r="L434">
        <f>SmtRes!DB567</f>
        <v>2.64</v>
      </c>
      <c r="M434">
        <f>ROUND(ROUND(L434*Source!I132, 2)*1, 2)</f>
        <v>1.7</v>
      </c>
      <c r="N434">
        <f>SmtRes!AA567</f>
        <v>42.73</v>
      </c>
      <c r="O434">
        <f>ROUND(ROUND(L434*Source!I132, 2)*SmtRes!DA567, 2)</f>
        <v>16.25</v>
      </c>
      <c r="P434">
        <f>SmtRes!AG567</f>
        <v>0</v>
      </c>
      <c r="Q434">
        <f>SmtRes!DC567</f>
        <v>0</v>
      </c>
      <c r="R434">
        <f>ROUND(ROUND(Q434*Source!I132, 2)*1, 2)</f>
        <v>0</v>
      </c>
      <c r="S434">
        <f>SmtRes!AC567</f>
        <v>0</v>
      </c>
      <c r="T434">
        <f>ROUND(ROUND(Q434*Source!I132, 2)*SmtRes!AK567, 2)</f>
        <v>0</v>
      </c>
      <c r="U434">
        <v>3</v>
      </c>
      <c r="Z434">
        <f>SmtRes!X567</f>
        <v>-1411127917</v>
      </c>
      <c r="AA434">
        <v>83566203</v>
      </c>
      <c r="AB434">
        <v>-697753276</v>
      </c>
    </row>
    <row r="435" spans="1:28" x14ac:dyDescent="0.2">
      <c r="A435">
        <v>20</v>
      </c>
      <c r="B435">
        <v>566</v>
      </c>
      <c r="C435">
        <v>3</v>
      </c>
      <c r="D435">
        <v>0</v>
      </c>
      <c r="E435">
        <f>SmtRes!AV566</f>
        <v>0</v>
      </c>
      <c r="F435" t="str">
        <f>SmtRes!I566</f>
        <v>01.3.02.08-0001</v>
      </c>
      <c r="G435" t="str">
        <f>SmtRes!K566</f>
        <v>Кислород технический газообразный</v>
      </c>
      <c r="H435" t="str">
        <f>SmtRes!O566</f>
        <v>м3</v>
      </c>
      <c r="I435">
        <f>SmtRes!Y566*Source!I132</f>
        <v>1.2558</v>
      </c>
      <c r="J435">
        <f>SmtRes!AO566</f>
        <v>1</v>
      </c>
      <c r="K435">
        <f>SmtRes!AE566</f>
        <v>8.7899999999999991</v>
      </c>
      <c r="L435">
        <f>SmtRes!DB566</f>
        <v>17.14</v>
      </c>
      <c r="M435">
        <f>ROUND(ROUND(L435*Source!I132, 2)*1, 2)</f>
        <v>11.04</v>
      </c>
      <c r="N435">
        <f>SmtRes!AA566</f>
        <v>84.03</v>
      </c>
      <c r="O435">
        <f>ROUND(ROUND(L435*Source!I132, 2)*SmtRes!DA566, 2)</f>
        <v>105.54</v>
      </c>
      <c r="P435">
        <f>SmtRes!AG566</f>
        <v>0</v>
      </c>
      <c r="Q435">
        <f>SmtRes!DC566</f>
        <v>0</v>
      </c>
      <c r="R435">
        <f>ROUND(ROUND(Q435*Source!I132, 2)*1, 2)</f>
        <v>0</v>
      </c>
      <c r="S435">
        <f>SmtRes!AC566</f>
        <v>0</v>
      </c>
      <c r="T435">
        <f>ROUND(ROUND(Q435*Source!I132, 2)*SmtRes!AK566, 2)</f>
        <v>0</v>
      </c>
      <c r="U435">
        <v>3</v>
      </c>
      <c r="Z435">
        <f>SmtRes!X566</f>
        <v>1597319531</v>
      </c>
      <c r="AA435">
        <v>-1568691806</v>
      </c>
      <c r="AB435">
        <v>1232018711</v>
      </c>
    </row>
    <row r="436" spans="1:28" x14ac:dyDescent="0.2">
      <c r="A436">
        <v>20</v>
      </c>
      <c r="B436">
        <v>565</v>
      </c>
      <c r="C436">
        <v>2</v>
      </c>
      <c r="D436">
        <v>0</v>
      </c>
      <c r="E436">
        <f>SmtRes!AV565</f>
        <v>0</v>
      </c>
      <c r="F436" t="str">
        <f>SmtRes!I565</f>
        <v>91.17.04-171</v>
      </c>
      <c r="G436" t="str">
        <f>SmtRes!K565</f>
        <v>Преобразователи сварочные номинальным сварочным током 315-500 А</v>
      </c>
      <c r="H436" t="str">
        <f>SmtRes!O565</f>
        <v>маш.-ч</v>
      </c>
      <c r="I436">
        <f>SmtRes!Y565*Source!I132</f>
        <v>0.40881119999999999</v>
      </c>
      <c r="J436">
        <f>SmtRes!AO565</f>
        <v>1</v>
      </c>
      <c r="K436">
        <f>SmtRes!AF565</f>
        <v>13.92</v>
      </c>
      <c r="L436">
        <f>SmtRes!DB565</f>
        <v>8.83</v>
      </c>
      <c r="M436">
        <f>ROUND(ROUND(L436*Source!I132, 2)*1, 2)</f>
        <v>5.69</v>
      </c>
      <c r="N436">
        <f>SmtRes!AB565</f>
        <v>197.94</v>
      </c>
      <c r="O436">
        <f>ROUND(ROUND(L436*Source!I132, 2)*SmtRes!DA565, 2)</f>
        <v>80.91</v>
      </c>
      <c r="P436">
        <f>SmtRes!AG565</f>
        <v>0</v>
      </c>
      <c r="Q436">
        <f>SmtRes!DC565</f>
        <v>0</v>
      </c>
      <c r="R436">
        <f>ROUND(ROUND(Q436*Source!I132, 2)*1, 2)</f>
        <v>0</v>
      </c>
      <c r="S436">
        <f>SmtRes!AC565</f>
        <v>0</v>
      </c>
      <c r="T436">
        <f>ROUND(ROUND(Q436*Source!I132, 2)*SmtRes!AK565, 2)</f>
        <v>0</v>
      </c>
      <c r="U436">
        <v>2</v>
      </c>
      <c r="Z436">
        <f>SmtRes!X565</f>
        <v>-700358725</v>
      </c>
      <c r="AA436">
        <v>439687694</v>
      </c>
      <c r="AB436">
        <v>-1346563271</v>
      </c>
    </row>
    <row r="437" spans="1:28" x14ac:dyDescent="0.2">
      <c r="A437">
        <v>20</v>
      </c>
      <c r="B437">
        <v>564</v>
      </c>
      <c r="C437">
        <v>2</v>
      </c>
      <c r="D437">
        <v>0</v>
      </c>
      <c r="E437">
        <f>SmtRes!AV564</f>
        <v>0</v>
      </c>
      <c r="F437" t="str">
        <f>SmtRes!I564</f>
        <v>91.17.04-042</v>
      </c>
      <c r="G437" t="str">
        <f>SmtRes!K564</f>
        <v>Аппарат для газовой сварки и резки</v>
      </c>
      <c r="H437" t="str">
        <f>SmtRes!O564</f>
        <v>маш.-ч</v>
      </c>
      <c r="I437">
        <f>SmtRes!Y564*Source!I132</f>
        <v>2.0270221999999998</v>
      </c>
      <c r="J437">
        <f>SmtRes!AO564</f>
        <v>1</v>
      </c>
      <c r="K437">
        <f>SmtRes!AF564</f>
        <v>1.2</v>
      </c>
      <c r="L437">
        <f>SmtRes!DB564</f>
        <v>3.78</v>
      </c>
      <c r="M437">
        <f>ROUND(ROUND(L437*Source!I132, 2)*1, 2)</f>
        <v>2.4300000000000002</v>
      </c>
      <c r="N437">
        <f>SmtRes!AB564</f>
        <v>17.059999999999999</v>
      </c>
      <c r="O437">
        <f>ROUND(ROUND(L437*Source!I132, 2)*SmtRes!DA564, 2)</f>
        <v>34.549999999999997</v>
      </c>
      <c r="P437">
        <f>SmtRes!AG564</f>
        <v>0</v>
      </c>
      <c r="Q437">
        <f>SmtRes!DC564</f>
        <v>0</v>
      </c>
      <c r="R437">
        <f>ROUND(ROUND(Q437*Source!I132, 2)*1, 2)</f>
        <v>0</v>
      </c>
      <c r="S437">
        <f>SmtRes!AC564</f>
        <v>0</v>
      </c>
      <c r="T437">
        <f>ROUND(ROUND(Q437*Source!I132, 2)*SmtRes!AK564, 2)</f>
        <v>0</v>
      </c>
      <c r="U437">
        <v>2</v>
      </c>
      <c r="Z437">
        <f>SmtRes!X564</f>
        <v>-1135352110</v>
      </c>
      <c r="AA437">
        <v>-1753312835</v>
      </c>
      <c r="AB437">
        <v>-897136582</v>
      </c>
    </row>
    <row r="438" spans="1:28" x14ac:dyDescent="0.2">
      <c r="A438">
        <v>20</v>
      </c>
      <c r="B438">
        <v>563</v>
      </c>
      <c r="C438">
        <v>2</v>
      </c>
      <c r="D438">
        <v>0</v>
      </c>
      <c r="E438">
        <f>SmtRes!AV563</f>
        <v>0</v>
      </c>
      <c r="F438" t="str">
        <f>SmtRes!I563</f>
        <v>91.14.02-001</v>
      </c>
      <c r="G438" t="str">
        <f>SmtRes!K563</f>
        <v>Автомобили бортовые, грузоподъемность до 5 т</v>
      </c>
      <c r="H438" t="str">
        <f>SmtRes!O563</f>
        <v>маш.-ч</v>
      </c>
      <c r="I438">
        <f>SmtRes!Y563*Source!I132</f>
        <v>0.26402389999999998</v>
      </c>
      <c r="J438">
        <f>SmtRes!AO563</f>
        <v>1</v>
      </c>
      <c r="K438">
        <f>SmtRes!AF563</f>
        <v>86.79</v>
      </c>
      <c r="L438">
        <f>SmtRes!DB563</f>
        <v>35.58</v>
      </c>
      <c r="M438">
        <f>ROUND(ROUND(L438*Source!I132, 2)*1, 2)</f>
        <v>22.91</v>
      </c>
      <c r="N438">
        <f>SmtRes!AB563</f>
        <v>1234.1500000000001</v>
      </c>
      <c r="O438">
        <f>ROUND(ROUND(L438*Source!I132, 2)*SmtRes!DA563, 2)</f>
        <v>325.77999999999997</v>
      </c>
      <c r="P438">
        <f>SmtRes!AG563</f>
        <v>10.130000000000001</v>
      </c>
      <c r="Q438">
        <f>SmtRes!DC563</f>
        <v>4.1500000000000004</v>
      </c>
      <c r="R438">
        <f>ROUND(ROUND(Q438*Source!I132, 2)*1, 2)</f>
        <v>2.67</v>
      </c>
      <c r="S438">
        <f>SmtRes!AC563</f>
        <v>495.96</v>
      </c>
      <c r="T438">
        <f>ROUND(ROUND(Q438*Source!I132, 2)*SmtRes!AK563, 2)</f>
        <v>130.72</v>
      </c>
      <c r="U438">
        <v>2</v>
      </c>
      <c r="Z438">
        <f>SmtRes!X563</f>
        <v>1171957361</v>
      </c>
      <c r="AA438">
        <v>1399406067</v>
      </c>
      <c r="AB438">
        <v>-337305530</v>
      </c>
    </row>
    <row r="439" spans="1:28" x14ac:dyDescent="0.2">
      <c r="A439">
        <v>20</v>
      </c>
      <c r="B439">
        <v>562</v>
      </c>
      <c r="C439">
        <v>2</v>
      </c>
      <c r="D439">
        <v>0</v>
      </c>
      <c r="E439">
        <f>SmtRes!AV562</f>
        <v>0</v>
      </c>
      <c r="F439" t="str">
        <f>SmtRes!I562</f>
        <v>91.05.05-014</v>
      </c>
      <c r="G439" t="str">
        <f>SmtRes!K562</f>
        <v>Краны на автомобильном ходу, грузоподъемность 10 т</v>
      </c>
      <c r="H439" t="str">
        <f>SmtRes!O562</f>
        <v>маш.-ч</v>
      </c>
      <c r="I439">
        <f>SmtRes!Y562*Source!I132</f>
        <v>0.17885489999999996</v>
      </c>
      <c r="J439">
        <f>SmtRes!AO562</f>
        <v>1</v>
      </c>
      <c r="K439">
        <f>SmtRes!AF562</f>
        <v>112.77</v>
      </c>
      <c r="L439">
        <f>SmtRes!DB562</f>
        <v>31.32</v>
      </c>
      <c r="M439">
        <f>ROUND(ROUND(L439*Source!I132, 2)*1, 2)</f>
        <v>20.170000000000002</v>
      </c>
      <c r="N439">
        <f>SmtRes!AB562</f>
        <v>1603.59</v>
      </c>
      <c r="O439">
        <f>ROUND(ROUND(L439*Source!I132, 2)*SmtRes!DA562, 2)</f>
        <v>286.82</v>
      </c>
      <c r="P439">
        <f>SmtRes!AG562</f>
        <v>11.84</v>
      </c>
      <c r="Q439">
        <f>SmtRes!DC562</f>
        <v>3.29</v>
      </c>
      <c r="R439">
        <f>ROUND(ROUND(Q439*Source!I132, 2)*1, 2)</f>
        <v>2.12</v>
      </c>
      <c r="S439">
        <f>SmtRes!AC562</f>
        <v>579.69000000000005</v>
      </c>
      <c r="T439">
        <f>ROUND(ROUND(Q439*Source!I132, 2)*SmtRes!AK562, 2)</f>
        <v>103.8</v>
      </c>
      <c r="U439">
        <v>2</v>
      </c>
      <c r="Z439">
        <f>SmtRes!X562</f>
        <v>903590057</v>
      </c>
      <c r="AA439">
        <v>1187349410</v>
      </c>
      <c r="AB439">
        <v>135634892</v>
      </c>
    </row>
    <row r="440" spans="1:28" x14ac:dyDescent="0.2">
      <c r="A440">
        <v>20</v>
      </c>
      <c r="B440">
        <v>561</v>
      </c>
      <c r="C440">
        <v>2</v>
      </c>
      <c r="D440">
        <v>0</v>
      </c>
      <c r="E440">
        <f>SmtRes!AV561</f>
        <v>0</v>
      </c>
      <c r="F440" t="str">
        <f>SmtRes!I561</f>
        <v>91.05.02-005</v>
      </c>
      <c r="G440" t="str">
        <f>SmtRes!K561</f>
        <v>Краны козловые, грузоподъемность 32 т</v>
      </c>
      <c r="H440" t="str">
        <f>SmtRes!O561</f>
        <v>маш.-ч</v>
      </c>
      <c r="I440">
        <f>SmtRes!Y561*Source!I132</f>
        <v>1.4308391999999996</v>
      </c>
      <c r="J440">
        <f>SmtRes!AO561</f>
        <v>1</v>
      </c>
      <c r="K440">
        <f>SmtRes!AF561</f>
        <v>121.8</v>
      </c>
      <c r="L440">
        <f>SmtRes!DB561</f>
        <v>270.61</v>
      </c>
      <c r="M440">
        <f>ROUND(ROUND(L440*Source!I132, 2)*1, 2)</f>
        <v>174.27</v>
      </c>
      <c r="N440">
        <f>SmtRes!AB561</f>
        <v>1732</v>
      </c>
      <c r="O440">
        <f>ROUND(ROUND(L440*Source!I132, 2)*SmtRes!DA561, 2)</f>
        <v>2478.12</v>
      </c>
      <c r="P440">
        <f>SmtRes!AG561</f>
        <v>13.49</v>
      </c>
      <c r="Q440">
        <f>SmtRes!DC561</f>
        <v>29.97</v>
      </c>
      <c r="R440">
        <f>ROUND(ROUND(Q440*Source!I132, 2)*1, 2)</f>
        <v>19.3</v>
      </c>
      <c r="S440">
        <f>SmtRes!AC561</f>
        <v>660.47</v>
      </c>
      <c r="T440">
        <f>ROUND(ROUND(Q440*Source!I132, 2)*SmtRes!AK561, 2)</f>
        <v>944.93</v>
      </c>
      <c r="U440">
        <v>2</v>
      </c>
      <c r="Z440">
        <f>SmtRes!X561</f>
        <v>1732737796</v>
      </c>
      <c r="AA440">
        <v>421420774</v>
      </c>
      <c r="AB440">
        <v>1837299789</v>
      </c>
    </row>
    <row r="441" spans="1:28" x14ac:dyDescent="0.2">
      <c r="A441">
        <v>20</v>
      </c>
      <c r="B441">
        <v>560</v>
      </c>
      <c r="C441">
        <v>2</v>
      </c>
      <c r="D441">
        <v>0</v>
      </c>
      <c r="E441">
        <f>SmtRes!AV560</f>
        <v>0</v>
      </c>
      <c r="F441" t="str">
        <f>SmtRes!I560</f>
        <v>91.05.01-025</v>
      </c>
      <c r="G441" t="str">
        <f>SmtRes!K560</f>
        <v>Краны башенные, грузоподъемность 25-75 т</v>
      </c>
      <c r="H441" t="str">
        <f>SmtRes!O560</f>
        <v>маш.-ч</v>
      </c>
      <c r="I441">
        <f>SmtRes!Y560*Source!I132</f>
        <v>0.57914920000000003</v>
      </c>
      <c r="J441">
        <f>SmtRes!AO560</f>
        <v>1</v>
      </c>
      <c r="K441">
        <f>SmtRes!AF560</f>
        <v>311.73</v>
      </c>
      <c r="L441">
        <f>SmtRes!DB560</f>
        <v>280.33999999999997</v>
      </c>
      <c r="M441">
        <f>ROUND(ROUND(L441*Source!I132, 2)*1, 2)</f>
        <v>180.54</v>
      </c>
      <c r="N441">
        <f>SmtRes!AB560</f>
        <v>4432.8</v>
      </c>
      <c r="O441">
        <f>ROUND(ROUND(L441*Source!I132, 2)*SmtRes!DA560, 2)</f>
        <v>2567.2800000000002</v>
      </c>
      <c r="P441">
        <f>SmtRes!AG560</f>
        <v>13.49</v>
      </c>
      <c r="Q441">
        <f>SmtRes!DC560</f>
        <v>12.13</v>
      </c>
      <c r="R441">
        <f>ROUND(ROUND(Q441*Source!I132, 2)*1, 2)</f>
        <v>7.81</v>
      </c>
      <c r="S441">
        <f>SmtRes!AC560</f>
        <v>660.47</v>
      </c>
      <c r="T441">
        <f>ROUND(ROUND(Q441*Source!I132, 2)*SmtRes!AK560, 2)</f>
        <v>382.38</v>
      </c>
      <c r="U441">
        <v>2</v>
      </c>
      <c r="Z441">
        <f>SmtRes!X560</f>
        <v>1104692716</v>
      </c>
      <c r="AA441">
        <v>-589523356</v>
      </c>
      <c r="AB441">
        <v>2113421364</v>
      </c>
    </row>
    <row r="442" spans="1:28" x14ac:dyDescent="0.2">
      <c r="A442">
        <v>20</v>
      </c>
      <c r="B442">
        <v>558</v>
      </c>
      <c r="C442">
        <v>1</v>
      </c>
      <c r="D442">
        <v>0</v>
      </c>
      <c r="E442">
        <f>SmtRes!AV558</f>
        <v>1</v>
      </c>
      <c r="F442" t="str">
        <f>SmtRes!I558</f>
        <v>1-100-44-82</v>
      </c>
      <c r="G442" t="str">
        <f>SmtRes!K558</f>
        <v>Рабочий среднего разряда 4.4</v>
      </c>
      <c r="H442" t="str">
        <f>SmtRes!O558</f>
        <v>чел.-ч.</v>
      </c>
      <c r="I442">
        <f>SmtRes!Y558*Source!I132</f>
        <v>15.543342499999996</v>
      </c>
      <c r="J442">
        <f>SmtRes!AO558</f>
        <v>1</v>
      </c>
      <c r="K442">
        <f>SmtRes!AH558</f>
        <v>9.1199999999999992</v>
      </c>
      <c r="L442">
        <f>SmtRes!DB558</f>
        <v>220.12</v>
      </c>
      <c r="M442">
        <f>ROUND(ROUND(L442*Source!I132, 2)*1, 2)</f>
        <v>141.76</v>
      </c>
      <c r="N442">
        <f>SmtRes!AD558</f>
        <v>446.52</v>
      </c>
      <c r="O442">
        <f>ROUND(ROUND(L442*Source!I132, 2)*SmtRes!DA558, 2)</f>
        <v>6940.57</v>
      </c>
      <c r="P442">
        <f>SmtRes!AG558</f>
        <v>0</v>
      </c>
      <c r="Q442">
        <f>SmtRes!DC558</f>
        <v>0</v>
      </c>
      <c r="R442">
        <f>ROUND(ROUND(Q442*Source!I132, 2)*1, 2)</f>
        <v>0</v>
      </c>
      <c r="S442">
        <f>SmtRes!AC558</f>
        <v>0</v>
      </c>
      <c r="T442">
        <f>ROUND(ROUND(Q442*Source!I132, 2)*SmtRes!AK558, 2)</f>
        <v>0</v>
      </c>
      <c r="U442">
        <v>1</v>
      </c>
      <c r="Z442">
        <f>SmtRes!X558</f>
        <v>1468546570</v>
      </c>
      <c r="AA442">
        <v>-836102727</v>
      </c>
      <c r="AB442">
        <v>-1668464689</v>
      </c>
    </row>
    <row r="443" spans="1:28" x14ac:dyDescent="0.2">
      <c r="A443">
        <v>20</v>
      </c>
      <c r="B443">
        <v>592</v>
      </c>
      <c r="C443">
        <v>3</v>
      </c>
      <c r="D443">
        <v>0</v>
      </c>
      <c r="E443">
        <f>SmtRes!AV592</f>
        <v>0</v>
      </c>
      <c r="F443" t="str">
        <f>SmtRes!I592</f>
        <v>999-9950</v>
      </c>
      <c r="G443" t="str">
        <f>SmtRes!K592</f>
        <v>Вспомогательные ненормируемые материалы (2% от ОЗП)</v>
      </c>
      <c r="H443" t="str">
        <f>SmtRes!O592</f>
        <v>РУБ</v>
      </c>
      <c r="I443">
        <f>SmtRes!Y592*Source!I133</f>
        <v>4.9838879999999994</v>
      </c>
      <c r="J443">
        <f>SmtRes!AO592</f>
        <v>1</v>
      </c>
      <c r="K443">
        <f>SmtRes!AE592</f>
        <v>1</v>
      </c>
      <c r="L443">
        <f>SmtRes!DB592</f>
        <v>21.84</v>
      </c>
      <c r="M443">
        <f>ROUND(ROUND(L443*Source!I133, 2)*1, 2)</f>
        <v>4.9800000000000004</v>
      </c>
      <c r="N443">
        <f>SmtRes!AA592</f>
        <v>9.56</v>
      </c>
      <c r="O443">
        <f>ROUND(ROUND(L443*Source!I133, 2)*SmtRes!DA592, 2)</f>
        <v>47.61</v>
      </c>
      <c r="P443">
        <f>SmtRes!AG592</f>
        <v>0</v>
      </c>
      <c r="Q443">
        <f>SmtRes!DC592</f>
        <v>0</v>
      </c>
      <c r="R443">
        <f>ROUND(ROUND(Q443*Source!I133, 2)*1, 2)</f>
        <v>0</v>
      </c>
      <c r="S443">
        <f>SmtRes!AC592</f>
        <v>0</v>
      </c>
      <c r="T443">
        <f>ROUND(ROUND(Q443*Source!I133, 2)*SmtRes!AK592, 2)</f>
        <v>0</v>
      </c>
      <c r="U443">
        <v>3</v>
      </c>
      <c r="Z443">
        <f>SmtRes!X592</f>
        <v>-1731369543</v>
      </c>
      <c r="AA443">
        <v>-1544322804</v>
      </c>
      <c r="AB443">
        <v>1831113819</v>
      </c>
    </row>
    <row r="444" spans="1:28" x14ac:dyDescent="0.2">
      <c r="A444">
        <v>20</v>
      </c>
      <c r="B444">
        <v>591</v>
      </c>
      <c r="C444">
        <v>3</v>
      </c>
      <c r="D444">
        <v>0</v>
      </c>
      <c r="E444">
        <f>SmtRes!AV591</f>
        <v>0</v>
      </c>
      <c r="F444" t="str">
        <f>SmtRes!I591</f>
        <v>01.7.11.07-0044</v>
      </c>
      <c r="G444" t="str">
        <f>SmtRes!K591</f>
        <v>Электроды диаметром 5 мм Э42</v>
      </c>
      <c r="H444" t="str">
        <f>SmtRes!O591</f>
        <v>т</v>
      </c>
      <c r="I444">
        <f>SmtRes!Y591*Source!I133</f>
        <v>4.3357999999999999E-3</v>
      </c>
      <c r="J444">
        <f>SmtRes!AO591</f>
        <v>1</v>
      </c>
      <c r="K444">
        <f>SmtRes!AE591</f>
        <v>10397.450000000001</v>
      </c>
      <c r="L444">
        <f>SmtRes!DB591</f>
        <v>197.55</v>
      </c>
      <c r="M444">
        <f>ROUND(ROUND(L444*Source!I133, 2)*1, 2)</f>
        <v>45.08</v>
      </c>
      <c r="N444">
        <f>SmtRes!AA591</f>
        <v>99399.62</v>
      </c>
      <c r="O444">
        <f>ROUND(ROUND(L444*Source!I133, 2)*SmtRes!DA591, 2)</f>
        <v>430.96</v>
      </c>
      <c r="P444">
        <f>SmtRes!AG591</f>
        <v>0</v>
      </c>
      <c r="Q444">
        <f>SmtRes!DC591</f>
        <v>0</v>
      </c>
      <c r="R444">
        <f>ROUND(ROUND(Q444*Source!I133, 2)*1, 2)</f>
        <v>0</v>
      </c>
      <c r="S444">
        <f>SmtRes!AC591</f>
        <v>0</v>
      </c>
      <c r="T444">
        <f>ROUND(ROUND(Q444*Source!I133, 2)*SmtRes!AK591, 2)</f>
        <v>0</v>
      </c>
      <c r="U444">
        <v>3</v>
      </c>
      <c r="Z444">
        <f>SmtRes!X591</f>
        <v>1392569568</v>
      </c>
      <c r="AA444">
        <v>1042670337</v>
      </c>
      <c r="AB444">
        <v>-795158670</v>
      </c>
    </row>
    <row r="445" spans="1:28" x14ac:dyDescent="0.2">
      <c r="A445">
        <v>20</v>
      </c>
      <c r="B445">
        <v>590</v>
      </c>
      <c r="C445">
        <v>3</v>
      </c>
      <c r="D445">
        <v>0</v>
      </c>
      <c r="E445">
        <f>SmtRes!AV590</f>
        <v>0</v>
      </c>
      <c r="F445" t="str">
        <f>SmtRes!I590</f>
        <v>01.3.02.09-0022</v>
      </c>
      <c r="G445" t="str">
        <f>SmtRes!K590</f>
        <v>Пропан-бутан, смесь техническая</v>
      </c>
      <c r="H445" t="str">
        <f>SmtRes!O590</f>
        <v>кг</v>
      </c>
      <c r="I445">
        <f>SmtRes!Y590*Source!I133</f>
        <v>4.564E-2</v>
      </c>
      <c r="J445">
        <f>SmtRes!AO590</f>
        <v>1</v>
      </c>
      <c r="K445">
        <f>SmtRes!AE590</f>
        <v>4.47</v>
      </c>
      <c r="L445">
        <f>SmtRes!DB590</f>
        <v>0.89</v>
      </c>
      <c r="M445">
        <f>ROUND(ROUND(L445*Source!I133, 2)*1, 2)</f>
        <v>0.2</v>
      </c>
      <c r="N445">
        <f>SmtRes!AA590</f>
        <v>42.73</v>
      </c>
      <c r="O445">
        <f>ROUND(ROUND(L445*Source!I133, 2)*SmtRes!DA590, 2)</f>
        <v>1.91</v>
      </c>
      <c r="P445">
        <f>SmtRes!AG590</f>
        <v>0</v>
      </c>
      <c r="Q445">
        <f>SmtRes!DC590</f>
        <v>0</v>
      </c>
      <c r="R445">
        <f>ROUND(ROUND(Q445*Source!I133, 2)*1, 2)</f>
        <v>0</v>
      </c>
      <c r="S445">
        <f>SmtRes!AC590</f>
        <v>0</v>
      </c>
      <c r="T445">
        <f>ROUND(ROUND(Q445*Source!I133, 2)*SmtRes!AK590, 2)</f>
        <v>0</v>
      </c>
      <c r="U445">
        <v>3</v>
      </c>
      <c r="Z445">
        <f>SmtRes!X590</f>
        <v>-1411127917</v>
      </c>
      <c r="AA445">
        <v>83566203</v>
      </c>
      <c r="AB445">
        <v>-697753276</v>
      </c>
    </row>
    <row r="446" spans="1:28" x14ac:dyDescent="0.2">
      <c r="A446">
        <v>20</v>
      </c>
      <c r="B446">
        <v>589</v>
      </c>
      <c r="C446">
        <v>3</v>
      </c>
      <c r="D446">
        <v>0</v>
      </c>
      <c r="E446">
        <f>SmtRes!AV589</f>
        <v>0</v>
      </c>
      <c r="F446" t="str">
        <f>SmtRes!I589</f>
        <v>01.3.02.08-0001</v>
      </c>
      <c r="G446" t="str">
        <f>SmtRes!K589</f>
        <v>Кислород технический газообразный</v>
      </c>
      <c r="H446" t="str">
        <f>SmtRes!O589</f>
        <v>м3</v>
      </c>
      <c r="I446">
        <f>SmtRes!Y589*Source!I133</f>
        <v>0.13691999999999999</v>
      </c>
      <c r="J446">
        <f>SmtRes!AO589</f>
        <v>1</v>
      </c>
      <c r="K446">
        <f>SmtRes!AE589</f>
        <v>8.7899999999999991</v>
      </c>
      <c r="L446">
        <f>SmtRes!DB589</f>
        <v>5.27</v>
      </c>
      <c r="M446">
        <f>ROUND(ROUND(L446*Source!I133, 2)*1, 2)</f>
        <v>1.2</v>
      </c>
      <c r="N446">
        <f>SmtRes!AA589</f>
        <v>84.03</v>
      </c>
      <c r="O446">
        <f>ROUND(ROUND(L446*Source!I133, 2)*SmtRes!DA589, 2)</f>
        <v>11.47</v>
      </c>
      <c r="P446">
        <f>SmtRes!AG589</f>
        <v>0</v>
      </c>
      <c r="Q446">
        <f>SmtRes!DC589</f>
        <v>0</v>
      </c>
      <c r="R446">
        <f>ROUND(ROUND(Q446*Source!I133, 2)*1, 2)</f>
        <v>0</v>
      </c>
      <c r="S446">
        <f>SmtRes!AC589</f>
        <v>0</v>
      </c>
      <c r="T446">
        <f>ROUND(ROUND(Q446*Source!I133, 2)*SmtRes!AK589, 2)</f>
        <v>0</v>
      </c>
      <c r="U446">
        <v>3</v>
      </c>
      <c r="Z446">
        <f>SmtRes!X589</f>
        <v>1597319531</v>
      </c>
      <c r="AA446">
        <v>-1568691806</v>
      </c>
      <c r="AB446">
        <v>1232018711</v>
      </c>
    </row>
    <row r="447" spans="1:28" x14ac:dyDescent="0.2">
      <c r="A447">
        <v>20</v>
      </c>
      <c r="B447">
        <v>588</v>
      </c>
      <c r="C447">
        <v>2</v>
      </c>
      <c r="D447">
        <v>0</v>
      </c>
      <c r="E447">
        <f>SmtRes!AV588</f>
        <v>0</v>
      </c>
      <c r="F447" t="str">
        <f>SmtRes!I588</f>
        <v>91.21.19-031</v>
      </c>
      <c r="G447" t="str">
        <f>SmtRes!K588</f>
        <v>Станок сверлильный</v>
      </c>
      <c r="H447" t="str">
        <f>SmtRes!O588</f>
        <v>маш.-ч</v>
      </c>
      <c r="I447">
        <f>SmtRes!Y588*Source!I133</f>
        <v>0.72430679999999981</v>
      </c>
      <c r="J447">
        <f>SmtRes!AO588</f>
        <v>1</v>
      </c>
      <c r="K447">
        <f>SmtRes!AF588</f>
        <v>2.4</v>
      </c>
      <c r="L447">
        <f>SmtRes!DB588</f>
        <v>7.62</v>
      </c>
      <c r="M447">
        <f>ROUND(ROUND(L447*Source!I133, 2)*1, 2)</f>
        <v>1.74</v>
      </c>
      <c r="N447">
        <f>SmtRes!AB588</f>
        <v>34.130000000000003</v>
      </c>
      <c r="O447">
        <f>ROUND(ROUND(L447*Source!I133, 2)*SmtRes!DA588, 2)</f>
        <v>24.74</v>
      </c>
      <c r="P447">
        <f>SmtRes!AG588</f>
        <v>0</v>
      </c>
      <c r="Q447">
        <f>SmtRes!DC588</f>
        <v>0</v>
      </c>
      <c r="R447">
        <f>ROUND(ROUND(Q447*Source!I133, 2)*1, 2)</f>
        <v>0</v>
      </c>
      <c r="S447">
        <f>SmtRes!AC588</f>
        <v>0</v>
      </c>
      <c r="T447">
        <f>ROUND(ROUND(Q447*Source!I133, 2)*SmtRes!AK588, 2)</f>
        <v>0</v>
      </c>
      <c r="U447">
        <v>2</v>
      </c>
      <c r="Z447">
        <f>SmtRes!X588</f>
        <v>-1230184811</v>
      </c>
      <c r="AA447">
        <v>228018258</v>
      </c>
      <c r="AB447">
        <v>1587757892</v>
      </c>
    </row>
    <row r="448" spans="1:28" x14ac:dyDescent="0.2">
      <c r="A448">
        <v>20</v>
      </c>
      <c r="B448">
        <v>587</v>
      </c>
      <c r="C448">
        <v>2</v>
      </c>
      <c r="D448">
        <v>0</v>
      </c>
      <c r="E448">
        <f>SmtRes!AV587</f>
        <v>0</v>
      </c>
      <c r="F448" t="str">
        <f>SmtRes!I587</f>
        <v>91.21.16-001</v>
      </c>
      <c r="G448" t="str">
        <f>SmtRes!K587</f>
        <v>Пресс-ножницы комбинированные</v>
      </c>
      <c r="H448" t="str">
        <f>SmtRes!O587</f>
        <v>маш.-ч</v>
      </c>
      <c r="I448">
        <f>SmtRes!Y587*Source!I133</f>
        <v>0.24143559999999994</v>
      </c>
      <c r="J448">
        <f>SmtRes!AO587</f>
        <v>1</v>
      </c>
      <c r="K448">
        <f>SmtRes!AF587</f>
        <v>14.3</v>
      </c>
      <c r="L448">
        <f>SmtRes!DB587</f>
        <v>15.13</v>
      </c>
      <c r="M448">
        <f>ROUND(ROUND(L448*Source!I133, 2)*1, 2)</f>
        <v>3.45</v>
      </c>
      <c r="N448">
        <f>SmtRes!AB587</f>
        <v>203.35</v>
      </c>
      <c r="O448">
        <f>ROUND(ROUND(L448*Source!I133, 2)*SmtRes!DA587, 2)</f>
        <v>49.06</v>
      </c>
      <c r="P448">
        <f>SmtRes!AG587</f>
        <v>8.82</v>
      </c>
      <c r="Q448">
        <f>SmtRes!DC587</f>
        <v>10.27</v>
      </c>
      <c r="R448">
        <f>ROUND(ROUND(Q448*Source!I133, 2)*1, 2)</f>
        <v>2.34</v>
      </c>
      <c r="S448">
        <f>SmtRes!AC587</f>
        <v>431.83</v>
      </c>
      <c r="T448">
        <f>ROUND(ROUND(Q448*Source!I133, 2)*SmtRes!AK587, 2)</f>
        <v>114.57</v>
      </c>
      <c r="U448">
        <v>2</v>
      </c>
      <c r="Z448">
        <f>SmtRes!X587</f>
        <v>-575501913</v>
      </c>
      <c r="AA448">
        <v>1649159373</v>
      </c>
      <c r="AB448">
        <v>-48586562</v>
      </c>
    </row>
    <row r="449" spans="1:28" x14ac:dyDescent="0.2">
      <c r="A449">
        <v>20</v>
      </c>
      <c r="B449">
        <v>586</v>
      </c>
      <c r="C449">
        <v>2</v>
      </c>
      <c r="D449">
        <v>0</v>
      </c>
      <c r="E449">
        <f>SmtRes!AV586</f>
        <v>0</v>
      </c>
      <c r="F449" t="str">
        <f>SmtRes!I586</f>
        <v>91.17.04-042</v>
      </c>
      <c r="G449" t="str">
        <f>SmtRes!K586</f>
        <v>Аппарат для газовой сварки и резки</v>
      </c>
      <c r="H449" t="str">
        <f>SmtRes!O586</f>
        <v>маш.-ч</v>
      </c>
      <c r="I449">
        <f>SmtRes!Y586*Source!I133</f>
        <v>0.27161504999999991</v>
      </c>
      <c r="J449">
        <f>SmtRes!AO586</f>
        <v>1</v>
      </c>
      <c r="K449">
        <f>SmtRes!AF586</f>
        <v>1.2</v>
      </c>
      <c r="L449">
        <f>SmtRes!DB586</f>
        <v>1.43</v>
      </c>
      <c r="M449">
        <f>ROUND(ROUND(L449*Source!I133, 2)*1, 2)</f>
        <v>0.33</v>
      </c>
      <c r="N449">
        <f>SmtRes!AB586</f>
        <v>17.059999999999999</v>
      </c>
      <c r="O449">
        <f>ROUND(ROUND(L449*Source!I133, 2)*SmtRes!DA586, 2)</f>
        <v>4.6900000000000004</v>
      </c>
      <c r="P449">
        <f>SmtRes!AG586</f>
        <v>0</v>
      </c>
      <c r="Q449">
        <f>SmtRes!DC586</f>
        <v>0</v>
      </c>
      <c r="R449">
        <f>ROUND(ROUND(Q449*Source!I133, 2)*1, 2)</f>
        <v>0</v>
      </c>
      <c r="S449">
        <f>SmtRes!AC586</f>
        <v>0</v>
      </c>
      <c r="T449">
        <f>ROUND(ROUND(Q449*Source!I133, 2)*SmtRes!AK586, 2)</f>
        <v>0</v>
      </c>
      <c r="U449">
        <v>2</v>
      </c>
      <c r="Z449">
        <f>SmtRes!X586</f>
        <v>-1135352110</v>
      </c>
      <c r="AA449">
        <v>-1753312835</v>
      </c>
      <c r="AB449">
        <v>-897136582</v>
      </c>
    </row>
    <row r="450" spans="1:28" x14ac:dyDescent="0.2">
      <c r="A450">
        <v>20</v>
      </c>
      <c r="B450">
        <v>585</v>
      </c>
      <c r="C450">
        <v>2</v>
      </c>
      <c r="D450">
        <v>0</v>
      </c>
      <c r="E450">
        <f>SmtRes!AV585</f>
        <v>0</v>
      </c>
      <c r="F450" t="str">
        <f>SmtRes!I585</f>
        <v>91.17.04-011</v>
      </c>
      <c r="G450" t="str">
        <f>SmtRes!K585</f>
        <v>Автоматы сварочные номинальным сварочным током 450-1250 А</v>
      </c>
      <c r="H450" t="str">
        <f>SmtRes!O585</f>
        <v>маш.-ч</v>
      </c>
      <c r="I450">
        <f>SmtRes!Y585*Source!I133</f>
        <v>13.097881299999997</v>
      </c>
      <c r="J450">
        <f>SmtRes!AO585</f>
        <v>1</v>
      </c>
      <c r="K450">
        <f>SmtRes!AF585</f>
        <v>45.41</v>
      </c>
      <c r="L450">
        <f>SmtRes!DB585</f>
        <v>2606.37</v>
      </c>
      <c r="M450">
        <f>ROUND(ROUND(L450*Source!I133, 2)*1, 2)</f>
        <v>594.77</v>
      </c>
      <c r="N450">
        <f>SmtRes!AB585</f>
        <v>645.73</v>
      </c>
      <c r="O450">
        <f>ROUND(ROUND(L450*Source!I133, 2)*SmtRes!DA585, 2)</f>
        <v>8457.6299999999992</v>
      </c>
      <c r="P450">
        <f>SmtRes!AG585</f>
        <v>0</v>
      </c>
      <c r="Q450">
        <f>SmtRes!DC585</f>
        <v>0</v>
      </c>
      <c r="R450">
        <f>ROUND(ROUND(Q450*Source!I133, 2)*1, 2)</f>
        <v>0</v>
      </c>
      <c r="S450">
        <f>SmtRes!AC585</f>
        <v>0</v>
      </c>
      <c r="T450">
        <f>ROUND(ROUND(Q450*Source!I133, 2)*SmtRes!AK585, 2)</f>
        <v>0</v>
      </c>
      <c r="U450">
        <v>2</v>
      </c>
      <c r="Z450">
        <f>SmtRes!X585</f>
        <v>-1102194877</v>
      </c>
      <c r="AA450">
        <v>-1606468575</v>
      </c>
      <c r="AB450">
        <v>772401555</v>
      </c>
    </row>
    <row r="451" spans="1:28" x14ac:dyDescent="0.2">
      <c r="A451">
        <v>20</v>
      </c>
      <c r="B451">
        <v>584</v>
      </c>
      <c r="C451">
        <v>2</v>
      </c>
      <c r="D451">
        <v>0</v>
      </c>
      <c r="E451">
        <f>SmtRes!AV584</f>
        <v>0</v>
      </c>
      <c r="F451" t="str">
        <f>SmtRes!I584</f>
        <v>91.14.02-002</v>
      </c>
      <c r="G451" t="str">
        <f>SmtRes!K584</f>
        <v>Автомобили бортовые, грузоподъемность до 8 т</v>
      </c>
      <c r="H451" t="str">
        <f>SmtRes!O584</f>
        <v>маш.-ч</v>
      </c>
      <c r="I451">
        <f>SmtRes!Y584*Source!I133</f>
        <v>0.15089724999999996</v>
      </c>
      <c r="J451">
        <f>SmtRes!AO584</f>
        <v>1</v>
      </c>
      <c r="K451">
        <f>SmtRes!AF584</f>
        <v>107.03</v>
      </c>
      <c r="L451">
        <f>SmtRes!DB584</f>
        <v>70.78</v>
      </c>
      <c r="M451">
        <f>ROUND(ROUND(L451*Source!I133, 2)*1, 2)</f>
        <v>16.149999999999999</v>
      </c>
      <c r="N451">
        <f>SmtRes!AB584</f>
        <v>1521.97</v>
      </c>
      <c r="O451">
        <f>ROUND(ROUND(L451*Source!I133, 2)*SmtRes!DA584, 2)</f>
        <v>229.65</v>
      </c>
      <c r="P451">
        <f>SmtRes!AG584</f>
        <v>10.130000000000001</v>
      </c>
      <c r="Q451">
        <f>SmtRes!DC584</f>
        <v>7.38</v>
      </c>
      <c r="R451">
        <f>ROUND(ROUND(Q451*Source!I133, 2)*1, 2)</f>
        <v>1.68</v>
      </c>
      <c r="S451">
        <f>SmtRes!AC584</f>
        <v>495.96</v>
      </c>
      <c r="T451">
        <f>ROUND(ROUND(Q451*Source!I133, 2)*SmtRes!AK584, 2)</f>
        <v>82.25</v>
      </c>
      <c r="U451">
        <v>2</v>
      </c>
      <c r="Z451">
        <f>SmtRes!X584</f>
        <v>1565185662</v>
      </c>
      <c r="AA451">
        <v>714135053</v>
      </c>
      <c r="AB451">
        <v>57213464</v>
      </c>
    </row>
    <row r="452" spans="1:28" x14ac:dyDescent="0.2">
      <c r="A452">
        <v>20</v>
      </c>
      <c r="B452">
        <v>583</v>
      </c>
      <c r="C452">
        <v>2</v>
      </c>
      <c r="D452">
        <v>0</v>
      </c>
      <c r="E452">
        <f>SmtRes!AV583</f>
        <v>0</v>
      </c>
      <c r="F452" t="str">
        <f>SmtRes!I583</f>
        <v>91.06.03-062</v>
      </c>
      <c r="G452" t="str">
        <f>SmtRes!K583</f>
        <v>Лебедки электрические тяговым усилием до 31,39 кН (3,2 т)</v>
      </c>
      <c r="H452" t="str">
        <f>SmtRes!O583</f>
        <v>маш.-ч</v>
      </c>
      <c r="I452">
        <f>SmtRes!Y583*Source!I133</f>
        <v>0.41345846499999994</v>
      </c>
      <c r="J452">
        <f>SmtRes!AO583</f>
        <v>1</v>
      </c>
      <c r="K452">
        <f>SmtRes!AF583</f>
        <v>6.99</v>
      </c>
      <c r="L452">
        <f>SmtRes!DB583</f>
        <v>12.67</v>
      </c>
      <c r="M452">
        <f>ROUND(ROUND(L452*Source!I133, 2)*1, 2)</f>
        <v>2.89</v>
      </c>
      <c r="N452">
        <f>SmtRes!AB583</f>
        <v>99.4</v>
      </c>
      <c r="O452">
        <f>ROUND(ROUND(L452*Source!I133, 2)*SmtRes!DA583, 2)</f>
        <v>41.1</v>
      </c>
      <c r="P452">
        <f>SmtRes!AG583</f>
        <v>0</v>
      </c>
      <c r="Q452">
        <f>SmtRes!DC583</f>
        <v>0</v>
      </c>
      <c r="R452">
        <f>ROUND(ROUND(Q452*Source!I133, 2)*1, 2)</f>
        <v>0</v>
      </c>
      <c r="S452">
        <f>SmtRes!AC583</f>
        <v>0</v>
      </c>
      <c r="T452">
        <f>ROUND(ROUND(Q452*Source!I133, 2)*SmtRes!AK583, 2)</f>
        <v>0</v>
      </c>
      <c r="U452">
        <v>2</v>
      </c>
      <c r="Z452">
        <f>SmtRes!X583</f>
        <v>-1684488578</v>
      </c>
      <c r="AA452">
        <v>-882085454</v>
      </c>
      <c r="AB452">
        <v>-173233373</v>
      </c>
    </row>
    <row r="453" spans="1:28" x14ac:dyDescent="0.2">
      <c r="A453">
        <v>20</v>
      </c>
      <c r="B453">
        <v>582</v>
      </c>
      <c r="C453">
        <v>2</v>
      </c>
      <c r="D453">
        <v>0</v>
      </c>
      <c r="E453">
        <f>SmtRes!AV582</f>
        <v>0</v>
      </c>
      <c r="F453" t="str">
        <f>SmtRes!I582</f>
        <v>91.05.05-014</v>
      </c>
      <c r="G453" t="str">
        <f>SmtRes!K582</f>
        <v>Краны на автомобильном ходу, грузоподъемность 10 т</v>
      </c>
      <c r="H453" t="str">
        <f>SmtRes!O582</f>
        <v>маш.-ч</v>
      </c>
      <c r="I453">
        <f>SmtRes!Y582*Source!I133</f>
        <v>0.15089724999999996</v>
      </c>
      <c r="J453">
        <f>SmtRes!AO582</f>
        <v>1</v>
      </c>
      <c r="K453">
        <f>SmtRes!AF582</f>
        <v>112.77</v>
      </c>
      <c r="L453">
        <f>SmtRes!DB582</f>
        <v>74.58</v>
      </c>
      <c r="M453">
        <f>ROUND(ROUND(L453*Source!I133, 2)*1, 2)</f>
        <v>17.02</v>
      </c>
      <c r="N453">
        <f>SmtRes!AB582</f>
        <v>1603.59</v>
      </c>
      <c r="O453">
        <f>ROUND(ROUND(L453*Source!I133, 2)*SmtRes!DA582, 2)</f>
        <v>242.02</v>
      </c>
      <c r="P453">
        <f>SmtRes!AG582</f>
        <v>11.84</v>
      </c>
      <c r="Q453">
        <f>SmtRes!DC582</f>
        <v>8.61</v>
      </c>
      <c r="R453">
        <f>ROUND(ROUND(Q453*Source!I133, 2)*1, 2)</f>
        <v>1.96</v>
      </c>
      <c r="S453">
        <f>SmtRes!AC582</f>
        <v>579.69000000000005</v>
      </c>
      <c r="T453">
        <f>ROUND(ROUND(Q453*Source!I133, 2)*SmtRes!AK582, 2)</f>
        <v>95.96</v>
      </c>
      <c r="U453">
        <v>2</v>
      </c>
      <c r="Z453">
        <f>SmtRes!X582</f>
        <v>903590057</v>
      </c>
      <c r="AA453">
        <v>1187349410</v>
      </c>
      <c r="AB453">
        <v>135634892</v>
      </c>
    </row>
    <row r="454" spans="1:28" x14ac:dyDescent="0.2">
      <c r="A454">
        <v>20</v>
      </c>
      <c r="B454">
        <v>580</v>
      </c>
      <c r="C454">
        <v>1</v>
      </c>
      <c r="D454">
        <v>0</v>
      </c>
      <c r="E454">
        <f>SmtRes!AV580</f>
        <v>1</v>
      </c>
      <c r="F454" t="str">
        <f>SmtRes!I580</f>
        <v>1-100-38-82</v>
      </c>
      <c r="G454" t="str">
        <f>SmtRes!K580</f>
        <v>Рабочий среднего разряда 3.8</v>
      </c>
      <c r="H454" t="str">
        <f>SmtRes!O580</f>
        <v>чел.-ч.</v>
      </c>
      <c r="I454">
        <f>SmtRes!Y580*Source!I133</f>
        <v>39.233284999999995</v>
      </c>
      <c r="J454">
        <f>SmtRes!AO580</f>
        <v>1</v>
      </c>
      <c r="K454">
        <f>SmtRes!AH580</f>
        <v>8.4</v>
      </c>
      <c r="L454">
        <f>SmtRes!DB580</f>
        <v>1588.59</v>
      </c>
      <c r="M454">
        <f>ROUND(ROUND(L454*Source!I133, 2)*1, 2)</f>
        <v>362.52</v>
      </c>
      <c r="N454">
        <f>SmtRes!AD580</f>
        <v>411.26</v>
      </c>
      <c r="O454">
        <f>ROUND(ROUND(L454*Source!I133, 2)*SmtRes!DA580, 2)</f>
        <v>17748.98</v>
      </c>
      <c r="P454">
        <f>SmtRes!AG580</f>
        <v>0</v>
      </c>
      <c r="Q454">
        <f>SmtRes!DC580</f>
        <v>0</v>
      </c>
      <c r="R454">
        <f>ROUND(ROUND(Q454*Source!I133, 2)*1, 2)</f>
        <v>0</v>
      </c>
      <c r="S454">
        <f>SmtRes!AC580</f>
        <v>0</v>
      </c>
      <c r="T454">
        <f>ROUND(ROUND(Q454*Source!I133, 2)*SmtRes!AK580, 2)</f>
        <v>0</v>
      </c>
      <c r="U454">
        <v>1</v>
      </c>
      <c r="Z454">
        <f>SmtRes!X580</f>
        <v>300547253</v>
      </c>
      <c r="AA454">
        <v>-4682588</v>
      </c>
      <c r="AB454">
        <v>-1172100142</v>
      </c>
    </row>
    <row r="455" spans="1:28" x14ac:dyDescent="0.2">
      <c r="A455">
        <f>Source!A134</f>
        <v>17</v>
      </c>
      <c r="B455">
        <v>134</v>
      </c>
      <c r="C455">
        <v>3</v>
      </c>
      <c r="D455">
        <f>Source!BI134</f>
        <v>1</v>
      </c>
      <c r="E455">
        <f>Source!FS134</f>
        <v>0</v>
      </c>
      <c r="F455" t="str">
        <f>Source!F134</f>
        <v>08.3.11.01-0054</v>
      </c>
      <c r="G455" t="str">
        <f>Source!G134</f>
        <v>швеллер 16у ГОСТ 8240-97</v>
      </c>
      <c r="H455" t="str">
        <f>Source!H134</f>
        <v>т</v>
      </c>
      <c r="I455">
        <f>Source!I134</f>
        <v>0.109</v>
      </c>
      <c r="J455">
        <v>1</v>
      </c>
      <c r="K455">
        <f>Source!AC134</f>
        <v>7583.68</v>
      </c>
      <c r="M455">
        <f>ROUND(K455*I455, 2)</f>
        <v>826.62</v>
      </c>
      <c r="N455">
        <f>Source!AC134*IF(Source!BC134&lt;&gt; 0, Source!BC134, 1)</f>
        <v>72499.980800000005</v>
      </c>
      <c r="O455">
        <f>ROUND(N455*I455, 2)</f>
        <v>7902.5</v>
      </c>
      <c r="P455">
        <f>Source!AE134</f>
        <v>0</v>
      </c>
      <c r="R455">
        <f>ROUND(P455*I455, 2)</f>
        <v>0</v>
      </c>
      <c r="S455">
        <f>Source!AE134*IF(Source!BS134&lt;&gt; 0, Source!BS134, 1)</f>
        <v>0</v>
      </c>
      <c r="T455">
        <f>ROUND(S455*I455, 2)</f>
        <v>0</v>
      </c>
      <c r="U455">
        <v>3</v>
      </c>
      <c r="Z455">
        <f>Source!GF134</f>
        <v>69734422</v>
      </c>
      <c r="AA455">
        <v>-477895813</v>
      </c>
      <c r="AB455">
        <v>1647453882</v>
      </c>
    </row>
    <row r="456" spans="1:28" x14ac:dyDescent="0.2">
      <c r="A456">
        <f>Source!A135</f>
        <v>17</v>
      </c>
      <c r="B456">
        <v>135</v>
      </c>
      <c r="C456">
        <v>3</v>
      </c>
      <c r="D456">
        <f>Source!BI135</f>
        <v>1</v>
      </c>
      <c r="E456">
        <f>Source!FS135</f>
        <v>0</v>
      </c>
      <c r="F456" t="str">
        <f>Source!F135</f>
        <v>08.3.05.02-0058</v>
      </c>
      <c r="G456" t="str">
        <f>Source!G135</f>
        <v>лист 8  ГОСТ 19903-2015, сталь С 255</v>
      </c>
      <c r="H456" t="str">
        <f>Source!H135</f>
        <v>т</v>
      </c>
      <c r="I456">
        <f>Source!I135</f>
        <v>6.4000000000000001E-2</v>
      </c>
      <c r="J456">
        <v>1</v>
      </c>
      <c r="K456">
        <f>Source!AC135</f>
        <v>7112.97</v>
      </c>
      <c r="M456">
        <f>ROUND(K456*I456, 2)</f>
        <v>455.23</v>
      </c>
      <c r="N456">
        <f>Source!AC135*IF(Source!BC135&lt;&gt; 0, Source!BC135, 1)</f>
        <v>67999.993200000012</v>
      </c>
      <c r="O456">
        <f>ROUND(N456*I456, 2)</f>
        <v>4352</v>
      </c>
      <c r="P456">
        <f>Source!AE135</f>
        <v>0</v>
      </c>
      <c r="R456">
        <f>ROUND(P456*I456, 2)</f>
        <v>0</v>
      </c>
      <c r="S456">
        <f>Source!AE135*IF(Source!BS135&lt;&gt; 0, Source!BS135, 1)</f>
        <v>0</v>
      </c>
      <c r="T456">
        <f>ROUND(S456*I456, 2)</f>
        <v>0</v>
      </c>
      <c r="U456">
        <v>3</v>
      </c>
      <c r="Z456">
        <f>Source!GF135</f>
        <v>2137900093</v>
      </c>
      <c r="AA456">
        <v>-1618100798</v>
      </c>
      <c r="AB456">
        <v>-650409308</v>
      </c>
    </row>
    <row r="457" spans="1:28" x14ac:dyDescent="0.2">
      <c r="A457">
        <f>Source!A136</f>
        <v>17</v>
      </c>
      <c r="B457">
        <v>136</v>
      </c>
      <c r="C457">
        <v>3</v>
      </c>
      <c r="D457">
        <f>Source!BI136</f>
        <v>1</v>
      </c>
      <c r="E457">
        <f>Source!FS136</f>
        <v>0</v>
      </c>
      <c r="F457" t="str">
        <f>Source!F136</f>
        <v>08.3.08.02-0025</v>
      </c>
      <c r="G457" t="str">
        <f>Source!G136</f>
        <v>уголок 75х75х6 ГОСТ 8509-93</v>
      </c>
      <c r="H457" t="str">
        <f>Source!H136</f>
        <v>т</v>
      </c>
      <c r="I457">
        <f>Source!I136</f>
        <v>5.5E-2</v>
      </c>
      <c r="J457">
        <v>1</v>
      </c>
      <c r="K457">
        <f>Source!AC136</f>
        <v>7496.44</v>
      </c>
      <c r="M457">
        <f>ROUND(K457*I457, 2)</f>
        <v>412.3</v>
      </c>
      <c r="N457">
        <f>Source!AC136*IF(Source!BC136&lt;&gt; 0, Source!BC136, 1)</f>
        <v>71665.966400000005</v>
      </c>
      <c r="O457">
        <f>ROUND(N457*I457, 2)</f>
        <v>3941.63</v>
      </c>
      <c r="P457">
        <f>Source!AE136</f>
        <v>0</v>
      </c>
      <c r="R457">
        <f>ROUND(P457*I457, 2)</f>
        <v>0</v>
      </c>
      <c r="S457">
        <f>Source!AE136*IF(Source!BS136&lt;&gt; 0, Source!BS136, 1)</f>
        <v>0</v>
      </c>
      <c r="T457">
        <f>ROUND(S457*I457, 2)</f>
        <v>0</v>
      </c>
      <c r="U457">
        <v>3</v>
      </c>
      <c r="Z457">
        <f>Source!GF136</f>
        <v>2121959860</v>
      </c>
      <c r="AA457">
        <v>1469013559</v>
      </c>
      <c r="AB457">
        <v>222341857</v>
      </c>
    </row>
    <row r="458" spans="1:28" x14ac:dyDescent="0.2">
      <c r="A458">
        <f>Source!A137</f>
        <v>17</v>
      </c>
      <c r="B458">
        <v>137</v>
      </c>
      <c r="C458">
        <v>3</v>
      </c>
      <c r="D458">
        <f>Source!BI137</f>
        <v>1</v>
      </c>
      <c r="E458">
        <f>Source!FS137</f>
        <v>0</v>
      </c>
      <c r="F458" t="str">
        <f>Source!F137</f>
        <v>08.3.05.02-0061</v>
      </c>
      <c r="G458" t="str">
        <f>Source!G137</f>
        <v>лист 10  ГОСТ 19903-2015, сталь С 255</v>
      </c>
      <c r="H458" t="str">
        <f>Source!H137</f>
        <v>т</v>
      </c>
      <c r="I458">
        <f>Source!I137</f>
        <v>1.4E-2</v>
      </c>
      <c r="J458">
        <v>1</v>
      </c>
      <c r="K458">
        <f>Source!AC137</f>
        <v>7322.18</v>
      </c>
      <c r="M458">
        <f>ROUND(K458*I458, 2)</f>
        <v>102.51</v>
      </c>
      <c r="N458">
        <f>Source!AC137*IF(Source!BC137&lt;&gt; 0, Source!BC137, 1)</f>
        <v>70000.040800000002</v>
      </c>
      <c r="O458">
        <f>ROUND(N458*I458, 2)</f>
        <v>980</v>
      </c>
      <c r="P458">
        <f>Source!AE137</f>
        <v>0</v>
      </c>
      <c r="R458">
        <f>ROUND(P458*I458, 2)</f>
        <v>0</v>
      </c>
      <c r="S458">
        <f>Source!AE137*IF(Source!BS137&lt;&gt; 0, Source!BS137, 1)</f>
        <v>0</v>
      </c>
      <c r="T458">
        <f>ROUND(S458*I458, 2)</f>
        <v>0</v>
      </c>
      <c r="U458">
        <v>3</v>
      </c>
      <c r="Z458">
        <f>Source!GF137</f>
        <v>-1832986346</v>
      </c>
      <c r="AA458">
        <v>-455945781</v>
      </c>
      <c r="AB458">
        <v>-685814229</v>
      </c>
    </row>
    <row r="459" spans="1:28" x14ac:dyDescent="0.2">
      <c r="A459">
        <v>20</v>
      </c>
      <c r="B459">
        <v>607</v>
      </c>
      <c r="C459">
        <v>3</v>
      </c>
      <c r="D459">
        <v>0</v>
      </c>
      <c r="E459">
        <f>SmtRes!AV607</f>
        <v>0</v>
      </c>
      <c r="F459" t="str">
        <f>SmtRes!I607</f>
        <v>14.5.09.07-0029</v>
      </c>
      <c r="G459" t="str">
        <f>SmtRes!K607</f>
        <v>Растворитель марки Р-4</v>
      </c>
      <c r="H459" t="str">
        <f>SmtRes!O607</f>
        <v>т</v>
      </c>
      <c r="I459">
        <f>SmtRes!Y607*Source!I138</f>
        <v>1.3691999999999998E-4</v>
      </c>
      <c r="J459">
        <f>SmtRes!AO607</f>
        <v>1</v>
      </c>
      <c r="K459">
        <f>SmtRes!AE607</f>
        <v>11149.43</v>
      </c>
      <c r="L459">
        <f>SmtRes!DB607</f>
        <v>6.69</v>
      </c>
      <c r="M459">
        <f>ROUND(ROUND(L459*Source!I138, 2)*1, 2)</f>
        <v>1.53</v>
      </c>
      <c r="N459">
        <f>SmtRes!AA607</f>
        <v>106588.55</v>
      </c>
      <c r="O459">
        <f>ROUND(ROUND(L459*Source!I138, 2)*SmtRes!DA607, 2)</f>
        <v>14.63</v>
      </c>
      <c r="P459">
        <f>SmtRes!AG607</f>
        <v>0</v>
      </c>
      <c r="Q459">
        <f>SmtRes!DC607</f>
        <v>0</v>
      </c>
      <c r="R459">
        <f>ROUND(ROUND(Q459*Source!I138, 2)*1, 2)</f>
        <v>0</v>
      </c>
      <c r="S459">
        <f>SmtRes!AC607</f>
        <v>0</v>
      </c>
      <c r="T459">
        <f>ROUND(ROUND(Q459*Source!I138, 2)*SmtRes!AK607, 2)</f>
        <v>0</v>
      </c>
      <c r="U459">
        <v>3</v>
      </c>
      <c r="Z459">
        <f>SmtRes!X607</f>
        <v>-296986458</v>
      </c>
      <c r="AA459">
        <v>228994919</v>
      </c>
      <c r="AB459">
        <v>2021318896</v>
      </c>
    </row>
    <row r="460" spans="1:28" x14ac:dyDescent="0.2">
      <c r="A460">
        <v>20</v>
      </c>
      <c r="B460">
        <v>606</v>
      </c>
      <c r="C460">
        <v>3</v>
      </c>
      <c r="D460">
        <v>0</v>
      </c>
      <c r="E460">
        <f>SmtRes!AV606</f>
        <v>0</v>
      </c>
      <c r="F460" t="str">
        <f>SmtRes!I606</f>
        <v>14.4.01.01-0003</v>
      </c>
      <c r="G460" t="str">
        <f>SmtRes!K606</f>
        <v>Грунтовка ГФ-021 красно-коричневая</v>
      </c>
      <c r="H460" t="str">
        <f>SmtRes!O606</f>
        <v>т</v>
      </c>
      <c r="I460">
        <f>SmtRes!Y606*Source!I138</f>
        <v>7.0741999999999995E-5</v>
      </c>
      <c r="J460">
        <f>SmtRes!AO606</f>
        <v>1</v>
      </c>
      <c r="K460">
        <f>SmtRes!AE606</f>
        <v>12560.85</v>
      </c>
      <c r="L460">
        <f>SmtRes!DB606</f>
        <v>3.89</v>
      </c>
      <c r="M460">
        <f>ROUND(ROUND(L460*Source!I138, 2)*1, 2)</f>
        <v>0.89</v>
      </c>
      <c r="N460">
        <f>SmtRes!AA606</f>
        <v>120081.73</v>
      </c>
      <c r="O460">
        <f>ROUND(ROUND(L460*Source!I138, 2)*SmtRes!DA606, 2)</f>
        <v>8.51</v>
      </c>
      <c r="P460">
        <f>SmtRes!AG606</f>
        <v>0</v>
      </c>
      <c r="Q460">
        <f>SmtRes!DC606</f>
        <v>0</v>
      </c>
      <c r="R460">
        <f>ROUND(ROUND(Q460*Source!I138, 2)*1, 2)</f>
        <v>0</v>
      </c>
      <c r="S460">
        <f>SmtRes!AC606</f>
        <v>0</v>
      </c>
      <c r="T460">
        <f>ROUND(ROUND(Q460*Source!I138, 2)*SmtRes!AK606, 2)</f>
        <v>0</v>
      </c>
      <c r="U460">
        <v>3</v>
      </c>
      <c r="Z460">
        <f>SmtRes!X606</f>
        <v>1741082987</v>
      </c>
      <c r="AA460">
        <v>-57740767</v>
      </c>
      <c r="AB460">
        <v>315383924</v>
      </c>
    </row>
    <row r="461" spans="1:28" x14ac:dyDescent="0.2">
      <c r="A461">
        <v>20</v>
      </c>
      <c r="B461">
        <v>605</v>
      </c>
      <c r="C461">
        <v>3</v>
      </c>
      <c r="D461">
        <v>0</v>
      </c>
      <c r="E461">
        <f>SmtRes!AV605</f>
        <v>0</v>
      </c>
      <c r="F461" t="str">
        <f>SmtRes!I605</f>
        <v>11.1.03.01-0077</v>
      </c>
      <c r="G461" t="str">
        <f>SmtRes!K605</f>
        <v>Бруски обрезные хвойных пород длиной 4-6,5 м, шириной 75-150 мм, толщиной 40-75 мм, I сорта</v>
      </c>
      <c r="H461" t="str">
        <f>SmtRes!O605</f>
        <v>м3</v>
      </c>
      <c r="I461">
        <f>SmtRes!Y605*Source!I138</f>
        <v>2.3504600000000001E-4</v>
      </c>
      <c r="J461">
        <f>SmtRes!AO605</f>
        <v>1</v>
      </c>
      <c r="K461">
        <f>SmtRes!AE605</f>
        <v>1793.05</v>
      </c>
      <c r="L461">
        <f>SmtRes!DB605</f>
        <v>1.85</v>
      </c>
      <c r="M461">
        <f>ROUND(ROUND(L461*Source!I138, 2)*1, 2)</f>
        <v>0.42</v>
      </c>
      <c r="N461">
        <f>SmtRes!AA605</f>
        <v>17141.560000000001</v>
      </c>
      <c r="O461">
        <f>ROUND(ROUND(L461*Source!I138, 2)*SmtRes!DA605, 2)</f>
        <v>4.0199999999999996</v>
      </c>
      <c r="P461">
        <f>SmtRes!AG605</f>
        <v>0</v>
      </c>
      <c r="Q461">
        <f>SmtRes!DC605</f>
        <v>0</v>
      </c>
      <c r="R461">
        <f>ROUND(ROUND(Q461*Source!I138, 2)*1, 2)</f>
        <v>0</v>
      </c>
      <c r="S461">
        <f>SmtRes!AC605</f>
        <v>0</v>
      </c>
      <c r="T461">
        <f>ROUND(ROUND(Q461*Source!I138, 2)*SmtRes!AK605, 2)</f>
        <v>0</v>
      </c>
      <c r="U461">
        <v>3</v>
      </c>
      <c r="Z461">
        <f>SmtRes!X605</f>
        <v>-128313133</v>
      </c>
      <c r="AA461">
        <v>1300068984</v>
      </c>
      <c r="AB461">
        <v>2016584814</v>
      </c>
    </row>
    <row r="462" spans="1:28" x14ac:dyDescent="0.2">
      <c r="A462">
        <v>20</v>
      </c>
      <c r="B462">
        <v>604</v>
      </c>
      <c r="C462">
        <v>3</v>
      </c>
      <c r="D462">
        <v>0</v>
      </c>
      <c r="E462">
        <f>SmtRes!AV604</f>
        <v>0</v>
      </c>
      <c r="F462" t="str">
        <f>SmtRes!I604</f>
        <v>08.3.11.01-0091</v>
      </c>
      <c r="G462" t="str">
        <f>SmtRes!K604</f>
        <v>Швеллеры № 40 из стали марки Ст0</v>
      </c>
      <c r="H462" t="str">
        <f>SmtRes!O604</f>
        <v>т</v>
      </c>
      <c r="I462">
        <f>SmtRes!Y604*Source!I138</f>
        <v>4.4270799999999999E-4</v>
      </c>
      <c r="J462">
        <f>SmtRes!AO604</f>
        <v>1</v>
      </c>
      <c r="K462">
        <f>SmtRes!AE604</f>
        <v>6246.56</v>
      </c>
      <c r="L462">
        <f>SmtRes!DB604</f>
        <v>12.12</v>
      </c>
      <c r="M462">
        <f>ROUND(ROUND(L462*Source!I138, 2)*1, 2)</f>
        <v>2.77</v>
      </c>
      <c r="N462">
        <f>SmtRes!AA604</f>
        <v>59717.11</v>
      </c>
      <c r="O462">
        <f>ROUND(ROUND(L462*Source!I138, 2)*SmtRes!DA604, 2)</f>
        <v>26.48</v>
      </c>
      <c r="P462">
        <f>SmtRes!AG604</f>
        <v>0</v>
      </c>
      <c r="Q462">
        <f>SmtRes!DC604</f>
        <v>0</v>
      </c>
      <c r="R462">
        <f>ROUND(ROUND(Q462*Source!I138, 2)*1, 2)</f>
        <v>0</v>
      </c>
      <c r="S462">
        <f>SmtRes!AC604</f>
        <v>0</v>
      </c>
      <c r="T462">
        <f>ROUND(ROUND(Q462*Source!I138, 2)*SmtRes!AK604, 2)</f>
        <v>0</v>
      </c>
      <c r="U462">
        <v>3</v>
      </c>
      <c r="Z462">
        <f>SmtRes!X604</f>
        <v>1261042718</v>
      </c>
      <c r="AA462">
        <v>27682358</v>
      </c>
      <c r="AB462">
        <v>-337140723</v>
      </c>
    </row>
    <row r="463" spans="1:28" x14ac:dyDescent="0.2">
      <c r="A463">
        <v>20</v>
      </c>
      <c r="B463">
        <v>603</v>
      </c>
      <c r="C463">
        <v>3</v>
      </c>
      <c r="D463">
        <v>0</v>
      </c>
      <c r="E463">
        <f>SmtRes!AV603</f>
        <v>0</v>
      </c>
      <c r="F463" t="str">
        <f>SmtRes!I603</f>
        <v>08.3.03.06-0002</v>
      </c>
      <c r="G463" t="str">
        <f>SmtRes!K603</f>
        <v>Проволока горячекатаная в мотках, диаметром 6,3-6,5 мм</v>
      </c>
      <c r="H463" t="str">
        <f>SmtRes!O603</f>
        <v>т</v>
      </c>
      <c r="I463">
        <f>SmtRes!Y603*Source!I138</f>
        <v>6.8459999999999993E-6</v>
      </c>
      <c r="J463">
        <f>SmtRes!AO603</f>
        <v>1</v>
      </c>
      <c r="K463">
        <f>SmtRes!AE603</f>
        <v>4751.12</v>
      </c>
      <c r="L463">
        <f>SmtRes!DB603</f>
        <v>0.14000000000000001</v>
      </c>
      <c r="M463">
        <f>ROUND(ROUND(L463*Source!I138, 2)*1, 2)</f>
        <v>0.03</v>
      </c>
      <c r="N463">
        <f>SmtRes!AA603</f>
        <v>45420.71</v>
      </c>
      <c r="O463">
        <f>ROUND(ROUND(L463*Source!I138, 2)*SmtRes!DA603, 2)</f>
        <v>0.28999999999999998</v>
      </c>
      <c r="P463">
        <f>SmtRes!AG603</f>
        <v>0</v>
      </c>
      <c r="Q463">
        <f>SmtRes!DC603</f>
        <v>0</v>
      </c>
      <c r="R463">
        <f>ROUND(ROUND(Q463*Source!I138, 2)*1, 2)</f>
        <v>0</v>
      </c>
      <c r="S463">
        <f>SmtRes!AC603</f>
        <v>0</v>
      </c>
      <c r="T463">
        <f>ROUND(ROUND(Q463*Source!I138, 2)*SmtRes!AK603, 2)</f>
        <v>0</v>
      </c>
      <c r="U463">
        <v>3</v>
      </c>
      <c r="Z463">
        <f>SmtRes!X603</f>
        <v>-936363311</v>
      </c>
      <c r="AA463">
        <v>1953540998</v>
      </c>
      <c r="AB463">
        <v>-698170758</v>
      </c>
    </row>
    <row r="464" spans="1:28" x14ac:dyDescent="0.2">
      <c r="A464">
        <v>20</v>
      </c>
      <c r="B464">
        <v>602</v>
      </c>
      <c r="C464">
        <v>3</v>
      </c>
      <c r="D464">
        <v>0</v>
      </c>
      <c r="E464">
        <f>SmtRes!AV602</f>
        <v>0</v>
      </c>
      <c r="F464" t="str">
        <f>SmtRes!I602</f>
        <v>08.2.02.11-0007</v>
      </c>
      <c r="G464" t="str">
        <f>SmtRes!K602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464" t="str">
        <f>SmtRes!O602</f>
        <v>10 м</v>
      </c>
      <c r="I464">
        <f>SmtRes!Y602*Source!I138</f>
        <v>4.2673399999999997E-3</v>
      </c>
      <c r="J464">
        <f>SmtRes!AO602</f>
        <v>1</v>
      </c>
      <c r="K464">
        <f>SmtRes!AE602</f>
        <v>64.47</v>
      </c>
      <c r="L464">
        <f>SmtRes!DB602</f>
        <v>1.21</v>
      </c>
      <c r="M464">
        <f>ROUND(ROUND(L464*Source!I138, 2)*1, 2)</f>
        <v>0.28000000000000003</v>
      </c>
      <c r="N464">
        <f>SmtRes!AA602</f>
        <v>616.33000000000004</v>
      </c>
      <c r="O464">
        <f>ROUND(ROUND(L464*Source!I138, 2)*SmtRes!DA602, 2)</f>
        <v>2.68</v>
      </c>
      <c r="P464">
        <f>SmtRes!AG602</f>
        <v>0</v>
      </c>
      <c r="Q464">
        <f>SmtRes!DC602</f>
        <v>0</v>
      </c>
      <c r="R464">
        <f>ROUND(ROUND(Q464*Source!I138, 2)*1, 2)</f>
        <v>0</v>
      </c>
      <c r="S464">
        <f>SmtRes!AC602</f>
        <v>0</v>
      </c>
      <c r="T464">
        <f>ROUND(ROUND(Q464*Source!I138, 2)*SmtRes!AK602, 2)</f>
        <v>0</v>
      </c>
      <c r="U464">
        <v>3</v>
      </c>
      <c r="Z464">
        <f>SmtRes!X602</f>
        <v>4483628</v>
      </c>
      <c r="AA464">
        <v>-1842154134</v>
      </c>
      <c r="AB464">
        <v>494097890</v>
      </c>
    </row>
    <row r="465" spans="1:28" x14ac:dyDescent="0.2">
      <c r="A465">
        <v>20</v>
      </c>
      <c r="B465">
        <v>600</v>
      </c>
      <c r="C465">
        <v>3</v>
      </c>
      <c r="D465">
        <v>0</v>
      </c>
      <c r="E465">
        <f>SmtRes!AV600</f>
        <v>0</v>
      </c>
      <c r="F465" t="str">
        <f>SmtRes!I600</f>
        <v>01.7.20.08-0071</v>
      </c>
      <c r="G465" t="str">
        <f>SmtRes!K600</f>
        <v>Канаты пеньковые пропитанные</v>
      </c>
      <c r="H465" t="str">
        <f>SmtRes!O600</f>
        <v>т</v>
      </c>
      <c r="I465">
        <f>SmtRes!Y600*Source!I138</f>
        <v>2.2819999999999998E-5</v>
      </c>
      <c r="J465">
        <f>SmtRes!AO600</f>
        <v>1</v>
      </c>
      <c r="K465">
        <f>SmtRes!AE600</f>
        <v>30728.69</v>
      </c>
      <c r="L465">
        <f>SmtRes!DB600</f>
        <v>3.07</v>
      </c>
      <c r="M465">
        <f>ROUND(ROUND(L465*Source!I138, 2)*1, 2)</f>
        <v>0.7</v>
      </c>
      <c r="N465">
        <f>SmtRes!AA600</f>
        <v>293766.28000000003</v>
      </c>
      <c r="O465">
        <f>ROUND(ROUND(L465*Source!I138, 2)*SmtRes!DA600, 2)</f>
        <v>6.69</v>
      </c>
      <c r="P465">
        <f>SmtRes!AG600</f>
        <v>0</v>
      </c>
      <c r="Q465">
        <f>SmtRes!DC600</f>
        <v>0</v>
      </c>
      <c r="R465">
        <f>ROUND(ROUND(Q465*Source!I138, 2)*1, 2)</f>
        <v>0</v>
      </c>
      <c r="S465">
        <f>SmtRes!AC600</f>
        <v>0</v>
      </c>
      <c r="T465">
        <f>ROUND(ROUND(Q465*Source!I138, 2)*SmtRes!AK600, 2)</f>
        <v>0</v>
      </c>
      <c r="U465">
        <v>3</v>
      </c>
      <c r="Z465">
        <f>SmtRes!X600</f>
        <v>-1850711024</v>
      </c>
      <c r="AA465">
        <v>-1306267028</v>
      </c>
      <c r="AB465">
        <v>466771672</v>
      </c>
    </row>
    <row r="466" spans="1:28" x14ac:dyDescent="0.2">
      <c r="A466">
        <v>20</v>
      </c>
      <c r="B466">
        <v>599</v>
      </c>
      <c r="C466">
        <v>3</v>
      </c>
      <c r="D466">
        <v>0</v>
      </c>
      <c r="E466">
        <f>SmtRes!AV599</f>
        <v>0</v>
      </c>
      <c r="F466" t="str">
        <f>SmtRes!I599</f>
        <v>01.7.15.06-0111</v>
      </c>
      <c r="G466" t="str">
        <f>SmtRes!K599</f>
        <v>Гвозди строительные</v>
      </c>
      <c r="H466" t="str">
        <f>SmtRes!O599</f>
        <v>т</v>
      </c>
      <c r="I466">
        <f>SmtRes!Y599*Source!I138</f>
        <v>2.2819999999999999E-6</v>
      </c>
      <c r="J466">
        <f>SmtRes!AO599</f>
        <v>1</v>
      </c>
      <c r="K466">
        <f>SmtRes!AE599</f>
        <v>7671.42</v>
      </c>
      <c r="L466">
        <f>SmtRes!DB599</f>
        <v>0.08</v>
      </c>
      <c r="M466">
        <f>ROUND(ROUND(L466*Source!I138, 2)*1, 2)</f>
        <v>0.02</v>
      </c>
      <c r="N466">
        <f>SmtRes!AA599</f>
        <v>73338.78</v>
      </c>
      <c r="O466">
        <f>ROUND(ROUND(L466*Source!I138, 2)*SmtRes!DA599, 2)</f>
        <v>0.19</v>
      </c>
      <c r="P466">
        <f>SmtRes!AG599</f>
        <v>0</v>
      </c>
      <c r="Q466">
        <f>SmtRes!DC599</f>
        <v>0</v>
      </c>
      <c r="R466">
        <f>ROUND(ROUND(Q466*Source!I138, 2)*1, 2)</f>
        <v>0</v>
      </c>
      <c r="S466">
        <f>SmtRes!AC599</f>
        <v>0</v>
      </c>
      <c r="T466">
        <f>ROUND(ROUND(Q466*Source!I138, 2)*SmtRes!AK599, 2)</f>
        <v>0</v>
      </c>
      <c r="U466">
        <v>3</v>
      </c>
      <c r="Z466">
        <f>SmtRes!X599</f>
        <v>628974256</v>
      </c>
      <c r="AA466">
        <v>115486231</v>
      </c>
      <c r="AB466">
        <v>761367653</v>
      </c>
    </row>
    <row r="467" spans="1:28" x14ac:dyDescent="0.2">
      <c r="A467">
        <v>20</v>
      </c>
      <c r="B467">
        <v>598</v>
      </c>
      <c r="C467">
        <v>3</v>
      </c>
      <c r="D467">
        <v>0</v>
      </c>
      <c r="E467">
        <f>SmtRes!AV598</f>
        <v>0</v>
      </c>
      <c r="F467" t="str">
        <f>SmtRes!I598</f>
        <v>01.7.15.03-0041</v>
      </c>
      <c r="G467" t="str">
        <f>SmtRes!K598</f>
        <v>Болты с гайками и шайбами строительные</v>
      </c>
      <c r="H467" t="str">
        <f>SmtRes!O598</f>
        <v>т</v>
      </c>
      <c r="I467">
        <f>SmtRes!Y598*Source!I138</f>
        <v>5.0203999999999995E-3</v>
      </c>
      <c r="J467">
        <f>SmtRes!AO598</f>
        <v>1</v>
      </c>
      <c r="K467">
        <f>SmtRes!AE598</f>
        <v>15854.58</v>
      </c>
      <c r="L467">
        <f>SmtRes!DB598</f>
        <v>348.8</v>
      </c>
      <c r="M467">
        <f>ROUND(ROUND(L467*Source!I138, 2)*1, 2)</f>
        <v>79.599999999999994</v>
      </c>
      <c r="N467">
        <f>SmtRes!AA598</f>
        <v>151569.78</v>
      </c>
      <c r="O467">
        <f>ROUND(ROUND(L467*Source!I138, 2)*SmtRes!DA598, 2)</f>
        <v>760.98</v>
      </c>
      <c r="P467">
        <f>SmtRes!AG598</f>
        <v>0</v>
      </c>
      <c r="Q467">
        <f>SmtRes!DC598</f>
        <v>0</v>
      </c>
      <c r="R467">
        <f>ROUND(ROUND(Q467*Source!I138, 2)*1, 2)</f>
        <v>0</v>
      </c>
      <c r="S467">
        <f>SmtRes!AC598</f>
        <v>0</v>
      </c>
      <c r="T467">
        <f>ROUND(ROUND(Q467*Source!I138, 2)*SmtRes!AK598, 2)</f>
        <v>0</v>
      </c>
      <c r="U467">
        <v>3</v>
      </c>
      <c r="Z467">
        <f>SmtRes!X598</f>
        <v>-1069540660</v>
      </c>
      <c r="AA467">
        <v>-1725338024</v>
      </c>
      <c r="AB467">
        <v>-166622240</v>
      </c>
    </row>
    <row r="468" spans="1:28" x14ac:dyDescent="0.2">
      <c r="A468">
        <v>20</v>
      </c>
      <c r="B468">
        <v>597</v>
      </c>
      <c r="C468">
        <v>2</v>
      </c>
      <c r="D468">
        <v>0</v>
      </c>
      <c r="E468">
        <f>SmtRes!AV597</f>
        <v>0</v>
      </c>
      <c r="F468" t="str">
        <f>SmtRes!I597</f>
        <v>91.14.02-001</v>
      </c>
      <c r="G468" t="str">
        <f>SmtRes!K597</f>
        <v>Автомобили бортовые, грузоподъемность до 5 т</v>
      </c>
      <c r="H468" t="str">
        <f>SmtRes!O597</f>
        <v>маш.-ч</v>
      </c>
      <c r="I468">
        <f>SmtRes!Y597*Source!I138</f>
        <v>5.7340954999999992E-2</v>
      </c>
      <c r="J468">
        <f>SmtRes!AO597</f>
        <v>1</v>
      </c>
      <c r="K468">
        <f>SmtRes!AF597</f>
        <v>86.79</v>
      </c>
      <c r="L468">
        <f>SmtRes!DB597</f>
        <v>21.81</v>
      </c>
      <c r="M468">
        <f>ROUND(ROUND(L468*Source!I138, 2)*1, 2)</f>
        <v>4.9800000000000004</v>
      </c>
      <c r="N468">
        <f>SmtRes!AB597</f>
        <v>1234.1500000000001</v>
      </c>
      <c r="O468">
        <f>ROUND(ROUND(L468*Source!I138, 2)*SmtRes!DA597, 2)</f>
        <v>70.819999999999993</v>
      </c>
      <c r="P468">
        <f>SmtRes!AG597</f>
        <v>10.130000000000001</v>
      </c>
      <c r="Q468">
        <f>SmtRes!DC597</f>
        <v>2.79</v>
      </c>
      <c r="R468">
        <f>ROUND(ROUND(Q468*Source!I138, 2)*1, 2)</f>
        <v>0.64</v>
      </c>
      <c r="S468">
        <f>SmtRes!AC597</f>
        <v>495.96</v>
      </c>
      <c r="T468">
        <f>ROUND(ROUND(Q468*Source!I138, 2)*SmtRes!AK597, 2)</f>
        <v>31.33</v>
      </c>
      <c r="U468">
        <v>2</v>
      </c>
      <c r="Z468">
        <f>SmtRes!X597</f>
        <v>1171957361</v>
      </c>
      <c r="AA468">
        <v>1399406067</v>
      </c>
      <c r="AB468">
        <v>-337305530</v>
      </c>
    </row>
    <row r="469" spans="1:28" x14ac:dyDescent="0.2">
      <c r="A469">
        <v>20</v>
      </c>
      <c r="B469">
        <v>596</v>
      </c>
      <c r="C469">
        <v>2</v>
      </c>
      <c r="D469">
        <v>0</v>
      </c>
      <c r="E469">
        <f>SmtRes!AV596</f>
        <v>0</v>
      </c>
      <c r="F469" t="str">
        <f>SmtRes!I596</f>
        <v>91.06.03-062</v>
      </c>
      <c r="G469" t="str">
        <f>SmtRes!K596</f>
        <v>Лебедки электрические тяговым усилием до 31,39 кН (3,2 т)</v>
      </c>
      <c r="H469" t="str">
        <f>SmtRes!O596</f>
        <v>маш.-ч</v>
      </c>
      <c r="I469">
        <f>SmtRes!Y596*Source!I138</f>
        <v>2.5954326999999995</v>
      </c>
      <c r="J469">
        <f>SmtRes!AO596</f>
        <v>1</v>
      </c>
      <c r="K469">
        <f>SmtRes!AF596</f>
        <v>6.99</v>
      </c>
      <c r="L469">
        <f>SmtRes!DB596</f>
        <v>79.5</v>
      </c>
      <c r="M469">
        <f>ROUND(ROUND(L469*Source!I138, 2)*1, 2)</f>
        <v>18.14</v>
      </c>
      <c r="N469">
        <f>SmtRes!AB596</f>
        <v>99.4</v>
      </c>
      <c r="O469">
        <f>ROUND(ROUND(L469*Source!I138, 2)*SmtRes!DA596, 2)</f>
        <v>257.95</v>
      </c>
      <c r="P469">
        <f>SmtRes!AG596</f>
        <v>0</v>
      </c>
      <c r="Q469">
        <f>SmtRes!DC596</f>
        <v>0</v>
      </c>
      <c r="R469">
        <f>ROUND(ROUND(Q469*Source!I138, 2)*1, 2)</f>
        <v>0</v>
      </c>
      <c r="S469">
        <f>SmtRes!AC596</f>
        <v>0</v>
      </c>
      <c r="T469">
        <f>ROUND(ROUND(Q469*Source!I138, 2)*SmtRes!AK596, 2)</f>
        <v>0</v>
      </c>
      <c r="U469">
        <v>2</v>
      </c>
      <c r="Z469">
        <f>SmtRes!X596</f>
        <v>-1684488578</v>
      </c>
      <c r="AA469">
        <v>-882085454</v>
      </c>
      <c r="AB469">
        <v>-173233373</v>
      </c>
    </row>
    <row r="470" spans="1:28" x14ac:dyDescent="0.2">
      <c r="A470">
        <v>20</v>
      </c>
      <c r="B470">
        <v>595</v>
      </c>
      <c r="C470">
        <v>2</v>
      </c>
      <c r="D470">
        <v>0</v>
      </c>
      <c r="E470">
        <f>SmtRes!AV595</f>
        <v>0</v>
      </c>
      <c r="F470" t="str">
        <f>SmtRes!I595</f>
        <v>91.05.05-014</v>
      </c>
      <c r="G470" t="str">
        <f>SmtRes!K595</f>
        <v>Краны на автомобильном ходу, грузоподъемность 10 т</v>
      </c>
      <c r="H470" t="str">
        <f>SmtRes!O595</f>
        <v>маш.-ч</v>
      </c>
      <c r="I470">
        <f>SmtRes!Y595*Source!I138</f>
        <v>3.6215339999999992E-2</v>
      </c>
      <c r="J470">
        <f>SmtRes!AO595</f>
        <v>1</v>
      </c>
      <c r="K470">
        <f>SmtRes!AF595</f>
        <v>112.77</v>
      </c>
      <c r="L470">
        <f>SmtRes!DB595</f>
        <v>17.89</v>
      </c>
      <c r="M470">
        <f>ROUND(ROUND(L470*Source!I138, 2)*1, 2)</f>
        <v>4.08</v>
      </c>
      <c r="N470">
        <f>SmtRes!AB595</f>
        <v>1603.59</v>
      </c>
      <c r="O470">
        <f>ROUND(ROUND(L470*Source!I138, 2)*SmtRes!DA595, 2)</f>
        <v>58.02</v>
      </c>
      <c r="P470">
        <f>SmtRes!AG595</f>
        <v>11.84</v>
      </c>
      <c r="Q470">
        <f>SmtRes!DC595</f>
        <v>2.0699999999999998</v>
      </c>
      <c r="R470">
        <f>ROUND(ROUND(Q470*Source!I138, 2)*1, 2)</f>
        <v>0.47</v>
      </c>
      <c r="S470">
        <f>SmtRes!AC595</f>
        <v>579.69000000000005</v>
      </c>
      <c r="T470">
        <f>ROUND(ROUND(Q470*Source!I138, 2)*SmtRes!AK595, 2)</f>
        <v>23.01</v>
      </c>
      <c r="U470">
        <v>2</v>
      </c>
      <c r="Z470">
        <f>SmtRes!X595</f>
        <v>903590057</v>
      </c>
      <c r="AA470">
        <v>1187349410</v>
      </c>
      <c r="AB470">
        <v>135634892</v>
      </c>
    </row>
    <row r="471" spans="1:28" x14ac:dyDescent="0.2">
      <c r="A471">
        <v>20</v>
      </c>
      <c r="B471">
        <v>593</v>
      </c>
      <c r="C471">
        <v>1</v>
      </c>
      <c r="D471">
        <v>0</v>
      </c>
      <c r="E471">
        <f>SmtRes!AV593</f>
        <v>1</v>
      </c>
      <c r="F471" t="str">
        <f>SmtRes!I593</f>
        <v>1-100-34-82</v>
      </c>
      <c r="G471" t="str">
        <f>SmtRes!K593</f>
        <v>Рабочий среднего разряда 3.4</v>
      </c>
      <c r="H471" t="str">
        <f>SmtRes!O593</f>
        <v>чел.-ч.</v>
      </c>
      <c r="I471">
        <f>SmtRes!Y593*Source!I138</f>
        <v>32.862403104999991</v>
      </c>
      <c r="J471">
        <f>SmtRes!AO593</f>
        <v>1</v>
      </c>
      <c r="K471">
        <f>SmtRes!AH593</f>
        <v>8.01</v>
      </c>
      <c r="L471">
        <f>SmtRes!DB593</f>
        <v>1268.8499999999999</v>
      </c>
      <c r="M471">
        <f>ROUND(ROUND(L471*Source!I138, 2)*1, 2)</f>
        <v>289.55</v>
      </c>
      <c r="N471">
        <f>SmtRes!AD593</f>
        <v>392.17</v>
      </c>
      <c r="O471">
        <f>ROUND(ROUND(L471*Source!I138, 2)*SmtRes!DA593, 2)</f>
        <v>14176.37</v>
      </c>
      <c r="P471">
        <f>SmtRes!AG593</f>
        <v>0</v>
      </c>
      <c r="Q471">
        <f>SmtRes!DC593</f>
        <v>0</v>
      </c>
      <c r="R471">
        <f>ROUND(ROUND(Q471*Source!I138, 2)*1, 2)</f>
        <v>0</v>
      </c>
      <c r="S471">
        <f>SmtRes!AC593</f>
        <v>0</v>
      </c>
      <c r="T471">
        <f>ROUND(ROUND(Q471*Source!I138, 2)*SmtRes!AK593, 2)</f>
        <v>0</v>
      </c>
      <c r="U471">
        <v>1</v>
      </c>
      <c r="Z471">
        <f>SmtRes!X593</f>
        <v>1680111951</v>
      </c>
      <c r="AA471">
        <v>-177446543</v>
      </c>
      <c r="AB471">
        <v>-1585260122</v>
      </c>
    </row>
    <row r="472" spans="1:28" x14ac:dyDescent="0.2">
      <c r="A472">
        <v>20</v>
      </c>
      <c r="B472">
        <v>620</v>
      </c>
      <c r="C472">
        <v>3</v>
      </c>
      <c r="D472">
        <v>0</v>
      </c>
      <c r="E472">
        <f>SmtRes!AV620</f>
        <v>0</v>
      </c>
      <c r="F472" t="str">
        <f>SmtRes!I620</f>
        <v>999-9950</v>
      </c>
      <c r="G472" t="str">
        <f>SmtRes!K620</f>
        <v>Вспомогательные ненормируемые материалы (2% от ОЗП)</v>
      </c>
      <c r="H472" t="str">
        <f>SmtRes!O620</f>
        <v>РУБ</v>
      </c>
      <c r="I472">
        <f>SmtRes!Y620*Source!I139</f>
        <v>1.458912</v>
      </c>
      <c r="J472">
        <f>SmtRes!AO620</f>
        <v>1</v>
      </c>
      <c r="K472">
        <f>SmtRes!AE620</f>
        <v>1</v>
      </c>
      <c r="L472">
        <f>SmtRes!DB620</f>
        <v>21.84</v>
      </c>
      <c r="M472">
        <f>ROUND(ROUND(L472*Source!I139, 2)*1, 2)</f>
        <v>1.46</v>
      </c>
      <c r="N472">
        <f>SmtRes!AA620</f>
        <v>9.56</v>
      </c>
      <c r="O472">
        <f>ROUND(ROUND(L472*Source!I139, 2)*SmtRes!DA620, 2)</f>
        <v>13.96</v>
      </c>
      <c r="P472">
        <f>SmtRes!AG620</f>
        <v>0</v>
      </c>
      <c r="Q472">
        <f>SmtRes!DC620</f>
        <v>0</v>
      </c>
      <c r="R472">
        <f>ROUND(ROUND(Q472*Source!I139, 2)*1, 2)</f>
        <v>0</v>
      </c>
      <c r="S472">
        <f>SmtRes!AC620</f>
        <v>0</v>
      </c>
      <c r="T472">
        <f>ROUND(ROUND(Q472*Source!I139, 2)*SmtRes!AK620, 2)</f>
        <v>0</v>
      </c>
      <c r="U472">
        <v>3</v>
      </c>
      <c r="Z472">
        <f>SmtRes!X620</f>
        <v>-1731369543</v>
      </c>
      <c r="AA472">
        <v>-1544322804</v>
      </c>
      <c r="AB472">
        <v>1831113819</v>
      </c>
    </row>
    <row r="473" spans="1:28" x14ac:dyDescent="0.2">
      <c r="A473">
        <v>20</v>
      </c>
      <c r="B473">
        <v>619</v>
      </c>
      <c r="C473">
        <v>3</v>
      </c>
      <c r="D473">
        <v>0</v>
      </c>
      <c r="E473">
        <f>SmtRes!AV619</f>
        <v>0</v>
      </c>
      <c r="F473" t="str">
        <f>SmtRes!I619</f>
        <v>01.7.11.07-0044</v>
      </c>
      <c r="G473" t="str">
        <f>SmtRes!K619</f>
        <v>Электроды диаметром 5 мм Э42</v>
      </c>
      <c r="H473" t="str">
        <f>SmtRes!O619</f>
        <v>т</v>
      </c>
      <c r="I473">
        <f>SmtRes!Y619*Source!I139</f>
        <v>1.2691999999999998E-3</v>
      </c>
      <c r="J473">
        <f>SmtRes!AO619</f>
        <v>1</v>
      </c>
      <c r="K473">
        <f>SmtRes!AE619</f>
        <v>10397.450000000001</v>
      </c>
      <c r="L473">
        <f>SmtRes!DB619</f>
        <v>197.55</v>
      </c>
      <c r="M473">
        <f>ROUND(ROUND(L473*Source!I139, 2)*1, 2)</f>
        <v>13.2</v>
      </c>
      <c r="N473">
        <f>SmtRes!AA619</f>
        <v>99399.62</v>
      </c>
      <c r="O473">
        <f>ROUND(ROUND(L473*Source!I139, 2)*SmtRes!DA619, 2)</f>
        <v>126.19</v>
      </c>
      <c r="P473">
        <f>SmtRes!AG619</f>
        <v>0</v>
      </c>
      <c r="Q473">
        <f>SmtRes!DC619</f>
        <v>0</v>
      </c>
      <c r="R473">
        <f>ROUND(ROUND(Q473*Source!I139, 2)*1, 2)</f>
        <v>0</v>
      </c>
      <c r="S473">
        <f>SmtRes!AC619</f>
        <v>0</v>
      </c>
      <c r="T473">
        <f>ROUND(ROUND(Q473*Source!I139, 2)*SmtRes!AK619, 2)</f>
        <v>0</v>
      </c>
      <c r="U473">
        <v>3</v>
      </c>
      <c r="Z473">
        <f>SmtRes!X619</f>
        <v>1392569568</v>
      </c>
      <c r="AA473">
        <v>1042670337</v>
      </c>
      <c r="AB473">
        <v>-795158670</v>
      </c>
    </row>
    <row r="474" spans="1:28" x14ac:dyDescent="0.2">
      <c r="A474">
        <v>20</v>
      </c>
      <c r="B474">
        <v>618</v>
      </c>
      <c r="C474">
        <v>3</v>
      </c>
      <c r="D474">
        <v>0</v>
      </c>
      <c r="E474">
        <f>SmtRes!AV618</f>
        <v>0</v>
      </c>
      <c r="F474" t="str">
        <f>SmtRes!I618</f>
        <v>01.3.02.09-0022</v>
      </c>
      <c r="G474" t="str">
        <f>SmtRes!K618</f>
        <v>Пропан-бутан, смесь техническая</v>
      </c>
      <c r="H474" t="str">
        <f>SmtRes!O618</f>
        <v>кг</v>
      </c>
      <c r="I474">
        <f>SmtRes!Y618*Source!I139</f>
        <v>1.336E-2</v>
      </c>
      <c r="J474">
        <f>SmtRes!AO618</f>
        <v>1</v>
      </c>
      <c r="K474">
        <f>SmtRes!AE618</f>
        <v>4.47</v>
      </c>
      <c r="L474">
        <f>SmtRes!DB618</f>
        <v>0.89</v>
      </c>
      <c r="M474">
        <f>ROUND(ROUND(L474*Source!I139, 2)*1, 2)</f>
        <v>0.06</v>
      </c>
      <c r="N474">
        <f>SmtRes!AA618</f>
        <v>42.73</v>
      </c>
      <c r="O474">
        <f>ROUND(ROUND(L474*Source!I139, 2)*SmtRes!DA618, 2)</f>
        <v>0.56999999999999995</v>
      </c>
      <c r="P474">
        <f>SmtRes!AG618</f>
        <v>0</v>
      </c>
      <c r="Q474">
        <f>SmtRes!DC618</f>
        <v>0</v>
      </c>
      <c r="R474">
        <f>ROUND(ROUND(Q474*Source!I139, 2)*1, 2)</f>
        <v>0</v>
      </c>
      <c r="S474">
        <f>SmtRes!AC618</f>
        <v>0</v>
      </c>
      <c r="T474">
        <f>ROUND(ROUND(Q474*Source!I139, 2)*SmtRes!AK618, 2)</f>
        <v>0</v>
      </c>
      <c r="U474">
        <v>3</v>
      </c>
      <c r="Z474">
        <f>SmtRes!X618</f>
        <v>-1411127917</v>
      </c>
      <c r="AA474">
        <v>83566203</v>
      </c>
      <c r="AB474">
        <v>-697753276</v>
      </c>
    </row>
    <row r="475" spans="1:28" x14ac:dyDescent="0.2">
      <c r="A475">
        <v>20</v>
      </c>
      <c r="B475">
        <v>617</v>
      </c>
      <c r="C475">
        <v>3</v>
      </c>
      <c r="D475">
        <v>0</v>
      </c>
      <c r="E475">
        <f>SmtRes!AV617</f>
        <v>0</v>
      </c>
      <c r="F475" t="str">
        <f>SmtRes!I617</f>
        <v>01.3.02.08-0001</v>
      </c>
      <c r="G475" t="str">
        <f>SmtRes!K617</f>
        <v>Кислород технический газообразный</v>
      </c>
      <c r="H475" t="str">
        <f>SmtRes!O617</f>
        <v>м3</v>
      </c>
      <c r="I475">
        <f>SmtRes!Y617*Source!I139</f>
        <v>4.0079999999999998E-2</v>
      </c>
      <c r="J475">
        <f>SmtRes!AO617</f>
        <v>1</v>
      </c>
      <c r="K475">
        <f>SmtRes!AE617</f>
        <v>8.7899999999999991</v>
      </c>
      <c r="L475">
        <f>SmtRes!DB617</f>
        <v>5.27</v>
      </c>
      <c r="M475">
        <f>ROUND(ROUND(L475*Source!I139, 2)*1, 2)</f>
        <v>0.35</v>
      </c>
      <c r="N475">
        <f>SmtRes!AA617</f>
        <v>84.03</v>
      </c>
      <c r="O475">
        <f>ROUND(ROUND(L475*Source!I139, 2)*SmtRes!DA617, 2)</f>
        <v>3.35</v>
      </c>
      <c r="P475">
        <f>SmtRes!AG617</f>
        <v>0</v>
      </c>
      <c r="Q475">
        <f>SmtRes!DC617</f>
        <v>0</v>
      </c>
      <c r="R475">
        <f>ROUND(ROUND(Q475*Source!I139, 2)*1, 2)</f>
        <v>0</v>
      </c>
      <c r="S475">
        <f>SmtRes!AC617</f>
        <v>0</v>
      </c>
      <c r="T475">
        <f>ROUND(ROUND(Q475*Source!I139, 2)*SmtRes!AK617, 2)</f>
        <v>0</v>
      </c>
      <c r="U475">
        <v>3</v>
      </c>
      <c r="Z475">
        <f>SmtRes!X617</f>
        <v>1597319531</v>
      </c>
      <c r="AA475">
        <v>-1568691806</v>
      </c>
      <c r="AB475">
        <v>1232018711</v>
      </c>
    </row>
    <row r="476" spans="1:28" x14ac:dyDescent="0.2">
      <c r="A476">
        <v>20</v>
      </c>
      <c r="B476">
        <v>616</v>
      </c>
      <c r="C476">
        <v>2</v>
      </c>
      <c r="D476">
        <v>0</v>
      </c>
      <c r="E476">
        <f>SmtRes!AV616</f>
        <v>0</v>
      </c>
      <c r="F476" t="str">
        <f>SmtRes!I616</f>
        <v>91.21.19-031</v>
      </c>
      <c r="G476" t="str">
        <f>SmtRes!K616</f>
        <v>Станок сверлильный</v>
      </c>
      <c r="H476" t="str">
        <f>SmtRes!O616</f>
        <v>маш.-ч</v>
      </c>
      <c r="I476">
        <f>SmtRes!Y616*Source!I139</f>
        <v>0.21202319999999997</v>
      </c>
      <c r="J476">
        <f>SmtRes!AO616</f>
        <v>1</v>
      </c>
      <c r="K476">
        <f>SmtRes!AF616</f>
        <v>2.4</v>
      </c>
      <c r="L476">
        <f>SmtRes!DB616</f>
        <v>7.62</v>
      </c>
      <c r="M476">
        <f>ROUND(ROUND(L476*Source!I139, 2)*1, 2)</f>
        <v>0.51</v>
      </c>
      <c r="N476">
        <f>SmtRes!AB616</f>
        <v>34.130000000000003</v>
      </c>
      <c r="O476">
        <f>ROUND(ROUND(L476*Source!I139, 2)*SmtRes!DA616, 2)</f>
        <v>7.25</v>
      </c>
      <c r="P476">
        <f>SmtRes!AG616</f>
        <v>0</v>
      </c>
      <c r="Q476">
        <f>SmtRes!DC616</f>
        <v>0</v>
      </c>
      <c r="R476">
        <f>ROUND(ROUND(Q476*Source!I139, 2)*1, 2)</f>
        <v>0</v>
      </c>
      <c r="S476">
        <f>SmtRes!AC616</f>
        <v>0</v>
      </c>
      <c r="T476">
        <f>ROUND(ROUND(Q476*Source!I139, 2)*SmtRes!AK616, 2)</f>
        <v>0</v>
      </c>
      <c r="U476">
        <v>2</v>
      </c>
      <c r="Z476">
        <f>SmtRes!X616</f>
        <v>-1230184811</v>
      </c>
      <c r="AA476">
        <v>228018258</v>
      </c>
      <c r="AB476">
        <v>1587757892</v>
      </c>
    </row>
    <row r="477" spans="1:28" x14ac:dyDescent="0.2">
      <c r="A477">
        <v>20</v>
      </c>
      <c r="B477">
        <v>615</v>
      </c>
      <c r="C477">
        <v>2</v>
      </c>
      <c r="D477">
        <v>0</v>
      </c>
      <c r="E477">
        <f>SmtRes!AV615</f>
        <v>0</v>
      </c>
      <c r="F477" t="str">
        <f>SmtRes!I615</f>
        <v>91.21.16-001</v>
      </c>
      <c r="G477" t="str">
        <f>SmtRes!K615</f>
        <v>Пресс-ножницы комбинированные</v>
      </c>
      <c r="H477" t="str">
        <f>SmtRes!O615</f>
        <v>маш.-ч</v>
      </c>
      <c r="I477">
        <f>SmtRes!Y615*Source!I139</f>
        <v>7.0674399999999984E-2</v>
      </c>
      <c r="J477">
        <f>SmtRes!AO615</f>
        <v>1</v>
      </c>
      <c r="K477">
        <f>SmtRes!AF615</f>
        <v>14.3</v>
      </c>
      <c r="L477">
        <f>SmtRes!DB615</f>
        <v>15.13</v>
      </c>
      <c r="M477">
        <f>ROUND(ROUND(L477*Source!I139, 2)*1, 2)</f>
        <v>1.01</v>
      </c>
      <c r="N477">
        <f>SmtRes!AB615</f>
        <v>203.35</v>
      </c>
      <c r="O477">
        <f>ROUND(ROUND(L477*Source!I139, 2)*SmtRes!DA615, 2)</f>
        <v>14.36</v>
      </c>
      <c r="P477">
        <f>SmtRes!AG615</f>
        <v>8.82</v>
      </c>
      <c r="Q477">
        <f>SmtRes!DC615</f>
        <v>10.27</v>
      </c>
      <c r="R477">
        <f>ROUND(ROUND(Q477*Source!I139, 2)*1, 2)</f>
        <v>0.69</v>
      </c>
      <c r="S477">
        <f>SmtRes!AC615</f>
        <v>431.83</v>
      </c>
      <c r="T477">
        <f>ROUND(ROUND(Q477*Source!I139, 2)*SmtRes!AK615, 2)</f>
        <v>33.78</v>
      </c>
      <c r="U477">
        <v>2</v>
      </c>
      <c r="Z477">
        <f>SmtRes!X615</f>
        <v>-575501913</v>
      </c>
      <c r="AA477">
        <v>1649159373</v>
      </c>
      <c r="AB477">
        <v>-48586562</v>
      </c>
    </row>
    <row r="478" spans="1:28" x14ac:dyDescent="0.2">
      <c r="A478">
        <v>20</v>
      </c>
      <c r="B478">
        <v>614</v>
      </c>
      <c r="C478">
        <v>2</v>
      </c>
      <c r="D478">
        <v>0</v>
      </c>
      <c r="E478">
        <f>SmtRes!AV614</f>
        <v>0</v>
      </c>
      <c r="F478" t="str">
        <f>SmtRes!I614</f>
        <v>91.17.04-042</v>
      </c>
      <c r="G478" t="str">
        <f>SmtRes!K614</f>
        <v>Аппарат для газовой сварки и резки</v>
      </c>
      <c r="H478" t="str">
        <f>SmtRes!O614</f>
        <v>маш.-ч</v>
      </c>
      <c r="I478">
        <f>SmtRes!Y614*Source!I139</f>
        <v>7.9508699999999988E-2</v>
      </c>
      <c r="J478">
        <f>SmtRes!AO614</f>
        <v>1</v>
      </c>
      <c r="K478">
        <f>SmtRes!AF614</f>
        <v>1.2</v>
      </c>
      <c r="L478">
        <f>SmtRes!DB614</f>
        <v>1.43</v>
      </c>
      <c r="M478">
        <f>ROUND(ROUND(L478*Source!I139, 2)*1, 2)</f>
        <v>0.1</v>
      </c>
      <c r="N478">
        <f>SmtRes!AB614</f>
        <v>17.059999999999999</v>
      </c>
      <c r="O478">
        <f>ROUND(ROUND(L478*Source!I139, 2)*SmtRes!DA614, 2)</f>
        <v>1.42</v>
      </c>
      <c r="P478">
        <f>SmtRes!AG614</f>
        <v>0</v>
      </c>
      <c r="Q478">
        <f>SmtRes!DC614</f>
        <v>0</v>
      </c>
      <c r="R478">
        <f>ROUND(ROUND(Q478*Source!I139, 2)*1, 2)</f>
        <v>0</v>
      </c>
      <c r="S478">
        <f>SmtRes!AC614</f>
        <v>0</v>
      </c>
      <c r="T478">
        <f>ROUND(ROUND(Q478*Source!I139, 2)*SmtRes!AK614, 2)</f>
        <v>0</v>
      </c>
      <c r="U478">
        <v>2</v>
      </c>
      <c r="Z478">
        <f>SmtRes!X614</f>
        <v>-1135352110</v>
      </c>
      <c r="AA478">
        <v>-1753312835</v>
      </c>
      <c r="AB478">
        <v>-897136582</v>
      </c>
    </row>
    <row r="479" spans="1:28" x14ac:dyDescent="0.2">
      <c r="A479">
        <v>20</v>
      </c>
      <c r="B479">
        <v>613</v>
      </c>
      <c r="C479">
        <v>2</v>
      </c>
      <c r="D479">
        <v>0</v>
      </c>
      <c r="E479">
        <f>SmtRes!AV613</f>
        <v>0</v>
      </c>
      <c r="F479" t="str">
        <f>SmtRes!I613</f>
        <v>91.17.04-011</v>
      </c>
      <c r="G479" t="str">
        <f>SmtRes!K613</f>
        <v>Автоматы сварочные номинальным сварочным током 450-1250 А</v>
      </c>
      <c r="H479" t="str">
        <f>SmtRes!O613</f>
        <v>маш.-ч</v>
      </c>
      <c r="I479">
        <f>SmtRes!Y613*Source!I139</f>
        <v>3.8340861999999993</v>
      </c>
      <c r="J479">
        <f>SmtRes!AO613</f>
        <v>1</v>
      </c>
      <c r="K479">
        <f>SmtRes!AF613</f>
        <v>45.41</v>
      </c>
      <c r="L479">
        <f>SmtRes!DB613</f>
        <v>2606.37</v>
      </c>
      <c r="M479">
        <f>ROUND(ROUND(L479*Source!I139, 2)*1, 2)</f>
        <v>174.11</v>
      </c>
      <c r="N479">
        <f>SmtRes!AB613</f>
        <v>645.73</v>
      </c>
      <c r="O479">
        <f>ROUND(ROUND(L479*Source!I139, 2)*SmtRes!DA613, 2)</f>
        <v>2475.84</v>
      </c>
      <c r="P479">
        <f>SmtRes!AG613</f>
        <v>0</v>
      </c>
      <c r="Q479">
        <f>SmtRes!DC613</f>
        <v>0</v>
      </c>
      <c r="R479">
        <f>ROUND(ROUND(Q479*Source!I139, 2)*1, 2)</f>
        <v>0</v>
      </c>
      <c r="S479">
        <f>SmtRes!AC613</f>
        <v>0</v>
      </c>
      <c r="T479">
        <f>ROUND(ROUND(Q479*Source!I139, 2)*SmtRes!AK613, 2)</f>
        <v>0</v>
      </c>
      <c r="U479">
        <v>2</v>
      </c>
      <c r="Z479">
        <f>SmtRes!X613</f>
        <v>-1102194877</v>
      </c>
      <c r="AA479">
        <v>-1606468575</v>
      </c>
      <c r="AB479">
        <v>772401555</v>
      </c>
    </row>
    <row r="480" spans="1:28" x14ac:dyDescent="0.2">
      <c r="A480">
        <v>20</v>
      </c>
      <c r="B480">
        <v>612</v>
      </c>
      <c r="C480">
        <v>2</v>
      </c>
      <c r="D480">
        <v>0</v>
      </c>
      <c r="E480">
        <f>SmtRes!AV612</f>
        <v>0</v>
      </c>
      <c r="F480" t="str">
        <f>SmtRes!I612</f>
        <v>91.14.02-002</v>
      </c>
      <c r="G480" t="str">
        <f>SmtRes!K612</f>
        <v>Автомобили бортовые, грузоподъемность до 8 т</v>
      </c>
      <c r="H480" t="str">
        <f>SmtRes!O612</f>
        <v>маш.-ч</v>
      </c>
      <c r="I480">
        <f>SmtRes!Y612*Source!I139</f>
        <v>4.4171499999999989E-2</v>
      </c>
      <c r="J480">
        <f>SmtRes!AO612</f>
        <v>1</v>
      </c>
      <c r="K480">
        <f>SmtRes!AF612</f>
        <v>107.03</v>
      </c>
      <c r="L480">
        <f>SmtRes!DB612</f>
        <v>70.78</v>
      </c>
      <c r="M480">
        <f>ROUND(ROUND(L480*Source!I139, 2)*1, 2)</f>
        <v>4.7300000000000004</v>
      </c>
      <c r="N480">
        <f>SmtRes!AB612</f>
        <v>1521.97</v>
      </c>
      <c r="O480">
        <f>ROUND(ROUND(L480*Source!I139, 2)*SmtRes!DA612, 2)</f>
        <v>67.260000000000005</v>
      </c>
      <c r="P480">
        <f>SmtRes!AG612</f>
        <v>10.130000000000001</v>
      </c>
      <c r="Q480">
        <f>SmtRes!DC612</f>
        <v>7.38</v>
      </c>
      <c r="R480">
        <f>ROUND(ROUND(Q480*Source!I139, 2)*1, 2)</f>
        <v>0.49</v>
      </c>
      <c r="S480">
        <f>SmtRes!AC612</f>
        <v>495.96</v>
      </c>
      <c r="T480">
        <f>ROUND(ROUND(Q480*Source!I139, 2)*SmtRes!AK612, 2)</f>
        <v>23.99</v>
      </c>
      <c r="U480">
        <v>2</v>
      </c>
      <c r="Z480">
        <f>SmtRes!X612</f>
        <v>1565185662</v>
      </c>
      <c r="AA480">
        <v>714135053</v>
      </c>
      <c r="AB480">
        <v>57213464</v>
      </c>
    </row>
    <row r="481" spans="1:28" x14ac:dyDescent="0.2">
      <c r="A481">
        <v>20</v>
      </c>
      <c r="B481">
        <v>611</v>
      </c>
      <c r="C481">
        <v>2</v>
      </c>
      <c r="D481">
        <v>0</v>
      </c>
      <c r="E481">
        <f>SmtRes!AV611</f>
        <v>0</v>
      </c>
      <c r="F481" t="str">
        <f>SmtRes!I611</f>
        <v>91.06.03-062</v>
      </c>
      <c r="G481" t="str">
        <f>SmtRes!K611</f>
        <v>Лебедки электрические тяговым усилием до 31,39 кН (3,2 т)</v>
      </c>
      <c r="H481" t="str">
        <f>SmtRes!O611</f>
        <v>маш.-ч</v>
      </c>
      <c r="I481">
        <f>SmtRes!Y611*Source!I139</f>
        <v>0.12102990999999998</v>
      </c>
      <c r="J481">
        <f>SmtRes!AO611</f>
        <v>1</v>
      </c>
      <c r="K481">
        <f>SmtRes!AF611</f>
        <v>6.99</v>
      </c>
      <c r="L481">
        <f>SmtRes!DB611</f>
        <v>12.67</v>
      </c>
      <c r="M481">
        <f>ROUND(ROUND(L481*Source!I139, 2)*1, 2)</f>
        <v>0.85</v>
      </c>
      <c r="N481">
        <f>SmtRes!AB611</f>
        <v>99.4</v>
      </c>
      <c r="O481">
        <f>ROUND(ROUND(L481*Source!I139, 2)*SmtRes!DA611, 2)</f>
        <v>12.09</v>
      </c>
      <c r="P481">
        <f>SmtRes!AG611</f>
        <v>0</v>
      </c>
      <c r="Q481">
        <f>SmtRes!DC611</f>
        <v>0</v>
      </c>
      <c r="R481">
        <f>ROUND(ROUND(Q481*Source!I139, 2)*1, 2)</f>
        <v>0</v>
      </c>
      <c r="S481">
        <f>SmtRes!AC611</f>
        <v>0</v>
      </c>
      <c r="T481">
        <f>ROUND(ROUND(Q481*Source!I139, 2)*SmtRes!AK611, 2)</f>
        <v>0</v>
      </c>
      <c r="U481">
        <v>2</v>
      </c>
      <c r="Z481">
        <f>SmtRes!X611</f>
        <v>-1684488578</v>
      </c>
      <c r="AA481">
        <v>-882085454</v>
      </c>
      <c r="AB481">
        <v>-173233373</v>
      </c>
    </row>
    <row r="482" spans="1:28" x14ac:dyDescent="0.2">
      <c r="A482">
        <v>20</v>
      </c>
      <c r="B482">
        <v>610</v>
      </c>
      <c r="C482">
        <v>2</v>
      </c>
      <c r="D482">
        <v>0</v>
      </c>
      <c r="E482">
        <f>SmtRes!AV610</f>
        <v>0</v>
      </c>
      <c r="F482" t="str">
        <f>SmtRes!I610</f>
        <v>91.05.05-014</v>
      </c>
      <c r="G482" t="str">
        <f>SmtRes!K610</f>
        <v>Краны на автомобильном ходу, грузоподъемность 10 т</v>
      </c>
      <c r="H482" t="str">
        <f>SmtRes!O610</f>
        <v>маш.-ч</v>
      </c>
      <c r="I482">
        <f>SmtRes!Y610*Source!I139</f>
        <v>4.4171499999999989E-2</v>
      </c>
      <c r="J482">
        <f>SmtRes!AO610</f>
        <v>1</v>
      </c>
      <c r="K482">
        <f>SmtRes!AF610</f>
        <v>112.77</v>
      </c>
      <c r="L482">
        <f>SmtRes!DB610</f>
        <v>74.58</v>
      </c>
      <c r="M482">
        <f>ROUND(ROUND(L482*Source!I139, 2)*1, 2)</f>
        <v>4.9800000000000004</v>
      </c>
      <c r="N482">
        <f>SmtRes!AB610</f>
        <v>1603.59</v>
      </c>
      <c r="O482">
        <f>ROUND(ROUND(L482*Source!I139, 2)*SmtRes!DA610, 2)</f>
        <v>70.819999999999993</v>
      </c>
      <c r="P482">
        <f>SmtRes!AG610</f>
        <v>11.84</v>
      </c>
      <c r="Q482">
        <f>SmtRes!DC610</f>
        <v>8.61</v>
      </c>
      <c r="R482">
        <f>ROUND(ROUND(Q482*Source!I139, 2)*1, 2)</f>
        <v>0.57999999999999996</v>
      </c>
      <c r="S482">
        <f>SmtRes!AC610</f>
        <v>579.69000000000005</v>
      </c>
      <c r="T482">
        <f>ROUND(ROUND(Q482*Source!I139, 2)*SmtRes!AK610, 2)</f>
        <v>28.4</v>
      </c>
      <c r="U482">
        <v>2</v>
      </c>
      <c r="Z482">
        <f>SmtRes!X610</f>
        <v>903590057</v>
      </c>
      <c r="AA482">
        <v>1187349410</v>
      </c>
      <c r="AB482">
        <v>135634892</v>
      </c>
    </row>
    <row r="483" spans="1:28" x14ac:dyDescent="0.2">
      <c r="A483">
        <v>20</v>
      </c>
      <c r="B483">
        <v>608</v>
      </c>
      <c r="C483">
        <v>1</v>
      </c>
      <c r="D483">
        <v>0</v>
      </c>
      <c r="E483">
        <f>SmtRes!AV608</f>
        <v>1</v>
      </c>
      <c r="F483" t="str">
        <f>SmtRes!I608</f>
        <v>1-100-38-82</v>
      </c>
      <c r="G483" t="str">
        <f>SmtRes!K608</f>
        <v>Рабочий среднего разряда 3.8</v>
      </c>
      <c r="H483" t="str">
        <f>SmtRes!O608</f>
        <v>чел.-ч.</v>
      </c>
      <c r="I483">
        <f>SmtRes!Y608*Source!I139</f>
        <v>11.484589999999999</v>
      </c>
      <c r="J483">
        <f>SmtRes!AO608</f>
        <v>1</v>
      </c>
      <c r="K483">
        <f>SmtRes!AH608</f>
        <v>8.4</v>
      </c>
      <c r="L483">
        <f>SmtRes!DB608</f>
        <v>1588.59</v>
      </c>
      <c r="M483">
        <f>ROUND(ROUND(L483*Source!I139, 2)*1, 2)</f>
        <v>106.12</v>
      </c>
      <c r="N483">
        <f>SmtRes!AD608</f>
        <v>411.26</v>
      </c>
      <c r="O483">
        <f>ROUND(ROUND(L483*Source!I139, 2)*SmtRes!DA608, 2)</f>
        <v>5195.6400000000003</v>
      </c>
      <c r="P483">
        <f>SmtRes!AG608</f>
        <v>0</v>
      </c>
      <c r="Q483">
        <f>SmtRes!DC608</f>
        <v>0</v>
      </c>
      <c r="R483">
        <f>ROUND(ROUND(Q483*Source!I139, 2)*1, 2)</f>
        <v>0</v>
      </c>
      <c r="S483">
        <f>SmtRes!AC608</f>
        <v>0</v>
      </c>
      <c r="T483">
        <f>ROUND(ROUND(Q483*Source!I139, 2)*SmtRes!AK608, 2)</f>
        <v>0</v>
      </c>
      <c r="U483">
        <v>1</v>
      </c>
      <c r="Z483">
        <f>SmtRes!X608</f>
        <v>300547253</v>
      </c>
      <c r="AA483">
        <v>-4682588</v>
      </c>
      <c r="AB483">
        <v>-1172100142</v>
      </c>
    </row>
    <row r="484" spans="1:28" x14ac:dyDescent="0.2">
      <c r="A484">
        <f>Source!A140</f>
        <v>17</v>
      </c>
      <c r="B484">
        <v>140</v>
      </c>
      <c r="C484">
        <v>3</v>
      </c>
      <c r="D484">
        <f>Source!BI140</f>
        <v>1</v>
      </c>
      <c r="E484">
        <f>Source!FS140</f>
        <v>0</v>
      </c>
      <c r="F484" t="str">
        <f>Source!F140</f>
        <v>08.3.08.02-0025</v>
      </c>
      <c r="G484" t="str">
        <f>Source!G140</f>
        <v>уголок 100х100х8 ГОСТ 8509-93</v>
      </c>
      <c r="H484" t="str">
        <f>Source!H140</f>
        <v>т</v>
      </c>
      <c r="I484">
        <f>Source!I140</f>
        <v>1.0999999999999999E-2</v>
      </c>
      <c r="J484">
        <v>1</v>
      </c>
      <c r="K484">
        <f>Source!AC140</f>
        <v>8054.39</v>
      </c>
      <c r="M484">
        <f>ROUND(K484*I484, 2)</f>
        <v>88.6</v>
      </c>
      <c r="N484">
        <f>Source!AC140*IF(Source!BC140&lt;&gt; 0, Source!BC140, 1)</f>
        <v>76999.968400000012</v>
      </c>
      <c r="O484">
        <f>ROUND(N484*I484, 2)</f>
        <v>847</v>
      </c>
      <c r="P484">
        <f>Source!AE140</f>
        <v>0</v>
      </c>
      <c r="R484">
        <f>ROUND(P484*I484, 2)</f>
        <v>0</v>
      </c>
      <c r="S484">
        <f>Source!AE140*IF(Source!BS140&lt;&gt; 0, Source!BS140, 1)</f>
        <v>0</v>
      </c>
      <c r="T484">
        <f>ROUND(S484*I484, 2)</f>
        <v>0</v>
      </c>
      <c r="U484">
        <v>3</v>
      </c>
      <c r="Z484">
        <f>Source!GF140</f>
        <v>1862821539</v>
      </c>
      <c r="AA484">
        <v>-1335100893</v>
      </c>
      <c r="AB484">
        <v>-472984654</v>
      </c>
    </row>
    <row r="485" spans="1:28" x14ac:dyDescent="0.2">
      <c r="A485">
        <f>Source!A141</f>
        <v>17</v>
      </c>
      <c r="B485">
        <v>141</v>
      </c>
      <c r="C485">
        <v>3</v>
      </c>
      <c r="D485">
        <f>Source!BI141</f>
        <v>1</v>
      </c>
      <c r="E485">
        <f>Source!FS141</f>
        <v>0</v>
      </c>
      <c r="F485" t="str">
        <f>Source!F141</f>
        <v>08.3.05.02-0058</v>
      </c>
      <c r="G485" t="str">
        <f>Source!G141</f>
        <v>лист 8  ГОСТ 19903-2015, сталь С 255</v>
      </c>
      <c r="H485" t="str">
        <f>Source!H141</f>
        <v>т</v>
      </c>
      <c r="I485">
        <f>Source!I141</f>
        <v>5.1000000000000004E-3</v>
      </c>
      <c r="J485">
        <v>1</v>
      </c>
      <c r="K485">
        <f>Source!AC141</f>
        <v>7112.97</v>
      </c>
      <c r="M485">
        <f>ROUND(K485*I485, 2)</f>
        <v>36.28</v>
      </c>
      <c r="N485">
        <f>Source!AC141*IF(Source!BC141&lt;&gt; 0, Source!BC141, 1)</f>
        <v>67999.993200000012</v>
      </c>
      <c r="O485">
        <f>ROUND(N485*I485, 2)</f>
        <v>346.8</v>
      </c>
      <c r="P485">
        <f>Source!AE141</f>
        <v>0</v>
      </c>
      <c r="R485">
        <f>ROUND(P485*I485, 2)</f>
        <v>0</v>
      </c>
      <c r="S485">
        <f>Source!AE141*IF(Source!BS141&lt;&gt; 0, Source!BS141, 1)</f>
        <v>0</v>
      </c>
      <c r="T485">
        <f>ROUND(S485*I485, 2)</f>
        <v>0</v>
      </c>
      <c r="U485">
        <v>3</v>
      </c>
      <c r="Z485">
        <f>Source!GF141</f>
        <v>2137900093</v>
      </c>
      <c r="AA485">
        <v>-1618100798</v>
      </c>
      <c r="AB485">
        <v>-650409308</v>
      </c>
    </row>
    <row r="486" spans="1:28" x14ac:dyDescent="0.2">
      <c r="A486">
        <f>Source!A142</f>
        <v>17</v>
      </c>
      <c r="B486">
        <v>142</v>
      </c>
      <c r="C486">
        <v>3</v>
      </c>
      <c r="D486">
        <f>Source!BI142</f>
        <v>1</v>
      </c>
      <c r="E486">
        <f>Source!FS142</f>
        <v>0</v>
      </c>
      <c r="F486" t="str">
        <f>Source!F142</f>
        <v>08.3.08.02-0025</v>
      </c>
      <c r="G486" t="str">
        <f>Source!G142</f>
        <v>уголок 75х75х6 ГОСТ 8509-93</v>
      </c>
      <c r="H486" t="str">
        <f>Source!H142</f>
        <v>т</v>
      </c>
      <c r="I486">
        <f>Source!I142</f>
        <v>5.5E-2</v>
      </c>
      <c r="J486">
        <v>1</v>
      </c>
      <c r="K486">
        <f>Source!AC142</f>
        <v>7496.44</v>
      </c>
      <c r="M486">
        <f>ROUND(K486*I486, 2)</f>
        <v>412.3</v>
      </c>
      <c r="N486">
        <f>Source!AC142*IF(Source!BC142&lt;&gt; 0, Source!BC142, 1)</f>
        <v>71665.966400000005</v>
      </c>
      <c r="O486">
        <f>ROUND(N486*I486, 2)</f>
        <v>3941.63</v>
      </c>
      <c r="P486">
        <f>Source!AE142</f>
        <v>0</v>
      </c>
      <c r="R486">
        <f>ROUND(P486*I486, 2)</f>
        <v>0</v>
      </c>
      <c r="S486">
        <f>Source!AE142*IF(Source!BS142&lt;&gt; 0, Source!BS142, 1)</f>
        <v>0</v>
      </c>
      <c r="T486">
        <f>ROUND(S486*I486, 2)</f>
        <v>0</v>
      </c>
      <c r="U486">
        <v>3</v>
      </c>
      <c r="Z486">
        <f>Source!GF142</f>
        <v>2121959860</v>
      </c>
      <c r="AA486">
        <v>1469013559</v>
      </c>
      <c r="AB486">
        <v>222341857</v>
      </c>
    </row>
    <row r="487" spans="1:28" x14ac:dyDescent="0.2">
      <c r="A487">
        <v>20</v>
      </c>
      <c r="B487">
        <v>642</v>
      </c>
      <c r="C487">
        <v>3</v>
      </c>
      <c r="D487">
        <v>0</v>
      </c>
      <c r="E487">
        <f>SmtRes!AV642</f>
        <v>0</v>
      </c>
      <c r="F487" t="str">
        <f>SmtRes!I642</f>
        <v>14.5.09.07-0029</v>
      </c>
      <c r="G487" t="str">
        <f>SmtRes!K642</f>
        <v>Растворитель марки Р-4</v>
      </c>
      <c r="H487" t="str">
        <f>SmtRes!O642</f>
        <v>т</v>
      </c>
      <c r="I487">
        <f>SmtRes!Y642*Source!I143</f>
        <v>4.0079999999999996E-5</v>
      </c>
      <c r="J487">
        <f>SmtRes!AO642</f>
        <v>1</v>
      </c>
      <c r="K487">
        <f>SmtRes!AE642</f>
        <v>11149.43</v>
      </c>
      <c r="L487">
        <f>SmtRes!DB642</f>
        <v>6.69</v>
      </c>
      <c r="M487">
        <f>ROUND(ROUND(L487*Source!I143, 2)*1, 2)</f>
        <v>0.45</v>
      </c>
      <c r="N487">
        <f>SmtRes!AA642</f>
        <v>106588.55</v>
      </c>
      <c r="O487">
        <f>ROUND(ROUND(L487*Source!I143, 2)*SmtRes!DA642, 2)</f>
        <v>4.3</v>
      </c>
      <c r="P487">
        <f>SmtRes!AG642</f>
        <v>0</v>
      </c>
      <c r="Q487">
        <f>SmtRes!DC642</f>
        <v>0</v>
      </c>
      <c r="R487">
        <f>ROUND(ROUND(Q487*Source!I143, 2)*1, 2)</f>
        <v>0</v>
      </c>
      <c r="S487">
        <f>SmtRes!AC642</f>
        <v>0</v>
      </c>
      <c r="T487">
        <f>ROUND(ROUND(Q487*Source!I143, 2)*SmtRes!AK642, 2)</f>
        <v>0</v>
      </c>
      <c r="U487">
        <v>3</v>
      </c>
      <c r="Z487">
        <f>SmtRes!X642</f>
        <v>-296986458</v>
      </c>
      <c r="AA487">
        <v>228994919</v>
      </c>
      <c r="AB487">
        <v>2021318896</v>
      </c>
    </row>
    <row r="488" spans="1:28" x14ac:dyDescent="0.2">
      <c r="A488">
        <v>20</v>
      </c>
      <c r="B488">
        <v>641</v>
      </c>
      <c r="C488">
        <v>3</v>
      </c>
      <c r="D488">
        <v>0</v>
      </c>
      <c r="E488">
        <f>SmtRes!AV641</f>
        <v>0</v>
      </c>
      <c r="F488" t="str">
        <f>SmtRes!I641</f>
        <v>14.4.01.01-0003</v>
      </c>
      <c r="G488" t="str">
        <f>SmtRes!K641</f>
        <v>Грунтовка ГФ-021 красно-коричневая</v>
      </c>
      <c r="H488" t="str">
        <f>SmtRes!O641</f>
        <v>т</v>
      </c>
      <c r="I488">
        <f>SmtRes!Y641*Source!I143</f>
        <v>2.0707999999999999E-5</v>
      </c>
      <c r="J488">
        <f>SmtRes!AO641</f>
        <v>1</v>
      </c>
      <c r="K488">
        <f>SmtRes!AE641</f>
        <v>12560.85</v>
      </c>
      <c r="L488">
        <f>SmtRes!DB641</f>
        <v>3.89</v>
      </c>
      <c r="M488">
        <f>ROUND(ROUND(L488*Source!I143, 2)*1, 2)</f>
        <v>0.26</v>
      </c>
      <c r="N488">
        <f>SmtRes!AA641</f>
        <v>120081.73</v>
      </c>
      <c r="O488">
        <f>ROUND(ROUND(L488*Source!I143, 2)*SmtRes!DA641, 2)</f>
        <v>2.4900000000000002</v>
      </c>
      <c r="P488">
        <f>SmtRes!AG641</f>
        <v>0</v>
      </c>
      <c r="Q488">
        <f>SmtRes!DC641</f>
        <v>0</v>
      </c>
      <c r="R488">
        <f>ROUND(ROUND(Q488*Source!I143, 2)*1, 2)</f>
        <v>0</v>
      </c>
      <c r="S488">
        <f>SmtRes!AC641</f>
        <v>0</v>
      </c>
      <c r="T488">
        <f>ROUND(ROUND(Q488*Source!I143, 2)*SmtRes!AK641, 2)</f>
        <v>0</v>
      </c>
      <c r="U488">
        <v>3</v>
      </c>
      <c r="Z488">
        <f>SmtRes!X641</f>
        <v>1741082987</v>
      </c>
      <c r="AA488">
        <v>-57740767</v>
      </c>
      <c r="AB488">
        <v>315383924</v>
      </c>
    </row>
    <row r="489" spans="1:28" x14ac:dyDescent="0.2">
      <c r="A489">
        <v>20</v>
      </c>
      <c r="B489">
        <v>640</v>
      </c>
      <c r="C489">
        <v>3</v>
      </c>
      <c r="D489">
        <v>0</v>
      </c>
      <c r="E489">
        <f>SmtRes!AV640</f>
        <v>0</v>
      </c>
      <c r="F489" t="str">
        <f>SmtRes!I640</f>
        <v>11.1.03.01-0077</v>
      </c>
      <c r="G489" t="str">
        <f>SmtRes!K640</f>
        <v>Бруски обрезные хвойных пород длиной 4-6,5 м, шириной 75-150 мм, толщиной 40-75 мм, I сорта</v>
      </c>
      <c r="H489" t="str">
        <f>SmtRes!O640</f>
        <v>м3</v>
      </c>
      <c r="I489">
        <f>SmtRes!Y640*Source!I143</f>
        <v>6.8804000000000001E-5</v>
      </c>
      <c r="J489">
        <f>SmtRes!AO640</f>
        <v>1</v>
      </c>
      <c r="K489">
        <f>SmtRes!AE640</f>
        <v>1793.05</v>
      </c>
      <c r="L489">
        <f>SmtRes!DB640</f>
        <v>1.85</v>
      </c>
      <c r="M489">
        <f>ROUND(ROUND(L489*Source!I143, 2)*1, 2)</f>
        <v>0.12</v>
      </c>
      <c r="N489">
        <f>SmtRes!AA640</f>
        <v>17141.560000000001</v>
      </c>
      <c r="O489">
        <f>ROUND(ROUND(L489*Source!I143, 2)*SmtRes!DA640, 2)</f>
        <v>1.1499999999999999</v>
      </c>
      <c r="P489">
        <f>SmtRes!AG640</f>
        <v>0</v>
      </c>
      <c r="Q489">
        <f>SmtRes!DC640</f>
        <v>0</v>
      </c>
      <c r="R489">
        <f>ROUND(ROUND(Q489*Source!I143, 2)*1, 2)</f>
        <v>0</v>
      </c>
      <c r="S489">
        <f>SmtRes!AC640</f>
        <v>0</v>
      </c>
      <c r="T489">
        <f>ROUND(ROUND(Q489*Source!I143, 2)*SmtRes!AK640, 2)</f>
        <v>0</v>
      </c>
      <c r="U489">
        <v>3</v>
      </c>
      <c r="Z489">
        <f>SmtRes!X640</f>
        <v>-128313133</v>
      </c>
      <c r="AA489">
        <v>1300068984</v>
      </c>
      <c r="AB489">
        <v>2016584814</v>
      </c>
    </row>
    <row r="490" spans="1:28" x14ac:dyDescent="0.2">
      <c r="A490">
        <v>20</v>
      </c>
      <c r="B490">
        <v>639</v>
      </c>
      <c r="C490">
        <v>3</v>
      </c>
      <c r="D490">
        <v>0</v>
      </c>
      <c r="E490">
        <f>SmtRes!AV639</f>
        <v>0</v>
      </c>
      <c r="F490" t="str">
        <f>SmtRes!I639</f>
        <v>08.3.11.01-0091</v>
      </c>
      <c r="G490" t="str">
        <f>SmtRes!K639</f>
        <v>Швеллеры № 40 из стали марки Ст0</v>
      </c>
      <c r="H490" t="str">
        <f>SmtRes!O639</f>
        <v>т</v>
      </c>
      <c r="I490">
        <f>SmtRes!Y639*Source!I143</f>
        <v>1.2959200000000002E-4</v>
      </c>
      <c r="J490">
        <f>SmtRes!AO639</f>
        <v>1</v>
      </c>
      <c r="K490">
        <f>SmtRes!AE639</f>
        <v>6246.56</v>
      </c>
      <c r="L490">
        <f>SmtRes!DB639</f>
        <v>12.12</v>
      </c>
      <c r="M490">
        <f>ROUND(ROUND(L490*Source!I143, 2)*1, 2)</f>
        <v>0.81</v>
      </c>
      <c r="N490">
        <f>SmtRes!AA639</f>
        <v>59717.11</v>
      </c>
      <c r="O490">
        <f>ROUND(ROUND(L490*Source!I143, 2)*SmtRes!DA639, 2)</f>
        <v>7.74</v>
      </c>
      <c r="P490">
        <f>SmtRes!AG639</f>
        <v>0</v>
      </c>
      <c r="Q490">
        <f>SmtRes!DC639</f>
        <v>0</v>
      </c>
      <c r="R490">
        <f>ROUND(ROUND(Q490*Source!I143, 2)*1, 2)</f>
        <v>0</v>
      </c>
      <c r="S490">
        <f>SmtRes!AC639</f>
        <v>0</v>
      </c>
      <c r="T490">
        <f>ROUND(ROUND(Q490*Source!I143, 2)*SmtRes!AK639, 2)</f>
        <v>0</v>
      </c>
      <c r="U490">
        <v>3</v>
      </c>
      <c r="Z490">
        <f>SmtRes!X639</f>
        <v>1261042718</v>
      </c>
      <c r="AA490">
        <v>27682358</v>
      </c>
      <c r="AB490">
        <v>-337140723</v>
      </c>
    </row>
    <row r="491" spans="1:28" x14ac:dyDescent="0.2">
      <c r="A491">
        <v>20</v>
      </c>
      <c r="B491">
        <v>638</v>
      </c>
      <c r="C491">
        <v>3</v>
      </c>
      <c r="D491">
        <v>0</v>
      </c>
      <c r="E491">
        <f>SmtRes!AV638</f>
        <v>0</v>
      </c>
      <c r="F491" t="str">
        <f>SmtRes!I638</f>
        <v>08.3.03.06-0002</v>
      </c>
      <c r="G491" t="str">
        <f>SmtRes!K638</f>
        <v>Проволока горячекатаная в мотках, диаметром 6,3-6,5 мм</v>
      </c>
      <c r="H491" t="str">
        <f>SmtRes!O638</f>
        <v>т</v>
      </c>
      <c r="I491">
        <f>SmtRes!Y638*Source!I143</f>
        <v>2.0040000000000002E-6</v>
      </c>
      <c r="J491">
        <f>SmtRes!AO638</f>
        <v>1</v>
      </c>
      <c r="K491">
        <f>SmtRes!AE638</f>
        <v>4751.12</v>
      </c>
      <c r="L491">
        <f>SmtRes!DB638</f>
        <v>0.14000000000000001</v>
      </c>
      <c r="M491">
        <f>ROUND(ROUND(L491*Source!I143, 2)*1, 2)</f>
        <v>0.01</v>
      </c>
      <c r="N491">
        <f>SmtRes!AA638</f>
        <v>45420.71</v>
      </c>
      <c r="O491">
        <f>ROUND(ROUND(L491*Source!I143, 2)*SmtRes!DA638, 2)</f>
        <v>0.1</v>
      </c>
      <c r="P491">
        <f>SmtRes!AG638</f>
        <v>0</v>
      </c>
      <c r="Q491">
        <f>SmtRes!DC638</f>
        <v>0</v>
      </c>
      <c r="R491">
        <f>ROUND(ROUND(Q491*Source!I143, 2)*1, 2)</f>
        <v>0</v>
      </c>
      <c r="S491">
        <f>SmtRes!AC638</f>
        <v>0</v>
      </c>
      <c r="T491">
        <f>ROUND(ROUND(Q491*Source!I143, 2)*SmtRes!AK638, 2)</f>
        <v>0</v>
      </c>
      <c r="U491">
        <v>3</v>
      </c>
      <c r="Z491">
        <f>SmtRes!X638</f>
        <v>-936363311</v>
      </c>
      <c r="AA491">
        <v>1953540998</v>
      </c>
      <c r="AB491">
        <v>-698170758</v>
      </c>
    </row>
    <row r="492" spans="1:28" x14ac:dyDescent="0.2">
      <c r="A492">
        <v>20</v>
      </c>
      <c r="B492">
        <v>637</v>
      </c>
      <c r="C492">
        <v>3</v>
      </c>
      <c r="D492">
        <v>0</v>
      </c>
      <c r="E492">
        <f>SmtRes!AV637</f>
        <v>0</v>
      </c>
      <c r="F492" t="str">
        <f>SmtRes!I637</f>
        <v>08.2.02.11-0007</v>
      </c>
      <c r="G492" t="str">
        <f>SmtRes!K637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492" t="str">
        <f>SmtRes!O637</f>
        <v>10 м</v>
      </c>
      <c r="I492">
        <f>SmtRes!Y637*Source!I143</f>
        <v>1.24916E-3</v>
      </c>
      <c r="J492">
        <f>SmtRes!AO637</f>
        <v>1</v>
      </c>
      <c r="K492">
        <f>SmtRes!AE637</f>
        <v>64.47</v>
      </c>
      <c r="L492">
        <f>SmtRes!DB637</f>
        <v>1.21</v>
      </c>
      <c r="M492">
        <f>ROUND(ROUND(L492*Source!I143, 2)*1, 2)</f>
        <v>0.08</v>
      </c>
      <c r="N492">
        <f>SmtRes!AA637</f>
        <v>616.33000000000004</v>
      </c>
      <c r="O492">
        <f>ROUND(ROUND(L492*Source!I143, 2)*SmtRes!DA637, 2)</f>
        <v>0.76</v>
      </c>
      <c r="P492">
        <f>SmtRes!AG637</f>
        <v>0</v>
      </c>
      <c r="Q492">
        <f>SmtRes!DC637</f>
        <v>0</v>
      </c>
      <c r="R492">
        <f>ROUND(ROUND(Q492*Source!I143, 2)*1, 2)</f>
        <v>0</v>
      </c>
      <c r="S492">
        <f>SmtRes!AC637</f>
        <v>0</v>
      </c>
      <c r="T492">
        <f>ROUND(ROUND(Q492*Source!I143, 2)*SmtRes!AK637, 2)</f>
        <v>0</v>
      </c>
      <c r="U492">
        <v>3</v>
      </c>
      <c r="Z492">
        <f>SmtRes!X637</f>
        <v>4483628</v>
      </c>
      <c r="AA492">
        <v>-1842154134</v>
      </c>
      <c r="AB492">
        <v>494097890</v>
      </c>
    </row>
    <row r="493" spans="1:28" x14ac:dyDescent="0.2">
      <c r="A493">
        <v>20</v>
      </c>
      <c r="B493">
        <v>635</v>
      </c>
      <c r="C493">
        <v>3</v>
      </c>
      <c r="D493">
        <v>0</v>
      </c>
      <c r="E493">
        <f>SmtRes!AV635</f>
        <v>0</v>
      </c>
      <c r="F493" t="str">
        <f>SmtRes!I635</f>
        <v>07.2.07.12-0020</v>
      </c>
      <c r="G493" t="str">
        <f>SmtRes!K635</f>
        <v>Отдельные конструктивные элементы зданий и сооружений с преобладанием горячекатаных профилей, средняя масса сборочной единицы от 0,1 до 0,5 т</v>
      </c>
      <c r="H493" t="str">
        <f>SmtRes!O635</f>
        <v>т</v>
      </c>
      <c r="I493">
        <f>SmtRes!Y635*Source!I143</f>
        <v>1.3360000000000001E-5</v>
      </c>
      <c r="J493">
        <f>SmtRes!AO635</f>
        <v>1</v>
      </c>
      <c r="K493">
        <f>SmtRes!AE635</f>
        <v>8041.65</v>
      </c>
      <c r="L493">
        <f>SmtRes!DB635</f>
        <v>1.61</v>
      </c>
      <c r="M493">
        <f>ROUND(ROUND(L493*Source!I143, 2)*1, 2)</f>
        <v>0.11</v>
      </c>
      <c r="N493">
        <f>SmtRes!AA635</f>
        <v>76878.17</v>
      </c>
      <c r="O493">
        <f>ROUND(ROUND(L493*Source!I143, 2)*SmtRes!DA635, 2)</f>
        <v>1.05</v>
      </c>
      <c r="P493">
        <f>SmtRes!AG635</f>
        <v>0</v>
      </c>
      <c r="Q493">
        <f>SmtRes!DC635</f>
        <v>0</v>
      </c>
      <c r="R493">
        <f>ROUND(ROUND(Q493*Source!I143, 2)*1, 2)</f>
        <v>0</v>
      </c>
      <c r="S493">
        <f>SmtRes!AC635</f>
        <v>0</v>
      </c>
      <c r="T493">
        <f>ROUND(ROUND(Q493*Source!I143, 2)*SmtRes!AK635, 2)</f>
        <v>0</v>
      </c>
      <c r="U493">
        <v>3</v>
      </c>
      <c r="Z493">
        <f>SmtRes!X635</f>
        <v>192534767</v>
      </c>
      <c r="AA493">
        <v>-1394894189</v>
      </c>
      <c r="AB493">
        <v>1893510759</v>
      </c>
    </row>
    <row r="494" spans="1:28" x14ac:dyDescent="0.2">
      <c r="A494">
        <v>20</v>
      </c>
      <c r="B494">
        <v>634</v>
      </c>
      <c r="C494">
        <v>3</v>
      </c>
      <c r="D494">
        <v>0</v>
      </c>
      <c r="E494">
        <f>SmtRes!AV634</f>
        <v>0</v>
      </c>
      <c r="F494" t="str">
        <f>SmtRes!I634</f>
        <v>01.7.20.08-0071</v>
      </c>
      <c r="G494" t="str">
        <f>SmtRes!K634</f>
        <v>Канаты пеньковые пропитанные</v>
      </c>
      <c r="H494" t="str">
        <f>SmtRes!O634</f>
        <v>т</v>
      </c>
      <c r="I494">
        <f>SmtRes!Y634*Source!I143</f>
        <v>6.6800000000000004E-6</v>
      </c>
      <c r="J494">
        <f>SmtRes!AO634</f>
        <v>1</v>
      </c>
      <c r="K494">
        <f>SmtRes!AE634</f>
        <v>30728.69</v>
      </c>
      <c r="L494">
        <f>SmtRes!DB634</f>
        <v>3.07</v>
      </c>
      <c r="M494">
        <f>ROUND(ROUND(L494*Source!I143, 2)*1, 2)</f>
        <v>0.21</v>
      </c>
      <c r="N494">
        <f>SmtRes!AA634</f>
        <v>293766.28000000003</v>
      </c>
      <c r="O494">
        <f>ROUND(ROUND(L494*Source!I143, 2)*SmtRes!DA634, 2)</f>
        <v>2.0099999999999998</v>
      </c>
      <c r="P494">
        <f>SmtRes!AG634</f>
        <v>0</v>
      </c>
      <c r="Q494">
        <f>SmtRes!DC634</f>
        <v>0</v>
      </c>
      <c r="R494">
        <f>ROUND(ROUND(Q494*Source!I143, 2)*1, 2)</f>
        <v>0</v>
      </c>
      <c r="S494">
        <f>SmtRes!AC634</f>
        <v>0</v>
      </c>
      <c r="T494">
        <f>ROUND(ROUND(Q494*Source!I143, 2)*SmtRes!AK634, 2)</f>
        <v>0</v>
      </c>
      <c r="U494">
        <v>3</v>
      </c>
      <c r="Z494">
        <f>SmtRes!X634</f>
        <v>-1850711024</v>
      </c>
      <c r="AA494">
        <v>-1306267028</v>
      </c>
      <c r="AB494">
        <v>466771672</v>
      </c>
    </row>
    <row r="495" spans="1:28" x14ac:dyDescent="0.2">
      <c r="A495">
        <v>20</v>
      </c>
      <c r="B495">
        <v>633</v>
      </c>
      <c r="C495">
        <v>3</v>
      </c>
      <c r="D495">
        <v>0</v>
      </c>
      <c r="E495">
        <f>SmtRes!AV633</f>
        <v>0</v>
      </c>
      <c r="F495" t="str">
        <f>SmtRes!I633</f>
        <v>01.7.15.06-0111</v>
      </c>
      <c r="G495" t="str">
        <f>SmtRes!K633</f>
        <v>Гвозди строительные</v>
      </c>
      <c r="H495" t="str">
        <f>SmtRes!O633</f>
        <v>т</v>
      </c>
      <c r="I495">
        <f>SmtRes!Y633*Source!I143</f>
        <v>6.68E-7</v>
      </c>
      <c r="J495">
        <f>SmtRes!AO633</f>
        <v>1</v>
      </c>
      <c r="K495">
        <f>SmtRes!AE633</f>
        <v>7671.42</v>
      </c>
      <c r="L495">
        <f>SmtRes!DB633</f>
        <v>0.08</v>
      </c>
      <c r="M495">
        <f>ROUND(ROUND(L495*Source!I143, 2)*1, 2)</f>
        <v>0.01</v>
      </c>
      <c r="N495">
        <f>SmtRes!AA633</f>
        <v>73338.78</v>
      </c>
      <c r="O495">
        <f>ROUND(ROUND(L495*Source!I143, 2)*SmtRes!DA633, 2)</f>
        <v>0.1</v>
      </c>
      <c r="P495">
        <f>SmtRes!AG633</f>
        <v>0</v>
      </c>
      <c r="Q495">
        <f>SmtRes!DC633</f>
        <v>0</v>
      </c>
      <c r="R495">
        <f>ROUND(ROUND(Q495*Source!I143, 2)*1, 2)</f>
        <v>0</v>
      </c>
      <c r="S495">
        <f>SmtRes!AC633</f>
        <v>0</v>
      </c>
      <c r="T495">
        <f>ROUND(ROUND(Q495*Source!I143, 2)*SmtRes!AK633, 2)</f>
        <v>0</v>
      </c>
      <c r="U495">
        <v>3</v>
      </c>
      <c r="Z495">
        <f>SmtRes!X633</f>
        <v>628974256</v>
      </c>
      <c r="AA495">
        <v>115486231</v>
      </c>
      <c r="AB495">
        <v>761367653</v>
      </c>
    </row>
    <row r="496" spans="1:28" x14ac:dyDescent="0.2">
      <c r="A496">
        <v>20</v>
      </c>
      <c r="B496">
        <v>632</v>
      </c>
      <c r="C496">
        <v>3</v>
      </c>
      <c r="D496">
        <v>0</v>
      </c>
      <c r="E496">
        <f>SmtRes!AV632</f>
        <v>0</v>
      </c>
      <c r="F496" t="str">
        <f>SmtRes!I632</f>
        <v>01.7.15.03-0041</v>
      </c>
      <c r="G496" t="str">
        <f>SmtRes!K632</f>
        <v>Болты с гайками и шайбами строительные</v>
      </c>
      <c r="H496" t="str">
        <f>SmtRes!O632</f>
        <v>т</v>
      </c>
      <c r="I496">
        <f>SmtRes!Y632*Source!I143</f>
        <v>1.4028000000000001E-3</v>
      </c>
      <c r="J496">
        <f>SmtRes!AO632</f>
        <v>1</v>
      </c>
      <c r="K496">
        <f>SmtRes!AE632</f>
        <v>15854.58</v>
      </c>
      <c r="L496">
        <f>SmtRes!DB632</f>
        <v>332.95</v>
      </c>
      <c r="M496">
        <f>ROUND(ROUND(L496*Source!I143, 2)*1, 2)</f>
        <v>22.24</v>
      </c>
      <c r="N496">
        <f>SmtRes!AA632</f>
        <v>151569.78</v>
      </c>
      <c r="O496">
        <f>ROUND(ROUND(L496*Source!I143, 2)*SmtRes!DA632, 2)</f>
        <v>212.61</v>
      </c>
      <c r="P496">
        <f>SmtRes!AG632</f>
        <v>0</v>
      </c>
      <c r="Q496">
        <f>SmtRes!DC632</f>
        <v>0</v>
      </c>
      <c r="R496">
        <f>ROUND(ROUND(Q496*Source!I143, 2)*1, 2)</f>
        <v>0</v>
      </c>
      <c r="S496">
        <f>SmtRes!AC632</f>
        <v>0</v>
      </c>
      <c r="T496">
        <f>ROUND(ROUND(Q496*Source!I143, 2)*SmtRes!AK632, 2)</f>
        <v>0</v>
      </c>
      <c r="U496">
        <v>3</v>
      </c>
      <c r="Z496">
        <f>SmtRes!X632</f>
        <v>-1069540660</v>
      </c>
      <c r="AA496">
        <v>-1725338024</v>
      </c>
      <c r="AB496">
        <v>-166622240</v>
      </c>
    </row>
    <row r="497" spans="1:28" x14ac:dyDescent="0.2">
      <c r="A497">
        <v>20</v>
      </c>
      <c r="B497">
        <v>631</v>
      </c>
      <c r="C497">
        <v>3</v>
      </c>
      <c r="D497">
        <v>0</v>
      </c>
      <c r="E497">
        <f>SmtRes!AV631</f>
        <v>0</v>
      </c>
      <c r="F497" t="str">
        <f>SmtRes!I631</f>
        <v>01.7.11.07-0032</v>
      </c>
      <c r="G497" t="str">
        <f>SmtRes!K631</f>
        <v>Электроды диаметром 4 мм Э42</v>
      </c>
      <c r="H497" t="str">
        <f>SmtRes!O631</f>
        <v>т</v>
      </c>
      <c r="I497">
        <f>SmtRes!Y631*Source!I143</f>
        <v>2.9391999999999999E-5</v>
      </c>
      <c r="J497">
        <f>SmtRes!AO631</f>
        <v>1</v>
      </c>
      <c r="K497">
        <f>SmtRes!AE631</f>
        <v>10616.1</v>
      </c>
      <c r="L497">
        <f>SmtRes!DB631</f>
        <v>4.67</v>
      </c>
      <c r="M497">
        <f>ROUND(ROUND(L497*Source!I143, 2)*1, 2)</f>
        <v>0.31</v>
      </c>
      <c r="N497">
        <f>SmtRes!AA631</f>
        <v>101489.92</v>
      </c>
      <c r="O497">
        <f>ROUND(ROUND(L497*Source!I143, 2)*SmtRes!DA631, 2)</f>
        <v>2.96</v>
      </c>
      <c r="P497">
        <f>SmtRes!AG631</f>
        <v>0</v>
      </c>
      <c r="Q497">
        <f>SmtRes!DC631</f>
        <v>0</v>
      </c>
      <c r="R497">
        <f>ROUND(ROUND(Q497*Source!I143, 2)*1, 2)</f>
        <v>0</v>
      </c>
      <c r="S497">
        <f>SmtRes!AC631</f>
        <v>0</v>
      </c>
      <c r="T497">
        <f>ROUND(ROUND(Q497*Source!I143, 2)*SmtRes!AK631, 2)</f>
        <v>0</v>
      </c>
      <c r="U497">
        <v>3</v>
      </c>
      <c r="Z497">
        <f>SmtRes!X631</f>
        <v>1344828851</v>
      </c>
      <c r="AA497">
        <v>-1394468864</v>
      </c>
      <c r="AB497">
        <v>380125113</v>
      </c>
    </row>
    <row r="498" spans="1:28" x14ac:dyDescent="0.2">
      <c r="A498">
        <v>20</v>
      </c>
      <c r="B498">
        <v>630</v>
      </c>
      <c r="C498">
        <v>3</v>
      </c>
      <c r="D498">
        <v>0</v>
      </c>
      <c r="E498">
        <f>SmtRes!AV630</f>
        <v>0</v>
      </c>
      <c r="F498" t="str">
        <f>SmtRes!I630</f>
        <v>01.3.02.09-0022</v>
      </c>
      <c r="G498" t="str">
        <f>SmtRes!K630</f>
        <v>Пропан-бутан, смесь техническая</v>
      </c>
      <c r="H498" t="str">
        <f>SmtRes!O630</f>
        <v>кг</v>
      </c>
      <c r="I498">
        <f>SmtRes!Y630*Source!I143</f>
        <v>2.4048E-2</v>
      </c>
      <c r="J498">
        <f>SmtRes!AO630</f>
        <v>1</v>
      </c>
      <c r="K498">
        <f>SmtRes!AE630</f>
        <v>4.47</v>
      </c>
      <c r="L498">
        <f>SmtRes!DB630</f>
        <v>1.61</v>
      </c>
      <c r="M498">
        <f>ROUND(ROUND(L498*Source!I143, 2)*1, 2)</f>
        <v>0.11</v>
      </c>
      <c r="N498">
        <f>SmtRes!AA630</f>
        <v>42.73</v>
      </c>
      <c r="O498">
        <f>ROUND(ROUND(L498*Source!I143, 2)*SmtRes!DA630, 2)</f>
        <v>1.05</v>
      </c>
      <c r="P498">
        <f>SmtRes!AG630</f>
        <v>0</v>
      </c>
      <c r="Q498">
        <f>SmtRes!DC630</f>
        <v>0</v>
      </c>
      <c r="R498">
        <f>ROUND(ROUND(Q498*Source!I143, 2)*1, 2)</f>
        <v>0</v>
      </c>
      <c r="S498">
        <f>SmtRes!AC630</f>
        <v>0</v>
      </c>
      <c r="T498">
        <f>ROUND(ROUND(Q498*Source!I143, 2)*SmtRes!AK630, 2)</f>
        <v>0</v>
      </c>
      <c r="U498">
        <v>3</v>
      </c>
      <c r="Z498">
        <f>SmtRes!X630</f>
        <v>-1411127917</v>
      </c>
      <c r="AA498">
        <v>83566203</v>
      </c>
      <c r="AB498">
        <v>-697753276</v>
      </c>
    </row>
    <row r="499" spans="1:28" x14ac:dyDescent="0.2">
      <c r="A499">
        <v>20</v>
      </c>
      <c r="B499">
        <v>629</v>
      </c>
      <c r="C499">
        <v>3</v>
      </c>
      <c r="D499">
        <v>0</v>
      </c>
      <c r="E499">
        <f>SmtRes!AV629</f>
        <v>0</v>
      </c>
      <c r="F499" t="str">
        <f>SmtRes!I629</f>
        <v>01.3.02.08-0001</v>
      </c>
      <c r="G499" t="str">
        <f>SmtRes!K629</f>
        <v>Кислород технический газообразный</v>
      </c>
      <c r="H499" t="str">
        <f>SmtRes!O629</f>
        <v>м3</v>
      </c>
      <c r="I499">
        <f>SmtRes!Y629*Source!I143</f>
        <v>8.0159999999999995E-2</v>
      </c>
      <c r="J499">
        <f>SmtRes!AO629</f>
        <v>1</v>
      </c>
      <c r="K499">
        <f>SmtRes!AE629</f>
        <v>8.7899999999999991</v>
      </c>
      <c r="L499">
        <f>SmtRes!DB629</f>
        <v>10.55</v>
      </c>
      <c r="M499">
        <f>ROUND(ROUND(L499*Source!I143, 2)*1, 2)</f>
        <v>0.7</v>
      </c>
      <c r="N499">
        <f>SmtRes!AA629</f>
        <v>84.03</v>
      </c>
      <c r="O499">
        <f>ROUND(ROUND(L499*Source!I143, 2)*SmtRes!DA629, 2)</f>
        <v>6.69</v>
      </c>
      <c r="P499">
        <f>SmtRes!AG629</f>
        <v>0</v>
      </c>
      <c r="Q499">
        <f>SmtRes!DC629</f>
        <v>0</v>
      </c>
      <c r="R499">
        <f>ROUND(ROUND(Q499*Source!I143, 2)*1, 2)</f>
        <v>0</v>
      </c>
      <c r="S499">
        <f>SmtRes!AC629</f>
        <v>0</v>
      </c>
      <c r="T499">
        <f>ROUND(ROUND(Q499*Source!I143, 2)*SmtRes!AK629, 2)</f>
        <v>0</v>
      </c>
      <c r="U499">
        <v>3</v>
      </c>
      <c r="Z499">
        <f>SmtRes!X629</f>
        <v>1597319531</v>
      </c>
      <c r="AA499">
        <v>-1568691806</v>
      </c>
      <c r="AB499">
        <v>1232018711</v>
      </c>
    </row>
    <row r="500" spans="1:28" x14ac:dyDescent="0.2">
      <c r="A500">
        <v>20</v>
      </c>
      <c r="B500">
        <v>628</v>
      </c>
      <c r="C500">
        <v>2</v>
      </c>
      <c r="D500">
        <v>0</v>
      </c>
      <c r="E500">
        <f>SmtRes!AV628</f>
        <v>0</v>
      </c>
      <c r="F500" t="str">
        <f>SmtRes!I628</f>
        <v>91.17.04-171</v>
      </c>
      <c r="G500" t="str">
        <f>SmtRes!K628</f>
        <v>Преобразователи сварочные номинальным сварочным током 315-500 А</v>
      </c>
      <c r="H500" t="str">
        <f>SmtRes!O628</f>
        <v>маш.-ч</v>
      </c>
      <c r="I500">
        <f>SmtRes!Y628*Source!I143</f>
        <v>8.8342999999999981E-3</v>
      </c>
      <c r="J500">
        <f>SmtRes!AO628</f>
        <v>1</v>
      </c>
      <c r="K500">
        <f>SmtRes!AF628</f>
        <v>13.92</v>
      </c>
      <c r="L500">
        <f>SmtRes!DB628</f>
        <v>1.84</v>
      </c>
      <c r="M500">
        <f>ROUND(ROUND(L500*Source!I143, 2)*1, 2)</f>
        <v>0.12</v>
      </c>
      <c r="N500">
        <f>SmtRes!AB628</f>
        <v>197.94</v>
      </c>
      <c r="O500">
        <f>ROUND(ROUND(L500*Source!I143, 2)*SmtRes!DA628, 2)</f>
        <v>1.71</v>
      </c>
      <c r="P500">
        <f>SmtRes!AG628</f>
        <v>0</v>
      </c>
      <c r="Q500">
        <f>SmtRes!DC628</f>
        <v>0</v>
      </c>
      <c r="R500">
        <f>ROUND(ROUND(Q500*Source!I143, 2)*1, 2)</f>
        <v>0</v>
      </c>
      <c r="S500">
        <f>SmtRes!AC628</f>
        <v>0</v>
      </c>
      <c r="T500">
        <f>ROUND(ROUND(Q500*Source!I143, 2)*SmtRes!AK628, 2)</f>
        <v>0</v>
      </c>
      <c r="U500">
        <v>2</v>
      </c>
      <c r="Z500">
        <f>SmtRes!X628</f>
        <v>-700358725</v>
      </c>
      <c r="AA500">
        <v>439687694</v>
      </c>
      <c r="AB500">
        <v>-1346563271</v>
      </c>
    </row>
    <row r="501" spans="1:28" x14ac:dyDescent="0.2">
      <c r="A501">
        <v>20</v>
      </c>
      <c r="B501">
        <v>627</v>
      </c>
      <c r="C501">
        <v>2</v>
      </c>
      <c r="D501">
        <v>0</v>
      </c>
      <c r="E501">
        <f>SmtRes!AV627</f>
        <v>0</v>
      </c>
      <c r="F501" t="str">
        <f>SmtRes!I627</f>
        <v>91.17.04-042</v>
      </c>
      <c r="G501" t="str">
        <f>SmtRes!K627</f>
        <v>Аппарат для газовой сварки и резки</v>
      </c>
      <c r="H501" t="str">
        <f>SmtRes!O627</f>
        <v>маш.-ч</v>
      </c>
      <c r="I501">
        <f>SmtRes!Y627*Source!I143</f>
        <v>0.12898077999999999</v>
      </c>
      <c r="J501">
        <f>SmtRes!AO627</f>
        <v>1</v>
      </c>
      <c r="K501">
        <f>SmtRes!AF627</f>
        <v>1.2</v>
      </c>
      <c r="L501">
        <f>SmtRes!DB627</f>
        <v>2.31</v>
      </c>
      <c r="M501">
        <f>ROUND(ROUND(L501*Source!I143, 2)*1, 2)</f>
        <v>0.15</v>
      </c>
      <c r="N501">
        <f>SmtRes!AB627</f>
        <v>17.059999999999999</v>
      </c>
      <c r="O501">
        <f>ROUND(ROUND(L501*Source!I143, 2)*SmtRes!DA627, 2)</f>
        <v>2.13</v>
      </c>
      <c r="P501">
        <f>SmtRes!AG627</f>
        <v>0</v>
      </c>
      <c r="Q501">
        <f>SmtRes!DC627</f>
        <v>0</v>
      </c>
      <c r="R501">
        <f>ROUND(ROUND(Q501*Source!I143, 2)*1, 2)</f>
        <v>0</v>
      </c>
      <c r="S501">
        <f>SmtRes!AC627</f>
        <v>0</v>
      </c>
      <c r="T501">
        <f>ROUND(ROUND(Q501*Source!I143, 2)*SmtRes!AK627, 2)</f>
        <v>0</v>
      </c>
      <c r="U501">
        <v>2</v>
      </c>
      <c r="Z501">
        <f>SmtRes!X627</f>
        <v>-1135352110</v>
      </c>
      <c r="AA501">
        <v>-1753312835</v>
      </c>
      <c r="AB501">
        <v>-897136582</v>
      </c>
    </row>
    <row r="502" spans="1:28" x14ac:dyDescent="0.2">
      <c r="A502">
        <v>20</v>
      </c>
      <c r="B502">
        <v>626</v>
      </c>
      <c r="C502">
        <v>2</v>
      </c>
      <c r="D502">
        <v>0</v>
      </c>
      <c r="E502">
        <f>SmtRes!AV626</f>
        <v>0</v>
      </c>
      <c r="F502" t="str">
        <f>SmtRes!I626</f>
        <v>91.14.02-001</v>
      </c>
      <c r="G502" t="str">
        <f>SmtRes!K626</f>
        <v>Автомобили бортовые, грузоподъемность до 5 т</v>
      </c>
      <c r="H502" t="str">
        <f>SmtRes!O626</f>
        <v>маш.-ч</v>
      </c>
      <c r="I502">
        <f>SmtRes!Y626*Source!I143</f>
        <v>1.6785169999999999E-2</v>
      </c>
      <c r="J502">
        <f>SmtRes!AO626</f>
        <v>1</v>
      </c>
      <c r="K502">
        <f>SmtRes!AF626</f>
        <v>86.79</v>
      </c>
      <c r="L502">
        <f>SmtRes!DB626</f>
        <v>21.81</v>
      </c>
      <c r="M502">
        <f>ROUND(ROUND(L502*Source!I143, 2)*1, 2)</f>
        <v>1.46</v>
      </c>
      <c r="N502">
        <f>SmtRes!AB626</f>
        <v>1234.1500000000001</v>
      </c>
      <c r="O502">
        <f>ROUND(ROUND(L502*Source!I143, 2)*SmtRes!DA626, 2)</f>
        <v>20.76</v>
      </c>
      <c r="P502">
        <f>SmtRes!AG626</f>
        <v>10.130000000000001</v>
      </c>
      <c r="Q502">
        <f>SmtRes!DC626</f>
        <v>2.79</v>
      </c>
      <c r="R502">
        <f>ROUND(ROUND(Q502*Source!I143, 2)*1, 2)</f>
        <v>0.19</v>
      </c>
      <c r="S502">
        <f>SmtRes!AC626</f>
        <v>495.96</v>
      </c>
      <c r="T502">
        <f>ROUND(ROUND(Q502*Source!I143, 2)*SmtRes!AK626, 2)</f>
        <v>9.3000000000000007</v>
      </c>
      <c r="U502">
        <v>2</v>
      </c>
      <c r="Z502">
        <f>SmtRes!X626</f>
        <v>1171957361</v>
      </c>
      <c r="AA502">
        <v>1399406067</v>
      </c>
      <c r="AB502">
        <v>-337305530</v>
      </c>
    </row>
    <row r="503" spans="1:28" x14ac:dyDescent="0.2">
      <c r="A503">
        <v>20</v>
      </c>
      <c r="B503">
        <v>625</v>
      </c>
      <c r="C503">
        <v>2</v>
      </c>
      <c r="D503">
        <v>0</v>
      </c>
      <c r="E503">
        <f>SmtRes!AV625</f>
        <v>0</v>
      </c>
      <c r="F503" t="str">
        <f>SmtRes!I625</f>
        <v>91.05.06-007</v>
      </c>
      <c r="G503" t="str">
        <f>SmtRes!K625</f>
        <v>Краны на гусеничном ходу, грузоподъемность 25 т</v>
      </c>
      <c r="H503" t="str">
        <f>SmtRes!O625</f>
        <v>маш.-ч</v>
      </c>
      <c r="I503">
        <f>SmtRes!Y625*Source!I143</f>
        <v>0.31803479999999995</v>
      </c>
      <c r="J503">
        <f>SmtRes!AO625</f>
        <v>1</v>
      </c>
      <c r="K503">
        <f>SmtRes!AF625</f>
        <v>113.19</v>
      </c>
      <c r="L503">
        <f>SmtRes!DB625</f>
        <v>538.89</v>
      </c>
      <c r="M503">
        <f>ROUND(ROUND(L503*Source!I143, 2)*1, 2)</f>
        <v>36</v>
      </c>
      <c r="N503">
        <f>SmtRes!AB625</f>
        <v>1609.56</v>
      </c>
      <c r="O503">
        <f>ROUND(ROUND(L503*Source!I143, 2)*SmtRes!DA625, 2)</f>
        <v>511.92</v>
      </c>
      <c r="P503">
        <f>SmtRes!AG625</f>
        <v>11.84</v>
      </c>
      <c r="Q503">
        <f>SmtRes!DC625</f>
        <v>62</v>
      </c>
      <c r="R503">
        <f>ROUND(ROUND(Q503*Source!I143, 2)*1, 2)</f>
        <v>4.1399999999999997</v>
      </c>
      <c r="S503">
        <f>SmtRes!AC625</f>
        <v>579.69000000000005</v>
      </c>
      <c r="T503">
        <f>ROUND(ROUND(Q503*Source!I143, 2)*SmtRes!AK625, 2)</f>
        <v>202.69</v>
      </c>
      <c r="U503">
        <v>2</v>
      </c>
      <c r="Z503">
        <f>SmtRes!X625</f>
        <v>1922779253</v>
      </c>
      <c r="AA503">
        <v>-1032718173</v>
      </c>
      <c r="AB503">
        <v>-426848949</v>
      </c>
    </row>
    <row r="504" spans="1:28" x14ac:dyDescent="0.2">
      <c r="A504">
        <v>20</v>
      </c>
      <c r="B504">
        <v>624</v>
      </c>
      <c r="C504">
        <v>2</v>
      </c>
      <c r="D504">
        <v>0</v>
      </c>
      <c r="E504">
        <f>SmtRes!AV624</f>
        <v>0</v>
      </c>
      <c r="F504" t="str">
        <f>SmtRes!I624</f>
        <v>91.05.05-014</v>
      </c>
      <c r="G504" t="str">
        <f>SmtRes!K624</f>
        <v>Краны на автомобильном ходу, грузоподъемность 10 т</v>
      </c>
      <c r="H504" t="str">
        <f>SmtRes!O624</f>
        <v>маш.-ч</v>
      </c>
      <c r="I504">
        <f>SmtRes!Y624*Source!I143</f>
        <v>1.0601159999999998E-2</v>
      </c>
      <c r="J504">
        <f>SmtRes!AO624</f>
        <v>1</v>
      </c>
      <c r="K504">
        <f>SmtRes!AF624</f>
        <v>112.77</v>
      </c>
      <c r="L504">
        <f>SmtRes!DB624</f>
        <v>17.89</v>
      </c>
      <c r="M504">
        <f>ROUND(ROUND(L504*Source!I143, 2)*1, 2)</f>
        <v>1.2</v>
      </c>
      <c r="N504">
        <f>SmtRes!AB624</f>
        <v>1603.59</v>
      </c>
      <c r="O504">
        <f>ROUND(ROUND(L504*Source!I143, 2)*SmtRes!DA624, 2)</f>
        <v>17.059999999999999</v>
      </c>
      <c r="P504">
        <f>SmtRes!AG624</f>
        <v>11.84</v>
      </c>
      <c r="Q504">
        <f>SmtRes!DC624</f>
        <v>2.0699999999999998</v>
      </c>
      <c r="R504">
        <f>ROUND(ROUND(Q504*Source!I143, 2)*1, 2)</f>
        <v>0.14000000000000001</v>
      </c>
      <c r="S504">
        <f>SmtRes!AC624</f>
        <v>579.69000000000005</v>
      </c>
      <c r="T504">
        <f>ROUND(ROUND(Q504*Source!I143, 2)*SmtRes!AK624, 2)</f>
        <v>6.85</v>
      </c>
      <c r="U504">
        <v>2</v>
      </c>
      <c r="Z504">
        <f>SmtRes!X624</f>
        <v>903590057</v>
      </c>
      <c r="AA504">
        <v>1187349410</v>
      </c>
      <c r="AB504">
        <v>135634892</v>
      </c>
    </row>
    <row r="505" spans="1:28" x14ac:dyDescent="0.2">
      <c r="A505">
        <v>20</v>
      </c>
      <c r="B505">
        <v>623</v>
      </c>
      <c r="C505">
        <v>2</v>
      </c>
      <c r="D505">
        <v>0</v>
      </c>
      <c r="E505">
        <f>SmtRes!AV623</f>
        <v>0</v>
      </c>
      <c r="F505" t="str">
        <f>SmtRes!I623</f>
        <v>91.05.02-005</v>
      </c>
      <c r="G505" t="str">
        <f>SmtRes!K623</f>
        <v>Краны козловые, грузоподъемность 32 т</v>
      </c>
      <c r="H505" t="str">
        <f>SmtRes!O623</f>
        <v>маш.-ч</v>
      </c>
      <c r="I505">
        <f>SmtRes!Y623*Source!I143</f>
        <v>8.8342999999999981E-3</v>
      </c>
      <c r="J505">
        <f>SmtRes!AO623</f>
        <v>1</v>
      </c>
      <c r="K505">
        <f>SmtRes!AF623</f>
        <v>121.8</v>
      </c>
      <c r="L505">
        <f>SmtRes!DB623</f>
        <v>16.11</v>
      </c>
      <c r="M505">
        <f>ROUND(ROUND(L505*Source!I143, 2)*1, 2)</f>
        <v>1.08</v>
      </c>
      <c r="N505">
        <f>SmtRes!AB623</f>
        <v>1732</v>
      </c>
      <c r="O505">
        <f>ROUND(ROUND(L505*Source!I143, 2)*SmtRes!DA623, 2)</f>
        <v>15.36</v>
      </c>
      <c r="P505">
        <f>SmtRes!AG623</f>
        <v>13.49</v>
      </c>
      <c r="Q505">
        <f>SmtRes!DC623</f>
        <v>1.96</v>
      </c>
      <c r="R505">
        <f>ROUND(ROUND(Q505*Source!I143, 2)*1, 2)</f>
        <v>0.13</v>
      </c>
      <c r="S505">
        <f>SmtRes!AC623</f>
        <v>660.47</v>
      </c>
      <c r="T505">
        <f>ROUND(ROUND(Q505*Source!I143, 2)*SmtRes!AK623, 2)</f>
        <v>6.36</v>
      </c>
      <c r="U505">
        <v>2</v>
      </c>
      <c r="Z505">
        <f>SmtRes!X623</f>
        <v>1732737796</v>
      </c>
      <c r="AA505">
        <v>421420774</v>
      </c>
      <c r="AB505">
        <v>1837299789</v>
      </c>
    </row>
    <row r="506" spans="1:28" x14ac:dyDescent="0.2">
      <c r="A506">
        <v>20</v>
      </c>
      <c r="B506">
        <v>621</v>
      </c>
      <c r="C506">
        <v>1</v>
      </c>
      <c r="D506">
        <v>0</v>
      </c>
      <c r="E506">
        <f>SmtRes!AV621</f>
        <v>1</v>
      </c>
      <c r="F506" t="str">
        <f>SmtRes!I621</f>
        <v>1-100-32-82</v>
      </c>
      <c r="G506" t="str">
        <f>SmtRes!K621</f>
        <v>Рабочий среднего разряда 3.2</v>
      </c>
      <c r="H506" t="str">
        <f>SmtRes!O621</f>
        <v>чел.-ч.</v>
      </c>
      <c r="I506">
        <f>SmtRes!Y621*Source!I143</f>
        <v>5.590345039999999</v>
      </c>
      <c r="J506">
        <f>SmtRes!AO621</f>
        <v>1</v>
      </c>
      <c r="K506">
        <f>SmtRes!AH621</f>
        <v>7.81</v>
      </c>
      <c r="L506">
        <f>SmtRes!DB621</f>
        <v>718.97</v>
      </c>
      <c r="M506">
        <f>ROUND(ROUND(L506*Source!I143, 2)*1, 2)</f>
        <v>48.03</v>
      </c>
      <c r="N506">
        <f>SmtRes!AD621</f>
        <v>382.38</v>
      </c>
      <c r="O506">
        <f>ROUND(ROUND(L506*Source!I143, 2)*SmtRes!DA621, 2)</f>
        <v>2351.5500000000002</v>
      </c>
      <c r="P506">
        <f>SmtRes!AG621</f>
        <v>0</v>
      </c>
      <c r="Q506">
        <f>SmtRes!DC621</f>
        <v>0</v>
      </c>
      <c r="R506">
        <f>ROUND(ROUND(Q506*Source!I143, 2)*1, 2)</f>
        <v>0</v>
      </c>
      <c r="S506">
        <f>SmtRes!AC621</f>
        <v>0</v>
      </c>
      <c r="T506">
        <f>ROUND(ROUND(Q506*Source!I143, 2)*SmtRes!AK621, 2)</f>
        <v>0</v>
      </c>
      <c r="U506">
        <v>1</v>
      </c>
      <c r="Z506">
        <f>SmtRes!X621</f>
        <v>-1308667438</v>
      </c>
      <c r="AA506">
        <v>-1796054904</v>
      </c>
      <c r="AB506">
        <v>-783202528</v>
      </c>
    </row>
    <row r="507" spans="1:28" x14ac:dyDescent="0.2">
      <c r="A507">
        <v>20</v>
      </c>
      <c r="B507">
        <v>654</v>
      </c>
      <c r="C507">
        <v>3</v>
      </c>
      <c r="D507">
        <v>0</v>
      </c>
      <c r="E507">
        <f>SmtRes!AV654</f>
        <v>0</v>
      </c>
      <c r="F507" t="str">
        <f>SmtRes!I654</f>
        <v>999-9950</v>
      </c>
      <c r="G507" t="str">
        <f>SmtRes!K654</f>
        <v>Вспомогательные ненормируемые материалы (2% от ОЗП)</v>
      </c>
      <c r="H507" t="str">
        <f>SmtRes!O654</f>
        <v>РУБ</v>
      </c>
      <c r="I507">
        <f>SmtRes!Y654*Source!I145</f>
        <v>21.281064000000001</v>
      </c>
      <c r="J507">
        <f>SmtRes!AO654</f>
        <v>1</v>
      </c>
      <c r="K507">
        <f>SmtRes!AE654</f>
        <v>1</v>
      </c>
      <c r="L507">
        <f>SmtRes!DB654</f>
        <v>15.96</v>
      </c>
      <c r="M507">
        <f>ROUND(ROUND(L507*Source!I145, 2)*1, 2)</f>
        <v>21.28</v>
      </c>
      <c r="N507">
        <f>SmtRes!AA654</f>
        <v>9.56</v>
      </c>
      <c r="O507">
        <f>ROUND(ROUND(L507*Source!I145, 2)*SmtRes!DA654, 2)</f>
        <v>203.44</v>
      </c>
      <c r="P507">
        <f>SmtRes!AG654</f>
        <v>0</v>
      </c>
      <c r="Q507">
        <f>SmtRes!DC654</f>
        <v>0</v>
      </c>
      <c r="R507">
        <f>ROUND(ROUND(Q507*Source!I145, 2)*1, 2)</f>
        <v>0</v>
      </c>
      <c r="S507">
        <f>SmtRes!AC654</f>
        <v>0</v>
      </c>
      <c r="T507">
        <f>ROUND(ROUND(Q507*Source!I145, 2)*SmtRes!AK654, 2)</f>
        <v>0</v>
      </c>
      <c r="U507">
        <v>3</v>
      </c>
      <c r="Z507">
        <f>SmtRes!X654</f>
        <v>-1731369543</v>
      </c>
      <c r="AA507">
        <v>-1544322804</v>
      </c>
      <c r="AB507">
        <v>1831113819</v>
      </c>
    </row>
    <row r="508" spans="1:28" x14ac:dyDescent="0.2">
      <c r="A508">
        <v>20</v>
      </c>
      <c r="B508">
        <v>653</v>
      </c>
      <c r="C508">
        <v>3</v>
      </c>
      <c r="D508">
        <v>0</v>
      </c>
      <c r="E508">
        <f>SmtRes!AV653</f>
        <v>0</v>
      </c>
      <c r="F508" t="str">
        <f>SmtRes!I653</f>
        <v>01.7.11.07-0035</v>
      </c>
      <c r="G508" t="str">
        <f>SmtRes!K653</f>
        <v>Электроды диаметром 4 мм Э46</v>
      </c>
      <c r="H508" t="str">
        <f>SmtRes!O653</f>
        <v>т</v>
      </c>
      <c r="I508">
        <f>SmtRes!Y653*Source!I145</f>
        <v>2.3867859999999998E-2</v>
      </c>
      <c r="J508">
        <f>SmtRes!AO653</f>
        <v>1</v>
      </c>
      <c r="K508">
        <f>SmtRes!AE653</f>
        <v>11891.1</v>
      </c>
      <c r="L508">
        <f>SmtRes!DB653</f>
        <v>212.85</v>
      </c>
      <c r="M508">
        <f>ROUND(ROUND(L508*Source!I145, 2)*1, 2)</f>
        <v>283.81</v>
      </c>
      <c r="N508">
        <f>SmtRes!AA653</f>
        <v>113678.92</v>
      </c>
      <c r="O508">
        <f>ROUND(ROUND(L508*Source!I145, 2)*SmtRes!DA653, 2)</f>
        <v>2713.22</v>
      </c>
      <c r="P508">
        <f>SmtRes!AG653</f>
        <v>0</v>
      </c>
      <c r="Q508">
        <f>SmtRes!DC653</f>
        <v>0</v>
      </c>
      <c r="R508">
        <f>ROUND(ROUND(Q508*Source!I145, 2)*1, 2)</f>
        <v>0</v>
      </c>
      <c r="S508">
        <f>SmtRes!AC653</f>
        <v>0</v>
      </c>
      <c r="T508">
        <f>ROUND(ROUND(Q508*Source!I145, 2)*SmtRes!AK653, 2)</f>
        <v>0</v>
      </c>
      <c r="U508">
        <v>3</v>
      </c>
      <c r="Z508">
        <f>SmtRes!X653</f>
        <v>-2063612885</v>
      </c>
      <c r="AA508">
        <v>1347236949</v>
      </c>
      <c r="AB508">
        <v>663626300</v>
      </c>
    </row>
    <row r="509" spans="1:28" x14ac:dyDescent="0.2">
      <c r="A509">
        <v>20</v>
      </c>
      <c r="B509">
        <v>652</v>
      </c>
      <c r="C509">
        <v>3</v>
      </c>
      <c r="D509">
        <v>0</v>
      </c>
      <c r="E509">
        <f>SmtRes!AV652</f>
        <v>0</v>
      </c>
      <c r="F509" t="str">
        <f>SmtRes!I652</f>
        <v>01.3.02.09-0022</v>
      </c>
      <c r="G509" t="str">
        <f>SmtRes!K652</f>
        <v>Пропан-бутан, смесь техническая</v>
      </c>
      <c r="H509" t="str">
        <f>SmtRes!O652</f>
        <v>кг</v>
      </c>
      <c r="I509">
        <f>SmtRes!Y652*Source!I145</f>
        <v>0.26667999999999997</v>
      </c>
      <c r="J509">
        <f>SmtRes!AO652</f>
        <v>1</v>
      </c>
      <c r="K509">
        <f>SmtRes!AE652</f>
        <v>4.47</v>
      </c>
      <c r="L509">
        <f>SmtRes!DB652</f>
        <v>0.89</v>
      </c>
      <c r="M509">
        <f>ROUND(ROUND(L509*Source!I145, 2)*1, 2)</f>
        <v>1.19</v>
      </c>
      <c r="N509">
        <f>SmtRes!AA652</f>
        <v>42.73</v>
      </c>
      <c r="O509">
        <f>ROUND(ROUND(L509*Source!I145, 2)*SmtRes!DA652, 2)</f>
        <v>11.38</v>
      </c>
      <c r="P509">
        <f>SmtRes!AG652</f>
        <v>0</v>
      </c>
      <c r="Q509">
        <f>SmtRes!DC652</f>
        <v>0</v>
      </c>
      <c r="R509">
        <f>ROUND(ROUND(Q509*Source!I145, 2)*1, 2)</f>
        <v>0</v>
      </c>
      <c r="S509">
        <f>SmtRes!AC652</f>
        <v>0</v>
      </c>
      <c r="T509">
        <f>ROUND(ROUND(Q509*Source!I145, 2)*SmtRes!AK652, 2)</f>
        <v>0</v>
      </c>
      <c r="U509">
        <v>3</v>
      </c>
      <c r="Z509">
        <f>SmtRes!X652</f>
        <v>-1411127917</v>
      </c>
      <c r="AA509">
        <v>83566203</v>
      </c>
      <c r="AB509">
        <v>-697753276</v>
      </c>
    </row>
    <row r="510" spans="1:28" x14ac:dyDescent="0.2">
      <c r="A510">
        <v>20</v>
      </c>
      <c r="B510">
        <v>651</v>
      </c>
      <c r="C510">
        <v>3</v>
      </c>
      <c r="D510">
        <v>0</v>
      </c>
      <c r="E510">
        <f>SmtRes!AV651</f>
        <v>0</v>
      </c>
      <c r="F510" t="str">
        <f>SmtRes!I651</f>
        <v>01.3.02.08-0001</v>
      </c>
      <c r="G510" t="str">
        <f>SmtRes!K651</f>
        <v>Кислород технический газообразный</v>
      </c>
      <c r="H510" t="str">
        <f>SmtRes!O651</f>
        <v>м3</v>
      </c>
      <c r="I510">
        <f>SmtRes!Y651*Source!I145</f>
        <v>1.2000599999999999</v>
      </c>
      <c r="J510">
        <f>SmtRes!AO651</f>
        <v>1</v>
      </c>
      <c r="K510">
        <f>SmtRes!AE651</f>
        <v>8.7899999999999991</v>
      </c>
      <c r="L510">
        <f>SmtRes!DB651</f>
        <v>7.91</v>
      </c>
      <c r="M510">
        <f>ROUND(ROUND(L510*Source!I145, 2)*1, 2)</f>
        <v>10.55</v>
      </c>
      <c r="N510">
        <f>SmtRes!AA651</f>
        <v>84.03</v>
      </c>
      <c r="O510">
        <f>ROUND(ROUND(L510*Source!I145, 2)*SmtRes!DA651, 2)</f>
        <v>100.86</v>
      </c>
      <c r="P510">
        <f>SmtRes!AG651</f>
        <v>0</v>
      </c>
      <c r="Q510">
        <f>SmtRes!DC651</f>
        <v>0</v>
      </c>
      <c r="R510">
        <f>ROUND(ROUND(Q510*Source!I145, 2)*1, 2)</f>
        <v>0</v>
      </c>
      <c r="S510">
        <f>SmtRes!AC651</f>
        <v>0</v>
      </c>
      <c r="T510">
        <f>ROUND(ROUND(Q510*Source!I145, 2)*SmtRes!AK651, 2)</f>
        <v>0</v>
      </c>
      <c r="U510">
        <v>3</v>
      </c>
      <c r="Z510">
        <f>SmtRes!X651</f>
        <v>1597319531</v>
      </c>
      <c r="AA510">
        <v>-1568691806</v>
      </c>
      <c r="AB510">
        <v>1232018711</v>
      </c>
    </row>
    <row r="511" spans="1:28" x14ac:dyDescent="0.2">
      <c r="A511">
        <v>20</v>
      </c>
      <c r="B511">
        <v>650</v>
      </c>
      <c r="C511">
        <v>2</v>
      </c>
      <c r="D511">
        <v>0</v>
      </c>
      <c r="E511">
        <f>SmtRes!AV650</f>
        <v>0</v>
      </c>
      <c r="F511" t="str">
        <f>SmtRes!I650</f>
        <v>91.21.16-001</v>
      </c>
      <c r="G511" t="str">
        <f>SmtRes!K650</f>
        <v>Пресс-ножницы комбинированные</v>
      </c>
      <c r="H511" t="str">
        <f>SmtRes!O650</f>
        <v>маш.-ч</v>
      </c>
      <c r="I511">
        <f>SmtRes!Y650*Source!I145</f>
        <v>3.5268429999999991</v>
      </c>
      <c r="J511">
        <f>SmtRes!AO650</f>
        <v>1</v>
      </c>
      <c r="K511">
        <f>SmtRes!AF650</f>
        <v>14.3</v>
      </c>
      <c r="L511">
        <f>SmtRes!DB650</f>
        <v>37.82</v>
      </c>
      <c r="M511">
        <f>ROUND(ROUND(L511*Source!I145, 2)*1, 2)</f>
        <v>50.43</v>
      </c>
      <c r="N511">
        <f>SmtRes!AB650</f>
        <v>203.35</v>
      </c>
      <c r="O511">
        <f>ROUND(ROUND(L511*Source!I145, 2)*SmtRes!DA650, 2)</f>
        <v>717.11</v>
      </c>
      <c r="P511">
        <f>SmtRes!AG650</f>
        <v>8.82</v>
      </c>
      <c r="Q511">
        <f>SmtRes!DC650</f>
        <v>23.33</v>
      </c>
      <c r="R511">
        <f>ROUND(ROUND(Q511*Source!I145, 2)*1, 2)</f>
        <v>31.11</v>
      </c>
      <c r="S511">
        <f>SmtRes!AC650</f>
        <v>431.83</v>
      </c>
      <c r="T511">
        <f>ROUND(ROUND(Q511*Source!I145, 2)*SmtRes!AK650, 2)</f>
        <v>1523.15</v>
      </c>
      <c r="U511">
        <v>2</v>
      </c>
      <c r="Z511">
        <f>SmtRes!X650</f>
        <v>-575501913</v>
      </c>
      <c r="AA511">
        <v>1649159373</v>
      </c>
      <c r="AB511">
        <v>-48586562</v>
      </c>
    </row>
    <row r="512" spans="1:28" x14ac:dyDescent="0.2">
      <c r="A512">
        <v>20</v>
      </c>
      <c r="B512">
        <v>649</v>
      </c>
      <c r="C512">
        <v>2</v>
      </c>
      <c r="D512">
        <v>0</v>
      </c>
      <c r="E512">
        <f>SmtRes!AV649</f>
        <v>0</v>
      </c>
      <c r="F512" t="str">
        <f>SmtRes!I649</f>
        <v>91.21.12-002</v>
      </c>
      <c r="G512" t="str">
        <f>SmtRes!K649</f>
        <v>Ножницы листовые кривошипные гильотинные</v>
      </c>
      <c r="H512" t="str">
        <f>SmtRes!O649</f>
        <v>маш.-ч</v>
      </c>
      <c r="I512">
        <f>SmtRes!Y649*Source!I145</f>
        <v>4.2322115999999994</v>
      </c>
      <c r="J512">
        <f>SmtRes!AO649</f>
        <v>1</v>
      </c>
      <c r="K512">
        <f>SmtRes!AF649</f>
        <v>70.66</v>
      </c>
      <c r="L512">
        <f>SmtRes!DB649</f>
        <v>224.27</v>
      </c>
      <c r="M512">
        <f>ROUND(ROUND(L512*Source!I145, 2)*1, 2)</f>
        <v>299.04000000000002</v>
      </c>
      <c r="N512">
        <f>SmtRes!AB649</f>
        <v>1004.79</v>
      </c>
      <c r="O512">
        <f>ROUND(ROUND(L512*Source!I145, 2)*SmtRes!DA649, 2)</f>
        <v>4252.3500000000004</v>
      </c>
      <c r="P512">
        <f>SmtRes!AG649</f>
        <v>0</v>
      </c>
      <c r="Q512">
        <f>SmtRes!DC649</f>
        <v>0</v>
      </c>
      <c r="R512">
        <f>ROUND(ROUND(Q512*Source!I145, 2)*1, 2)</f>
        <v>0</v>
      </c>
      <c r="S512">
        <f>SmtRes!AC649</f>
        <v>0</v>
      </c>
      <c r="T512">
        <f>ROUND(ROUND(Q512*Source!I145, 2)*SmtRes!AK649, 2)</f>
        <v>0</v>
      </c>
      <c r="U512">
        <v>2</v>
      </c>
      <c r="Z512">
        <f>SmtRes!X649</f>
        <v>1386383491</v>
      </c>
      <c r="AA512">
        <v>1150806055</v>
      </c>
      <c r="AB512">
        <v>724828900</v>
      </c>
    </row>
    <row r="513" spans="1:28" x14ac:dyDescent="0.2">
      <c r="A513">
        <v>20</v>
      </c>
      <c r="B513">
        <v>648</v>
      </c>
      <c r="C513">
        <v>2</v>
      </c>
      <c r="D513">
        <v>0</v>
      </c>
      <c r="E513">
        <f>SmtRes!AV648</f>
        <v>0</v>
      </c>
      <c r="F513" t="str">
        <f>SmtRes!I648</f>
        <v>91.17.04-233</v>
      </c>
      <c r="G513" t="str">
        <f>SmtRes!K648</f>
        <v>Установки для сварки ручной дуговой (постоянного тока)</v>
      </c>
      <c r="H513" t="str">
        <f>SmtRes!O648</f>
        <v>маш.-ч</v>
      </c>
      <c r="I513">
        <f>SmtRes!Y648*Source!I145</f>
        <v>37.560877949999991</v>
      </c>
      <c r="J513">
        <f>SmtRes!AO648</f>
        <v>1</v>
      </c>
      <c r="K513">
        <f>SmtRes!AF648</f>
        <v>8.68</v>
      </c>
      <c r="L513">
        <f>SmtRes!DB648</f>
        <v>244.5</v>
      </c>
      <c r="M513">
        <f>ROUND(ROUND(L513*Source!I145, 2)*1, 2)</f>
        <v>326.02</v>
      </c>
      <c r="N513">
        <f>SmtRes!AB648</f>
        <v>123.43</v>
      </c>
      <c r="O513">
        <f>ROUND(ROUND(L513*Source!I145, 2)*SmtRes!DA648, 2)</f>
        <v>4636</v>
      </c>
      <c r="P513">
        <f>SmtRes!AG648</f>
        <v>0</v>
      </c>
      <c r="Q513">
        <f>SmtRes!DC648</f>
        <v>0</v>
      </c>
      <c r="R513">
        <f>ROUND(ROUND(Q513*Source!I145, 2)*1, 2)</f>
        <v>0</v>
      </c>
      <c r="S513">
        <f>SmtRes!AC648</f>
        <v>0</v>
      </c>
      <c r="T513">
        <f>ROUND(ROUND(Q513*Source!I145, 2)*SmtRes!AK648, 2)</f>
        <v>0</v>
      </c>
      <c r="U513">
        <v>2</v>
      </c>
      <c r="Z513">
        <f>SmtRes!X648</f>
        <v>-1277097320</v>
      </c>
      <c r="AA513">
        <v>2017564419</v>
      </c>
      <c r="AB513">
        <v>-164228886</v>
      </c>
    </row>
    <row r="514" spans="1:28" x14ac:dyDescent="0.2">
      <c r="A514">
        <v>20</v>
      </c>
      <c r="B514">
        <v>647</v>
      </c>
      <c r="C514">
        <v>2</v>
      </c>
      <c r="D514">
        <v>0</v>
      </c>
      <c r="E514">
        <f>SmtRes!AV647</f>
        <v>0</v>
      </c>
      <c r="F514" t="str">
        <f>SmtRes!I647</f>
        <v>91.17.04-042</v>
      </c>
      <c r="G514" t="str">
        <f>SmtRes!K647</f>
        <v>Аппарат для газовой сварки и резки</v>
      </c>
      <c r="H514" t="str">
        <f>SmtRes!O647</f>
        <v>маш.-ч</v>
      </c>
      <c r="I514">
        <f>SmtRes!Y647*Source!I145</f>
        <v>2.6451322499999996</v>
      </c>
      <c r="J514">
        <f>SmtRes!AO647</f>
        <v>1</v>
      </c>
      <c r="K514">
        <f>SmtRes!AF647</f>
        <v>1.2</v>
      </c>
      <c r="L514">
        <f>SmtRes!DB647</f>
        <v>2.38</v>
      </c>
      <c r="M514">
        <f>ROUND(ROUND(L514*Source!I145, 2)*1, 2)</f>
        <v>3.17</v>
      </c>
      <c r="N514">
        <f>SmtRes!AB647</f>
        <v>17.059999999999999</v>
      </c>
      <c r="O514">
        <f>ROUND(ROUND(L514*Source!I145, 2)*SmtRes!DA647, 2)</f>
        <v>45.08</v>
      </c>
      <c r="P514">
        <f>SmtRes!AG647</f>
        <v>0</v>
      </c>
      <c r="Q514">
        <f>SmtRes!DC647</f>
        <v>0</v>
      </c>
      <c r="R514">
        <f>ROUND(ROUND(Q514*Source!I145, 2)*1, 2)</f>
        <v>0</v>
      </c>
      <c r="S514">
        <f>SmtRes!AC647</f>
        <v>0</v>
      </c>
      <c r="T514">
        <f>ROUND(ROUND(Q514*Source!I145, 2)*SmtRes!AK647, 2)</f>
        <v>0</v>
      </c>
      <c r="U514">
        <v>2</v>
      </c>
      <c r="Z514">
        <f>SmtRes!X647</f>
        <v>-1135352110</v>
      </c>
      <c r="AA514">
        <v>-1753312835</v>
      </c>
      <c r="AB514">
        <v>-897136582</v>
      </c>
    </row>
    <row r="515" spans="1:28" x14ac:dyDescent="0.2">
      <c r="A515">
        <v>20</v>
      </c>
      <c r="B515">
        <v>646</v>
      </c>
      <c r="C515">
        <v>2</v>
      </c>
      <c r="D515">
        <v>0</v>
      </c>
      <c r="E515">
        <f>SmtRes!AV646</f>
        <v>0</v>
      </c>
      <c r="F515" t="str">
        <f>SmtRes!I646</f>
        <v>91.14.02-002</v>
      </c>
      <c r="G515" t="str">
        <f>SmtRes!K646</f>
        <v>Автомобили бортовые, грузоподъемность до 8 т</v>
      </c>
      <c r="H515" t="str">
        <f>SmtRes!O646</f>
        <v>маш.-ч</v>
      </c>
      <c r="I515">
        <f>SmtRes!Y646*Source!I145</f>
        <v>0.88171074999999977</v>
      </c>
      <c r="J515">
        <f>SmtRes!AO646</f>
        <v>1</v>
      </c>
      <c r="K515">
        <f>SmtRes!AF646</f>
        <v>107.03</v>
      </c>
      <c r="L515">
        <f>SmtRes!DB646</f>
        <v>70.78</v>
      </c>
      <c r="M515">
        <f>ROUND(ROUND(L515*Source!I145, 2)*1, 2)</f>
        <v>94.38</v>
      </c>
      <c r="N515">
        <f>SmtRes!AB646</f>
        <v>1521.97</v>
      </c>
      <c r="O515">
        <f>ROUND(ROUND(L515*Source!I145, 2)*SmtRes!DA646, 2)</f>
        <v>1342.08</v>
      </c>
      <c r="P515">
        <f>SmtRes!AG646</f>
        <v>10.130000000000001</v>
      </c>
      <c r="Q515">
        <f>SmtRes!DC646</f>
        <v>6.71</v>
      </c>
      <c r="R515">
        <f>ROUND(ROUND(Q515*Source!I145, 2)*1, 2)</f>
        <v>8.9499999999999993</v>
      </c>
      <c r="S515">
        <f>SmtRes!AC646</f>
        <v>495.96</v>
      </c>
      <c r="T515">
        <f>ROUND(ROUND(Q515*Source!I145, 2)*SmtRes!AK646, 2)</f>
        <v>438.19</v>
      </c>
      <c r="U515">
        <v>2</v>
      </c>
      <c r="Z515">
        <f>SmtRes!X646</f>
        <v>1565185662</v>
      </c>
      <c r="AA515">
        <v>714135053</v>
      </c>
      <c r="AB515">
        <v>57213464</v>
      </c>
    </row>
    <row r="516" spans="1:28" x14ac:dyDescent="0.2">
      <c r="A516">
        <v>20</v>
      </c>
      <c r="B516">
        <v>645</v>
      </c>
      <c r="C516">
        <v>2</v>
      </c>
      <c r="D516">
        <v>0</v>
      </c>
      <c r="E516">
        <f>SmtRes!AV645</f>
        <v>0</v>
      </c>
      <c r="F516" t="str">
        <f>SmtRes!I645</f>
        <v>91.05.05-014</v>
      </c>
      <c r="G516" t="str">
        <f>SmtRes!K645</f>
        <v>Краны на автомобильном ходу, грузоподъемность 10 т</v>
      </c>
      <c r="H516" t="str">
        <f>SmtRes!O645</f>
        <v>маш.-ч</v>
      </c>
      <c r="I516">
        <f>SmtRes!Y645*Source!I145</f>
        <v>6.8773438499999981</v>
      </c>
      <c r="J516">
        <f>SmtRes!AO645</f>
        <v>1</v>
      </c>
      <c r="K516">
        <f>SmtRes!AF645</f>
        <v>112.77</v>
      </c>
      <c r="L516">
        <f>SmtRes!DB645</f>
        <v>581.64</v>
      </c>
      <c r="M516">
        <f>ROUND(ROUND(L516*Source!I145, 2)*1, 2)</f>
        <v>775.56</v>
      </c>
      <c r="N516">
        <f>SmtRes!AB645</f>
        <v>1603.59</v>
      </c>
      <c r="O516">
        <f>ROUND(ROUND(L516*Source!I145, 2)*SmtRes!DA645, 2)</f>
        <v>11028.46</v>
      </c>
      <c r="P516">
        <f>SmtRes!AG645</f>
        <v>11.84</v>
      </c>
      <c r="Q516">
        <f>SmtRes!DC645</f>
        <v>61.07</v>
      </c>
      <c r="R516">
        <f>ROUND(ROUND(Q516*Source!I145, 2)*1, 2)</f>
        <v>81.430000000000007</v>
      </c>
      <c r="S516">
        <f>SmtRes!AC645</f>
        <v>579.69000000000005</v>
      </c>
      <c r="T516">
        <f>ROUND(ROUND(Q516*Source!I145, 2)*SmtRes!AK645, 2)</f>
        <v>3986.81</v>
      </c>
      <c r="U516">
        <v>2</v>
      </c>
      <c r="Z516">
        <f>SmtRes!X645</f>
        <v>903590057</v>
      </c>
      <c r="AA516">
        <v>1187349410</v>
      </c>
      <c r="AB516">
        <v>135634892</v>
      </c>
    </row>
    <row r="517" spans="1:28" x14ac:dyDescent="0.2">
      <c r="A517">
        <v>20</v>
      </c>
      <c r="B517">
        <v>643</v>
      </c>
      <c r="C517">
        <v>1</v>
      </c>
      <c r="D517">
        <v>0</v>
      </c>
      <c r="E517">
        <f>SmtRes!AV643</f>
        <v>1</v>
      </c>
      <c r="F517" t="str">
        <f>SmtRes!I643</f>
        <v>1-100-38-82</v>
      </c>
      <c r="G517" t="str">
        <f>SmtRes!K643</f>
        <v>Рабочий среднего разряда 3.8</v>
      </c>
      <c r="H517" t="str">
        <f>SmtRes!O643</f>
        <v>чел.-ч.</v>
      </c>
      <c r="I517">
        <f>SmtRes!Y643*Source!I145</f>
        <v>167.52504249999996</v>
      </c>
      <c r="J517">
        <f>SmtRes!AO643</f>
        <v>1</v>
      </c>
      <c r="K517">
        <f>SmtRes!AH643</f>
        <v>8.4</v>
      </c>
      <c r="L517">
        <f>SmtRes!DB643</f>
        <v>1055.3599999999999</v>
      </c>
      <c r="M517">
        <f>ROUND(ROUND(L517*Source!I145, 2)*1, 2)</f>
        <v>1407.22</v>
      </c>
      <c r="N517">
        <f>SmtRes!AD643</f>
        <v>411.26</v>
      </c>
      <c r="O517">
        <f>ROUND(ROUND(L517*Source!I145, 2)*SmtRes!DA643, 2)</f>
        <v>68897.490000000005</v>
      </c>
      <c r="P517">
        <f>SmtRes!AG643</f>
        <v>0</v>
      </c>
      <c r="Q517">
        <f>SmtRes!DC643</f>
        <v>0</v>
      </c>
      <c r="R517">
        <f>ROUND(ROUND(Q517*Source!I145, 2)*1, 2)</f>
        <v>0</v>
      </c>
      <c r="S517">
        <f>SmtRes!AC643</f>
        <v>0</v>
      </c>
      <c r="T517">
        <f>ROUND(ROUND(Q517*Source!I145, 2)*SmtRes!AK643, 2)</f>
        <v>0</v>
      </c>
      <c r="U517">
        <v>1</v>
      </c>
      <c r="Z517">
        <f>SmtRes!X643</f>
        <v>300547253</v>
      </c>
      <c r="AA517">
        <v>-4682588</v>
      </c>
      <c r="AB517">
        <v>-1172100142</v>
      </c>
    </row>
    <row r="518" spans="1:28" x14ac:dyDescent="0.2">
      <c r="A518">
        <f>Source!A146</f>
        <v>17</v>
      </c>
      <c r="B518">
        <v>146</v>
      </c>
      <c r="C518">
        <v>3</v>
      </c>
      <c r="D518">
        <f>Source!BI146</f>
        <v>1</v>
      </c>
      <c r="E518">
        <f>Source!FS146</f>
        <v>0</v>
      </c>
      <c r="F518" t="str">
        <f>Source!F146</f>
        <v>08.3.05.02-0103</v>
      </c>
      <c r="G518" t="str">
        <f>Source!G146</f>
        <v>лист СП ПВ 508, ТУ 36-26.11-5-89</v>
      </c>
      <c r="H518" t="str">
        <f>Source!H146</f>
        <v>т</v>
      </c>
      <c r="I518">
        <f>Source!I146</f>
        <v>1.3759999999999999</v>
      </c>
      <c r="J518">
        <v>1</v>
      </c>
      <c r="K518">
        <f>Source!AC146</f>
        <v>5692.12</v>
      </c>
      <c r="M518">
        <f>ROUND(K518*I518, 2)</f>
        <v>7832.36</v>
      </c>
      <c r="N518">
        <f>Source!AC146*IF(Source!BC146&lt;&gt; 0, Source!BC146, 1)</f>
        <v>54416.667200000004</v>
      </c>
      <c r="O518">
        <f>ROUND(N518*I518, 2)</f>
        <v>74877.33</v>
      </c>
      <c r="P518">
        <f>Source!AE146</f>
        <v>0</v>
      </c>
      <c r="R518">
        <f>ROUND(P518*I518, 2)</f>
        <v>0</v>
      </c>
      <c r="S518">
        <f>Source!AE146*IF(Source!BS146&lt;&gt; 0, Source!BS146, 1)</f>
        <v>0</v>
      </c>
      <c r="T518">
        <f>ROUND(S518*I518, 2)</f>
        <v>0</v>
      </c>
      <c r="U518">
        <v>3</v>
      </c>
      <c r="Z518">
        <f>Source!GF146</f>
        <v>540521819</v>
      </c>
      <c r="AA518">
        <v>-139796345</v>
      </c>
      <c r="AB518">
        <v>1488669700</v>
      </c>
    </row>
    <row r="519" spans="1:28" x14ac:dyDescent="0.2">
      <c r="A519">
        <v>20</v>
      </c>
      <c r="B519">
        <v>665</v>
      </c>
      <c r="C519">
        <v>3</v>
      </c>
      <c r="D519">
        <v>0</v>
      </c>
      <c r="E519">
        <f>SmtRes!AV665</f>
        <v>0</v>
      </c>
      <c r="F519" t="str">
        <f>SmtRes!I665</f>
        <v>999-9950</v>
      </c>
      <c r="G519" t="str">
        <f>SmtRes!K665</f>
        <v>Вспомогательные ненормируемые материалы (2% от ОЗП)</v>
      </c>
      <c r="H519" t="str">
        <f>SmtRes!O665</f>
        <v>РУБ</v>
      </c>
      <c r="I519">
        <f>SmtRes!Y665*Source!I147</f>
        <v>7.2804540000000006</v>
      </c>
      <c r="J519">
        <f>SmtRes!AO665</f>
        <v>1</v>
      </c>
      <c r="K519">
        <f>SmtRes!AE665</f>
        <v>1</v>
      </c>
      <c r="L519">
        <f>SmtRes!DB665</f>
        <v>15.63</v>
      </c>
      <c r="M519">
        <f>ROUND(ROUND(L519*Source!I147, 2)*1, 2)</f>
        <v>7.28</v>
      </c>
      <c r="N519">
        <f>SmtRes!AA665</f>
        <v>9.56</v>
      </c>
      <c r="O519">
        <f>ROUND(ROUND(L519*Source!I147, 2)*SmtRes!DA665, 2)</f>
        <v>69.599999999999994</v>
      </c>
      <c r="P519">
        <f>SmtRes!AG665</f>
        <v>0</v>
      </c>
      <c r="Q519">
        <f>SmtRes!DC665</f>
        <v>0</v>
      </c>
      <c r="R519">
        <f>ROUND(ROUND(Q519*Source!I147, 2)*1, 2)</f>
        <v>0</v>
      </c>
      <c r="S519">
        <f>SmtRes!AC665</f>
        <v>0</v>
      </c>
      <c r="T519">
        <f>ROUND(ROUND(Q519*Source!I147, 2)*SmtRes!AK665, 2)</f>
        <v>0</v>
      </c>
      <c r="U519">
        <v>3</v>
      </c>
      <c r="Z519">
        <f>SmtRes!X665</f>
        <v>-1731369543</v>
      </c>
      <c r="AA519">
        <v>-1544322804</v>
      </c>
      <c r="AB519">
        <v>1831113819</v>
      </c>
    </row>
    <row r="520" spans="1:28" x14ac:dyDescent="0.2">
      <c r="A520">
        <v>20</v>
      </c>
      <c r="B520">
        <v>664</v>
      </c>
      <c r="C520">
        <v>3</v>
      </c>
      <c r="D520">
        <v>0</v>
      </c>
      <c r="E520">
        <f>SmtRes!AV664</f>
        <v>0</v>
      </c>
      <c r="F520" t="str">
        <f>SmtRes!I664</f>
        <v>01.7.11.07-0044</v>
      </c>
      <c r="G520" t="str">
        <f>SmtRes!K664</f>
        <v>Электроды диаметром 5 мм Э42</v>
      </c>
      <c r="H520" t="str">
        <f>SmtRes!O664</f>
        <v>т</v>
      </c>
      <c r="I520">
        <f>SmtRes!Y664*Source!I147</f>
        <v>1.00147E-2</v>
      </c>
      <c r="J520">
        <f>SmtRes!AO664</f>
        <v>1</v>
      </c>
      <c r="K520">
        <f>SmtRes!AE664</f>
        <v>10397.450000000001</v>
      </c>
      <c r="L520">
        <f>SmtRes!DB664</f>
        <v>223.55</v>
      </c>
      <c r="M520">
        <f>ROUND(ROUND(L520*Source!I147, 2)*1, 2)</f>
        <v>104.13</v>
      </c>
      <c r="N520">
        <f>SmtRes!AA664</f>
        <v>99399.62</v>
      </c>
      <c r="O520">
        <f>ROUND(ROUND(L520*Source!I147, 2)*SmtRes!DA664, 2)</f>
        <v>995.48</v>
      </c>
      <c r="P520">
        <f>SmtRes!AG664</f>
        <v>0</v>
      </c>
      <c r="Q520">
        <f>SmtRes!DC664</f>
        <v>0</v>
      </c>
      <c r="R520">
        <f>ROUND(ROUND(Q520*Source!I147, 2)*1, 2)</f>
        <v>0</v>
      </c>
      <c r="S520">
        <f>SmtRes!AC664</f>
        <v>0</v>
      </c>
      <c r="T520">
        <f>ROUND(ROUND(Q520*Source!I147, 2)*SmtRes!AK664, 2)</f>
        <v>0</v>
      </c>
      <c r="U520">
        <v>3</v>
      </c>
      <c r="Z520">
        <f>SmtRes!X664</f>
        <v>1392569568</v>
      </c>
      <c r="AA520">
        <v>1042670337</v>
      </c>
      <c r="AB520">
        <v>-795158670</v>
      </c>
    </row>
    <row r="521" spans="1:28" x14ac:dyDescent="0.2">
      <c r="A521">
        <v>20</v>
      </c>
      <c r="B521">
        <v>663</v>
      </c>
      <c r="C521">
        <v>3</v>
      </c>
      <c r="D521">
        <v>0</v>
      </c>
      <c r="E521">
        <f>SmtRes!AV663</f>
        <v>0</v>
      </c>
      <c r="F521" t="str">
        <f>SmtRes!I663</f>
        <v>01.3.02.09-0022</v>
      </c>
      <c r="G521" t="str">
        <f>SmtRes!K663</f>
        <v>Пропан-бутан, смесь техническая</v>
      </c>
      <c r="H521" t="str">
        <f>SmtRes!O663</f>
        <v>кг</v>
      </c>
      <c r="I521">
        <f>SmtRes!Y663*Source!I147</f>
        <v>0.2329</v>
      </c>
      <c r="J521">
        <f>SmtRes!AO663</f>
        <v>1</v>
      </c>
      <c r="K521">
        <f>SmtRes!AE663</f>
        <v>4.47</v>
      </c>
      <c r="L521">
        <f>SmtRes!DB663</f>
        <v>2.2400000000000002</v>
      </c>
      <c r="M521">
        <f>ROUND(ROUND(L521*Source!I147, 2)*1, 2)</f>
        <v>1.04</v>
      </c>
      <c r="N521">
        <f>SmtRes!AA663</f>
        <v>42.73</v>
      </c>
      <c r="O521">
        <f>ROUND(ROUND(L521*Source!I147, 2)*SmtRes!DA663, 2)</f>
        <v>9.94</v>
      </c>
      <c r="P521">
        <f>SmtRes!AG663</f>
        <v>0</v>
      </c>
      <c r="Q521">
        <f>SmtRes!DC663</f>
        <v>0</v>
      </c>
      <c r="R521">
        <f>ROUND(ROUND(Q521*Source!I147, 2)*1, 2)</f>
        <v>0</v>
      </c>
      <c r="S521">
        <f>SmtRes!AC663</f>
        <v>0</v>
      </c>
      <c r="T521">
        <f>ROUND(ROUND(Q521*Source!I147, 2)*SmtRes!AK663, 2)</f>
        <v>0</v>
      </c>
      <c r="U521">
        <v>3</v>
      </c>
      <c r="Z521">
        <f>SmtRes!X663</f>
        <v>-1411127917</v>
      </c>
      <c r="AA521">
        <v>83566203</v>
      </c>
      <c r="AB521">
        <v>-697753276</v>
      </c>
    </row>
    <row r="522" spans="1:28" x14ac:dyDescent="0.2">
      <c r="A522">
        <v>20</v>
      </c>
      <c r="B522">
        <v>662</v>
      </c>
      <c r="C522">
        <v>3</v>
      </c>
      <c r="D522">
        <v>0</v>
      </c>
      <c r="E522">
        <f>SmtRes!AV662</f>
        <v>0</v>
      </c>
      <c r="F522" t="str">
        <f>SmtRes!I662</f>
        <v>01.3.02.08-0001</v>
      </c>
      <c r="G522" t="str">
        <f>SmtRes!K662</f>
        <v>Кислород технический газообразный</v>
      </c>
      <c r="H522" t="str">
        <f>SmtRes!O662</f>
        <v>м3</v>
      </c>
      <c r="I522">
        <f>SmtRes!Y662*Source!I147</f>
        <v>1.2110799999999999</v>
      </c>
      <c r="J522">
        <f>SmtRes!AO662</f>
        <v>1</v>
      </c>
      <c r="K522">
        <f>SmtRes!AE662</f>
        <v>8.7899999999999991</v>
      </c>
      <c r="L522">
        <f>SmtRes!DB662</f>
        <v>22.85</v>
      </c>
      <c r="M522">
        <f>ROUND(ROUND(L522*Source!I147, 2)*1, 2)</f>
        <v>10.64</v>
      </c>
      <c r="N522">
        <f>SmtRes!AA662</f>
        <v>84.03</v>
      </c>
      <c r="O522">
        <f>ROUND(ROUND(L522*Source!I147, 2)*SmtRes!DA662, 2)</f>
        <v>101.72</v>
      </c>
      <c r="P522">
        <f>SmtRes!AG662</f>
        <v>0</v>
      </c>
      <c r="Q522">
        <f>SmtRes!DC662</f>
        <v>0</v>
      </c>
      <c r="R522">
        <f>ROUND(ROUND(Q522*Source!I147, 2)*1, 2)</f>
        <v>0</v>
      </c>
      <c r="S522">
        <f>SmtRes!AC662</f>
        <v>0</v>
      </c>
      <c r="T522">
        <f>ROUND(ROUND(Q522*Source!I147, 2)*SmtRes!AK662, 2)</f>
        <v>0</v>
      </c>
      <c r="U522">
        <v>3</v>
      </c>
      <c r="Z522">
        <f>SmtRes!X662</f>
        <v>1597319531</v>
      </c>
      <c r="AA522">
        <v>-1568691806</v>
      </c>
      <c r="AB522">
        <v>1232018711</v>
      </c>
    </row>
    <row r="523" spans="1:28" x14ac:dyDescent="0.2">
      <c r="A523">
        <v>20</v>
      </c>
      <c r="B523">
        <v>661</v>
      </c>
      <c r="C523">
        <v>2</v>
      </c>
      <c r="D523">
        <v>0</v>
      </c>
      <c r="E523">
        <f>SmtRes!AV661</f>
        <v>0</v>
      </c>
      <c r="F523" t="str">
        <f>SmtRes!I661</f>
        <v>91.21.16-001</v>
      </c>
      <c r="G523" t="str">
        <f>SmtRes!K661</f>
        <v>Пресс-ножницы комбинированные</v>
      </c>
      <c r="H523" t="str">
        <f>SmtRes!O661</f>
        <v>маш.-ч</v>
      </c>
      <c r="I523">
        <f>SmtRes!Y661*Source!I147</f>
        <v>0.51745721999999994</v>
      </c>
      <c r="J523">
        <f>SmtRes!AO661</f>
        <v>1</v>
      </c>
      <c r="K523">
        <f>SmtRes!AF661</f>
        <v>14.3</v>
      </c>
      <c r="L523">
        <f>SmtRes!DB661</f>
        <v>15.88</v>
      </c>
      <c r="M523">
        <f>ROUND(ROUND(L523*Source!I147, 2)*1, 2)</f>
        <v>7.4</v>
      </c>
      <c r="N523">
        <f>SmtRes!AB661</f>
        <v>203.35</v>
      </c>
      <c r="O523">
        <f>ROUND(ROUND(L523*Source!I147, 2)*SmtRes!DA661, 2)</f>
        <v>105.23</v>
      </c>
      <c r="P523">
        <f>SmtRes!AG661</f>
        <v>8.82</v>
      </c>
      <c r="Q523">
        <f>SmtRes!DC661</f>
        <v>9.8000000000000007</v>
      </c>
      <c r="R523">
        <f>ROUND(ROUND(Q523*Source!I147, 2)*1, 2)</f>
        <v>4.5599999999999996</v>
      </c>
      <c r="S523">
        <f>SmtRes!AC661</f>
        <v>431.83</v>
      </c>
      <c r="T523">
        <f>ROUND(ROUND(Q523*Source!I147, 2)*SmtRes!AK661, 2)</f>
        <v>223.26</v>
      </c>
      <c r="U523">
        <v>2</v>
      </c>
      <c r="Z523">
        <f>SmtRes!X661</f>
        <v>-575501913</v>
      </c>
      <c r="AA523">
        <v>1649159373</v>
      </c>
      <c r="AB523">
        <v>-48586562</v>
      </c>
    </row>
    <row r="524" spans="1:28" x14ac:dyDescent="0.2">
      <c r="A524">
        <v>20</v>
      </c>
      <c r="B524">
        <v>660</v>
      </c>
      <c r="C524">
        <v>2</v>
      </c>
      <c r="D524">
        <v>0</v>
      </c>
      <c r="E524">
        <f>SmtRes!AV660</f>
        <v>0</v>
      </c>
      <c r="F524" t="str">
        <f>SmtRes!I660</f>
        <v>91.17.04-233</v>
      </c>
      <c r="G524" t="str">
        <f>SmtRes!K660</f>
        <v>Установки для сварки ручной дуговой (постоянного тока)</v>
      </c>
      <c r="H524" t="str">
        <f>SmtRes!O660</f>
        <v>маш.-ч</v>
      </c>
      <c r="I524">
        <f>SmtRes!Y660*Source!I147</f>
        <v>16.817359649999997</v>
      </c>
      <c r="J524">
        <f>SmtRes!AO660</f>
        <v>1</v>
      </c>
      <c r="K524">
        <f>SmtRes!AF660</f>
        <v>8.68</v>
      </c>
      <c r="L524">
        <f>SmtRes!DB660</f>
        <v>313.38</v>
      </c>
      <c r="M524">
        <f>ROUND(ROUND(L524*Source!I147, 2)*1, 2)</f>
        <v>145.97</v>
      </c>
      <c r="N524">
        <f>SmtRes!AB660</f>
        <v>123.43</v>
      </c>
      <c r="O524">
        <f>ROUND(ROUND(L524*Source!I147, 2)*SmtRes!DA660, 2)</f>
        <v>2075.69</v>
      </c>
      <c r="P524">
        <f>SmtRes!AG660</f>
        <v>0</v>
      </c>
      <c r="Q524">
        <f>SmtRes!DC660</f>
        <v>0</v>
      </c>
      <c r="R524">
        <f>ROUND(ROUND(Q524*Source!I147, 2)*1, 2)</f>
        <v>0</v>
      </c>
      <c r="S524">
        <f>SmtRes!AC660</f>
        <v>0</v>
      </c>
      <c r="T524">
        <f>ROUND(ROUND(Q524*Source!I147, 2)*SmtRes!AK660, 2)</f>
        <v>0</v>
      </c>
      <c r="U524">
        <v>2</v>
      </c>
      <c r="Z524">
        <f>SmtRes!X660</f>
        <v>-1277097320</v>
      </c>
      <c r="AA524">
        <v>2017564419</v>
      </c>
      <c r="AB524">
        <v>-164228886</v>
      </c>
    </row>
    <row r="525" spans="1:28" x14ac:dyDescent="0.2">
      <c r="A525">
        <v>20</v>
      </c>
      <c r="B525">
        <v>659</v>
      </c>
      <c r="C525">
        <v>2</v>
      </c>
      <c r="D525">
        <v>0</v>
      </c>
      <c r="E525">
        <f>SmtRes!AV659</f>
        <v>0</v>
      </c>
      <c r="F525" t="str">
        <f>SmtRes!I659</f>
        <v>91.17.04-042</v>
      </c>
      <c r="G525" t="str">
        <f>SmtRes!K659</f>
        <v>Аппарат для газовой сварки и резки</v>
      </c>
      <c r="H525" t="str">
        <f>SmtRes!O659</f>
        <v>маш.-ч</v>
      </c>
      <c r="I525">
        <f>SmtRes!Y659*Source!I147</f>
        <v>0.61602049999999986</v>
      </c>
      <c r="J525">
        <f>SmtRes!AO659</f>
        <v>1</v>
      </c>
      <c r="K525">
        <f>SmtRes!AF659</f>
        <v>1.2</v>
      </c>
      <c r="L525">
        <f>SmtRes!DB659</f>
        <v>1.59</v>
      </c>
      <c r="M525">
        <f>ROUND(ROUND(L525*Source!I147, 2)*1, 2)</f>
        <v>0.74</v>
      </c>
      <c r="N525">
        <f>SmtRes!AB659</f>
        <v>17.059999999999999</v>
      </c>
      <c r="O525">
        <f>ROUND(ROUND(L525*Source!I147, 2)*SmtRes!DA659, 2)</f>
        <v>10.52</v>
      </c>
      <c r="P525">
        <f>SmtRes!AG659</f>
        <v>0</v>
      </c>
      <c r="Q525">
        <f>SmtRes!DC659</f>
        <v>0</v>
      </c>
      <c r="R525">
        <f>ROUND(ROUND(Q525*Source!I147, 2)*1, 2)</f>
        <v>0</v>
      </c>
      <c r="S525">
        <f>SmtRes!AC659</f>
        <v>0</v>
      </c>
      <c r="T525">
        <f>ROUND(ROUND(Q525*Source!I147, 2)*SmtRes!AK659, 2)</f>
        <v>0</v>
      </c>
      <c r="U525">
        <v>2</v>
      </c>
      <c r="Z525">
        <f>SmtRes!X659</f>
        <v>-1135352110</v>
      </c>
      <c r="AA525">
        <v>-1753312835</v>
      </c>
      <c r="AB525">
        <v>-897136582</v>
      </c>
    </row>
    <row r="526" spans="1:28" x14ac:dyDescent="0.2">
      <c r="A526">
        <v>20</v>
      </c>
      <c r="B526">
        <v>658</v>
      </c>
      <c r="C526">
        <v>2</v>
      </c>
      <c r="D526">
        <v>0</v>
      </c>
      <c r="E526">
        <f>SmtRes!AV658</f>
        <v>0</v>
      </c>
      <c r="F526" t="str">
        <f>SmtRes!I658</f>
        <v>91.14.02-002</v>
      </c>
      <c r="G526" t="str">
        <f>SmtRes!K658</f>
        <v>Автомобили бортовые, грузоподъемность до 8 т</v>
      </c>
      <c r="H526" t="str">
        <f>SmtRes!O658</f>
        <v>маш.-ч</v>
      </c>
      <c r="I526">
        <f>SmtRes!Y658*Source!I147</f>
        <v>0.30801024999999993</v>
      </c>
      <c r="J526">
        <f>SmtRes!AO658</f>
        <v>1</v>
      </c>
      <c r="K526">
        <f>SmtRes!AF658</f>
        <v>107.03</v>
      </c>
      <c r="L526">
        <f>SmtRes!DB658</f>
        <v>70.78</v>
      </c>
      <c r="M526">
        <f>ROUND(ROUND(L526*Source!I147, 2)*1, 2)</f>
        <v>32.97</v>
      </c>
      <c r="N526">
        <f>SmtRes!AB658</f>
        <v>1521.97</v>
      </c>
      <c r="O526">
        <f>ROUND(ROUND(L526*Source!I147, 2)*SmtRes!DA658, 2)</f>
        <v>468.83</v>
      </c>
      <c r="P526">
        <f>SmtRes!AG658</f>
        <v>10.130000000000001</v>
      </c>
      <c r="Q526">
        <f>SmtRes!DC658</f>
        <v>6.71</v>
      </c>
      <c r="R526">
        <f>ROUND(ROUND(Q526*Source!I147, 2)*1, 2)</f>
        <v>3.13</v>
      </c>
      <c r="S526">
        <f>SmtRes!AC658</f>
        <v>495.96</v>
      </c>
      <c r="T526">
        <f>ROUND(ROUND(Q526*Source!I147, 2)*SmtRes!AK658, 2)</f>
        <v>153.24</v>
      </c>
      <c r="U526">
        <v>2</v>
      </c>
      <c r="Z526">
        <f>SmtRes!X658</f>
        <v>1565185662</v>
      </c>
      <c r="AA526">
        <v>714135053</v>
      </c>
      <c r="AB526">
        <v>57213464</v>
      </c>
    </row>
    <row r="527" spans="1:28" x14ac:dyDescent="0.2">
      <c r="A527">
        <v>20</v>
      </c>
      <c r="B527">
        <v>657</v>
      </c>
      <c r="C527">
        <v>2</v>
      </c>
      <c r="D527">
        <v>0</v>
      </c>
      <c r="E527">
        <f>SmtRes!AV657</f>
        <v>0</v>
      </c>
      <c r="F527" t="str">
        <f>SmtRes!I657</f>
        <v>91.05.05-014</v>
      </c>
      <c r="G527" t="str">
        <f>SmtRes!K657</f>
        <v>Краны на автомобильном ходу, грузоподъемность 10 т</v>
      </c>
      <c r="H527" t="str">
        <f>SmtRes!O657</f>
        <v>маш.-ч</v>
      </c>
      <c r="I527">
        <f>SmtRes!Y657*Source!I147</f>
        <v>3.6961229999999992</v>
      </c>
      <c r="J527">
        <f>SmtRes!AO657</f>
        <v>1</v>
      </c>
      <c r="K527">
        <f>SmtRes!AF657</f>
        <v>112.77</v>
      </c>
      <c r="L527">
        <f>SmtRes!DB657</f>
        <v>894.83</v>
      </c>
      <c r="M527">
        <f>ROUND(ROUND(L527*Source!I147, 2)*1, 2)</f>
        <v>416.81</v>
      </c>
      <c r="N527">
        <f>SmtRes!AB657</f>
        <v>1603.59</v>
      </c>
      <c r="O527">
        <f>ROUND(ROUND(L527*Source!I147, 2)*SmtRes!DA657, 2)</f>
        <v>5927.04</v>
      </c>
      <c r="P527">
        <f>SmtRes!AG657</f>
        <v>11.84</v>
      </c>
      <c r="Q527">
        <f>SmtRes!DC657</f>
        <v>93.95</v>
      </c>
      <c r="R527">
        <f>ROUND(ROUND(Q527*Source!I147, 2)*1, 2)</f>
        <v>43.76</v>
      </c>
      <c r="S527">
        <f>SmtRes!AC657</f>
        <v>579.69000000000005</v>
      </c>
      <c r="T527">
        <f>ROUND(ROUND(Q527*Source!I147, 2)*SmtRes!AK657, 2)</f>
        <v>2142.4899999999998</v>
      </c>
      <c r="U527">
        <v>2</v>
      </c>
      <c r="Z527">
        <f>SmtRes!X657</f>
        <v>903590057</v>
      </c>
      <c r="AA527">
        <v>1187349410</v>
      </c>
      <c r="AB527">
        <v>135634892</v>
      </c>
    </row>
    <row r="528" spans="1:28" x14ac:dyDescent="0.2">
      <c r="A528">
        <v>20</v>
      </c>
      <c r="B528">
        <v>655</v>
      </c>
      <c r="C528">
        <v>1</v>
      </c>
      <c r="D528">
        <v>0</v>
      </c>
      <c r="E528">
        <f>SmtRes!AV655</f>
        <v>1</v>
      </c>
      <c r="F528" t="str">
        <f>SmtRes!I655</f>
        <v>1-100-40-82</v>
      </c>
      <c r="G528" t="str">
        <f>SmtRes!K655</f>
        <v>Рабочий среднего разряда 4</v>
      </c>
      <c r="H528" t="str">
        <f>SmtRes!O655</f>
        <v>чел.-ч.</v>
      </c>
      <c r="I528">
        <f>SmtRes!Y655*Source!I147</f>
        <v>56.057865499999991</v>
      </c>
      <c r="J528">
        <f>SmtRes!AO655</f>
        <v>1</v>
      </c>
      <c r="K528">
        <f>SmtRes!AH655</f>
        <v>8.59</v>
      </c>
      <c r="L528">
        <f>SmtRes!DB655</f>
        <v>1033.79</v>
      </c>
      <c r="M528">
        <f>ROUND(ROUND(L528*Source!I147, 2)*1, 2)</f>
        <v>481.54</v>
      </c>
      <c r="N528">
        <f>SmtRes!AD655</f>
        <v>420.57</v>
      </c>
      <c r="O528">
        <f>ROUND(ROUND(L528*Source!I147, 2)*SmtRes!DA655, 2)</f>
        <v>23576.2</v>
      </c>
      <c r="P528">
        <f>SmtRes!AG655</f>
        <v>0</v>
      </c>
      <c r="Q528">
        <f>SmtRes!DC655</f>
        <v>0</v>
      </c>
      <c r="R528">
        <f>ROUND(ROUND(Q528*Source!I147, 2)*1, 2)</f>
        <v>0</v>
      </c>
      <c r="S528">
        <f>SmtRes!AC655</f>
        <v>0</v>
      </c>
      <c r="T528">
        <f>ROUND(ROUND(Q528*Source!I147, 2)*SmtRes!AK655, 2)</f>
        <v>0</v>
      </c>
      <c r="U528">
        <v>1</v>
      </c>
      <c r="Z528">
        <f>SmtRes!X655</f>
        <v>-1853062777</v>
      </c>
      <c r="AA528">
        <v>-1614965587</v>
      </c>
      <c r="AB528">
        <v>507693359</v>
      </c>
    </row>
    <row r="529" spans="1:28" x14ac:dyDescent="0.2">
      <c r="A529">
        <f>Source!A148</f>
        <v>17</v>
      </c>
      <c r="B529">
        <v>148</v>
      </c>
      <c r="C529">
        <v>3</v>
      </c>
      <c r="D529">
        <f>Source!BI148</f>
        <v>1</v>
      </c>
      <c r="E529">
        <f>Source!FS148</f>
        <v>0</v>
      </c>
      <c r="F529" t="str">
        <f>Source!F148</f>
        <v>08.3.08.02-0022</v>
      </c>
      <c r="G529" t="str">
        <f>Source!G148</f>
        <v>углок 50х5 ГОСТ 8509-93</v>
      </c>
      <c r="H529" t="str">
        <f>Source!H148</f>
        <v>т</v>
      </c>
      <c r="I529">
        <f>Source!I148</f>
        <v>0.28714000000000001</v>
      </c>
      <c r="J529">
        <v>1</v>
      </c>
      <c r="K529">
        <f>Source!AC148</f>
        <v>5857.74</v>
      </c>
      <c r="M529">
        <f>ROUND(K529*I529, 2)</f>
        <v>1681.99</v>
      </c>
      <c r="N529">
        <f>Source!AC148*IF(Source!BC148&lt;&gt; 0, Source!BC148, 1)</f>
        <v>55999.994400000003</v>
      </c>
      <c r="O529">
        <f>ROUND(N529*I529, 2)</f>
        <v>16079.84</v>
      </c>
      <c r="P529">
        <f>Source!AE148</f>
        <v>0</v>
      </c>
      <c r="R529">
        <f>ROUND(P529*I529, 2)</f>
        <v>0</v>
      </c>
      <c r="S529">
        <f>Source!AE148*IF(Source!BS148&lt;&gt; 0, Source!BS148, 1)</f>
        <v>0</v>
      </c>
      <c r="T529">
        <f>ROUND(S529*I529, 2)</f>
        <v>0</v>
      </c>
      <c r="U529">
        <v>3</v>
      </c>
      <c r="Z529">
        <f>Source!GF148</f>
        <v>-1147092065</v>
      </c>
      <c r="AA529">
        <v>-345196933</v>
      </c>
      <c r="AB529">
        <v>-836824130</v>
      </c>
    </row>
    <row r="530" spans="1:28" x14ac:dyDescent="0.2">
      <c r="A530">
        <f>Source!A149</f>
        <v>17</v>
      </c>
      <c r="B530">
        <v>149</v>
      </c>
      <c r="C530">
        <v>3</v>
      </c>
      <c r="D530">
        <f>Source!BI149</f>
        <v>1</v>
      </c>
      <c r="E530">
        <f>Source!FS149</f>
        <v>0</v>
      </c>
      <c r="F530" t="str">
        <f>Source!F149</f>
        <v>08.3.08.02-0022</v>
      </c>
      <c r="G530" t="str">
        <f>Source!G149</f>
        <v>углок 25х4 ГОСТ 8509-93</v>
      </c>
      <c r="H530" t="str">
        <f>Source!H149</f>
        <v>т</v>
      </c>
      <c r="I530">
        <f>Source!I149</f>
        <v>4.8210000000000003E-2</v>
      </c>
      <c r="J530">
        <v>1</v>
      </c>
      <c r="K530">
        <f>Source!AC149</f>
        <v>4497.91</v>
      </c>
      <c r="M530">
        <f>ROUND(K530*I530, 2)</f>
        <v>216.84</v>
      </c>
      <c r="N530">
        <f>Source!AC149*IF(Source!BC149&lt;&gt; 0, Source!BC149, 1)</f>
        <v>43000.0196</v>
      </c>
      <c r="O530">
        <f>ROUND(N530*I530, 2)</f>
        <v>2073.0300000000002</v>
      </c>
      <c r="P530">
        <f>Source!AE149</f>
        <v>0</v>
      </c>
      <c r="R530">
        <f>ROUND(P530*I530, 2)</f>
        <v>0</v>
      </c>
      <c r="S530">
        <f>Source!AE149*IF(Source!BS149&lt;&gt; 0, Source!BS149, 1)</f>
        <v>0</v>
      </c>
      <c r="T530">
        <f>ROUND(S530*I530, 2)</f>
        <v>0</v>
      </c>
      <c r="U530">
        <v>3</v>
      </c>
      <c r="Z530">
        <f>Source!GF149</f>
        <v>-354461807</v>
      </c>
      <c r="AA530">
        <v>-2135431481</v>
      </c>
      <c r="AB530">
        <v>485937594</v>
      </c>
    </row>
    <row r="531" spans="1:28" x14ac:dyDescent="0.2">
      <c r="A531">
        <f>Source!A150</f>
        <v>17</v>
      </c>
      <c r="B531">
        <v>150</v>
      </c>
      <c r="C531">
        <v>3</v>
      </c>
      <c r="D531">
        <f>Source!BI150</f>
        <v>1</v>
      </c>
      <c r="E531">
        <f>Source!FS150</f>
        <v>0</v>
      </c>
      <c r="F531" t="str">
        <f>Source!F150</f>
        <v>08.3.05.02-0052</v>
      </c>
      <c r="G531" t="str">
        <f>Source!G150</f>
        <v>лист S 4 ГОСТ 19903-2015, сталь С 255</v>
      </c>
      <c r="H531" t="str">
        <f>Source!H150</f>
        <v>т</v>
      </c>
      <c r="I531">
        <f>Source!I150</f>
        <v>0.14534</v>
      </c>
      <c r="J531">
        <v>1</v>
      </c>
      <c r="K531">
        <f>Source!AC150</f>
        <v>4384.59</v>
      </c>
      <c r="M531">
        <f>ROUND(K531*I531, 2)</f>
        <v>637.26</v>
      </c>
      <c r="N531">
        <f>Source!AC150*IF(Source!BC150&lt;&gt; 0, Source!BC150, 1)</f>
        <v>41916.680400000005</v>
      </c>
      <c r="O531">
        <f>ROUND(N531*I531, 2)</f>
        <v>6092.17</v>
      </c>
      <c r="P531">
        <f>Source!AE150</f>
        <v>0</v>
      </c>
      <c r="R531">
        <f>ROUND(P531*I531, 2)</f>
        <v>0</v>
      </c>
      <c r="S531">
        <f>Source!AE150*IF(Source!BS150&lt;&gt; 0, Source!BS150, 1)</f>
        <v>0</v>
      </c>
      <c r="T531">
        <f>ROUND(S531*I531, 2)</f>
        <v>0</v>
      </c>
      <c r="U531">
        <v>3</v>
      </c>
      <c r="Z531">
        <f>Source!GF150</f>
        <v>428945971</v>
      </c>
      <c r="AA531">
        <v>-1589966448</v>
      </c>
      <c r="AB531">
        <v>-424552773</v>
      </c>
    </row>
    <row r="532" spans="1:28" x14ac:dyDescent="0.2">
      <c r="A532">
        <v>20</v>
      </c>
      <c r="B532">
        <v>687</v>
      </c>
      <c r="C532">
        <v>3</v>
      </c>
      <c r="D532">
        <v>0</v>
      </c>
      <c r="E532">
        <f>SmtRes!AV687</f>
        <v>0</v>
      </c>
      <c r="F532" t="str">
        <f>SmtRes!I687</f>
        <v>14.5.09.07-0029</v>
      </c>
      <c r="G532" t="str">
        <f>SmtRes!K687</f>
        <v>Растворитель марки Р-4</v>
      </c>
      <c r="H532" t="str">
        <f>SmtRes!O687</f>
        <v>т</v>
      </c>
      <c r="I532">
        <f>SmtRes!Y687*Source!I151</f>
        <v>1.0795199999999998E-3</v>
      </c>
      <c r="J532">
        <f>SmtRes!AO687</f>
        <v>1</v>
      </c>
      <c r="K532">
        <f>SmtRes!AE687</f>
        <v>11149.43</v>
      </c>
      <c r="L532">
        <f>SmtRes!DB687</f>
        <v>6.69</v>
      </c>
      <c r="M532">
        <f>ROUND(ROUND(L532*Source!I151, 2)*1, 2)</f>
        <v>12.04</v>
      </c>
      <c r="N532">
        <f>SmtRes!AA687</f>
        <v>106588.55</v>
      </c>
      <c r="O532">
        <f>ROUND(ROUND(L532*Source!I151, 2)*SmtRes!DA687, 2)</f>
        <v>115.1</v>
      </c>
      <c r="P532">
        <f>SmtRes!AG687</f>
        <v>0</v>
      </c>
      <c r="Q532">
        <f>SmtRes!DC687</f>
        <v>0</v>
      </c>
      <c r="R532">
        <f>ROUND(ROUND(Q532*Source!I151, 2)*1, 2)</f>
        <v>0</v>
      </c>
      <c r="S532">
        <f>SmtRes!AC687</f>
        <v>0</v>
      </c>
      <c r="T532">
        <f>ROUND(ROUND(Q532*Source!I151, 2)*SmtRes!AK687, 2)</f>
        <v>0</v>
      </c>
      <c r="U532">
        <v>3</v>
      </c>
      <c r="Z532">
        <f>SmtRes!X687</f>
        <v>-296986458</v>
      </c>
      <c r="AA532">
        <v>228994919</v>
      </c>
      <c r="AB532">
        <v>2021318896</v>
      </c>
    </row>
    <row r="533" spans="1:28" x14ac:dyDescent="0.2">
      <c r="A533">
        <v>20</v>
      </c>
      <c r="B533">
        <v>686</v>
      </c>
      <c r="C533">
        <v>3</v>
      </c>
      <c r="D533">
        <v>0</v>
      </c>
      <c r="E533">
        <f>SmtRes!AV686</f>
        <v>0</v>
      </c>
      <c r="F533" t="str">
        <f>SmtRes!I686</f>
        <v>14.4.01.01-0003</v>
      </c>
      <c r="G533" t="str">
        <f>SmtRes!K686</f>
        <v>Грунтовка ГФ-021 красно-коричневая</v>
      </c>
      <c r="H533" t="str">
        <f>SmtRes!O686</f>
        <v>т</v>
      </c>
      <c r="I533">
        <f>SmtRes!Y686*Source!I151</f>
        <v>5.5775200000000001E-4</v>
      </c>
      <c r="J533">
        <f>SmtRes!AO686</f>
        <v>1</v>
      </c>
      <c r="K533">
        <f>SmtRes!AE686</f>
        <v>12560.85</v>
      </c>
      <c r="L533">
        <f>SmtRes!DB686</f>
        <v>3.89</v>
      </c>
      <c r="M533">
        <f>ROUND(ROUND(L533*Source!I151, 2)*1, 2)</f>
        <v>7</v>
      </c>
      <c r="N533">
        <f>SmtRes!AA686</f>
        <v>120081.73</v>
      </c>
      <c r="O533">
        <f>ROUND(ROUND(L533*Source!I151, 2)*SmtRes!DA686, 2)</f>
        <v>66.92</v>
      </c>
      <c r="P533">
        <f>SmtRes!AG686</f>
        <v>0</v>
      </c>
      <c r="Q533">
        <f>SmtRes!DC686</f>
        <v>0</v>
      </c>
      <c r="R533">
        <f>ROUND(ROUND(Q533*Source!I151, 2)*1, 2)</f>
        <v>0</v>
      </c>
      <c r="S533">
        <f>SmtRes!AC686</f>
        <v>0</v>
      </c>
      <c r="T533">
        <f>ROUND(ROUND(Q533*Source!I151, 2)*SmtRes!AK686, 2)</f>
        <v>0</v>
      </c>
      <c r="U533">
        <v>3</v>
      </c>
      <c r="Z533">
        <f>SmtRes!X686</f>
        <v>1741082987</v>
      </c>
      <c r="AA533">
        <v>-57740767</v>
      </c>
      <c r="AB533">
        <v>315383924</v>
      </c>
    </row>
    <row r="534" spans="1:28" x14ac:dyDescent="0.2">
      <c r="A534">
        <v>20</v>
      </c>
      <c r="B534">
        <v>685</v>
      </c>
      <c r="C534">
        <v>3</v>
      </c>
      <c r="D534">
        <v>0</v>
      </c>
      <c r="E534">
        <f>SmtRes!AV685</f>
        <v>0</v>
      </c>
      <c r="F534" t="str">
        <f>SmtRes!I685</f>
        <v>11.1.03.01-0077</v>
      </c>
      <c r="G534" t="str">
        <f>SmtRes!K685</f>
        <v>Бруски обрезные хвойных пород длиной 4-6,5 м, шириной 75-150 мм, толщиной 40-75 мм, I сорта</v>
      </c>
      <c r="H534" t="str">
        <f>SmtRes!O685</f>
        <v>м3</v>
      </c>
      <c r="I534">
        <f>SmtRes!Y685*Source!I151</f>
        <v>1.853176E-3</v>
      </c>
      <c r="J534">
        <f>SmtRes!AO685</f>
        <v>1</v>
      </c>
      <c r="K534">
        <f>SmtRes!AE685</f>
        <v>1793.05</v>
      </c>
      <c r="L534">
        <f>SmtRes!DB685</f>
        <v>1.85</v>
      </c>
      <c r="M534">
        <f>ROUND(ROUND(L534*Source!I151, 2)*1, 2)</f>
        <v>3.33</v>
      </c>
      <c r="N534">
        <f>SmtRes!AA685</f>
        <v>17141.560000000001</v>
      </c>
      <c r="O534">
        <f>ROUND(ROUND(L534*Source!I151, 2)*SmtRes!DA685, 2)</f>
        <v>31.83</v>
      </c>
      <c r="P534">
        <f>SmtRes!AG685</f>
        <v>0</v>
      </c>
      <c r="Q534">
        <f>SmtRes!DC685</f>
        <v>0</v>
      </c>
      <c r="R534">
        <f>ROUND(ROUND(Q534*Source!I151, 2)*1, 2)</f>
        <v>0</v>
      </c>
      <c r="S534">
        <f>SmtRes!AC685</f>
        <v>0</v>
      </c>
      <c r="T534">
        <f>ROUND(ROUND(Q534*Source!I151, 2)*SmtRes!AK685, 2)</f>
        <v>0</v>
      </c>
      <c r="U534">
        <v>3</v>
      </c>
      <c r="Z534">
        <f>SmtRes!X685</f>
        <v>-128313133</v>
      </c>
      <c r="AA534">
        <v>1300068984</v>
      </c>
      <c r="AB534">
        <v>2016584814</v>
      </c>
    </row>
    <row r="535" spans="1:28" x14ac:dyDescent="0.2">
      <c r="A535">
        <v>20</v>
      </c>
      <c r="B535">
        <v>684</v>
      </c>
      <c r="C535">
        <v>3</v>
      </c>
      <c r="D535">
        <v>0</v>
      </c>
      <c r="E535">
        <f>SmtRes!AV684</f>
        <v>0</v>
      </c>
      <c r="F535" t="str">
        <f>SmtRes!I684</f>
        <v>08.3.11.01-0091</v>
      </c>
      <c r="G535" t="str">
        <f>SmtRes!K684</f>
        <v>Швеллеры № 40 из стали марки Ст0</v>
      </c>
      <c r="H535" t="str">
        <f>SmtRes!O684</f>
        <v>т</v>
      </c>
      <c r="I535">
        <f>SmtRes!Y684*Source!I151</f>
        <v>3.4904480000000002E-3</v>
      </c>
      <c r="J535">
        <f>SmtRes!AO684</f>
        <v>1</v>
      </c>
      <c r="K535">
        <f>SmtRes!AE684</f>
        <v>6246.56</v>
      </c>
      <c r="L535">
        <f>SmtRes!DB684</f>
        <v>12.12</v>
      </c>
      <c r="M535">
        <f>ROUND(ROUND(L535*Source!I151, 2)*1, 2)</f>
        <v>21.81</v>
      </c>
      <c r="N535">
        <f>SmtRes!AA684</f>
        <v>59717.11</v>
      </c>
      <c r="O535">
        <f>ROUND(ROUND(L535*Source!I151, 2)*SmtRes!DA684, 2)</f>
        <v>208.5</v>
      </c>
      <c r="P535">
        <f>SmtRes!AG684</f>
        <v>0</v>
      </c>
      <c r="Q535">
        <f>SmtRes!DC684</f>
        <v>0</v>
      </c>
      <c r="R535">
        <f>ROUND(ROUND(Q535*Source!I151, 2)*1, 2)</f>
        <v>0</v>
      </c>
      <c r="S535">
        <f>SmtRes!AC684</f>
        <v>0</v>
      </c>
      <c r="T535">
        <f>ROUND(ROUND(Q535*Source!I151, 2)*SmtRes!AK684, 2)</f>
        <v>0</v>
      </c>
      <c r="U535">
        <v>3</v>
      </c>
      <c r="Z535">
        <f>SmtRes!X684</f>
        <v>1261042718</v>
      </c>
      <c r="AA535">
        <v>27682358</v>
      </c>
      <c r="AB535">
        <v>-337140723</v>
      </c>
    </row>
    <row r="536" spans="1:28" x14ac:dyDescent="0.2">
      <c r="A536">
        <v>20</v>
      </c>
      <c r="B536">
        <v>683</v>
      </c>
      <c r="C536">
        <v>3</v>
      </c>
      <c r="D536">
        <v>0</v>
      </c>
      <c r="E536">
        <f>SmtRes!AV683</f>
        <v>0</v>
      </c>
      <c r="F536" t="str">
        <f>SmtRes!I683</f>
        <v>08.3.03.06-0002</v>
      </c>
      <c r="G536" t="str">
        <f>SmtRes!K683</f>
        <v>Проволока горячекатаная в мотках, диаметром 6,3-6,5 мм</v>
      </c>
      <c r="H536" t="str">
        <f>SmtRes!O683</f>
        <v>т</v>
      </c>
      <c r="I536">
        <f>SmtRes!Y683*Source!I151</f>
        <v>5.3976E-5</v>
      </c>
      <c r="J536">
        <f>SmtRes!AO683</f>
        <v>1</v>
      </c>
      <c r="K536">
        <f>SmtRes!AE683</f>
        <v>4751.12</v>
      </c>
      <c r="L536">
        <f>SmtRes!DB683</f>
        <v>0.14000000000000001</v>
      </c>
      <c r="M536">
        <f>ROUND(ROUND(L536*Source!I151, 2)*1, 2)</f>
        <v>0.25</v>
      </c>
      <c r="N536">
        <f>SmtRes!AA683</f>
        <v>45420.71</v>
      </c>
      <c r="O536">
        <f>ROUND(ROUND(L536*Source!I151, 2)*SmtRes!DA683, 2)</f>
        <v>2.39</v>
      </c>
      <c r="P536">
        <f>SmtRes!AG683</f>
        <v>0</v>
      </c>
      <c r="Q536">
        <f>SmtRes!DC683</f>
        <v>0</v>
      </c>
      <c r="R536">
        <f>ROUND(ROUND(Q536*Source!I151, 2)*1, 2)</f>
        <v>0</v>
      </c>
      <c r="S536">
        <f>SmtRes!AC683</f>
        <v>0</v>
      </c>
      <c r="T536">
        <f>ROUND(ROUND(Q536*Source!I151, 2)*SmtRes!AK683, 2)</f>
        <v>0</v>
      </c>
      <c r="U536">
        <v>3</v>
      </c>
      <c r="Z536">
        <f>SmtRes!X683</f>
        <v>-936363311</v>
      </c>
      <c r="AA536">
        <v>1953540998</v>
      </c>
      <c r="AB536">
        <v>-698170758</v>
      </c>
    </row>
    <row r="537" spans="1:28" x14ac:dyDescent="0.2">
      <c r="A537">
        <v>20</v>
      </c>
      <c r="B537">
        <v>682</v>
      </c>
      <c r="C537">
        <v>3</v>
      </c>
      <c r="D537">
        <v>0</v>
      </c>
      <c r="E537">
        <f>SmtRes!AV682</f>
        <v>0</v>
      </c>
      <c r="F537" t="str">
        <f>SmtRes!I682</f>
        <v>08.2.02.11-0007</v>
      </c>
      <c r="G537" t="str">
        <f>SmtRes!K682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537" t="str">
        <f>SmtRes!O682</f>
        <v>10 м</v>
      </c>
      <c r="I537">
        <f>SmtRes!Y682*Source!I151</f>
        <v>3.3645040000000001E-2</v>
      </c>
      <c r="J537">
        <f>SmtRes!AO682</f>
        <v>1</v>
      </c>
      <c r="K537">
        <f>SmtRes!AE682</f>
        <v>64.47</v>
      </c>
      <c r="L537">
        <f>SmtRes!DB682</f>
        <v>1.21</v>
      </c>
      <c r="M537">
        <f>ROUND(ROUND(L537*Source!I151, 2)*1, 2)</f>
        <v>2.1800000000000002</v>
      </c>
      <c r="N537">
        <f>SmtRes!AA682</f>
        <v>616.33000000000004</v>
      </c>
      <c r="O537">
        <f>ROUND(ROUND(L537*Source!I151, 2)*SmtRes!DA682, 2)</f>
        <v>20.84</v>
      </c>
      <c r="P537">
        <f>SmtRes!AG682</f>
        <v>0</v>
      </c>
      <c r="Q537">
        <f>SmtRes!DC682</f>
        <v>0</v>
      </c>
      <c r="R537">
        <f>ROUND(ROUND(Q537*Source!I151, 2)*1, 2)</f>
        <v>0</v>
      </c>
      <c r="S537">
        <f>SmtRes!AC682</f>
        <v>0</v>
      </c>
      <c r="T537">
        <f>ROUND(ROUND(Q537*Source!I151, 2)*SmtRes!AK682, 2)</f>
        <v>0</v>
      </c>
      <c r="U537">
        <v>3</v>
      </c>
      <c r="Z537">
        <f>SmtRes!X682</f>
        <v>4483628</v>
      </c>
      <c r="AA537">
        <v>-1842154134</v>
      </c>
      <c r="AB537">
        <v>494097890</v>
      </c>
    </row>
    <row r="538" spans="1:28" x14ac:dyDescent="0.2">
      <c r="A538">
        <v>20</v>
      </c>
      <c r="B538">
        <v>680</v>
      </c>
      <c r="C538">
        <v>3</v>
      </c>
      <c r="D538">
        <v>0</v>
      </c>
      <c r="E538">
        <f>SmtRes!AV680</f>
        <v>0</v>
      </c>
      <c r="F538" t="str">
        <f>SmtRes!I680</f>
        <v>07.2.07.12-0020</v>
      </c>
      <c r="G538" t="str">
        <f>SmtRes!K680</f>
        <v>Отдельные конструктивные элементы зданий и сооружений с преобладанием горячекатаных профилей, средняя масса сборочной единицы от 0,1 до 0,5 т</v>
      </c>
      <c r="H538" t="str">
        <f>SmtRes!O680</f>
        <v>т</v>
      </c>
      <c r="I538">
        <f>SmtRes!Y680*Source!I151</f>
        <v>1.7991999999999999E-3</v>
      </c>
      <c r="J538">
        <f>SmtRes!AO680</f>
        <v>1</v>
      </c>
      <c r="K538">
        <f>SmtRes!AE680</f>
        <v>8041.65</v>
      </c>
      <c r="L538">
        <f>SmtRes!DB680</f>
        <v>8.0399999999999991</v>
      </c>
      <c r="M538">
        <f>ROUND(ROUND(L538*Source!I151, 2)*1, 2)</f>
        <v>14.47</v>
      </c>
      <c r="N538">
        <f>SmtRes!AA680</f>
        <v>76878.17</v>
      </c>
      <c r="O538">
        <f>ROUND(ROUND(L538*Source!I151, 2)*SmtRes!DA680, 2)</f>
        <v>138.33000000000001</v>
      </c>
      <c r="P538">
        <f>SmtRes!AG680</f>
        <v>0</v>
      </c>
      <c r="Q538">
        <f>SmtRes!DC680</f>
        <v>0</v>
      </c>
      <c r="R538">
        <f>ROUND(ROUND(Q538*Source!I151, 2)*1, 2)</f>
        <v>0</v>
      </c>
      <c r="S538">
        <f>SmtRes!AC680</f>
        <v>0</v>
      </c>
      <c r="T538">
        <f>ROUND(ROUND(Q538*Source!I151, 2)*SmtRes!AK680, 2)</f>
        <v>0</v>
      </c>
      <c r="U538">
        <v>3</v>
      </c>
      <c r="Z538">
        <f>SmtRes!X680</f>
        <v>192534767</v>
      </c>
      <c r="AA538">
        <v>-1394894189</v>
      </c>
      <c r="AB538">
        <v>1893510759</v>
      </c>
    </row>
    <row r="539" spans="1:28" x14ac:dyDescent="0.2">
      <c r="A539">
        <v>20</v>
      </c>
      <c r="B539">
        <v>679</v>
      </c>
      <c r="C539">
        <v>3</v>
      </c>
      <c r="D539">
        <v>0</v>
      </c>
      <c r="E539">
        <f>SmtRes!AV679</f>
        <v>0</v>
      </c>
      <c r="F539" t="str">
        <f>SmtRes!I679</f>
        <v>01.7.20.08-0071</v>
      </c>
      <c r="G539" t="str">
        <f>SmtRes!K679</f>
        <v>Канаты пеньковые пропитанные</v>
      </c>
      <c r="H539" t="str">
        <f>SmtRes!O679</f>
        <v>т</v>
      </c>
      <c r="I539">
        <f>SmtRes!Y679*Source!I151</f>
        <v>1.7992E-4</v>
      </c>
      <c r="J539">
        <f>SmtRes!AO679</f>
        <v>1</v>
      </c>
      <c r="K539">
        <f>SmtRes!AE679</f>
        <v>30728.69</v>
      </c>
      <c r="L539">
        <f>SmtRes!DB679</f>
        <v>3.07</v>
      </c>
      <c r="M539">
        <f>ROUND(ROUND(L539*Source!I151, 2)*1, 2)</f>
        <v>5.52</v>
      </c>
      <c r="N539">
        <f>SmtRes!AA679</f>
        <v>293766.28000000003</v>
      </c>
      <c r="O539">
        <f>ROUND(ROUND(L539*Source!I151, 2)*SmtRes!DA679, 2)</f>
        <v>52.77</v>
      </c>
      <c r="P539">
        <f>SmtRes!AG679</f>
        <v>0</v>
      </c>
      <c r="Q539">
        <f>SmtRes!DC679</f>
        <v>0</v>
      </c>
      <c r="R539">
        <f>ROUND(ROUND(Q539*Source!I151, 2)*1, 2)</f>
        <v>0</v>
      </c>
      <c r="S539">
        <f>SmtRes!AC679</f>
        <v>0</v>
      </c>
      <c r="T539">
        <f>ROUND(ROUND(Q539*Source!I151, 2)*SmtRes!AK679, 2)</f>
        <v>0</v>
      </c>
      <c r="U539">
        <v>3</v>
      </c>
      <c r="Z539">
        <f>SmtRes!X679</f>
        <v>-1850711024</v>
      </c>
      <c r="AA539">
        <v>-1306267028</v>
      </c>
      <c r="AB539">
        <v>466771672</v>
      </c>
    </row>
    <row r="540" spans="1:28" x14ac:dyDescent="0.2">
      <c r="A540">
        <v>20</v>
      </c>
      <c r="B540">
        <v>678</v>
      </c>
      <c r="C540">
        <v>3</v>
      </c>
      <c r="D540">
        <v>0</v>
      </c>
      <c r="E540">
        <f>SmtRes!AV678</f>
        <v>0</v>
      </c>
      <c r="F540" t="str">
        <f>SmtRes!I678</f>
        <v>01.7.15.06-0111</v>
      </c>
      <c r="G540" t="str">
        <f>SmtRes!K678</f>
        <v>Гвозди строительные</v>
      </c>
      <c r="H540" t="str">
        <f>SmtRes!O678</f>
        <v>т</v>
      </c>
      <c r="I540">
        <f>SmtRes!Y678*Source!I151</f>
        <v>1.7992E-5</v>
      </c>
      <c r="J540">
        <f>SmtRes!AO678</f>
        <v>1</v>
      </c>
      <c r="K540">
        <f>SmtRes!AE678</f>
        <v>7671.42</v>
      </c>
      <c r="L540">
        <f>SmtRes!DB678</f>
        <v>0.08</v>
      </c>
      <c r="M540">
        <f>ROUND(ROUND(L540*Source!I151, 2)*1, 2)</f>
        <v>0.14000000000000001</v>
      </c>
      <c r="N540">
        <f>SmtRes!AA678</f>
        <v>73338.78</v>
      </c>
      <c r="O540">
        <f>ROUND(ROUND(L540*Source!I151, 2)*SmtRes!DA678, 2)</f>
        <v>1.34</v>
      </c>
      <c r="P540">
        <f>SmtRes!AG678</f>
        <v>0</v>
      </c>
      <c r="Q540">
        <f>SmtRes!DC678</f>
        <v>0</v>
      </c>
      <c r="R540">
        <f>ROUND(ROUND(Q540*Source!I151, 2)*1, 2)</f>
        <v>0</v>
      </c>
      <c r="S540">
        <f>SmtRes!AC678</f>
        <v>0</v>
      </c>
      <c r="T540">
        <f>ROUND(ROUND(Q540*Source!I151, 2)*SmtRes!AK678, 2)</f>
        <v>0</v>
      </c>
      <c r="U540">
        <v>3</v>
      </c>
      <c r="Z540">
        <f>SmtRes!X678</f>
        <v>628974256</v>
      </c>
      <c r="AA540">
        <v>115486231</v>
      </c>
      <c r="AB540">
        <v>761367653</v>
      </c>
    </row>
    <row r="541" spans="1:28" x14ac:dyDescent="0.2">
      <c r="A541">
        <v>20</v>
      </c>
      <c r="B541">
        <v>676</v>
      </c>
      <c r="C541">
        <v>3</v>
      </c>
      <c r="D541">
        <v>0</v>
      </c>
      <c r="E541">
        <f>SmtRes!AV676</f>
        <v>0</v>
      </c>
      <c r="F541" t="str">
        <f>SmtRes!I676</f>
        <v>01.7.11.07-0035</v>
      </c>
      <c r="G541" t="str">
        <f>SmtRes!K676</f>
        <v>Электроды диаметром 4 мм Э46</v>
      </c>
      <c r="H541" t="str">
        <f>SmtRes!O676</f>
        <v>т</v>
      </c>
      <c r="I541">
        <f>SmtRes!Y676*Source!I151</f>
        <v>7.1967999999999997E-3</v>
      </c>
      <c r="J541">
        <f>SmtRes!AO676</f>
        <v>1</v>
      </c>
      <c r="K541">
        <f>SmtRes!AE676</f>
        <v>11891.1</v>
      </c>
      <c r="L541">
        <f>SmtRes!DB676</f>
        <v>47.56</v>
      </c>
      <c r="M541">
        <f>ROUND(ROUND(L541*Source!I151, 2)*1, 2)</f>
        <v>85.57</v>
      </c>
      <c r="N541">
        <f>SmtRes!AA676</f>
        <v>113678.92</v>
      </c>
      <c r="O541">
        <f>ROUND(ROUND(L541*Source!I151, 2)*SmtRes!DA676, 2)</f>
        <v>818.05</v>
      </c>
      <c r="P541">
        <f>SmtRes!AG676</f>
        <v>0</v>
      </c>
      <c r="Q541">
        <f>SmtRes!DC676</f>
        <v>0</v>
      </c>
      <c r="R541">
        <f>ROUND(ROUND(Q541*Source!I151, 2)*1, 2)</f>
        <v>0</v>
      </c>
      <c r="S541">
        <f>SmtRes!AC676</f>
        <v>0</v>
      </c>
      <c r="T541">
        <f>ROUND(ROUND(Q541*Source!I151, 2)*SmtRes!AK676, 2)</f>
        <v>0</v>
      </c>
      <c r="U541">
        <v>3</v>
      </c>
      <c r="Z541">
        <f>SmtRes!X676</f>
        <v>-2063612885</v>
      </c>
      <c r="AA541">
        <v>1347236949</v>
      </c>
      <c r="AB541">
        <v>663626300</v>
      </c>
    </row>
    <row r="542" spans="1:28" x14ac:dyDescent="0.2">
      <c r="A542">
        <v>20</v>
      </c>
      <c r="B542">
        <v>675</v>
      </c>
      <c r="C542">
        <v>3</v>
      </c>
      <c r="D542">
        <v>0</v>
      </c>
      <c r="E542">
        <f>SmtRes!AV675</f>
        <v>0</v>
      </c>
      <c r="F542" t="str">
        <f>SmtRes!I675</f>
        <v>01.3.02.09-0022</v>
      </c>
      <c r="G542" t="str">
        <f>SmtRes!K675</f>
        <v>Пропан-бутан, смесь техническая</v>
      </c>
      <c r="H542" t="str">
        <f>SmtRes!O675</f>
        <v>кг</v>
      </c>
      <c r="I542">
        <f>SmtRes!Y675*Source!I151</f>
        <v>0.73767199999999988</v>
      </c>
      <c r="J542">
        <f>SmtRes!AO675</f>
        <v>1</v>
      </c>
      <c r="K542">
        <f>SmtRes!AE675</f>
        <v>4.47</v>
      </c>
      <c r="L542">
        <f>SmtRes!DB675</f>
        <v>1.83</v>
      </c>
      <c r="M542">
        <f>ROUND(ROUND(L542*Source!I151, 2)*1, 2)</f>
        <v>3.29</v>
      </c>
      <c r="N542">
        <f>SmtRes!AA675</f>
        <v>42.73</v>
      </c>
      <c r="O542">
        <f>ROUND(ROUND(L542*Source!I151, 2)*SmtRes!DA675, 2)</f>
        <v>31.45</v>
      </c>
      <c r="P542">
        <f>SmtRes!AG675</f>
        <v>0</v>
      </c>
      <c r="Q542">
        <f>SmtRes!DC675</f>
        <v>0</v>
      </c>
      <c r="R542">
        <f>ROUND(ROUND(Q542*Source!I151, 2)*1, 2)</f>
        <v>0</v>
      </c>
      <c r="S542">
        <f>SmtRes!AC675</f>
        <v>0</v>
      </c>
      <c r="T542">
        <f>ROUND(ROUND(Q542*Source!I151, 2)*SmtRes!AK675, 2)</f>
        <v>0</v>
      </c>
      <c r="U542">
        <v>3</v>
      </c>
      <c r="Z542">
        <f>SmtRes!X675</f>
        <v>-1411127917</v>
      </c>
      <c r="AA542">
        <v>83566203</v>
      </c>
      <c r="AB542">
        <v>-697753276</v>
      </c>
    </row>
    <row r="543" spans="1:28" x14ac:dyDescent="0.2">
      <c r="A543">
        <v>20</v>
      </c>
      <c r="B543">
        <v>674</v>
      </c>
      <c r="C543">
        <v>3</v>
      </c>
      <c r="D543">
        <v>0</v>
      </c>
      <c r="E543">
        <f>SmtRes!AV674</f>
        <v>0</v>
      </c>
      <c r="F543" t="str">
        <f>SmtRes!I674</f>
        <v>01.3.02.08-0001</v>
      </c>
      <c r="G543" t="str">
        <f>SmtRes!K674</f>
        <v>Кислород технический газообразный</v>
      </c>
      <c r="H543" t="str">
        <f>SmtRes!O674</f>
        <v>м3</v>
      </c>
      <c r="I543">
        <f>SmtRes!Y674*Source!I151</f>
        <v>2.4649040000000002</v>
      </c>
      <c r="J543">
        <f>SmtRes!AO674</f>
        <v>1</v>
      </c>
      <c r="K543">
        <f>SmtRes!AE674</f>
        <v>8.7899999999999991</v>
      </c>
      <c r="L543">
        <f>SmtRes!DB674</f>
        <v>12.04</v>
      </c>
      <c r="M543">
        <f>ROUND(ROUND(L543*Source!I151, 2)*1, 2)</f>
        <v>21.66</v>
      </c>
      <c r="N543">
        <f>SmtRes!AA674</f>
        <v>84.03</v>
      </c>
      <c r="O543">
        <f>ROUND(ROUND(L543*Source!I151, 2)*SmtRes!DA674, 2)</f>
        <v>207.07</v>
      </c>
      <c r="P543">
        <f>SmtRes!AG674</f>
        <v>0</v>
      </c>
      <c r="Q543">
        <f>SmtRes!DC674</f>
        <v>0</v>
      </c>
      <c r="R543">
        <f>ROUND(ROUND(Q543*Source!I151, 2)*1, 2)</f>
        <v>0</v>
      </c>
      <c r="S543">
        <f>SmtRes!AC674</f>
        <v>0</v>
      </c>
      <c r="T543">
        <f>ROUND(ROUND(Q543*Source!I151, 2)*SmtRes!AK674, 2)</f>
        <v>0</v>
      </c>
      <c r="U543">
        <v>3</v>
      </c>
      <c r="Z543">
        <f>SmtRes!X674</f>
        <v>1597319531</v>
      </c>
      <c r="AA543">
        <v>-1568691806</v>
      </c>
      <c r="AB543">
        <v>1232018711</v>
      </c>
    </row>
    <row r="544" spans="1:28" x14ac:dyDescent="0.2">
      <c r="A544">
        <v>20</v>
      </c>
      <c r="B544">
        <v>673</v>
      </c>
      <c r="C544">
        <v>2</v>
      </c>
      <c r="D544">
        <v>0</v>
      </c>
      <c r="E544">
        <f>SmtRes!AV673</f>
        <v>0</v>
      </c>
      <c r="F544" t="str">
        <f>SmtRes!I673</f>
        <v>91.17.04-171</v>
      </c>
      <c r="G544" t="str">
        <f>SmtRes!K673</f>
        <v>Преобразователи сварочные номинальным сварочным током 315-500 А</v>
      </c>
      <c r="H544" t="str">
        <f>SmtRes!O673</f>
        <v>маш.-ч</v>
      </c>
      <c r="I544">
        <f>SmtRes!Y673*Source!I151</f>
        <v>15.966055819999996</v>
      </c>
      <c r="J544">
        <f>SmtRes!AO673</f>
        <v>1</v>
      </c>
      <c r="K544">
        <f>SmtRes!AF673</f>
        <v>13.92</v>
      </c>
      <c r="L544">
        <f>SmtRes!DB673</f>
        <v>123.52</v>
      </c>
      <c r="M544">
        <f>ROUND(ROUND(L544*Source!I151, 2)*1, 2)</f>
        <v>222.24</v>
      </c>
      <c r="N544">
        <f>SmtRes!AB673</f>
        <v>197.94</v>
      </c>
      <c r="O544">
        <f>ROUND(ROUND(L544*Source!I151, 2)*SmtRes!DA673, 2)</f>
        <v>3160.25</v>
      </c>
      <c r="P544">
        <f>SmtRes!AG673</f>
        <v>0</v>
      </c>
      <c r="Q544">
        <f>SmtRes!DC673</f>
        <v>0</v>
      </c>
      <c r="R544">
        <f>ROUND(ROUND(Q544*Source!I151, 2)*1, 2)</f>
        <v>0</v>
      </c>
      <c r="S544">
        <f>SmtRes!AC673</f>
        <v>0</v>
      </c>
      <c r="T544">
        <f>ROUND(ROUND(Q544*Source!I151, 2)*SmtRes!AK673, 2)</f>
        <v>0</v>
      </c>
      <c r="U544">
        <v>2</v>
      </c>
      <c r="Z544">
        <f>SmtRes!X673</f>
        <v>-700358725</v>
      </c>
      <c r="AA544">
        <v>439687694</v>
      </c>
      <c r="AB544">
        <v>-1346563271</v>
      </c>
    </row>
    <row r="545" spans="1:28" x14ac:dyDescent="0.2">
      <c r="A545">
        <v>20</v>
      </c>
      <c r="B545">
        <v>672</v>
      </c>
      <c r="C545">
        <v>2</v>
      </c>
      <c r="D545">
        <v>0</v>
      </c>
      <c r="E545">
        <f>SmtRes!AV672</f>
        <v>0</v>
      </c>
      <c r="F545" t="str">
        <f>SmtRes!I672</f>
        <v>91.17.04-042</v>
      </c>
      <c r="G545" t="str">
        <f>SmtRes!K672</f>
        <v>Аппарат для газовой сварки и резки</v>
      </c>
      <c r="H545" t="str">
        <f>SmtRes!O672</f>
        <v>маш.-ч</v>
      </c>
      <c r="I545">
        <f>SmtRes!Y672*Source!I151</f>
        <v>3.8784904599999992</v>
      </c>
      <c r="J545">
        <f>SmtRes!AO672</f>
        <v>1</v>
      </c>
      <c r="K545">
        <f>SmtRes!AF672</f>
        <v>1.2</v>
      </c>
      <c r="L545">
        <f>SmtRes!DB672</f>
        <v>2.59</v>
      </c>
      <c r="M545">
        <f>ROUND(ROUND(L545*Source!I151, 2)*1, 2)</f>
        <v>4.66</v>
      </c>
      <c r="N545">
        <f>SmtRes!AB672</f>
        <v>17.059999999999999</v>
      </c>
      <c r="O545">
        <f>ROUND(ROUND(L545*Source!I151, 2)*SmtRes!DA672, 2)</f>
        <v>66.27</v>
      </c>
      <c r="P545">
        <f>SmtRes!AG672</f>
        <v>0</v>
      </c>
      <c r="Q545">
        <f>SmtRes!DC672</f>
        <v>0</v>
      </c>
      <c r="R545">
        <f>ROUND(ROUND(Q545*Source!I151, 2)*1, 2)</f>
        <v>0</v>
      </c>
      <c r="S545">
        <f>SmtRes!AC672</f>
        <v>0</v>
      </c>
      <c r="T545">
        <f>ROUND(ROUND(Q545*Source!I151, 2)*SmtRes!AK672, 2)</f>
        <v>0</v>
      </c>
      <c r="U545">
        <v>2</v>
      </c>
      <c r="Z545">
        <f>SmtRes!X672</f>
        <v>-1135352110</v>
      </c>
      <c r="AA545">
        <v>-1753312835</v>
      </c>
      <c r="AB545">
        <v>-897136582</v>
      </c>
    </row>
    <row r="546" spans="1:28" x14ac:dyDescent="0.2">
      <c r="A546">
        <v>20</v>
      </c>
      <c r="B546">
        <v>671</v>
      </c>
      <c r="C546">
        <v>2</v>
      </c>
      <c r="D546">
        <v>0</v>
      </c>
      <c r="E546">
        <f>SmtRes!AV671</f>
        <v>0</v>
      </c>
      <c r="F546" t="str">
        <f>SmtRes!I671</f>
        <v>91.14.02-001</v>
      </c>
      <c r="G546" t="str">
        <f>SmtRes!K671</f>
        <v>Автомобили бортовые, грузоподъемность до 5 т</v>
      </c>
      <c r="H546" t="str">
        <f>SmtRes!O671</f>
        <v>маш.-ч</v>
      </c>
      <c r="I546">
        <f>SmtRes!Y671*Source!I151</f>
        <v>0.45209397999999995</v>
      </c>
      <c r="J546">
        <f>SmtRes!AO671</f>
        <v>1</v>
      </c>
      <c r="K546">
        <f>SmtRes!AF671</f>
        <v>86.79</v>
      </c>
      <c r="L546">
        <f>SmtRes!DB671</f>
        <v>21.81</v>
      </c>
      <c r="M546">
        <f>ROUND(ROUND(L546*Source!I151, 2)*1, 2)</f>
        <v>39.24</v>
      </c>
      <c r="N546">
        <f>SmtRes!AB671</f>
        <v>1234.1500000000001</v>
      </c>
      <c r="O546">
        <f>ROUND(ROUND(L546*Source!I151, 2)*SmtRes!DA671, 2)</f>
        <v>557.99</v>
      </c>
      <c r="P546">
        <f>SmtRes!AG671</f>
        <v>10.130000000000001</v>
      </c>
      <c r="Q546">
        <f>SmtRes!DC671</f>
        <v>2.54</v>
      </c>
      <c r="R546">
        <f>ROUND(ROUND(Q546*Source!I151, 2)*1, 2)</f>
        <v>4.57</v>
      </c>
      <c r="S546">
        <f>SmtRes!AC671</f>
        <v>495.96</v>
      </c>
      <c r="T546">
        <f>ROUND(ROUND(Q546*Source!I151, 2)*SmtRes!AK671, 2)</f>
        <v>223.75</v>
      </c>
      <c r="U546">
        <v>2</v>
      </c>
      <c r="Z546">
        <f>SmtRes!X671</f>
        <v>1171957361</v>
      </c>
      <c r="AA546">
        <v>1399406067</v>
      </c>
      <c r="AB546">
        <v>-337305530</v>
      </c>
    </row>
    <row r="547" spans="1:28" x14ac:dyDescent="0.2">
      <c r="A547">
        <v>20</v>
      </c>
      <c r="B547">
        <v>670</v>
      </c>
      <c r="C547">
        <v>2</v>
      </c>
      <c r="D547">
        <v>0</v>
      </c>
      <c r="E547">
        <f>SmtRes!AV670</f>
        <v>0</v>
      </c>
      <c r="F547" t="str">
        <f>SmtRes!I670</f>
        <v>91.06.01-003</v>
      </c>
      <c r="G547" t="str">
        <f>SmtRes!K670</f>
        <v>Домкраты гидравлические, грузоподъемность 63-100 т</v>
      </c>
      <c r="H547" t="str">
        <f>SmtRes!O670</f>
        <v>маш.-ч</v>
      </c>
      <c r="I547">
        <f>SmtRes!Y670*Source!I151</f>
        <v>8.2328693199999972</v>
      </c>
      <c r="J547">
        <f>SmtRes!AO670</f>
        <v>1</v>
      </c>
      <c r="K547">
        <f>SmtRes!AF670</f>
        <v>0.83</v>
      </c>
      <c r="L547">
        <f>SmtRes!DB670</f>
        <v>3.8</v>
      </c>
      <c r="M547">
        <f>ROUND(ROUND(L547*Source!I151, 2)*1, 2)</f>
        <v>6.84</v>
      </c>
      <c r="N547">
        <f>SmtRes!AB670</f>
        <v>11.8</v>
      </c>
      <c r="O547">
        <f>ROUND(ROUND(L547*Source!I151, 2)*SmtRes!DA670, 2)</f>
        <v>97.26</v>
      </c>
      <c r="P547">
        <f>SmtRes!AG670</f>
        <v>0</v>
      </c>
      <c r="Q547">
        <f>SmtRes!DC670</f>
        <v>0</v>
      </c>
      <c r="R547">
        <f>ROUND(ROUND(Q547*Source!I151, 2)*1, 2)</f>
        <v>0</v>
      </c>
      <c r="S547">
        <f>SmtRes!AC670</f>
        <v>0</v>
      </c>
      <c r="T547">
        <f>ROUND(ROUND(Q547*Source!I151, 2)*SmtRes!AK670, 2)</f>
        <v>0</v>
      </c>
      <c r="U547">
        <v>2</v>
      </c>
      <c r="Z547">
        <f>SmtRes!X670</f>
        <v>452270374</v>
      </c>
      <c r="AA547">
        <v>-1167805411</v>
      </c>
      <c r="AB547">
        <v>-1517674733</v>
      </c>
    </row>
    <row r="548" spans="1:28" x14ac:dyDescent="0.2">
      <c r="A548">
        <v>20</v>
      </c>
      <c r="B548">
        <v>669</v>
      </c>
      <c r="C548">
        <v>2</v>
      </c>
      <c r="D548">
        <v>0</v>
      </c>
      <c r="E548">
        <f>SmtRes!AV669</f>
        <v>0</v>
      </c>
      <c r="F548" t="str">
        <f>SmtRes!I669</f>
        <v>91.05.05-014</v>
      </c>
      <c r="G548" t="str">
        <f>SmtRes!K669</f>
        <v>Краны на автомобильном ходу, грузоподъемность 10 т</v>
      </c>
      <c r="H548" t="str">
        <f>SmtRes!O669</f>
        <v>маш.-ч</v>
      </c>
      <c r="I548">
        <f>SmtRes!Y669*Source!I151</f>
        <v>10.993022039999998</v>
      </c>
      <c r="J548">
        <f>SmtRes!AO669</f>
        <v>1</v>
      </c>
      <c r="K548">
        <f>SmtRes!AF669</f>
        <v>112.77</v>
      </c>
      <c r="L548">
        <f>SmtRes!DB669</f>
        <v>689.02</v>
      </c>
      <c r="M548">
        <f>ROUND(ROUND(L548*Source!I151, 2)*1, 2)</f>
        <v>1239.68</v>
      </c>
      <c r="N548">
        <f>SmtRes!AB669</f>
        <v>1603.59</v>
      </c>
      <c r="O548">
        <f>ROUND(ROUND(L548*Source!I151, 2)*SmtRes!DA669, 2)</f>
        <v>17628.25</v>
      </c>
      <c r="P548">
        <f>SmtRes!AG669</f>
        <v>11.84</v>
      </c>
      <c r="Q548">
        <f>SmtRes!DC669</f>
        <v>72.34</v>
      </c>
      <c r="R548">
        <f>ROUND(ROUND(Q548*Source!I151, 2)*1, 2)</f>
        <v>130.15</v>
      </c>
      <c r="S548">
        <f>SmtRes!AC669</f>
        <v>579.69000000000005</v>
      </c>
      <c r="T548">
        <f>ROUND(ROUND(Q548*Source!I151, 2)*SmtRes!AK669, 2)</f>
        <v>6372.14</v>
      </c>
      <c r="U548">
        <v>2</v>
      </c>
      <c r="Z548">
        <f>SmtRes!X669</f>
        <v>903590057</v>
      </c>
      <c r="AA548">
        <v>1187349410</v>
      </c>
      <c r="AB548">
        <v>135634892</v>
      </c>
    </row>
    <row r="549" spans="1:28" x14ac:dyDescent="0.2">
      <c r="A549">
        <v>20</v>
      </c>
      <c r="B549">
        <v>668</v>
      </c>
      <c r="C549">
        <v>2</v>
      </c>
      <c r="D549">
        <v>0</v>
      </c>
      <c r="E549">
        <f>SmtRes!AV668</f>
        <v>0</v>
      </c>
      <c r="F549" t="str">
        <f>SmtRes!I668</f>
        <v>91.05.02-005</v>
      </c>
      <c r="G549" t="str">
        <f>SmtRes!K668</f>
        <v>Краны козловые, грузоподъемность 32 т</v>
      </c>
      <c r="H549" t="str">
        <f>SmtRes!O668</f>
        <v>маш.-ч</v>
      </c>
      <c r="I549">
        <f>SmtRes!Y668*Source!I151</f>
        <v>0.23794419999999994</v>
      </c>
      <c r="J549">
        <f>SmtRes!AO668</f>
        <v>1</v>
      </c>
      <c r="K549">
        <f>SmtRes!AF668</f>
        <v>121.8</v>
      </c>
      <c r="L549">
        <f>SmtRes!DB668</f>
        <v>16.11</v>
      </c>
      <c r="M549">
        <f>ROUND(ROUND(L549*Source!I151, 2)*1, 2)</f>
        <v>28.99</v>
      </c>
      <c r="N549">
        <f>SmtRes!AB668</f>
        <v>1732</v>
      </c>
      <c r="O549">
        <f>ROUND(ROUND(L549*Source!I151, 2)*SmtRes!DA668, 2)</f>
        <v>412.24</v>
      </c>
      <c r="P549">
        <f>SmtRes!AG668</f>
        <v>13.49</v>
      </c>
      <c r="Q549">
        <f>SmtRes!DC668</f>
        <v>1.79</v>
      </c>
      <c r="R549">
        <f>ROUND(ROUND(Q549*Source!I151, 2)*1, 2)</f>
        <v>3.22</v>
      </c>
      <c r="S549">
        <f>SmtRes!AC668</f>
        <v>660.47</v>
      </c>
      <c r="T549">
        <f>ROUND(ROUND(Q549*Source!I151, 2)*SmtRes!AK668, 2)</f>
        <v>157.65</v>
      </c>
      <c r="U549">
        <v>2</v>
      </c>
      <c r="Z549">
        <f>SmtRes!X668</f>
        <v>1732737796</v>
      </c>
      <c r="AA549">
        <v>421420774</v>
      </c>
      <c r="AB549">
        <v>1837299789</v>
      </c>
    </row>
    <row r="550" spans="1:28" x14ac:dyDescent="0.2">
      <c r="A550">
        <v>20</v>
      </c>
      <c r="B550">
        <v>666</v>
      </c>
      <c r="C550">
        <v>1</v>
      </c>
      <c r="D550">
        <v>0</v>
      </c>
      <c r="E550">
        <f>SmtRes!AV666</f>
        <v>1</v>
      </c>
      <c r="F550" t="str">
        <f>SmtRes!I666</f>
        <v>1-100-36-82</v>
      </c>
      <c r="G550" t="str">
        <f>SmtRes!K666</f>
        <v>Рабочий среднего разряда 3.6</v>
      </c>
      <c r="H550" t="str">
        <f>SmtRes!O666</f>
        <v>чел.-ч.</v>
      </c>
      <c r="I550">
        <f>SmtRes!Y666*Source!I151</f>
        <v>93.107565459999989</v>
      </c>
      <c r="J550">
        <f>SmtRes!AO666</f>
        <v>1</v>
      </c>
      <c r="K550">
        <f>SmtRes!AH666</f>
        <v>8.1999999999999993</v>
      </c>
      <c r="L550">
        <f>SmtRes!DB666</f>
        <v>424.35</v>
      </c>
      <c r="M550">
        <f>ROUND(ROUND(L550*Source!I151, 2)*1, 2)</f>
        <v>763.49</v>
      </c>
      <c r="N550">
        <f>SmtRes!AD666</f>
        <v>401.47</v>
      </c>
      <c r="O550">
        <f>ROUND(ROUND(L550*Source!I151, 2)*SmtRes!DA666, 2)</f>
        <v>37380.47</v>
      </c>
      <c r="P550">
        <f>SmtRes!AG666</f>
        <v>0</v>
      </c>
      <c r="Q550">
        <f>SmtRes!DC666</f>
        <v>0</v>
      </c>
      <c r="R550">
        <f>ROUND(ROUND(Q550*Source!I151, 2)*1, 2)</f>
        <v>0</v>
      </c>
      <c r="S550">
        <f>SmtRes!AC666</f>
        <v>0</v>
      </c>
      <c r="T550">
        <f>ROUND(ROUND(Q550*Source!I151, 2)*SmtRes!AK666, 2)</f>
        <v>0</v>
      </c>
      <c r="U550">
        <v>1</v>
      </c>
      <c r="Z550">
        <f>SmtRes!X666</f>
        <v>-1152063509</v>
      </c>
      <c r="AA550">
        <v>149218511</v>
      </c>
      <c r="AB550">
        <v>-554369775</v>
      </c>
    </row>
    <row r="551" spans="1:28" x14ac:dyDescent="0.2">
      <c r="A551">
        <v>20</v>
      </c>
      <c r="B551">
        <v>698</v>
      </c>
      <c r="C551">
        <v>3</v>
      </c>
      <c r="D551">
        <v>0</v>
      </c>
      <c r="E551">
        <f>SmtRes!AV698</f>
        <v>0</v>
      </c>
      <c r="F551" t="str">
        <f>SmtRes!I698</f>
        <v>999-9950</v>
      </c>
      <c r="G551" t="str">
        <f>SmtRes!K698</f>
        <v>Вспомогательные ненормируемые материалы (2% от ОЗП)</v>
      </c>
      <c r="H551" t="str">
        <f>SmtRes!O698</f>
        <v>РУБ</v>
      </c>
      <c r="I551">
        <f>SmtRes!Y698*Source!I152</f>
        <v>0.25945800000000002</v>
      </c>
      <c r="J551">
        <f>SmtRes!AO698</f>
        <v>1</v>
      </c>
      <c r="K551">
        <f>SmtRes!AE698</f>
        <v>1</v>
      </c>
      <c r="L551">
        <f>SmtRes!DB698</f>
        <v>15.63</v>
      </c>
      <c r="M551">
        <f>ROUND(ROUND(L551*Source!I152, 2)*1, 2)</f>
        <v>0.26</v>
      </c>
      <c r="N551">
        <f>SmtRes!AA698</f>
        <v>9.56</v>
      </c>
      <c r="O551">
        <f>ROUND(ROUND(L551*Source!I152, 2)*SmtRes!DA698, 2)</f>
        <v>2.4900000000000002</v>
      </c>
      <c r="P551">
        <f>SmtRes!AG698</f>
        <v>0</v>
      </c>
      <c r="Q551">
        <f>SmtRes!DC698</f>
        <v>0</v>
      </c>
      <c r="R551">
        <f>ROUND(ROUND(Q551*Source!I152, 2)*1, 2)</f>
        <v>0</v>
      </c>
      <c r="S551">
        <f>SmtRes!AC698</f>
        <v>0</v>
      </c>
      <c r="T551">
        <f>ROUND(ROUND(Q551*Source!I152, 2)*SmtRes!AK698, 2)</f>
        <v>0</v>
      </c>
      <c r="U551">
        <v>3</v>
      </c>
      <c r="Z551">
        <f>SmtRes!X698</f>
        <v>-1731369543</v>
      </c>
      <c r="AA551">
        <v>-1544322804</v>
      </c>
      <c r="AB551">
        <v>1831113819</v>
      </c>
    </row>
    <row r="552" spans="1:28" x14ac:dyDescent="0.2">
      <c r="A552">
        <v>20</v>
      </c>
      <c r="B552">
        <v>697</v>
      </c>
      <c r="C552">
        <v>3</v>
      </c>
      <c r="D552">
        <v>0</v>
      </c>
      <c r="E552">
        <f>SmtRes!AV697</f>
        <v>0</v>
      </c>
      <c r="F552" t="str">
        <f>SmtRes!I697</f>
        <v>01.7.11.07-0044</v>
      </c>
      <c r="G552" t="str">
        <f>SmtRes!K697</f>
        <v>Электроды диаметром 5 мм Э42</v>
      </c>
      <c r="H552" t="str">
        <f>SmtRes!O697</f>
        <v>т</v>
      </c>
      <c r="I552">
        <f>SmtRes!Y697*Source!I152</f>
        <v>3.569E-4</v>
      </c>
      <c r="J552">
        <f>SmtRes!AO697</f>
        <v>1</v>
      </c>
      <c r="K552">
        <f>SmtRes!AE697</f>
        <v>10397.450000000001</v>
      </c>
      <c r="L552">
        <f>SmtRes!DB697</f>
        <v>223.55</v>
      </c>
      <c r="M552">
        <f>ROUND(ROUND(L552*Source!I152, 2)*1, 2)</f>
        <v>3.71</v>
      </c>
      <c r="N552">
        <f>SmtRes!AA697</f>
        <v>99399.62</v>
      </c>
      <c r="O552">
        <f>ROUND(ROUND(L552*Source!I152, 2)*SmtRes!DA697, 2)</f>
        <v>35.47</v>
      </c>
      <c r="P552">
        <f>SmtRes!AG697</f>
        <v>0</v>
      </c>
      <c r="Q552">
        <f>SmtRes!DC697</f>
        <v>0</v>
      </c>
      <c r="R552">
        <f>ROUND(ROUND(Q552*Source!I152, 2)*1, 2)</f>
        <v>0</v>
      </c>
      <c r="S552">
        <f>SmtRes!AC697</f>
        <v>0</v>
      </c>
      <c r="T552">
        <f>ROUND(ROUND(Q552*Source!I152, 2)*SmtRes!AK697, 2)</f>
        <v>0</v>
      </c>
      <c r="U552">
        <v>3</v>
      </c>
      <c r="Z552">
        <f>SmtRes!X697</f>
        <v>1392569568</v>
      </c>
      <c r="AA552">
        <v>1042670337</v>
      </c>
      <c r="AB552">
        <v>-795158670</v>
      </c>
    </row>
    <row r="553" spans="1:28" x14ac:dyDescent="0.2">
      <c r="A553">
        <v>20</v>
      </c>
      <c r="B553">
        <v>696</v>
      </c>
      <c r="C553">
        <v>3</v>
      </c>
      <c r="D553">
        <v>0</v>
      </c>
      <c r="E553">
        <f>SmtRes!AV696</f>
        <v>0</v>
      </c>
      <c r="F553" t="str">
        <f>SmtRes!I696</f>
        <v>01.3.02.09-0022</v>
      </c>
      <c r="G553" t="str">
        <f>SmtRes!K696</f>
        <v>Пропан-бутан, смесь техническая</v>
      </c>
      <c r="H553" t="str">
        <f>SmtRes!O696</f>
        <v>кг</v>
      </c>
      <c r="I553">
        <f>SmtRes!Y696*Source!I152</f>
        <v>8.3000000000000001E-3</v>
      </c>
      <c r="J553">
        <f>SmtRes!AO696</f>
        <v>1</v>
      </c>
      <c r="K553">
        <f>SmtRes!AE696</f>
        <v>4.47</v>
      </c>
      <c r="L553">
        <f>SmtRes!DB696</f>
        <v>2.2400000000000002</v>
      </c>
      <c r="M553">
        <f>ROUND(ROUND(L553*Source!I152, 2)*1, 2)</f>
        <v>0.04</v>
      </c>
      <c r="N553">
        <f>SmtRes!AA696</f>
        <v>42.73</v>
      </c>
      <c r="O553">
        <f>ROUND(ROUND(L553*Source!I152, 2)*SmtRes!DA696, 2)</f>
        <v>0.38</v>
      </c>
      <c r="P553">
        <f>SmtRes!AG696</f>
        <v>0</v>
      </c>
      <c r="Q553">
        <f>SmtRes!DC696</f>
        <v>0</v>
      </c>
      <c r="R553">
        <f>ROUND(ROUND(Q553*Source!I152, 2)*1, 2)</f>
        <v>0</v>
      </c>
      <c r="S553">
        <f>SmtRes!AC696</f>
        <v>0</v>
      </c>
      <c r="T553">
        <f>ROUND(ROUND(Q553*Source!I152, 2)*SmtRes!AK696, 2)</f>
        <v>0</v>
      </c>
      <c r="U553">
        <v>3</v>
      </c>
      <c r="Z553">
        <f>SmtRes!X696</f>
        <v>-1411127917</v>
      </c>
      <c r="AA553">
        <v>83566203</v>
      </c>
      <c r="AB553">
        <v>-697753276</v>
      </c>
    </row>
    <row r="554" spans="1:28" x14ac:dyDescent="0.2">
      <c r="A554">
        <v>20</v>
      </c>
      <c r="B554">
        <v>695</v>
      </c>
      <c r="C554">
        <v>3</v>
      </c>
      <c r="D554">
        <v>0</v>
      </c>
      <c r="E554">
        <f>SmtRes!AV695</f>
        <v>0</v>
      </c>
      <c r="F554" t="str">
        <f>SmtRes!I695</f>
        <v>01.3.02.08-0001</v>
      </c>
      <c r="G554" t="str">
        <f>SmtRes!K695</f>
        <v>Кислород технический газообразный</v>
      </c>
      <c r="H554" t="str">
        <f>SmtRes!O695</f>
        <v>м3</v>
      </c>
      <c r="I554">
        <f>SmtRes!Y695*Source!I152</f>
        <v>4.3160000000000004E-2</v>
      </c>
      <c r="J554">
        <f>SmtRes!AO695</f>
        <v>1</v>
      </c>
      <c r="K554">
        <f>SmtRes!AE695</f>
        <v>8.7899999999999991</v>
      </c>
      <c r="L554">
        <f>SmtRes!DB695</f>
        <v>22.85</v>
      </c>
      <c r="M554">
        <f>ROUND(ROUND(L554*Source!I152, 2)*1, 2)</f>
        <v>0.38</v>
      </c>
      <c r="N554">
        <f>SmtRes!AA695</f>
        <v>84.03</v>
      </c>
      <c r="O554">
        <f>ROUND(ROUND(L554*Source!I152, 2)*SmtRes!DA695, 2)</f>
        <v>3.63</v>
      </c>
      <c r="P554">
        <f>SmtRes!AG695</f>
        <v>0</v>
      </c>
      <c r="Q554">
        <f>SmtRes!DC695</f>
        <v>0</v>
      </c>
      <c r="R554">
        <f>ROUND(ROUND(Q554*Source!I152, 2)*1, 2)</f>
        <v>0</v>
      </c>
      <c r="S554">
        <f>SmtRes!AC695</f>
        <v>0</v>
      </c>
      <c r="T554">
        <f>ROUND(ROUND(Q554*Source!I152, 2)*SmtRes!AK695, 2)</f>
        <v>0</v>
      </c>
      <c r="U554">
        <v>3</v>
      </c>
      <c r="Z554">
        <f>SmtRes!X695</f>
        <v>1597319531</v>
      </c>
      <c r="AA554">
        <v>-1568691806</v>
      </c>
      <c r="AB554">
        <v>1232018711</v>
      </c>
    </row>
    <row r="555" spans="1:28" x14ac:dyDescent="0.2">
      <c r="A555">
        <v>20</v>
      </c>
      <c r="B555">
        <v>694</v>
      </c>
      <c r="C555">
        <v>2</v>
      </c>
      <c r="D555">
        <v>0</v>
      </c>
      <c r="E555">
        <f>SmtRes!AV694</f>
        <v>0</v>
      </c>
      <c r="F555" t="str">
        <f>SmtRes!I694</f>
        <v>91.21.16-001</v>
      </c>
      <c r="G555" t="str">
        <f>SmtRes!K694</f>
        <v>Пресс-ножницы комбинированные</v>
      </c>
      <c r="H555" t="str">
        <f>SmtRes!O694</f>
        <v>маш.-ч</v>
      </c>
      <c r="I555">
        <f>SmtRes!Y694*Source!I152</f>
        <v>1.8440939999999996E-2</v>
      </c>
      <c r="J555">
        <f>SmtRes!AO694</f>
        <v>1</v>
      </c>
      <c r="K555">
        <f>SmtRes!AF694</f>
        <v>14.3</v>
      </c>
      <c r="L555">
        <f>SmtRes!DB694</f>
        <v>15.88</v>
      </c>
      <c r="M555">
        <f>ROUND(ROUND(L555*Source!I152, 2)*1, 2)</f>
        <v>0.26</v>
      </c>
      <c r="N555">
        <f>SmtRes!AB694</f>
        <v>203.35</v>
      </c>
      <c r="O555">
        <f>ROUND(ROUND(L555*Source!I152, 2)*SmtRes!DA694, 2)</f>
        <v>3.7</v>
      </c>
      <c r="P555">
        <f>SmtRes!AG694</f>
        <v>8.82</v>
      </c>
      <c r="Q555">
        <f>SmtRes!DC694</f>
        <v>10.78</v>
      </c>
      <c r="R555">
        <f>ROUND(ROUND(Q555*Source!I152, 2)*1, 2)</f>
        <v>0.18</v>
      </c>
      <c r="S555">
        <f>SmtRes!AC694</f>
        <v>431.83</v>
      </c>
      <c r="T555">
        <f>ROUND(ROUND(Q555*Source!I152, 2)*SmtRes!AK694, 2)</f>
        <v>8.81</v>
      </c>
      <c r="U555">
        <v>2</v>
      </c>
      <c r="Z555">
        <f>SmtRes!X694</f>
        <v>-575501913</v>
      </c>
      <c r="AA555">
        <v>1649159373</v>
      </c>
      <c r="AB555">
        <v>-48586562</v>
      </c>
    </row>
    <row r="556" spans="1:28" x14ac:dyDescent="0.2">
      <c r="A556">
        <v>20</v>
      </c>
      <c r="B556">
        <v>693</v>
      </c>
      <c r="C556">
        <v>2</v>
      </c>
      <c r="D556">
        <v>0</v>
      </c>
      <c r="E556">
        <f>SmtRes!AV693</f>
        <v>0</v>
      </c>
      <c r="F556" t="str">
        <f>SmtRes!I693</f>
        <v>91.17.04-233</v>
      </c>
      <c r="G556" t="str">
        <f>SmtRes!K693</f>
        <v>Установки для сварки ручной дуговой (постоянного тока)</v>
      </c>
      <c r="H556" t="str">
        <f>SmtRes!O693</f>
        <v>маш.-ч</v>
      </c>
      <c r="I556">
        <f>SmtRes!Y693*Source!I152</f>
        <v>0.59933054999999991</v>
      </c>
      <c r="J556">
        <f>SmtRes!AO693</f>
        <v>1</v>
      </c>
      <c r="K556">
        <f>SmtRes!AF693</f>
        <v>8.68</v>
      </c>
      <c r="L556">
        <f>SmtRes!DB693</f>
        <v>313.38</v>
      </c>
      <c r="M556">
        <f>ROUND(ROUND(L556*Source!I152, 2)*1, 2)</f>
        <v>5.2</v>
      </c>
      <c r="N556">
        <f>SmtRes!AB693</f>
        <v>123.43</v>
      </c>
      <c r="O556">
        <f>ROUND(ROUND(L556*Source!I152, 2)*SmtRes!DA693, 2)</f>
        <v>73.94</v>
      </c>
      <c r="P556">
        <f>SmtRes!AG693</f>
        <v>0</v>
      </c>
      <c r="Q556">
        <f>SmtRes!DC693</f>
        <v>0</v>
      </c>
      <c r="R556">
        <f>ROUND(ROUND(Q556*Source!I152, 2)*1, 2)</f>
        <v>0</v>
      </c>
      <c r="S556">
        <f>SmtRes!AC693</f>
        <v>0</v>
      </c>
      <c r="T556">
        <f>ROUND(ROUND(Q556*Source!I152, 2)*SmtRes!AK693, 2)</f>
        <v>0</v>
      </c>
      <c r="U556">
        <v>2</v>
      </c>
      <c r="Z556">
        <f>SmtRes!X693</f>
        <v>-1277097320</v>
      </c>
      <c r="AA556">
        <v>2017564419</v>
      </c>
      <c r="AB556">
        <v>-164228886</v>
      </c>
    </row>
    <row r="557" spans="1:28" x14ac:dyDescent="0.2">
      <c r="A557">
        <v>20</v>
      </c>
      <c r="B557">
        <v>692</v>
      </c>
      <c r="C557">
        <v>2</v>
      </c>
      <c r="D557">
        <v>0</v>
      </c>
      <c r="E557">
        <f>SmtRes!AV692</f>
        <v>0</v>
      </c>
      <c r="F557" t="str">
        <f>SmtRes!I692</f>
        <v>91.17.04-042</v>
      </c>
      <c r="G557" t="str">
        <f>SmtRes!K692</f>
        <v>Аппарат для газовой сварки и резки</v>
      </c>
      <c r="H557" t="str">
        <f>SmtRes!O692</f>
        <v>маш.-ч</v>
      </c>
      <c r="I557">
        <f>SmtRes!Y692*Source!I152</f>
        <v>2.1953499999999997E-2</v>
      </c>
      <c r="J557">
        <f>SmtRes!AO692</f>
        <v>1</v>
      </c>
      <c r="K557">
        <f>SmtRes!AF692</f>
        <v>1.2</v>
      </c>
      <c r="L557">
        <f>SmtRes!DB692</f>
        <v>1.59</v>
      </c>
      <c r="M557">
        <f>ROUND(ROUND(L557*Source!I152, 2)*1, 2)</f>
        <v>0.03</v>
      </c>
      <c r="N557">
        <f>SmtRes!AB692</f>
        <v>17.059999999999999</v>
      </c>
      <c r="O557">
        <f>ROUND(ROUND(L557*Source!I152, 2)*SmtRes!DA692, 2)</f>
        <v>0.43</v>
      </c>
      <c r="P557">
        <f>SmtRes!AG692</f>
        <v>0</v>
      </c>
      <c r="Q557">
        <f>SmtRes!DC692</f>
        <v>0</v>
      </c>
      <c r="R557">
        <f>ROUND(ROUND(Q557*Source!I152, 2)*1, 2)</f>
        <v>0</v>
      </c>
      <c r="S557">
        <f>SmtRes!AC692</f>
        <v>0</v>
      </c>
      <c r="T557">
        <f>ROUND(ROUND(Q557*Source!I152, 2)*SmtRes!AK692, 2)</f>
        <v>0</v>
      </c>
      <c r="U557">
        <v>2</v>
      </c>
      <c r="Z557">
        <f>SmtRes!X692</f>
        <v>-1135352110</v>
      </c>
      <c r="AA557">
        <v>-1753312835</v>
      </c>
      <c r="AB557">
        <v>-897136582</v>
      </c>
    </row>
    <row r="558" spans="1:28" x14ac:dyDescent="0.2">
      <c r="A558">
        <v>20</v>
      </c>
      <c r="B558">
        <v>691</v>
      </c>
      <c r="C558">
        <v>2</v>
      </c>
      <c r="D558">
        <v>0</v>
      </c>
      <c r="E558">
        <f>SmtRes!AV691</f>
        <v>0</v>
      </c>
      <c r="F558" t="str">
        <f>SmtRes!I691</f>
        <v>91.14.02-002</v>
      </c>
      <c r="G558" t="str">
        <f>SmtRes!K691</f>
        <v>Автомобили бортовые, грузоподъемность до 8 т</v>
      </c>
      <c r="H558" t="str">
        <f>SmtRes!O691</f>
        <v>маш.-ч</v>
      </c>
      <c r="I558">
        <f>SmtRes!Y691*Source!I152</f>
        <v>1.0976749999999999E-2</v>
      </c>
      <c r="J558">
        <f>SmtRes!AO691</f>
        <v>1</v>
      </c>
      <c r="K558">
        <f>SmtRes!AF691</f>
        <v>107.03</v>
      </c>
      <c r="L558">
        <f>SmtRes!DB691</f>
        <v>70.78</v>
      </c>
      <c r="M558">
        <f>ROUND(ROUND(L558*Source!I152, 2)*1, 2)</f>
        <v>1.17</v>
      </c>
      <c r="N558">
        <f>SmtRes!AB691</f>
        <v>1521.97</v>
      </c>
      <c r="O558">
        <f>ROUND(ROUND(L558*Source!I152, 2)*SmtRes!DA691, 2)</f>
        <v>16.64</v>
      </c>
      <c r="P558">
        <f>SmtRes!AG691</f>
        <v>10.130000000000001</v>
      </c>
      <c r="Q558">
        <f>SmtRes!DC691</f>
        <v>7.38</v>
      </c>
      <c r="R558">
        <f>ROUND(ROUND(Q558*Source!I152, 2)*1, 2)</f>
        <v>0.12</v>
      </c>
      <c r="S558">
        <f>SmtRes!AC691</f>
        <v>495.96</v>
      </c>
      <c r="T558">
        <f>ROUND(ROUND(Q558*Source!I152, 2)*SmtRes!AK691, 2)</f>
        <v>5.88</v>
      </c>
      <c r="U558">
        <v>2</v>
      </c>
      <c r="Z558">
        <f>SmtRes!X691</f>
        <v>1565185662</v>
      </c>
      <c r="AA558">
        <v>714135053</v>
      </c>
      <c r="AB558">
        <v>57213464</v>
      </c>
    </row>
    <row r="559" spans="1:28" x14ac:dyDescent="0.2">
      <c r="A559">
        <v>20</v>
      </c>
      <c r="B559">
        <v>690</v>
      </c>
      <c r="C559">
        <v>2</v>
      </c>
      <c r="D559">
        <v>0</v>
      </c>
      <c r="E559">
        <f>SmtRes!AV690</f>
        <v>0</v>
      </c>
      <c r="F559" t="str">
        <f>SmtRes!I690</f>
        <v>91.05.05-014</v>
      </c>
      <c r="G559" t="str">
        <f>SmtRes!K690</f>
        <v>Краны на автомобильном ходу, грузоподъемность 10 т</v>
      </c>
      <c r="H559" t="str">
        <f>SmtRes!O690</f>
        <v>маш.-ч</v>
      </c>
      <c r="I559">
        <f>SmtRes!Y690*Source!I152</f>
        <v>0.13172099999999998</v>
      </c>
      <c r="J559">
        <f>SmtRes!AO690</f>
        <v>1</v>
      </c>
      <c r="K559">
        <f>SmtRes!AF690</f>
        <v>112.77</v>
      </c>
      <c r="L559">
        <f>SmtRes!DB690</f>
        <v>894.83</v>
      </c>
      <c r="M559">
        <f>ROUND(ROUND(L559*Source!I152, 2)*1, 2)</f>
        <v>14.85</v>
      </c>
      <c r="N559">
        <f>SmtRes!AB690</f>
        <v>1603.59</v>
      </c>
      <c r="O559">
        <f>ROUND(ROUND(L559*Source!I152, 2)*SmtRes!DA690, 2)</f>
        <v>211.17</v>
      </c>
      <c r="P559">
        <f>SmtRes!AG690</f>
        <v>11.84</v>
      </c>
      <c r="Q559">
        <f>SmtRes!DC690</f>
        <v>103.35</v>
      </c>
      <c r="R559">
        <f>ROUND(ROUND(Q559*Source!I152, 2)*1, 2)</f>
        <v>1.72</v>
      </c>
      <c r="S559">
        <f>SmtRes!AC690</f>
        <v>579.69000000000005</v>
      </c>
      <c r="T559">
        <f>ROUND(ROUND(Q559*Source!I152, 2)*SmtRes!AK690, 2)</f>
        <v>84.21</v>
      </c>
      <c r="U559">
        <v>2</v>
      </c>
      <c r="Z559">
        <f>SmtRes!X690</f>
        <v>903590057</v>
      </c>
      <c r="AA559">
        <v>1187349410</v>
      </c>
      <c r="AB559">
        <v>135634892</v>
      </c>
    </row>
    <row r="560" spans="1:28" x14ac:dyDescent="0.2">
      <c r="A560">
        <v>20</v>
      </c>
      <c r="B560">
        <v>688</v>
      </c>
      <c r="C560">
        <v>1</v>
      </c>
      <c r="D560">
        <v>0</v>
      </c>
      <c r="E560">
        <f>SmtRes!AV688</f>
        <v>1</v>
      </c>
      <c r="F560" t="str">
        <f>SmtRes!I688</f>
        <v>1-100-40-82</v>
      </c>
      <c r="G560" t="str">
        <f>SmtRes!K688</f>
        <v>Рабочий среднего разряда 4</v>
      </c>
      <c r="H560" t="str">
        <f>SmtRes!O688</f>
        <v>чел.-ч.</v>
      </c>
      <c r="I560">
        <f>SmtRes!Y688*Source!I152</f>
        <v>1.9977684999999998</v>
      </c>
      <c r="J560">
        <f>SmtRes!AO688</f>
        <v>1</v>
      </c>
      <c r="K560">
        <f>SmtRes!AH688</f>
        <v>8.59</v>
      </c>
      <c r="L560">
        <f>SmtRes!DB688</f>
        <v>1137.1600000000001</v>
      </c>
      <c r="M560">
        <f>ROUND(ROUND(L560*Source!I152, 2)*1, 2)</f>
        <v>18.88</v>
      </c>
      <c r="N560">
        <f>SmtRes!AD688</f>
        <v>420.57</v>
      </c>
      <c r="O560">
        <f>ROUND(ROUND(L560*Source!I152, 2)*SmtRes!DA688, 2)</f>
        <v>924.36</v>
      </c>
      <c r="P560">
        <f>SmtRes!AG688</f>
        <v>0</v>
      </c>
      <c r="Q560">
        <f>SmtRes!DC688</f>
        <v>0</v>
      </c>
      <c r="R560">
        <f>ROUND(ROUND(Q560*Source!I152, 2)*1, 2)</f>
        <v>0</v>
      </c>
      <c r="S560">
        <f>SmtRes!AC688</f>
        <v>0</v>
      </c>
      <c r="T560">
        <f>ROUND(ROUND(Q560*Source!I152, 2)*SmtRes!AK688, 2)</f>
        <v>0</v>
      </c>
      <c r="U560">
        <v>1</v>
      </c>
      <c r="Z560">
        <f>SmtRes!X688</f>
        <v>-1853062777</v>
      </c>
      <c r="AA560">
        <v>-1614965587</v>
      </c>
      <c r="AB560">
        <v>507693359</v>
      </c>
    </row>
    <row r="561" spans="1:28" x14ac:dyDescent="0.2">
      <c r="A561">
        <f>Source!A153</f>
        <v>17</v>
      </c>
      <c r="B561">
        <v>153</v>
      </c>
      <c r="C561">
        <v>3</v>
      </c>
      <c r="D561">
        <f>Source!BI153</f>
        <v>1</v>
      </c>
      <c r="E561">
        <f>Source!FS153</f>
        <v>0</v>
      </c>
      <c r="F561" t="str">
        <f>Source!F153</f>
        <v>08.3.11.01-0051</v>
      </c>
      <c r="G561" t="str">
        <f>Source!G153</f>
        <v>швеллер 12у ГОСТ 8240-97</v>
      </c>
      <c r="H561" t="str">
        <f>Source!H153</f>
        <v>т</v>
      </c>
      <c r="I561">
        <f>Source!I153</f>
        <v>1.4239999999999999E-2</v>
      </c>
      <c r="J561">
        <v>1</v>
      </c>
      <c r="K561">
        <f>Source!AC153</f>
        <v>7322.18</v>
      </c>
      <c r="M561">
        <f>ROUND(K561*I561, 2)</f>
        <v>104.27</v>
      </c>
      <c r="N561">
        <f>Source!AC153*IF(Source!BC153&lt;&gt; 0, Source!BC153, 1)</f>
        <v>70000.040800000002</v>
      </c>
      <c r="O561">
        <f>ROUND(N561*I561, 2)</f>
        <v>996.8</v>
      </c>
      <c r="P561">
        <f>Source!AE153</f>
        <v>0</v>
      </c>
      <c r="R561">
        <f>ROUND(P561*I561, 2)</f>
        <v>0</v>
      </c>
      <c r="S561">
        <f>Source!AE153*IF(Source!BS153&lt;&gt; 0, Source!BS153, 1)</f>
        <v>0</v>
      </c>
      <c r="T561">
        <f>ROUND(S561*I561, 2)</f>
        <v>0</v>
      </c>
      <c r="U561">
        <v>3</v>
      </c>
      <c r="Z561">
        <f>Source!GF153</f>
        <v>1111885041</v>
      </c>
      <c r="AA561">
        <v>1734703290</v>
      </c>
      <c r="AB561">
        <v>-109054754</v>
      </c>
    </row>
    <row r="562" spans="1:28" x14ac:dyDescent="0.2">
      <c r="A562">
        <f>Source!A154</f>
        <v>17</v>
      </c>
      <c r="B562">
        <v>154</v>
      </c>
      <c r="C562">
        <v>3</v>
      </c>
      <c r="D562">
        <f>Source!BI154</f>
        <v>1</v>
      </c>
      <c r="E562">
        <f>Source!FS154</f>
        <v>0</v>
      </c>
      <c r="F562" t="str">
        <f>Source!F154</f>
        <v>08.3.05.02-0052</v>
      </c>
      <c r="G562" t="str">
        <f>Source!G154</f>
        <v>лист S  6  ГОСТ 19903-2015, сталь С 255</v>
      </c>
      <c r="H562" t="str">
        <f>Source!H154</f>
        <v>т</v>
      </c>
      <c r="I562">
        <f>Source!I154</f>
        <v>1.65E-3</v>
      </c>
      <c r="J562">
        <v>1</v>
      </c>
      <c r="K562">
        <f>Source!AC154</f>
        <v>5753.14</v>
      </c>
      <c r="M562">
        <f>ROUND(K562*I562, 2)</f>
        <v>9.49</v>
      </c>
      <c r="N562">
        <f>Source!AC154*IF(Source!BC154&lt;&gt; 0, Source!BC154, 1)</f>
        <v>55000.018400000008</v>
      </c>
      <c r="O562">
        <f>ROUND(N562*I562, 2)</f>
        <v>90.75</v>
      </c>
      <c r="P562">
        <f>Source!AE154</f>
        <v>0</v>
      </c>
      <c r="R562">
        <f>ROUND(P562*I562, 2)</f>
        <v>0</v>
      </c>
      <c r="S562">
        <f>Source!AE154*IF(Source!BS154&lt;&gt; 0, Source!BS154, 1)</f>
        <v>0</v>
      </c>
      <c r="T562">
        <f>ROUND(S562*I562, 2)</f>
        <v>0</v>
      </c>
      <c r="U562">
        <v>3</v>
      </c>
      <c r="Z562">
        <f>Source!GF154</f>
        <v>609679</v>
      </c>
      <c r="AA562">
        <v>-1524583964</v>
      </c>
      <c r="AB562">
        <v>436048513</v>
      </c>
    </row>
    <row r="563" spans="1:28" x14ac:dyDescent="0.2">
      <c r="A563">
        <f>Source!A155</f>
        <v>17</v>
      </c>
      <c r="B563">
        <v>155</v>
      </c>
      <c r="C563">
        <v>3</v>
      </c>
      <c r="D563">
        <f>Source!BI155</f>
        <v>1</v>
      </c>
      <c r="E563">
        <f>Source!FS155</f>
        <v>0</v>
      </c>
      <c r="F563" t="str">
        <f>Source!F155</f>
        <v>08.3.05.02-0052</v>
      </c>
      <c r="G563" t="str">
        <f>Source!G155</f>
        <v>лист S 4  ГОСТ 19903-2015, сталь С 255</v>
      </c>
      <c r="H563" t="str">
        <f>Source!H155</f>
        <v>т</v>
      </c>
      <c r="I563">
        <f>Source!I155</f>
        <v>1.1999999999999999E-3</v>
      </c>
      <c r="J563">
        <v>1</v>
      </c>
      <c r="K563">
        <f>Source!AC155</f>
        <v>4384.59</v>
      </c>
      <c r="M563">
        <f>ROUND(K563*I563, 2)</f>
        <v>5.26</v>
      </c>
      <c r="N563">
        <f>Source!AC155*IF(Source!BC155&lt;&gt; 0, Source!BC155, 1)</f>
        <v>41916.680400000005</v>
      </c>
      <c r="O563">
        <f>ROUND(N563*I563, 2)</f>
        <v>50.3</v>
      </c>
      <c r="P563">
        <f>Source!AE155</f>
        <v>0</v>
      </c>
      <c r="R563">
        <f>ROUND(P563*I563, 2)</f>
        <v>0</v>
      </c>
      <c r="S563">
        <f>Source!AE155*IF(Source!BS155&lt;&gt; 0, Source!BS155, 1)</f>
        <v>0</v>
      </c>
      <c r="T563">
        <f>ROUND(S563*I563, 2)</f>
        <v>0</v>
      </c>
      <c r="U563">
        <v>3</v>
      </c>
      <c r="Z563">
        <f>Source!GF155</f>
        <v>-982022455</v>
      </c>
      <c r="AA563">
        <v>1710030311</v>
      </c>
      <c r="AB563">
        <v>-1602502488</v>
      </c>
    </row>
    <row r="564" spans="1:28" x14ac:dyDescent="0.2">
      <c r="A564">
        <v>20</v>
      </c>
      <c r="B564">
        <v>720</v>
      </c>
      <c r="C564">
        <v>3</v>
      </c>
      <c r="D564">
        <v>0</v>
      </c>
      <c r="E564">
        <f>SmtRes!AV720</f>
        <v>0</v>
      </c>
      <c r="F564" t="str">
        <f>SmtRes!I720</f>
        <v>14.5.09.07-0029</v>
      </c>
      <c r="G564" t="str">
        <f>SmtRes!K720</f>
        <v>Растворитель марки Р-4</v>
      </c>
      <c r="H564" t="str">
        <f>SmtRes!O720</f>
        <v>т</v>
      </c>
      <c r="I564">
        <f>SmtRes!Y720*Source!I156</f>
        <v>9.9599999999999995E-6</v>
      </c>
      <c r="J564">
        <f>SmtRes!AO720</f>
        <v>1</v>
      </c>
      <c r="K564">
        <f>SmtRes!AE720</f>
        <v>11149.43</v>
      </c>
      <c r="L564">
        <f>SmtRes!DB720</f>
        <v>6.69</v>
      </c>
      <c r="M564">
        <f>ROUND(ROUND(L564*Source!I156, 2)*1, 2)</f>
        <v>0.11</v>
      </c>
      <c r="N564">
        <f>SmtRes!AA720</f>
        <v>106588.55</v>
      </c>
      <c r="O564">
        <f>ROUND(ROUND(L564*Source!I156, 2)*SmtRes!DA720, 2)</f>
        <v>1.05</v>
      </c>
      <c r="P564">
        <f>SmtRes!AG720</f>
        <v>0</v>
      </c>
      <c r="Q564">
        <f>SmtRes!DC720</f>
        <v>0</v>
      </c>
      <c r="R564">
        <f>ROUND(ROUND(Q564*Source!I156, 2)*1, 2)</f>
        <v>0</v>
      </c>
      <c r="S564">
        <f>SmtRes!AC720</f>
        <v>0</v>
      </c>
      <c r="T564">
        <f>ROUND(ROUND(Q564*Source!I156, 2)*SmtRes!AK720, 2)</f>
        <v>0</v>
      </c>
      <c r="U564">
        <v>3</v>
      </c>
      <c r="Z564">
        <f>SmtRes!X720</f>
        <v>-296986458</v>
      </c>
      <c r="AA564">
        <v>228994919</v>
      </c>
      <c r="AB564">
        <v>2021318896</v>
      </c>
    </row>
    <row r="565" spans="1:28" x14ac:dyDescent="0.2">
      <c r="A565">
        <v>20</v>
      </c>
      <c r="B565">
        <v>719</v>
      </c>
      <c r="C565">
        <v>3</v>
      </c>
      <c r="D565">
        <v>0</v>
      </c>
      <c r="E565">
        <f>SmtRes!AV719</f>
        <v>0</v>
      </c>
      <c r="F565" t="str">
        <f>SmtRes!I719</f>
        <v>14.4.01.01-0003</v>
      </c>
      <c r="G565" t="str">
        <f>SmtRes!K719</f>
        <v>Грунтовка ГФ-021 красно-коричневая</v>
      </c>
      <c r="H565" t="str">
        <f>SmtRes!O719</f>
        <v>т</v>
      </c>
      <c r="I565">
        <f>SmtRes!Y719*Source!I156</f>
        <v>5.1460000000000004E-6</v>
      </c>
      <c r="J565">
        <f>SmtRes!AO719</f>
        <v>1</v>
      </c>
      <c r="K565">
        <f>SmtRes!AE719</f>
        <v>12560.85</v>
      </c>
      <c r="L565">
        <f>SmtRes!DB719</f>
        <v>3.89</v>
      </c>
      <c r="M565">
        <f>ROUND(ROUND(L565*Source!I156, 2)*1, 2)</f>
        <v>0.06</v>
      </c>
      <c r="N565">
        <f>SmtRes!AA719</f>
        <v>120081.73</v>
      </c>
      <c r="O565">
        <f>ROUND(ROUND(L565*Source!I156, 2)*SmtRes!DA719, 2)</f>
        <v>0.56999999999999995</v>
      </c>
      <c r="P565">
        <f>SmtRes!AG719</f>
        <v>0</v>
      </c>
      <c r="Q565">
        <f>SmtRes!DC719</f>
        <v>0</v>
      </c>
      <c r="R565">
        <f>ROUND(ROUND(Q565*Source!I156, 2)*1, 2)</f>
        <v>0</v>
      </c>
      <c r="S565">
        <f>SmtRes!AC719</f>
        <v>0</v>
      </c>
      <c r="T565">
        <f>ROUND(ROUND(Q565*Source!I156, 2)*SmtRes!AK719, 2)</f>
        <v>0</v>
      </c>
      <c r="U565">
        <v>3</v>
      </c>
      <c r="Z565">
        <f>SmtRes!X719</f>
        <v>1741082987</v>
      </c>
      <c r="AA565">
        <v>-57740767</v>
      </c>
      <c r="AB565">
        <v>315383924</v>
      </c>
    </row>
    <row r="566" spans="1:28" x14ac:dyDescent="0.2">
      <c r="A566">
        <v>20</v>
      </c>
      <c r="B566">
        <v>718</v>
      </c>
      <c r="C566">
        <v>3</v>
      </c>
      <c r="D566">
        <v>0</v>
      </c>
      <c r="E566">
        <f>SmtRes!AV718</f>
        <v>0</v>
      </c>
      <c r="F566" t="str">
        <f>SmtRes!I718</f>
        <v>11.1.03.01-0077</v>
      </c>
      <c r="G566" t="str">
        <f>SmtRes!K718</f>
        <v>Бруски обрезные хвойных пород длиной 4-6,5 м, шириной 75-150 мм, толщиной 40-75 мм, I сорта</v>
      </c>
      <c r="H566" t="str">
        <f>SmtRes!O718</f>
        <v>м3</v>
      </c>
      <c r="I566">
        <f>SmtRes!Y718*Source!I156</f>
        <v>1.7098000000000001E-5</v>
      </c>
      <c r="J566">
        <f>SmtRes!AO718</f>
        <v>1</v>
      </c>
      <c r="K566">
        <f>SmtRes!AE718</f>
        <v>1793.05</v>
      </c>
      <c r="L566">
        <f>SmtRes!DB718</f>
        <v>1.85</v>
      </c>
      <c r="M566">
        <f>ROUND(ROUND(L566*Source!I156, 2)*1, 2)</f>
        <v>0.03</v>
      </c>
      <c r="N566">
        <f>SmtRes!AA718</f>
        <v>17141.560000000001</v>
      </c>
      <c r="O566">
        <f>ROUND(ROUND(L566*Source!I156, 2)*SmtRes!DA718, 2)</f>
        <v>0.28999999999999998</v>
      </c>
      <c r="P566">
        <f>SmtRes!AG718</f>
        <v>0</v>
      </c>
      <c r="Q566">
        <f>SmtRes!DC718</f>
        <v>0</v>
      </c>
      <c r="R566">
        <f>ROUND(ROUND(Q566*Source!I156, 2)*1, 2)</f>
        <v>0</v>
      </c>
      <c r="S566">
        <f>SmtRes!AC718</f>
        <v>0</v>
      </c>
      <c r="T566">
        <f>ROUND(ROUND(Q566*Source!I156, 2)*SmtRes!AK718, 2)</f>
        <v>0</v>
      </c>
      <c r="U566">
        <v>3</v>
      </c>
      <c r="Z566">
        <f>SmtRes!X718</f>
        <v>-128313133</v>
      </c>
      <c r="AA566">
        <v>1300068984</v>
      </c>
      <c r="AB566">
        <v>2016584814</v>
      </c>
    </row>
    <row r="567" spans="1:28" x14ac:dyDescent="0.2">
      <c r="A567">
        <v>20</v>
      </c>
      <c r="B567">
        <v>717</v>
      </c>
      <c r="C567">
        <v>3</v>
      </c>
      <c r="D567">
        <v>0</v>
      </c>
      <c r="E567">
        <f>SmtRes!AV717</f>
        <v>0</v>
      </c>
      <c r="F567" t="str">
        <f>SmtRes!I717</f>
        <v>08.3.11.01-0091</v>
      </c>
      <c r="G567" t="str">
        <f>SmtRes!K717</f>
        <v>Швеллеры № 40 из стали марки Ст0</v>
      </c>
      <c r="H567" t="str">
        <f>SmtRes!O717</f>
        <v>т</v>
      </c>
      <c r="I567">
        <f>SmtRes!Y717*Source!I156</f>
        <v>3.2203999999999999E-5</v>
      </c>
      <c r="J567">
        <f>SmtRes!AO717</f>
        <v>1</v>
      </c>
      <c r="K567">
        <f>SmtRes!AE717</f>
        <v>6246.56</v>
      </c>
      <c r="L567">
        <f>SmtRes!DB717</f>
        <v>12.12</v>
      </c>
      <c r="M567">
        <f>ROUND(ROUND(L567*Source!I156, 2)*1, 2)</f>
        <v>0.2</v>
      </c>
      <c r="N567">
        <f>SmtRes!AA717</f>
        <v>59717.11</v>
      </c>
      <c r="O567">
        <f>ROUND(ROUND(L567*Source!I156, 2)*SmtRes!DA717, 2)</f>
        <v>1.91</v>
      </c>
      <c r="P567">
        <f>SmtRes!AG717</f>
        <v>0</v>
      </c>
      <c r="Q567">
        <f>SmtRes!DC717</f>
        <v>0</v>
      </c>
      <c r="R567">
        <f>ROUND(ROUND(Q567*Source!I156, 2)*1, 2)</f>
        <v>0</v>
      </c>
      <c r="S567">
        <f>SmtRes!AC717</f>
        <v>0</v>
      </c>
      <c r="T567">
        <f>ROUND(ROUND(Q567*Source!I156, 2)*SmtRes!AK717, 2)</f>
        <v>0</v>
      </c>
      <c r="U567">
        <v>3</v>
      </c>
      <c r="Z567">
        <f>SmtRes!X717</f>
        <v>1261042718</v>
      </c>
      <c r="AA567">
        <v>27682358</v>
      </c>
      <c r="AB567">
        <v>-337140723</v>
      </c>
    </row>
    <row r="568" spans="1:28" x14ac:dyDescent="0.2">
      <c r="A568">
        <v>20</v>
      </c>
      <c r="B568">
        <v>715</v>
      </c>
      <c r="C568">
        <v>3</v>
      </c>
      <c r="D568">
        <v>0</v>
      </c>
      <c r="E568">
        <f>SmtRes!AV715</f>
        <v>0</v>
      </c>
      <c r="F568" t="str">
        <f>SmtRes!I715</f>
        <v>08.2.02.11-0007</v>
      </c>
      <c r="G568" t="str">
        <f>SmtRes!K715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568" t="str">
        <f>SmtRes!O715</f>
        <v>10 м</v>
      </c>
      <c r="I568">
        <f>SmtRes!Y715*Source!I156</f>
        <v>3.1042E-4</v>
      </c>
      <c r="J568">
        <f>SmtRes!AO715</f>
        <v>1</v>
      </c>
      <c r="K568">
        <f>SmtRes!AE715</f>
        <v>64.47</v>
      </c>
      <c r="L568">
        <f>SmtRes!DB715</f>
        <v>1.21</v>
      </c>
      <c r="M568">
        <f>ROUND(ROUND(L568*Source!I156, 2)*1, 2)</f>
        <v>0.02</v>
      </c>
      <c r="N568">
        <f>SmtRes!AA715</f>
        <v>616.33000000000004</v>
      </c>
      <c r="O568">
        <f>ROUND(ROUND(L568*Source!I156, 2)*SmtRes!DA715, 2)</f>
        <v>0.19</v>
      </c>
      <c r="P568">
        <f>SmtRes!AG715</f>
        <v>0</v>
      </c>
      <c r="Q568">
        <f>SmtRes!DC715</f>
        <v>0</v>
      </c>
      <c r="R568">
        <f>ROUND(ROUND(Q568*Source!I156, 2)*1, 2)</f>
        <v>0</v>
      </c>
      <c r="S568">
        <f>SmtRes!AC715</f>
        <v>0</v>
      </c>
      <c r="T568">
        <f>ROUND(ROUND(Q568*Source!I156, 2)*SmtRes!AK715, 2)</f>
        <v>0</v>
      </c>
      <c r="U568">
        <v>3</v>
      </c>
      <c r="Z568">
        <f>SmtRes!X715</f>
        <v>4483628</v>
      </c>
      <c r="AA568">
        <v>-1842154134</v>
      </c>
      <c r="AB568">
        <v>494097890</v>
      </c>
    </row>
    <row r="569" spans="1:28" x14ac:dyDescent="0.2">
      <c r="A569">
        <v>20</v>
      </c>
      <c r="B569">
        <v>713</v>
      </c>
      <c r="C569">
        <v>3</v>
      </c>
      <c r="D569">
        <v>0</v>
      </c>
      <c r="E569">
        <f>SmtRes!AV713</f>
        <v>0</v>
      </c>
      <c r="F569" t="str">
        <f>SmtRes!I713</f>
        <v>07.2.07.12-0020</v>
      </c>
      <c r="G569" t="str">
        <f>SmtRes!K713</f>
        <v>Отдельные конструктивные элементы зданий и сооружений с преобладанием горячекатаных профилей, средняя масса сборочной единицы от 0,1 до 0,5 т</v>
      </c>
      <c r="H569" t="str">
        <f>SmtRes!O713</f>
        <v>т</v>
      </c>
      <c r="I569">
        <f>SmtRes!Y713*Source!I156</f>
        <v>8.2999999999999998E-5</v>
      </c>
      <c r="J569">
        <f>SmtRes!AO713</f>
        <v>1</v>
      </c>
      <c r="K569">
        <f>SmtRes!AE713</f>
        <v>8041.65</v>
      </c>
      <c r="L569">
        <f>SmtRes!DB713</f>
        <v>40.21</v>
      </c>
      <c r="M569">
        <f>ROUND(ROUND(L569*Source!I156, 2)*1, 2)</f>
        <v>0.67</v>
      </c>
      <c r="N569">
        <f>SmtRes!AA713</f>
        <v>76878.17</v>
      </c>
      <c r="O569">
        <f>ROUND(ROUND(L569*Source!I156, 2)*SmtRes!DA713, 2)</f>
        <v>6.41</v>
      </c>
      <c r="P569">
        <f>SmtRes!AG713</f>
        <v>0</v>
      </c>
      <c r="Q569">
        <f>SmtRes!DC713</f>
        <v>0</v>
      </c>
      <c r="R569">
        <f>ROUND(ROUND(Q569*Source!I156, 2)*1, 2)</f>
        <v>0</v>
      </c>
      <c r="S569">
        <f>SmtRes!AC713</f>
        <v>0</v>
      </c>
      <c r="T569">
        <f>ROUND(ROUND(Q569*Source!I156, 2)*SmtRes!AK713, 2)</f>
        <v>0</v>
      </c>
      <c r="U569">
        <v>3</v>
      </c>
      <c r="Z569">
        <f>SmtRes!X713</f>
        <v>192534767</v>
      </c>
      <c r="AA569">
        <v>-1394894189</v>
      </c>
      <c r="AB569">
        <v>1893510759</v>
      </c>
    </row>
    <row r="570" spans="1:28" x14ac:dyDescent="0.2">
      <c r="A570">
        <v>20</v>
      </c>
      <c r="B570">
        <v>712</v>
      </c>
      <c r="C570">
        <v>3</v>
      </c>
      <c r="D570">
        <v>0</v>
      </c>
      <c r="E570">
        <f>SmtRes!AV712</f>
        <v>0</v>
      </c>
      <c r="F570" t="str">
        <f>SmtRes!I712</f>
        <v>01.7.20.08-0071</v>
      </c>
      <c r="G570" t="str">
        <f>SmtRes!K712</f>
        <v>Канаты пеньковые пропитанные</v>
      </c>
      <c r="H570" t="str">
        <f>SmtRes!O712</f>
        <v>т</v>
      </c>
      <c r="I570">
        <f>SmtRes!Y712*Source!I156</f>
        <v>1.6600000000000002E-6</v>
      </c>
      <c r="J570">
        <f>SmtRes!AO712</f>
        <v>1</v>
      </c>
      <c r="K570">
        <f>SmtRes!AE712</f>
        <v>30728.69</v>
      </c>
      <c r="L570">
        <f>SmtRes!DB712</f>
        <v>3.07</v>
      </c>
      <c r="M570">
        <f>ROUND(ROUND(L570*Source!I156, 2)*1, 2)</f>
        <v>0.05</v>
      </c>
      <c r="N570">
        <f>SmtRes!AA712</f>
        <v>293766.28000000003</v>
      </c>
      <c r="O570">
        <f>ROUND(ROUND(L570*Source!I156, 2)*SmtRes!DA712, 2)</f>
        <v>0.48</v>
      </c>
      <c r="P570">
        <f>SmtRes!AG712</f>
        <v>0</v>
      </c>
      <c r="Q570">
        <f>SmtRes!DC712</f>
        <v>0</v>
      </c>
      <c r="R570">
        <f>ROUND(ROUND(Q570*Source!I156, 2)*1, 2)</f>
        <v>0</v>
      </c>
      <c r="S570">
        <f>SmtRes!AC712</f>
        <v>0</v>
      </c>
      <c r="T570">
        <f>ROUND(ROUND(Q570*Source!I156, 2)*SmtRes!AK712, 2)</f>
        <v>0</v>
      </c>
      <c r="U570">
        <v>3</v>
      </c>
      <c r="Z570">
        <f>SmtRes!X712</f>
        <v>-1850711024</v>
      </c>
      <c r="AA570">
        <v>-1306267028</v>
      </c>
      <c r="AB570">
        <v>466771672</v>
      </c>
    </row>
    <row r="571" spans="1:28" x14ac:dyDescent="0.2">
      <c r="A571">
        <v>20</v>
      </c>
      <c r="B571">
        <v>710</v>
      </c>
      <c r="C571">
        <v>3</v>
      </c>
      <c r="D571">
        <v>0</v>
      </c>
      <c r="E571">
        <f>SmtRes!AV710</f>
        <v>0</v>
      </c>
      <c r="F571" t="str">
        <f>SmtRes!I710</f>
        <v>01.7.15.03-0041</v>
      </c>
      <c r="G571" t="str">
        <f>SmtRes!K710</f>
        <v>Болты с гайками и шайбами строительные</v>
      </c>
      <c r="H571" t="str">
        <f>SmtRes!O710</f>
        <v>т</v>
      </c>
      <c r="I571">
        <f>SmtRes!Y710*Source!I156</f>
        <v>6.6400000000000001E-5</v>
      </c>
      <c r="J571">
        <f>SmtRes!AO710</f>
        <v>1</v>
      </c>
      <c r="K571">
        <f>SmtRes!AE710</f>
        <v>15854.58</v>
      </c>
      <c r="L571">
        <f>SmtRes!DB710</f>
        <v>63.42</v>
      </c>
      <c r="M571">
        <f>ROUND(ROUND(L571*Source!I156, 2)*1, 2)</f>
        <v>1.05</v>
      </c>
      <c r="N571">
        <f>SmtRes!AA710</f>
        <v>151569.78</v>
      </c>
      <c r="O571">
        <f>ROUND(ROUND(L571*Source!I156, 2)*SmtRes!DA710, 2)</f>
        <v>10.039999999999999</v>
      </c>
      <c r="P571">
        <f>SmtRes!AG710</f>
        <v>0</v>
      </c>
      <c r="Q571">
        <f>SmtRes!DC710</f>
        <v>0</v>
      </c>
      <c r="R571">
        <f>ROUND(ROUND(Q571*Source!I156, 2)*1, 2)</f>
        <v>0</v>
      </c>
      <c r="S571">
        <f>SmtRes!AC710</f>
        <v>0</v>
      </c>
      <c r="T571">
        <f>ROUND(ROUND(Q571*Source!I156, 2)*SmtRes!AK710, 2)</f>
        <v>0</v>
      </c>
      <c r="U571">
        <v>3</v>
      </c>
      <c r="Z571">
        <f>SmtRes!X710</f>
        <v>-1069540660</v>
      </c>
      <c r="AA571">
        <v>-1725338024</v>
      </c>
      <c r="AB571">
        <v>-166622240</v>
      </c>
    </row>
    <row r="572" spans="1:28" x14ac:dyDescent="0.2">
      <c r="A572">
        <v>20</v>
      </c>
      <c r="B572">
        <v>709</v>
      </c>
      <c r="C572">
        <v>3</v>
      </c>
      <c r="D572">
        <v>0</v>
      </c>
      <c r="E572">
        <f>SmtRes!AV709</f>
        <v>0</v>
      </c>
      <c r="F572" t="str">
        <f>SmtRes!I709</f>
        <v>01.7.11.07-0032</v>
      </c>
      <c r="G572" t="str">
        <f>SmtRes!K709</f>
        <v>Электроды диаметром 4 мм Э42</v>
      </c>
      <c r="H572" t="str">
        <f>SmtRes!O709</f>
        <v>т</v>
      </c>
      <c r="I572">
        <f>SmtRes!Y709*Source!I156</f>
        <v>6.6400000000000008E-6</v>
      </c>
      <c r="J572">
        <f>SmtRes!AO709</f>
        <v>1</v>
      </c>
      <c r="K572">
        <f>SmtRes!AE709</f>
        <v>10616.1</v>
      </c>
      <c r="L572">
        <f>SmtRes!DB709</f>
        <v>4.25</v>
      </c>
      <c r="M572">
        <f>ROUND(ROUND(L572*Source!I156, 2)*1, 2)</f>
        <v>7.0000000000000007E-2</v>
      </c>
      <c r="N572">
        <f>SmtRes!AA709</f>
        <v>101489.92</v>
      </c>
      <c r="O572">
        <f>ROUND(ROUND(L572*Source!I156, 2)*SmtRes!DA709, 2)</f>
        <v>0.67</v>
      </c>
      <c r="P572">
        <f>SmtRes!AG709</f>
        <v>0</v>
      </c>
      <c r="Q572">
        <f>SmtRes!DC709</f>
        <v>0</v>
      </c>
      <c r="R572">
        <f>ROUND(ROUND(Q572*Source!I156, 2)*1, 2)</f>
        <v>0</v>
      </c>
      <c r="S572">
        <f>SmtRes!AC709</f>
        <v>0</v>
      </c>
      <c r="T572">
        <f>ROUND(ROUND(Q572*Source!I156, 2)*SmtRes!AK709, 2)</f>
        <v>0</v>
      </c>
      <c r="U572">
        <v>3</v>
      </c>
      <c r="Z572">
        <f>SmtRes!X709</f>
        <v>1344828851</v>
      </c>
      <c r="AA572">
        <v>-1394468864</v>
      </c>
      <c r="AB572">
        <v>380125113</v>
      </c>
    </row>
    <row r="573" spans="1:28" x14ac:dyDescent="0.2">
      <c r="A573">
        <v>20</v>
      </c>
      <c r="B573">
        <v>708</v>
      </c>
      <c r="C573">
        <v>3</v>
      </c>
      <c r="D573">
        <v>0</v>
      </c>
      <c r="E573">
        <f>SmtRes!AV708</f>
        <v>0</v>
      </c>
      <c r="F573" t="str">
        <f>SmtRes!I708</f>
        <v>01.3.02.09-0022</v>
      </c>
      <c r="G573" t="str">
        <f>SmtRes!K708</f>
        <v>Пропан-бутан, смесь техническая</v>
      </c>
      <c r="H573" t="str">
        <f>SmtRes!O708</f>
        <v>кг</v>
      </c>
      <c r="I573">
        <f>SmtRes!Y708*Source!I156</f>
        <v>9.7939999999999989E-3</v>
      </c>
      <c r="J573">
        <f>SmtRes!AO708</f>
        <v>1</v>
      </c>
      <c r="K573">
        <f>SmtRes!AE708</f>
        <v>4.47</v>
      </c>
      <c r="L573">
        <f>SmtRes!DB708</f>
        <v>2.64</v>
      </c>
      <c r="M573">
        <f>ROUND(ROUND(L573*Source!I156, 2)*1, 2)</f>
        <v>0.04</v>
      </c>
      <c r="N573">
        <f>SmtRes!AA708</f>
        <v>42.73</v>
      </c>
      <c r="O573">
        <f>ROUND(ROUND(L573*Source!I156, 2)*SmtRes!DA708, 2)</f>
        <v>0.38</v>
      </c>
      <c r="P573">
        <f>SmtRes!AG708</f>
        <v>0</v>
      </c>
      <c r="Q573">
        <f>SmtRes!DC708</f>
        <v>0</v>
      </c>
      <c r="R573">
        <f>ROUND(ROUND(Q573*Source!I156, 2)*1, 2)</f>
        <v>0</v>
      </c>
      <c r="S573">
        <f>SmtRes!AC708</f>
        <v>0</v>
      </c>
      <c r="T573">
        <f>ROUND(ROUND(Q573*Source!I156, 2)*SmtRes!AK708, 2)</f>
        <v>0</v>
      </c>
      <c r="U573">
        <v>3</v>
      </c>
      <c r="Z573">
        <f>SmtRes!X708</f>
        <v>-1411127917</v>
      </c>
      <c r="AA573">
        <v>83566203</v>
      </c>
      <c r="AB573">
        <v>-697753276</v>
      </c>
    </row>
    <row r="574" spans="1:28" x14ac:dyDescent="0.2">
      <c r="A574">
        <v>20</v>
      </c>
      <c r="B574">
        <v>707</v>
      </c>
      <c r="C574">
        <v>3</v>
      </c>
      <c r="D574">
        <v>0</v>
      </c>
      <c r="E574">
        <f>SmtRes!AV707</f>
        <v>0</v>
      </c>
      <c r="F574" t="str">
        <f>SmtRes!I707</f>
        <v>01.3.02.08-0001</v>
      </c>
      <c r="G574" t="str">
        <f>SmtRes!K707</f>
        <v>Кислород технический газообразный</v>
      </c>
      <c r="H574" t="str">
        <f>SmtRes!O707</f>
        <v>м3</v>
      </c>
      <c r="I574">
        <f>SmtRes!Y707*Source!I156</f>
        <v>3.2370000000000003E-2</v>
      </c>
      <c r="J574">
        <f>SmtRes!AO707</f>
        <v>1</v>
      </c>
      <c r="K574">
        <f>SmtRes!AE707</f>
        <v>8.7899999999999991</v>
      </c>
      <c r="L574">
        <f>SmtRes!DB707</f>
        <v>17.14</v>
      </c>
      <c r="M574">
        <f>ROUND(ROUND(L574*Source!I156, 2)*1, 2)</f>
        <v>0.28000000000000003</v>
      </c>
      <c r="N574">
        <f>SmtRes!AA707</f>
        <v>84.03</v>
      </c>
      <c r="O574">
        <f>ROUND(ROUND(L574*Source!I156, 2)*SmtRes!DA707, 2)</f>
        <v>2.68</v>
      </c>
      <c r="P574">
        <f>SmtRes!AG707</f>
        <v>0</v>
      </c>
      <c r="Q574">
        <f>SmtRes!DC707</f>
        <v>0</v>
      </c>
      <c r="R574">
        <f>ROUND(ROUND(Q574*Source!I156, 2)*1, 2)</f>
        <v>0</v>
      </c>
      <c r="S574">
        <f>SmtRes!AC707</f>
        <v>0</v>
      </c>
      <c r="T574">
        <f>ROUND(ROUND(Q574*Source!I156, 2)*SmtRes!AK707, 2)</f>
        <v>0</v>
      </c>
      <c r="U574">
        <v>3</v>
      </c>
      <c r="Z574">
        <f>SmtRes!X707</f>
        <v>1597319531</v>
      </c>
      <c r="AA574">
        <v>-1568691806</v>
      </c>
      <c r="AB574">
        <v>1232018711</v>
      </c>
    </row>
    <row r="575" spans="1:28" x14ac:dyDescent="0.2">
      <c r="A575">
        <v>20</v>
      </c>
      <c r="B575">
        <v>706</v>
      </c>
      <c r="C575">
        <v>2</v>
      </c>
      <c r="D575">
        <v>0</v>
      </c>
      <c r="E575">
        <f>SmtRes!AV706</f>
        <v>0</v>
      </c>
      <c r="F575" t="str">
        <f>SmtRes!I706</f>
        <v>91.17.04-171</v>
      </c>
      <c r="G575" t="str">
        <f>SmtRes!K706</f>
        <v>Преобразователи сварочные номинальным сварочным током 315-500 А</v>
      </c>
      <c r="H575" t="str">
        <f>SmtRes!O706</f>
        <v>маш.-ч</v>
      </c>
      <c r="I575">
        <f>SmtRes!Y706*Source!I156</f>
        <v>1.9758149999999997E-3</v>
      </c>
      <c r="J575">
        <f>SmtRes!AO706</f>
        <v>1</v>
      </c>
      <c r="K575">
        <f>SmtRes!AF706</f>
        <v>13.92</v>
      </c>
      <c r="L575">
        <f>SmtRes!DB706</f>
        <v>1.65</v>
      </c>
      <c r="M575">
        <f>ROUND(ROUND(L575*Source!I156, 2)*1, 2)</f>
        <v>0.03</v>
      </c>
      <c r="N575">
        <f>SmtRes!AB706</f>
        <v>197.94</v>
      </c>
      <c r="O575">
        <f>ROUND(ROUND(L575*Source!I156, 2)*SmtRes!DA706, 2)</f>
        <v>0.43</v>
      </c>
      <c r="P575">
        <f>SmtRes!AG706</f>
        <v>0</v>
      </c>
      <c r="Q575">
        <f>SmtRes!DC706</f>
        <v>0</v>
      </c>
      <c r="R575">
        <f>ROUND(ROUND(Q575*Source!I156, 2)*1, 2)</f>
        <v>0</v>
      </c>
      <c r="S575">
        <f>SmtRes!AC706</f>
        <v>0</v>
      </c>
      <c r="T575">
        <f>ROUND(ROUND(Q575*Source!I156, 2)*SmtRes!AK706, 2)</f>
        <v>0</v>
      </c>
      <c r="U575">
        <v>2</v>
      </c>
      <c r="Z575">
        <f>SmtRes!X706</f>
        <v>-700358725</v>
      </c>
      <c r="AA575">
        <v>439687694</v>
      </c>
      <c r="AB575">
        <v>-1346563271</v>
      </c>
    </row>
    <row r="576" spans="1:28" x14ac:dyDescent="0.2">
      <c r="A576">
        <v>20</v>
      </c>
      <c r="B576">
        <v>705</v>
      </c>
      <c r="C576">
        <v>2</v>
      </c>
      <c r="D576">
        <v>0</v>
      </c>
      <c r="E576">
        <f>SmtRes!AV705</f>
        <v>0</v>
      </c>
      <c r="F576" t="str">
        <f>SmtRes!I705</f>
        <v>91.17.04-042</v>
      </c>
      <c r="G576" t="str">
        <f>SmtRes!K705</f>
        <v>Аппарат для газовой сварки и резки</v>
      </c>
      <c r="H576" t="str">
        <f>SmtRes!O705</f>
        <v>маш.-ч</v>
      </c>
      <c r="I576">
        <f>SmtRes!Y705*Source!I156</f>
        <v>4.9175839999999998E-2</v>
      </c>
      <c r="J576">
        <f>SmtRes!AO705</f>
        <v>1</v>
      </c>
      <c r="K576">
        <f>SmtRes!AF705</f>
        <v>1.2</v>
      </c>
      <c r="L576">
        <f>SmtRes!DB705</f>
        <v>3.56</v>
      </c>
      <c r="M576">
        <f>ROUND(ROUND(L576*Source!I156, 2)*1, 2)</f>
        <v>0.06</v>
      </c>
      <c r="N576">
        <f>SmtRes!AB705</f>
        <v>17.059999999999999</v>
      </c>
      <c r="O576">
        <f>ROUND(ROUND(L576*Source!I156, 2)*SmtRes!DA705, 2)</f>
        <v>0.85</v>
      </c>
      <c r="P576">
        <f>SmtRes!AG705</f>
        <v>0</v>
      </c>
      <c r="Q576">
        <f>SmtRes!DC705</f>
        <v>0</v>
      </c>
      <c r="R576">
        <f>ROUND(ROUND(Q576*Source!I156, 2)*1, 2)</f>
        <v>0</v>
      </c>
      <c r="S576">
        <f>SmtRes!AC705</f>
        <v>0</v>
      </c>
      <c r="T576">
        <f>ROUND(ROUND(Q576*Source!I156, 2)*SmtRes!AK705, 2)</f>
        <v>0</v>
      </c>
      <c r="U576">
        <v>2</v>
      </c>
      <c r="Z576">
        <f>SmtRes!X705</f>
        <v>-1135352110</v>
      </c>
      <c r="AA576">
        <v>-1753312835</v>
      </c>
      <c r="AB576">
        <v>-897136582</v>
      </c>
    </row>
    <row r="577" spans="1:28" x14ac:dyDescent="0.2">
      <c r="A577">
        <v>20</v>
      </c>
      <c r="B577">
        <v>704</v>
      </c>
      <c r="C577">
        <v>2</v>
      </c>
      <c r="D577">
        <v>0</v>
      </c>
      <c r="E577">
        <f>SmtRes!AV704</f>
        <v>0</v>
      </c>
      <c r="F577" t="str">
        <f>SmtRes!I704</f>
        <v>91.14.02-001</v>
      </c>
      <c r="G577" t="str">
        <f>SmtRes!K704</f>
        <v>Автомобили бортовые, грузоподъемность до 5 т</v>
      </c>
      <c r="H577" t="str">
        <f>SmtRes!O704</f>
        <v>маш.-ч</v>
      </c>
      <c r="I577">
        <f>SmtRes!Y704*Source!I156</f>
        <v>5.0493049999999996E-3</v>
      </c>
      <c r="J577">
        <f>SmtRes!AO704</f>
        <v>1</v>
      </c>
      <c r="K577">
        <f>SmtRes!AF704</f>
        <v>86.79</v>
      </c>
      <c r="L577">
        <f>SmtRes!DB704</f>
        <v>26.4</v>
      </c>
      <c r="M577">
        <f>ROUND(ROUND(L577*Source!I156, 2)*1, 2)</f>
        <v>0.44</v>
      </c>
      <c r="N577">
        <f>SmtRes!AB704</f>
        <v>1234.1500000000001</v>
      </c>
      <c r="O577">
        <f>ROUND(ROUND(L577*Source!I156, 2)*SmtRes!DA704, 2)</f>
        <v>6.26</v>
      </c>
      <c r="P577">
        <f>SmtRes!AG704</f>
        <v>10.130000000000001</v>
      </c>
      <c r="Q577">
        <f>SmtRes!DC704</f>
        <v>3.39</v>
      </c>
      <c r="R577">
        <f>ROUND(ROUND(Q577*Source!I156, 2)*1, 2)</f>
        <v>0.06</v>
      </c>
      <c r="S577">
        <f>SmtRes!AC704</f>
        <v>495.96</v>
      </c>
      <c r="T577">
        <f>ROUND(ROUND(Q577*Source!I156, 2)*SmtRes!AK704, 2)</f>
        <v>2.94</v>
      </c>
      <c r="U577">
        <v>2</v>
      </c>
      <c r="Z577">
        <f>SmtRes!X704</f>
        <v>1171957361</v>
      </c>
      <c r="AA577">
        <v>1399406067</v>
      </c>
      <c r="AB577">
        <v>-337305530</v>
      </c>
    </row>
    <row r="578" spans="1:28" x14ac:dyDescent="0.2">
      <c r="A578">
        <v>20</v>
      </c>
      <c r="B578">
        <v>703</v>
      </c>
      <c r="C578">
        <v>2</v>
      </c>
      <c r="D578">
        <v>0</v>
      </c>
      <c r="E578">
        <f>SmtRes!AV703</f>
        <v>0</v>
      </c>
      <c r="F578" t="str">
        <f>SmtRes!I703</f>
        <v>91.05.06-007</v>
      </c>
      <c r="G578" t="str">
        <f>SmtRes!K703</f>
        <v>Краны на гусеничном ходу, грузоподъемность 25 т</v>
      </c>
      <c r="H578" t="str">
        <f>SmtRes!O703</f>
        <v>маш.-ч</v>
      </c>
      <c r="I578">
        <f>SmtRes!Y703*Source!I156</f>
        <v>2.3270709999999997E-2</v>
      </c>
      <c r="J578">
        <f>SmtRes!AO703</f>
        <v>1</v>
      </c>
      <c r="K578">
        <f>SmtRes!AF703</f>
        <v>113.19</v>
      </c>
      <c r="L578">
        <f>SmtRes!DB703</f>
        <v>158.66999999999999</v>
      </c>
      <c r="M578">
        <f>ROUND(ROUND(L578*Source!I156, 2)*1, 2)</f>
        <v>2.63</v>
      </c>
      <c r="N578">
        <f>SmtRes!AB703</f>
        <v>1609.56</v>
      </c>
      <c r="O578">
        <f>ROUND(ROUND(L578*Source!I156, 2)*SmtRes!DA703, 2)</f>
        <v>37.4</v>
      </c>
      <c r="P578">
        <f>SmtRes!AG703</f>
        <v>11.84</v>
      </c>
      <c r="Q578">
        <f>SmtRes!DC703</f>
        <v>18.260000000000002</v>
      </c>
      <c r="R578">
        <f>ROUND(ROUND(Q578*Source!I156, 2)*1, 2)</f>
        <v>0.3</v>
      </c>
      <c r="S578">
        <f>SmtRes!AC703</f>
        <v>579.69000000000005</v>
      </c>
      <c r="T578">
        <f>ROUND(ROUND(Q578*Source!I156, 2)*SmtRes!AK703, 2)</f>
        <v>14.69</v>
      </c>
      <c r="U578">
        <v>2</v>
      </c>
      <c r="Z578">
        <f>SmtRes!X703</f>
        <v>1922779253</v>
      </c>
      <c r="AA578">
        <v>-1032718173</v>
      </c>
      <c r="AB578">
        <v>-426848949</v>
      </c>
    </row>
    <row r="579" spans="1:28" x14ac:dyDescent="0.2">
      <c r="A579">
        <v>20</v>
      </c>
      <c r="B579">
        <v>702</v>
      </c>
      <c r="C579">
        <v>2</v>
      </c>
      <c r="D579">
        <v>0</v>
      </c>
      <c r="E579">
        <f>SmtRes!AV702</f>
        <v>0</v>
      </c>
      <c r="F579" t="str">
        <f>SmtRes!I702</f>
        <v>91.05.05-014</v>
      </c>
      <c r="G579" t="str">
        <f>SmtRes!K702</f>
        <v>Краны на автомобильном ходу, грузоподъемность 10 т</v>
      </c>
      <c r="H579" t="str">
        <f>SmtRes!O702</f>
        <v>маш.-ч</v>
      </c>
      <c r="I579">
        <f>SmtRes!Y702*Source!I156</f>
        <v>3.2930249999999993E-3</v>
      </c>
      <c r="J579">
        <f>SmtRes!AO702</f>
        <v>1</v>
      </c>
      <c r="K579">
        <f>SmtRes!AF702</f>
        <v>112.77</v>
      </c>
      <c r="L579">
        <f>SmtRes!DB702</f>
        <v>22.38</v>
      </c>
      <c r="M579">
        <f>ROUND(ROUND(L579*Source!I156, 2)*1, 2)</f>
        <v>0.37</v>
      </c>
      <c r="N579">
        <f>SmtRes!AB702</f>
        <v>1603.59</v>
      </c>
      <c r="O579">
        <f>ROUND(ROUND(L579*Source!I156, 2)*SmtRes!DA702, 2)</f>
        <v>5.26</v>
      </c>
      <c r="P579">
        <f>SmtRes!AG702</f>
        <v>11.84</v>
      </c>
      <c r="Q579">
        <f>SmtRes!DC702</f>
        <v>2.59</v>
      </c>
      <c r="R579">
        <f>ROUND(ROUND(Q579*Source!I156, 2)*1, 2)</f>
        <v>0.04</v>
      </c>
      <c r="S579">
        <f>SmtRes!AC702</f>
        <v>579.69000000000005</v>
      </c>
      <c r="T579">
        <f>ROUND(ROUND(Q579*Source!I156, 2)*SmtRes!AK702, 2)</f>
        <v>1.96</v>
      </c>
      <c r="U579">
        <v>2</v>
      </c>
      <c r="Z579">
        <f>SmtRes!X702</f>
        <v>903590057</v>
      </c>
      <c r="AA579">
        <v>1187349410</v>
      </c>
      <c r="AB579">
        <v>135634892</v>
      </c>
    </row>
    <row r="580" spans="1:28" x14ac:dyDescent="0.2">
      <c r="A580">
        <v>20</v>
      </c>
      <c r="B580">
        <v>701</v>
      </c>
      <c r="C580">
        <v>2</v>
      </c>
      <c r="D580">
        <v>0</v>
      </c>
      <c r="E580">
        <f>SmtRes!AV701</f>
        <v>0</v>
      </c>
      <c r="F580" t="str">
        <f>SmtRes!I701</f>
        <v>91.05.02-005</v>
      </c>
      <c r="G580" t="str">
        <f>SmtRes!K701</f>
        <v>Краны козловые, грузоподъемность 32 т</v>
      </c>
      <c r="H580" t="str">
        <f>SmtRes!O701</f>
        <v>маш.-ч</v>
      </c>
      <c r="I580">
        <f>SmtRes!Y701*Source!I156</f>
        <v>1.9319079999999999E-2</v>
      </c>
      <c r="J580">
        <f>SmtRes!AO701</f>
        <v>1</v>
      </c>
      <c r="K580">
        <f>SmtRes!AF701</f>
        <v>121.8</v>
      </c>
      <c r="L580">
        <f>SmtRes!DB701</f>
        <v>141.75</v>
      </c>
      <c r="M580">
        <f>ROUND(ROUND(L580*Source!I156, 2)*1, 2)</f>
        <v>2.35</v>
      </c>
      <c r="N580">
        <f>SmtRes!AB701</f>
        <v>1732</v>
      </c>
      <c r="O580">
        <f>ROUND(ROUND(L580*Source!I156, 2)*SmtRes!DA701, 2)</f>
        <v>33.42</v>
      </c>
      <c r="P580">
        <f>SmtRes!AG701</f>
        <v>13.49</v>
      </c>
      <c r="Q580">
        <f>SmtRes!DC701</f>
        <v>17.27</v>
      </c>
      <c r="R580">
        <f>ROUND(ROUND(Q580*Source!I156, 2)*1, 2)</f>
        <v>0.28999999999999998</v>
      </c>
      <c r="S580">
        <f>SmtRes!AC701</f>
        <v>660.47</v>
      </c>
      <c r="T580">
        <f>ROUND(ROUND(Q580*Source!I156, 2)*SmtRes!AK701, 2)</f>
        <v>14.2</v>
      </c>
      <c r="U580">
        <v>2</v>
      </c>
      <c r="Z580">
        <f>SmtRes!X701</f>
        <v>1732737796</v>
      </c>
      <c r="AA580">
        <v>421420774</v>
      </c>
      <c r="AB580">
        <v>1837299789</v>
      </c>
    </row>
    <row r="581" spans="1:28" x14ac:dyDescent="0.2">
      <c r="A581">
        <v>20</v>
      </c>
      <c r="B581">
        <v>699</v>
      </c>
      <c r="C581">
        <v>1</v>
      </c>
      <c r="D581">
        <v>0</v>
      </c>
      <c r="E581">
        <f>SmtRes!AV699</f>
        <v>1</v>
      </c>
      <c r="F581" t="str">
        <f>SmtRes!I699</f>
        <v>1-100-34-82</v>
      </c>
      <c r="G581" t="str">
        <f>SmtRes!K699</f>
        <v>Рабочий среднего разряда 3.4</v>
      </c>
      <c r="H581" t="str">
        <f>SmtRes!O699</f>
        <v>чел.-ч.</v>
      </c>
      <c r="I581">
        <f>SmtRes!Y699*Source!I156</f>
        <v>0.14467356499999998</v>
      </c>
      <c r="J581">
        <f>SmtRes!AO699</f>
        <v>1</v>
      </c>
      <c r="K581">
        <f>SmtRes!AH699</f>
        <v>8.01</v>
      </c>
      <c r="L581">
        <f>SmtRes!DB699</f>
        <v>76.8</v>
      </c>
      <c r="M581">
        <f>ROUND(ROUND(L581*Source!I156, 2)*1, 2)</f>
        <v>1.27</v>
      </c>
      <c r="N581">
        <f>SmtRes!AD699</f>
        <v>392.17</v>
      </c>
      <c r="O581">
        <f>ROUND(ROUND(L581*Source!I156, 2)*SmtRes!DA699, 2)</f>
        <v>62.18</v>
      </c>
      <c r="P581">
        <f>SmtRes!AG699</f>
        <v>0</v>
      </c>
      <c r="Q581">
        <f>SmtRes!DC699</f>
        <v>0</v>
      </c>
      <c r="R581">
        <f>ROUND(ROUND(Q581*Source!I156, 2)*1, 2)</f>
        <v>0</v>
      </c>
      <c r="S581">
        <f>SmtRes!AC699</f>
        <v>0</v>
      </c>
      <c r="T581">
        <f>ROUND(ROUND(Q581*Source!I156, 2)*SmtRes!AK699, 2)</f>
        <v>0</v>
      </c>
      <c r="U581">
        <v>1</v>
      </c>
      <c r="Z581">
        <f>SmtRes!X699</f>
        <v>1680111951</v>
      </c>
      <c r="AA581">
        <v>-177446543</v>
      </c>
      <c r="AB581">
        <v>-1585260122</v>
      </c>
    </row>
    <row r="582" spans="1:28" x14ac:dyDescent="0.2">
      <c r="A582">
        <v>20</v>
      </c>
      <c r="B582">
        <v>731</v>
      </c>
      <c r="C582">
        <v>3</v>
      </c>
      <c r="D582">
        <v>0</v>
      </c>
      <c r="E582">
        <f>SmtRes!AV731</f>
        <v>0</v>
      </c>
      <c r="F582" t="str">
        <f>SmtRes!I731</f>
        <v>999-9950</v>
      </c>
      <c r="G582" t="str">
        <f>SmtRes!K731</f>
        <v>Вспомогательные ненормируемые материалы (2% от ОЗП)</v>
      </c>
      <c r="H582" t="str">
        <f>SmtRes!O731</f>
        <v>РУБ</v>
      </c>
      <c r="I582">
        <f>SmtRes!Y731*Source!I157</f>
        <v>8.4768000000000008</v>
      </c>
      <c r="J582">
        <f>SmtRes!AO731</f>
        <v>1</v>
      </c>
      <c r="K582">
        <f>SmtRes!AE731</f>
        <v>1</v>
      </c>
      <c r="L582">
        <f>SmtRes!DB731</f>
        <v>4</v>
      </c>
      <c r="M582">
        <f>ROUND(ROUND(L582*Source!I157, 2)*1, 2)</f>
        <v>8.48</v>
      </c>
      <c r="N582">
        <f>SmtRes!AA731</f>
        <v>9.56</v>
      </c>
      <c r="O582">
        <f>ROUND(ROUND(L582*Source!I157, 2)*SmtRes!DA731, 2)</f>
        <v>81.069999999999993</v>
      </c>
      <c r="P582">
        <f>SmtRes!AG731</f>
        <v>0</v>
      </c>
      <c r="Q582">
        <f>SmtRes!DC731</f>
        <v>0</v>
      </c>
      <c r="R582">
        <f>ROUND(ROUND(Q582*Source!I157, 2)*1, 2)</f>
        <v>0</v>
      </c>
      <c r="S582">
        <f>SmtRes!AC731</f>
        <v>0</v>
      </c>
      <c r="T582">
        <f>ROUND(ROUND(Q582*Source!I157, 2)*SmtRes!AK731, 2)</f>
        <v>0</v>
      </c>
      <c r="U582">
        <v>3</v>
      </c>
      <c r="Z582">
        <f>SmtRes!X731</f>
        <v>-1731369543</v>
      </c>
      <c r="AA582">
        <v>-1544322804</v>
      </c>
      <c r="AB582">
        <v>1831113819</v>
      </c>
    </row>
    <row r="583" spans="1:28" x14ac:dyDescent="0.2">
      <c r="A583">
        <v>20</v>
      </c>
      <c r="B583">
        <v>730</v>
      </c>
      <c r="C583">
        <v>3</v>
      </c>
      <c r="D583">
        <v>0</v>
      </c>
      <c r="E583">
        <f>SmtRes!AV730</f>
        <v>0</v>
      </c>
      <c r="F583" t="str">
        <f>SmtRes!I730</f>
        <v>01.7.11.07-0044</v>
      </c>
      <c r="G583" t="str">
        <f>SmtRes!K730</f>
        <v>Электроды диаметром 5 мм Э42</v>
      </c>
      <c r="H583" t="str">
        <f>SmtRes!O730</f>
        <v>т</v>
      </c>
      <c r="I583">
        <f>SmtRes!Y730*Source!I157</f>
        <v>6.7814400000000006E-3</v>
      </c>
      <c r="J583">
        <f>SmtRes!AO730</f>
        <v>1</v>
      </c>
      <c r="K583">
        <f>SmtRes!AE730</f>
        <v>10397.450000000001</v>
      </c>
      <c r="L583">
        <f>SmtRes!DB730</f>
        <v>33.270000000000003</v>
      </c>
      <c r="M583">
        <f>ROUND(ROUND(L583*Source!I157, 2)*1, 2)</f>
        <v>70.510000000000005</v>
      </c>
      <c r="N583">
        <f>SmtRes!AA730</f>
        <v>99399.62</v>
      </c>
      <c r="O583">
        <f>ROUND(ROUND(L583*Source!I157, 2)*SmtRes!DA730, 2)</f>
        <v>674.08</v>
      </c>
      <c r="P583">
        <f>SmtRes!AG730</f>
        <v>0</v>
      </c>
      <c r="Q583">
        <f>SmtRes!DC730</f>
        <v>0</v>
      </c>
      <c r="R583">
        <f>ROUND(ROUND(Q583*Source!I157, 2)*1, 2)</f>
        <v>0</v>
      </c>
      <c r="S583">
        <f>SmtRes!AC730</f>
        <v>0</v>
      </c>
      <c r="T583">
        <f>ROUND(ROUND(Q583*Source!I157, 2)*SmtRes!AK730, 2)</f>
        <v>0</v>
      </c>
      <c r="U583">
        <v>3</v>
      </c>
      <c r="Z583">
        <f>SmtRes!X730</f>
        <v>1392569568</v>
      </c>
      <c r="AA583">
        <v>1042670337</v>
      </c>
      <c r="AB583">
        <v>-795158670</v>
      </c>
    </row>
    <row r="584" spans="1:28" x14ac:dyDescent="0.2">
      <c r="A584">
        <v>20</v>
      </c>
      <c r="B584">
        <v>729</v>
      </c>
      <c r="C584">
        <v>3</v>
      </c>
      <c r="D584">
        <v>0</v>
      </c>
      <c r="E584">
        <f>SmtRes!AV729</f>
        <v>0</v>
      </c>
      <c r="F584" t="str">
        <f>SmtRes!I729</f>
        <v>01.3.02.09-0022</v>
      </c>
      <c r="G584" t="str">
        <f>SmtRes!K729</f>
        <v>Пропан-бутан, смесь техническая</v>
      </c>
      <c r="H584" t="str">
        <f>SmtRes!O729</f>
        <v>кг</v>
      </c>
      <c r="I584">
        <f>SmtRes!Y729*Source!I157</f>
        <v>0.42384000000000005</v>
      </c>
      <c r="J584">
        <f>SmtRes!AO729</f>
        <v>1</v>
      </c>
      <c r="K584">
        <f>SmtRes!AE729</f>
        <v>4.47</v>
      </c>
      <c r="L584">
        <f>SmtRes!DB729</f>
        <v>0.89</v>
      </c>
      <c r="M584">
        <f>ROUND(ROUND(L584*Source!I157, 2)*1, 2)</f>
        <v>1.89</v>
      </c>
      <c r="N584">
        <f>SmtRes!AA729</f>
        <v>42.73</v>
      </c>
      <c r="O584">
        <f>ROUND(ROUND(L584*Source!I157, 2)*SmtRes!DA729, 2)</f>
        <v>18.07</v>
      </c>
      <c r="P584">
        <f>SmtRes!AG729</f>
        <v>0</v>
      </c>
      <c r="Q584">
        <f>SmtRes!DC729</f>
        <v>0</v>
      </c>
      <c r="R584">
        <f>ROUND(ROUND(Q584*Source!I157, 2)*1, 2)</f>
        <v>0</v>
      </c>
      <c r="S584">
        <f>SmtRes!AC729</f>
        <v>0</v>
      </c>
      <c r="T584">
        <f>ROUND(ROUND(Q584*Source!I157, 2)*SmtRes!AK729, 2)</f>
        <v>0</v>
      </c>
      <c r="U584">
        <v>3</v>
      </c>
      <c r="Z584">
        <f>SmtRes!X729</f>
        <v>-1411127917</v>
      </c>
      <c r="AA584">
        <v>83566203</v>
      </c>
      <c r="AB584">
        <v>-697753276</v>
      </c>
    </row>
    <row r="585" spans="1:28" x14ac:dyDescent="0.2">
      <c r="A585">
        <v>20</v>
      </c>
      <c r="B585">
        <v>728</v>
      </c>
      <c r="C585">
        <v>3</v>
      </c>
      <c r="D585">
        <v>0</v>
      </c>
      <c r="E585">
        <f>SmtRes!AV728</f>
        <v>0</v>
      </c>
      <c r="F585" t="str">
        <f>SmtRes!I728</f>
        <v>01.3.02.08-0001</v>
      </c>
      <c r="G585" t="str">
        <f>SmtRes!K728</f>
        <v>Кислород технический газообразный</v>
      </c>
      <c r="H585" t="str">
        <f>SmtRes!O728</f>
        <v>м3</v>
      </c>
      <c r="I585">
        <f>SmtRes!Y728*Source!I157</f>
        <v>1.27152</v>
      </c>
      <c r="J585">
        <f>SmtRes!AO728</f>
        <v>1</v>
      </c>
      <c r="K585">
        <f>SmtRes!AE728</f>
        <v>8.7899999999999991</v>
      </c>
      <c r="L585">
        <f>SmtRes!DB728</f>
        <v>5.27</v>
      </c>
      <c r="M585">
        <f>ROUND(ROUND(L585*Source!I157, 2)*1, 2)</f>
        <v>11.17</v>
      </c>
      <c r="N585">
        <f>SmtRes!AA728</f>
        <v>84.03</v>
      </c>
      <c r="O585">
        <f>ROUND(ROUND(L585*Source!I157, 2)*SmtRes!DA728, 2)</f>
        <v>106.79</v>
      </c>
      <c r="P585">
        <f>SmtRes!AG728</f>
        <v>0</v>
      </c>
      <c r="Q585">
        <f>SmtRes!DC728</f>
        <v>0</v>
      </c>
      <c r="R585">
        <f>ROUND(ROUND(Q585*Source!I157, 2)*1, 2)</f>
        <v>0</v>
      </c>
      <c r="S585">
        <f>SmtRes!AC728</f>
        <v>0</v>
      </c>
      <c r="T585">
        <f>ROUND(ROUND(Q585*Source!I157, 2)*SmtRes!AK728, 2)</f>
        <v>0</v>
      </c>
      <c r="U585">
        <v>3</v>
      </c>
      <c r="Z585">
        <f>SmtRes!X728</f>
        <v>1597319531</v>
      </c>
      <c r="AA585">
        <v>-1568691806</v>
      </c>
      <c r="AB585">
        <v>1232018711</v>
      </c>
    </row>
    <row r="586" spans="1:28" x14ac:dyDescent="0.2">
      <c r="A586">
        <v>20</v>
      </c>
      <c r="B586">
        <v>727</v>
      </c>
      <c r="C586">
        <v>2</v>
      </c>
      <c r="D586">
        <v>0</v>
      </c>
      <c r="E586">
        <f>SmtRes!AV727</f>
        <v>0</v>
      </c>
      <c r="F586" t="str">
        <f>SmtRes!I727</f>
        <v>91.21.19-031</v>
      </c>
      <c r="G586" t="str">
        <f>SmtRes!K727</f>
        <v>Станок сверлильный</v>
      </c>
      <c r="H586" t="str">
        <f>SmtRes!O727</f>
        <v>маш.-ч</v>
      </c>
      <c r="I586">
        <f>SmtRes!Y727*Source!I157</f>
        <v>13.172417399999999</v>
      </c>
      <c r="J586">
        <f>SmtRes!AO727</f>
        <v>1</v>
      </c>
      <c r="K586">
        <f>SmtRes!AF727</f>
        <v>2.4</v>
      </c>
      <c r="L586">
        <f>SmtRes!DB727</f>
        <v>14.92</v>
      </c>
      <c r="M586">
        <f>ROUND(ROUND(L586*Source!I157, 2)*1, 2)</f>
        <v>31.62</v>
      </c>
      <c r="N586">
        <f>SmtRes!AB727</f>
        <v>34.130000000000003</v>
      </c>
      <c r="O586">
        <f>ROUND(ROUND(L586*Source!I157, 2)*SmtRes!DA727, 2)</f>
        <v>449.64</v>
      </c>
      <c r="P586">
        <f>SmtRes!AG727</f>
        <v>0</v>
      </c>
      <c r="Q586">
        <f>SmtRes!DC727</f>
        <v>0</v>
      </c>
      <c r="R586">
        <f>ROUND(ROUND(Q586*Source!I157, 2)*1, 2)</f>
        <v>0</v>
      </c>
      <c r="S586">
        <f>SmtRes!AC727</f>
        <v>0</v>
      </c>
      <c r="T586">
        <f>ROUND(ROUND(Q586*Source!I157, 2)*SmtRes!AK727, 2)</f>
        <v>0</v>
      </c>
      <c r="U586">
        <v>2</v>
      </c>
      <c r="Z586">
        <f>SmtRes!X727</f>
        <v>-1230184811</v>
      </c>
      <c r="AA586">
        <v>228018258</v>
      </c>
      <c r="AB586">
        <v>1587757892</v>
      </c>
    </row>
    <row r="587" spans="1:28" x14ac:dyDescent="0.2">
      <c r="A587">
        <v>20</v>
      </c>
      <c r="B587">
        <v>726</v>
      </c>
      <c r="C587">
        <v>2</v>
      </c>
      <c r="D587">
        <v>0</v>
      </c>
      <c r="E587">
        <f>SmtRes!AV726</f>
        <v>0</v>
      </c>
      <c r="F587" t="str">
        <f>SmtRes!I726</f>
        <v>91.17.04-233</v>
      </c>
      <c r="G587" t="str">
        <f>SmtRes!K726</f>
        <v>Установки для сварки ручной дуговой (постоянного тока)</v>
      </c>
      <c r="H587" t="str">
        <f>SmtRes!O726</f>
        <v>маш.-ч</v>
      </c>
      <c r="I587">
        <f>SmtRes!Y726*Source!I157</f>
        <v>19.618493999999998</v>
      </c>
      <c r="J587">
        <f>SmtRes!AO726</f>
        <v>1</v>
      </c>
      <c r="K587">
        <f>SmtRes!AF726</f>
        <v>8.68</v>
      </c>
      <c r="L587">
        <f>SmtRes!DB726</f>
        <v>80.36</v>
      </c>
      <c r="M587">
        <f>ROUND(ROUND(L587*Source!I157, 2)*1, 2)</f>
        <v>170.3</v>
      </c>
      <c r="N587">
        <f>SmtRes!AB726</f>
        <v>123.43</v>
      </c>
      <c r="O587">
        <f>ROUND(ROUND(L587*Source!I157, 2)*SmtRes!DA726, 2)</f>
        <v>2421.67</v>
      </c>
      <c r="P587">
        <f>SmtRes!AG726</f>
        <v>0</v>
      </c>
      <c r="Q587">
        <f>SmtRes!DC726</f>
        <v>0</v>
      </c>
      <c r="R587">
        <f>ROUND(ROUND(Q587*Source!I157, 2)*1, 2)</f>
        <v>0</v>
      </c>
      <c r="S587">
        <f>SmtRes!AC726</f>
        <v>0</v>
      </c>
      <c r="T587">
        <f>ROUND(ROUND(Q587*Source!I157, 2)*SmtRes!AK726, 2)</f>
        <v>0</v>
      </c>
      <c r="U587">
        <v>2</v>
      </c>
      <c r="Z587">
        <f>SmtRes!X726</f>
        <v>-1277097320</v>
      </c>
      <c r="AA587">
        <v>2017564419</v>
      </c>
      <c r="AB587">
        <v>-164228886</v>
      </c>
    </row>
    <row r="588" spans="1:28" x14ac:dyDescent="0.2">
      <c r="A588">
        <v>20</v>
      </c>
      <c r="B588">
        <v>725</v>
      </c>
      <c r="C588">
        <v>2</v>
      </c>
      <c r="D588">
        <v>0</v>
      </c>
      <c r="E588">
        <f>SmtRes!AV725</f>
        <v>0</v>
      </c>
      <c r="F588" t="str">
        <f>SmtRes!I725</f>
        <v>91.17.04-042</v>
      </c>
      <c r="G588" t="str">
        <f>SmtRes!K725</f>
        <v>Аппарат для газовой сварки и резки</v>
      </c>
      <c r="H588" t="str">
        <f>SmtRes!O725</f>
        <v>маш.-ч</v>
      </c>
      <c r="I588">
        <f>SmtRes!Y725*Source!I157</f>
        <v>3.3631703999999996</v>
      </c>
      <c r="J588">
        <f>SmtRes!AO725</f>
        <v>1</v>
      </c>
      <c r="K588">
        <f>SmtRes!AF725</f>
        <v>1.2</v>
      </c>
      <c r="L588">
        <f>SmtRes!DB725</f>
        <v>1.9</v>
      </c>
      <c r="M588">
        <f>ROUND(ROUND(L588*Source!I157, 2)*1, 2)</f>
        <v>4.03</v>
      </c>
      <c r="N588">
        <f>SmtRes!AB725</f>
        <v>17.059999999999999</v>
      </c>
      <c r="O588">
        <f>ROUND(ROUND(L588*Source!I157, 2)*SmtRes!DA725, 2)</f>
        <v>57.31</v>
      </c>
      <c r="P588">
        <f>SmtRes!AG725</f>
        <v>0</v>
      </c>
      <c r="Q588">
        <f>SmtRes!DC725</f>
        <v>0</v>
      </c>
      <c r="R588">
        <f>ROUND(ROUND(Q588*Source!I157, 2)*1, 2)</f>
        <v>0</v>
      </c>
      <c r="S588">
        <f>SmtRes!AC725</f>
        <v>0</v>
      </c>
      <c r="T588">
        <f>ROUND(ROUND(Q588*Source!I157, 2)*SmtRes!AK725, 2)</f>
        <v>0</v>
      </c>
      <c r="U588">
        <v>2</v>
      </c>
      <c r="Z588">
        <f>SmtRes!X725</f>
        <v>-1135352110</v>
      </c>
      <c r="AA588">
        <v>-1753312835</v>
      </c>
      <c r="AB588">
        <v>-897136582</v>
      </c>
    </row>
    <row r="589" spans="1:28" x14ac:dyDescent="0.2">
      <c r="A589">
        <v>20</v>
      </c>
      <c r="B589">
        <v>724</v>
      </c>
      <c r="C589">
        <v>2</v>
      </c>
      <c r="D589">
        <v>0</v>
      </c>
      <c r="E589">
        <f>SmtRes!AV724</f>
        <v>0</v>
      </c>
      <c r="F589" t="str">
        <f>SmtRes!I724</f>
        <v>91.14.02-002</v>
      </c>
      <c r="G589" t="str">
        <f>SmtRes!K724</f>
        <v>Автомобили бортовые, грузоподъемность до 8 т</v>
      </c>
      <c r="H589" t="str">
        <f>SmtRes!O724</f>
        <v>маш.-ч</v>
      </c>
      <c r="I589">
        <f>SmtRes!Y724*Source!I157</f>
        <v>1.4013209999999998</v>
      </c>
      <c r="J589">
        <f>SmtRes!AO724</f>
        <v>1</v>
      </c>
      <c r="K589">
        <f>SmtRes!AF724</f>
        <v>107.03</v>
      </c>
      <c r="L589">
        <f>SmtRes!DB724</f>
        <v>70.78</v>
      </c>
      <c r="M589">
        <f>ROUND(ROUND(L589*Source!I157, 2)*1, 2)</f>
        <v>150</v>
      </c>
      <c r="N589">
        <f>SmtRes!AB724</f>
        <v>1521.97</v>
      </c>
      <c r="O589">
        <f>ROUND(ROUND(L589*Source!I157, 2)*SmtRes!DA724, 2)</f>
        <v>2133</v>
      </c>
      <c r="P589">
        <f>SmtRes!AG724</f>
        <v>10.130000000000001</v>
      </c>
      <c r="Q589">
        <f>SmtRes!DC724</f>
        <v>7.38</v>
      </c>
      <c r="R589">
        <f>ROUND(ROUND(Q589*Source!I157, 2)*1, 2)</f>
        <v>15.64</v>
      </c>
      <c r="S589">
        <f>SmtRes!AC724</f>
        <v>495.96</v>
      </c>
      <c r="T589">
        <f>ROUND(ROUND(Q589*Source!I157, 2)*SmtRes!AK724, 2)</f>
        <v>765.73</v>
      </c>
      <c r="U589">
        <v>2</v>
      </c>
      <c r="Z589">
        <f>SmtRes!X724</f>
        <v>1565185662</v>
      </c>
      <c r="AA589">
        <v>714135053</v>
      </c>
      <c r="AB589">
        <v>57213464</v>
      </c>
    </row>
    <row r="590" spans="1:28" x14ac:dyDescent="0.2">
      <c r="A590">
        <v>20</v>
      </c>
      <c r="B590">
        <v>723</v>
      </c>
      <c r="C590">
        <v>2</v>
      </c>
      <c r="D590">
        <v>0</v>
      </c>
      <c r="E590">
        <f>SmtRes!AV723</f>
        <v>0</v>
      </c>
      <c r="F590" t="str">
        <f>SmtRes!I723</f>
        <v>91.05.05-014</v>
      </c>
      <c r="G590" t="str">
        <f>SmtRes!K723</f>
        <v>Краны на автомобильном ходу, грузоподъемность 10 т</v>
      </c>
      <c r="H590" t="str">
        <f>SmtRes!O723</f>
        <v>маш.-ч</v>
      </c>
      <c r="I590">
        <f>SmtRes!Y723*Source!I157</f>
        <v>2.8026419999999996</v>
      </c>
      <c r="J590">
        <f>SmtRes!AO723</f>
        <v>1</v>
      </c>
      <c r="K590">
        <f>SmtRes!AF723</f>
        <v>112.77</v>
      </c>
      <c r="L590">
        <f>SmtRes!DB723</f>
        <v>149.13999999999999</v>
      </c>
      <c r="M590">
        <f>ROUND(ROUND(L590*Source!I157, 2)*1, 2)</f>
        <v>316.06</v>
      </c>
      <c r="N590">
        <f>SmtRes!AB723</f>
        <v>1603.59</v>
      </c>
      <c r="O590">
        <f>ROUND(ROUND(L590*Source!I157, 2)*SmtRes!DA723, 2)</f>
        <v>4494.37</v>
      </c>
      <c r="P590">
        <f>SmtRes!AG723</f>
        <v>11.84</v>
      </c>
      <c r="Q590">
        <f>SmtRes!DC723</f>
        <v>17.22</v>
      </c>
      <c r="R590">
        <f>ROUND(ROUND(Q590*Source!I157, 2)*1, 2)</f>
        <v>36.49</v>
      </c>
      <c r="S590">
        <f>SmtRes!AC723</f>
        <v>579.69000000000005</v>
      </c>
      <c r="T590">
        <f>ROUND(ROUND(Q590*Source!I157, 2)*SmtRes!AK723, 2)</f>
        <v>1786.55</v>
      </c>
      <c r="U590">
        <v>2</v>
      </c>
      <c r="Z590">
        <f>SmtRes!X723</f>
        <v>903590057</v>
      </c>
      <c r="AA590">
        <v>1187349410</v>
      </c>
      <c r="AB590">
        <v>135634892</v>
      </c>
    </row>
    <row r="591" spans="1:28" x14ac:dyDescent="0.2">
      <c r="A591">
        <v>20</v>
      </c>
      <c r="B591">
        <v>721</v>
      </c>
      <c r="C591">
        <v>1</v>
      </c>
      <c r="D591">
        <v>0</v>
      </c>
      <c r="E591">
        <f>SmtRes!AV721</f>
        <v>1</v>
      </c>
      <c r="F591" t="str">
        <f>SmtRes!I721</f>
        <v>1-100-40-82</v>
      </c>
      <c r="G591" t="str">
        <f>SmtRes!K721</f>
        <v>Рабочий среднего разряда 4</v>
      </c>
      <c r="H591" t="str">
        <f>SmtRes!O721</f>
        <v>чел.-ч.</v>
      </c>
      <c r="I591">
        <f>SmtRes!Y721*Source!I157</f>
        <v>65.301558599999993</v>
      </c>
      <c r="J591">
        <f>SmtRes!AO721</f>
        <v>1</v>
      </c>
      <c r="K591">
        <f>SmtRes!AH721</f>
        <v>8.59</v>
      </c>
      <c r="L591">
        <f>SmtRes!DB721</f>
        <v>291.17</v>
      </c>
      <c r="M591">
        <f>ROUND(ROUND(L591*Source!I157, 2)*1, 2)</f>
        <v>617.04999999999995</v>
      </c>
      <c r="N591">
        <f>SmtRes!AD721</f>
        <v>420.57</v>
      </c>
      <c r="O591">
        <f>ROUND(ROUND(L591*Source!I157, 2)*SmtRes!DA721, 2)</f>
        <v>30210.77</v>
      </c>
      <c r="P591">
        <f>SmtRes!AG721</f>
        <v>0</v>
      </c>
      <c r="Q591">
        <f>SmtRes!DC721</f>
        <v>0</v>
      </c>
      <c r="R591">
        <f>ROUND(ROUND(Q591*Source!I157, 2)*1, 2)</f>
        <v>0</v>
      </c>
      <c r="S591">
        <f>SmtRes!AC721</f>
        <v>0</v>
      </c>
      <c r="T591">
        <f>ROUND(ROUND(Q591*Source!I157, 2)*SmtRes!AK721, 2)</f>
        <v>0</v>
      </c>
      <c r="U591">
        <v>1</v>
      </c>
      <c r="Z591">
        <f>SmtRes!X721</f>
        <v>-1853062777</v>
      </c>
      <c r="AA591">
        <v>-1614965587</v>
      </c>
      <c r="AB591">
        <v>507693359</v>
      </c>
    </row>
    <row r="592" spans="1:28" x14ac:dyDescent="0.2">
      <c r="A592">
        <f>Source!A158</f>
        <v>17</v>
      </c>
      <c r="B592">
        <v>158</v>
      </c>
      <c r="C592">
        <v>3</v>
      </c>
      <c r="D592">
        <f>Source!BI158</f>
        <v>1</v>
      </c>
      <c r="E592">
        <f>Source!FS158</f>
        <v>0</v>
      </c>
      <c r="F592" t="str">
        <f>Source!F158</f>
        <v>08.3.11.01-0060</v>
      </c>
      <c r="G592" t="str">
        <f>Source!G158</f>
        <v>швеллер 20у ГОСТ 8240-97</v>
      </c>
      <c r="H592" t="str">
        <f>Source!H158</f>
        <v>т</v>
      </c>
      <c r="I592">
        <f>Source!I158</f>
        <v>1.014</v>
      </c>
      <c r="J592">
        <v>1</v>
      </c>
      <c r="K592">
        <f>Source!AC158</f>
        <v>10329.5</v>
      </c>
      <c r="M592">
        <f>ROUND(K592*I592, 2)</f>
        <v>10474.11</v>
      </c>
      <c r="N592">
        <f>Source!AC158*IF(Source!BC158&lt;&gt; 0, Source!BC158, 1)</f>
        <v>98750.02</v>
      </c>
      <c r="O592">
        <f>ROUND(N592*I592, 2)</f>
        <v>100132.52</v>
      </c>
      <c r="P592">
        <f>Source!AE158</f>
        <v>0</v>
      </c>
      <c r="R592">
        <f>ROUND(P592*I592, 2)</f>
        <v>0</v>
      </c>
      <c r="S592">
        <f>Source!AE158*IF(Source!BS158&lt;&gt; 0, Source!BS158, 1)</f>
        <v>0</v>
      </c>
      <c r="T592">
        <f>ROUND(S592*I592, 2)</f>
        <v>0</v>
      </c>
      <c r="U592">
        <v>3</v>
      </c>
      <c r="Z592">
        <f>Source!GF158</f>
        <v>-181800323</v>
      </c>
      <c r="AA592">
        <v>-479163422</v>
      </c>
      <c r="AB592">
        <v>698886586</v>
      </c>
    </row>
    <row r="593" spans="1:28" x14ac:dyDescent="0.2">
      <c r="A593">
        <f>Source!A159</f>
        <v>17</v>
      </c>
      <c r="B593">
        <v>159</v>
      </c>
      <c r="C593">
        <v>3</v>
      </c>
      <c r="D593">
        <f>Source!BI159</f>
        <v>1</v>
      </c>
      <c r="E593">
        <f>Source!FS159</f>
        <v>0</v>
      </c>
      <c r="F593" t="str">
        <f>Source!F159</f>
        <v>08.3.11.01-0054</v>
      </c>
      <c r="G593" t="str">
        <f>Source!G159</f>
        <v>швеллер 16у ГОСТ 8240-97</v>
      </c>
      <c r="H593" t="str">
        <f>Source!H159</f>
        <v>т</v>
      </c>
      <c r="I593">
        <f>Source!I159</f>
        <v>1.1220000000000001</v>
      </c>
      <c r="J593">
        <v>1</v>
      </c>
      <c r="K593">
        <f>Source!AC159</f>
        <v>7583.68</v>
      </c>
      <c r="M593">
        <f>ROUND(K593*I593, 2)</f>
        <v>8508.89</v>
      </c>
      <c r="N593">
        <f>Source!AC159*IF(Source!BC159&lt;&gt; 0, Source!BC159, 1)</f>
        <v>72499.980800000005</v>
      </c>
      <c r="O593">
        <f>ROUND(N593*I593, 2)</f>
        <v>81344.98</v>
      </c>
      <c r="P593">
        <f>Source!AE159</f>
        <v>0</v>
      </c>
      <c r="R593">
        <f>ROUND(P593*I593, 2)</f>
        <v>0</v>
      </c>
      <c r="S593">
        <f>Source!AE159*IF(Source!BS159&lt;&gt; 0, Source!BS159, 1)</f>
        <v>0</v>
      </c>
      <c r="T593">
        <f>ROUND(S593*I593, 2)</f>
        <v>0</v>
      </c>
      <c r="U593">
        <v>3</v>
      </c>
      <c r="Z593">
        <f>Source!GF159</f>
        <v>69734422</v>
      </c>
      <c r="AA593">
        <v>-477895813</v>
      </c>
      <c r="AB593">
        <v>1647453882</v>
      </c>
    </row>
    <row r="594" spans="1:28" x14ac:dyDescent="0.2">
      <c r="A594">
        <f>Source!A160</f>
        <v>17</v>
      </c>
      <c r="B594">
        <v>160</v>
      </c>
      <c r="C594">
        <v>3</v>
      </c>
      <c r="D594">
        <f>Source!BI160</f>
        <v>1</v>
      </c>
      <c r="E594">
        <f>Source!FS160</f>
        <v>0</v>
      </c>
      <c r="F594" t="str">
        <f>Source!F160</f>
        <v>08.3.11.01-0051</v>
      </c>
      <c r="G594" t="str">
        <f>Source!G160</f>
        <v>швеллер 12у ГОСТ 8240-97</v>
      </c>
      <c r="H594" t="str">
        <f>Source!H160</f>
        <v>т</v>
      </c>
      <c r="I594">
        <f>Source!I160</f>
        <v>1.0500000000000001E-2</v>
      </c>
      <c r="J594">
        <v>1</v>
      </c>
      <c r="K594">
        <f>Source!AC160</f>
        <v>7322.18</v>
      </c>
      <c r="M594">
        <f>ROUND(K594*I594, 2)</f>
        <v>76.88</v>
      </c>
      <c r="N594">
        <f>Source!AC160*IF(Source!BC160&lt;&gt; 0, Source!BC160, 1)</f>
        <v>70000.040800000002</v>
      </c>
      <c r="O594">
        <f>ROUND(N594*I594, 2)</f>
        <v>735</v>
      </c>
      <c r="P594">
        <f>Source!AE160</f>
        <v>0</v>
      </c>
      <c r="R594">
        <f>ROUND(P594*I594, 2)</f>
        <v>0</v>
      </c>
      <c r="S594">
        <f>Source!AE160*IF(Source!BS160&lt;&gt; 0, Source!BS160, 1)</f>
        <v>0</v>
      </c>
      <c r="T594">
        <f>ROUND(S594*I594, 2)</f>
        <v>0</v>
      </c>
      <c r="U594">
        <v>3</v>
      </c>
      <c r="Z594">
        <f>Source!GF160</f>
        <v>1111885041</v>
      </c>
      <c r="AA594">
        <v>1734703290</v>
      </c>
      <c r="AB594">
        <v>-109054754</v>
      </c>
    </row>
    <row r="595" spans="1:28" x14ac:dyDescent="0.2">
      <c r="A595">
        <f>Source!A161</f>
        <v>17</v>
      </c>
      <c r="B595">
        <v>161</v>
      </c>
      <c r="C595">
        <v>3</v>
      </c>
      <c r="D595">
        <f>Source!BI161</f>
        <v>1</v>
      </c>
      <c r="E595">
        <f>Source!FS161</f>
        <v>0</v>
      </c>
      <c r="F595" t="str">
        <f>Source!F161</f>
        <v>08.3.01.02-0020</v>
      </c>
      <c r="G595" t="str">
        <f>Source!G161</f>
        <v>двутавр 16б2 ГОСТ Р 57837-2017</v>
      </c>
      <c r="H595" t="str">
        <f>Source!H161</f>
        <v>т</v>
      </c>
      <c r="I595">
        <f>Source!I161</f>
        <v>1.55E-2</v>
      </c>
      <c r="J595">
        <v>1</v>
      </c>
      <c r="K595">
        <f>Source!AC161</f>
        <v>10804.39</v>
      </c>
      <c r="M595">
        <f>ROUND(K595*I595, 2)</f>
        <v>167.47</v>
      </c>
      <c r="N595">
        <f>Source!AC161*IF(Source!BC161&lt;&gt; 0, Source!BC161, 1)</f>
        <v>103289.9684</v>
      </c>
      <c r="O595">
        <f>ROUND(N595*I595, 2)</f>
        <v>1600.99</v>
      </c>
      <c r="P595">
        <f>Source!AE161</f>
        <v>0</v>
      </c>
      <c r="R595">
        <f>ROUND(P595*I595, 2)</f>
        <v>0</v>
      </c>
      <c r="S595">
        <f>Source!AE161*IF(Source!BS161&lt;&gt; 0, Source!BS161, 1)</f>
        <v>0</v>
      </c>
      <c r="T595">
        <f>ROUND(S595*I595, 2)</f>
        <v>0</v>
      </c>
      <c r="U595">
        <v>3</v>
      </c>
      <c r="Z595">
        <f>Source!GF161</f>
        <v>748888633</v>
      </c>
      <c r="AA595">
        <v>-767991675</v>
      </c>
      <c r="AB595">
        <v>344220530</v>
      </c>
    </row>
    <row r="596" spans="1:28" x14ac:dyDescent="0.2">
      <c r="A596">
        <v>20</v>
      </c>
      <c r="B596">
        <v>753</v>
      </c>
      <c r="C596">
        <v>3</v>
      </c>
      <c r="D596">
        <v>0</v>
      </c>
      <c r="E596">
        <f>SmtRes!AV753</f>
        <v>0</v>
      </c>
      <c r="F596" t="str">
        <f>SmtRes!I753</f>
        <v>14.5.09.07-0029</v>
      </c>
      <c r="G596" t="str">
        <f>SmtRes!K753</f>
        <v>Растворитель марки Р-4</v>
      </c>
      <c r="H596" t="str">
        <f>SmtRes!O753</f>
        <v>т</v>
      </c>
      <c r="I596">
        <f>SmtRes!Y753*Source!I162</f>
        <v>1.2715199999999999E-3</v>
      </c>
      <c r="J596">
        <f>SmtRes!AO753</f>
        <v>1</v>
      </c>
      <c r="K596">
        <f>SmtRes!AE753</f>
        <v>11149.43</v>
      </c>
      <c r="L596">
        <f>SmtRes!DB753</f>
        <v>6.69</v>
      </c>
      <c r="M596">
        <f>ROUND(ROUND(L596*Source!I162, 2)*1, 2)</f>
        <v>14.18</v>
      </c>
      <c r="N596">
        <f>SmtRes!AA753</f>
        <v>106588.55</v>
      </c>
      <c r="O596">
        <f>ROUND(ROUND(L596*Source!I162, 2)*SmtRes!DA753, 2)</f>
        <v>135.56</v>
      </c>
      <c r="P596">
        <f>SmtRes!AG753</f>
        <v>0</v>
      </c>
      <c r="Q596">
        <f>SmtRes!DC753</f>
        <v>0</v>
      </c>
      <c r="R596">
        <f>ROUND(ROUND(Q596*Source!I162, 2)*1, 2)</f>
        <v>0</v>
      </c>
      <c r="S596">
        <f>SmtRes!AC753</f>
        <v>0</v>
      </c>
      <c r="T596">
        <f>ROUND(ROUND(Q596*Source!I162, 2)*SmtRes!AK753, 2)</f>
        <v>0</v>
      </c>
      <c r="U596">
        <v>3</v>
      </c>
      <c r="Z596">
        <f>SmtRes!X753</f>
        <v>-296986458</v>
      </c>
      <c r="AA596">
        <v>228994919</v>
      </c>
      <c r="AB596">
        <v>2021318896</v>
      </c>
    </row>
    <row r="597" spans="1:28" x14ac:dyDescent="0.2">
      <c r="A597">
        <v>20</v>
      </c>
      <c r="B597">
        <v>752</v>
      </c>
      <c r="C597">
        <v>3</v>
      </c>
      <c r="D597">
        <v>0</v>
      </c>
      <c r="E597">
        <f>SmtRes!AV752</f>
        <v>0</v>
      </c>
      <c r="F597" t="str">
        <f>SmtRes!I752</f>
        <v>14.4.01.01-0003</v>
      </c>
      <c r="G597" t="str">
        <f>SmtRes!K752</f>
        <v>Грунтовка ГФ-021 красно-коричневая</v>
      </c>
      <c r="H597" t="str">
        <f>SmtRes!O752</f>
        <v>т</v>
      </c>
      <c r="I597">
        <f>SmtRes!Y752*Source!I162</f>
        <v>6.5695200000000004E-4</v>
      </c>
      <c r="J597">
        <f>SmtRes!AO752</f>
        <v>1</v>
      </c>
      <c r="K597">
        <f>SmtRes!AE752</f>
        <v>12560.85</v>
      </c>
      <c r="L597">
        <f>SmtRes!DB752</f>
        <v>3.89</v>
      </c>
      <c r="M597">
        <f>ROUND(ROUND(L597*Source!I162, 2)*1, 2)</f>
        <v>8.24</v>
      </c>
      <c r="N597">
        <f>SmtRes!AA752</f>
        <v>120081.73</v>
      </c>
      <c r="O597">
        <f>ROUND(ROUND(L597*Source!I162, 2)*SmtRes!DA752, 2)</f>
        <v>78.77</v>
      </c>
      <c r="P597">
        <f>SmtRes!AG752</f>
        <v>0</v>
      </c>
      <c r="Q597">
        <f>SmtRes!DC752</f>
        <v>0</v>
      </c>
      <c r="R597">
        <f>ROUND(ROUND(Q597*Source!I162, 2)*1, 2)</f>
        <v>0</v>
      </c>
      <c r="S597">
        <f>SmtRes!AC752</f>
        <v>0</v>
      </c>
      <c r="T597">
        <f>ROUND(ROUND(Q597*Source!I162, 2)*SmtRes!AK752, 2)</f>
        <v>0</v>
      </c>
      <c r="U597">
        <v>3</v>
      </c>
      <c r="Z597">
        <f>SmtRes!X752</f>
        <v>1741082987</v>
      </c>
      <c r="AA597">
        <v>-57740767</v>
      </c>
      <c r="AB597">
        <v>315383924</v>
      </c>
    </row>
    <row r="598" spans="1:28" x14ac:dyDescent="0.2">
      <c r="A598">
        <v>20</v>
      </c>
      <c r="B598">
        <v>751</v>
      </c>
      <c r="C598">
        <v>3</v>
      </c>
      <c r="D598">
        <v>0</v>
      </c>
      <c r="E598">
        <f>SmtRes!AV751</f>
        <v>0</v>
      </c>
      <c r="F598" t="str">
        <f>SmtRes!I751</f>
        <v>11.1.03.01-0077</v>
      </c>
      <c r="G598" t="str">
        <f>SmtRes!K751</f>
        <v>Бруски обрезные хвойных пород длиной 4-6,5 м, шириной 75-150 мм, толщиной 40-75 мм, I сорта</v>
      </c>
      <c r="H598" t="str">
        <f>SmtRes!O751</f>
        <v>м3</v>
      </c>
      <c r="I598">
        <f>SmtRes!Y751*Source!I162</f>
        <v>2.1827760000000004E-3</v>
      </c>
      <c r="J598">
        <f>SmtRes!AO751</f>
        <v>1</v>
      </c>
      <c r="K598">
        <f>SmtRes!AE751</f>
        <v>1793.05</v>
      </c>
      <c r="L598">
        <f>SmtRes!DB751</f>
        <v>1.85</v>
      </c>
      <c r="M598">
        <f>ROUND(ROUND(L598*Source!I162, 2)*1, 2)</f>
        <v>3.92</v>
      </c>
      <c r="N598">
        <f>SmtRes!AA751</f>
        <v>17141.560000000001</v>
      </c>
      <c r="O598">
        <f>ROUND(ROUND(L598*Source!I162, 2)*SmtRes!DA751, 2)</f>
        <v>37.479999999999997</v>
      </c>
      <c r="P598">
        <f>SmtRes!AG751</f>
        <v>0</v>
      </c>
      <c r="Q598">
        <f>SmtRes!DC751</f>
        <v>0</v>
      </c>
      <c r="R598">
        <f>ROUND(ROUND(Q598*Source!I162, 2)*1, 2)</f>
        <v>0</v>
      </c>
      <c r="S598">
        <f>SmtRes!AC751</f>
        <v>0</v>
      </c>
      <c r="T598">
        <f>ROUND(ROUND(Q598*Source!I162, 2)*SmtRes!AK751, 2)</f>
        <v>0</v>
      </c>
      <c r="U598">
        <v>3</v>
      </c>
      <c r="Z598">
        <f>SmtRes!X751</f>
        <v>-128313133</v>
      </c>
      <c r="AA598">
        <v>1300068984</v>
      </c>
      <c r="AB598">
        <v>2016584814</v>
      </c>
    </row>
    <row r="599" spans="1:28" x14ac:dyDescent="0.2">
      <c r="A599">
        <v>20</v>
      </c>
      <c r="B599">
        <v>750</v>
      </c>
      <c r="C599">
        <v>3</v>
      </c>
      <c r="D599">
        <v>0</v>
      </c>
      <c r="E599">
        <f>SmtRes!AV750</f>
        <v>0</v>
      </c>
      <c r="F599" t="str">
        <f>SmtRes!I750</f>
        <v>08.3.11.01-0091</v>
      </c>
      <c r="G599" t="str">
        <f>SmtRes!K750</f>
        <v>Швеллеры № 40 из стали марки Ст0</v>
      </c>
      <c r="H599" t="str">
        <f>SmtRes!O750</f>
        <v>т</v>
      </c>
      <c r="I599">
        <f>SmtRes!Y750*Source!I162</f>
        <v>4.1112480000000005E-3</v>
      </c>
      <c r="J599">
        <f>SmtRes!AO750</f>
        <v>1</v>
      </c>
      <c r="K599">
        <f>SmtRes!AE750</f>
        <v>6246.56</v>
      </c>
      <c r="L599">
        <f>SmtRes!DB750</f>
        <v>12.12</v>
      </c>
      <c r="M599">
        <f>ROUND(ROUND(L599*Source!I162, 2)*1, 2)</f>
        <v>25.68</v>
      </c>
      <c r="N599">
        <f>SmtRes!AA750</f>
        <v>59717.11</v>
      </c>
      <c r="O599">
        <f>ROUND(ROUND(L599*Source!I162, 2)*SmtRes!DA750, 2)</f>
        <v>245.5</v>
      </c>
      <c r="P599">
        <f>SmtRes!AG750</f>
        <v>0</v>
      </c>
      <c r="Q599">
        <f>SmtRes!DC750</f>
        <v>0</v>
      </c>
      <c r="R599">
        <f>ROUND(ROUND(Q599*Source!I162, 2)*1, 2)</f>
        <v>0</v>
      </c>
      <c r="S599">
        <f>SmtRes!AC750</f>
        <v>0</v>
      </c>
      <c r="T599">
        <f>ROUND(ROUND(Q599*Source!I162, 2)*SmtRes!AK750, 2)</f>
        <v>0</v>
      </c>
      <c r="U599">
        <v>3</v>
      </c>
      <c r="Z599">
        <f>SmtRes!X750</f>
        <v>1261042718</v>
      </c>
      <c r="AA599">
        <v>27682358</v>
      </c>
      <c r="AB599">
        <v>-337140723</v>
      </c>
    </row>
    <row r="600" spans="1:28" x14ac:dyDescent="0.2">
      <c r="A600">
        <v>20</v>
      </c>
      <c r="B600">
        <v>749</v>
      </c>
      <c r="C600">
        <v>3</v>
      </c>
      <c r="D600">
        <v>0</v>
      </c>
      <c r="E600">
        <f>SmtRes!AV749</f>
        <v>0</v>
      </c>
      <c r="F600" t="str">
        <f>SmtRes!I749</f>
        <v>08.3.03.06-0002</v>
      </c>
      <c r="G600" t="str">
        <f>SmtRes!K749</f>
        <v>Проволока горячекатаная в мотках, диаметром 6,3-6,5 мм</v>
      </c>
      <c r="H600" t="str">
        <f>SmtRes!O749</f>
        <v>т</v>
      </c>
      <c r="I600">
        <f>SmtRes!Y749*Source!I162</f>
        <v>6.3576000000000003E-5</v>
      </c>
      <c r="J600">
        <f>SmtRes!AO749</f>
        <v>1</v>
      </c>
      <c r="K600">
        <f>SmtRes!AE749</f>
        <v>4751.12</v>
      </c>
      <c r="L600">
        <f>SmtRes!DB749</f>
        <v>0.14000000000000001</v>
      </c>
      <c r="M600">
        <f>ROUND(ROUND(L600*Source!I162, 2)*1, 2)</f>
        <v>0.3</v>
      </c>
      <c r="N600">
        <f>SmtRes!AA749</f>
        <v>45420.71</v>
      </c>
      <c r="O600">
        <f>ROUND(ROUND(L600*Source!I162, 2)*SmtRes!DA749, 2)</f>
        <v>2.87</v>
      </c>
      <c r="P600">
        <f>SmtRes!AG749</f>
        <v>0</v>
      </c>
      <c r="Q600">
        <f>SmtRes!DC749</f>
        <v>0</v>
      </c>
      <c r="R600">
        <f>ROUND(ROUND(Q600*Source!I162, 2)*1, 2)</f>
        <v>0</v>
      </c>
      <c r="S600">
        <f>SmtRes!AC749</f>
        <v>0</v>
      </c>
      <c r="T600">
        <f>ROUND(ROUND(Q600*Source!I162, 2)*SmtRes!AK749, 2)</f>
        <v>0</v>
      </c>
      <c r="U600">
        <v>3</v>
      </c>
      <c r="Z600">
        <f>SmtRes!X749</f>
        <v>-936363311</v>
      </c>
      <c r="AA600">
        <v>1953540998</v>
      </c>
      <c r="AB600">
        <v>-698170758</v>
      </c>
    </row>
    <row r="601" spans="1:28" x14ac:dyDescent="0.2">
      <c r="A601">
        <v>20</v>
      </c>
      <c r="B601">
        <v>748</v>
      </c>
      <c r="C601">
        <v>3</v>
      </c>
      <c r="D601">
        <v>0</v>
      </c>
      <c r="E601">
        <f>SmtRes!AV748</f>
        <v>0</v>
      </c>
      <c r="F601" t="str">
        <f>SmtRes!I748</f>
        <v>08.2.02.11-0007</v>
      </c>
      <c r="G601" t="str">
        <f>SmtRes!K748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601" t="str">
        <f>SmtRes!O748</f>
        <v>10 м</v>
      </c>
      <c r="I601">
        <f>SmtRes!Y748*Source!I162</f>
        <v>3.9629040000000004E-2</v>
      </c>
      <c r="J601">
        <f>SmtRes!AO748</f>
        <v>1</v>
      </c>
      <c r="K601">
        <f>SmtRes!AE748</f>
        <v>64.47</v>
      </c>
      <c r="L601">
        <f>SmtRes!DB748</f>
        <v>1.21</v>
      </c>
      <c r="M601">
        <f>ROUND(ROUND(L601*Source!I162, 2)*1, 2)</f>
        <v>2.56</v>
      </c>
      <c r="N601">
        <f>SmtRes!AA748</f>
        <v>616.33000000000004</v>
      </c>
      <c r="O601">
        <f>ROUND(ROUND(L601*Source!I162, 2)*SmtRes!DA748, 2)</f>
        <v>24.47</v>
      </c>
      <c r="P601">
        <f>SmtRes!AG748</f>
        <v>0</v>
      </c>
      <c r="Q601">
        <f>SmtRes!DC748</f>
        <v>0</v>
      </c>
      <c r="R601">
        <f>ROUND(ROUND(Q601*Source!I162, 2)*1, 2)</f>
        <v>0</v>
      </c>
      <c r="S601">
        <f>SmtRes!AC748</f>
        <v>0</v>
      </c>
      <c r="T601">
        <f>ROUND(ROUND(Q601*Source!I162, 2)*SmtRes!AK748, 2)</f>
        <v>0</v>
      </c>
      <c r="U601">
        <v>3</v>
      </c>
      <c r="Z601">
        <f>SmtRes!X748</f>
        <v>4483628</v>
      </c>
      <c r="AA601">
        <v>-1842154134</v>
      </c>
      <c r="AB601">
        <v>494097890</v>
      </c>
    </row>
    <row r="602" spans="1:28" x14ac:dyDescent="0.2">
      <c r="A602">
        <v>20</v>
      </c>
      <c r="B602">
        <v>746</v>
      </c>
      <c r="C602">
        <v>3</v>
      </c>
      <c r="D602">
        <v>0</v>
      </c>
      <c r="E602">
        <f>SmtRes!AV746</f>
        <v>0</v>
      </c>
      <c r="F602" t="str">
        <f>SmtRes!I746</f>
        <v>07.2.07.12-0020</v>
      </c>
      <c r="G602" t="str">
        <f>SmtRes!K746</f>
        <v>Отдельные конструктивные элементы зданий и сооружений с преобладанием горячекатаных профилей, средняя масса сборочной единицы от 0,1 до 0,5 т</v>
      </c>
      <c r="H602" t="str">
        <f>SmtRes!O746</f>
        <v>т</v>
      </c>
      <c r="I602">
        <f>SmtRes!Y746*Source!I162</f>
        <v>1.0596000000000002E-3</v>
      </c>
      <c r="J602">
        <f>SmtRes!AO746</f>
        <v>1</v>
      </c>
      <c r="K602">
        <f>SmtRes!AE746</f>
        <v>8041.65</v>
      </c>
      <c r="L602">
        <f>SmtRes!DB746</f>
        <v>4.0199999999999996</v>
      </c>
      <c r="M602">
        <f>ROUND(ROUND(L602*Source!I162, 2)*1, 2)</f>
        <v>8.52</v>
      </c>
      <c r="N602">
        <f>SmtRes!AA746</f>
        <v>76878.17</v>
      </c>
      <c r="O602">
        <f>ROUND(ROUND(L602*Source!I162, 2)*SmtRes!DA746, 2)</f>
        <v>81.45</v>
      </c>
      <c r="P602">
        <f>SmtRes!AG746</f>
        <v>0</v>
      </c>
      <c r="Q602">
        <f>SmtRes!DC746</f>
        <v>0</v>
      </c>
      <c r="R602">
        <f>ROUND(ROUND(Q602*Source!I162, 2)*1, 2)</f>
        <v>0</v>
      </c>
      <c r="S602">
        <f>SmtRes!AC746</f>
        <v>0</v>
      </c>
      <c r="T602">
        <f>ROUND(ROUND(Q602*Source!I162, 2)*SmtRes!AK746, 2)</f>
        <v>0</v>
      </c>
      <c r="U602">
        <v>3</v>
      </c>
      <c r="Z602">
        <f>SmtRes!X746</f>
        <v>192534767</v>
      </c>
      <c r="AA602">
        <v>-1394894189</v>
      </c>
      <c r="AB602">
        <v>1893510759</v>
      </c>
    </row>
    <row r="603" spans="1:28" x14ac:dyDescent="0.2">
      <c r="A603">
        <v>20</v>
      </c>
      <c r="B603">
        <v>745</v>
      </c>
      <c r="C603">
        <v>3</v>
      </c>
      <c r="D603">
        <v>0</v>
      </c>
      <c r="E603">
        <f>SmtRes!AV745</f>
        <v>0</v>
      </c>
      <c r="F603" t="str">
        <f>SmtRes!I745</f>
        <v>01.7.20.08-0071</v>
      </c>
      <c r="G603" t="str">
        <f>SmtRes!K745</f>
        <v>Канаты пеньковые пропитанные</v>
      </c>
      <c r="H603" t="str">
        <f>SmtRes!O745</f>
        <v>т</v>
      </c>
      <c r="I603">
        <f>SmtRes!Y745*Source!I162</f>
        <v>2.1192000000000002E-4</v>
      </c>
      <c r="J603">
        <f>SmtRes!AO745</f>
        <v>1</v>
      </c>
      <c r="K603">
        <f>SmtRes!AE745</f>
        <v>30728.69</v>
      </c>
      <c r="L603">
        <f>SmtRes!DB745</f>
        <v>3.07</v>
      </c>
      <c r="M603">
        <f>ROUND(ROUND(L603*Source!I162, 2)*1, 2)</f>
        <v>6.51</v>
      </c>
      <c r="N603">
        <f>SmtRes!AA745</f>
        <v>293766.28000000003</v>
      </c>
      <c r="O603">
        <f>ROUND(ROUND(L603*Source!I162, 2)*SmtRes!DA745, 2)</f>
        <v>62.24</v>
      </c>
      <c r="P603">
        <f>SmtRes!AG745</f>
        <v>0</v>
      </c>
      <c r="Q603">
        <f>SmtRes!DC745</f>
        <v>0</v>
      </c>
      <c r="R603">
        <f>ROUND(ROUND(Q603*Source!I162, 2)*1, 2)</f>
        <v>0</v>
      </c>
      <c r="S603">
        <f>SmtRes!AC745</f>
        <v>0</v>
      </c>
      <c r="T603">
        <f>ROUND(ROUND(Q603*Source!I162, 2)*SmtRes!AK745, 2)</f>
        <v>0</v>
      </c>
      <c r="U603">
        <v>3</v>
      </c>
      <c r="Z603">
        <f>SmtRes!X745</f>
        <v>-1850711024</v>
      </c>
      <c r="AA603">
        <v>-1306267028</v>
      </c>
      <c r="AB603">
        <v>466771672</v>
      </c>
    </row>
    <row r="604" spans="1:28" x14ac:dyDescent="0.2">
      <c r="A604">
        <v>20</v>
      </c>
      <c r="B604">
        <v>744</v>
      </c>
      <c r="C604">
        <v>3</v>
      </c>
      <c r="D604">
        <v>0</v>
      </c>
      <c r="E604">
        <f>SmtRes!AV744</f>
        <v>0</v>
      </c>
      <c r="F604" t="str">
        <f>SmtRes!I744</f>
        <v>01.7.15.06-0111</v>
      </c>
      <c r="G604" t="str">
        <f>SmtRes!K744</f>
        <v>Гвозди строительные</v>
      </c>
      <c r="H604" t="str">
        <f>SmtRes!O744</f>
        <v>т</v>
      </c>
      <c r="I604">
        <f>SmtRes!Y744*Source!I162</f>
        <v>2.1192000000000003E-5</v>
      </c>
      <c r="J604">
        <f>SmtRes!AO744</f>
        <v>1</v>
      </c>
      <c r="K604">
        <f>SmtRes!AE744</f>
        <v>7671.42</v>
      </c>
      <c r="L604">
        <f>SmtRes!DB744</f>
        <v>0.08</v>
      </c>
      <c r="M604">
        <f>ROUND(ROUND(L604*Source!I162, 2)*1, 2)</f>
        <v>0.17</v>
      </c>
      <c r="N604">
        <f>SmtRes!AA744</f>
        <v>73338.78</v>
      </c>
      <c r="O604">
        <f>ROUND(ROUND(L604*Source!I162, 2)*SmtRes!DA744, 2)</f>
        <v>1.63</v>
      </c>
      <c r="P604">
        <f>SmtRes!AG744</f>
        <v>0</v>
      </c>
      <c r="Q604">
        <f>SmtRes!DC744</f>
        <v>0</v>
      </c>
      <c r="R604">
        <f>ROUND(ROUND(Q604*Source!I162, 2)*1, 2)</f>
        <v>0</v>
      </c>
      <c r="S604">
        <f>SmtRes!AC744</f>
        <v>0</v>
      </c>
      <c r="T604">
        <f>ROUND(ROUND(Q604*Source!I162, 2)*SmtRes!AK744, 2)</f>
        <v>0</v>
      </c>
      <c r="U604">
        <v>3</v>
      </c>
      <c r="Z604">
        <f>SmtRes!X744</f>
        <v>628974256</v>
      </c>
      <c r="AA604">
        <v>115486231</v>
      </c>
      <c r="AB604">
        <v>761367653</v>
      </c>
    </row>
    <row r="605" spans="1:28" x14ac:dyDescent="0.2">
      <c r="A605">
        <v>20</v>
      </c>
      <c r="B605">
        <v>743</v>
      </c>
      <c r="C605">
        <v>3</v>
      </c>
      <c r="D605">
        <v>0</v>
      </c>
      <c r="E605">
        <f>SmtRes!AV743</f>
        <v>0</v>
      </c>
      <c r="F605" t="str">
        <f>SmtRes!I743</f>
        <v>01.7.15.03-0041</v>
      </c>
      <c r="G605" t="str">
        <f>SmtRes!K743</f>
        <v>Болты с гайками и шайбами строительные</v>
      </c>
      <c r="H605" t="str">
        <f>SmtRes!O743</f>
        <v>т</v>
      </c>
      <c r="I605">
        <f>SmtRes!Y743*Source!I162</f>
        <v>6.5695200000000006E-3</v>
      </c>
      <c r="J605">
        <f>SmtRes!AO743</f>
        <v>1</v>
      </c>
      <c r="K605">
        <f>SmtRes!AE743</f>
        <v>15854.58</v>
      </c>
      <c r="L605">
        <f>SmtRes!DB743</f>
        <v>49.15</v>
      </c>
      <c r="M605">
        <f>ROUND(ROUND(L605*Source!I162, 2)*1, 2)</f>
        <v>104.16</v>
      </c>
      <c r="N605">
        <f>SmtRes!AA743</f>
        <v>151569.78</v>
      </c>
      <c r="O605">
        <f>ROUND(ROUND(L605*Source!I162, 2)*SmtRes!DA743, 2)</f>
        <v>995.77</v>
      </c>
      <c r="P605">
        <f>SmtRes!AG743</f>
        <v>0</v>
      </c>
      <c r="Q605">
        <f>SmtRes!DC743</f>
        <v>0</v>
      </c>
      <c r="R605">
        <f>ROUND(ROUND(Q605*Source!I162, 2)*1, 2)</f>
        <v>0</v>
      </c>
      <c r="S605">
        <f>SmtRes!AC743</f>
        <v>0</v>
      </c>
      <c r="T605">
        <f>ROUND(ROUND(Q605*Source!I162, 2)*SmtRes!AK743, 2)</f>
        <v>0</v>
      </c>
      <c r="U605">
        <v>3</v>
      </c>
      <c r="Z605">
        <f>SmtRes!X743</f>
        <v>-1069540660</v>
      </c>
      <c r="AA605">
        <v>-1725338024</v>
      </c>
      <c r="AB605">
        <v>-166622240</v>
      </c>
    </row>
    <row r="606" spans="1:28" x14ac:dyDescent="0.2">
      <c r="A606">
        <v>20</v>
      </c>
      <c r="B606">
        <v>742</v>
      </c>
      <c r="C606">
        <v>3</v>
      </c>
      <c r="D606">
        <v>0</v>
      </c>
      <c r="E606">
        <f>SmtRes!AV742</f>
        <v>0</v>
      </c>
      <c r="F606" t="str">
        <f>SmtRes!I742</f>
        <v>01.7.11.07-0032</v>
      </c>
      <c r="G606" t="str">
        <f>SmtRes!K742</f>
        <v>Электроды диаметром 4 мм Э42</v>
      </c>
      <c r="H606" t="str">
        <f>SmtRes!O742</f>
        <v>т</v>
      </c>
      <c r="I606">
        <f>SmtRes!Y742*Source!I162</f>
        <v>6.5695200000000006E-3</v>
      </c>
      <c r="J606">
        <f>SmtRes!AO742</f>
        <v>1</v>
      </c>
      <c r="K606">
        <f>SmtRes!AE742</f>
        <v>10616.1</v>
      </c>
      <c r="L606">
        <f>SmtRes!DB742</f>
        <v>32.909999999999997</v>
      </c>
      <c r="M606">
        <f>ROUND(ROUND(L606*Source!I162, 2)*1, 2)</f>
        <v>69.739999999999995</v>
      </c>
      <c r="N606">
        <f>SmtRes!AA742</f>
        <v>101489.92</v>
      </c>
      <c r="O606">
        <f>ROUND(ROUND(L606*Source!I162, 2)*SmtRes!DA742, 2)</f>
        <v>666.71</v>
      </c>
      <c r="P606">
        <f>SmtRes!AG742</f>
        <v>0</v>
      </c>
      <c r="Q606">
        <f>SmtRes!DC742</f>
        <v>0</v>
      </c>
      <c r="R606">
        <f>ROUND(ROUND(Q606*Source!I162, 2)*1, 2)</f>
        <v>0</v>
      </c>
      <c r="S606">
        <f>SmtRes!AC742</f>
        <v>0</v>
      </c>
      <c r="T606">
        <f>ROUND(ROUND(Q606*Source!I162, 2)*SmtRes!AK742, 2)</f>
        <v>0</v>
      </c>
      <c r="U606">
        <v>3</v>
      </c>
      <c r="Z606">
        <f>SmtRes!X742</f>
        <v>1344828851</v>
      </c>
      <c r="AA606">
        <v>-1394468864</v>
      </c>
      <c r="AB606">
        <v>380125113</v>
      </c>
    </row>
    <row r="607" spans="1:28" x14ac:dyDescent="0.2">
      <c r="A607">
        <v>20</v>
      </c>
      <c r="B607">
        <v>741</v>
      </c>
      <c r="C607">
        <v>3</v>
      </c>
      <c r="D607">
        <v>0</v>
      </c>
      <c r="E607">
        <f>SmtRes!AV741</f>
        <v>0</v>
      </c>
      <c r="F607" t="str">
        <f>SmtRes!I741</f>
        <v>01.3.02.09-0022</v>
      </c>
      <c r="G607" t="str">
        <f>SmtRes!K741</f>
        <v>Пропан-бутан, смесь техническая</v>
      </c>
      <c r="H607" t="str">
        <f>SmtRes!O741</f>
        <v>кг</v>
      </c>
      <c r="I607">
        <f>SmtRes!Y741*Source!I162</f>
        <v>1.2503280000000001</v>
      </c>
      <c r="J607">
        <f>SmtRes!AO741</f>
        <v>1</v>
      </c>
      <c r="K607">
        <f>SmtRes!AE741</f>
        <v>4.47</v>
      </c>
      <c r="L607">
        <f>SmtRes!DB741</f>
        <v>2.64</v>
      </c>
      <c r="M607">
        <f>ROUND(ROUND(L607*Source!I162, 2)*1, 2)</f>
        <v>5.59</v>
      </c>
      <c r="N607">
        <f>SmtRes!AA741</f>
        <v>42.73</v>
      </c>
      <c r="O607">
        <f>ROUND(ROUND(L607*Source!I162, 2)*SmtRes!DA741, 2)</f>
        <v>53.44</v>
      </c>
      <c r="P607">
        <f>SmtRes!AG741</f>
        <v>0</v>
      </c>
      <c r="Q607">
        <f>SmtRes!DC741</f>
        <v>0</v>
      </c>
      <c r="R607">
        <f>ROUND(ROUND(Q607*Source!I162, 2)*1, 2)</f>
        <v>0</v>
      </c>
      <c r="S607">
        <f>SmtRes!AC741</f>
        <v>0</v>
      </c>
      <c r="T607">
        <f>ROUND(ROUND(Q607*Source!I162, 2)*SmtRes!AK741, 2)</f>
        <v>0</v>
      </c>
      <c r="U607">
        <v>3</v>
      </c>
      <c r="Z607">
        <f>SmtRes!X741</f>
        <v>-1411127917</v>
      </c>
      <c r="AA607">
        <v>83566203</v>
      </c>
      <c r="AB607">
        <v>-697753276</v>
      </c>
    </row>
    <row r="608" spans="1:28" x14ac:dyDescent="0.2">
      <c r="A608">
        <v>20</v>
      </c>
      <c r="B608">
        <v>740</v>
      </c>
      <c r="C608">
        <v>3</v>
      </c>
      <c r="D608">
        <v>0</v>
      </c>
      <c r="E608">
        <f>SmtRes!AV740</f>
        <v>0</v>
      </c>
      <c r="F608" t="str">
        <f>SmtRes!I740</f>
        <v>01.3.02.08-0001</v>
      </c>
      <c r="G608" t="str">
        <f>SmtRes!K740</f>
        <v>Кислород технический газообразный</v>
      </c>
      <c r="H608" t="str">
        <f>SmtRes!O740</f>
        <v>м3</v>
      </c>
      <c r="I608">
        <f>SmtRes!Y740*Source!I162</f>
        <v>4.1324399999999999</v>
      </c>
      <c r="J608">
        <f>SmtRes!AO740</f>
        <v>1</v>
      </c>
      <c r="K608">
        <f>SmtRes!AE740</f>
        <v>8.7899999999999991</v>
      </c>
      <c r="L608">
        <f>SmtRes!DB740</f>
        <v>17.14</v>
      </c>
      <c r="M608">
        <f>ROUND(ROUND(L608*Source!I162, 2)*1, 2)</f>
        <v>36.32</v>
      </c>
      <c r="N608">
        <f>SmtRes!AA740</f>
        <v>84.03</v>
      </c>
      <c r="O608">
        <f>ROUND(ROUND(L608*Source!I162, 2)*SmtRes!DA740, 2)</f>
        <v>347.22</v>
      </c>
      <c r="P608">
        <f>SmtRes!AG740</f>
        <v>0</v>
      </c>
      <c r="Q608">
        <f>SmtRes!DC740</f>
        <v>0</v>
      </c>
      <c r="R608">
        <f>ROUND(ROUND(Q608*Source!I162, 2)*1, 2)</f>
        <v>0</v>
      </c>
      <c r="S608">
        <f>SmtRes!AC740</f>
        <v>0</v>
      </c>
      <c r="T608">
        <f>ROUND(ROUND(Q608*Source!I162, 2)*SmtRes!AK740, 2)</f>
        <v>0</v>
      </c>
      <c r="U608">
        <v>3</v>
      </c>
      <c r="Z608">
        <f>SmtRes!X740</f>
        <v>1597319531</v>
      </c>
      <c r="AA608">
        <v>-1568691806</v>
      </c>
      <c r="AB608">
        <v>1232018711</v>
      </c>
    </row>
    <row r="609" spans="1:28" x14ac:dyDescent="0.2">
      <c r="A609">
        <v>20</v>
      </c>
      <c r="B609">
        <v>739</v>
      </c>
      <c r="C609">
        <v>2</v>
      </c>
      <c r="D609">
        <v>0</v>
      </c>
      <c r="E609">
        <f>SmtRes!AV739</f>
        <v>0</v>
      </c>
      <c r="F609" t="str">
        <f>SmtRes!I739</f>
        <v>91.17.04-171</v>
      </c>
      <c r="G609" t="str">
        <f>SmtRes!K739</f>
        <v>Преобразователи сварочные номинальным сварочным током 315-500 А</v>
      </c>
      <c r="H609" t="str">
        <f>SmtRes!O739</f>
        <v>маш.-ч</v>
      </c>
      <c r="I609">
        <f>SmtRes!Y739*Source!I162</f>
        <v>1.34526816</v>
      </c>
      <c r="J609">
        <f>SmtRes!AO739</f>
        <v>1</v>
      </c>
      <c r="K609">
        <f>SmtRes!AF739</f>
        <v>13.92</v>
      </c>
      <c r="L609">
        <f>SmtRes!DB739</f>
        <v>8.83</v>
      </c>
      <c r="M609">
        <f>ROUND(ROUND(L609*Source!I162, 2)*1, 2)</f>
        <v>18.71</v>
      </c>
      <c r="N609">
        <f>SmtRes!AB739</f>
        <v>197.94</v>
      </c>
      <c r="O609">
        <f>ROUND(ROUND(L609*Source!I162, 2)*SmtRes!DA739, 2)</f>
        <v>266.06</v>
      </c>
      <c r="P609">
        <f>SmtRes!AG739</f>
        <v>0</v>
      </c>
      <c r="Q609">
        <f>SmtRes!DC739</f>
        <v>0</v>
      </c>
      <c r="R609">
        <f>ROUND(ROUND(Q609*Source!I162, 2)*1, 2)</f>
        <v>0</v>
      </c>
      <c r="S609">
        <f>SmtRes!AC739</f>
        <v>0</v>
      </c>
      <c r="T609">
        <f>ROUND(ROUND(Q609*Source!I162, 2)*SmtRes!AK739, 2)</f>
        <v>0</v>
      </c>
      <c r="U609">
        <v>2</v>
      </c>
      <c r="Z609">
        <f>SmtRes!X739</f>
        <v>-700358725</v>
      </c>
      <c r="AA609">
        <v>439687694</v>
      </c>
      <c r="AB609">
        <v>-1346563271</v>
      </c>
    </row>
    <row r="610" spans="1:28" x14ac:dyDescent="0.2">
      <c r="A610">
        <v>20</v>
      </c>
      <c r="B610">
        <v>738</v>
      </c>
      <c r="C610">
        <v>2</v>
      </c>
      <c r="D610">
        <v>0</v>
      </c>
      <c r="E610">
        <f>SmtRes!AV738</f>
        <v>0</v>
      </c>
      <c r="F610" t="str">
        <f>SmtRes!I738</f>
        <v>91.17.04-042</v>
      </c>
      <c r="G610" t="str">
        <f>SmtRes!K738</f>
        <v>Аппарат для газовой сварки и резки</v>
      </c>
      <c r="H610" t="str">
        <f>SmtRes!O738</f>
        <v>маш.-ч</v>
      </c>
      <c r="I610">
        <f>SmtRes!Y738*Source!I162</f>
        <v>6.6702879599999996</v>
      </c>
      <c r="J610">
        <f>SmtRes!AO738</f>
        <v>1</v>
      </c>
      <c r="K610">
        <f>SmtRes!AF738</f>
        <v>1.2</v>
      </c>
      <c r="L610">
        <f>SmtRes!DB738</f>
        <v>3.78</v>
      </c>
      <c r="M610">
        <f>ROUND(ROUND(L610*Source!I162, 2)*1, 2)</f>
        <v>8.01</v>
      </c>
      <c r="N610">
        <f>SmtRes!AB738</f>
        <v>17.059999999999999</v>
      </c>
      <c r="O610">
        <f>ROUND(ROUND(L610*Source!I162, 2)*SmtRes!DA738, 2)</f>
        <v>113.9</v>
      </c>
      <c r="P610">
        <f>SmtRes!AG738</f>
        <v>0</v>
      </c>
      <c r="Q610">
        <f>SmtRes!DC738</f>
        <v>0</v>
      </c>
      <c r="R610">
        <f>ROUND(ROUND(Q610*Source!I162, 2)*1, 2)</f>
        <v>0</v>
      </c>
      <c r="S610">
        <f>SmtRes!AC738</f>
        <v>0</v>
      </c>
      <c r="T610">
        <f>ROUND(ROUND(Q610*Source!I162, 2)*SmtRes!AK738, 2)</f>
        <v>0</v>
      </c>
      <c r="U610">
        <v>2</v>
      </c>
      <c r="Z610">
        <f>SmtRes!X738</f>
        <v>-1135352110</v>
      </c>
      <c r="AA610">
        <v>-1753312835</v>
      </c>
      <c r="AB610">
        <v>-897136582</v>
      </c>
    </row>
    <row r="611" spans="1:28" x14ac:dyDescent="0.2">
      <c r="A611">
        <v>20</v>
      </c>
      <c r="B611">
        <v>737</v>
      </c>
      <c r="C611">
        <v>2</v>
      </c>
      <c r="D611">
        <v>0</v>
      </c>
      <c r="E611">
        <f>SmtRes!AV737</f>
        <v>0</v>
      </c>
      <c r="F611" t="str">
        <f>SmtRes!I737</f>
        <v>91.14.02-001</v>
      </c>
      <c r="G611" t="str">
        <f>SmtRes!K737</f>
        <v>Автомобили бортовые, грузоподъемность до 5 т</v>
      </c>
      <c r="H611" t="str">
        <f>SmtRes!O737</f>
        <v>маш.-ч</v>
      </c>
      <c r="I611">
        <f>SmtRes!Y737*Source!I162</f>
        <v>0.86881901999999989</v>
      </c>
      <c r="J611">
        <f>SmtRes!AO737</f>
        <v>1</v>
      </c>
      <c r="K611">
        <f>SmtRes!AF737</f>
        <v>86.79</v>
      </c>
      <c r="L611">
        <f>SmtRes!DB737</f>
        <v>35.58</v>
      </c>
      <c r="M611">
        <f>ROUND(ROUND(L611*Source!I162, 2)*1, 2)</f>
        <v>75.400000000000006</v>
      </c>
      <c r="N611">
        <f>SmtRes!AB737</f>
        <v>1234.1500000000001</v>
      </c>
      <c r="O611">
        <f>ROUND(ROUND(L611*Source!I162, 2)*SmtRes!DA737, 2)</f>
        <v>1072.19</v>
      </c>
      <c r="P611">
        <f>SmtRes!AG737</f>
        <v>10.130000000000001</v>
      </c>
      <c r="Q611">
        <f>SmtRes!DC737</f>
        <v>4.1500000000000004</v>
      </c>
      <c r="R611">
        <f>ROUND(ROUND(Q611*Source!I162, 2)*1, 2)</f>
        <v>8.7899999999999991</v>
      </c>
      <c r="S611">
        <f>SmtRes!AC737</f>
        <v>495.96</v>
      </c>
      <c r="T611">
        <f>ROUND(ROUND(Q611*Source!I162, 2)*SmtRes!AK737, 2)</f>
        <v>430.36</v>
      </c>
      <c r="U611">
        <v>2</v>
      </c>
      <c r="Z611">
        <f>SmtRes!X737</f>
        <v>1171957361</v>
      </c>
      <c r="AA611">
        <v>1399406067</v>
      </c>
      <c r="AB611">
        <v>-337305530</v>
      </c>
    </row>
    <row r="612" spans="1:28" x14ac:dyDescent="0.2">
      <c r="A612">
        <v>20</v>
      </c>
      <c r="B612">
        <v>736</v>
      </c>
      <c r="C612">
        <v>2</v>
      </c>
      <c r="D612">
        <v>0</v>
      </c>
      <c r="E612">
        <f>SmtRes!AV736</f>
        <v>0</v>
      </c>
      <c r="F612" t="str">
        <f>SmtRes!I736</f>
        <v>91.05.05-014</v>
      </c>
      <c r="G612" t="str">
        <f>SmtRes!K736</f>
        <v>Краны на автомобильном ходу, грузоподъемность 10 т</v>
      </c>
      <c r="H612" t="str">
        <f>SmtRes!O736</f>
        <v>маш.-ч</v>
      </c>
      <c r="I612">
        <f>SmtRes!Y736*Source!I162</f>
        <v>0.58855481999999992</v>
      </c>
      <c r="J612">
        <f>SmtRes!AO736</f>
        <v>1</v>
      </c>
      <c r="K612">
        <f>SmtRes!AF736</f>
        <v>112.77</v>
      </c>
      <c r="L612">
        <f>SmtRes!DB736</f>
        <v>31.32</v>
      </c>
      <c r="M612">
        <f>ROUND(ROUND(L612*Source!I162, 2)*1, 2)</f>
        <v>66.37</v>
      </c>
      <c r="N612">
        <f>SmtRes!AB736</f>
        <v>1603.59</v>
      </c>
      <c r="O612">
        <f>ROUND(ROUND(L612*Source!I162, 2)*SmtRes!DA736, 2)</f>
        <v>943.78</v>
      </c>
      <c r="P612">
        <f>SmtRes!AG736</f>
        <v>11.84</v>
      </c>
      <c r="Q612">
        <f>SmtRes!DC736</f>
        <v>3.29</v>
      </c>
      <c r="R612">
        <f>ROUND(ROUND(Q612*Source!I162, 2)*1, 2)</f>
        <v>6.97</v>
      </c>
      <c r="S612">
        <f>SmtRes!AC736</f>
        <v>579.69000000000005</v>
      </c>
      <c r="T612">
        <f>ROUND(ROUND(Q612*Source!I162, 2)*SmtRes!AK736, 2)</f>
        <v>341.25</v>
      </c>
      <c r="U612">
        <v>2</v>
      </c>
      <c r="Z612">
        <f>SmtRes!X736</f>
        <v>903590057</v>
      </c>
      <c r="AA612">
        <v>1187349410</v>
      </c>
      <c r="AB612">
        <v>135634892</v>
      </c>
    </row>
    <row r="613" spans="1:28" x14ac:dyDescent="0.2">
      <c r="A613">
        <v>20</v>
      </c>
      <c r="B613">
        <v>735</v>
      </c>
      <c r="C613">
        <v>2</v>
      </c>
      <c r="D613">
        <v>0</v>
      </c>
      <c r="E613">
        <f>SmtRes!AV735</f>
        <v>0</v>
      </c>
      <c r="F613" t="str">
        <f>SmtRes!I735</f>
        <v>91.05.02-005</v>
      </c>
      <c r="G613" t="str">
        <f>SmtRes!K735</f>
        <v>Краны козловые, грузоподъемность 32 т</v>
      </c>
      <c r="H613" t="str">
        <f>SmtRes!O735</f>
        <v>маш.-ч</v>
      </c>
      <c r="I613">
        <f>SmtRes!Y735*Source!I162</f>
        <v>4.7084385599999994</v>
      </c>
      <c r="J613">
        <f>SmtRes!AO735</f>
        <v>1</v>
      </c>
      <c r="K613">
        <f>SmtRes!AF735</f>
        <v>121.8</v>
      </c>
      <c r="L613">
        <f>SmtRes!DB735</f>
        <v>270.61</v>
      </c>
      <c r="M613">
        <f>ROUND(ROUND(L613*Source!I162, 2)*1, 2)</f>
        <v>573.48</v>
      </c>
      <c r="N613">
        <f>SmtRes!AB735</f>
        <v>1732</v>
      </c>
      <c r="O613">
        <f>ROUND(ROUND(L613*Source!I162, 2)*SmtRes!DA735, 2)</f>
        <v>8154.89</v>
      </c>
      <c r="P613">
        <f>SmtRes!AG735</f>
        <v>13.49</v>
      </c>
      <c r="Q613">
        <f>SmtRes!DC735</f>
        <v>29.97</v>
      </c>
      <c r="R613">
        <f>ROUND(ROUND(Q613*Source!I162, 2)*1, 2)</f>
        <v>63.51</v>
      </c>
      <c r="S613">
        <f>SmtRes!AC735</f>
        <v>660.47</v>
      </c>
      <c r="T613">
        <f>ROUND(ROUND(Q613*Source!I162, 2)*SmtRes!AK735, 2)</f>
        <v>3109.45</v>
      </c>
      <c r="U613">
        <v>2</v>
      </c>
      <c r="Z613">
        <f>SmtRes!X735</f>
        <v>1732737796</v>
      </c>
      <c r="AA613">
        <v>421420774</v>
      </c>
      <c r="AB613">
        <v>1837299789</v>
      </c>
    </row>
    <row r="614" spans="1:28" x14ac:dyDescent="0.2">
      <c r="A614">
        <v>20</v>
      </c>
      <c r="B614">
        <v>734</v>
      </c>
      <c r="C614">
        <v>2</v>
      </c>
      <c r="D614">
        <v>0</v>
      </c>
      <c r="E614">
        <f>SmtRes!AV734</f>
        <v>0</v>
      </c>
      <c r="F614" t="str">
        <f>SmtRes!I734</f>
        <v>91.05.01-025</v>
      </c>
      <c r="G614" t="str">
        <f>SmtRes!K734</f>
        <v>Краны башенные, грузоподъемность 25-75 т</v>
      </c>
      <c r="H614" t="str">
        <f>SmtRes!O734</f>
        <v>маш.-ч</v>
      </c>
      <c r="I614">
        <f>SmtRes!Y734*Source!I162</f>
        <v>1.9057965600000002</v>
      </c>
      <c r="J614">
        <f>SmtRes!AO734</f>
        <v>1</v>
      </c>
      <c r="K614">
        <f>SmtRes!AF734</f>
        <v>311.73</v>
      </c>
      <c r="L614">
        <f>SmtRes!DB734</f>
        <v>280.33999999999997</v>
      </c>
      <c r="M614">
        <f>ROUND(ROUND(L614*Source!I162, 2)*1, 2)</f>
        <v>594.1</v>
      </c>
      <c r="N614">
        <f>SmtRes!AB734</f>
        <v>4432.8</v>
      </c>
      <c r="O614">
        <f>ROUND(ROUND(L614*Source!I162, 2)*SmtRes!DA734, 2)</f>
        <v>8448.1</v>
      </c>
      <c r="P614">
        <f>SmtRes!AG734</f>
        <v>13.49</v>
      </c>
      <c r="Q614">
        <f>SmtRes!DC734</f>
        <v>12.13</v>
      </c>
      <c r="R614">
        <f>ROUND(ROUND(Q614*Source!I162, 2)*1, 2)</f>
        <v>25.71</v>
      </c>
      <c r="S614">
        <f>SmtRes!AC734</f>
        <v>660.47</v>
      </c>
      <c r="T614">
        <f>ROUND(ROUND(Q614*Source!I162, 2)*SmtRes!AK734, 2)</f>
        <v>1258.76</v>
      </c>
      <c r="U614">
        <v>2</v>
      </c>
      <c r="Z614">
        <f>SmtRes!X734</f>
        <v>1104692716</v>
      </c>
      <c r="AA614">
        <v>-589523356</v>
      </c>
      <c r="AB614">
        <v>2113421364</v>
      </c>
    </row>
    <row r="615" spans="1:28" x14ac:dyDescent="0.2">
      <c r="A615">
        <v>20</v>
      </c>
      <c r="B615">
        <v>732</v>
      </c>
      <c r="C615">
        <v>1</v>
      </c>
      <c r="D615">
        <v>0</v>
      </c>
      <c r="E615">
        <f>SmtRes!AV732</f>
        <v>1</v>
      </c>
      <c r="F615" t="str">
        <f>SmtRes!I732</f>
        <v>1-100-44-82</v>
      </c>
      <c r="G615" t="str">
        <f>SmtRes!K732</f>
        <v>Рабочий среднего разряда 4.4</v>
      </c>
      <c r="H615" t="str">
        <f>SmtRes!O732</f>
        <v>чел.-ч.</v>
      </c>
      <c r="I615">
        <f>SmtRes!Y732*Source!I162</f>
        <v>51.14821649999999</v>
      </c>
      <c r="J615">
        <f>SmtRes!AO732</f>
        <v>1</v>
      </c>
      <c r="K615">
        <f>SmtRes!AH732</f>
        <v>9.1199999999999992</v>
      </c>
      <c r="L615">
        <f>SmtRes!DB732</f>
        <v>220.12</v>
      </c>
      <c r="M615">
        <f>ROUND(ROUND(L615*Source!I162, 2)*1, 2)</f>
        <v>466.48</v>
      </c>
      <c r="N615">
        <f>SmtRes!AD732</f>
        <v>446.52</v>
      </c>
      <c r="O615">
        <f>ROUND(ROUND(L615*Source!I162, 2)*SmtRes!DA732, 2)</f>
        <v>22838.86</v>
      </c>
      <c r="P615">
        <f>SmtRes!AG732</f>
        <v>0</v>
      </c>
      <c r="Q615">
        <f>SmtRes!DC732</f>
        <v>0</v>
      </c>
      <c r="R615">
        <f>ROUND(ROUND(Q615*Source!I162, 2)*1, 2)</f>
        <v>0</v>
      </c>
      <c r="S615">
        <f>SmtRes!AC732</f>
        <v>0</v>
      </c>
      <c r="T615">
        <f>ROUND(ROUND(Q615*Source!I162, 2)*SmtRes!AK732, 2)</f>
        <v>0</v>
      </c>
      <c r="U615">
        <v>1</v>
      </c>
      <c r="Z615">
        <f>SmtRes!X732</f>
        <v>1468546570</v>
      </c>
      <c r="AA615">
        <v>-836102727</v>
      </c>
      <c r="AB615">
        <v>-1668464689</v>
      </c>
    </row>
    <row r="616" spans="1:28" x14ac:dyDescent="0.2">
      <c r="A616">
        <v>20</v>
      </c>
      <c r="B616">
        <v>766</v>
      </c>
      <c r="C616">
        <v>3</v>
      </c>
      <c r="D616">
        <v>0</v>
      </c>
      <c r="E616">
        <f>SmtRes!AV766</f>
        <v>0</v>
      </c>
      <c r="F616" t="str">
        <f>SmtRes!I766</f>
        <v>999-9950</v>
      </c>
      <c r="G616" t="str">
        <f>SmtRes!K766</f>
        <v>Вспомогательные ненормируемые материалы (2% от ОЗП)</v>
      </c>
      <c r="H616" t="str">
        <f>SmtRes!O766</f>
        <v>РУБ</v>
      </c>
      <c r="I616">
        <f>SmtRes!Y766*Source!I163</f>
        <v>0.27955200000000002</v>
      </c>
      <c r="J616">
        <f>SmtRes!AO766</f>
        <v>1</v>
      </c>
      <c r="K616">
        <f>SmtRes!AE766</f>
        <v>1</v>
      </c>
      <c r="L616">
        <f>SmtRes!DB766</f>
        <v>21.84</v>
      </c>
      <c r="M616">
        <f>ROUND(ROUND(L616*Source!I163, 2)*1, 2)</f>
        <v>0.28000000000000003</v>
      </c>
      <c r="N616">
        <f>SmtRes!AA766</f>
        <v>9.56</v>
      </c>
      <c r="O616">
        <f>ROUND(ROUND(L616*Source!I163, 2)*SmtRes!DA766, 2)</f>
        <v>2.68</v>
      </c>
      <c r="P616">
        <f>SmtRes!AG766</f>
        <v>0</v>
      </c>
      <c r="Q616">
        <f>SmtRes!DC766</f>
        <v>0</v>
      </c>
      <c r="R616">
        <f>ROUND(ROUND(Q616*Source!I163, 2)*1, 2)</f>
        <v>0</v>
      </c>
      <c r="S616">
        <f>SmtRes!AC766</f>
        <v>0</v>
      </c>
      <c r="T616">
        <f>ROUND(ROUND(Q616*Source!I163, 2)*SmtRes!AK766, 2)</f>
        <v>0</v>
      </c>
      <c r="U616">
        <v>3</v>
      </c>
      <c r="Z616">
        <f>SmtRes!X766</f>
        <v>-1731369543</v>
      </c>
      <c r="AA616">
        <v>-1544322804</v>
      </c>
      <c r="AB616">
        <v>1831113819</v>
      </c>
    </row>
    <row r="617" spans="1:28" x14ac:dyDescent="0.2">
      <c r="A617">
        <v>20</v>
      </c>
      <c r="B617">
        <v>765</v>
      </c>
      <c r="C617">
        <v>3</v>
      </c>
      <c r="D617">
        <v>0</v>
      </c>
      <c r="E617">
        <f>SmtRes!AV765</f>
        <v>0</v>
      </c>
      <c r="F617" t="str">
        <f>SmtRes!I765</f>
        <v>01.7.11.07-0044</v>
      </c>
      <c r="G617" t="str">
        <f>SmtRes!K765</f>
        <v>Электроды диаметром 5 мм Э42</v>
      </c>
      <c r="H617" t="str">
        <f>SmtRes!O765</f>
        <v>т</v>
      </c>
      <c r="I617">
        <f>SmtRes!Y765*Source!I163</f>
        <v>2.432E-4</v>
      </c>
      <c r="J617">
        <f>SmtRes!AO765</f>
        <v>1</v>
      </c>
      <c r="K617">
        <f>SmtRes!AE765</f>
        <v>10397.450000000001</v>
      </c>
      <c r="L617">
        <f>SmtRes!DB765</f>
        <v>197.55</v>
      </c>
      <c r="M617">
        <f>ROUND(ROUND(L617*Source!I163, 2)*1, 2)</f>
        <v>2.5299999999999998</v>
      </c>
      <c r="N617">
        <f>SmtRes!AA765</f>
        <v>99399.62</v>
      </c>
      <c r="O617">
        <f>ROUND(ROUND(L617*Source!I163, 2)*SmtRes!DA765, 2)</f>
        <v>24.19</v>
      </c>
      <c r="P617">
        <f>SmtRes!AG765</f>
        <v>0</v>
      </c>
      <c r="Q617">
        <f>SmtRes!DC765</f>
        <v>0</v>
      </c>
      <c r="R617">
        <f>ROUND(ROUND(Q617*Source!I163, 2)*1, 2)</f>
        <v>0</v>
      </c>
      <c r="S617">
        <f>SmtRes!AC765</f>
        <v>0</v>
      </c>
      <c r="T617">
        <f>ROUND(ROUND(Q617*Source!I163, 2)*SmtRes!AK765, 2)</f>
        <v>0</v>
      </c>
      <c r="U617">
        <v>3</v>
      </c>
      <c r="Z617">
        <f>SmtRes!X765</f>
        <v>1392569568</v>
      </c>
      <c r="AA617">
        <v>1042670337</v>
      </c>
      <c r="AB617">
        <v>-795158670</v>
      </c>
    </row>
    <row r="618" spans="1:28" x14ac:dyDescent="0.2">
      <c r="A618">
        <v>20</v>
      </c>
      <c r="B618">
        <v>764</v>
      </c>
      <c r="C618">
        <v>3</v>
      </c>
      <c r="D618">
        <v>0</v>
      </c>
      <c r="E618">
        <f>SmtRes!AV764</f>
        <v>0</v>
      </c>
      <c r="F618" t="str">
        <f>SmtRes!I764</f>
        <v>01.3.02.09-0022</v>
      </c>
      <c r="G618" t="str">
        <f>SmtRes!K764</f>
        <v>Пропан-бутан, смесь техническая</v>
      </c>
      <c r="H618" t="str">
        <f>SmtRes!O764</f>
        <v>кг</v>
      </c>
      <c r="I618">
        <f>SmtRes!Y764*Source!I163</f>
        <v>2.5600000000000002E-3</v>
      </c>
      <c r="J618">
        <f>SmtRes!AO764</f>
        <v>1</v>
      </c>
      <c r="K618">
        <f>SmtRes!AE764</f>
        <v>4.47</v>
      </c>
      <c r="L618">
        <f>SmtRes!DB764</f>
        <v>0.89</v>
      </c>
      <c r="M618">
        <f>ROUND(ROUND(L618*Source!I163, 2)*1, 2)</f>
        <v>0.01</v>
      </c>
      <c r="N618">
        <f>SmtRes!AA764</f>
        <v>42.73</v>
      </c>
      <c r="O618">
        <f>ROUND(ROUND(L618*Source!I163, 2)*SmtRes!DA764, 2)</f>
        <v>0.1</v>
      </c>
      <c r="P618">
        <f>SmtRes!AG764</f>
        <v>0</v>
      </c>
      <c r="Q618">
        <f>SmtRes!DC764</f>
        <v>0</v>
      </c>
      <c r="R618">
        <f>ROUND(ROUND(Q618*Source!I163, 2)*1, 2)</f>
        <v>0</v>
      </c>
      <c r="S618">
        <f>SmtRes!AC764</f>
        <v>0</v>
      </c>
      <c r="T618">
        <f>ROUND(ROUND(Q618*Source!I163, 2)*SmtRes!AK764, 2)</f>
        <v>0</v>
      </c>
      <c r="U618">
        <v>3</v>
      </c>
      <c r="Z618">
        <f>SmtRes!X764</f>
        <v>-1411127917</v>
      </c>
      <c r="AA618">
        <v>83566203</v>
      </c>
      <c r="AB618">
        <v>-697753276</v>
      </c>
    </row>
    <row r="619" spans="1:28" x14ac:dyDescent="0.2">
      <c r="A619">
        <v>20</v>
      </c>
      <c r="B619">
        <v>763</v>
      </c>
      <c r="C619">
        <v>3</v>
      </c>
      <c r="D619">
        <v>0</v>
      </c>
      <c r="E619">
        <f>SmtRes!AV763</f>
        <v>0</v>
      </c>
      <c r="F619" t="str">
        <f>SmtRes!I763</f>
        <v>01.3.02.08-0001</v>
      </c>
      <c r="G619" t="str">
        <f>SmtRes!K763</f>
        <v>Кислород технический газообразный</v>
      </c>
      <c r="H619" t="str">
        <f>SmtRes!O763</f>
        <v>м3</v>
      </c>
      <c r="I619">
        <f>SmtRes!Y763*Source!I163</f>
        <v>7.6800000000000002E-3</v>
      </c>
      <c r="J619">
        <f>SmtRes!AO763</f>
        <v>1</v>
      </c>
      <c r="K619">
        <f>SmtRes!AE763</f>
        <v>8.7899999999999991</v>
      </c>
      <c r="L619">
        <f>SmtRes!DB763</f>
        <v>5.27</v>
      </c>
      <c r="M619">
        <f>ROUND(ROUND(L619*Source!I163, 2)*1, 2)</f>
        <v>7.0000000000000007E-2</v>
      </c>
      <c r="N619">
        <f>SmtRes!AA763</f>
        <v>84.03</v>
      </c>
      <c r="O619">
        <f>ROUND(ROUND(L619*Source!I163, 2)*SmtRes!DA763, 2)</f>
        <v>0.67</v>
      </c>
      <c r="P619">
        <f>SmtRes!AG763</f>
        <v>0</v>
      </c>
      <c r="Q619">
        <f>SmtRes!DC763</f>
        <v>0</v>
      </c>
      <c r="R619">
        <f>ROUND(ROUND(Q619*Source!I163, 2)*1, 2)</f>
        <v>0</v>
      </c>
      <c r="S619">
        <f>SmtRes!AC763</f>
        <v>0</v>
      </c>
      <c r="T619">
        <f>ROUND(ROUND(Q619*Source!I163, 2)*SmtRes!AK763, 2)</f>
        <v>0</v>
      </c>
      <c r="U619">
        <v>3</v>
      </c>
      <c r="Z619">
        <f>SmtRes!X763</f>
        <v>1597319531</v>
      </c>
      <c r="AA619">
        <v>-1568691806</v>
      </c>
      <c r="AB619">
        <v>1232018711</v>
      </c>
    </row>
    <row r="620" spans="1:28" x14ac:dyDescent="0.2">
      <c r="A620">
        <v>20</v>
      </c>
      <c r="B620">
        <v>762</v>
      </c>
      <c r="C620">
        <v>2</v>
      </c>
      <c r="D620">
        <v>0</v>
      </c>
      <c r="E620">
        <f>SmtRes!AV762</f>
        <v>0</v>
      </c>
      <c r="F620" t="str">
        <f>SmtRes!I762</f>
        <v>91.21.19-031</v>
      </c>
      <c r="G620" t="str">
        <f>SmtRes!K762</f>
        <v>Станок сверлильный</v>
      </c>
      <c r="H620" t="str">
        <f>SmtRes!O762</f>
        <v>маш.-ч</v>
      </c>
      <c r="I620">
        <f>SmtRes!Y762*Source!I163</f>
        <v>4.0627199999999995E-2</v>
      </c>
      <c r="J620">
        <f>SmtRes!AO762</f>
        <v>1</v>
      </c>
      <c r="K620">
        <f>SmtRes!AF762</f>
        <v>2.4</v>
      </c>
      <c r="L620">
        <f>SmtRes!DB762</f>
        <v>7.62</v>
      </c>
      <c r="M620">
        <f>ROUND(ROUND(L620*Source!I163, 2)*1, 2)</f>
        <v>0.1</v>
      </c>
      <c r="N620">
        <f>SmtRes!AB762</f>
        <v>34.130000000000003</v>
      </c>
      <c r="O620">
        <f>ROUND(ROUND(L620*Source!I163, 2)*SmtRes!DA762, 2)</f>
        <v>1.42</v>
      </c>
      <c r="P620">
        <f>SmtRes!AG762</f>
        <v>0</v>
      </c>
      <c r="Q620">
        <f>SmtRes!DC762</f>
        <v>0</v>
      </c>
      <c r="R620">
        <f>ROUND(ROUND(Q620*Source!I163, 2)*1, 2)</f>
        <v>0</v>
      </c>
      <c r="S620">
        <f>SmtRes!AC762</f>
        <v>0</v>
      </c>
      <c r="T620">
        <f>ROUND(ROUND(Q620*Source!I163, 2)*SmtRes!AK762, 2)</f>
        <v>0</v>
      </c>
      <c r="U620">
        <v>2</v>
      </c>
      <c r="Z620">
        <f>SmtRes!X762</f>
        <v>-1230184811</v>
      </c>
      <c r="AA620">
        <v>228018258</v>
      </c>
      <c r="AB620">
        <v>1587757892</v>
      </c>
    </row>
    <row r="621" spans="1:28" x14ac:dyDescent="0.2">
      <c r="A621">
        <v>20</v>
      </c>
      <c r="B621">
        <v>761</v>
      </c>
      <c r="C621">
        <v>2</v>
      </c>
      <c r="D621">
        <v>0</v>
      </c>
      <c r="E621">
        <f>SmtRes!AV761</f>
        <v>0</v>
      </c>
      <c r="F621" t="str">
        <f>SmtRes!I761</f>
        <v>91.21.16-001</v>
      </c>
      <c r="G621" t="str">
        <f>SmtRes!K761</f>
        <v>Пресс-ножницы комбинированные</v>
      </c>
      <c r="H621" t="str">
        <f>SmtRes!O761</f>
        <v>маш.-ч</v>
      </c>
      <c r="I621">
        <f>SmtRes!Y761*Source!I163</f>
        <v>1.3542399999999998E-2</v>
      </c>
      <c r="J621">
        <f>SmtRes!AO761</f>
        <v>1</v>
      </c>
      <c r="K621">
        <f>SmtRes!AF761</f>
        <v>14.3</v>
      </c>
      <c r="L621">
        <f>SmtRes!DB761</f>
        <v>15.13</v>
      </c>
      <c r="M621">
        <f>ROUND(ROUND(L621*Source!I163, 2)*1, 2)</f>
        <v>0.19</v>
      </c>
      <c r="N621">
        <f>SmtRes!AB761</f>
        <v>203.35</v>
      </c>
      <c r="O621">
        <f>ROUND(ROUND(L621*Source!I163, 2)*SmtRes!DA761, 2)</f>
        <v>2.7</v>
      </c>
      <c r="P621">
        <f>SmtRes!AG761</f>
        <v>8.82</v>
      </c>
      <c r="Q621">
        <f>SmtRes!DC761</f>
        <v>10.27</v>
      </c>
      <c r="R621">
        <f>ROUND(ROUND(Q621*Source!I163, 2)*1, 2)</f>
        <v>0.13</v>
      </c>
      <c r="S621">
        <f>SmtRes!AC761</f>
        <v>431.83</v>
      </c>
      <c r="T621">
        <f>ROUND(ROUND(Q621*Source!I163, 2)*SmtRes!AK761, 2)</f>
        <v>6.36</v>
      </c>
      <c r="U621">
        <v>2</v>
      </c>
      <c r="Z621">
        <f>SmtRes!X761</f>
        <v>-575501913</v>
      </c>
      <c r="AA621">
        <v>1649159373</v>
      </c>
      <c r="AB621">
        <v>-48586562</v>
      </c>
    </row>
    <row r="622" spans="1:28" x14ac:dyDescent="0.2">
      <c r="A622">
        <v>20</v>
      </c>
      <c r="B622">
        <v>760</v>
      </c>
      <c r="C622">
        <v>2</v>
      </c>
      <c r="D622">
        <v>0</v>
      </c>
      <c r="E622">
        <f>SmtRes!AV760</f>
        <v>0</v>
      </c>
      <c r="F622" t="str">
        <f>SmtRes!I760</f>
        <v>91.17.04-042</v>
      </c>
      <c r="G622" t="str">
        <f>SmtRes!K760</f>
        <v>Аппарат для газовой сварки и резки</v>
      </c>
      <c r="H622" t="str">
        <f>SmtRes!O760</f>
        <v>маш.-ч</v>
      </c>
      <c r="I622">
        <f>SmtRes!Y760*Source!I163</f>
        <v>1.5235199999999999E-2</v>
      </c>
      <c r="J622">
        <f>SmtRes!AO760</f>
        <v>1</v>
      </c>
      <c r="K622">
        <f>SmtRes!AF760</f>
        <v>1.2</v>
      </c>
      <c r="L622">
        <f>SmtRes!DB760</f>
        <v>1.43</v>
      </c>
      <c r="M622">
        <f>ROUND(ROUND(L622*Source!I163, 2)*1, 2)</f>
        <v>0.02</v>
      </c>
      <c r="N622">
        <f>SmtRes!AB760</f>
        <v>17.059999999999999</v>
      </c>
      <c r="O622">
        <f>ROUND(ROUND(L622*Source!I163, 2)*SmtRes!DA760, 2)</f>
        <v>0.28000000000000003</v>
      </c>
      <c r="P622">
        <f>SmtRes!AG760</f>
        <v>0</v>
      </c>
      <c r="Q622">
        <f>SmtRes!DC760</f>
        <v>0</v>
      </c>
      <c r="R622">
        <f>ROUND(ROUND(Q622*Source!I163, 2)*1, 2)</f>
        <v>0</v>
      </c>
      <c r="S622">
        <f>SmtRes!AC760</f>
        <v>0</v>
      </c>
      <c r="T622">
        <f>ROUND(ROUND(Q622*Source!I163, 2)*SmtRes!AK760, 2)</f>
        <v>0</v>
      </c>
      <c r="U622">
        <v>2</v>
      </c>
      <c r="Z622">
        <f>SmtRes!X760</f>
        <v>-1135352110</v>
      </c>
      <c r="AA622">
        <v>-1753312835</v>
      </c>
      <c r="AB622">
        <v>-897136582</v>
      </c>
    </row>
    <row r="623" spans="1:28" x14ac:dyDescent="0.2">
      <c r="A623">
        <v>20</v>
      </c>
      <c r="B623">
        <v>759</v>
      </c>
      <c r="C623">
        <v>2</v>
      </c>
      <c r="D623">
        <v>0</v>
      </c>
      <c r="E623">
        <f>SmtRes!AV759</f>
        <v>0</v>
      </c>
      <c r="F623" t="str">
        <f>SmtRes!I759</f>
        <v>91.17.04-011</v>
      </c>
      <c r="G623" t="str">
        <f>SmtRes!K759</f>
        <v>Автоматы сварочные номинальным сварочным током 450-1250 А</v>
      </c>
      <c r="H623" t="str">
        <f>SmtRes!O759</f>
        <v>маш.-ч</v>
      </c>
      <c r="I623">
        <f>SmtRes!Y759*Source!I163</f>
        <v>0.73467519999999986</v>
      </c>
      <c r="J623">
        <f>SmtRes!AO759</f>
        <v>1</v>
      </c>
      <c r="K623">
        <f>SmtRes!AF759</f>
        <v>45.41</v>
      </c>
      <c r="L623">
        <f>SmtRes!DB759</f>
        <v>2606.37</v>
      </c>
      <c r="M623">
        <f>ROUND(ROUND(L623*Source!I163, 2)*1, 2)</f>
        <v>33.36</v>
      </c>
      <c r="N623">
        <f>SmtRes!AB759</f>
        <v>645.73</v>
      </c>
      <c r="O623">
        <f>ROUND(ROUND(L623*Source!I163, 2)*SmtRes!DA759, 2)</f>
        <v>474.38</v>
      </c>
      <c r="P623">
        <f>SmtRes!AG759</f>
        <v>0</v>
      </c>
      <c r="Q623">
        <f>SmtRes!DC759</f>
        <v>0</v>
      </c>
      <c r="R623">
        <f>ROUND(ROUND(Q623*Source!I163, 2)*1, 2)</f>
        <v>0</v>
      </c>
      <c r="S623">
        <f>SmtRes!AC759</f>
        <v>0</v>
      </c>
      <c r="T623">
        <f>ROUND(ROUND(Q623*Source!I163, 2)*SmtRes!AK759, 2)</f>
        <v>0</v>
      </c>
      <c r="U623">
        <v>2</v>
      </c>
      <c r="Z623">
        <f>SmtRes!X759</f>
        <v>-1102194877</v>
      </c>
      <c r="AA623">
        <v>-1606468575</v>
      </c>
      <c r="AB623">
        <v>772401555</v>
      </c>
    </row>
    <row r="624" spans="1:28" x14ac:dyDescent="0.2">
      <c r="A624">
        <v>20</v>
      </c>
      <c r="B624">
        <v>758</v>
      </c>
      <c r="C624">
        <v>2</v>
      </c>
      <c r="D624">
        <v>0</v>
      </c>
      <c r="E624">
        <f>SmtRes!AV758</f>
        <v>0</v>
      </c>
      <c r="F624" t="str">
        <f>SmtRes!I758</f>
        <v>91.14.02-002</v>
      </c>
      <c r="G624" t="str">
        <f>SmtRes!K758</f>
        <v>Автомобили бортовые, грузоподъемность до 8 т</v>
      </c>
      <c r="H624" t="str">
        <f>SmtRes!O758</f>
        <v>маш.-ч</v>
      </c>
      <c r="I624">
        <f>SmtRes!Y758*Source!I163</f>
        <v>8.4639999999999993E-3</v>
      </c>
      <c r="J624">
        <f>SmtRes!AO758</f>
        <v>1</v>
      </c>
      <c r="K624">
        <f>SmtRes!AF758</f>
        <v>107.03</v>
      </c>
      <c r="L624">
        <f>SmtRes!DB758</f>
        <v>70.78</v>
      </c>
      <c r="M624">
        <f>ROUND(ROUND(L624*Source!I163, 2)*1, 2)</f>
        <v>0.91</v>
      </c>
      <c r="N624">
        <f>SmtRes!AB758</f>
        <v>1521.97</v>
      </c>
      <c r="O624">
        <f>ROUND(ROUND(L624*Source!I163, 2)*SmtRes!DA758, 2)</f>
        <v>12.94</v>
      </c>
      <c r="P624">
        <f>SmtRes!AG758</f>
        <v>10.130000000000001</v>
      </c>
      <c r="Q624">
        <f>SmtRes!DC758</f>
        <v>7.38</v>
      </c>
      <c r="R624">
        <f>ROUND(ROUND(Q624*Source!I163, 2)*1, 2)</f>
        <v>0.09</v>
      </c>
      <c r="S624">
        <f>SmtRes!AC758</f>
        <v>495.96</v>
      </c>
      <c r="T624">
        <f>ROUND(ROUND(Q624*Source!I163, 2)*SmtRes!AK758, 2)</f>
        <v>4.41</v>
      </c>
      <c r="U624">
        <v>2</v>
      </c>
      <c r="Z624">
        <f>SmtRes!X758</f>
        <v>1565185662</v>
      </c>
      <c r="AA624">
        <v>714135053</v>
      </c>
      <c r="AB624">
        <v>57213464</v>
      </c>
    </row>
    <row r="625" spans="1:28" x14ac:dyDescent="0.2">
      <c r="A625">
        <v>20</v>
      </c>
      <c r="B625">
        <v>757</v>
      </c>
      <c r="C625">
        <v>2</v>
      </c>
      <c r="D625">
        <v>0</v>
      </c>
      <c r="E625">
        <f>SmtRes!AV757</f>
        <v>0</v>
      </c>
      <c r="F625" t="str">
        <f>SmtRes!I757</f>
        <v>91.06.03-062</v>
      </c>
      <c r="G625" t="str">
        <f>SmtRes!K757</f>
        <v>Лебедки электрические тяговым усилием до 31,39 кН (3,2 т)</v>
      </c>
      <c r="H625" t="str">
        <f>SmtRes!O757</f>
        <v>маш.-ч</v>
      </c>
      <c r="I625">
        <f>SmtRes!Y757*Source!I163</f>
        <v>2.3191359999999998E-2</v>
      </c>
      <c r="J625">
        <f>SmtRes!AO757</f>
        <v>1</v>
      </c>
      <c r="K625">
        <f>SmtRes!AF757</f>
        <v>6.99</v>
      </c>
      <c r="L625">
        <f>SmtRes!DB757</f>
        <v>12.67</v>
      </c>
      <c r="M625">
        <f>ROUND(ROUND(L625*Source!I163, 2)*1, 2)</f>
        <v>0.16</v>
      </c>
      <c r="N625">
        <f>SmtRes!AB757</f>
        <v>99.4</v>
      </c>
      <c r="O625">
        <f>ROUND(ROUND(L625*Source!I163, 2)*SmtRes!DA757, 2)</f>
        <v>2.2799999999999998</v>
      </c>
      <c r="P625">
        <f>SmtRes!AG757</f>
        <v>0</v>
      </c>
      <c r="Q625">
        <f>SmtRes!DC757</f>
        <v>0</v>
      </c>
      <c r="R625">
        <f>ROUND(ROUND(Q625*Source!I163, 2)*1, 2)</f>
        <v>0</v>
      </c>
      <c r="S625">
        <f>SmtRes!AC757</f>
        <v>0</v>
      </c>
      <c r="T625">
        <f>ROUND(ROUND(Q625*Source!I163, 2)*SmtRes!AK757, 2)</f>
        <v>0</v>
      </c>
      <c r="U625">
        <v>2</v>
      </c>
      <c r="Z625">
        <f>SmtRes!X757</f>
        <v>-1684488578</v>
      </c>
      <c r="AA625">
        <v>-882085454</v>
      </c>
      <c r="AB625">
        <v>-173233373</v>
      </c>
    </row>
    <row r="626" spans="1:28" x14ac:dyDescent="0.2">
      <c r="A626">
        <v>20</v>
      </c>
      <c r="B626">
        <v>756</v>
      </c>
      <c r="C626">
        <v>2</v>
      </c>
      <c r="D626">
        <v>0</v>
      </c>
      <c r="E626">
        <f>SmtRes!AV756</f>
        <v>0</v>
      </c>
      <c r="F626" t="str">
        <f>SmtRes!I756</f>
        <v>91.05.05-014</v>
      </c>
      <c r="G626" t="str">
        <f>SmtRes!K756</f>
        <v>Краны на автомобильном ходу, грузоподъемность 10 т</v>
      </c>
      <c r="H626" t="str">
        <f>SmtRes!O756</f>
        <v>маш.-ч</v>
      </c>
      <c r="I626">
        <f>SmtRes!Y756*Source!I163</f>
        <v>8.4639999999999993E-3</v>
      </c>
      <c r="J626">
        <f>SmtRes!AO756</f>
        <v>1</v>
      </c>
      <c r="K626">
        <f>SmtRes!AF756</f>
        <v>112.77</v>
      </c>
      <c r="L626">
        <f>SmtRes!DB756</f>
        <v>74.58</v>
      </c>
      <c r="M626">
        <f>ROUND(ROUND(L626*Source!I163, 2)*1, 2)</f>
        <v>0.95</v>
      </c>
      <c r="N626">
        <f>SmtRes!AB756</f>
        <v>1603.59</v>
      </c>
      <c r="O626">
        <f>ROUND(ROUND(L626*Source!I163, 2)*SmtRes!DA756, 2)</f>
        <v>13.51</v>
      </c>
      <c r="P626">
        <f>SmtRes!AG756</f>
        <v>11.84</v>
      </c>
      <c r="Q626">
        <f>SmtRes!DC756</f>
        <v>8.61</v>
      </c>
      <c r="R626">
        <f>ROUND(ROUND(Q626*Source!I163, 2)*1, 2)</f>
        <v>0.11</v>
      </c>
      <c r="S626">
        <f>SmtRes!AC756</f>
        <v>579.69000000000005</v>
      </c>
      <c r="T626">
        <f>ROUND(ROUND(Q626*Source!I163, 2)*SmtRes!AK756, 2)</f>
        <v>5.39</v>
      </c>
      <c r="U626">
        <v>2</v>
      </c>
      <c r="Z626">
        <f>SmtRes!X756</f>
        <v>903590057</v>
      </c>
      <c r="AA626">
        <v>1187349410</v>
      </c>
      <c r="AB626">
        <v>135634892</v>
      </c>
    </row>
    <row r="627" spans="1:28" x14ac:dyDescent="0.2">
      <c r="A627">
        <v>20</v>
      </c>
      <c r="B627">
        <v>754</v>
      </c>
      <c r="C627">
        <v>1</v>
      </c>
      <c r="D627">
        <v>0</v>
      </c>
      <c r="E627">
        <f>SmtRes!AV754</f>
        <v>1</v>
      </c>
      <c r="F627" t="str">
        <f>SmtRes!I754</f>
        <v>1-100-38-82</v>
      </c>
      <c r="G627" t="str">
        <f>SmtRes!K754</f>
        <v>Рабочий среднего разряда 3.8</v>
      </c>
      <c r="H627" t="str">
        <f>SmtRes!O754</f>
        <v>чел.-ч.</v>
      </c>
      <c r="I627">
        <f>SmtRes!Y754*Source!I163</f>
        <v>2.2006399999999999</v>
      </c>
      <c r="J627">
        <f>SmtRes!AO754</f>
        <v>1</v>
      </c>
      <c r="K627">
        <f>SmtRes!AH754</f>
        <v>8.4</v>
      </c>
      <c r="L627">
        <f>SmtRes!DB754</f>
        <v>1588.59</v>
      </c>
      <c r="M627">
        <f>ROUND(ROUND(L627*Source!I163, 2)*1, 2)</f>
        <v>20.329999999999998</v>
      </c>
      <c r="N627">
        <f>SmtRes!AD754</f>
        <v>411.26</v>
      </c>
      <c r="O627">
        <f>ROUND(ROUND(L627*Source!I163, 2)*SmtRes!DA754, 2)</f>
        <v>995.36</v>
      </c>
      <c r="P627">
        <f>SmtRes!AG754</f>
        <v>0</v>
      </c>
      <c r="Q627">
        <f>SmtRes!DC754</f>
        <v>0</v>
      </c>
      <c r="R627">
        <f>ROUND(ROUND(Q627*Source!I163, 2)*1, 2)</f>
        <v>0</v>
      </c>
      <c r="S627">
        <f>SmtRes!AC754</f>
        <v>0</v>
      </c>
      <c r="T627">
        <f>ROUND(ROUND(Q627*Source!I163, 2)*SmtRes!AK754, 2)</f>
        <v>0</v>
      </c>
      <c r="U627">
        <v>1</v>
      </c>
      <c r="Z627">
        <f>SmtRes!X754</f>
        <v>300547253</v>
      </c>
      <c r="AA627">
        <v>-4682588</v>
      </c>
      <c r="AB627">
        <v>-1172100142</v>
      </c>
    </row>
    <row r="628" spans="1:28" x14ac:dyDescent="0.2">
      <c r="A628">
        <f>Source!A164</f>
        <v>17</v>
      </c>
      <c r="B628">
        <v>164</v>
      </c>
      <c r="C628">
        <v>3</v>
      </c>
      <c r="D628">
        <f>Source!BI164</f>
        <v>1</v>
      </c>
      <c r="E628">
        <f>Source!FS164</f>
        <v>0</v>
      </c>
      <c r="F628" t="str">
        <f>Source!F164</f>
        <v>08.3.11.01-0054</v>
      </c>
      <c r="G628" t="str">
        <f>Source!G164</f>
        <v>швеллер 16у ГОСТ 8240-97</v>
      </c>
      <c r="H628" t="str">
        <f>Source!H164</f>
        <v>т</v>
      </c>
      <c r="I628">
        <f>Source!I164</f>
        <v>3.0000000000000001E-3</v>
      </c>
      <c r="J628">
        <v>1</v>
      </c>
      <c r="K628">
        <f>Source!AC164</f>
        <v>7583.68</v>
      </c>
      <c r="M628">
        <f>ROUND(K628*I628, 2)</f>
        <v>22.75</v>
      </c>
      <c r="N628">
        <f>Source!AC164*IF(Source!BC164&lt;&gt; 0, Source!BC164, 1)</f>
        <v>72499.980800000005</v>
      </c>
      <c r="O628">
        <f>ROUND(N628*I628, 2)</f>
        <v>217.5</v>
      </c>
      <c r="P628">
        <f>Source!AE164</f>
        <v>0</v>
      </c>
      <c r="R628">
        <f>ROUND(P628*I628, 2)</f>
        <v>0</v>
      </c>
      <c r="S628">
        <f>Source!AE164*IF(Source!BS164&lt;&gt; 0, Source!BS164, 1)</f>
        <v>0</v>
      </c>
      <c r="T628">
        <f>ROUND(S628*I628, 2)</f>
        <v>0</v>
      </c>
      <c r="U628">
        <v>3</v>
      </c>
      <c r="Z628">
        <f>Source!GF164</f>
        <v>69734422</v>
      </c>
      <c r="AA628">
        <v>-477895813</v>
      </c>
      <c r="AB628">
        <v>1647453882</v>
      </c>
    </row>
    <row r="629" spans="1:28" x14ac:dyDescent="0.2">
      <c r="A629">
        <f>Source!A165</f>
        <v>17</v>
      </c>
      <c r="B629">
        <v>165</v>
      </c>
      <c r="C629">
        <v>3</v>
      </c>
      <c r="D629">
        <f>Source!BI165</f>
        <v>1</v>
      </c>
      <c r="E629">
        <f>Source!FS165</f>
        <v>0</v>
      </c>
      <c r="F629" t="str">
        <f>Source!F165</f>
        <v>08.3.05.02-0061</v>
      </c>
      <c r="G629" t="str">
        <f>Source!G165</f>
        <v>лист 10  ГОСТ 19903-2015, сталь С 255</v>
      </c>
      <c r="H629" t="str">
        <f>Source!H165</f>
        <v>т</v>
      </c>
      <c r="I629">
        <f>Source!I165</f>
        <v>1.06E-2</v>
      </c>
      <c r="J629">
        <v>1</v>
      </c>
      <c r="K629">
        <f>Source!AC165</f>
        <v>7322.18</v>
      </c>
      <c r="M629">
        <f>ROUND(K629*I629, 2)</f>
        <v>77.62</v>
      </c>
      <c r="N629">
        <f>Source!AC165*IF(Source!BC165&lt;&gt; 0, Source!BC165, 1)</f>
        <v>70000.040800000002</v>
      </c>
      <c r="O629">
        <f>ROUND(N629*I629, 2)</f>
        <v>742</v>
      </c>
      <c r="P629">
        <f>Source!AE165</f>
        <v>0</v>
      </c>
      <c r="R629">
        <f>ROUND(P629*I629, 2)</f>
        <v>0</v>
      </c>
      <c r="S629">
        <f>Source!AE165*IF(Source!BS165&lt;&gt; 0, Source!BS165, 1)</f>
        <v>0</v>
      </c>
      <c r="T629">
        <f>ROUND(S629*I629, 2)</f>
        <v>0</v>
      </c>
      <c r="U629">
        <v>3</v>
      </c>
      <c r="Z629">
        <f>Source!GF165</f>
        <v>-1832986346</v>
      </c>
      <c r="AA629">
        <v>-455945781</v>
      </c>
      <c r="AB629">
        <v>-685814229</v>
      </c>
    </row>
    <row r="630" spans="1:28" x14ac:dyDescent="0.2">
      <c r="A630">
        <v>20</v>
      </c>
      <c r="B630">
        <v>781</v>
      </c>
      <c r="C630">
        <v>3</v>
      </c>
      <c r="D630">
        <v>0</v>
      </c>
      <c r="E630">
        <f>SmtRes!AV781</f>
        <v>0</v>
      </c>
      <c r="F630" t="str">
        <f>SmtRes!I781</f>
        <v>14.5.09.07-0029</v>
      </c>
      <c r="G630" t="str">
        <f>SmtRes!K781</f>
        <v>Растворитель марки Р-4</v>
      </c>
      <c r="H630" t="str">
        <f>SmtRes!O781</f>
        <v>т</v>
      </c>
      <c r="I630">
        <f>SmtRes!Y781*Source!I166</f>
        <v>7.6799999999999993E-6</v>
      </c>
      <c r="J630">
        <f>SmtRes!AO781</f>
        <v>1</v>
      </c>
      <c r="K630">
        <f>SmtRes!AE781</f>
        <v>11149.43</v>
      </c>
      <c r="L630">
        <f>SmtRes!DB781</f>
        <v>6.69</v>
      </c>
      <c r="M630">
        <f>ROUND(ROUND(L630*Source!I166, 2)*1, 2)</f>
        <v>0.09</v>
      </c>
      <c r="N630">
        <f>SmtRes!AA781</f>
        <v>106588.55</v>
      </c>
      <c r="O630">
        <f>ROUND(ROUND(L630*Source!I166, 2)*SmtRes!DA781, 2)</f>
        <v>0.86</v>
      </c>
      <c r="P630">
        <f>SmtRes!AG781</f>
        <v>0</v>
      </c>
      <c r="Q630">
        <f>SmtRes!DC781</f>
        <v>0</v>
      </c>
      <c r="R630">
        <f>ROUND(ROUND(Q630*Source!I166, 2)*1, 2)</f>
        <v>0</v>
      </c>
      <c r="S630">
        <f>SmtRes!AC781</f>
        <v>0</v>
      </c>
      <c r="T630">
        <f>ROUND(ROUND(Q630*Source!I166, 2)*SmtRes!AK781, 2)</f>
        <v>0</v>
      </c>
      <c r="U630">
        <v>3</v>
      </c>
      <c r="Z630">
        <f>SmtRes!X781</f>
        <v>-296986458</v>
      </c>
      <c r="AA630">
        <v>228994919</v>
      </c>
      <c r="AB630">
        <v>2021318896</v>
      </c>
    </row>
    <row r="631" spans="1:28" x14ac:dyDescent="0.2">
      <c r="A631">
        <v>20</v>
      </c>
      <c r="B631">
        <v>780</v>
      </c>
      <c r="C631">
        <v>3</v>
      </c>
      <c r="D631">
        <v>0</v>
      </c>
      <c r="E631">
        <f>SmtRes!AV780</f>
        <v>0</v>
      </c>
      <c r="F631" t="str">
        <f>SmtRes!I780</f>
        <v>14.4.01.01-0003</v>
      </c>
      <c r="G631" t="str">
        <f>SmtRes!K780</f>
        <v>Грунтовка ГФ-021 красно-коричневая</v>
      </c>
      <c r="H631" t="str">
        <f>SmtRes!O780</f>
        <v>т</v>
      </c>
      <c r="I631">
        <f>SmtRes!Y780*Source!I166</f>
        <v>3.968E-6</v>
      </c>
      <c r="J631">
        <f>SmtRes!AO780</f>
        <v>1</v>
      </c>
      <c r="K631">
        <f>SmtRes!AE780</f>
        <v>12560.85</v>
      </c>
      <c r="L631">
        <f>SmtRes!DB780</f>
        <v>3.89</v>
      </c>
      <c r="M631">
        <f>ROUND(ROUND(L631*Source!I166, 2)*1, 2)</f>
        <v>0.05</v>
      </c>
      <c r="N631">
        <f>SmtRes!AA780</f>
        <v>120081.73</v>
      </c>
      <c r="O631">
        <f>ROUND(ROUND(L631*Source!I166, 2)*SmtRes!DA780, 2)</f>
        <v>0.48</v>
      </c>
      <c r="P631">
        <f>SmtRes!AG780</f>
        <v>0</v>
      </c>
      <c r="Q631">
        <f>SmtRes!DC780</f>
        <v>0</v>
      </c>
      <c r="R631">
        <f>ROUND(ROUND(Q631*Source!I166, 2)*1, 2)</f>
        <v>0</v>
      </c>
      <c r="S631">
        <f>SmtRes!AC780</f>
        <v>0</v>
      </c>
      <c r="T631">
        <f>ROUND(ROUND(Q631*Source!I166, 2)*SmtRes!AK780, 2)</f>
        <v>0</v>
      </c>
      <c r="U631">
        <v>3</v>
      </c>
      <c r="Z631">
        <f>SmtRes!X780</f>
        <v>1741082987</v>
      </c>
      <c r="AA631">
        <v>-57740767</v>
      </c>
      <c r="AB631">
        <v>315383924</v>
      </c>
    </row>
    <row r="632" spans="1:28" x14ac:dyDescent="0.2">
      <c r="A632">
        <v>20</v>
      </c>
      <c r="B632">
        <v>779</v>
      </c>
      <c r="C632">
        <v>3</v>
      </c>
      <c r="D632">
        <v>0</v>
      </c>
      <c r="E632">
        <f>SmtRes!AV779</f>
        <v>0</v>
      </c>
      <c r="F632" t="str">
        <f>SmtRes!I779</f>
        <v>11.1.03.01-0077</v>
      </c>
      <c r="G632" t="str">
        <f>SmtRes!K779</f>
        <v>Бруски обрезные хвойных пород длиной 4-6,5 м, шириной 75-150 мм, толщиной 40-75 мм, I сорта</v>
      </c>
      <c r="H632" t="str">
        <f>SmtRes!O779</f>
        <v>м3</v>
      </c>
      <c r="I632">
        <f>SmtRes!Y779*Source!I166</f>
        <v>1.3184000000000001E-5</v>
      </c>
      <c r="J632">
        <f>SmtRes!AO779</f>
        <v>1</v>
      </c>
      <c r="K632">
        <f>SmtRes!AE779</f>
        <v>1793.05</v>
      </c>
      <c r="L632">
        <f>SmtRes!DB779</f>
        <v>1.85</v>
      </c>
      <c r="M632">
        <f>ROUND(ROUND(L632*Source!I166, 2)*1, 2)</f>
        <v>0.02</v>
      </c>
      <c r="N632">
        <f>SmtRes!AA779</f>
        <v>17141.560000000001</v>
      </c>
      <c r="O632">
        <f>ROUND(ROUND(L632*Source!I166, 2)*SmtRes!DA779, 2)</f>
        <v>0.19</v>
      </c>
      <c r="P632">
        <f>SmtRes!AG779</f>
        <v>0</v>
      </c>
      <c r="Q632">
        <f>SmtRes!DC779</f>
        <v>0</v>
      </c>
      <c r="R632">
        <f>ROUND(ROUND(Q632*Source!I166, 2)*1, 2)</f>
        <v>0</v>
      </c>
      <c r="S632">
        <f>SmtRes!AC779</f>
        <v>0</v>
      </c>
      <c r="T632">
        <f>ROUND(ROUND(Q632*Source!I166, 2)*SmtRes!AK779, 2)</f>
        <v>0</v>
      </c>
      <c r="U632">
        <v>3</v>
      </c>
      <c r="Z632">
        <f>SmtRes!X779</f>
        <v>-128313133</v>
      </c>
      <c r="AA632">
        <v>1300068984</v>
      </c>
      <c r="AB632">
        <v>2016584814</v>
      </c>
    </row>
    <row r="633" spans="1:28" x14ac:dyDescent="0.2">
      <c r="A633">
        <v>20</v>
      </c>
      <c r="B633">
        <v>778</v>
      </c>
      <c r="C633">
        <v>3</v>
      </c>
      <c r="D633">
        <v>0</v>
      </c>
      <c r="E633">
        <f>SmtRes!AV778</f>
        <v>0</v>
      </c>
      <c r="F633" t="str">
        <f>SmtRes!I778</f>
        <v>08.3.11.01-0091</v>
      </c>
      <c r="G633" t="str">
        <f>SmtRes!K778</f>
        <v>Швеллеры № 40 из стали марки Ст0</v>
      </c>
      <c r="H633" t="str">
        <f>SmtRes!O778</f>
        <v>т</v>
      </c>
      <c r="I633">
        <f>SmtRes!Y778*Source!I166</f>
        <v>2.4832000000000002E-5</v>
      </c>
      <c r="J633">
        <f>SmtRes!AO778</f>
        <v>1</v>
      </c>
      <c r="K633">
        <f>SmtRes!AE778</f>
        <v>6246.56</v>
      </c>
      <c r="L633">
        <f>SmtRes!DB778</f>
        <v>12.12</v>
      </c>
      <c r="M633">
        <f>ROUND(ROUND(L633*Source!I166, 2)*1, 2)</f>
        <v>0.16</v>
      </c>
      <c r="N633">
        <f>SmtRes!AA778</f>
        <v>59717.11</v>
      </c>
      <c r="O633">
        <f>ROUND(ROUND(L633*Source!I166, 2)*SmtRes!DA778, 2)</f>
        <v>1.53</v>
      </c>
      <c r="P633">
        <f>SmtRes!AG778</f>
        <v>0</v>
      </c>
      <c r="Q633">
        <f>SmtRes!DC778</f>
        <v>0</v>
      </c>
      <c r="R633">
        <f>ROUND(ROUND(Q633*Source!I166, 2)*1, 2)</f>
        <v>0</v>
      </c>
      <c r="S633">
        <f>SmtRes!AC778</f>
        <v>0</v>
      </c>
      <c r="T633">
        <f>ROUND(ROUND(Q633*Source!I166, 2)*SmtRes!AK778, 2)</f>
        <v>0</v>
      </c>
      <c r="U633">
        <v>3</v>
      </c>
      <c r="Z633">
        <f>SmtRes!X778</f>
        <v>1261042718</v>
      </c>
      <c r="AA633">
        <v>27682358</v>
      </c>
      <c r="AB633">
        <v>-337140723</v>
      </c>
    </row>
    <row r="634" spans="1:28" x14ac:dyDescent="0.2">
      <c r="A634">
        <v>20</v>
      </c>
      <c r="B634">
        <v>776</v>
      </c>
      <c r="C634">
        <v>3</v>
      </c>
      <c r="D634">
        <v>0</v>
      </c>
      <c r="E634">
        <f>SmtRes!AV776</f>
        <v>0</v>
      </c>
      <c r="F634" t="str">
        <f>SmtRes!I776</f>
        <v>08.2.02.11-0007</v>
      </c>
      <c r="G634" t="str">
        <f>SmtRes!K776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634" t="str">
        <f>SmtRes!O776</f>
        <v>10 м</v>
      </c>
      <c r="I634">
        <f>SmtRes!Y776*Source!I166</f>
        <v>2.3936000000000004E-4</v>
      </c>
      <c r="J634">
        <f>SmtRes!AO776</f>
        <v>1</v>
      </c>
      <c r="K634">
        <f>SmtRes!AE776</f>
        <v>64.47</v>
      </c>
      <c r="L634">
        <f>SmtRes!DB776</f>
        <v>1.21</v>
      </c>
      <c r="M634">
        <f>ROUND(ROUND(L634*Source!I166, 2)*1, 2)</f>
        <v>0.02</v>
      </c>
      <c r="N634">
        <f>SmtRes!AA776</f>
        <v>616.33000000000004</v>
      </c>
      <c r="O634">
        <f>ROUND(ROUND(L634*Source!I166, 2)*SmtRes!DA776, 2)</f>
        <v>0.19</v>
      </c>
      <c r="P634">
        <f>SmtRes!AG776</f>
        <v>0</v>
      </c>
      <c r="Q634">
        <f>SmtRes!DC776</f>
        <v>0</v>
      </c>
      <c r="R634">
        <f>ROUND(ROUND(Q634*Source!I166, 2)*1, 2)</f>
        <v>0</v>
      </c>
      <c r="S634">
        <f>SmtRes!AC776</f>
        <v>0</v>
      </c>
      <c r="T634">
        <f>ROUND(ROUND(Q634*Source!I166, 2)*SmtRes!AK776, 2)</f>
        <v>0</v>
      </c>
      <c r="U634">
        <v>3</v>
      </c>
      <c r="Z634">
        <f>SmtRes!X776</f>
        <v>4483628</v>
      </c>
      <c r="AA634">
        <v>-1842154134</v>
      </c>
      <c r="AB634">
        <v>494097890</v>
      </c>
    </row>
    <row r="635" spans="1:28" x14ac:dyDescent="0.2">
      <c r="A635">
        <v>20</v>
      </c>
      <c r="B635">
        <v>774</v>
      </c>
      <c r="C635">
        <v>3</v>
      </c>
      <c r="D635">
        <v>0</v>
      </c>
      <c r="E635">
        <f>SmtRes!AV774</f>
        <v>0</v>
      </c>
      <c r="F635" t="str">
        <f>SmtRes!I774</f>
        <v>01.7.20.08-0071</v>
      </c>
      <c r="G635" t="str">
        <f>SmtRes!K774</f>
        <v>Канаты пеньковые пропитанные</v>
      </c>
      <c r="H635" t="str">
        <f>SmtRes!O774</f>
        <v>т</v>
      </c>
      <c r="I635">
        <f>SmtRes!Y774*Source!I166</f>
        <v>1.28E-6</v>
      </c>
      <c r="J635">
        <f>SmtRes!AO774</f>
        <v>1</v>
      </c>
      <c r="K635">
        <f>SmtRes!AE774</f>
        <v>30728.69</v>
      </c>
      <c r="L635">
        <f>SmtRes!DB774</f>
        <v>3.07</v>
      </c>
      <c r="M635">
        <f>ROUND(ROUND(L635*Source!I166, 2)*1, 2)</f>
        <v>0.04</v>
      </c>
      <c r="N635">
        <f>SmtRes!AA774</f>
        <v>293766.28000000003</v>
      </c>
      <c r="O635">
        <f>ROUND(ROUND(L635*Source!I166, 2)*SmtRes!DA774, 2)</f>
        <v>0.38</v>
      </c>
      <c r="P635">
        <f>SmtRes!AG774</f>
        <v>0</v>
      </c>
      <c r="Q635">
        <f>SmtRes!DC774</f>
        <v>0</v>
      </c>
      <c r="R635">
        <f>ROUND(ROUND(Q635*Source!I166, 2)*1, 2)</f>
        <v>0</v>
      </c>
      <c r="S635">
        <f>SmtRes!AC774</f>
        <v>0</v>
      </c>
      <c r="T635">
        <f>ROUND(ROUND(Q635*Source!I166, 2)*SmtRes!AK774, 2)</f>
        <v>0</v>
      </c>
      <c r="U635">
        <v>3</v>
      </c>
      <c r="Z635">
        <f>SmtRes!X774</f>
        <v>-1850711024</v>
      </c>
      <c r="AA635">
        <v>-1306267028</v>
      </c>
      <c r="AB635">
        <v>466771672</v>
      </c>
    </row>
    <row r="636" spans="1:28" x14ac:dyDescent="0.2">
      <c r="A636">
        <v>20</v>
      </c>
      <c r="B636">
        <v>772</v>
      </c>
      <c r="C636">
        <v>3</v>
      </c>
      <c r="D636">
        <v>0</v>
      </c>
      <c r="E636">
        <f>SmtRes!AV772</f>
        <v>0</v>
      </c>
      <c r="F636" t="str">
        <f>SmtRes!I772</f>
        <v>01.7.15.03-0041</v>
      </c>
      <c r="G636" t="str">
        <f>SmtRes!K772</f>
        <v>Болты с гайками и шайбами строительные</v>
      </c>
      <c r="H636" t="str">
        <f>SmtRes!O772</f>
        <v>т</v>
      </c>
      <c r="I636">
        <f>SmtRes!Y772*Source!I166</f>
        <v>2.8160000000000001E-4</v>
      </c>
      <c r="J636">
        <f>SmtRes!AO772</f>
        <v>1</v>
      </c>
      <c r="K636">
        <f>SmtRes!AE772</f>
        <v>15854.58</v>
      </c>
      <c r="L636">
        <f>SmtRes!DB772</f>
        <v>348.8</v>
      </c>
      <c r="M636">
        <f>ROUND(ROUND(L636*Source!I166, 2)*1, 2)</f>
        <v>4.46</v>
      </c>
      <c r="N636">
        <f>SmtRes!AA772</f>
        <v>151569.78</v>
      </c>
      <c r="O636">
        <f>ROUND(ROUND(L636*Source!I166, 2)*SmtRes!DA772, 2)</f>
        <v>42.64</v>
      </c>
      <c r="P636">
        <f>SmtRes!AG772</f>
        <v>0</v>
      </c>
      <c r="Q636">
        <f>SmtRes!DC772</f>
        <v>0</v>
      </c>
      <c r="R636">
        <f>ROUND(ROUND(Q636*Source!I166, 2)*1, 2)</f>
        <v>0</v>
      </c>
      <c r="S636">
        <f>SmtRes!AC772</f>
        <v>0</v>
      </c>
      <c r="T636">
        <f>ROUND(ROUND(Q636*Source!I166, 2)*SmtRes!AK772, 2)</f>
        <v>0</v>
      </c>
      <c r="U636">
        <v>3</v>
      </c>
      <c r="Z636">
        <f>SmtRes!X772</f>
        <v>-1069540660</v>
      </c>
      <c r="AA636">
        <v>-1725338024</v>
      </c>
      <c r="AB636">
        <v>-166622240</v>
      </c>
    </row>
    <row r="637" spans="1:28" x14ac:dyDescent="0.2">
      <c r="A637">
        <v>20</v>
      </c>
      <c r="B637">
        <v>771</v>
      </c>
      <c r="C637">
        <v>2</v>
      </c>
      <c r="D637">
        <v>0</v>
      </c>
      <c r="E637">
        <f>SmtRes!AV771</f>
        <v>0</v>
      </c>
      <c r="F637" t="str">
        <f>SmtRes!I771</f>
        <v>91.14.02-001</v>
      </c>
      <c r="G637" t="str">
        <f>SmtRes!K771</f>
        <v>Автомобили бортовые, грузоподъемность до 5 т</v>
      </c>
      <c r="H637" t="str">
        <f>SmtRes!O771</f>
        <v>маш.-ч</v>
      </c>
      <c r="I637">
        <f>SmtRes!Y771*Source!I166</f>
        <v>3.2163199999999999E-3</v>
      </c>
      <c r="J637">
        <f>SmtRes!AO771</f>
        <v>1</v>
      </c>
      <c r="K637">
        <f>SmtRes!AF771</f>
        <v>86.79</v>
      </c>
      <c r="L637">
        <f>SmtRes!DB771</f>
        <v>21.81</v>
      </c>
      <c r="M637">
        <f>ROUND(ROUND(L637*Source!I166, 2)*1, 2)</f>
        <v>0.28000000000000003</v>
      </c>
      <c r="N637">
        <f>SmtRes!AB771</f>
        <v>1234.1500000000001</v>
      </c>
      <c r="O637">
        <f>ROUND(ROUND(L637*Source!I166, 2)*SmtRes!DA771, 2)</f>
        <v>3.98</v>
      </c>
      <c r="P637">
        <f>SmtRes!AG771</f>
        <v>10.130000000000001</v>
      </c>
      <c r="Q637">
        <f>SmtRes!DC771</f>
        <v>2.79</v>
      </c>
      <c r="R637">
        <f>ROUND(ROUND(Q637*Source!I166, 2)*1, 2)</f>
        <v>0.04</v>
      </c>
      <c r="S637">
        <f>SmtRes!AC771</f>
        <v>495.96</v>
      </c>
      <c r="T637">
        <f>ROUND(ROUND(Q637*Source!I166, 2)*SmtRes!AK771, 2)</f>
        <v>1.96</v>
      </c>
      <c r="U637">
        <v>2</v>
      </c>
      <c r="Z637">
        <f>SmtRes!X771</f>
        <v>1171957361</v>
      </c>
      <c r="AA637">
        <v>1399406067</v>
      </c>
      <c r="AB637">
        <v>-337305530</v>
      </c>
    </row>
    <row r="638" spans="1:28" x14ac:dyDescent="0.2">
      <c r="A638">
        <v>20</v>
      </c>
      <c r="B638">
        <v>770</v>
      </c>
      <c r="C638">
        <v>2</v>
      </c>
      <c r="D638">
        <v>0</v>
      </c>
      <c r="E638">
        <f>SmtRes!AV770</f>
        <v>0</v>
      </c>
      <c r="F638" t="str">
        <f>SmtRes!I770</f>
        <v>91.06.03-062</v>
      </c>
      <c r="G638" t="str">
        <f>SmtRes!K770</f>
        <v>Лебедки электрические тяговым усилием до 31,39 кН (3,2 т)</v>
      </c>
      <c r="H638" t="str">
        <f>SmtRes!O770</f>
        <v>маш.-ч</v>
      </c>
      <c r="I638">
        <f>SmtRes!Y770*Source!I166</f>
        <v>0.14558079999999998</v>
      </c>
      <c r="J638">
        <f>SmtRes!AO770</f>
        <v>1</v>
      </c>
      <c r="K638">
        <f>SmtRes!AF770</f>
        <v>6.99</v>
      </c>
      <c r="L638">
        <f>SmtRes!DB770</f>
        <v>79.5</v>
      </c>
      <c r="M638">
        <f>ROUND(ROUND(L638*Source!I166, 2)*1, 2)</f>
        <v>1.02</v>
      </c>
      <c r="N638">
        <f>SmtRes!AB770</f>
        <v>99.4</v>
      </c>
      <c r="O638">
        <f>ROUND(ROUND(L638*Source!I166, 2)*SmtRes!DA770, 2)</f>
        <v>14.5</v>
      </c>
      <c r="P638">
        <f>SmtRes!AG770</f>
        <v>0</v>
      </c>
      <c r="Q638">
        <f>SmtRes!DC770</f>
        <v>0</v>
      </c>
      <c r="R638">
        <f>ROUND(ROUND(Q638*Source!I166, 2)*1, 2)</f>
        <v>0</v>
      </c>
      <c r="S638">
        <f>SmtRes!AC770</f>
        <v>0</v>
      </c>
      <c r="T638">
        <f>ROUND(ROUND(Q638*Source!I166, 2)*SmtRes!AK770, 2)</f>
        <v>0</v>
      </c>
      <c r="U638">
        <v>2</v>
      </c>
      <c r="Z638">
        <f>SmtRes!X770</f>
        <v>-1684488578</v>
      </c>
      <c r="AA638">
        <v>-882085454</v>
      </c>
      <c r="AB638">
        <v>-173233373</v>
      </c>
    </row>
    <row r="639" spans="1:28" x14ac:dyDescent="0.2">
      <c r="A639">
        <v>20</v>
      </c>
      <c r="B639">
        <v>769</v>
      </c>
      <c r="C639">
        <v>2</v>
      </c>
      <c r="D639">
        <v>0</v>
      </c>
      <c r="E639">
        <f>SmtRes!AV769</f>
        <v>0</v>
      </c>
      <c r="F639" t="str">
        <f>SmtRes!I769</f>
        <v>91.05.05-014</v>
      </c>
      <c r="G639" t="str">
        <f>SmtRes!K769</f>
        <v>Краны на автомобильном ходу, грузоподъемность 10 т</v>
      </c>
      <c r="H639" t="str">
        <f>SmtRes!O769</f>
        <v>маш.-ч</v>
      </c>
      <c r="I639">
        <f>SmtRes!Y769*Source!I166</f>
        <v>2.0313599999999998E-3</v>
      </c>
      <c r="J639">
        <f>SmtRes!AO769</f>
        <v>1</v>
      </c>
      <c r="K639">
        <f>SmtRes!AF769</f>
        <v>112.77</v>
      </c>
      <c r="L639">
        <f>SmtRes!DB769</f>
        <v>17.89</v>
      </c>
      <c r="M639">
        <f>ROUND(ROUND(L639*Source!I166, 2)*1, 2)</f>
        <v>0.23</v>
      </c>
      <c r="N639">
        <f>SmtRes!AB769</f>
        <v>1603.59</v>
      </c>
      <c r="O639">
        <f>ROUND(ROUND(L639*Source!I166, 2)*SmtRes!DA769, 2)</f>
        <v>3.27</v>
      </c>
      <c r="P639">
        <f>SmtRes!AG769</f>
        <v>11.84</v>
      </c>
      <c r="Q639">
        <f>SmtRes!DC769</f>
        <v>2.0699999999999998</v>
      </c>
      <c r="R639">
        <f>ROUND(ROUND(Q639*Source!I166, 2)*1, 2)</f>
        <v>0.03</v>
      </c>
      <c r="S639">
        <f>SmtRes!AC769</f>
        <v>579.69000000000005</v>
      </c>
      <c r="T639">
        <f>ROUND(ROUND(Q639*Source!I166, 2)*SmtRes!AK769, 2)</f>
        <v>1.47</v>
      </c>
      <c r="U639">
        <v>2</v>
      </c>
      <c r="Z639">
        <f>SmtRes!X769</f>
        <v>903590057</v>
      </c>
      <c r="AA639">
        <v>1187349410</v>
      </c>
      <c r="AB639">
        <v>135634892</v>
      </c>
    </row>
    <row r="640" spans="1:28" x14ac:dyDescent="0.2">
      <c r="A640">
        <v>20</v>
      </c>
      <c r="B640">
        <v>767</v>
      </c>
      <c r="C640">
        <v>1</v>
      </c>
      <c r="D640">
        <v>0</v>
      </c>
      <c r="E640">
        <f>SmtRes!AV767</f>
        <v>1</v>
      </c>
      <c r="F640" t="str">
        <f>SmtRes!I767</f>
        <v>1-100-34-82</v>
      </c>
      <c r="G640" t="str">
        <f>SmtRes!K767</f>
        <v>Рабочий среднего разряда 3.4</v>
      </c>
      <c r="H640" t="str">
        <f>SmtRes!O767</f>
        <v>чел.-ч.</v>
      </c>
      <c r="I640">
        <f>SmtRes!Y767*Source!I166</f>
        <v>1.8432899199999997</v>
      </c>
      <c r="J640">
        <f>SmtRes!AO767</f>
        <v>1</v>
      </c>
      <c r="K640">
        <f>SmtRes!AH767</f>
        <v>8.01</v>
      </c>
      <c r="L640">
        <f>SmtRes!DB767</f>
        <v>1268.8499999999999</v>
      </c>
      <c r="M640">
        <f>ROUND(ROUND(L640*Source!I166, 2)*1, 2)</f>
        <v>16.239999999999998</v>
      </c>
      <c r="N640">
        <f>SmtRes!AD767</f>
        <v>392.17</v>
      </c>
      <c r="O640">
        <f>ROUND(ROUND(L640*Source!I166, 2)*SmtRes!DA767, 2)</f>
        <v>795.11</v>
      </c>
      <c r="P640">
        <f>SmtRes!AG767</f>
        <v>0</v>
      </c>
      <c r="Q640">
        <f>SmtRes!DC767</f>
        <v>0</v>
      </c>
      <c r="R640">
        <f>ROUND(ROUND(Q640*Source!I166, 2)*1, 2)</f>
        <v>0</v>
      </c>
      <c r="S640">
        <f>SmtRes!AC767</f>
        <v>0</v>
      </c>
      <c r="T640">
        <f>ROUND(ROUND(Q640*Source!I166, 2)*SmtRes!AK767, 2)</f>
        <v>0</v>
      </c>
      <c r="U640">
        <v>1</v>
      </c>
      <c r="Z640">
        <f>SmtRes!X767</f>
        <v>1680111951</v>
      </c>
      <c r="AA640">
        <v>-177446543</v>
      </c>
      <c r="AB640">
        <v>-1585260122</v>
      </c>
    </row>
    <row r="641" spans="1:28" x14ac:dyDescent="0.2">
      <c r="A641">
        <v>20</v>
      </c>
      <c r="B641">
        <v>794</v>
      </c>
      <c r="C641">
        <v>3</v>
      </c>
      <c r="D641">
        <v>0</v>
      </c>
      <c r="E641">
        <f>SmtRes!AV794</f>
        <v>0</v>
      </c>
      <c r="F641" t="str">
        <f>SmtRes!I794</f>
        <v>999-9950</v>
      </c>
      <c r="G641" t="str">
        <f>SmtRes!K794</f>
        <v>Вспомогательные ненормируемые материалы (2% от ОЗП)</v>
      </c>
      <c r="H641" t="str">
        <f>SmtRes!O794</f>
        <v>РУБ</v>
      </c>
      <c r="I641">
        <f>SmtRes!Y794*Source!I167</f>
        <v>3.0707040000000001</v>
      </c>
      <c r="J641">
        <f>SmtRes!AO794</f>
        <v>1</v>
      </c>
      <c r="K641">
        <f>SmtRes!AE794</f>
        <v>1</v>
      </c>
      <c r="L641">
        <f>SmtRes!DB794</f>
        <v>21.84</v>
      </c>
      <c r="M641">
        <f>ROUND(ROUND(L641*Source!I167, 2)*1, 2)</f>
        <v>3.07</v>
      </c>
      <c r="N641">
        <f>SmtRes!AA794</f>
        <v>9.56</v>
      </c>
      <c r="O641">
        <f>ROUND(ROUND(L641*Source!I167, 2)*SmtRes!DA794, 2)</f>
        <v>29.35</v>
      </c>
      <c r="P641">
        <f>SmtRes!AG794</f>
        <v>0</v>
      </c>
      <c r="Q641">
        <f>SmtRes!DC794</f>
        <v>0</v>
      </c>
      <c r="R641">
        <f>ROUND(ROUND(Q641*Source!I167, 2)*1, 2)</f>
        <v>0</v>
      </c>
      <c r="S641">
        <f>SmtRes!AC794</f>
        <v>0</v>
      </c>
      <c r="T641">
        <f>ROUND(ROUND(Q641*Source!I167, 2)*SmtRes!AK794, 2)</f>
        <v>0</v>
      </c>
      <c r="U641">
        <v>3</v>
      </c>
      <c r="Z641">
        <f>SmtRes!X794</f>
        <v>-1731369543</v>
      </c>
      <c r="AA641">
        <v>-1544322804</v>
      </c>
      <c r="AB641">
        <v>1831113819</v>
      </c>
    </row>
    <row r="642" spans="1:28" x14ac:dyDescent="0.2">
      <c r="A642">
        <v>20</v>
      </c>
      <c r="B642">
        <v>793</v>
      </c>
      <c r="C642">
        <v>3</v>
      </c>
      <c r="D642">
        <v>0</v>
      </c>
      <c r="E642">
        <f>SmtRes!AV793</f>
        <v>0</v>
      </c>
      <c r="F642" t="str">
        <f>SmtRes!I793</f>
        <v>01.7.11.07-0044</v>
      </c>
      <c r="G642" t="str">
        <f>SmtRes!K793</f>
        <v>Электроды диаметром 5 мм Э42</v>
      </c>
      <c r="H642" t="str">
        <f>SmtRes!O793</f>
        <v>т</v>
      </c>
      <c r="I642">
        <f>SmtRes!Y793*Source!I167</f>
        <v>2.6714E-3</v>
      </c>
      <c r="J642">
        <f>SmtRes!AO793</f>
        <v>1</v>
      </c>
      <c r="K642">
        <f>SmtRes!AE793</f>
        <v>10397.450000000001</v>
      </c>
      <c r="L642">
        <f>SmtRes!DB793</f>
        <v>197.55</v>
      </c>
      <c r="M642">
        <f>ROUND(ROUND(L642*Source!I167, 2)*1, 2)</f>
        <v>27.78</v>
      </c>
      <c r="N642">
        <f>SmtRes!AA793</f>
        <v>99399.62</v>
      </c>
      <c r="O642">
        <f>ROUND(ROUND(L642*Source!I167, 2)*SmtRes!DA793, 2)</f>
        <v>265.58</v>
      </c>
      <c r="P642">
        <f>SmtRes!AG793</f>
        <v>0</v>
      </c>
      <c r="Q642">
        <f>SmtRes!DC793</f>
        <v>0</v>
      </c>
      <c r="R642">
        <f>ROUND(ROUND(Q642*Source!I167, 2)*1, 2)</f>
        <v>0</v>
      </c>
      <c r="S642">
        <f>SmtRes!AC793</f>
        <v>0</v>
      </c>
      <c r="T642">
        <f>ROUND(ROUND(Q642*Source!I167, 2)*SmtRes!AK793, 2)</f>
        <v>0</v>
      </c>
      <c r="U642">
        <v>3</v>
      </c>
      <c r="Z642">
        <f>SmtRes!X793</f>
        <v>1392569568</v>
      </c>
      <c r="AA642">
        <v>1042670337</v>
      </c>
      <c r="AB642">
        <v>-795158670</v>
      </c>
    </row>
    <row r="643" spans="1:28" x14ac:dyDescent="0.2">
      <c r="A643">
        <v>20</v>
      </c>
      <c r="B643">
        <v>792</v>
      </c>
      <c r="C643">
        <v>3</v>
      </c>
      <c r="D643">
        <v>0</v>
      </c>
      <c r="E643">
        <f>SmtRes!AV792</f>
        <v>0</v>
      </c>
      <c r="F643" t="str">
        <f>SmtRes!I792</f>
        <v>01.3.02.09-0022</v>
      </c>
      <c r="G643" t="str">
        <f>SmtRes!K792</f>
        <v>Пропан-бутан, смесь техническая</v>
      </c>
      <c r="H643" t="str">
        <f>SmtRes!O792</f>
        <v>кг</v>
      </c>
      <c r="I643">
        <f>SmtRes!Y792*Source!I167</f>
        <v>2.8120000000000003E-2</v>
      </c>
      <c r="J643">
        <f>SmtRes!AO792</f>
        <v>1</v>
      </c>
      <c r="K643">
        <f>SmtRes!AE792</f>
        <v>4.47</v>
      </c>
      <c r="L643">
        <f>SmtRes!DB792</f>
        <v>0.89</v>
      </c>
      <c r="M643">
        <f>ROUND(ROUND(L643*Source!I167, 2)*1, 2)</f>
        <v>0.13</v>
      </c>
      <c r="N643">
        <f>SmtRes!AA792</f>
        <v>42.73</v>
      </c>
      <c r="O643">
        <f>ROUND(ROUND(L643*Source!I167, 2)*SmtRes!DA792, 2)</f>
        <v>1.24</v>
      </c>
      <c r="P643">
        <f>SmtRes!AG792</f>
        <v>0</v>
      </c>
      <c r="Q643">
        <f>SmtRes!DC792</f>
        <v>0</v>
      </c>
      <c r="R643">
        <f>ROUND(ROUND(Q643*Source!I167, 2)*1, 2)</f>
        <v>0</v>
      </c>
      <c r="S643">
        <f>SmtRes!AC792</f>
        <v>0</v>
      </c>
      <c r="T643">
        <f>ROUND(ROUND(Q643*Source!I167, 2)*SmtRes!AK792, 2)</f>
        <v>0</v>
      </c>
      <c r="U643">
        <v>3</v>
      </c>
      <c r="Z643">
        <f>SmtRes!X792</f>
        <v>-1411127917</v>
      </c>
      <c r="AA643">
        <v>83566203</v>
      </c>
      <c r="AB643">
        <v>-697753276</v>
      </c>
    </row>
    <row r="644" spans="1:28" x14ac:dyDescent="0.2">
      <c r="A644">
        <v>20</v>
      </c>
      <c r="B644">
        <v>791</v>
      </c>
      <c r="C644">
        <v>3</v>
      </c>
      <c r="D644">
        <v>0</v>
      </c>
      <c r="E644">
        <f>SmtRes!AV791</f>
        <v>0</v>
      </c>
      <c r="F644" t="str">
        <f>SmtRes!I791</f>
        <v>01.3.02.08-0001</v>
      </c>
      <c r="G644" t="str">
        <f>SmtRes!K791</f>
        <v>Кислород технический газообразный</v>
      </c>
      <c r="H644" t="str">
        <f>SmtRes!O791</f>
        <v>м3</v>
      </c>
      <c r="I644">
        <f>SmtRes!Y791*Source!I167</f>
        <v>8.4360000000000004E-2</v>
      </c>
      <c r="J644">
        <f>SmtRes!AO791</f>
        <v>1</v>
      </c>
      <c r="K644">
        <f>SmtRes!AE791</f>
        <v>8.7899999999999991</v>
      </c>
      <c r="L644">
        <f>SmtRes!DB791</f>
        <v>5.27</v>
      </c>
      <c r="M644">
        <f>ROUND(ROUND(L644*Source!I167, 2)*1, 2)</f>
        <v>0.74</v>
      </c>
      <c r="N644">
        <f>SmtRes!AA791</f>
        <v>84.03</v>
      </c>
      <c r="O644">
        <f>ROUND(ROUND(L644*Source!I167, 2)*SmtRes!DA791, 2)</f>
        <v>7.07</v>
      </c>
      <c r="P644">
        <f>SmtRes!AG791</f>
        <v>0</v>
      </c>
      <c r="Q644">
        <f>SmtRes!DC791</f>
        <v>0</v>
      </c>
      <c r="R644">
        <f>ROUND(ROUND(Q644*Source!I167, 2)*1, 2)</f>
        <v>0</v>
      </c>
      <c r="S644">
        <f>SmtRes!AC791</f>
        <v>0</v>
      </c>
      <c r="T644">
        <f>ROUND(ROUND(Q644*Source!I167, 2)*SmtRes!AK791, 2)</f>
        <v>0</v>
      </c>
      <c r="U644">
        <v>3</v>
      </c>
      <c r="Z644">
        <f>SmtRes!X791</f>
        <v>1597319531</v>
      </c>
      <c r="AA644">
        <v>-1568691806</v>
      </c>
      <c r="AB644">
        <v>1232018711</v>
      </c>
    </row>
    <row r="645" spans="1:28" x14ac:dyDescent="0.2">
      <c r="A645">
        <v>20</v>
      </c>
      <c r="B645">
        <v>790</v>
      </c>
      <c r="C645">
        <v>2</v>
      </c>
      <c r="D645">
        <v>0</v>
      </c>
      <c r="E645">
        <f>SmtRes!AV790</f>
        <v>0</v>
      </c>
      <c r="F645" t="str">
        <f>SmtRes!I790</f>
        <v>91.21.19-031</v>
      </c>
      <c r="G645" t="str">
        <f>SmtRes!K790</f>
        <v>Станок сверлильный</v>
      </c>
      <c r="H645" t="str">
        <f>SmtRes!O790</f>
        <v>маш.-ч</v>
      </c>
      <c r="I645">
        <f>SmtRes!Y790*Source!I167</f>
        <v>0.44626439999999995</v>
      </c>
      <c r="J645">
        <f>SmtRes!AO790</f>
        <v>1</v>
      </c>
      <c r="K645">
        <f>SmtRes!AF790</f>
        <v>2.4</v>
      </c>
      <c r="L645">
        <f>SmtRes!DB790</f>
        <v>7.62</v>
      </c>
      <c r="M645">
        <f>ROUND(ROUND(L645*Source!I167, 2)*1, 2)</f>
        <v>1.07</v>
      </c>
      <c r="N645">
        <f>SmtRes!AB790</f>
        <v>34.130000000000003</v>
      </c>
      <c r="O645">
        <f>ROUND(ROUND(L645*Source!I167, 2)*SmtRes!DA790, 2)</f>
        <v>15.22</v>
      </c>
      <c r="P645">
        <f>SmtRes!AG790</f>
        <v>0</v>
      </c>
      <c r="Q645">
        <f>SmtRes!DC790</f>
        <v>0</v>
      </c>
      <c r="R645">
        <f>ROUND(ROUND(Q645*Source!I167, 2)*1, 2)</f>
        <v>0</v>
      </c>
      <c r="S645">
        <f>SmtRes!AC790</f>
        <v>0</v>
      </c>
      <c r="T645">
        <f>ROUND(ROUND(Q645*Source!I167, 2)*SmtRes!AK790, 2)</f>
        <v>0</v>
      </c>
      <c r="U645">
        <v>2</v>
      </c>
      <c r="Z645">
        <f>SmtRes!X790</f>
        <v>-1230184811</v>
      </c>
      <c r="AA645">
        <v>228018258</v>
      </c>
      <c r="AB645">
        <v>1587757892</v>
      </c>
    </row>
    <row r="646" spans="1:28" x14ac:dyDescent="0.2">
      <c r="A646">
        <v>20</v>
      </c>
      <c r="B646">
        <v>789</v>
      </c>
      <c r="C646">
        <v>2</v>
      </c>
      <c r="D646">
        <v>0</v>
      </c>
      <c r="E646">
        <f>SmtRes!AV789</f>
        <v>0</v>
      </c>
      <c r="F646" t="str">
        <f>SmtRes!I789</f>
        <v>91.21.16-001</v>
      </c>
      <c r="G646" t="str">
        <f>SmtRes!K789</f>
        <v>Пресс-ножницы комбинированные</v>
      </c>
      <c r="H646" t="str">
        <f>SmtRes!O789</f>
        <v>маш.-ч</v>
      </c>
      <c r="I646">
        <f>SmtRes!Y789*Source!I167</f>
        <v>0.14875479999999999</v>
      </c>
      <c r="J646">
        <f>SmtRes!AO789</f>
        <v>1</v>
      </c>
      <c r="K646">
        <f>SmtRes!AF789</f>
        <v>14.3</v>
      </c>
      <c r="L646">
        <f>SmtRes!DB789</f>
        <v>15.13</v>
      </c>
      <c r="M646">
        <f>ROUND(ROUND(L646*Source!I167, 2)*1, 2)</f>
        <v>2.13</v>
      </c>
      <c r="N646">
        <f>SmtRes!AB789</f>
        <v>203.35</v>
      </c>
      <c r="O646">
        <f>ROUND(ROUND(L646*Source!I167, 2)*SmtRes!DA789, 2)</f>
        <v>30.29</v>
      </c>
      <c r="P646">
        <f>SmtRes!AG789</f>
        <v>8.82</v>
      </c>
      <c r="Q646">
        <f>SmtRes!DC789</f>
        <v>10.27</v>
      </c>
      <c r="R646">
        <f>ROUND(ROUND(Q646*Source!I167, 2)*1, 2)</f>
        <v>1.44</v>
      </c>
      <c r="S646">
        <f>SmtRes!AC789</f>
        <v>431.83</v>
      </c>
      <c r="T646">
        <f>ROUND(ROUND(Q646*Source!I167, 2)*SmtRes!AK789, 2)</f>
        <v>70.5</v>
      </c>
      <c r="U646">
        <v>2</v>
      </c>
      <c r="Z646">
        <f>SmtRes!X789</f>
        <v>-575501913</v>
      </c>
      <c r="AA646">
        <v>1649159373</v>
      </c>
      <c r="AB646">
        <v>-48586562</v>
      </c>
    </row>
    <row r="647" spans="1:28" x14ac:dyDescent="0.2">
      <c r="A647">
        <v>20</v>
      </c>
      <c r="B647">
        <v>788</v>
      </c>
      <c r="C647">
        <v>2</v>
      </c>
      <c r="D647">
        <v>0</v>
      </c>
      <c r="E647">
        <f>SmtRes!AV788</f>
        <v>0</v>
      </c>
      <c r="F647" t="str">
        <f>SmtRes!I788</f>
        <v>91.17.04-042</v>
      </c>
      <c r="G647" t="str">
        <f>SmtRes!K788</f>
        <v>Аппарат для газовой сварки и резки</v>
      </c>
      <c r="H647" t="str">
        <f>SmtRes!O788</f>
        <v>маш.-ч</v>
      </c>
      <c r="I647">
        <f>SmtRes!Y788*Source!I167</f>
        <v>0.16734914999999997</v>
      </c>
      <c r="J647">
        <f>SmtRes!AO788</f>
        <v>1</v>
      </c>
      <c r="K647">
        <f>SmtRes!AF788</f>
        <v>1.2</v>
      </c>
      <c r="L647">
        <f>SmtRes!DB788</f>
        <v>1.43</v>
      </c>
      <c r="M647">
        <f>ROUND(ROUND(L647*Source!I167, 2)*1, 2)</f>
        <v>0.2</v>
      </c>
      <c r="N647">
        <f>SmtRes!AB788</f>
        <v>17.059999999999999</v>
      </c>
      <c r="O647">
        <f>ROUND(ROUND(L647*Source!I167, 2)*SmtRes!DA788, 2)</f>
        <v>2.84</v>
      </c>
      <c r="P647">
        <f>SmtRes!AG788</f>
        <v>0</v>
      </c>
      <c r="Q647">
        <f>SmtRes!DC788</f>
        <v>0</v>
      </c>
      <c r="R647">
        <f>ROUND(ROUND(Q647*Source!I167, 2)*1, 2)</f>
        <v>0</v>
      </c>
      <c r="S647">
        <f>SmtRes!AC788</f>
        <v>0</v>
      </c>
      <c r="T647">
        <f>ROUND(ROUND(Q647*Source!I167, 2)*SmtRes!AK788, 2)</f>
        <v>0</v>
      </c>
      <c r="U647">
        <v>2</v>
      </c>
      <c r="Z647">
        <f>SmtRes!X788</f>
        <v>-1135352110</v>
      </c>
      <c r="AA647">
        <v>-1753312835</v>
      </c>
      <c r="AB647">
        <v>-897136582</v>
      </c>
    </row>
    <row r="648" spans="1:28" x14ac:dyDescent="0.2">
      <c r="A648">
        <v>20</v>
      </c>
      <c r="B648">
        <v>787</v>
      </c>
      <c r="C648">
        <v>2</v>
      </c>
      <c r="D648">
        <v>0</v>
      </c>
      <c r="E648">
        <f>SmtRes!AV787</f>
        <v>0</v>
      </c>
      <c r="F648" t="str">
        <f>SmtRes!I787</f>
        <v>91.17.04-011</v>
      </c>
      <c r="G648" t="str">
        <f>SmtRes!K787</f>
        <v>Автоматы сварочные номинальным сварочным током 450-1250 А</v>
      </c>
      <c r="H648" t="str">
        <f>SmtRes!O787</f>
        <v>маш.-ч</v>
      </c>
      <c r="I648">
        <f>SmtRes!Y787*Source!I167</f>
        <v>8.069947899999999</v>
      </c>
      <c r="J648">
        <f>SmtRes!AO787</f>
        <v>1</v>
      </c>
      <c r="K648">
        <f>SmtRes!AF787</f>
        <v>45.41</v>
      </c>
      <c r="L648">
        <f>SmtRes!DB787</f>
        <v>2606.37</v>
      </c>
      <c r="M648">
        <f>ROUND(ROUND(L648*Source!I167, 2)*1, 2)</f>
        <v>366.46</v>
      </c>
      <c r="N648">
        <f>SmtRes!AB787</f>
        <v>645.73</v>
      </c>
      <c r="O648">
        <f>ROUND(ROUND(L648*Source!I167, 2)*SmtRes!DA787, 2)</f>
        <v>5211.0600000000004</v>
      </c>
      <c r="P648">
        <f>SmtRes!AG787</f>
        <v>0</v>
      </c>
      <c r="Q648">
        <f>SmtRes!DC787</f>
        <v>0</v>
      </c>
      <c r="R648">
        <f>ROUND(ROUND(Q648*Source!I167, 2)*1, 2)</f>
        <v>0</v>
      </c>
      <c r="S648">
        <f>SmtRes!AC787</f>
        <v>0</v>
      </c>
      <c r="T648">
        <f>ROUND(ROUND(Q648*Source!I167, 2)*SmtRes!AK787, 2)</f>
        <v>0</v>
      </c>
      <c r="U648">
        <v>2</v>
      </c>
      <c r="Z648">
        <f>SmtRes!X787</f>
        <v>-1102194877</v>
      </c>
      <c r="AA648">
        <v>-1606468575</v>
      </c>
      <c r="AB648">
        <v>772401555</v>
      </c>
    </row>
    <row r="649" spans="1:28" x14ac:dyDescent="0.2">
      <c r="A649">
        <v>20</v>
      </c>
      <c r="B649">
        <v>786</v>
      </c>
      <c r="C649">
        <v>2</v>
      </c>
      <c r="D649">
        <v>0</v>
      </c>
      <c r="E649">
        <f>SmtRes!AV786</f>
        <v>0</v>
      </c>
      <c r="F649" t="str">
        <f>SmtRes!I786</f>
        <v>91.14.02-002</v>
      </c>
      <c r="G649" t="str">
        <f>SmtRes!K786</f>
        <v>Автомобили бортовые, грузоподъемность до 8 т</v>
      </c>
      <c r="H649" t="str">
        <f>SmtRes!O786</f>
        <v>маш.-ч</v>
      </c>
      <c r="I649">
        <f>SmtRes!Y786*Source!I167</f>
        <v>9.2971749999999992E-2</v>
      </c>
      <c r="J649">
        <f>SmtRes!AO786</f>
        <v>1</v>
      </c>
      <c r="K649">
        <f>SmtRes!AF786</f>
        <v>107.03</v>
      </c>
      <c r="L649">
        <f>SmtRes!DB786</f>
        <v>70.78</v>
      </c>
      <c r="M649">
        <f>ROUND(ROUND(L649*Source!I167, 2)*1, 2)</f>
        <v>9.9499999999999993</v>
      </c>
      <c r="N649">
        <f>SmtRes!AB786</f>
        <v>1521.97</v>
      </c>
      <c r="O649">
        <f>ROUND(ROUND(L649*Source!I167, 2)*SmtRes!DA786, 2)</f>
        <v>141.49</v>
      </c>
      <c r="P649">
        <f>SmtRes!AG786</f>
        <v>10.130000000000001</v>
      </c>
      <c r="Q649">
        <f>SmtRes!DC786</f>
        <v>7.38</v>
      </c>
      <c r="R649">
        <f>ROUND(ROUND(Q649*Source!I167, 2)*1, 2)</f>
        <v>1.04</v>
      </c>
      <c r="S649">
        <f>SmtRes!AC786</f>
        <v>495.96</v>
      </c>
      <c r="T649">
        <f>ROUND(ROUND(Q649*Source!I167, 2)*SmtRes!AK786, 2)</f>
        <v>50.92</v>
      </c>
      <c r="U649">
        <v>2</v>
      </c>
      <c r="Z649">
        <f>SmtRes!X786</f>
        <v>1565185662</v>
      </c>
      <c r="AA649">
        <v>714135053</v>
      </c>
      <c r="AB649">
        <v>57213464</v>
      </c>
    </row>
    <row r="650" spans="1:28" x14ac:dyDescent="0.2">
      <c r="A650">
        <v>20</v>
      </c>
      <c r="B650">
        <v>785</v>
      </c>
      <c r="C650">
        <v>2</v>
      </c>
      <c r="D650">
        <v>0</v>
      </c>
      <c r="E650">
        <f>SmtRes!AV785</f>
        <v>0</v>
      </c>
      <c r="F650" t="str">
        <f>SmtRes!I785</f>
        <v>91.06.03-062</v>
      </c>
      <c r="G650" t="str">
        <f>SmtRes!K785</f>
        <v>Лебедки электрические тяговым усилием до 31,39 кН (3,2 т)</v>
      </c>
      <c r="H650" t="str">
        <f>SmtRes!O785</f>
        <v>маш.-ч</v>
      </c>
      <c r="I650">
        <f>SmtRes!Y785*Source!I167</f>
        <v>0.25474259499999996</v>
      </c>
      <c r="J650">
        <f>SmtRes!AO785</f>
        <v>1</v>
      </c>
      <c r="K650">
        <f>SmtRes!AF785</f>
        <v>6.99</v>
      </c>
      <c r="L650">
        <f>SmtRes!DB785</f>
        <v>12.67</v>
      </c>
      <c r="M650">
        <f>ROUND(ROUND(L650*Source!I167, 2)*1, 2)</f>
        <v>1.78</v>
      </c>
      <c r="N650">
        <f>SmtRes!AB785</f>
        <v>99.4</v>
      </c>
      <c r="O650">
        <f>ROUND(ROUND(L650*Source!I167, 2)*SmtRes!DA785, 2)</f>
        <v>25.31</v>
      </c>
      <c r="P650">
        <f>SmtRes!AG785</f>
        <v>0</v>
      </c>
      <c r="Q650">
        <f>SmtRes!DC785</f>
        <v>0</v>
      </c>
      <c r="R650">
        <f>ROUND(ROUND(Q650*Source!I167, 2)*1, 2)</f>
        <v>0</v>
      </c>
      <c r="S650">
        <f>SmtRes!AC785</f>
        <v>0</v>
      </c>
      <c r="T650">
        <f>ROUND(ROUND(Q650*Source!I167, 2)*SmtRes!AK785, 2)</f>
        <v>0</v>
      </c>
      <c r="U650">
        <v>2</v>
      </c>
      <c r="Z650">
        <f>SmtRes!X785</f>
        <v>-1684488578</v>
      </c>
      <c r="AA650">
        <v>-882085454</v>
      </c>
      <c r="AB650">
        <v>-173233373</v>
      </c>
    </row>
    <row r="651" spans="1:28" x14ac:dyDescent="0.2">
      <c r="A651">
        <v>20</v>
      </c>
      <c r="B651">
        <v>784</v>
      </c>
      <c r="C651">
        <v>2</v>
      </c>
      <c r="D651">
        <v>0</v>
      </c>
      <c r="E651">
        <f>SmtRes!AV784</f>
        <v>0</v>
      </c>
      <c r="F651" t="str">
        <f>SmtRes!I784</f>
        <v>91.05.05-014</v>
      </c>
      <c r="G651" t="str">
        <f>SmtRes!K784</f>
        <v>Краны на автомобильном ходу, грузоподъемность 10 т</v>
      </c>
      <c r="H651" t="str">
        <f>SmtRes!O784</f>
        <v>маш.-ч</v>
      </c>
      <c r="I651">
        <f>SmtRes!Y784*Source!I167</f>
        <v>9.2971749999999992E-2</v>
      </c>
      <c r="J651">
        <f>SmtRes!AO784</f>
        <v>1</v>
      </c>
      <c r="K651">
        <f>SmtRes!AF784</f>
        <v>112.77</v>
      </c>
      <c r="L651">
        <f>SmtRes!DB784</f>
        <v>74.58</v>
      </c>
      <c r="M651">
        <f>ROUND(ROUND(L651*Source!I167, 2)*1, 2)</f>
        <v>10.49</v>
      </c>
      <c r="N651">
        <f>SmtRes!AB784</f>
        <v>1603.59</v>
      </c>
      <c r="O651">
        <f>ROUND(ROUND(L651*Source!I167, 2)*SmtRes!DA784, 2)</f>
        <v>149.16999999999999</v>
      </c>
      <c r="P651">
        <f>SmtRes!AG784</f>
        <v>11.84</v>
      </c>
      <c r="Q651">
        <f>SmtRes!DC784</f>
        <v>8.61</v>
      </c>
      <c r="R651">
        <f>ROUND(ROUND(Q651*Source!I167, 2)*1, 2)</f>
        <v>1.21</v>
      </c>
      <c r="S651">
        <f>SmtRes!AC784</f>
        <v>579.69000000000005</v>
      </c>
      <c r="T651">
        <f>ROUND(ROUND(Q651*Source!I167, 2)*SmtRes!AK784, 2)</f>
        <v>59.24</v>
      </c>
      <c r="U651">
        <v>2</v>
      </c>
      <c r="Z651">
        <f>SmtRes!X784</f>
        <v>903590057</v>
      </c>
      <c r="AA651">
        <v>1187349410</v>
      </c>
      <c r="AB651">
        <v>135634892</v>
      </c>
    </row>
    <row r="652" spans="1:28" x14ac:dyDescent="0.2">
      <c r="A652">
        <v>20</v>
      </c>
      <c r="B652">
        <v>782</v>
      </c>
      <c r="C652">
        <v>1</v>
      </c>
      <c r="D652">
        <v>0</v>
      </c>
      <c r="E652">
        <f>SmtRes!AV782</f>
        <v>1</v>
      </c>
      <c r="F652" t="str">
        <f>SmtRes!I782</f>
        <v>1-100-38-82</v>
      </c>
      <c r="G652" t="str">
        <f>SmtRes!K782</f>
        <v>Рабочий среднего разряда 3.8</v>
      </c>
      <c r="H652" t="str">
        <f>SmtRes!O782</f>
        <v>чел.-ч.</v>
      </c>
      <c r="I652">
        <f>SmtRes!Y782*Source!I167</f>
        <v>24.172654999999999</v>
      </c>
      <c r="J652">
        <f>SmtRes!AO782</f>
        <v>1</v>
      </c>
      <c r="K652">
        <f>SmtRes!AH782</f>
        <v>8.4</v>
      </c>
      <c r="L652">
        <f>SmtRes!DB782</f>
        <v>1588.59</v>
      </c>
      <c r="M652">
        <f>ROUND(ROUND(L652*Source!I167, 2)*1, 2)</f>
        <v>223.36</v>
      </c>
      <c r="N652">
        <f>SmtRes!AD782</f>
        <v>411.26</v>
      </c>
      <c r="O652">
        <f>ROUND(ROUND(L652*Source!I167, 2)*SmtRes!DA782, 2)</f>
        <v>10935.71</v>
      </c>
      <c r="P652">
        <f>SmtRes!AG782</f>
        <v>0</v>
      </c>
      <c r="Q652">
        <f>SmtRes!DC782</f>
        <v>0</v>
      </c>
      <c r="R652">
        <f>ROUND(ROUND(Q652*Source!I167, 2)*1, 2)</f>
        <v>0</v>
      </c>
      <c r="S652">
        <f>SmtRes!AC782</f>
        <v>0</v>
      </c>
      <c r="T652">
        <f>ROUND(ROUND(Q652*Source!I167, 2)*SmtRes!AK782, 2)</f>
        <v>0</v>
      </c>
      <c r="U652">
        <v>1</v>
      </c>
      <c r="Z652">
        <f>SmtRes!X782</f>
        <v>300547253</v>
      </c>
      <c r="AA652">
        <v>-4682588</v>
      </c>
      <c r="AB652">
        <v>-1172100142</v>
      </c>
    </row>
    <row r="653" spans="1:28" x14ac:dyDescent="0.2">
      <c r="A653">
        <f>Source!A168</f>
        <v>17</v>
      </c>
      <c r="B653">
        <v>168</v>
      </c>
      <c r="C653">
        <v>3</v>
      </c>
      <c r="D653">
        <f>Source!BI168</f>
        <v>1</v>
      </c>
      <c r="E653">
        <f>Source!FS168</f>
        <v>0</v>
      </c>
      <c r="F653" t="str">
        <f>Source!F168</f>
        <v>08.3.11.01-0054</v>
      </c>
      <c r="G653" t="str">
        <f>Source!G168</f>
        <v>швеллер 16у ГОСТ 8240-97</v>
      </c>
      <c r="H653" t="str">
        <f>Source!H168</f>
        <v>т</v>
      </c>
      <c r="I653">
        <f>Source!I168</f>
        <v>0.126</v>
      </c>
      <c r="J653">
        <v>1</v>
      </c>
      <c r="K653">
        <f>Source!AC168</f>
        <v>7583.68</v>
      </c>
      <c r="M653">
        <f>ROUND(K653*I653, 2)</f>
        <v>955.54</v>
      </c>
      <c r="N653">
        <f>Source!AC168*IF(Source!BC168&lt;&gt; 0, Source!BC168, 1)</f>
        <v>72499.980800000005</v>
      </c>
      <c r="O653">
        <f>ROUND(N653*I653, 2)</f>
        <v>9135</v>
      </c>
      <c r="P653">
        <f>Source!AE168</f>
        <v>0</v>
      </c>
      <c r="R653">
        <f>ROUND(P653*I653, 2)</f>
        <v>0</v>
      </c>
      <c r="S653">
        <f>Source!AE168*IF(Source!BS168&lt;&gt; 0, Source!BS168, 1)</f>
        <v>0</v>
      </c>
      <c r="T653">
        <f>ROUND(S653*I653, 2)</f>
        <v>0</v>
      </c>
      <c r="U653">
        <v>3</v>
      </c>
      <c r="Z653">
        <f>Source!GF168</f>
        <v>69734422</v>
      </c>
      <c r="AA653">
        <v>-477895813</v>
      </c>
      <c r="AB653">
        <v>1647453882</v>
      </c>
    </row>
    <row r="654" spans="1:28" x14ac:dyDescent="0.2">
      <c r="A654">
        <f>Source!A169</f>
        <v>17</v>
      </c>
      <c r="B654">
        <v>169</v>
      </c>
      <c r="C654">
        <v>3</v>
      </c>
      <c r="D654">
        <f>Source!BI169</f>
        <v>1</v>
      </c>
      <c r="E654">
        <f>Source!FS169</f>
        <v>0</v>
      </c>
      <c r="F654" t="str">
        <f>Source!F169</f>
        <v>08.3.05.02-0058</v>
      </c>
      <c r="G654" t="str">
        <f>Source!G169</f>
        <v>лист 8  ГОСТ 19903-2015, сталь С 255</v>
      </c>
      <c r="H654" t="str">
        <f>Source!H169</f>
        <v>т</v>
      </c>
      <c r="I654">
        <f>Source!I169</f>
        <v>2.3E-2</v>
      </c>
      <c r="J654">
        <v>1</v>
      </c>
      <c r="K654">
        <f>Source!AC169</f>
        <v>7112.97</v>
      </c>
      <c r="M654">
        <f>ROUND(K654*I654, 2)</f>
        <v>163.6</v>
      </c>
      <c r="N654">
        <f>Source!AC169*IF(Source!BC169&lt;&gt; 0, Source!BC169, 1)</f>
        <v>67999.993200000012</v>
      </c>
      <c r="O654">
        <f>ROUND(N654*I654, 2)</f>
        <v>1564</v>
      </c>
      <c r="P654">
        <f>Source!AE169</f>
        <v>0</v>
      </c>
      <c r="R654">
        <f>ROUND(P654*I654, 2)</f>
        <v>0</v>
      </c>
      <c r="S654">
        <f>Source!AE169*IF(Source!BS169&lt;&gt; 0, Source!BS169, 1)</f>
        <v>0</v>
      </c>
      <c r="T654">
        <f>ROUND(S654*I654, 2)</f>
        <v>0</v>
      </c>
      <c r="U654">
        <v>3</v>
      </c>
      <c r="Z654">
        <f>Source!GF169</f>
        <v>2137900093</v>
      </c>
      <c r="AA654">
        <v>-1618100798</v>
      </c>
      <c r="AB654">
        <v>-650409308</v>
      </c>
    </row>
    <row r="655" spans="1:28" x14ac:dyDescent="0.2">
      <c r="A655">
        <v>20</v>
      </c>
      <c r="B655">
        <v>809</v>
      </c>
      <c r="C655">
        <v>3</v>
      </c>
      <c r="D655">
        <v>0</v>
      </c>
      <c r="E655">
        <f>SmtRes!AV809</f>
        <v>0</v>
      </c>
      <c r="F655" t="str">
        <f>SmtRes!I809</f>
        <v>14.5.09.07-0029</v>
      </c>
      <c r="G655" t="str">
        <f>SmtRes!K809</f>
        <v>Растворитель марки Р-4</v>
      </c>
      <c r="H655" t="str">
        <f>SmtRes!O809</f>
        <v>т</v>
      </c>
      <c r="I655">
        <f>SmtRes!Y809*Source!I170</f>
        <v>8.4359999999999999E-5</v>
      </c>
      <c r="J655">
        <f>SmtRes!AO809</f>
        <v>1</v>
      </c>
      <c r="K655">
        <f>SmtRes!AE809</f>
        <v>11149.43</v>
      </c>
      <c r="L655">
        <f>SmtRes!DB809</f>
        <v>6.69</v>
      </c>
      <c r="M655">
        <f>ROUND(ROUND(L655*Source!I170, 2)*1, 2)</f>
        <v>0.94</v>
      </c>
      <c r="N655">
        <f>SmtRes!AA809</f>
        <v>106588.55</v>
      </c>
      <c r="O655">
        <f>ROUND(ROUND(L655*Source!I170, 2)*SmtRes!DA809, 2)</f>
        <v>8.99</v>
      </c>
      <c r="P655">
        <f>SmtRes!AG809</f>
        <v>0</v>
      </c>
      <c r="Q655">
        <f>SmtRes!DC809</f>
        <v>0</v>
      </c>
      <c r="R655">
        <f>ROUND(ROUND(Q655*Source!I170, 2)*1, 2)</f>
        <v>0</v>
      </c>
      <c r="S655">
        <f>SmtRes!AC809</f>
        <v>0</v>
      </c>
      <c r="T655">
        <f>ROUND(ROUND(Q655*Source!I170, 2)*SmtRes!AK809, 2)</f>
        <v>0</v>
      </c>
      <c r="U655">
        <v>3</v>
      </c>
      <c r="Z655">
        <f>SmtRes!X809</f>
        <v>-296986458</v>
      </c>
      <c r="AA655">
        <v>228994919</v>
      </c>
      <c r="AB655">
        <v>2021318896</v>
      </c>
    </row>
    <row r="656" spans="1:28" x14ac:dyDescent="0.2">
      <c r="A656">
        <v>20</v>
      </c>
      <c r="B656">
        <v>808</v>
      </c>
      <c r="C656">
        <v>3</v>
      </c>
      <c r="D656">
        <v>0</v>
      </c>
      <c r="E656">
        <f>SmtRes!AV808</f>
        <v>0</v>
      </c>
      <c r="F656" t="str">
        <f>SmtRes!I808</f>
        <v>14.4.01.01-0003</v>
      </c>
      <c r="G656" t="str">
        <f>SmtRes!K808</f>
        <v>Грунтовка ГФ-021 красно-коричневая</v>
      </c>
      <c r="H656" t="str">
        <f>SmtRes!O808</f>
        <v>т</v>
      </c>
      <c r="I656">
        <f>SmtRes!Y808*Source!I170</f>
        <v>4.3585999999999999E-5</v>
      </c>
      <c r="J656">
        <f>SmtRes!AO808</f>
        <v>1</v>
      </c>
      <c r="K656">
        <f>SmtRes!AE808</f>
        <v>12560.85</v>
      </c>
      <c r="L656">
        <f>SmtRes!DB808</f>
        <v>3.89</v>
      </c>
      <c r="M656">
        <f>ROUND(ROUND(L656*Source!I170, 2)*1, 2)</f>
        <v>0.55000000000000004</v>
      </c>
      <c r="N656">
        <f>SmtRes!AA808</f>
        <v>120081.73</v>
      </c>
      <c r="O656">
        <f>ROUND(ROUND(L656*Source!I170, 2)*SmtRes!DA808, 2)</f>
        <v>5.26</v>
      </c>
      <c r="P656">
        <f>SmtRes!AG808</f>
        <v>0</v>
      </c>
      <c r="Q656">
        <f>SmtRes!DC808</f>
        <v>0</v>
      </c>
      <c r="R656">
        <f>ROUND(ROUND(Q656*Source!I170, 2)*1, 2)</f>
        <v>0</v>
      </c>
      <c r="S656">
        <f>SmtRes!AC808</f>
        <v>0</v>
      </c>
      <c r="T656">
        <f>ROUND(ROUND(Q656*Source!I170, 2)*SmtRes!AK808, 2)</f>
        <v>0</v>
      </c>
      <c r="U656">
        <v>3</v>
      </c>
      <c r="Z656">
        <f>SmtRes!X808</f>
        <v>1741082987</v>
      </c>
      <c r="AA656">
        <v>-57740767</v>
      </c>
      <c r="AB656">
        <v>315383924</v>
      </c>
    </row>
    <row r="657" spans="1:28" x14ac:dyDescent="0.2">
      <c r="A657">
        <v>20</v>
      </c>
      <c r="B657">
        <v>807</v>
      </c>
      <c r="C657">
        <v>3</v>
      </c>
      <c r="D657">
        <v>0</v>
      </c>
      <c r="E657">
        <f>SmtRes!AV807</f>
        <v>0</v>
      </c>
      <c r="F657" t="str">
        <f>SmtRes!I807</f>
        <v>11.1.03.01-0077</v>
      </c>
      <c r="G657" t="str">
        <f>SmtRes!K807</f>
        <v>Бруски обрезные хвойных пород длиной 4-6,5 м, шириной 75-150 мм, толщиной 40-75 мм, I сорта</v>
      </c>
      <c r="H657" t="str">
        <f>SmtRes!O807</f>
        <v>м3</v>
      </c>
      <c r="I657">
        <f>SmtRes!Y807*Source!I170</f>
        <v>1.4481800000000001E-4</v>
      </c>
      <c r="J657">
        <f>SmtRes!AO807</f>
        <v>1</v>
      </c>
      <c r="K657">
        <f>SmtRes!AE807</f>
        <v>1793.05</v>
      </c>
      <c r="L657">
        <f>SmtRes!DB807</f>
        <v>1.85</v>
      </c>
      <c r="M657">
        <f>ROUND(ROUND(L657*Source!I170, 2)*1, 2)</f>
        <v>0.26</v>
      </c>
      <c r="N657">
        <f>SmtRes!AA807</f>
        <v>17141.560000000001</v>
      </c>
      <c r="O657">
        <f>ROUND(ROUND(L657*Source!I170, 2)*SmtRes!DA807, 2)</f>
        <v>2.4900000000000002</v>
      </c>
      <c r="P657">
        <f>SmtRes!AG807</f>
        <v>0</v>
      </c>
      <c r="Q657">
        <f>SmtRes!DC807</f>
        <v>0</v>
      </c>
      <c r="R657">
        <f>ROUND(ROUND(Q657*Source!I170, 2)*1, 2)</f>
        <v>0</v>
      </c>
      <c r="S657">
        <f>SmtRes!AC807</f>
        <v>0</v>
      </c>
      <c r="T657">
        <f>ROUND(ROUND(Q657*Source!I170, 2)*SmtRes!AK807, 2)</f>
        <v>0</v>
      </c>
      <c r="U657">
        <v>3</v>
      </c>
      <c r="Z657">
        <f>SmtRes!X807</f>
        <v>-128313133</v>
      </c>
      <c r="AA657">
        <v>1300068984</v>
      </c>
      <c r="AB657">
        <v>2016584814</v>
      </c>
    </row>
    <row r="658" spans="1:28" x14ac:dyDescent="0.2">
      <c r="A658">
        <v>20</v>
      </c>
      <c r="B658">
        <v>806</v>
      </c>
      <c r="C658">
        <v>3</v>
      </c>
      <c r="D658">
        <v>0</v>
      </c>
      <c r="E658">
        <f>SmtRes!AV806</f>
        <v>0</v>
      </c>
      <c r="F658" t="str">
        <f>SmtRes!I806</f>
        <v>08.3.11.01-0091</v>
      </c>
      <c r="G658" t="str">
        <f>SmtRes!K806</f>
        <v>Швеллеры № 40 из стали марки Ст0</v>
      </c>
      <c r="H658" t="str">
        <f>SmtRes!O806</f>
        <v>т</v>
      </c>
      <c r="I658">
        <f>SmtRes!Y806*Source!I170</f>
        <v>2.7276399999999999E-4</v>
      </c>
      <c r="J658">
        <f>SmtRes!AO806</f>
        <v>1</v>
      </c>
      <c r="K658">
        <f>SmtRes!AE806</f>
        <v>6246.56</v>
      </c>
      <c r="L658">
        <f>SmtRes!DB806</f>
        <v>12.12</v>
      </c>
      <c r="M658">
        <f>ROUND(ROUND(L658*Source!I170, 2)*1, 2)</f>
        <v>1.7</v>
      </c>
      <c r="N658">
        <f>SmtRes!AA806</f>
        <v>59717.11</v>
      </c>
      <c r="O658">
        <f>ROUND(ROUND(L658*Source!I170, 2)*SmtRes!DA806, 2)</f>
        <v>16.25</v>
      </c>
      <c r="P658">
        <f>SmtRes!AG806</f>
        <v>0</v>
      </c>
      <c r="Q658">
        <f>SmtRes!DC806</f>
        <v>0</v>
      </c>
      <c r="R658">
        <f>ROUND(ROUND(Q658*Source!I170, 2)*1, 2)</f>
        <v>0</v>
      </c>
      <c r="S658">
        <f>SmtRes!AC806</f>
        <v>0</v>
      </c>
      <c r="T658">
        <f>ROUND(ROUND(Q658*Source!I170, 2)*SmtRes!AK806, 2)</f>
        <v>0</v>
      </c>
      <c r="U658">
        <v>3</v>
      </c>
      <c r="Z658">
        <f>SmtRes!X806</f>
        <v>1261042718</v>
      </c>
      <c r="AA658">
        <v>27682358</v>
      </c>
      <c r="AB658">
        <v>-337140723</v>
      </c>
    </row>
    <row r="659" spans="1:28" x14ac:dyDescent="0.2">
      <c r="A659">
        <v>20</v>
      </c>
      <c r="B659">
        <v>805</v>
      </c>
      <c r="C659">
        <v>3</v>
      </c>
      <c r="D659">
        <v>0</v>
      </c>
      <c r="E659">
        <f>SmtRes!AV805</f>
        <v>0</v>
      </c>
      <c r="F659" t="str">
        <f>SmtRes!I805</f>
        <v>08.3.03.06-0002</v>
      </c>
      <c r="G659" t="str">
        <f>SmtRes!K805</f>
        <v>Проволока горячекатаная в мотках, диаметром 6,3-6,5 мм</v>
      </c>
      <c r="H659" t="str">
        <f>SmtRes!O805</f>
        <v>т</v>
      </c>
      <c r="I659">
        <f>SmtRes!Y805*Source!I170</f>
        <v>4.2180000000000001E-6</v>
      </c>
      <c r="J659">
        <f>SmtRes!AO805</f>
        <v>1</v>
      </c>
      <c r="K659">
        <f>SmtRes!AE805</f>
        <v>4751.12</v>
      </c>
      <c r="L659">
        <f>SmtRes!DB805</f>
        <v>0.14000000000000001</v>
      </c>
      <c r="M659">
        <f>ROUND(ROUND(L659*Source!I170, 2)*1, 2)</f>
        <v>0.02</v>
      </c>
      <c r="N659">
        <f>SmtRes!AA805</f>
        <v>45420.71</v>
      </c>
      <c r="O659">
        <f>ROUND(ROUND(L659*Source!I170, 2)*SmtRes!DA805, 2)</f>
        <v>0.19</v>
      </c>
      <c r="P659">
        <f>SmtRes!AG805</f>
        <v>0</v>
      </c>
      <c r="Q659">
        <f>SmtRes!DC805</f>
        <v>0</v>
      </c>
      <c r="R659">
        <f>ROUND(ROUND(Q659*Source!I170, 2)*1, 2)</f>
        <v>0</v>
      </c>
      <c r="S659">
        <f>SmtRes!AC805</f>
        <v>0</v>
      </c>
      <c r="T659">
        <f>ROUND(ROUND(Q659*Source!I170, 2)*SmtRes!AK805, 2)</f>
        <v>0</v>
      </c>
      <c r="U659">
        <v>3</v>
      </c>
      <c r="Z659">
        <f>SmtRes!X805</f>
        <v>-936363311</v>
      </c>
      <c r="AA659">
        <v>1953540998</v>
      </c>
      <c r="AB659">
        <v>-698170758</v>
      </c>
    </row>
    <row r="660" spans="1:28" x14ac:dyDescent="0.2">
      <c r="A660">
        <v>20</v>
      </c>
      <c r="B660">
        <v>804</v>
      </c>
      <c r="C660">
        <v>3</v>
      </c>
      <c r="D660">
        <v>0</v>
      </c>
      <c r="E660">
        <f>SmtRes!AV804</f>
        <v>0</v>
      </c>
      <c r="F660" t="str">
        <f>SmtRes!I804</f>
        <v>08.2.02.11-0007</v>
      </c>
      <c r="G660" t="str">
        <f>SmtRes!K804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660" t="str">
        <f>SmtRes!O804</f>
        <v>10 м</v>
      </c>
      <c r="I660">
        <f>SmtRes!Y804*Source!I170</f>
        <v>2.6292200000000003E-3</v>
      </c>
      <c r="J660">
        <f>SmtRes!AO804</f>
        <v>1</v>
      </c>
      <c r="K660">
        <f>SmtRes!AE804</f>
        <v>64.47</v>
      </c>
      <c r="L660">
        <f>SmtRes!DB804</f>
        <v>1.21</v>
      </c>
      <c r="M660">
        <f>ROUND(ROUND(L660*Source!I170, 2)*1, 2)</f>
        <v>0.17</v>
      </c>
      <c r="N660">
        <f>SmtRes!AA804</f>
        <v>616.33000000000004</v>
      </c>
      <c r="O660">
        <f>ROUND(ROUND(L660*Source!I170, 2)*SmtRes!DA804, 2)</f>
        <v>1.63</v>
      </c>
      <c r="P660">
        <f>SmtRes!AG804</f>
        <v>0</v>
      </c>
      <c r="Q660">
        <f>SmtRes!DC804</f>
        <v>0</v>
      </c>
      <c r="R660">
        <f>ROUND(ROUND(Q660*Source!I170, 2)*1, 2)</f>
        <v>0</v>
      </c>
      <c r="S660">
        <f>SmtRes!AC804</f>
        <v>0</v>
      </c>
      <c r="T660">
        <f>ROUND(ROUND(Q660*Source!I170, 2)*SmtRes!AK804, 2)</f>
        <v>0</v>
      </c>
      <c r="U660">
        <v>3</v>
      </c>
      <c r="Z660">
        <f>SmtRes!X804</f>
        <v>4483628</v>
      </c>
      <c r="AA660">
        <v>-1842154134</v>
      </c>
      <c r="AB660">
        <v>494097890</v>
      </c>
    </row>
    <row r="661" spans="1:28" x14ac:dyDescent="0.2">
      <c r="A661">
        <v>20</v>
      </c>
      <c r="B661">
        <v>802</v>
      </c>
      <c r="C661">
        <v>3</v>
      </c>
      <c r="D661">
        <v>0</v>
      </c>
      <c r="E661">
        <f>SmtRes!AV802</f>
        <v>0</v>
      </c>
      <c r="F661" t="str">
        <f>SmtRes!I802</f>
        <v>01.7.20.08-0071</v>
      </c>
      <c r="G661" t="str">
        <f>SmtRes!K802</f>
        <v>Канаты пеньковые пропитанные</v>
      </c>
      <c r="H661" t="str">
        <f>SmtRes!O802</f>
        <v>т</v>
      </c>
      <c r="I661">
        <f>SmtRes!Y802*Source!I170</f>
        <v>1.4060000000000001E-5</v>
      </c>
      <c r="J661">
        <f>SmtRes!AO802</f>
        <v>1</v>
      </c>
      <c r="K661">
        <f>SmtRes!AE802</f>
        <v>30728.69</v>
      </c>
      <c r="L661">
        <f>SmtRes!DB802</f>
        <v>3.07</v>
      </c>
      <c r="M661">
        <f>ROUND(ROUND(L661*Source!I170, 2)*1, 2)</f>
        <v>0.43</v>
      </c>
      <c r="N661">
        <f>SmtRes!AA802</f>
        <v>293766.28000000003</v>
      </c>
      <c r="O661">
        <f>ROUND(ROUND(L661*Source!I170, 2)*SmtRes!DA802, 2)</f>
        <v>4.1100000000000003</v>
      </c>
      <c r="P661">
        <f>SmtRes!AG802</f>
        <v>0</v>
      </c>
      <c r="Q661">
        <f>SmtRes!DC802</f>
        <v>0</v>
      </c>
      <c r="R661">
        <f>ROUND(ROUND(Q661*Source!I170, 2)*1, 2)</f>
        <v>0</v>
      </c>
      <c r="S661">
        <f>SmtRes!AC802</f>
        <v>0</v>
      </c>
      <c r="T661">
        <f>ROUND(ROUND(Q661*Source!I170, 2)*SmtRes!AK802, 2)</f>
        <v>0</v>
      </c>
      <c r="U661">
        <v>3</v>
      </c>
      <c r="Z661">
        <f>SmtRes!X802</f>
        <v>-1850711024</v>
      </c>
      <c r="AA661">
        <v>-1306267028</v>
      </c>
      <c r="AB661">
        <v>466771672</v>
      </c>
    </row>
    <row r="662" spans="1:28" x14ac:dyDescent="0.2">
      <c r="A662">
        <v>20</v>
      </c>
      <c r="B662">
        <v>801</v>
      </c>
      <c r="C662">
        <v>3</v>
      </c>
      <c r="D662">
        <v>0</v>
      </c>
      <c r="E662">
        <f>SmtRes!AV801</f>
        <v>0</v>
      </c>
      <c r="F662" t="str">
        <f>SmtRes!I801</f>
        <v>01.7.15.06-0111</v>
      </c>
      <c r="G662" t="str">
        <f>SmtRes!K801</f>
        <v>Гвозди строительные</v>
      </c>
      <c r="H662" t="str">
        <f>SmtRes!O801</f>
        <v>т</v>
      </c>
      <c r="I662">
        <f>SmtRes!Y801*Source!I170</f>
        <v>1.4060000000000002E-6</v>
      </c>
      <c r="J662">
        <f>SmtRes!AO801</f>
        <v>1</v>
      </c>
      <c r="K662">
        <f>SmtRes!AE801</f>
        <v>7671.42</v>
      </c>
      <c r="L662">
        <f>SmtRes!DB801</f>
        <v>0.08</v>
      </c>
      <c r="M662">
        <f>ROUND(ROUND(L662*Source!I170, 2)*1, 2)</f>
        <v>0.01</v>
      </c>
      <c r="N662">
        <f>SmtRes!AA801</f>
        <v>73338.78</v>
      </c>
      <c r="O662">
        <f>ROUND(ROUND(L662*Source!I170, 2)*SmtRes!DA801, 2)</f>
        <v>0.1</v>
      </c>
      <c r="P662">
        <f>SmtRes!AG801</f>
        <v>0</v>
      </c>
      <c r="Q662">
        <f>SmtRes!DC801</f>
        <v>0</v>
      </c>
      <c r="R662">
        <f>ROUND(ROUND(Q662*Source!I170, 2)*1, 2)</f>
        <v>0</v>
      </c>
      <c r="S662">
        <f>SmtRes!AC801</f>
        <v>0</v>
      </c>
      <c r="T662">
        <f>ROUND(ROUND(Q662*Source!I170, 2)*SmtRes!AK801, 2)</f>
        <v>0</v>
      </c>
      <c r="U662">
        <v>3</v>
      </c>
      <c r="Z662">
        <f>SmtRes!X801</f>
        <v>628974256</v>
      </c>
      <c r="AA662">
        <v>115486231</v>
      </c>
      <c r="AB662">
        <v>761367653</v>
      </c>
    </row>
    <row r="663" spans="1:28" x14ac:dyDescent="0.2">
      <c r="A663">
        <v>20</v>
      </c>
      <c r="B663">
        <v>800</v>
      </c>
      <c r="C663">
        <v>3</v>
      </c>
      <c r="D663">
        <v>0</v>
      </c>
      <c r="E663">
        <f>SmtRes!AV800</f>
        <v>0</v>
      </c>
      <c r="F663" t="str">
        <f>SmtRes!I800</f>
        <v>01.7.15.03-0041</v>
      </c>
      <c r="G663" t="str">
        <f>SmtRes!K800</f>
        <v>Болты с гайками и шайбами строительные</v>
      </c>
      <c r="H663" t="str">
        <f>SmtRes!O800</f>
        <v>т</v>
      </c>
      <c r="I663">
        <f>SmtRes!Y800*Source!I170</f>
        <v>3.0931999999999999E-3</v>
      </c>
      <c r="J663">
        <f>SmtRes!AO800</f>
        <v>1</v>
      </c>
      <c r="K663">
        <f>SmtRes!AE800</f>
        <v>15854.58</v>
      </c>
      <c r="L663">
        <f>SmtRes!DB800</f>
        <v>348.8</v>
      </c>
      <c r="M663">
        <f>ROUND(ROUND(L663*Source!I170, 2)*1, 2)</f>
        <v>49.04</v>
      </c>
      <c r="N663">
        <f>SmtRes!AA800</f>
        <v>151569.78</v>
      </c>
      <c r="O663">
        <f>ROUND(ROUND(L663*Source!I170, 2)*SmtRes!DA800, 2)</f>
        <v>468.82</v>
      </c>
      <c r="P663">
        <f>SmtRes!AG800</f>
        <v>0</v>
      </c>
      <c r="Q663">
        <f>SmtRes!DC800</f>
        <v>0</v>
      </c>
      <c r="R663">
        <f>ROUND(ROUND(Q663*Source!I170, 2)*1, 2)</f>
        <v>0</v>
      </c>
      <c r="S663">
        <f>SmtRes!AC800</f>
        <v>0</v>
      </c>
      <c r="T663">
        <f>ROUND(ROUND(Q663*Source!I170, 2)*SmtRes!AK800, 2)</f>
        <v>0</v>
      </c>
      <c r="U663">
        <v>3</v>
      </c>
      <c r="Z663">
        <f>SmtRes!X800</f>
        <v>-1069540660</v>
      </c>
      <c r="AA663">
        <v>-1725338024</v>
      </c>
      <c r="AB663">
        <v>-166622240</v>
      </c>
    </row>
    <row r="664" spans="1:28" x14ac:dyDescent="0.2">
      <c r="A664">
        <v>20</v>
      </c>
      <c r="B664">
        <v>799</v>
      </c>
      <c r="C664">
        <v>2</v>
      </c>
      <c r="D664">
        <v>0</v>
      </c>
      <c r="E664">
        <f>SmtRes!AV799</f>
        <v>0</v>
      </c>
      <c r="F664" t="str">
        <f>SmtRes!I799</f>
        <v>91.14.02-001</v>
      </c>
      <c r="G664" t="str">
        <f>SmtRes!K799</f>
        <v>Автомобили бортовые, грузоподъемность до 5 т</v>
      </c>
      <c r="H664" t="str">
        <f>SmtRes!O799</f>
        <v>маш.-ч</v>
      </c>
      <c r="I664">
        <f>SmtRes!Y799*Source!I170</f>
        <v>3.5329264999999999E-2</v>
      </c>
      <c r="J664">
        <f>SmtRes!AO799</f>
        <v>1</v>
      </c>
      <c r="K664">
        <f>SmtRes!AF799</f>
        <v>86.79</v>
      </c>
      <c r="L664">
        <f>SmtRes!DB799</f>
        <v>21.81</v>
      </c>
      <c r="M664">
        <f>ROUND(ROUND(L664*Source!I170, 2)*1, 2)</f>
        <v>3.07</v>
      </c>
      <c r="N664">
        <f>SmtRes!AB799</f>
        <v>1234.1500000000001</v>
      </c>
      <c r="O664">
        <f>ROUND(ROUND(L664*Source!I170, 2)*SmtRes!DA799, 2)</f>
        <v>43.66</v>
      </c>
      <c r="P664">
        <f>SmtRes!AG799</f>
        <v>10.130000000000001</v>
      </c>
      <c r="Q664">
        <f>SmtRes!DC799</f>
        <v>2.79</v>
      </c>
      <c r="R664">
        <f>ROUND(ROUND(Q664*Source!I170, 2)*1, 2)</f>
        <v>0.39</v>
      </c>
      <c r="S664">
        <f>SmtRes!AC799</f>
        <v>495.96</v>
      </c>
      <c r="T664">
        <f>ROUND(ROUND(Q664*Source!I170, 2)*SmtRes!AK799, 2)</f>
        <v>19.09</v>
      </c>
      <c r="U664">
        <v>2</v>
      </c>
      <c r="Z664">
        <f>SmtRes!X799</f>
        <v>1171957361</v>
      </c>
      <c r="AA664">
        <v>1399406067</v>
      </c>
      <c r="AB664">
        <v>-337305530</v>
      </c>
    </row>
    <row r="665" spans="1:28" x14ac:dyDescent="0.2">
      <c r="A665">
        <v>20</v>
      </c>
      <c r="B665">
        <v>798</v>
      </c>
      <c r="C665">
        <v>2</v>
      </c>
      <c r="D665">
        <v>0</v>
      </c>
      <c r="E665">
        <f>SmtRes!AV798</f>
        <v>0</v>
      </c>
      <c r="F665" t="str">
        <f>SmtRes!I798</f>
        <v>91.06.03-062</v>
      </c>
      <c r="G665" t="str">
        <f>SmtRes!K798</f>
        <v>Лебедки электрические тяговым усилием до 31,39 кН (3,2 т)</v>
      </c>
      <c r="H665" t="str">
        <f>SmtRes!O798</f>
        <v>маш.-ч</v>
      </c>
      <c r="I665">
        <f>SmtRes!Y798*Source!I170</f>
        <v>1.5991140999999998</v>
      </c>
      <c r="J665">
        <f>SmtRes!AO798</f>
        <v>1</v>
      </c>
      <c r="K665">
        <f>SmtRes!AF798</f>
        <v>6.99</v>
      </c>
      <c r="L665">
        <f>SmtRes!DB798</f>
        <v>79.5</v>
      </c>
      <c r="M665">
        <f>ROUND(ROUND(L665*Source!I170, 2)*1, 2)</f>
        <v>11.18</v>
      </c>
      <c r="N665">
        <f>SmtRes!AB798</f>
        <v>99.4</v>
      </c>
      <c r="O665">
        <f>ROUND(ROUND(L665*Source!I170, 2)*SmtRes!DA798, 2)</f>
        <v>158.97999999999999</v>
      </c>
      <c r="P665">
        <f>SmtRes!AG798</f>
        <v>0</v>
      </c>
      <c r="Q665">
        <f>SmtRes!DC798</f>
        <v>0</v>
      </c>
      <c r="R665">
        <f>ROUND(ROUND(Q665*Source!I170, 2)*1, 2)</f>
        <v>0</v>
      </c>
      <c r="S665">
        <f>SmtRes!AC798</f>
        <v>0</v>
      </c>
      <c r="T665">
        <f>ROUND(ROUND(Q665*Source!I170, 2)*SmtRes!AK798, 2)</f>
        <v>0</v>
      </c>
      <c r="U665">
        <v>2</v>
      </c>
      <c r="Z665">
        <f>SmtRes!X798</f>
        <v>-1684488578</v>
      </c>
      <c r="AA665">
        <v>-882085454</v>
      </c>
      <c r="AB665">
        <v>-173233373</v>
      </c>
    </row>
    <row r="666" spans="1:28" x14ac:dyDescent="0.2">
      <c r="A666">
        <v>20</v>
      </c>
      <c r="B666">
        <v>797</v>
      </c>
      <c r="C666">
        <v>2</v>
      </c>
      <c r="D666">
        <v>0</v>
      </c>
      <c r="E666">
        <f>SmtRes!AV797</f>
        <v>0</v>
      </c>
      <c r="F666" t="str">
        <f>SmtRes!I797</f>
        <v>91.05.05-014</v>
      </c>
      <c r="G666" t="str">
        <f>SmtRes!K797</f>
        <v>Краны на автомобильном ходу, грузоподъемность 10 т</v>
      </c>
      <c r="H666" t="str">
        <f>SmtRes!O797</f>
        <v>маш.-ч</v>
      </c>
      <c r="I666">
        <f>SmtRes!Y797*Source!I170</f>
        <v>2.2313219999999998E-2</v>
      </c>
      <c r="J666">
        <f>SmtRes!AO797</f>
        <v>1</v>
      </c>
      <c r="K666">
        <f>SmtRes!AF797</f>
        <v>112.77</v>
      </c>
      <c r="L666">
        <f>SmtRes!DB797</f>
        <v>17.89</v>
      </c>
      <c r="M666">
        <f>ROUND(ROUND(L666*Source!I170, 2)*1, 2)</f>
        <v>2.52</v>
      </c>
      <c r="N666">
        <f>SmtRes!AB797</f>
        <v>1603.59</v>
      </c>
      <c r="O666">
        <f>ROUND(ROUND(L666*Source!I170, 2)*SmtRes!DA797, 2)</f>
        <v>35.83</v>
      </c>
      <c r="P666">
        <f>SmtRes!AG797</f>
        <v>11.84</v>
      </c>
      <c r="Q666">
        <f>SmtRes!DC797</f>
        <v>2.0699999999999998</v>
      </c>
      <c r="R666">
        <f>ROUND(ROUND(Q666*Source!I170, 2)*1, 2)</f>
        <v>0.28999999999999998</v>
      </c>
      <c r="S666">
        <f>SmtRes!AC797</f>
        <v>579.69000000000005</v>
      </c>
      <c r="T666">
        <f>ROUND(ROUND(Q666*Source!I170, 2)*SmtRes!AK797, 2)</f>
        <v>14.2</v>
      </c>
      <c r="U666">
        <v>2</v>
      </c>
      <c r="Z666">
        <f>SmtRes!X797</f>
        <v>903590057</v>
      </c>
      <c r="AA666">
        <v>1187349410</v>
      </c>
      <c r="AB666">
        <v>135634892</v>
      </c>
    </row>
    <row r="667" spans="1:28" x14ac:dyDescent="0.2">
      <c r="A667">
        <v>20</v>
      </c>
      <c r="B667">
        <v>795</v>
      </c>
      <c r="C667">
        <v>1</v>
      </c>
      <c r="D667">
        <v>0</v>
      </c>
      <c r="E667">
        <f>SmtRes!AV795</f>
        <v>1</v>
      </c>
      <c r="F667" t="str">
        <f>SmtRes!I795</f>
        <v>1-100-34-82</v>
      </c>
      <c r="G667" t="str">
        <f>SmtRes!K795</f>
        <v>Рабочий среднего разряда 3.4</v>
      </c>
      <c r="H667" t="str">
        <f>SmtRes!O795</f>
        <v>чел.-ч.</v>
      </c>
      <c r="I667">
        <f>SmtRes!Y795*Source!I170</f>
        <v>20.247387714999995</v>
      </c>
      <c r="J667">
        <f>SmtRes!AO795</f>
        <v>1</v>
      </c>
      <c r="K667">
        <f>SmtRes!AH795</f>
        <v>8.01</v>
      </c>
      <c r="L667">
        <f>SmtRes!DB795</f>
        <v>1268.8499999999999</v>
      </c>
      <c r="M667">
        <f>ROUND(ROUND(L667*Source!I170, 2)*1, 2)</f>
        <v>178.4</v>
      </c>
      <c r="N667">
        <f>SmtRes!AD795</f>
        <v>392.17</v>
      </c>
      <c r="O667">
        <f>ROUND(ROUND(L667*Source!I170, 2)*SmtRes!DA795, 2)</f>
        <v>8734.4599999999991</v>
      </c>
      <c r="P667">
        <f>SmtRes!AG795</f>
        <v>0</v>
      </c>
      <c r="Q667">
        <f>SmtRes!DC795</f>
        <v>0</v>
      </c>
      <c r="R667">
        <f>ROUND(ROUND(Q667*Source!I170, 2)*1, 2)</f>
        <v>0</v>
      </c>
      <c r="S667">
        <f>SmtRes!AC795</f>
        <v>0</v>
      </c>
      <c r="T667">
        <f>ROUND(ROUND(Q667*Source!I170, 2)*SmtRes!AK795, 2)</f>
        <v>0</v>
      </c>
      <c r="U667">
        <v>1</v>
      </c>
      <c r="Z667">
        <f>SmtRes!X795</f>
        <v>1680111951</v>
      </c>
      <c r="AA667">
        <v>-177446543</v>
      </c>
      <c r="AB667">
        <v>-1585260122</v>
      </c>
    </row>
    <row r="668" spans="1:28" x14ac:dyDescent="0.2">
      <c r="A668">
        <v>20</v>
      </c>
      <c r="B668">
        <v>822</v>
      </c>
      <c r="C668">
        <v>3</v>
      </c>
      <c r="D668">
        <v>0</v>
      </c>
      <c r="E668">
        <f>SmtRes!AV822</f>
        <v>0</v>
      </c>
      <c r="F668" t="str">
        <f>SmtRes!I822</f>
        <v>999-9950</v>
      </c>
      <c r="G668" t="str">
        <f>SmtRes!K822</f>
        <v>Вспомогательные ненормируемые материалы (2% от ОЗП)</v>
      </c>
      <c r="H668" t="str">
        <f>SmtRes!O822</f>
        <v>РУБ</v>
      </c>
      <c r="I668">
        <f>SmtRes!Y822*Source!I171</f>
        <v>5.925192</v>
      </c>
      <c r="J668">
        <f>SmtRes!AO822</f>
        <v>1</v>
      </c>
      <c r="K668">
        <f>SmtRes!AE822</f>
        <v>1</v>
      </c>
      <c r="L668">
        <f>SmtRes!DB822</f>
        <v>21.84</v>
      </c>
      <c r="M668">
        <f>ROUND(ROUND(L668*Source!I171, 2)*1, 2)</f>
        <v>5.93</v>
      </c>
      <c r="N668">
        <f>SmtRes!AA822</f>
        <v>9.56</v>
      </c>
      <c r="O668">
        <f>ROUND(ROUND(L668*Source!I171, 2)*SmtRes!DA822, 2)</f>
        <v>56.69</v>
      </c>
      <c r="P668">
        <f>SmtRes!AG822</f>
        <v>0</v>
      </c>
      <c r="Q668">
        <f>SmtRes!DC822</f>
        <v>0</v>
      </c>
      <c r="R668">
        <f>ROUND(ROUND(Q668*Source!I171, 2)*1, 2)</f>
        <v>0</v>
      </c>
      <c r="S668">
        <f>SmtRes!AC822</f>
        <v>0</v>
      </c>
      <c r="T668">
        <f>ROUND(ROUND(Q668*Source!I171, 2)*SmtRes!AK822, 2)</f>
        <v>0</v>
      </c>
      <c r="U668">
        <v>3</v>
      </c>
      <c r="Z668">
        <f>SmtRes!X822</f>
        <v>-1731369543</v>
      </c>
      <c r="AA668">
        <v>-1544322804</v>
      </c>
      <c r="AB668">
        <v>1831113819</v>
      </c>
    </row>
    <row r="669" spans="1:28" x14ac:dyDescent="0.2">
      <c r="A669">
        <v>20</v>
      </c>
      <c r="B669">
        <v>821</v>
      </c>
      <c r="C669">
        <v>3</v>
      </c>
      <c r="D669">
        <v>0</v>
      </c>
      <c r="E669">
        <f>SmtRes!AV821</f>
        <v>0</v>
      </c>
      <c r="F669" t="str">
        <f>SmtRes!I821</f>
        <v>01.7.11.07-0044</v>
      </c>
      <c r="G669" t="str">
        <f>SmtRes!K821</f>
        <v>Электроды диаметром 5 мм Э42</v>
      </c>
      <c r="H669" t="str">
        <f>SmtRes!O821</f>
        <v>т</v>
      </c>
      <c r="I669">
        <f>SmtRes!Y821*Source!I171</f>
        <v>5.1546999999999999E-3</v>
      </c>
      <c r="J669">
        <f>SmtRes!AO821</f>
        <v>1</v>
      </c>
      <c r="K669">
        <f>SmtRes!AE821</f>
        <v>10397.450000000001</v>
      </c>
      <c r="L669">
        <f>SmtRes!DB821</f>
        <v>197.55</v>
      </c>
      <c r="M669">
        <f>ROUND(ROUND(L669*Source!I171, 2)*1, 2)</f>
        <v>53.6</v>
      </c>
      <c r="N669">
        <f>SmtRes!AA821</f>
        <v>99399.62</v>
      </c>
      <c r="O669">
        <f>ROUND(ROUND(L669*Source!I171, 2)*SmtRes!DA821, 2)</f>
        <v>512.41999999999996</v>
      </c>
      <c r="P669">
        <f>SmtRes!AG821</f>
        <v>0</v>
      </c>
      <c r="Q669">
        <f>SmtRes!DC821</f>
        <v>0</v>
      </c>
      <c r="R669">
        <f>ROUND(ROUND(Q669*Source!I171, 2)*1, 2)</f>
        <v>0</v>
      </c>
      <c r="S669">
        <f>SmtRes!AC821</f>
        <v>0</v>
      </c>
      <c r="T669">
        <f>ROUND(ROUND(Q669*Source!I171, 2)*SmtRes!AK821, 2)</f>
        <v>0</v>
      </c>
      <c r="U669">
        <v>3</v>
      </c>
      <c r="Z669">
        <f>SmtRes!X821</f>
        <v>1392569568</v>
      </c>
      <c r="AA669">
        <v>1042670337</v>
      </c>
      <c r="AB669">
        <v>-795158670</v>
      </c>
    </row>
    <row r="670" spans="1:28" x14ac:dyDescent="0.2">
      <c r="A670">
        <v>20</v>
      </c>
      <c r="B670">
        <v>820</v>
      </c>
      <c r="C670">
        <v>3</v>
      </c>
      <c r="D670">
        <v>0</v>
      </c>
      <c r="E670">
        <f>SmtRes!AV820</f>
        <v>0</v>
      </c>
      <c r="F670" t="str">
        <f>SmtRes!I820</f>
        <v>01.3.02.09-0022</v>
      </c>
      <c r="G670" t="str">
        <f>SmtRes!K820</f>
        <v>Пропан-бутан, смесь техническая</v>
      </c>
      <c r="H670" t="str">
        <f>SmtRes!O820</f>
        <v>кг</v>
      </c>
      <c r="I670">
        <f>SmtRes!Y820*Source!I171</f>
        <v>5.4260000000000003E-2</v>
      </c>
      <c r="J670">
        <f>SmtRes!AO820</f>
        <v>1</v>
      </c>
      <c r="K670">
        <f>SmtRes!AE820</f>
        <v>4.47</v>
      </c>
      <c r="L670">
        <f>SmtRes!DB820</f>
        <v>0.89</v>
      </c>
      <c r="M670">
        <f>ROUND(ROUND(L670*Source!I171, 2)*1, 2)</f>
        <v>0.24</v>
      </c>
      <c r="N670">
        <f>SmtRes!AA820</f>
        <v>42.73</v>
      </c>
      <c r="O670">
        <f>ROUND(ROUND(L670*Source!I171, 2)*SmtRes!DA820, 2)</f>
        <v>2.29</v>
      </c>
      <c r="P670">
        <f>SmtRes!AG820</f>
        <v>0</v>
      </c>
      <c r="Q670">
        <f>SmtRes!DC820</f>
        <v>0</v>
      </c>
      <c r="R670">
        <f>ROUND(ROUND(Q670*Source!I171, 2)*1, 2)</f>
        <v>0</v>
      </c>
      <c r="S670">
        <f>SmtRes!AC820</f>
        <v>0</v>
      </c>
      <c r="T670">
        <f>ROUND(ROUND(Q670*Source!I171, 2)*SmtRes!AK820, 2)</f>
        <v>0</v>
      </c>
      <c r="U670">
        <v>3</v>
      </c>
      <c r="Z670">
        <f>SmtRes!X820</f>
        <v>-1411127917</v>
      </c>
      <c r="AA670">
        <v>83566203</v>
      </c>
      <c r="AB670">
        <v>-697753276</v>
      </c>
    </row>
    <row r="671" spans="1:28" x14ac:dyDescent="0.2">
      <c r="A671">
        <v>20</v>
      </c>
      <c r="B671">
        <v>819</v>
      </c>
      <c r="C671">
        <v>3</v>
      </c>
      <c r="D671">
        <v>0</v>
      </c>
      <c r="E671">
        <f>SmtRes!AV819</f>
        <v>0</v>
      </c>
      <c r="F671" t="str">
        <f>SmtRes!I819</f>
        <v>01.3.02.08-0001</v>
      </c>
      <c r="G671" t="str">
        <f>SmtRes!K819</f>
        <v>Кислород технический газообразный</v>
      </c>
      <c r="H671" t="str">
        <f>SmtRes!O819</f>
        <v>м3</v>
      </c>
      <c r="I671">
        <f>SmtRes!Y819*Source!I171</f>
        <v>0.16277999999999998</v>
      </c>
      <c r="J671">
        <f>SmtRes!AO819</f>
        <v>1</v>
      </c>
      <c r="K671">
        <f>SmtRes!AE819</f>
        <v>8.7899999999999991</v>
      </c>
      <c r="L671">
        <f>SmtRes!DB819</f>
        <v>5.27</v>
      </c>
      <c r="M671">
        <f>ROUND(ROUND(L671*Source!I171, 2)*1, 2)</f>
        <v>1.43</v>
      </c>
      <c r="N671">
        <f>SmtRes!AA819</f>
        <v>84.03</v>
      </c>
      <c r="O671">
        <f>ROUND(ROUND(L671*Source!I171, 2)*SmtRes!DA819, 2)</f>
        <v>13.67</v>
      </c>
      <c r="P671">
        <f>SmtRes!AG819</f>
        <v>0</v>
      </c>
      <c r="Q671">
        <f>SmtRes!DC819</f>
        <v>0</v>
      </c>
      <c r="R671">
        <f>ROUND(ROUND(Q671*Source!I171, 2)*1, 2)</f>
        <v>0</v>
      </c>
      <c r="S671">
        <f>SmtRes!AC819</f>
        <v>0</v>
      </c>
      <c r="T671">
        <f>ROUND(ROUND(Q671*Source!I171, 2)*SmtRes!AK819, 2)</f>
        <v>0</v>
      </c>
      <c r="U671">
        <v>3</v>
      </c>
      <c r="Z671">
        <f>SmtRes!X819</f>
        <v>1597319531</v>
      </c>
      <c r="AA671">
        <v>-1568691806</v>
      </c>
      <c r="AB671">
        <v>1232018711</v>
      </c>
    </row>
    <row r="672" spans="1:28" x14ac:dyDescent="0.2">
      <c r="A672">
        <v>20</v>
      </c>
      <c r="B672">
        <v>818</v>
      </c>
      <c r="C672">
        <v>2</v>
      </c>
      <c r="D672">
        <v>0</v>
      </c>
      <c r="E672">
        <f>SmtRes!AV818</f>
        <v>0</v>
      </c>
      <c r="F672" t="str">
        <f>SmtRes!I818</f>
        <v>91.21.19-031</v>
      </c>
      <c r="G672" t="str">
        <f>SmtRes!K818</f>
        <v>Станок сверлильный</v>
      </c>
      <c r="H672" t="str">
        <f>SmtRes!O818</f>
        <v>маш.-ч</v>
      </c>
      <c r="I672">
        <f>SmtRes!Y818*Source!I171</f>
        <v>0.86110619999999982</v>
      </c>
      <c r="J672">
        <f>SmtRes!AO818</f>
        <v>1</v>
      </c>
      <c r="K672">
        <f>SmtRes!AF818</f>
        <v>2.4</v>
      </c>
      <c r="L672">
        <f>SmtRes!DB818</f>
        <v>7.62</v>
      </c>
      <c r="M672">
        <f>ROUND(ROUND(L672*Source!I171, 2)*1, 2)</f>
        <v>2.0699999999999998</v>
      </c>
      <c r="N672">
        <f>SmtRes!AB818</f>
        <v>34.130000000000003</v>
      </c>
      <c r="O672">
        <f>ROUND(ROUND(L672*Source!I171, 2)*SmtRes!DA818, 2)</f>
        <v>29.44</v>
      </c>
      <c r="P672">
        <f>SmtRes!AG818</f>
        <v>0</v>
      </c>
      <c r="Q672">
        <f>SmtRes!DC818</f>
        <v>0</v>
      </c>
      <c r="R672">
        <f>ROUND(ROUND(Q672*Source!I171, 2)*1, 2)</f>
        <v>0</v>
      </c>
      <c r="S672">
        <f>SmtRes!AC818</f>
        <v>0</v>
      </c>
      <c r="T672">
        <f>ROUND(ROUND(Q672*Source!I171, 2)*SmtRes!AK818, 2)</f>
        <v>0</v>
      </c>
      <c r="U672">
        <v>2</v>
      </c>
      <c r="Z672">
        <f>SmtRes!X818</f>
        <v>-1230184811</v>
      </c>
      <c r="AA672">
        <v>228018258</v>
      </c>
      <c r="AB672">
        <v>1587757892</v>
      </c>
    </row>
    <row r="673" spans="1:28" x14ac:dyDescent="0.2">
      <c r="A673">
        <v>20</v>
      </c>
      <c r="B673">
        <v>817</v>
      </c>
      <c r="C673">
        <v>2</v>
      </c>
      <c r="D673">
        <v>0</v>
      </c>
      <c r="E673">
        <f>SmtRes!AV817</f>
        <v>0</v>
      </c>
      <c r="F673" t="str">
        <f>SmtRes!I817</f>
        <v>91.21.16-001</v>
      </c>
      <c r="G673" t="str">
        <f>SmtRes!K817</f>
        <v>Пресс-ножницы комбинированные</v>
      </c>
      <c r="H673" t="str">
        <f>SmtRes!O817</f>
        <v>маш.-ч</v>
      </c>
      <c r="I673">
        <f>SmtRes!Y817*Source!I171</f>
        <v>0.28703539999999994</v>
      </c>
      <c r="J673">
        <f>SmtRes!AO817</f>
        <v>1</v>
      </c>
      <c r="K673">
        <f>SmtRes!AF817</f>
        <v>14.3</v>
      </c>
      <c r="L673">
        <f>SmtRes!DB817</f>
        <v>15.13</v>
      </c>
      <c r="M673">
        <f>ROUND(ROUND(L673*Source!I171, 2)*1, 2)</f>
        <v>4.0999999999999996</v>
      </c>
      <c r="N673">
        <f>SmtRes!AB817</f>
        <v>203.35</v>
      </c>
      <c r="O673">
        <f>ROUND(ROUND(L673*Source!I171, 2)*SmtRes!DA817, 2)</f>
        <v>58.3</v>
      </c>
      <c r="P673">
        <f>SmtRes!AG817</f>
        <v>8.82</v>
      </c>
      <c r="Q673">
        <f>SmtRes!DC817</f>
        <v>10.27</v>
      </c>
      <c r="R673">
        <f>ROUND(ROUND(Q673*Source!I171, 2)*1, 2)</f>
        <v>2.79</v>
      </c>
      <c r="S673">
        <f>SmtRes!AC817</f>
        <v>431.83</v>
      </c>
      <c r="T673">
        <f>ROUND(ROUND(Q673*Source!I171, 2)*SmtRes!AK817, 2)</f>
        <v>136.6</v>
      </c>
      <c r="U673">
        <v>2</v>
      </c>
      <c r="Z673">
        <f>SmtRes!X817</f>
        <v>-575501913</v>
      </c>
      <c r="AA673">
        <v>1649159373</v>
      </c>
      <c r="AB673">
        <v>-48586562</v>
      </c>
    </row>
    <row r="674" spans="1:28" x14ac:dyDescent="0.2">
      <c r="A674">
        <v>20</v>
      </c>
      <c r="B674">
        <v>816</v>
      </c>
      <c r="C674">
        <v>2</v>
      </c>
      <c r="D674">
        <v>0</v>
      </c>
      <c r="E674">
        <f>SmtRes!AV816</f>
        <v>0</v>
      </c>
      <c r="F674" t="str">
        <f>SmtRes!I816</f>
        <v>91.17.04-042</v>
      </c>
      <c r="G674" t="str">
        <f>SmtRes!K816</f>
        <v>Аппарат для газовой сварки и резки</v>
      </c>
      <c r="H674" t="str">
        <f>SmtRes!O816</f>
        <v>маш.-ч</v>
      </c>
      <c r="I674">
        <f>SmtRes!Y816*Source!I171</f>
        <v>0.32291482499999991</v>
      </c>
      <c r="J674">
        <f>SmtRes!AO816</f>
        <v>1</v>
      </c>
      <c r="K674">
        <f>SmtRes!AF816</f>
        <v>1.2</v>
      </c>
      <c r="L674">
        <f>SmtRes!DB816</f>
        <v>1.43</v>
      </c>
      <c r="M674">
        <f>ROUND(ROUND(L674*Source!I171, 2)*1, 2)</f>
        <v>0.39</v>
      </c>
      <c r="N674">
        <f>SmtRes!AB816</f>
        <v>17.059999999999999</v>
      </c>
      <c r="O674">
        <f>ROUND(ROUND(L674*Source!I171, 2)*SmtRes!DA816, 2)</f>
        <v>5.55</v>
      </c>
      <c r="P674">
        <f>SmtRes!AG816</f>
        <v>0</v>
      </c>
      <c r="Q674">
        <f>SmtRes!DC816</f>
        <v>0</v>
      </c>
      <c r="R674">
        <f>ROUND(ROUND(Q674*Source!I171, 2)*1, 2)</f>
        <v>0</v>
      </c>
      <c r="S674">
        <f>SmtRes!AC816</f>
        <v>0</v>
      </c>
      <c r="T674">
        <f>ROUND(ROUND(Q674*Source!I171, 2)*SmtRes!AK816, 2)</f>
        <v>0</v>
      </c>
      <c r="U674">
        <v>2</v>
      </c>
      <c r="Z674">
        <f>SmtRes!X816</f>
        <v>-1135352110</v>
      </c>
      <c r="AA674">
        <v>-1753312835</v>
      </c>
      <c r="AB674">
        <v>-897136582</v>
      </c>
    </row>
    <row r="675" spans="1:28" x14ac:dyDescent="0.2">
      <c r="A675">
        <v>20</v>
      </c>
      <c r="B675">
        <v>815</v>
      </c>
      <c r="C675">
        <v>2</v>
      </c>
      <c r="D675">
        <v>0</v>
      </c>
      <c r="E675">
        <f>SmtRes!AV815</f>
        <v>0</v>
      </c>
      <c r="F675" t="str">
        <f>SmtRes!I815</f>
        <v>91.17.04-011</v>
      </c>
      <c r="G675" t="str">
        <f>SmtRes!K815</f>
        <v>Автоматы сварочные номинальным сварочным током 450-1250 А</v>
      </c>
      <c r="H675" t="str">
        <f>SmtRes!O815</f>
        <v>маш.-ч</v>
      </c>
      <c r="I675">
        <f>SmtRes!Y815*Source!I171</f>
        <v>15.571670449999996</v>
      </c>
      <c r="J675">
        <f>SmtRes!AO815</f>
        <v>1</v>
      </c>
      <c r="K675">
        <f>SmtRes!AF815</f>
        <v>45.41</v>
      </c>
      <c r="L675">
        <f>SmtRes!DB815</f>
        <v>2606.37</v>
      </c>
      <c r="M675">
        <f>ROUND(ROUND(L675*Source!I171, 2)*1, 2)</f>
        <v>707.11</v>
      </c>
      <c r="N675">
        <f>SmtRes!AB815</f>
        <v>645.73</v>
      </c>
      <c r="O675">
        <f>ROUND(ROUND(L675*Source!I171, 2)*SmtRes!DA815, 2)</f>
        <v>10055.1</v>
      </c>
      <c r="P675">
        <f>SmtRes!AG815</f>
        <v>0</v>
      </c>
      <c r="Q675">
        <f>SmtRes!DC815</f>
        <v>0</v>
      </c>
      <c r="R675">
        <f>ROUND(ROUND(Q675*Source!I171, 2)*1, 2)</f>
        <v>0</v>
      </c>
      <c r="S675">
        <f>SmtRes!AC815</f>
        <v>0</v>
      </c>
      <c r="T675">
        <f>ROUND(ROUND(Q675*Source!I171, 2)*SmtRes!AK815, 2)</f>
        <v>0</v>
      </c>
      <c r="U675">
        <v>2</v>
      </c>
      <c r="Z675">
        <f>SmtRes!X815</f>
        <v>-1102194877</v>
      </c>
      <c r="AA675">
        <v>-1606468575</v>
      </c>
      <c r="AB675">
        <v>772401555</v>
      </c>
    </row>
    <row r="676" spans="1:28" x14ac:dyDescent="0.2">
      <c r="A676">
        <v>20</v>
      </c>
      <c r="B676">
        <v>814</v>
      </c>
      <c r="C676">
        <v>2</v>
      </c>
      <c r="D676">
        <v>0</v>
      </c>
      <c r="E676">
        <f>SmtRes!AV814</f>
        <v>0</v>
      </c>
      <c r="F676" t="str">
        <f>SmtRes!I814</f>
        <v>91.14.02-002</v>
      </c>
      <c r="G676" t="str">
        <f>SmtRes!K814</f>
        <v>Автомобили бортовые, грузоподъемность до 8 т</v>
      </c>
      <c r="H676" t="str">
        <f>SmtRes!O814</f>
        <v>маш.-ч</v>
      </c>
      <c r="I676">
        <f>SmtRes!Y814*Source!I171</f>
        <v>0.17939712499999996</v>
      </c>
      <c r="J676">
        <f>SmtRes!AO814</f>
        <v>1</v>
      </c>
      <c r="K676">
        <f>SmtRes!AF814</f>
        <v>107.03</v>
      </c>
      <c r="L676">
        <f>SmtRes!DB814</f>
        <v>70.78</v>
      </c>
      <c r="M676">
        <f>ROUND(ROUND(L676*Source!I171, 2)*1, 2)</f>
        <v>19.2</v>
      </c>
      <c r="N676">
        <f>SmtRes!AB814</f>
        <v>1521.97</v>
      </c>
      <c r="O676">
        <f>ROUND(ROUND(L676*Source!I171, 2)*SmtRes!DA814, 2)</f>
        <v>273.02</v>
      </c>
      <c r="P676">
        <f>SmtRes!AG814</f>
        <v>10.130000000000001</v>
      </c>
      <c r="Q676">
        <f>SmtRes!DC814</f>
        <v>7.38</v>
      </c>
      <c r="R676">
        <f>ROUND(ROUND(Q676*Source!I171, 2)*1, 2)</f>
        <v>2</v>
      </c>
      <c r="S676">
        <f>SmtRes!AC814</f>
        <v>495.96</v>
      </c>
      <c r="T676">
        <f>ROUND(ROUND(Q676*Source!I171, 2)*SmtRes!AK814, 2)</f>
        <v>97.92</v>
      </c>
      <c r="U676">
        <v>2</v>
      </c>
      <c r="Z676">
        <f>SmtRes!X814</f>
        <v>1565185662</v>
      </c>
      <c r="AA676">
        <v>714135053</v>
      </c>
      <c r="AB676">
        <v>57213464</v>
      </c>
    </row>
    <row r="677" spans="1:28" x14ac:dyDescent="0.2">
      <c r="A677">
        <v>20</v>
      </c>
      <c r="B677">
        <v>813</v>
      </c>
      <c r="C677">
        <v>2</v>
      </c>
      <c r="D677">
        <v>0</v>
      </c>
      <c r="E677">
        <f>SmtRes!AV813</f>
        <v>0</v>
      </c>
      <c r="F677" t="str">
        <f>SmtRes!I813</f>
        <v>91.06.03-062</v>
      </c>
      <c r="G677" t="str">
        <f>SmtRes!K813</f>
        <v>Лебедки электрические тяговым усилием до 31,39 кН (3,2 т)</v>
      </c>
      <c r="H677" t="str">
        <f>SmtRes!O813</f>
        <v>маш.-ч</v>
      </c>
      <c r="I677">
        <f>SmtRes!Y813*Source!I171</f>
        <v>0.49154812249999991</v>
      </c>
      <c r="J677">
        <f>SmtRes!AO813</f>
        <v>1</v>
      </c>
      <c r="K677">
        <f>SmtRes!AF813</f>
        <v>6.99</v>
      </c>
      <c r="L677">
        <f>SmtRes!DB813</f>
        <v>12.67</v>
      </c>
      <c r="M677">
        <f>ROUND(ROUND(L677*Source!I171, 2)*1, 2)</f>
        <v>3.44</v>
      </c>
      <c r="N677">
        <f>SmtRes!AB813</f>
        <v>99.4</v>
      </c>
      <c r="O677">
        <f>ROUND(ROUND(L677*Source!I171, 2)*SmtRes!DA813, 2)</f>
        <v>48.92</v>
      </c>
      <c r="P677">
        <f>SmtRes!AG813</f>
        <v>0</v>
      </c>
      <c r="Q677">
        <f>SmtRes!DC813</f>
        <v>0</v>
      </c>
      <c r="R677">
        <f>ROUND(ROUND(Q677*Source!I171, 2)*1, 2)</f>
        <v>0</v>
      </c>
      <c r="S677">
        <f>SmtRes!AC813</f>
        <v>0</v>
      </c>
      <c r="T677">
        <f>ROUND(ROUND(Q677*Source!I171, 2)*SmtRes!AK813, 2)</f>
        <v>0</v>
      </c>
      <c r="U677">
        <v>2</v>
      </c>
      <c r="Z677">
        <f>SmtRes!X813</f>
        <v>-1684488578</v>
      </c>
      <c r="AA677">
        <v>-882085454</v>
      </c>
      <c r="AB677">
        <v>-173233373</v>
      </c>
    </row>
    <row r="678" spans="1:28" x14ac:dyDescent="0.2">
      <c r="A678">
        <v>20</v>
      </c>
      <c r="B678">
        <v>812</v>
      </c>
      <c r="C678">
        <v>2</v>
      </c>
      <c r="D678">
        <v>0</v>
      </c>
      <c r="E678">
        <f>SmtRes!AV812</f>
        <v>0</v>
      </c>
      <c r="F678" t="str">
        <f>SmtRes!I812</f>
        <v>91.05.05-014</v>
      </c>
      <c r="G678" t="str">
        <f>SmtRes!K812</f>
        <v>Краны на автомобильном ходу, грузоподъемность 10 т</v>
      </c>
      <c r="H678" t="str">
        <f>SmtRes!O812</f>
        <v>маш.-ч</v>
      </c>
      <c r="I678">
        <f>SmtRes!Y812*Source!I171</f>
        <v>0.17939712499999996</v>
      </c>
      <c r="J678">
        <f>SmtRes!AO812</f>
        <v>1</v>
      </c>
      <c r="K678">
        <f>SmtRes!AF812</f>
        <v>112.77</v>
      </c>
      <c r="L678">
        <f>SmtRes!DB812</f>
        <v>74.58</v>
      </c>
      <c r="M678">
        <f>ROUND(ROUND(L678*Source!I171, 2)*1, 2)</f>
        <v>20.23</v>
      </c>
      <c r="N678">
        <f>SmtRes!AB812</f>
        <v>1603.59</v>
      </c>
      <c r="O678">
        <f>ROUND(ROUND(L678*Source!I171, 2)*SmtRes!DA812, 2)</f>
        <v>287.67</v>
      </c>
      <c r="P678">
        <f>SmtRes!AG812</f>
        <v>11.84</v>
      </c>
      <c r="Q678">
        <f>SmtRes!DC812</f>
        <v>8.61</v>
      </c>
      <c r="R678">
        <f>ROUND(ROUND(Q678*Source!I171, 2)*1, 2)</f>
        <v>2.34</v>
      </c>
      <c r="S678">
        <f>SmtRes!AC812</f>
        <v>579.69000000000005</v>
      </c>
      <c r="T678">
        <f>ROUND(ROUND(Q678*Source!I171, 2)*SmtRes!AK812, 2)</f>
        <v>114.57</v>
      </c>
      <c r="U678">
        <v>2</v>
      </c>
      <c r="Z678">
        <f>SmtRes!X812</f>
        <v>903590057</v>
      </c>
      <c r="AA678">
        <v>1187349410</v>
      </c>
      <c r="AB678">
        <v>135634892</v>
      </c>
    </row>
    <row r="679" spans="1:28" x14ac:dyDescent="0.2">
      <c r="A679">
        <v>20</v>
      </c>
      <c r="B679">
        <v>810</v>
      </c>
      <c r="C679">
        <v>1</v>
      </c>
      <c r="D679">
        <v>0</v>
      </c>
      <c r="E679">
        <f>SmtRes!AV810</f>
        <v>1</v>
      </c>
      <c r="F679" t="str">
        <f>SmtRes!I810</f>
        <v>1-100-38-82</v>
      </c>
      <c r="G679" t="str">
        <f>SmtRes!K810</f>
        <v>Рабочий среднего разряда 3.8</v>
      </c>
      <c r="H679" t="str">
        <f>SmtRes!O810</f>
        <v>чел.-ч.</v>
      </c>
      <c r="I679">
        <f>SmtRes!Y810*Source!I171</f>
        <v>46.643252499999996</v>
      </c>
      <c r="J679">
        <f>SmtRes!AO810</f>
        <v>1</v>
      </c>
      <c r="K679">
        <f>SmtRes!AH810</f>
        <v>8.4</v>
      </c>
      <c r="L679">
        <f>SmtRes!DB810</f>
        <v>1588.59</v>
      </c>
      <c r="M679">
        <f>ROUND(ROUND(L679*Source!I171, 2)*1, 2)</f>
        <v>430.98</v>
      </c>
      <c r="N679">
        <f>SmtRes!AD810</f>
        <v>411.26</v>
      </c>
      <c r="O679">
        <f>ROUND(ROUND(L679*Source!I171, 2)*SmtRes!DA810, 2)</f>
        <v>21100.78</v>
      </c>
      <c r="P679">
        <f>SmtRes!AG810</f>
        <v>0</v>
      </c>
      <c r="Q679">
        <f>SmtRes!DC810</f>
        <v>0</v>
      </c>
      <c r="R679">
        <f>ROUND(ROUND(Q679*Source!I171, 2)*1, 2)</f>
        <v>0</v>
      </c>
      <c r="S679">
        <f>SmtRes!AC810</f>
        <v>0</v>
      </c>
      <c r="T679">
        <f>ROUND(ROUND(Q679*Source!I171, 2)*SmtRes!AK810, 2)</f>
        <v>0</v>
      </c>
      <c r="U679">
        <v>1</v>
      </c>
      <c r="Z679">
        <f>SmtRes!X810</f>
        <v>300547253</v>
      </c>
      <c r="AA679">
        <v>-4682588</v>
      </c>
      <c r="AB679">
        <v>-1172100142</v>
      </c>
    </row>
    <row r="680" spans="1:28" x14ac:dyDescent="0.2">
      <c r="A680">
        <f>Source!A172</f>
        <v>17</v>
      </c>
      <c r="B680">
        <v>172</v>
      </c>
      <c r="C680">
        <v>3</v>
      </c>
      <c r="D680">
        <f>Source!BI172</f>
        <v>1</v>
      </c>
      <c r="E680">
        <f>Source!FS172</f>
        <v>0</v>
      </c>
      <c r="F680" t="str">
        <f>Source!F172</f>
        <v>08.3.08.02-0025</v>
      </c>
      <c r="G680" t="str">
        <f>Source!G172</f>
        <v>уголок 100х8 ГОСТ 8509-93</v>
      </c>
      <c r="H680" t="str">
        <f>Source!H172</f>
        <v>т</v>
      </c>
      <c r="I680">
        <f>Source!I172</f>
        <v>4.9000000000000002E-2</v>
      </c>
      <c r="J680">
        <v>1</v>
      </c>
      <c r="K680">
        <f>Source!AC172</f>
        <v>8054.39</v>
      </c>
      <c r="M680">
        <f>ROUND(K680*I680, 2)</f>
        <v>394.67</v>
      </c>
      <c r="N680">
        <f>Source!AC172*IF(Source!BC172&lt;&gt; 0, Source!BC172, 1)</f>
        <v>76999.968400000012</v>
      </c>
      <c r="O680">
        <f>ROUND(N680*I680, 2)</f>
        <v>3773</v>
      </c>
      <c r="P680">
        <f>Source!AE172</f>
        <v>0</v>
      </c>
      <c r="R680">
        <f>ROUND(P680*I680, 2)</f>
        <v>0</v>
      </c>
      <c r="S680">
        <f>Source!AE172*IF(Source!BS172&lt;&gt; 0, Source!BS172, 1)</f>
        <v>0</v>
      </c>
      <c r="T680">
        <f>ROUND(S680*I680, 2)</f>
        <v>0</v>
      </c>
      <c r="U680">
        <v>3</v>
      </c>
      <c r="Z680">
        <f>Source!GF172</f>
        <v>-1419403948</v>
      </c>
      <c r="AA680">
        <v>689206534</v>
      </c>
      <c r="AB680">
        <v>-895705931</v>
      </c>
    </row>
    <row r="681" spans="1:28" x14ac:dyDescent="0.2">
      <c r="A681">
        <f>Source!A173</f>
        <v>17</v>
      </c>
      <c r="B681">
        <v>173</v>
      </c>
      <c r="C681">
        <v>3</v>
      </c>
      <c r="D681">
        <f>Source!BI173</f>
        <v>1</v>
      </c>
      <c r="E681">
        <f>Source!FS173</f>
        <v>0</v>
      </c>
      <c r="F681" t="str">
        <f>Source!F173</f>
        <v>08.3.05.02-0058</v>
      </c>
      <c r="G681" t="str">
        <f>Source!G173</f>
        <v>лист 8  ГОСТ 19903-2015, сталь С 255</v>
      </c>
      <c r="H681" t="str">
        <f>Source!H173</f>
        <v>т</v>
      </c>
      <c r="I681">
        <f>Source!I173</f>
        <v>6.9000000000000006E-2</v>
      </c>
      <c r="J681">
        <v>1</v>
      </c>
      <c r="K681">
        <f>Source!AC173</f>
        <v>7112.97</v>
      </c>
      <c r="M681">
        <f>ROUND(K681*I681, 2)</f>
        <v>490.79</v>
      </c>
      <c r="N681">
        <f>Source!AC173*IF(Source!BC173&lt;&gt; 0, Source!BC173, 1)</f>
        <v>67999.993200000012</v>
      </c>
      <c r="O681">
        <f>ROUND(N681*I681, 2)</f>
        <v>4692</v>
      </c>
      <c r="P681">
        <f>Source!AE173</f>
        <v>0</v>
      </c>
      <c r="R681">
        <f>ROUND(P681*I681, 2)</f>
        <v>0</v>
      </c>
      <c r="S681">
        <f>Source!AE173*IF(Source!BS173&lt;&gt; 0, Source!BS173, 1)</f>
        <v>0</v>
      </c>
      <c r="T681">
        <f>ROUND(S681*I681, 2)</f>
        <v>0</v>
      </c>
      <c r="U681">
        <v>3</v>
      </c>
      <c r="Z681">
        <f>Source!GF173</f>
        <v>2137900093</v>
      </c>
      <c r="AA681">
        <v>-1618100798</v>
      </c>
      <c r="AB681">
        <v>-650409308</v>
      </c>
    </row>
    <row r="682" spans="1:28" x14ac:dyDescent="0.2">
      <c r="A682">
        <f>Source!A174</f>
        <v>17</v>
      </c>
      <c r="B682">
        <v>174</v>
      </c>
      <c r="C682">
        <v>3</v>
      </c>
      <c r="D682">
        <f>Source!BI174</f>
        <v>1</v>
      </c>
      <c r="E682">
        <f>Source!FS174</f>
        <v>0</v>
      </c>
      <c r="F682" t="str">
        <f>Source!F174</f>
        <v>08.3.01.02-0020</v>
      </c>
      <c r="G682" t="str">
        <f>Source!G174</f>
        <v>двутавр 16б2 ГОСТ Р 57837-2017</v>
      </c>
      <c r="H682" t="str">
        <f>Source!H174</f>
        <v>т</v>
      </c>
      <c r="I682">
        <f>Source!I174</f>
        <v>7.0000000000000001E-3</v>
      </c>
      <c r="J682">
        <v>1</v>
      </c>
      <c r="K682">
        <f>Source!AC174</f>
        <v>10804.39</v>
      </c>
      <c r="M682">
        <f>ROUND(K682*I682, 2)</f>
        <v>75.63</v>
      </c>
      <c r="N682">
        <f>Source!AC174*IF(Source!BC174&lt;&gt; 0, Source!BC174, 1)</f>
        <v>103289.9684</v>
      </c>
      <c r="O682">
        <f>ROUND(N682*I682, 2)</f>
        <v>723.03</v>
      </c>
      <c r="P682">
        <f>Source!AE174</f>
        <v>0</v>
      </c>
      <c r="R682">
        <f>ROUND(P682*I682, 2)</f>
        <v>0</v>
      </c>
      <c r="S682">
        <f>Source!AE174*IF(Source!BS174&lt;&gt; 0, Source!BS174, 1)</f>
        <v>0</v>
      </c>
      <c r="T682">
        <f>ROUND(S682*I682, 2)</f>
        <v>0</v>
      </c>
      <c r="U682">
        <v>3</v>
      </c>
      <c r="Z682">
        <f>Source!GF174</f>
        <v>748888633</v>
      </c>
      <c r="AA682">
        <v>-767991675</v>
      </c>
      <c r="AB682">
        <v>344220530</v>
      </c>
    </row>
    <row r="683" spans="1:28" x14ac:dyDescent="0.2">
      <c r="A683">
        <f>Source!A175</f>
        <v>17</v>
      </c>
      <c r="B683">
        <v>175</v>
      </c>
      <c r="C683">
        <v>3</v>
      </c>
      <c r="D683">
        <f>Source!BI175</f>
        <v>1</v>
      </c>
      <c r="E683">
        <f>Source!FS175</f>
        <v>0</v>
      </c>
      <c r="F683" t="str">
        <f>Source!F175</f>
        <v>08.3.08.02-0025</v>
      </c>
      <c r="G683" t="str">
        <f>Source!G175</f>
        <v>углок 50х5 ГОСТ 8509-93</v>
      </c>
      <c r="H683" t="str">
        <f>Source!H175</f>
        <v>т</v>
      </c>
      <c r="I683">
        <f>Source!I175</f>
        <v>0.16500000000000001</v>
      </c>
      <c r="J683">
        <v>1</v>
      </c>
      <c r="K683">
        <f>Source!AC175</f>
        <v>5857.74</v>
      </c>
      <c r="M683">
        <f>ROUND(K683*I683, 2)</f>
        <v>966.53</v>
      </c>
      <c r="N683">
        <f>Source!AC175*IF(Source!BC175&lt;&gt; 0, Source!BC175, 1)</f>
        <v>55999.994400000003</v>
      </c>
      <c r="O683">
        <f>ROUND(N683*I683, 2)</f>
        <v>9240</v>
      </c>
      <c r="P683">
        <f>Source!AE175</f>
        <v>0</v>
      </c>
      <c r="R683">
        <f>ROUND(P683*I683, 2)</f>
        <v>0</v>
      </c>
      <c r="S683">
        <f>Source!AE175*IF(Source!BS175&lt;&gt; 0, Source!BS175, 1)</f>
        <v>0</v>
      </c>
      <c r="T683">
        <f>ROUND(S683*I683, 2)</f>
        <v>0</v>
      </c>
      <c r="U683">
        <v>3</v>
      </c>
      <c r="Z683">
        <f>Source!GF175</f>
        <v>-1381351914</v>
      </c>
      <c r="AA683">
        <v>254536175</v>
      </c>
      <c r="AB683">
        <v>1065125960</v>
      </c>
    </row>
    <row r="684" spans="1:28" x14ac:dyDescent="0.2">
      <c r="A684">
        <v>20</v>
      </c>
      <c r="B684">
        <v>844</v>
      </c>
      <c r="C684">
        <v>3</v>
      </c>
      <c r="D684">
        <v>0</v>
      </c>
      <c r="E684">
        <f>SmtRes!AV844</f>
        <v>0</v>
      </c>
      <c r="F684" t="str">
        <f>SmtRes!I844</f>
        <v>14.5.09.07-0029</v>
      </c>
      <c r="G684" t="str">
        <f>SmtRes!K844</f>
        <v>Растворитель марки Р-4</v>
      </c>
      <c r="H684" t="str">
        <f>SmtRes!O844</f>
        <v>т</v>
      </c>
      <c r="I684">
        <f>SmtRes!Y844*Source!I176</f>
        <v>1.6277999999999998E-4</v>
      </c>
      <c r="J684">
        <f>SmtRes!AO844</f>
        <v>1</v>
      </c>
      <c r="K684">
        <f>SmtRes!AE844</f>
        <v>11149.43</v>
      </c>
      <c r="L684">
        <f>SmtRes!DB844</f>
        <v>6.69</v>
      </c>
      <c r="M684">
        <f>ROUND(ROUND(L684*Source!I176, 2)*1, 2)</f>
        <v>1.81</v>
      </c>
      <c r="N684">
        <f>SmtRes!AA844</f>
        <v>106588.55</v>
      </c>
      <c r="O684">
        <f>ROUND(ROUND(L684*Source!I176, 2)*SmtRes!DA844, 2)</f>
        <v>17.3</v>
      </c>
      <c r="P684">
        <f>SmtRes!AG844</f>
        <v>0</v>
      </c>
      <c r="Q684">
        <f>SmtRes!DC844</f>
        <v>0</v>
      </c>
      <c r="R684">
        <f>ROUND(ROUND(Q684*Source!I176, 2)*1, 2)</f>
        <v>0</v>
      </c>
      <c r="S684">
        <f>SmtRes!AC844</f>
        <v>0</v>
      </c>
      <c r="T684">
        <f>ROUND(ROUND(Q684*Source!I176, 2)*SmtRes!AK844, 2)</f>
        <v>0</v>
      </c>
      <c r="U684">
        <v>3</v>
      </c>
      <c r="Z684">
        <f>SmtRes!X844</f>
        <v>-296986458</v>
      </c>
      <c r="AA684">
        <v>228994919</v>
      </c>
      <c r="AB684">
        <v>2021318896</v>
      </c>
    </row>
    <row r="685" spans="1:28" x14ac:dyDescent="0.2">
      <c r="A685">
        <v>20</v>
      </c>
      <c r="B685">
        <v>843</v>
      </c>
      <c r="C685">
        <v>3</v>
      </c>
      <c r="D685">
        <v>0</v>
      </c>
      <c r="E685">
        <f>SmtRes!AV843</f>
        <v>0</v>
      </c>
      <c r="F685" t="str">
        <f>SmtRes!I843</f>
        <v>14.4.01.01-0003</v>
      </c>
      <c r="G685" t="str">
        <f>SmtRes!K843</f>
        <v>Грунтовка ГФ-021 красно-коричневая</v>
      </c>
      <c r="H685" t="str">
        <f>SmtRes!O843</f>
        <v>т</v>
      </c>
      <c r="I685">
        <f>SmtRes!Y843*Source!I176</f>
        <v>8.4102999999999991E-5</v>
      </c>
      <c r="J685">
        <f>SmtRes!AO843</f>
        <v>1</v>
      </c>
      <c r="K685">
        <f>SmtRes!AE843</f>
        <v>12560.85</v>
      </c>
      <c r="L685">
        <f>SmtRes!DB843</f>
        <v>3.89</v>
      </c>
      <c r="M685">
        <f>ROUND(ROUND(L685*Source!I176, 2)*1, 2)</f>
        <v>1.06</v>
      </c>
      <c r="N685">
        <f>SmtRes!AA843</f>
        <v>120081.73</v>
      </c>
      <c r="O685">
        <f>ROUND(ROUND(L685*Source!I176, 2)*SmtRes!DA843, 2)</f>
        <v>10.130000000000001</v>
      </c>
      <c r="P685">
        <f>SmtRes!AG843</f>
        <v>0</v>
      </c>
      <c r="Q685">
        <f>SmtRes!DC843</f>
        <v>0</v>
      </c>
      <c r="R685">
        <f>ROUND(ROUND(Q685*Source!I176, 2)*1, 2)</f>
        <v>0</v>
      </c>
      <c r="S685">
        <f>SmtRes!AC843</f>
        <v>0</v>
      </c>
      <c r="T685">
        <f>ROUND(ROUND(Q685*Source!I176, 2)*SmtRes!AK843, 2)</f>
        <v>0</v>
      </c>
      <c r="U685">
        <v>3</v>
      </c>
      <c r="Z685">
        <f>SmtRes!X843</f>
        <v>1741082987</v>
      </c>
      <c r="AA685">
        <v>-57740767</v>
      </c>
      <c r="AB685">
        <v>315383924</v>
      </c>
    </row>
    <row r="686" spans="1:28" x14ac:dyDescent="0.2">
      <c r="A686">
        <v>20</v>
      </c>
      <c r="B686">
        <v>842</v>
      </c>
      <c r="C686">
        <v>3</v>
      </c>
      <c r="D686">
        <v>0</v>
      </c>
      <c r="E686">
        <f>SmtRes!AV842</f>
        <v>0</v>
      </c>
      <c r="F686" t="str">
        <f>SmtRes!I842</f>
        <v>11.1.03.01-0077</v>
      </c>
      <c r="G686" t="str">
        <f>SmtRes!K842</f>
        <v>Бруски обрезные хвойных пород длиной 4-6,5 м, шириной 75-150 мм, толщиной 40-75 мм, I сорта</v>
      </c>
      <c r="H686" t="str">
        <f>SmtRes!O842</f>
        <v>м3</v>
      </c>
      <c r="I686">
        <f>SmtRes!Y842*Source!I176</f>
        <v>2.7943900000000003E-4</v>
      </c>
      <c r="J686">
        <f>SmtRes!AO842</f>
        <v>1</v>
      </c>
      <c r="K686">
        <f>SmtRes!AE842</f>
        <v>1793.05</v>
      </c>
      <c r="L686">
        <f>SmtRes!DB842</f>
        <v>1.85</v>
      </c>
      <c r="M686">
        <f>ROUND(ROUND(L686*Source!I176, 2)*1, 2)</f>
        <v>0.5</v>
      </c>
      <c r="N686">
        <f>SmtRes!AA842</f>
        <v>17141.560000000001</v>
      </c>
      <c r="O686">
        <f>ROUND(ROUND(L686*Source!I176, 2)*SmtRes!DA842, 2)</f>
        <v>4.78</v>
      </c>
      <c r="P686">
        <f>SmtRes!AG842</f>
        <v>0</v>
      </c>
      <c r="Q686">
        <f>SmtRes!DC842</f>
        <v>0</v>
      </c>
      <c r="R686">
        <f>ROUND(ROUND(Q686*Source!I176, 2)*1, 2)</f>
        <v>0</v>
      </c>
      <c r="S686">
        <f>SmtRes!AC842</f>
        <v>0</v>
      </c>
      <c r="T686">
        <f>ROUND(ROUND(Q686*Source!I176, 2)*SmtRes!AK842, 2)</f>
        <v>0</v>
      </c>
      <c r="U686">
        <v>3</v>
      </c>
      <c r="Z686">
        <f>SmtRes!X842</f>
        <v>-128313133</v>
      </c>
      <c r="AA686">
        <v>1300068984</v>
      </c>
      <c r="AB686">
        <v>2016584814</v>
      </c>
    </row>
    <row r="687" spans="1:28" x14ac:dyDescent="0.2">
      <c r="A687">
        <v>20</v>
      </c>
      <c r="B687">
        <v>841</v>
      </c>
      <c r="C687">
        <v>3</v>
      </c>
      <c r="D687">
        <v>0</v>
      </c>
      <c r="E687">
        <f>SmtRes!AV841</f>
        <v>0</v>
      </c>
      <c r="F687" t="str">
        <f>SmtRes!I841</f>
        <v>08.3.11.01-0091</v>
      </c>
      <c r="G687" t="str">
        <f>SmtRes!K841</f>
        <v>Швеллеры № 40 из стали марки Ст0</v>
      </c>
      <c r="H687" t="str">
        <f>SmtRes!O841</f>
        <v>т</v>
      </c>
      <c r="I687">
        <f>SmtRes!Y841*Source!I176</f>
        <v>5.2632199999999997E-4</v>
      </c>
      <c r="J687">
        <f>SmtRes!AO841</f>
        <v>1</v>
      </c>
      <c r="K687">
        <f>SmtRes!AE841</f>
        <v>6246.56</v>
      </c>
      <c r="L687">
        <f>SmtRes!DB841</f>
        <v>12.12</v>
      </c>
      <c r="M687">
        <f>ROUND(ROUND(L687*Source!I176, 2)*1, 2)</f>
        <v>3.29</v>
      </c>
      <c r="N687">
        <f>SmtRes!AA841</f>
        <v>59717.11</v>
      </c>
      <c r="O687">
        <f>ROUND(ROUND(L687*Source!I176, 2)*SmtRes!DA841, 2)</f>
        <v>31.45</v>
      </c>
      <c r="P687">
        <f>SmtRes!AG841</f>
        <v>0</v>
      </c>
      <c r="Q687">
        <f>SmtRes!DC841</f>
        <v>0</v>
      </c>
      <c r="R687">
        <f>ROUND(ROUND(Q687*Source!I176, 2)*1, 2)</f>
        <v>0</v>
      </c>
      <c r="S687">
        <f>SmtRes!AC841</f>
        <v>0</v>
      </c>
      <c r="T687">
        <f>ROUND(ROUND(Q687*Source!I176, 2)*SmtRes!AK841, 2)</f>
        <v>0</v>
      </c>
      <c r="U687">
        <v>3</v>
      </c>
      <c r="Z687">
        <f>SmtRes!X841</f>
        <v>1261042718</v>
      </c>
      <c r="AA687">
        <v>27682358</v>
      </c>
      <c r="AB687">
        <v>-337140723</v>
      </c>
    </row>
    <row r="688" spans="1:28" x14ac:dyDescent="0.2">
      <c r="A688">
        <v>20</v>
      </c>
      <c r="B688">
        <v>840</v>
      </c>
      <c r="C688">
        <v>3</v>
      </c>
      <c r="D688">
        <v>0</v>
      </c>
      <c r="E688">
        <f>SmtRes!AV840</f>
        <v>0</v>
      </c>
      <c r="F688" t="str">
        <f>SmtRes!I840</f>
        <v>08.3.03.06-0002</v>
      </c>
      <c r="G688" t="str">
        <f>SmtRes!K840</f>
        <v>Проволока горячекатаная в мотках, диаметром 6,3-6,5 мм</v>
      </c>
      <c r="H688" t="str">
        <f>SmtRes!O840</f>
        <v>т</v>
      </c>
      <c r="I688">
        <f>SmtRes!Y840*Source!I176</f>
        <v>8.1389999999999995E-6</v>
      </c>
      <c r="J688">
        <f>SmtRes!AO840</f>
        <v>1</v>
      </c>
      <c r="K688">
        <f>SmtRes!AE840</f>
        <v>4751.12</v>
      </c>
      <c r="L688">
        <f>SmtRes!DB840</f>
        <v>0.14000000000000001</v>
      </c>
      <c r="M688">
        <f>ROUND(ROUND(L688*Source!I176, 2)*1, 2)</f>
        <v>0.04</v>
      </c>
      <c r="N688">
        <f>SmtRes!AA840</f>
        <v>45420.71</v>
      </c>
      <c r="O688">
        <f>ROUND(ROUND(L688*Source!I176, 2)*SmtRes!DA840, 2)</f>
        <v>0.38</v>
      </c>
      <c r="P688">
        <f>SmtRes!AG840</f>
        <v>0</v>
      </c>
      <c r="Q688">
        <f>SmtRes!DC840</f>
        <v>0</v>
      </c>
      <c r="R688">
        <f>ROUND(ROUND(Q688*Source!I176, 2)*1, 2)</f>
        <v>0</v>
      </c>
      <c r="S688">
        <f>SmtRes!AC840</f>
        <v>0</v>
      </c>
      <c r="T688">
        <f>ROUND(ROUND(Q688*Source!I176, 2)*SmtRes!AK840, 2)</f>
        <v>0</v>
      </c>
      <c r="U688">
        <v>3</v>
      </c>
      <c r="Z688">
        <f>SmtRes!X840</f>
        <v>-936363311</v>
      </c>
      <c r="AA688">
        <v>1953540998</v>
      </c>
      <c r="AB688">
        <v>-698170758</v>
      </c>
    </row>
    <row r="689" spans="1:28" x14ac:dyDescent="0.2">
      <c r="A689">
        <v>20</v>
      </c>
      <c r="B689">
        <v>839</v>
      </c>
      <c r="C689">
        <v>3</v>
      </c>
      <c r="D689">
        <v>0</v>
      </c>
      <c r="E689">
        <f>SmtRes!AV839</f>
        <v>0</v>
      </c>
      <c r="F689" t="str">
        <f>SmtRes!I839</f>
        <v>08.2.02.11-0007</v>
      </c>
      <c r="G689" t="str">
        <f>SmtRes!K839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689" t="str">
        <f>SmtRes!O839</f>
        <v>10 м</v>
      </c>
      <c r="I689">
        <f>SmtRes!Y839*Source!I176</f>
        <v>5.0733100000000001E-3</v>
      </c>
      <c r="J689">
        <f>SmtRes!AO839</f>
        <v>1</v>
      </c>
      <c r="K689">
        <f>SmtRes!AE839</f>
        <v>64.47</v>
      </c>
      <c r="L689">
        <f>SmtRes!DB839</f>
        <v>1.21</v>
      </c>
      <c r="M689">
        <f>ROUND(ROUND(L689*Source!I176, 2)*1, 2)</f>
        <v>0.33</v>
      </c>
      <c r="N689">
        <f>SmtRes!AA839</f>
        <v>616.33000000000004</v>
      </c>
      <c r="O689">
        <f>ROUND(ROUND(L689*Source!I176, 2)*SmtRes!DA839, 2)</f>
        <v>3.15</v>
      </c>
      <c r="P689">
        <f>SmtRes!AG839</f>
        <v>0</v>
      </c>
      <c r="Q689">
        <f>SmtRes!DC839</f>
        <v>0</v>
      </c>
      <c r="R689">
        <f>ROUND(ROUND(Q689*Source!I176, 2)*1, 2)</f>
        <v>0</v>
      </c>
      <c r="S689">
        <f>SmtRes!AC839</f>
        <v>0</v>
      </c>
      <c r="T689">
        <f>ROUND(ROUND(Q689*Source!I176, 2)*SmtRes!AK839, 2)</f>
        <v>0</v>
      </c>
      <c r="U689">
        <v>3</v>
      </c>
      <c r="Z689">
        <f>SmtRes!X839</f>
        <v>4483628</v>
      </c>
      <c r="AA689">
        <v>-1842154134</v>
      </c>
      <c r="AB689">
        <v>494097890</v>
      </c>
    </row>
    <row r="690" spans="1:28" x14ac:dyDescent="0.2">
      <c r="A690">
        <v>20</v>
      </c>
      <c r="B690">
        <v>837</v>
      </c>
      <c r="C690">
        <v>3</v>
      </c>
      <c r="D690">
        <v>0</v>
      </c>
      <c r="E690">
        <f>SmtRes!AV837</f>
        <v>0</v>
      </c>
      <c r="F690" t="str">
        <f>SmtRes!I837</f>
        <v>07.2.07.12-0020</v>
      </c>
      <c r="G690" t="str">
        <f>SmtRes!K837</f>
        <v>Отдельные конструктивные элементы зданий и сооружений с преобладанием горячекатаных профилей, средняя масса сборочной единицы от 0,1 до 0,5 т</v>
      </c>
      <c r="H690" t="str">
        <f>SmtRes!O837</f>
        <v>т</v>
      </c>
      <c r="I690">
        <f>SmtRes!Y837*Source!I176</f>
        <v>5.4259999999999999E-5</v>
      </c>
      <c r="J690">
        <f>SmtRes!AO837</f>
        <v>1</v>
      </c>
      <c r="K690">
        <f>SmtRes!AE837</f>
        <v>8041.65</v>
      </c>
      <c r="L690">
        <f>SmtRes!DB837</f>
        <v>1.61</v>
      </c>
      <c r="M690">
        <f>ROUND(ROUND(L690*Source!I176, 2)*1, 2)</f>
        <v>0.44</v>
      </c>
      <c r="N690">
        <f>SmtRes!AA837</f>
        <v>76878.17</v>
      </c>
      <c r="O690">
        <f>ROUND(ROUND(L690*Source!I176, 2)*SmtRes!DA837, 2)</f>
        <v>4.21</v>
      </c>
      <c r="P690">
        <f>SmtRes!AG837</f>
        <v>0</v>
      </c>
      <c r="Q690">
        <f>SmtRes!DC837</f>
        <v>0</v>
      </c>
      <c r="R690">
        <f>ROUND(ROUND(Q690*Source!I176, 2)*1, 2)</f>
        <v>0</v>
      </c>
      <c r="S690">
        <f>SmtRes!AC837</f>
        <v>0</v>
      </c>
      <c r="T690">
        <f>ROUND(ROUND(Q690*Source!I176, 2)*SmtRes!AK837, 2)</f>
        <v>0</v>
      </c>
      <c r="U690">
        <v>3</v>
      </c>
      <c r="Z690">
        <f>SmtRes!X837</f>
        <v>192534767</v>
      </c>
      <c r="AA690">
        <v>-1394894189</v>
      </c>
      <c r="AB690">
        <v>1893510759</v>
      </c>
    </row>
    <row r="691" spans="1:28" x14ac:dyDescent="0.2">
      <c r="A691">
        <v>20</v>
      </c>
      <c r="B691">
        <v>836</v>
      </c>
      <c r="C691">
        <v>3</v>
      </c>
      <c r="D691">
        <v>0</v>
      </c>
      <c r="E691">
        <f>SmtRes!AV836</f>
        <v>0</v>
      </c>
      <c r="F691" t="str">
        <f>SmtRes!I836</f>
        <v>01.7.20.08-0071</v>
      </c>
      <c r="G691" t="str">
        <f>SmtRes!K836</f>
        <v>Канаты пеньковые пропитанные</v>
      </c>
      <c r="H691" t="str">
        <f>SmtRes!O836</f>
        <v>т</v>
      </c>
      <c r="I691">
        <f>SmtRes!Y836*Source!I176</f>
        <v>2.7129999999999999E-5</v>
      </c>
      <c r="J691">
        <f>SmtRes!AO836</f>
        <v>1</v>
      </c>
      <c r="K691">
        <f>SmtRes!AE836</f>
        <v>30728.69</v>
      </c>
      <c r="L691">
        <f>SmtRes!DB836</f>
        <v>3.07</v>
      </c>
      <c r="M691">
        <f>ROUND(ROUND(L691*Source!I176, 2)*1, 2)</f>
        <v>0.83</v>
      </c>
      <c r="N691">
        <f>SmtRes!AA836</f>
        <v>293766.28000000003</v>
      </c>
      <c r="O691">
        <f>ROUND(ROUND(L691*Source!I176, 2)*SmtRes!DA836, 2)</f>
        <v>7.93</v>
      </c>
      <c r="P691">
        <f>SmtRes!AG836</f>
        <v>0</v>
      </c>
      <c r="Q691">
        <f>SmtRes!DC836</f>
        <v>0</v>
      </c>
      <c r="R691">
        <f>ROUND(ROUND(Q691*Source!I176, 2)*1, 2)</f>
        <v>0</v>
      </c>
      <c r="S691">
        <f>SmtRes!AC836</f>
        <v>0</v>
      </c>
      <c r="T691">
        <f>ROUND(ROUND(Q691*Source!I176, 2)*SmtRes!AK836, 2)</f>
        <v>0</v>
      </c>
      <c r="U691">
        <v>3</v>
      </c>
      <c r="Z691">
        <f>SmtRes!X836</f>
        <v>-1850711024</v>
      </c>
      <c r="AA691">
        <v>-1306267028</v>
      </c>
      <c r="AB691">
        <v>466771672</v>
      </c>
    </row>
    <row r="692" spans="1:28" x14ac:dyDescent="0.2">
      <c r="A692">
        <v>20</v>
      </c>
      <c r="B692">
        <v>835</v>
      </c>
      <c r="C692">
        <v>3</v>
      </c>
      <c r="D692">
        <v>0</v>
      </c>
      <c r="E692">
        <f>SmtRes!AV835</f>
        <v>0</v>
      </c>
      <c r="F692" t="str">
        <f>SmtRes!I835</f>
        <v>01.7.15.06-0111</v>
      </c>
      <c r="G692" t="str">
        <f>SmtRes!K835</f>
        <v>Гвозди строительные</v>
      </c>
      <c r="H692" t="str">
        <f>SmtRes!O835</f>
        <v>т</v>
      </c>
      <c r="I692">
        <f>SmtRes!Y835*Source!I176</f>
        <v>2.7130000000000001E-6</v>
      </c>
      <c r="J692">
        <f>SmtRes!AO835</f>
        <v>1</v>
      </c>
      <c r="K692">
        <f>SmtRes!AE835</f>
        <v>7671.42</v>
      </c>
      <c r="L692">
        <f>SmtRes!DB835</f>
        <v>0.08</v>
      </c>
      <c r="M692">
        <f>ROUND(ROUND(L692*Source!I176, 2)*1, 2)</f>
        <v>0.02</v>
      </c>
      <c r="N692">
        <f>SmtRes!AA835</f>
        <v>73338.78</v>
      </c>
      <c r="O692">
        <f>ROUND(ROUND(L692*Source!I176, 2)*SmtRes!DA835, 2)</f>
        <v>0.19</v>
      </c>
      <c r="P692">
        <f>SmtRes!AG835</f>
        <v>0</v>
      </c>
      <c r="Q692">
        <f>SmtRes!DC835</f>
        <v>0</v>
      </c>
      <c r="R692">
        <f>ROUND(ROUND(Q692*Source!I176, 2)*1, 2)</f>
        <v>0</v>
      </c>
      <c r="S692">
        <f>SmtRes!AC835</f>
        <v>0</v>
      </c>
      <c r="T692">
        <f>ROUND(ROUND(Q692*Source!I176, 2)*SmtRes!AK835, 2)</f>
        <v>0</v>
      </c>
      <c r="U692">
        <v>3</v>
      </c>
      <c r="Z692">
        <f>SmtRes!X835</f>
        <v>628974256</v>
      </c>
      <c r="AA692">
        <v>115486231</v>
      </c>
      <c r="AB692">
        <v>761367653</v>
      </c>
    </row>
    <row r="693" spans="1:28" x14ac:dyDescent="0.2">
      <c r="A693">
        <v>20</v>
      </c>
      <c r="B693">
        <v>834</v>
      </c>
      <c r="C693">
        <v>3</v>
      </c>
      <c r="D693">
        <v>0</v>
      </c>
      <c r="E693">
        <f>SmtRes!AV834</f>
        <v>0</v>
      </c>
      <c r="F693" t="str">
        <f>SmtRes!I834</f>
        <v>01.7.15.03-0041</v>
      </c>
      <c r="G693" t="str">
        <f>SmtRes!K834</f>
        <v>Болты с гайками и шайбами строительные</v>
      </c>
      <c r="H693" t="str">
        <f>SmtRes!O834</f>
        <v>т</v>
      </c>
      <c r="I693">
        <f>SmtRes!Y834*Source!I176</f>
        <v>5.6972999999999998E-3</v>
      </c>
      <c r="J693">
        <f>SmtRes!AO834</f>
        <v>1</v>
      </c>
      <c r="K693">
        <f>SmtRes!AE834</f>
        <v>15854.58</v>
      </c>
      <c r="L693">
        <f>SmtRes!DB834</f>
        <v>332.95</v>
      </c>
      <c r="M693">
        <f>ROUND(ROUND(L693*Source!I176, 2)*1, 2)</f>
        <v>90.33</v>
      </c>
      <c r="N693">
        <f>SmtRes!AA834</f>
        <v>151569.78</v>
      </c>
      <c r="O693">
        <f>ROUND(ROUND(L693*Source!I176, 2)*SmtRes!DA834, 2)</f>
        <v>863.55</v>
      </c>
      <c r="P693">
        <f>SmtRes!AG834</f>
        <v>0</v>
      </c>
      <c r="Q693">
        <f>SmtRes!DC834</f>
        <v>0</v>
      </c>
      <c r="R693">
        <f>ROUND(ROUND(Q693*Source!I176, 2)*1, 2)</f>
        <v>0</v>
      </c>
      <c r="S693">
        <f>SmtRes!AC834</f>
        <v>0</v>
      </c>
      <c r="T693">
        <f>ROUND(ROUND(Q693*Source!I176, 2)*SmtRes!AK834, 2)</f>
        <v>0</v>
      </c>
      <c r="U693">
        <v>3</v>
      </c>
      <c r="Z693">
        <f>SmtRes!X834</f>
        <v>-1069540660</v>
      </c>
      <c r="AA693">
        <v>-1725338024</v>
      </c>
      <c r="AB693">
        <v>-166622240</v>
      </c>
    </row>
    <row r="694" spans="1:28" x14ac:dyDescent="0.2">
      <c r="A694">
        <v>20</v>
      </c>
      <c r="B694">
        <v>833</v>
      </c>
      <c r="C694">
        <v>3</v>
      </c>
      <c r="D694">
        <v>0</v>
      </c>
      <c r="E694">
        <f>SmtRes!AV833</f>
        <v>0</v>
      </c>
      <c r="F694" t="str">
        <f>SmtRes!I833</f>
        <v>01.7.11.07-0032</v>
      </c>
      <c r="G694" t="str">
        <f>SmtRes!K833</f>
        <v>Электроды диаметром 4 мм Э42</v>
      </c>
      <c r="H694" t="str">
        <f>SmtRes!O833</f>
        <v>т</v>
      </c>
      <c r="I694">
        <f>SmtRes!Y833*Source!I176</f>
        <v>1.1937199999999999E-4</v>
      </c>
      <c r="J694">
        <f>SmtRes!AO833</f>
        <v>1</v>
      </c>
      <c r="K694">
        <f>SmtRes!AE833</f>
        <v>10616.1</v>
      </c>
      <c r="L694">
        <f>SmtRes!DB833</f>
        <v>4.67</v>
      </c>
      <c r="M694">
        <f>ROUND(ROUND(L694*Source!I176, 2)*1, 2)</f>
        <v>1.27</v>
      </c>
      <c r="N694">
        <f>SmtRes!AA833</f>
        <v>101489.92</v>
      </c>
      <c r="O694">
        <f>ROUND(ROUND(L694*Source!I176, 2)*SmtRes!DA833, 2)</f>
        <v>12.14</v>
      </c>
      <c r="P694">
        <f>SmtRes!AG833</f>
        <v>0</v>
      </c>
      <c r="Q694">
        <f>SmtRes!DC833</f>
        <v>0</v>
      </c>
      <c r="R694">
        <f>ROUND(ROUND(Q694*Source!I176, 2)*1, 2)</f>
        <v>0</v>
      </c>
      <c r="S694">
        <f>SmtRes!AC833</f>
        <v>0</v>
      </c>
      <c r="T694">
        <f>ROUND(ROUND(Q694*Source!I176, 2)*SmtRes!AK833, 2)</f>
        <v>0</v>
      </c>
      <c r="U694">
        <v>3</v>
      </c>
      <c r="Z694">
        <f>SmtRes!X833</f>
        <v>1344828851</v>
      </c>
      <c r="AA694">
        <v>-1394468864</v>
      </c>
      <c r="AB694">
        <v>380125113</v>
      </c>
    </row>
    <row r="695" spans="1:28" x14ac:dyDescent="0.2">
      <c r="A695">
        <v>20</v>
      </c>
      <c r="B695">
        <v>832</v>
      </c>
      <c r="C695">
        <v>3</v>
      </c>
      <c r="D695">
        <v>0</v>
      </c>
      <c r="E695">
        <f>SmtRes!AV832</f>
        <v>0</v>
      </c>
      <c r="F695" t="str">
        <f>SmtRes!I832</f>
        <v>01.3.02.09-0022</v>
      </c>
      <c r="G695" t="str">
        <f>SmtRes!K832</f>
        <v>Пропан-бутан, смесь техническая</v>
      </c>
      <c r="H695" t="str">
        <f>SmtRes!O832</f>
        <v>кг</v>
      </c>
      <c r="I695">
        <f>SmtRes!Y832*Source!I176</f>
        <v>9.7667999999999991E-2</v>
      </c>
      <c r="J695">
        <f>SmtRes!AO832</f>
        <v>1</v>
      </c>
      <c r="K695">
        <f>SmtRes!AE832</f>
        <v>4.47</v>
      </c>
      <c r="L695">
        <f>SmtRes!DB832</f>
        <v>1.61</v>
      </c>
      <c r="M695">
        <f>ROUND(ROUND(L695*Source!I176, 2)*1, 2)</f>
        <v>0.44</v>
      </c>
      <c r="N695">
        <f>SmtRes!AA832</f>
        <v>42.73</v>
      </c>
      <c r="O695">
        <f>ROUND(ROUND(L695*Source!I176, 2)*SmtRes!DA832, 2)</f>
        <v>4.21</v>
      </c>
      <c r="P695">
        <f>SmtRes!AG832</f>
        <v>0</v>
      </c>
      <c r="Q695">
        <f>SmtRes!DC832</f>
        <v>0</v>
      </c>
      <c r="R695">
        <f>ROUND(ROUND(Q695*Source!I176, 2)*1, 2)</f>
        <v>0</v>
      </c>
      <c r="S695">
        <f>SmtRes!AC832</f>
        <v>0</v>
      </c>
      <c r="T695">
        <f>ROUND(ROUND(Q695*Source!I176, 2)*SmtRes!AK832, 2)</f>
        <v>0</v>
      </c>
      <c r="U695">
        <v>3</v>
      </c>
      <c r="Z695">
        <f>SmtRes!X832</f>
        <v>-1411127917</v>
      </c>
      <c r="AA695">
        <v>83566203</v>
      </c>
      <c r="AB695">
        <v>-697753276</v>
      </c>
    </row>
    <row r="696" spans="1:28" x14ac:dyDescent="0.2">
      <c r="A696">
        <v>20</v>
      </c>
      <c r="B696">
        <v>831</v>
      </c>
      <c r="C696">
        <v>3</v>
      </c>
      <c r="D696">
        <v>0</v>
      </c>
      <c r="E696">
        <f>SmtRes!AV831</f>
        <v>0</v>
      </c>
      <c r="F696" t="str">
        <f>SmtRes!I831</f>
        <v>01.3.02.08-0001</v>
      </c>
      <c r="G696" t="str">
        <f>SmtRes!K831</f>
        <v>Кислород технический газообразный</v>
      </c>
      <c r="H696" t="str">
        <f>SmtRes!O831</f>
        <v>м3</v>
      </c>
      <c r="I696">
        <f>SmtRes!Y831*Source!I176</f>
        <v>0.32555999999999996</v>
      </c>
      <c r="J696">
        <f>SmtRes!AO831</f>
        <v>1</v>
      </c>
      <c r="K696">
        <f>SmtRes!AE831</f>
        <v>8.7899999999999991</v>
      </c>
      <c r="L696">
        <f>SmtRes!DB831</f>
        <v>10.55</v>
      </c>
      <c r="M696">
        <f>ROUND(ROUND(L696*Source!I176, 2)*1, 2)</f>
        <v>2.86</v>
      </c>
      <c r="N696">
        <f>SmtRes!AA831</f>
        <v>84.03</v>
      </c>
      <c r="O696">
        <f>ROUND(ROUND(L696*Source!I176, 2)*SmtRes!DA831, 2)</f>
        <v>27.34</v>
      </c>
      <c r="P696">
        <f>SmtRes!AG831</f>
        <v>0</v>
      </c>
      <c r="Q696">
        <f>SmtRes!DC831</f>
        <v>0</v>
      </c>
      <c r="R696">
        <f>ROUND(ROUND(Q696*Source!I176, 2)*1, 2)</f>
        <v>0</v>
      </c>
      <c r="S696">
        <f>SmtRes!AC831</f>
        <v>0</v>
      </c>
      <c r="T696">
        <f>ROUND(ROUND(Q696*Source!I176, 2)*SmtRes!AK831, 2)</f>
        <v>0</v>
      </c>
      <c r="U696">
        <v>3</v>
      </c>
      <c r="Z696">
        <f>SmtRes!X831</f>
        <v>1597319531</v>
      </c>
      <c r="AA696">
        <v>-1568691806</v>
      </c>
      <c r="AB696">
        <v>1232018711</v>
      </c>
    </row>
    <row r="697" spans="1:28" x14ac:dyDescent="0.2">
      <c r="A697">
        <v>20</v>
      </c>
      <c r="B697">
        <v>830</v>
      </c>
      <c r="C697">
        <v>2</v>
      </c>
      <c r="D697">
        <v>0</v>
      </c>
      <c r="E697">
        <f>SmtRes!AV830</f>
        <v>0</v>
      </c>
      <c r="F697" t="str">
        <f>SmtRes!I830</f>
        <v>91.17.04-171</v>
      </c>
      <c r="G697" t="str">
        <f>SmtRes!K830</f>
        <v>Преобразователи сварочные номинальным сварочным током 315-500 А</v>
      </c>
      <c r="H697" t="str">
        <f>SmtRes!O830</f>
        <v>маш.-ч</v>
      </c>
      <c r="I697">
        <f>SmtRes!Y830*Source!I176</f>
        <v>3.5879424999999993E-2</v>
      </c>
      <c r="J697">
        <f>SmtRes!AO830</f>
        <v>1</v>
      </c>
      <c r="K697">
        <f>SmtRes!AF830</f>
        <v>13.92</v>
      </c>
      <c r="L697">
        <f>SmtRes!DB830</f>
        <v>1.84</v>
      </c>
      <c r="M697">
        <f>ROUND(ROUND(L697*Source!I176, 2)*1, 2)</f>
        <v>0.5</v>
      </c>
      <c r="N697">
        <f>SmtRes!AB830</f>
        <v>197.94</v>
      </c>
      <c r="O697">
        <f>ROUND(ROUND(L697*Source!I176, 2)*SmtRes!DA830, 2)</f>
        <v>7.11</v>
      </c>
      <c r="P697">
        <f>SmtRes!AG830</f>
        <v>0</v>
      </c>
      <c r="Q697">
        <f>SmtRes!DC830</f>
        <v>0</v>
      </c>
      <c r="R697">
        <f>ROUND(ROUND(Q697*Source!I176, 2)*1, 2)</f>
        <v>0</v>
      </c>
      <c r="S697">
        <f>SmtRes!AC830</f>
        <v>0</v>
      </c>
      <c r="T697">
        <f>ROUND(ROUND(Q697*Source!I176, 2)*SmtRes!AK830, 2)</f>
        <v>0</v>
      </c>
      <c r="U697">
        <v>2</v>
      </c>
      <c r="Z697">
        <f>SmtRes!X830</f>
        <v>-700358725</v>
      </c>
      <c r="AA697">
        <v>439687694</v>
      </c>
      <c r="AB697">
        <v>-1346563271</v>
      </c>
    </row>
    <row r="698" spans="1:28" x14ac:dyDescent="0.2">
      <c r="A698">
        <v>20</v>
      </c>
      <c r="B698">
        <v>829</v>
      </c>
      <c r="C698">
        <v>2</v>
      </c>
      <c r="D698">
        <v>0</v>
      </c>
      <c r="E698">
        <f>SmtRes!AV829</f>
        <v>0</v>
      </c>
      <c r="F698" t="str">
        <f>SmtRes!I829</f>
        <v>91.17.04-042</v>
      </c>
      <c r="G698" t="str">
        <f>SmtRes!K829</f>
        <v>Аппарат для газовой сварки и резки</v>
      </c>
      <c r="H698" t="str">
        <f>SmtRes!O829</f>
        <v>маш.-ч</v>
      </c>
      <c r="I698">
        <f>SmtRes!Y829*Source!I176</f>
        <v>0.52383960499999993</v>
      </c>
      <c r="J698">
        <f>SmtRes!AO829</f>
        <v>1</v>
      </c>
      <c r="K698">
        <f>SmtRes!AF829</f>
        <v>1.2</v>
      </c>
      <c r="L698">
        <f>SmtRes!DB829</f>
        <v>2.31</v>
      </c>
      <c r="M698">
        <f>ROUND(ROUND(L698*Source!I176, 2)*1, 2)</f>
        <v>0.63</v>
      </c>
      <c r="N698">
        <f>SmtRes!AB829</f>
        <v>17.059999999999999</v>
      </c>
      <c r="O698">
        <f>ROUND(ROUND(L698*Source!I176, 2)*SmtRes!DA829, 2)</f>
        <v>8.9600000000000009</v>
      </c>
      <c r="P698">
        <f>SmtRes!AG829</f>
        <v>0</v>
      </c>
      <c r="Q698">
        <f>SmtRes!DC829</f>
        <v>0</v>
      </c>
      <c r="R698">
        <f>ROUND(ROUND(Q698*Source!I176, 2)*1, 2)</f>
        <v>0</v>
      </c>
      <c r="S698">
        <f>SmtRes!AC829</f>
        <v>0</v>
      </c>
      <c r="T698">
        <f>ROUND(ROUND(Q698*Source!I176, 2)*SmtRes!AK829, 2)</f>
        <v>0</v>
      </c>
      <c r="U698">
        <v>2</v>
      </c>
      <c r="Z698">
        <f>SmtRes!X829</f>
        <v>-1135352110</v>
      </c>
      <c r="AA698">
        <v>-1753312835</v>
      </c>
      <c r="AB698">
        <v>-897136582</v>
      </c>
    </row>
    <row r="699" spans="1:28" x14ac:dyDescent="0.2">
      <c r="A699">
        <v>20</v>
      </c>
      <c r="B699">
        <v>828</v>
      </c>
      <c r="C699">
        <v>2</v>
      </c>
      <c r="D699">
        <v>0</v>
      </c>
      <c r="E699">
        <f>SmtRes!AV828</f>
        <v>0</v>
      </c>
      <c r="F699" t="str">
        <f>SmtRes!I828</f>
        <v>91.14.02-001</v>
      </c>
      <c r="G699" t="str">
        <f>SmtRes!K828</f>
        <v>Автомобили бортовые, грузоподъемность до 5 т</v>
      </c>
      <c r="H699" t="str">
        <f>SmtRes!O828</f>
        <v>маш.-ч</v>
      </c>
      <c r="I699">
        <f>SmtRes!Y828*Source!I176</f>
        <v>6.8170907499999989E-2</v>
      </c>
      <c r="J699">
        <f>SmtRes!AO828</f>
        <v>1</v>
      </c>
      <c r="K699">
        <f>SmtRes!AF828</f>
        <v>86.79</v>
      </c>
      <c r="L699">
        <f>SmtRes!DB828</f>
        <v>21.81</v>
      </c>
      <c r="M699">
        <f>ROUND(ROUND(L699*Source!I176, 2)*1, 2)</f>
        <v>5.92</v>
      </c>
      <c r="N699">
        <f>SmtRes!AB828</f>
        <v>1234.1500000000001</v>
      </c>
      <c r="O699">
        <f>ROUND(ROUND(L699*Source!I176, 2)*SmtRes!DA828, 2)</f>
        <v>84.18</v>
      </c>
      <c r="P699">
        <f>SmtRes!AG828</f>
        <v>10.130000000000001</v>
      </c>
      <c r="Q699">
        <f>SmtRes!DC828</f>
        <v>2.79</v>
      </c>
      <c r="R699">
        <f>ROUND(ROUND(Q699*Source!I176, 2)*1, 2)</f>
        <v>0.76</v>
      </c>
      <c r="S699">
        <f>SmtRes!AC828</f>
        <v>495.96</v>
      </c>
      <c r="T699">
        <f>ROUND(ROUND(Q699*Source!I176, 2)*SmtRes!AK828, 2)</f>
        <v>37.21</v>
      </c>
      <c r="U699">
        <v>2</v>
      </c>
      <c r="Z699">
        <f>SmtRes!X828</f>
        <v>1171957361</v>
      </c>
      <c r="AA699">
        <v>1399406067</v>
      </c>
      <c r="AB699">
        <v>-337305530</v>
      </c>
    </row>
    <row r="700" spans="1:28" x14ac:dyDescent="0.2">
      <c r="A700">
        <v>20</v>
      </c>
      <c r="B700">
        <v>827</v>
      </c>
      <c r="C700">
        <v>2</v>
      </c>
      <c r="D700">
        <v>0</v>
      </c>
      <c r="E700">
        <f>SmtRes!AV827</f>
        <v>0</v>
      </c>
      <c r="F700" t="str">
        <f>SmtRes!I827</f>
        <v>91.05.06-007</v>
      </c>
      <c r="G700" t="str">
        <f>SmtRes!K827</f>
        <v>Краны на гусеничном ходу, грузоподъемность 25 т</v>
      </c>
      <c r="H700" t="str">
        <f>SmtRes!O827</f>
        <v>маш.-ч</v>
      </c>
      <c r="I700">
        <f>SmtRes!Y827*Source!I176</f>
        <v>1.2916592999999996</v>
      </c>
      <c r="J700">
        <f>SmtRes!AO827</f>
        <v>1</v>
      </c>
      <c r="K700">
        <f>SmtRes!AF827</f>
        <v>113.19</v>
      </c>
      <c r="L700">
        <f>SmtRes!DB827</f>
        <v>538.89</v>
      </c>
      <c r="M700">
        <f>ROUND(ROUND(L700*Source!I176, 2)*1, 2)</f>
        <v>146.19999999999999</v>
      </c>
      <c r="N700">
        <f>SmtRes!AB827</f>
        <v>1609.56</v>
      </c>
      <c r="O700">
        <f>ROUND(ROUND(L700*Source!I176, 2)*SmtRes!DA827, 2)</f>
        <v>2078.96</v>
      </c>
      <c r="P700">
        <f>SmtRes!AG827</f>
        <v>11.84</v>
      </c>
      <c r="Q700">
        <f>SmtRes!DC827</f>
        <v>62</v>
      </c>
      <c r="R700">
        <f>ROUND(ROUND(Q700*Source!I176, 2)*1, 2)</f>
        <v>16.82</v>
      </c>
      <c r="S700">
        <f>SmtRes!AC827</f>
        <v>579.69000000000005</v>
      </c>
      <c r="T700">
        <f>ROUND(ROUND(Q700*Source!I176, 2)*SmtRes!AK827, 2)</f>
        <v>823.51</v>
      </c>
      <c r="U700">
        <v>2</v>
      </c>
      <c r="Z700">
        <f>SmtRes!X827</f>
        <v>1922779253</v>
      </c>
      <c r="AA700">
        <v>-1032718173</v>
      </c>
      <c r="AB700">
        <v>-426848949</v>
      </c>
    </row>
    <row r="701" spans="1:28" x14ac:dyDescent="0.2">
      <c r="A701">
        <v>20</v>
      </c>
      <c r="B701">
        <v>826</v>
      </c>
      <c r="C701">
        <v>2</v>
      </c>
      <c r="D701">
        <v>0</v>
      </c>
      <c r="E701">
        <f>SmtRes!AV826</f>
        <v>0</v>
      </c>
      <c r="F701" t="str">
        <f>SmtRes!I826</f>
        <v>91.05.05-014</v>
      </c>
      <c r="G701" t="str">
        <f>SmtRes!K826</f>
        <v>Краны на автомобильном ходу, грузоподъемность 10 т</v>
      </c>
      <c r="H701" t="str">
        <f>SmtRes!O826</f>
        <v>маш.-ч</v>
      </c>
      <c r="I701">
        <f>SmtRes!Y826*Source!I176</f>
        <v>4.3055309999999992E-2</v>
      </c>
      <c r="J701">
        <f>SmtRes!AO826</f>
        <v>1</v>
      </c>
      <c r="K701">
        <f>SmtRes!AF826</f>
        <v>112.77</v>
      </c>
      <c r="L701">
        <f>SmtRes!DB826</f>
        <v>17.89</v>
      </c>
      <c r="M701">
        <f>ROUND(ROUND(L701*Source!I176, 2)*1, 2)</f>
        <v>4.8499999999999996</v>
      </c>
      <c r="N701">
        <f>SmtRes!AB826</f>
        <v>1603.59</v>
      </c>
      <c r="O701">
        <f>ROUND(ROUND(L701*Source!I176, 2)*SmtRes!DA826, 2)</f>
        <v>68.97</v>
      </c>
      <c r="P701">
        <f>SmtRes!AG826</f>
        <v>11.84</v>
      </c>
      <c r="Q701">
        <f>SmtRes!DC826</f>
        <v>2.0699999999999998</v>
      </c>
      <c r="R701">
        <f>ROUND(ROUND(Q701*Source!I176, 2)*1, 2)</f>
        <v>0.56000000000000005</v>
      </c>
      <c r="S701">
        <f>SmtRes!AC826</f>
        <v>579.69000000000005</v>
      </c>
      <c r="T701">
        <f>ROUND(ROUND(Q701*Source!I176, 2)*SmtRes!AK826, 2)</f>
        <v>27.42</v>
      </c>
      <c r="U701">
        <v>2</v>
      </c>
      <c r="Z701">
        <f>SmtRes!X826</f>
        <v>903590057</v>
      </c>
      <c r="AA701">
        <v>1187349410</v>
      </c>
      <c r="AB701">
        <v>135634892</v>
      </c>
    </row>
    <row r="702" spans="1:28" x14ac:dyDescent="0.2">
      <c r="A702">
        <v>20</v>
      </c>
      <c r="B702">
        <v>825</v>
      </c>
      <c r="C702">
        <v>2</v>
      </c>
      <c r="D702">
        <v>0</v>
      </c>
      <c r="E702">
        <f>SmtRes!AV825</f>
        <v>0</v>
      </c>
      <c r="F702" t="str">
        <f>SmtRes!I825</f>
        <v>91.05.02-005</v>
      </c>
      <c r="G702" t="str">
        <f>SmtRes!K825</f>
        <v>Краны козловые, грузоподъемность 32 т</v>
      </c>
      <c r="H702" t="str">
        <f>SmtRes!O825</f>
        <v>маш.-ч</v>
      </c>
      <c r="I702">
        <f>SmtRes!Y825*Source!I176</f>
        <v>3.5879424999999993E-2</v>
      </c>
      <c r="J702">
        <f>SmtRes!AO825</f>
        <v>1</v>
      </c>
      <c r="K702">
        <f>SmtRes!AF825</f>
        <v>121.8</v>
      </c>
      <c r="L702">
        <f>SmtRes!DB825</f>
        <v>16.11</v>
      </c>
      <c r="M702">
        <f>ROUND(ROUND(L702*Source!I176, 2)*1, 2)</f>
        <v>4.37</v>
      </c>
      <c r="N702">
        <f>SmtRes!AB825</f>
        <v>1732</v>
      </c>
      <c r="O702">
        <f>ROUND(ROUND(L702*Source!I176, 2)*SmtRes!DA825, 2)</f>
        <v>62.14</v>
      </c>
      <c r="P702">
        <f>SmtRes!AG825</f>
        <v>13.49</v>
      </c>
      <c r="Q702">
        <f>SmtRes!DC825</f>
        <v>1.96</v>
      </c>
      <c r="R702">
        <f>ROUND(ROUND(Q702*Source!I176, 2)*1, 2)</f>
        <v>0.53</v>
      </c>
      <c r="S702">
        <f>SmtRes!AC825</f>
        <v>660.47</v>
      </c>
      <c r="T702">
        <f>ROUND(ROUND(Q702*Source!I176, 2)*SmtRes!AK825, 2)</f>
        <v>25.95</v>
      </c>
      <c r="U702">
        <v>2</v>
      </c>
      <c r="Z702">
        <f>SmtRes!X825</f>
        <v>1732737796</v>
      </c>
      <c r="AA702">
        <v>421420774</v>
      </c>
      <c r="AB702">
        <v>1837299789</v>
      </c>
    </row>
    <row r="703" spans="1:28" x14ac:dyDescent="0.2">
      <c r="A703">
        <v>20</v>
      </c>
      <c r="B703">
        <v>823</v>
      </c>
      <c r="C703">
        <v>1</v>
      </c>
      <c r="D703">
        <v>0</v>
      </c>
      <c r="E703">
        <f>SmtRes!AV823</f>
        <v>1</v>
      </c>
      <c r="F703" t="str">
        <f>SmtRes!I823</f>
        <v>1-100-32-82</v>
      </c>
      <c r="G703" t="str">
        <f>SmtRes!K823</f>
        <v>Рабочий среднего разряда 3.2</v>
      </c>
      <c r="H703" t="str">
        <f>SmtRes!O823</f>
        <v>чел.-ч.</v>
      </c>
      <c r="I703">
        <f>SmtRes!Y823*Source!I176</f>
        <v>22.704500139999993</v>
      </c>
      <c r="J703">
        <f>SmtRes!AO823</f>
        <v>1</v>
      </c>
      <c r="K703">
        <f>SmtRes!AH823</f>
        <v>7.81</v>
      </c>
      <c r="L703">
        <f>SmtRes!DB823</f>
        <v>718.97</v>
      </c>
      <c r="M703">
        <f>ROUND(ROUND(L703*Source!I176, 2)*1, 2)</f>
        <v>195.06</v>
      </c>
      <c r="N703">
        <f>SmtRes!AD823</f>
        <v>382.38</v>
      </c>
      <c r="O703">
        <f>ROUND(ROUND(L703*Source!I176, 2)*SmtRes!DA823, 2)</f>
        <v>9550.14</v>
      </c>
      <c r="P703">
        <f>SmtRes!AG823</f>
        <v>0</v>
      </c>
      <c r="Q703">
        <f>SmtRes!DC823</f>
        <v>0</v>
      </c>
      <c r="R703">
        <f>ROUND(ROUND(Q703*Source!I176, 2)*1, 2)</f>
        <v>0</v>
      </c>
      <c r="S703">
        <f>SmtRes!AC823</f>
        <v>0</v>
      </c>
      <c r="T703">
        <f>ROUND(ROUND(Q703*Source!I176, 2)*SmtRes!AK823, 2)</f>
        <v>0</v>
      </c>
      <c r="U703">
        <v>1</v>
      </c>
      <c r="Z703">
        <f>SmtRes!X823</f>
        <v>-1308667438</v>
      </c>
      <c r="AA703">
        <v>-1796054904</v>
      </c>
      <c r="AB703">
        <v>-783202528</v>
      </c>
    </row>
    <row r="704" spans="1:28" x14ac:dyDescent="0.2">
      <c r="A704">
        <v>20</v>
      </c>
      <c r="B704">
        <v>856</v>
      </c>
      <c r="C704">
        <v>3</v>
      </c>
      <c r="D704">
        <v>0</v>
      </c>
      <c r="E704">
        <f>SmtRes!AV856</f>
        <v>0</v>
      </c>
      <c r="F704" t="str">
        <f>SmtRes!I856</f>
        <v>999-9950</v>
      </c>
      <c r="G704" t="str">
        <f>SmtRes!K856</f>
        <v>Вспомогательные ненормируемые материалы (2% от ОЗП)</v>
      </c>
      <c r="H704" t="str">
        <f>SmtRes!O856</f>
        <v>РУБ</v>
      </c>
      <c r="I704">
        <f>SmtRes!Y856*Source!I178</f>
        <v>16.411668000000002</v>
      </c>
      <c r="J704">
        <f>SmtRes!AO856</f>
        <v>1</v>
      </c>
      <c r="K704">
        <f>SmtRes!AE856</f>
        <v>1</v>
      </c>
      <c r="L704">
        <f>SmtRes!DB856</f>
        <v>15.96</v>
      </c>
      <c r="M704">
        <f>ROUND(ROUND(L704*Source!I178, 2)*1, 2)</f>
        <v>16.41</v>
      </c>
      <c r="N704">
        <f>SmtRes!AA856</f>
        <v>9.56</v>
      </c>
      <c r="O704">
        <f>ROUND(ROUND(L704*Source!I178, 2)*SmtRes!DA856, 2)</f>
        <v>156.88</v>
      </c>
      <c r="P704">
        <f>SmtRes!AG856</f>
        <v>0</v>
      </c>
      <c r="Q704">
        <f>SmtRes!DC856</f>
        <v>0</v>
      </c>
      <c r="R704">
        <f>ROUND(ROUND(Q704*Source!I178, 2)*1, 2)</f>
        <v>0</v>
      </c>
      <c r="S704">
        <f>SmtRes!AC856</f>
        <v>0</v>
      </c>
      <c r="T704">
        <f>ROUND(ROUND(Q704*Source!I178, 2)*SmtRes!AK856, 2)</f>
        <v>0</v>
      </c>
      <c r="U704">
        <v>3</v>
      </c>
      <c r="Z704">
        <f>SmtRes!X856</f>
        <v>-1731369543</v>
      </c>
      <c r="AA704">
        <v>-1544322804</v>
      </c>
      <c r="AB704">
        <v>1831113819</v>
      </c>
    </row>
    <row r="705" spans="1:28" x14ac:dyDescent="0.2">
      <c r="A705">
        <v>20</v>
      </c>
      <c r="B705">
        <v>855</v>
      </c>
      <c r="C705">
        <v>3</v>
      </c>
      <c r="D705">
        <v>0</v>
      </c>
      <c r="E705">
        <f>SmtRes!AV855</f>
        <v>0</v>
      </c>
      <c r="F705" t="str">
        <f>SmtRes!I855</f>
        <v>01.7.11.07-0035</v>
      </c>
      <c r="G705" t="str">
        <f>SmtRes!K855</f>
        <v>Электроды диаметром 4 мм Э46</v>
      </c>
      <c r="H705" t="str">
        <f>SmtRes!O855</f>
        <v>т</v>
      </c>
      <c r="I705">
        <f>SmtRes!Y855*Source!I178</f>
        <v>1.8406570000000001E-2</v>
      </c>
      <c r="J705">
        <f>SmtRes!AO855</f>
        <v>1</v>
      </c>
      <c r="K705">
        <f>SmtRes!AE855</f>
        <v>11891.1</v>
      </c>
      <c r="L705">
        <f>SmtRes!DB855</f>
        <v>212.85</v>
      </c>
      <c r="M705">
        <f>ROUND(ROUND(L705*Source!I178, 2)*1, 2)</f>
        <v>218.87</v>
      </c>
      <c r="N705">
        <f>SmtRes!AA855</f>
        <v>113678.92</v>
      </c>
      <c r="O705">
        <f>ROUND(ROUND(L705*Source!I178, 2)*SmtRes!DA855, 2)</f>
        <v>2092.4</v>
      </c>
      <c r="P705">
        <f>SmtRes!AG855</f>
        <v>0</v>
      </c>
      <c r="Q705">
        <f>SmtRes!DC855</f>
        <v>0</v>
      </c>
      <c r="R705">
        <f>ROUND(ROUND(Q705*Source!I178, 2)*1, 2)</f>
        <v>0</v>
      </c>
      <c r="S705">
        <f>SmtRes!AC855</f>
        <v>0</v>
      </c>
      <c r="T705">
        <f>ROUND(ROUND(Q705*Source!I178, 2)*SmtRes!AK855, 2)</f>
        <v>0</v>
      </c>
      <c r="U705">
        <v>3</v>
      </c>
      <c r="Z705">
        <f>SmtRes!X855</f>
        <v>-2063612885</v>
      </c>
      <c r="AA705">
        <v>1347236949</v>
      </c>
      <c r="AB705">
        <v>663626300</v>
      </c>
    </row>
    <row r="706" spans="1:28" x14ac:dyDescent="0.2">
      <c r="A706">
        <v>20</v>
      </c>
      <c r="B706">
        <v>854</v>
      </c>
      <c r="C706">
        <v>3</v>
      </c>
      <c r="D706">
        <v>0</v>
      </c>
      <c r="E706">
        <f>SmtRes!AV854</f>
        <v>0</v>
      </c>
      <c r="F706" t="str">
        <f>SmtRes!I854</f>
        <v>01.3.02.09-0022</v>
      </c>
      <c r="G706" t="str">
        <f>SmtRes!K854</f>
        <v>Пропан-бутан, смесь техническая</v>
      </c>
      <c r="H706" t="str">
        <f>SmtRes!O854</f>
        <v>кг</v>
      </c>
      <c r="I706">
        <f>SmtRes!Y854*Source!I178</f>
        <v>0.20566000000000001</v>
      </c>
      <c r="J706">
        <f>SmtRes!AO854</f>
        <v>1</v>
      </c>
      <c r="K706">
        <f>SmtRes!AE854</f>
        <v>4.47</v>
      </c>
      <c r="L706">
        <f>SmtRes!DB854</f>
        <v>0.89</v>
      </c>
      <c r="M706">
        <f>ROUND(ROUND(L706*Source!I178, 2)*1, 2)</f>
        <v>0.92</v>
      </c>
      <c r="N706">
        <f>SmtRes!AA854</f>
        <v>42.73</v>
      </c>
      <c r="O706">
        <f>ROUND(ROUND(L706*Source!I178, 2)*SmtRes!DA854, 2)</f>
        <v>8.8000000000000007</v>
      </c>
      <c r="P706">
        <f>SmtRes!AG854</f>
        <v>0</v>
      </c>
      <c r="Q706">
        <f>SmtRes!DC854</f>
        <v>0</v>
      </c>
      <c r="R706">
        <f>ROUND(ROUND(Q706*Source!I178, 2)*1, 2)</f>
        <v>0</v>
      </c>
      <c r="S706">
        <f>SmtRes!AC854</f>
        <v>0</v>
      </c>
      <c r="T706">
        <f>ROUND(ROUND(Q706*Source!I178, 2)*SmtRes!AK854, 2)</f>
        <v>0</v>
      </c>
      <c r="U706">
        <v>3</v>
      </c>
      <c r="Z706">
        <f>SmtRes!X854</f>
        <v>-1411127917</v>
      </c>
      <c r="AA706">
        <v>83566203</v>
      </c>
      <c r="AB706">
        <v>-697753276</v>
      </c>
    </row>
    <row r="707" spans="1:28" x14ac:dyDescent="0.2">
      <c r="A707">
        <v>20</v>
      </c>
      <c r="B707">
        <v>853</v>
      </c>
      <c r="C707">
        <v>3</v>
      </c>
      <c r="D707">
        <v>0</v>
      </c>
      <c r="E707">
        <f>SmtRes!AV853</f>
        <v>0</v>
      </c>
      <c r="F707" t="str">
        <f>SmtRes!I853</f>
        <v>01.3.02.08-0001</v>
      </c>
      <c r="G707" t="str">
        <f>SmtRes!K853</f>
        <v>Кислород технический газообразный</v>
      </c>
      <c r="H707" t="str">
        <f>SmtRes!O853</f>
        <v>м3</v>
      </c>
      <c r="I707">
        <f>SmtRes!Y853*Source!I178</f>
        <v>0.92547000000000001</v>
      </c>
      <c r="J707">
        <f>SmtRes!AO853</f>
        <v>1</v>
      </c>
      <c r="K707">
        <f>SmtRes!AE853</f>
        <v>8.7899999999999991</v>
      </c>
      <c r="L707">
        <f>SmtRes!DB853</f>
        <v>7.91</v>
      </c>
      <c r="M707">
        <f>ROUND(ROUND(L707*Source!I178, 2)*1, 2)</f>
        <v>8.1300000000000008</v>
      </c>
      <c r="N707">
        <f>SmtRes!AA853</f>
        <v>84.03</v>
      </c>
      <c r="O707">
        <f>ROUND(ROUND(L707*Source!I178, 2)*SmtRes!DA853, 2)</f>
        <v>77.72</v>
      </c>
      <c r="P707">
        <f>SmtRes!AG853</f>
        <v>0</v>
      </c>
      <c r="Q707">
        <f>SmtRes!DC853</f>
        <v>0</v>
      </c>
      <c r="R707">
        <f>ROUND(ROUND(Q707*Source!I178, 2)*1, 2)</f>
        <v>0</v>
      </c>
      <c r="S707">
        <f>SmtRes!AC853</f>
        <v>0</v>
      </c>
      <c r="T707">
        <f>ROUND(ROUND(Q707*Source!I178, 2)*SmtRes!AK853, 2)</f>
        <v>0</v>
      </c>
      <c r="U707">
        <v>3</v>
      </c>
      <c r="Z707">
        <f>SmtRes!X853</f>
        <v>1597319531</v>
      </c>
      <c r="AA707">
        <v>-1568691806</v>
      </c>
      <c r="AB707">
        <v>1232018711</v>
      </c>
    </row>
    <row r="708" spans="1:28" x14ac:dyDescent="0.2">
      <c r="A708">
        <v>20</v>
      </c>
      <c r="B708">
        <v>852</v>
      </c>
      <c r="C708">
        <v>2</v>
      </c>
      <c r="D708">
        <v>0</v>
      </c>
      <c r="E708">
        <f>SmtRes!AV852</f>
        <v>0</v>
      </c>
      <c r="F708" t="str">
        <f>SmtRes!I852</f>
        <v>91.21.16-001</v>
      </c>
      <c r="G708" t="str">
        <f>SmtRes!K852</f>
        <v>Пресс-ножницы комбинированные</v>
      </c>
      <c r="H708" t="str">
        <f>SmtRes!O852</f>
        <v>маш.-ч</v>
      </c>
      <c r="I708">
        <f>SmtRes!Y852*Source!I178</f>
        <v>2.7198534999999997</v>
      </c>
      <c r="J708">
        <f>SmtRes!AO852</f>
        <v>1</v>
      </c>
      <c r="K708">
        <f>SmtRes!AF852</f>
        <v>14.3</v>
      </c>
      <c r="L708">
        <f>SmtRes!DB852</f>
        <v>37.82</v>
      </c>
      <c r="M708">
        <f>ROUND(ROUND(L708*Source!I178, 2)*1, 2)</f>
        <v>38.89</v>
      </c>
      <c r="N708">
        <f>SmtRes!AB852</f>
        <v>203.35</v>
      </c>
      <c r="O708">
        <f>ROUND(ROUND(L708*Source!I178, 2)*SmtRes!DA852, 2)</f>
        <v>553.02</v>
      </c>
      <c r="P708">
        <f>SmtRes!AG852</f>
        <v>8.82</v>
      </c>
      <c r="Q708">
        <f>SmtRes!DC852</f>
        <v>23.33</v>
      </c>
      <c r="R708">
        <f>ROUND(ROUND(Q708*Source!I178, 2)*1, 2)</f>
        <v>23.99</v>
      </c>
      <c r="S708">
        <f>SmtRes!AC852</f>
        <v>431.83</v>
      </c>
      <c r="T708">
        <f>ROUND(ROUND(Q708*Source!I178, 2)*SmtRes!AK852, 2)</f>
        <v>1174.55</v>
      </c>
      <c r="U708">
        <v>2</v>
      </c>
      <c r="Z708">
        <f>SmtRes!X852</f>
        <v>-575501913</v>
      </c>
      <c r="AA708">
        <v>1649159373</v>
      </c>
      <c r="AB708">
        <v>-48586562</v>
      </c>
    </row>
    <row r="709" spans="1:28" x14ac:dyDescent="0.2">
      <c r="A709">
        <v>20</v>
      </c>
      <c r="B709">
        <v>851</v>
      </c>
      <c r="C709">
        <v>2</v>
      </c>
      <c r="D709">
        <v>0</v>
      </c>
      <c r="E709">
        <f>SmtRes!AV851</f>
        <v>0</v>
      </c>
      <c r="F709" t="str">
        <f>SmtRes!I851</f>
        <v>91.21.12-002</v>
      </c>
      <c r="G709" t="str">
        <f>SmtRes!K851</f>
        <v>Ножницы листовые кривошипные гильотинные</v>
      </c>
      <c r="H709" t="str">
        <f>SmtRes!O851</f>
        <v>маш.-ч</v>
      </c>
      <c r="I709">
        <f>SmtRes!Y851*Source!I178</f>
        <v>3.2638241999999993</v>
      </c>
      <c r="J709">
        <f>SmtRes!AO851</f>
        <v>1</v>
      </c>
      <c r="K709">
        <f>SmtRes!AF851</f>
        <v>70.66</v>
      </c>
      <c r="L709">
        <f>SmtRes!DB851</f>
        <v>224.27</v>
      </c>
      <c r="M709">
        <f>ROUND(ROUND(L709*Source!I178, 2)*1, 2)</f>
        <v>230.62</v>
      </c>
      <c r="N709">
        <f>SmtRes!AB851</f>
        <v>1004.79</v>
      </c>
      <c r="O709">
        <f>ROUND(ROUND(L709*Source!I178, 2)*SmtRes!DA851, 2)</f>
        <v>3279.42</v>
      </c>
      <c r="P709">
        <f>SmtRes!AG851</f>
        <v>0</v>
      </c>
      <c r="Q709">
        <f>SmtRes!DC851</f>
        <v>0</v>
      </c>
      <c r="R709">
        <f>ROUND(ROUND(Q709*Source!I178, 2)*1, 2)</f>
        <v>0</v>
      </c>
      <c r="S709">
        <f>SmtRes!AC851</f>
        <v>0</v>
      </c>
      <c r="T709">
        <f>ROUND(ROUND(Q709*Source!I178, 2)*SmtRes!AK851, 2)</f>
        <v>0</v>
      </c>
      <c r="U709">
        <v>2</v>
      </c>
      <c r="Z709">
        <f>SmtRes!X851</f>
        <v>1386383491</v>
      </c>
      <c r="AA709">
        <v>1150806055</v>
      </c>
      <c r="AB709">
        <v>724828900</v>
      </c>
    </row>
    <row r="710" spans="1:28" x14ac:dyDescent="0.2">
      <c r="A710">
        <v>20</v>
      </c>
      <c r="B710">
        <v>850</v>
      </c>
      <c r="C710">
        <v>2</v>
      </c>
      <c r="D710">
        <v>0</v>
      </c>
      <c r="E710">
        <f>SmtRes!AV850</f>
        <v>0</v>
      </c>
      <c r="F710" t="str">
        <f>SmtRes!I850</f>
        <v>91.17.04-233</v>
      </c>
      <c r="G710" t="str">
        <f>SmtRes!K850</f>
        <v>Установки для сварки ручной дуговой (постоянного тока)</v>
      </c>
      <c r="H710" t="str">
        <f>SmtRes!O850</f>
        <v>маш.-ч</v>
      </c>
      <c r="I710">
        <f>SmtRes!Y850*Source!I178</f>
        <v>28.966439774999994</v>
      </c>
      <c r="J710">
        <f>SmtRes!AO850</f>
        <v>1</v>
      </c>
      <c r="K710">
        <f>SmtRes!AF850</f>
        <v>8.68</v>
      </c>
      <c r="L710">
        <f>SmtRes!DB850</f>
        <v>244.5</v>
      </c>
      <c r="M710">
        <f>ROUND(ROUND(L710*Source!I178, 2)*1, 2)</f>
        <v>251.42</v>
      </c>
      <c r="N710">
        <f>SmtRes!AB850</f>
        <v>123.43</v>
      </c>
      <c r="O710">
        <f>ROUND(ROUND(L710*Source!I178, 2)*SmtRes!DA850, 2)</f>
        <v>3575.19</v>
      </c>
      <c r="P710">
        <f>SmtRes!AG850</f>
        <v>0</v>
      </c>
      <c r="Q710">
        <f>SmtRes!DC850</f>
        <v>0</v>
      </c>
      <c r="R710">
        <f>ROUND(ROUND(Q710*Source!I178, 2)*1, 2)</f>
        <v>0</v>
      </c>
      <c r="S710">
        <f>SmtRes!AC850</f>
        <v>0</v>
      </c>
      <c r="T710">
        <f>ROUND(ROUND(Q710*Source!I178, 2)*SmtRes!AK850, 2)</f>
        <v>0</v>
      </c>
      <c r="U710">
        <v>2</v>
      </c>
      <c r="Z710">
        <f>SmtRes!X850</f>
        <v>-1277097320</v>
      </c>
      <c r="AA710">
        <v>2017564419</v>
      </c>
      <c r="AB710">
        <v>-164228886</v>
      </c>
    </row>
    <row r="711" spans="1:28" x14ac:dyDescent="0.2">
      <c r="A711">
        <v>20</v>
      </c>
      <c r="B711">
        <v>849</v>
      </c>
      <c r="C711">
        <v>2</v>
      </c>
      <c r="D711">
        <v>0</v>
      </c>
      <c r="E711">
        <f>SmtRes!AV849</f>
        <v>0</v>
      </c>
      <c r="F711" t="str">
        <f>SmtRes!I849</f>
        <v>91.17.04-042</v>
      </c>
      <c r="G711" t="str">
        <f>SmtRes!K849</f>
        <v>Аппарат для газовой сварки и резки</v>
      </c>
      <c r="H711" t="str">
        <f>SmtRes!O849</f>
        <v>маш.-ч</v>
      </c>
      <c r="I711">
        <f>SmtRes!Y849*Source!I178</f>
        <v>2.0398901249999994</v>
      </c>
      <c r="J711">
        <f>SmtRes!AO849</f>
        <v>1</v>
      </c>
      <c r="K711">
        <f>SmtRes!AF849</f>
        <v>1.2</v>
      </c>
      <c r="L711">
        <f>SmtRes!DB849</f>
        <v>2.38</v>
      </c>
      <c r="M711">
        <f>ROUND(ROUND(L711*Source!I178, 2)*1, 2)</f>
        <v>2.4500000000000002</v>
      </c>
      <c r="N711">
        <f>SmtRes!AB849</f>
        <v>17.059999999999999</v>
      </c>
      <c r="O711">
        <f>ROUND(ROUND(L711*Source!I178, 2)*SmtRes!DA849, 2)</f>
        <v>34.840000000000003</v>
      </c>
      <c r="P711">
        <f>SmtRes!AG849</f>
        <v>0</v>
      </c>
      <c r="Q711">
        <f>SmtRes!DC849</f>
        <v>0</v>
      </c>
      <c r="R711">
        <f>ROUND(ROUND(Q711*Source!I178, 2)*1, 2)</f>
        <v>0</v>
      </c>
      <c r="S711">
        <f>SmtRes!AC849</f>
        <v>0</v>
      </c>
      <c r="T711">
        <f>ROUND(ROUND(Q711*Source!I178, 2)*SmtRes!AK849, 2)</f>
        <v>0</v>
      </c>
      <c r="U711">
        <v>2</v>
      </c>
      <c r="Z711">
        <f>SmtRes!X849</f>
        <v>-1135352110</v>
      </c>
      <c r="AA711">
        <v>-1753312835</v>
      </c>
      <c r="AB711">
        <v>-897136582</v>
      </c>
    </row>
    <row r="712" spans="1:28" x14ac:dyDescent="0.2">
      <c r="A712">
        <v>20</v>
      </c>
      <c r="B712">
        <v>848</v>
      </c>
      <c r="C712">
        <v>2</v>
      </c>
      <c r="D712">
        <v>0</v>
      </c>
      <c r="E712">
        <f>SmtRes!AV848</f>
        <v>0</v>
      </c>
      <c r="F712" t="str">
        <f>SmtRes!I848</f>
        <v>91.14.02-002</v>
      </c>
      <c r="G712" t="str">
        <f>SmtRes!K848</f>
        <v>Автомобили бортовые, грузоподъемность до 8 т</v>
      </c>
      <c r="H712" t="str">
        <f>SmtRes!O848</f>
        <v>маш.-ч</v>
      </c>
      <c r="I712">
        <f>SmtRes!Y848*Source!I178</f>
        <v>0.67996337499999993</v>
      </c>
      <c r="J712">
        <f>SmtRes!AO848</f>
        <v>1</v>
      </c>
      <c r="K712">
        <f>SmtRes!AF848</f>
        <v>107.03</v>
      </c>
      <c r="L712">
        <f>SmtRes!DB848</f>
        <v>70.78</v>
      </c>
      <c r="M712">
        <f>ROUND(ROUND(L712*Source!I178, 2)*1, 2)</f>
        <v>72.78</v>
      </c>
      <c r="N712">
        <f>SmtRes!AB848</f>
        <v>1521.97</v>
      </c>
      <c r="O712">
        <f>ROUND(ROUND(L712*Source!I178, 2)*SmtRes!DA848, 2)</f>
        <v>1034.93</v>
      </c>
      <c r="P712">
        <f>SmtRes!AG848</f>
        <v>10.130000000000001</v>
      </c>
      <c r="Q712">
        <f>SmtRes!DC848</f>
        <v>6.71</v>
      </c>
      <c r="R712">
        <f>ROUND(ROUND(Q712*Source!I178, 2)*1, 2)</f>
        <v>6.9</v>
      </c>
      <c r="S712">
        <f>SmtRes!AC848</f>
        <v>495.96</v>
      </c>
      <c r="T712">
        <f>ROUND(ROUND(Q712*Source!I178, 2)*SmtRes!AK848, 2)</f>
        <v>337.82</v>
      </c>
      <c r="U712">
        <v>2</v>
      </c>
      <c r="Z712">
        <f>SmtRes!X848</f>
        <v>1565185662</v>
      </c>
      <c r="AA712">
        <v>714135053</v>
      </c>
      <c r="AB712">
        <v>57213464</v>
      </c>
    </row>
    <row r="713" spans="1:28" x14ac:dyDescent="0.2">
      <c r="A713">
        <v>20</v>
      </c>
      <c r="B713">
        <v>847</v>
      </c>
      <c r="C713">
        <v>2</v>
      </c>
      <c r="D713">
        <v>0</v>
      </c>
      <c r="E713">
        <f>SmtRes!AV847</f>
        <v>0</v>
      </c>
      <c r="F713" t="str">
        <f>SmtRes!I847</f>
        <v>91.05.05-014</v>
      </c>
      <c r="G713" t="str">
        <f>SmtRes!K847</f>
        <v>Краны на автомобильном ходу, грузоподъемность 10 т</v>
      </c>
      <c r="H713" t="str">
        <f>SmtRes!O847</f>
        <v>маш.-ч</v>
      </c>
      <c r="I713">
        <f>SmtRes!Y847*Source!I178</f>
        <v>5.3037143249999987</v>
      </c>
      <c r="J713">
        <f>SmtRes!AO847</f>
        <v>1</v>
      </c>
      <c r="K713">
        <f>SmtRes!AF847</f>
        <v>112.77</v>
      </c>
      <c r="L713">
        <f>SmtRes!DB847</f>
        <v>581.64</v>
      </c>
      <c r="M713">
        <f>ROUND(ROUND(L713*Source!I178, 2)*1, 2)</f>
        <v>598.1</v>
      </c>
      <c r="N713">
        <f>SmtRes!AB847</f>
        <v>1603.59</v>
      </c>
      <c r="O713">
        <f>ROUND(ROUND(L713*Source!I178, 2)*SmtRes!DA847, 2)</f>
        <v>8504.98</v>
      </c>
      <c r="P713">
        <f>SmtRes!AG847</f>
        <v>11.84</v>
      </c>
      <c r="Q713">
        <f>SmtRes!DC847</f>
        <v>61.07</v>
      </c>
      <c r="R713">
        <f>ROUND(ROUND(Q713*Source!I178, 2)*1, 2)</f>
        <v>62.8</v>
      </c>
      <c r="S713">
        <f>SmtRes!AC847</f>
        <v>579.69000000000005</v>
      </c>
      <c r="T713">
        <f>ROUND(ROUND(Q713*Source!I178, 2)*SmtRes!AK847, 2)</f>
        <v>3074.69</v>
      </c>
      <c r="U713">
        <v>2</v>
      </c>
      <c r="Z713">
        <f>SmtRes!X847</f>
        <v>903590057</v>
      </c>
      <c r="AA713">
        <v>1187349410</v>
      </c>
      <c r="AB713">
        <v>135634892</v>
      </c>
    </row>
    <row r="714" spans="1:28" x14ac:dyDescent="0.2">
      <c r="A714">
        <v>20</v>
      </c>
      <c r="B714">
        <v>845</v>
      </c>
      <c r="C714">
        <v>1</v>
      </c>
      <c r="D714">
        <v>0</v>
      </c>
      <c r="E714">
        <f>SmtRes!AV845</f>
        <v>1</v>
      </c>
      <c r="F714" t="str">
        <f>SmtRes!I845</f>
        <v>1-100-38-82</v>
      </c>
      <c r="G714" t="str">
        <f>SmtRes!K845</f>
        <v>Рабочий среднего разряда 3.8</v>
      </c>
      <c r="H714" t="str">
        <f>SmtRes!O845</f>
        <v>чел.-ч.</v>
      </c>
      <c r="I714">
        <f>SmtRes!Y845*Source!I178</f>
        <v>129.19304124999996</v>
      </c>
      <c r="J714">
        <f>SmtRes!AO845</f>
        <v>1</v>
      </c>
      <c r="K714">
        <f>SmtRes!AH845</f>
        <v>8.4</v>
      </c>
      <c r="L714">
        <f>SmtRes!DB845</f>
        <v>1055.3599999999999</v>
      </c>
      <c r="M714">
        <f>ROUND(ROUND(L714*Source!I178, 2)*1, 2)</f>
        <v>1085.23</v>
      </c>
      <c r="N714">
        <f>SmtRes!AD845</f>
        <v>411.26</v>
      </c>
      <c r="O714">
        <f>ROUND(ROUND(L714*Source!I178, 2)*SmtRes!DA845, 2)</f>
        <v>53132.86</v>
      </c>
      <c r="P714">
        <f>SmtRes!AG845</f>
        <v>0</v>
      </c>
      <c r="Q714">
        <f>SmtRes!DC845</f>
        <v>0</v>
      </c>
      <c r="R714">
        <f>ROUND(ROUND(Q714*Source!I178, 2)*1, 2)</f>
        <v>0</v>
      </c>
      <c r="S714">
        <f>SmtRes!AC845</f>
        <v>0</v>
      </c>
      <c r="T714">
        <f>ROUND(ROUND(Q714*Source!I178, 2)*SmtRes!AK845, 2)</f>
        <v>0</v>
      </c>
      <c r="U714">
        <v>1</v>
      </c>
      <c r="Z714">
        <f>SmtRes!X845</f>
        <v>300547253</v>
      </c>
      <c r="AA714">
        <v>-4682588</v>
      </c>
      <c r="AB714">
        <v>-1172100142</v>
      </c>
    </row>
    <row r="715" spans="1:28" x14ac:dyDescent="0.2">
      <c r="A715">
        <f>Source!A179</f>
        <v>17</v>
      </c>
      <c r="B715">
        <v>179</v>
      </c>
      <c r="C715">
        <v>3</v>
      </c>
      <c r="D715">
        <f>Source!BI179</f>
        <v>1</v>
      </c>
      <c r="E715">
        <f>Source!FS179</f>
        <v>0</v>
      </c>
      <c r="F715" t="str">
        <f>Source!F179</f>
        <v>08.3.05.02-0103</v>
      </c>
      <c r="G715" t="str">
        <f>Source!G179</f>
        <v>лист СП ПВ 508, ТУ 36-26.11-5-89</v>
      </c>
      <c r="H715" t="str">
        <f>Source!H179</f>
        <v>т</v>
      </c>
      <c r="I715">
        <f>Source!I179</f>
        <v>1.0611999999999999</v>
      </c>
      <c r="J715">
        <v>1</v>
      </c>
      <c r="K715">
        <f>Source!AC179</f>
        <v>5692.12</v>
      </c>
      <c r="M715">
        <f>ROUND(K715*I715, 2)</f>
        <v>6040.48</v>
      </c>
      <c r="N715">
        <f>Source!AC179*IF(Source!BC179&lt;&gt; 0, Source!BC179, 1)</f>
        <v>54416.667200000004</v>
      </c>
      <c r="O715">
        <f>ROUND(N715*I715, 2)</f>
        <v>57746.97</v>
      </c>
      <c r="P715">
        <f>Source!AE179</f>
        <v>0</v>
      </c>
      <c r="R715">
        <f>ROUND(P715*I715, 2)</f>
        <v>0</v>
      </c>
      <c r="S715">
        <f>Source!AE179*IF(Source!BS179&lt;&gt; 0, Source!BS179, 1)</f>
        <v>0</v>
      </c>
      <c r="T715">
        <f>ROUND(S715*I715, 2)</f>
        <v>0</v>
      </c>
      <c r="U715">
        <v>3</v>
      </c>
      <c r="Z715">
        <f>Source!GF179</f>
        <v>540521819</v>
      </c>
      <c r="AA715">
        <v>-139796345</v>
      </c>
      <c r="AB715">
        <v>1488669700</v>
      </c>
    </row>
    <row r="716" spans="1:28" x14ac:dyDescent="0.2">
      <c r="A716">
        <v>20</v>
      </c>
      <c r="B716">
        <v>867</v>
      </c>
      <c r="C716">
        <v>3</v>
      </c>
      <c r="D716">
        <v>0</v>
      </c>
      <c r="E716">
        <f>SmtRes!AV867</f>
        <v>0</v>
      </c>
      <c r="F716" t="str">
        <f>SmtRes!I867</f>
        <v>999-9950</v>
      </c>
      <c r="G716" t="str">
        <f>SmtRes!K867</f>
        <v>Вспомогательные ненормируемые материалы (2% от ОЗП)</v>
      </c>
      <c r="H716" t="str">
        <f>SmtRes!O867</f>
        <v>РУБ</v>
      </c>
      <c r="I716">
        <f>SmtRes!Y867*Source!I180</f>
        <v>5.4392399999999999</v>
      </c>
      <c r="J716">
        <f>SmtRes!AO867</f>
        <v>1</v>
      </c>
      <c r="K716">
        <f>SmtRes!AE867</f>
        <v>1</v>
      </c>
      <c r="L716">
        <f>SmtRes!DB867</f>
        <v>15.63</v>
      </c>
      <c r="M716">
        <f>ROUND(ROUND(L716*Source!I180, 2)*1, 2)</f>
        <v>5.44</v>
      </c>
      <c r="N716">
        <f>SmtRes!AA867</f>
        <v>9.56</v>
      </c>
      <c r="O716">
        <f>ROUND(ROUND(L716*Source!I180, 2)*SmtRes!DA867, 2)</f>
        <v>52.01</v>
      </c>
      <c r="P716">
        <f>SmtRes!AG867</f>
        <v>0</v>
      </c>
      <c r="Q716">
        <f>SmtRes!DC867</f>
        <v>0</v>
      </c>
      <c r="R716">
        <f>ROUND(ROUND(Q716*Source!I180, 2)*1, 2)</f>
        <v>0</v>
      </c>
      <c r="S716">
        <f>SmtRes!AC867</f>
        <v>0</v>
      </c>
      <c r="T716">
        <f>ROUND(ROUND(Q716*Source!I180, 2)*SmtRes!AK867, 2)</f>
        <v>0</v>
      </c>
      <c r="U716">
        <v>3</v>
      </c>
      <c r="Z716">
        <f>SmtRes!X867</f>
        <v>-1731369543</v>
      </c>
      <c r="AA716">
        <v>-1544322804</v>
      </c>
      <c r="AB716">
        <v>1831113819</v>
      </c>
    </row>
    <row r="717" spans="1:28" x14ac:dyDescent="0.2">
      <c r="A717">
        <v>20</v>
      </c>
      <c r="B717">
        <v>866</v>
      </c>
      <c r="C717">
        <v>3</v>
      </c>
      <c r="D717">
        <v>0</v>
      </c>
      <c r="E717">
        <f>SmtRes!AV866</f>
        <v>0</v>
      </c>
      <c r="F717" t="str">
        <f>SmtRes!I866</f>
        <v>01.7.11.07-0044</v>
      </c>
      <c r="G717" t="str">
        <f>SmtRes!K866</f>
        <v>Электроды диаметром 5 мм Э42</v>
      </c>
      <c r="H717" t="str">
        <f>SmtRes!O866</f>
        <v>т</v>
      </c>
      <c r="I717">
        <f>SmtRes!Y866*Source!I180</f>
        <v>7.4819999999999991E-3</v>
      </c>
      <c r="J717">
        <f>SmtRes!AO866</f>
        <v>1</v>
      </c>
      <c r="K717">
        <f>SmtRes!AE866</f>
        <v>10397.450000000001</v>
      </c>
      <c r="L717">
        <f>SmtRes!DB866</f>
        <v>223.55</v>
      </c>
      <c r="M717">
        <f>ROUND(ROUND(L717*Source!I180, 2)*1, 2)</f>
        <v>77.8</v>
      </c>
      <c r="N717">
        <f>SmtRes!AA866</f>
        <v>99399.62</v>
      </c>
      <c r="O717">
        <f>ROUND(ROUND(L717*Source!I180, 2)*SmtRes!DA866, 2)</f>
        <v>743.77</v>
      </c>
      <c r="P717">
        <f>SmtRes!AG866</f>
        <v>0</v>
      </c>
      <c r="Q717">
        <f>SmtRes!DC866</f>
        <v>0</v>
      </c>
      <c r="R717">
        <f>ROUND(ROUND(Q717*Source!I180, 2)*1, 2)</f>
        <v>0</v>
      </c>
      <c r="S717">
        <f>SmtRes!AC866</f>
        <v>0</v>
      </c>
      <c r="T717">
        <f>ROUND(ROUND(Q717*Source!I180, 2)*SmtRes!AK866, 2)</f>
        <v>0</v>
      </c>
      <c r="U717">
        <v>3</v>
      </c>
      <c r="Z717">
        <f>SmtRes!X866</f>
        <v>1392569568</v>
      </c>
      <c r="AA717">
        <v>1042670337</v>
      </c>
      <c r="AB717">
        <v>-795158670</v>
      </c>
    </row>
    <row r="718" spans="1:28" x14ac:dyDescent="0.2">
      <c r="A718">
        <v>20</v>
      </c>
      <c r="B718">
        <v>865</v>
      </c>
      <c r="C718">
        <v>3</v>
      </c>
      <c r="D718">
        <v>0</v>
      </c>
      <c r="E718">
        <f>SmtRes!AV865</f>
        <v>0</v>
      </c>
      <c r="F718" t="str">
        <f>SmtRes!I865</f>
        <v>01.3.02.09-0022</v>
      </c>
      <c r="G718" t="str">
        <f>SmtRes!K865</f>
        <v>Пропан-бутан, смесь техническая</v>
      </c>
      <c r="H718" t="str">
        <f>SmtRes!O865</f>
        <v>кг</v>
      </c>
      <c r="I718">
        <f>SmtRes!Y865*Source!I180</f>
        <v>0.17399999999999999</v>
      </c>
      <c r="J718">
        <f>SmtRes!AO865</f>
        <v>1</v>
      </c>
      <c r="K718">
        <f>SmtRes!AE865</f>
        <v>4.47</v>
      </c>
      <c r="L718">
        <f>SmtRes!DB865</f>
        <v>2.2400000000000002</v>
      </c>
      <c r="M718">
        <f>ROUND(ROUND(L718*Source!I180, 2)*1, 2)</f>
        <v>0.78</v>
      </c>
      <c r="N718">
        <f>SmtRes!AA865</f>
        <v>42.73</v>
      </c>
      <c r="O718">
        <f>ROUND(ROUND(L718*Source!I180, 2)*SmtRes!DA865, 2)</f>
        <v>7.46</v>
      </c>
      <c r="P718">
        <f>SmtRes!AG865</f>
        <v>0</v>
      </c>
      <c r="Q718">
        <f>SmtRes!DC865</f>
        <v>0</v>
      </c>
      <c r="R718">
        <f>ROUND(ROUND(Q718*Source!I180, 2)*1, 2)</f>
        <v>0</v>
      </c>
      <c r="S718">
        <f>SmtRes!AC865</f>
        <v>0</v>
      </c>
      <c r="T718">
        <f>ROUND(ROUND(Q718*Source!I180, 2)*SmtRes!AK865, 2)</f>
        <v>0</v>
      </c>
      <c r="U718">
        <v>3</v>
      </c>
      <c r="Z718">
        <f>SmtRes!X865</f>
        <v>-1411127917</v>
      </c>
      <c r="AA718">
        <v>83566203</v>
      </c>
      <c r="AB718">
        <v>-697753276</v>
      </c>
    </row>
    <row r="719" spans="1:28" x14ac:dyDescent="0.2">
      <c r="A719">
        <v>20</v>
      </c>
      <c r="B719">
        <v>864</v>
      </c>
      <c r="C719">
        <v>3</v>
      </c>
      <c r="D719">
        <v>0</v>
      </c>
      <c r="E719">
        <f>SmtRes!AV864</f>
        <v>0</v>
      </c>
      <c r="F719" t="str">
        <f>SmtRes!I864</f>
        <v>01.3.02.08-0001</v>
      </c>
      <c r="G719" t="str">
        <f>SmtRes!K864</f>
        <v>Кислород технический газообразный</v>
      </c>
      <c r="H719" t="str">
        <f>SmtRes!O864</f>
        <v>м3</v>
      </c>
      <c r="I719">
        <f>SmtRes!Y864*Source!I180</f>
        <v>0.90479999999999994</v>
      </c>
      <c r="J719">
        <f>SmtRes!AO864</f>
        <v>1</v>
      </c>
      <c r="K719">
        <f>SmtRes!AE864</f>
        <v>8.7899999999999991</v>
      </c>
      <c r="L719">
        <f>SmtRes!DB864</f>
        <v>22.85</v>
      </c>
      <c r="M719">
        <f>ROUND(ROUND(L719*Source!I180, 2)*1, 2)</f>
        <v>7.95</v>
      </c>
      <c r="N719">
        <f>SmtRes!AA864</f>
        <v>84.03</v>
      </c>
      <c r="O719">
        <f>ROUND(ROUND(L719*Source!I180, 2)*SmtRes!DA864, 2)</f>
        <v>76</v>
      </c>
      <c r="P719">
        <f>SmtRes!AG864</f>
        <v>0</v>
      </c>
      <c r="Q719">
        <f>SmtRes!DC864</f>
        <v>0</v>
      </c>
      <c r="R719">
        <f>ROUND(ROUND(Q719*Source!I180, 2)*1, 2)</f>
        <v>0</v>
      </c>
      <c r="S719">
        <f>SmtRes!AC864</f>
        <v>0</v>
      </c>
      <c r="T719">
        <f>ROUND(ROUND(Q719*Source!I180, 2)*SmtRes!AK864, 2)</f>
        <v>0</v>
      </c>
      <c r="U719">
        <v>3</v>
      </c>
      <c r="Z719">
        <f>SmtRes!X864</f>
        <v>1597319531</v>
      </c>
      <c r="AA719">
        <v>-1568691806</v>
      </c>
      <c r="AB719">
        <v>1232018711</v>
      </c>
    </row>
    <row r="720" spans="1:28" x14ac:dyDescent="0.2">
      <c r="A720">
        <v>20</v>
      </c>
      <c r="B720">
        <v>863</v>
      </c>
      <c r="C720">
        <v>2</v>
      </c>
      <c r="D720">
        <v>0</v>
      </c>
      <c r="E720">
        <f>SmtRes!AV863</f>
        <v>0</v>
      </c>
      <c r="F720" t="str">
        <f>SmtRes!I863</f>
        <v>91.21.16-001</v>
      </c>
      <c r="G720" t="str">
        <f>SmtRes!K863</f>
        <v>Пресс-ножницы комбинированные</v>
      </c>
      <c r="H720" t="str">
        <f>SmtRes!O863</f>
        <v>маш.-ч</v>
      </c>
      <c r="I720">
        <f>SmtRes!Y863*Source!I180</f>
        <v>0.38659319999999991</v>
      </c>
      <c r="J720">
        <f>SmtRes!AO863</f>
        <v>1</v>
      </c>
      <c r="K720">
        <f>SmtRes!AF863</f>
        <v>14.3</v>
      </c>
      <c r="L720">
        <f>SmtRes!DB863</f>
        <v>15.88</v>
      </c>
      <c r="M720">
        <f>ROUND(ROUND(L720*Source!I180, 2)*1, 2)</f>
        <v>5.53</v>
      </c>
      <c r="N720">
        <f>SmtRes!AB863</f>
        <v>203.35</v>
      </c>
      <c r="O720">
        <f>ROUND(ROUND(L720*Source!I180, 2)*SmtRes!DA863, 2)</f>
        <v>78.64</v>
      </c>
      <c r="P720">
        <f>SmtRes!AG863</f>
        <v>8.82</v>
      </c>
      <c r="Q720">
        <f>SmtRes!DC863</f>
        <v>9.8000000000000007</v>
      </c>
      <c r="R720">
        <f>ROUND(ROUND(Q720*Source!I180, 2)*1, 2)</f>
        <v>3.41</v>
      </c>
      <c r="S720">
        <f>SmtRes!AC863</f>
        <v>431.83</v>
      </c>
      <c r="T720">
        <f>ROUND(ROUND(Q720*Source!I180, 2)*SmtRes!AK863, 2)</f>
        <v>166.95</v>
      </c>
      <c r="U720">
        <v>2</v>
      </c>
      <c r="Z720">
        <f>SmtRes!X863</f>
        <v>-575501913</v>
      </c>
      <c r="AA720">
        <v>1649159373</v>
      </c>
      <c r="AB720">
        <v>-48586562</v>
      </c>
    </row>
    <row r="721" spans="1:28" x14ac:dyDescent="0.2">
      <c r="A721">
        <v>20</v>
      </c>
      <c r="B721">
        <v>862</v>
      </c>
      <c r="C721">
        <v>2</v>
      </c>
      <c r="D721">
        <v>0</v>
      </c>
      <c r="E721">
        <f>SmtRes!AV862</f>
        <v>0</v>
      </c>
      <c r="F721" t="str">
        <f>SmtRes!I862</f>
        <v>91.17.04-233</v>
      </c>
      <c r="G721" t="str">
        <f>SmtRes!K862</f>
        <v>Установки для сварки ручной дуговой (постоянного тока)</v>
      </c>
      <c r="H721" t="str">
        <f>SmtRes!O862</f>
        <v>маш.-ч</v>
      </c>
      <c r="I721">
        <f>SmtRes!Y862*Source!I180</f>
        <v>12.564278999999997</v>
      </c>
      <c r="J721">
        <f>SmtRes!AO862</f>
        <v>1</v>
      </c>
      <c r="K721">
        <f>SmtRes!AF862</f>
        <v>8.68</v>
      </c>
      <c r="L721">
        <f>SmtRes!DB862</f>
        <v>313.38</v>
      </c>
      <c r="M721">
        <f>ROUND(ROUND(L721*Source!I180, 2)*1, 2)</f>
        <v>109.06</v>
      </c>
      <c r="N721">
        <f>SmtRes!AB862</f>
        <v>123.43</v>
      </c>
      <c r="O721">
        <f>ROUND(ROUND(L721*Source!I180, 2)*SmtRes!DA862, 2)</f>
        <v>1550.83</v>
      </c>
      <c r="P721">
        <f>SmtRes!AG862</f>
        <v>0</v>
      </c>
      <c r="Q721">
        <f>SmtRes!DC862</f>
        <v>0</v>
      </c>
      <c r="R721">
        <f>ROUND(ROUND(Q721*Source!I180, 2)*1, 2)</f>
        <v>0</v>
      </c>
      <c r="S721">
        <f>SmtRes!AC862</f>
        <v>0</v>
      </c>
      <c r="T721">
        <f>ROUND(ROUND(Q721*Source!I180, 2)*SmtRes!AK862, 2)</f>
        <v>0</v>
      </c>
      <c r="U721">
        <v>2</v>
      </c>
      <c r="Z721">
        <f>SmtRes!X862</f>
        <v>-1277097320</v>
      </c>
      <c r="AA721">
        <v>2017564419</v>
      </c>
      <c r="AB721">
        <v>-164228886</v>
      </c>
    </row>
    <row r="722" spans="1:28" x14ac:dyDescent="0.2">
      <c r="A722">
        <v>20</v>
      </c>
      <c r="B722">
        <v>861</v>
      </c>
      <c r="C722">
        <v>2</v>
      </c>
      <c r="D722">
        <v>0</v>
      </c>
      <c r="E722">
        <f>SmtRes!AV861</f>
        <v>0</v>
      </c>
      <c r="F722" t="str">
        <f>SmtRes!I861</f>
        <v>91.17.04-042</v>
      </c>
      <c r="G722" t="str">
        <f>SmtRes!K861</f>
        <v>Аппарат для газовой сварки и резки</v>
      </c>
      <c r="H722" t="str">
        <f>SmtRes!O861</f>
        <v>маш.-ч</v>
      </c>
      <c r="I722">
        <f>SmtRes!Y861*Source!I180</f>
        <v>0.46022999999999992</v>
      </c>
      <c r="J722">
        <f>SmtRes!AO861</f>
        <v>1</v>
      </c>
      <c r="K722">
        <f>SmtRes!AF861</f>
        <v>1.2</v>
      </c>
      <c r="L722">
        <f>SmtRes!DB861</f>
        <v>1.59</v>
      </c>
      <c r="M722">
        <f>ROUND(ROUND(L722*Source!I180, 2)*1, 2)</f>
        <v>0.55000000000000004</v>
      </c>
      <c r="N722">
        <f>SmtRes!AB861</f>
        <v>17.059999999999999</v>
      </c>
      <c r="O722">
        <f>ROUND(ROUND(L722*Source!I180, 2)*SmtRes!DA861, 2)</f>
        <v>7.82</v>
      </c>
      <c r="P722">
        <f>SmtRes!AG861</f>
        <v>0</v>
      </c>
      <c r="Q722">
        <f>SmtRes!DC861</f>
        <v>0</v>
      </c>
      <c r="R722">
        <f>ROUND(ROUND(Q722*Source!I180, 2)*1, 2)</f>
        <v>0</v>
      </c>
      <c r="S722">
        <f>SmtRes!AC861</f>
        <v>0</v>
      </c>
      <c r="T722">
        <f>ROUND(ROUND(Q722*Source!I180, 2)*SmtRes!AK861, 2)</f>
        <v>0</v>
      </c>
      <c r="U722">
        <v>2</v>
      </c>
      <c r="Z722">
        <f>SmtRes!X861</f>
        <v>-1135352110</v>
      </c>
      <c r="AA722">
        <v>-1753312835</v>
      </c>
      <c r="AB722">
        <v>-897136582</v>
      </c>
    </row>
    <row r="723" spans="1:28" x14ac:dyDescent="0.2">
      <c r="A723">
        <v>20</v>
      </c>
      <c r="B723">
        <v>860</v>
      </c>
      <c r="C723">
        <v>2</v>
      </c>
      <c r="D723">
        <v>0</v>
      </c>
      <c r="E723">
        <f>SmtRes!AV860</f>
        <v>0</v>
      </c>
      <c r="F723" t="str">
        <f>SmtRes!I860</f>
        <v>91.14.02-002</v>
      </c>
      <c r="G723" t="str">
        <f>SmtRes!K860</f>
        <v>Автомобили бортовые, грузоподъемность до 8 т</v>
      </c>
      <c r="H723" t="str">
        <f>SmtRes!O860</f>
        <v>маш.-ч</v>
      </c>
      <c r="I723">
        <f>SmtRes!Y860*Source!I180</f>
        <v>0.23011499999999996</v>
      </c>
      <c r="J723">
        <f>SmtRes!AO860</f>
        <v>1</v>
      </c>
      <c r="K723">
        <f>SmtRes!AF860</f>
        <v>107.03</v>
      </c>
      <c r="L723">
        <f>SmtRes!DB860</f>
        <v>70.78</v>
      </c>
      <c r="M723">
        <f>ROUND(ROUND(L723*Source!I180, 2)*1, 2)</f>
        <v>24.63</v>
      </c>
      <c r="N723">
        <f>SmtRes!AB860</f>
        <v>1521.97</v>
      </c>
      <c r="O723">
        <f>ROUND(ROUND(L723*Source!I180, 2)*SmtRes!DA860, 2)</f>
        <v>350.24</v>
      </c>
      <c r="P723">
        <f>SmtRes!AG860</f>
        <v>10.130000000000001</v>
      </c>
      <c r="Q723">
        <f>SmtRes!DC860</f>
        <v>6.71</v>
      </c>
      <c r="R723">
        <f>ROUND(ROUND(Q723*Source!I180, 2)*1, 2)</f>
        <v>2.34</v>
      </c>
      <c r="S723">
        <f>SmtRes!AC860</f>
        <v>495.96</v>
      </c>
      <c r="T723">
        <f>ROUND(ROUND(Q723*Source!I180, 2)*SmtRes!AK860, 2)</f>
        <v>114.57</v>
      </c>
      <c r="U723">
        <v>2</v>
      </c>
      <c r="Z723">
        <f>SmtRes!X860</f>
        <v>1565185662</v>
      </c>
      <c r="AA723">
        <v>714135053</v>
      </c>
      <c r="AB723">
        <v>57213464</v>
      </c>
    </row>
    <row r="724" spans="1:28" x14ac:dyDescent="0.2">
      <c r="A724">
        <v>20</v>
      </c>
      <c r="B724">
        <v>859</v>
      </c>
      <c r="C724">
        <v>2</v>
      </c>
      <c r="D724">
        <v>0</v>
      </c>
      <c r="E724">
        <f>SmtRes!AV859</f>
        <v>0</v>
      </c>
      <c r="F724" t="str">
        <f>SmtRes!I859</f>
        <v>91.05.05-014</v>
      </c>
      <c r="G724" t="str">
        <f>SmtRes!K859</f>
        <v>Краны на автомобильном ходу, грузоподъемность 10 т</v>
      </c>
      <c r="H724" t="str">
        <f>SmtRes!O859</f>
        <v>маш.-ч</v>
      </c>
      <c r="I724">
        <f>SmtRes!Y859*Source!I180</f>
        <v>2.7613799999999995</v>
      </c>
      <c r="J724">
        <f>SmtRes!AO859</f>
        <v>1</v>
      </c>
      <c r="K724">
        <f>SmtRes!AF859</f>
        <v>112.77</v>
      </c>
      <c r="L724">
        <f>SmtRes!DB859</f>
        <v>894.83</v>
      </c>
      <c r="M724">
        <f>ROUND(ROUND(L724*Source!I180, 2)*1, 2)</f>
        <v>311.39999999999998</v>
      </c>
      <c r="N724">
        <f>SmtRes!AB859</f>
        <v>1603.59</v>
      </c>
      <c r="O724">
        <f>ROUND(ROUND(L724*Source!I180, 2)*SmtRes!DA859, 2)</f>
        <v>4428.1099999999997</v>
      </c>
      <c r="P724">
        <f>SmtRes!AG859</f>
        <v>11.84</v>
      </c>
      <c r="Q724">
        <f>SmtRes!DC859</f>
        <v>93.95</v>
      </c>
      <c r="R724">
        <f>ROUND(ROUND(Q724*Source!I180, 2)*1, 2)</f>
        <v>32.69</v>
      </c>
      <c r="S724">
        <f>SmtRes!AC859</f>
        <v>579.69000000000005</v>
      </c>
      <c r="T724">
        <f>ROUND(ROUND(Q724*Source!I180, 2)*SmtRes!AK859, 2)</f>
        <v>1600.5</v>
      </c>
      <c r="U724">
        <v>2</v>
      </c>
      <c r="Z724">
        <f>SmtRes!X859</f>
        <v>903590057</v>
      </c>
      <c r="AA724">
        <v>1187349410</v>
      </c>
      <c r="AB724">
        <v>135634892</v>
      </c>
    </row>
    <row r="725" spans="1:28" x14ac:dyDescent="0.2">
      <c r="A725">
        <v>20</v>
      </c>
      <c r="B725">
        <v>857</v>
      </c>
      <c r="C725">
        <v>1</v>
      </c>
      <c r="D725">
        <v>0</v>
      </c>
      <c r="E725">
        <f>SmtRes!AV857</f>
        <v>1</v>
      </c>
      <c r="F725" t="str">
        <f>SmtRes!I857</f>
        <v>1-100-40-82</v>
      </c>
      <c r="G725" t="str">
        <f>SmtRes!K857</f>
        <v>Рабочий среднего разряда 4</v>
      </c>
      <c r="H725" t="str">
        <f>SmtRes!O857</f>
        <v>чел.-ч.</v>
      </c>
      <c r="I725">
        <f>SmtRes!Y857*Source!I180</f>
        <v>41.880929999999992</v>
      </c>
      <c r="J725">
        <f>SmtRes!AO857</f>
        <v>1</v>
      </c>
      <c r="K725">
        <f>SmtRes!AH857</f>
        <v>8.59</v>
      </c>
      <c r="L725">
        <f>SmtRes!DB857</f>
        <v>1033.79</v>
      </c>
      <c r="M725">
        <f>ROUND(ROUND(L725*Source!I180, 2)*1, 2)</f>
        <v>359.76</v>
      </c>
      <c r="N725">
        <f>SmtRes!AD857</f>
        <v>420.57</v>
      </c>
      <c r="O725">
        <f>ROUND(ROUND(L725*Source!I180, 2)*SmtRes!DA857, 2)</f>
        <v>17613.849999999999</v>
      </c>
      <c r="P725">
        <f>SmtRes!AG857</f>
        <v>0</v>
      </c>
      <c r="Q725">
        <f>SmtRes!DC857</f>
        <v>0</v>
      </c>
      <c r="R725">
        <f>ROUND(ROUND(Q725*Source!I180, 2)*1, 2)</f>
        <v>0</v>
      </c>
      <c r="S725">
        <f>SmtRes!AC857</f>
        <v>0</v>
      </c>
      <c r="T725">
        <f>ROUND(ROUND(Q725*Source!I180, 2)*SmtRes!AK857, 2)</f>
        <v>0</v>
      </c>
      <c r="U725">
        <v>1</v>
      </c>
      <c r="Z725">
        <f>SmtRes!X857</f>
        <v>-1853062777</v>
      </c>
      <c r="AA725">
        <v>-1614965587</v>
      </c>
      <c r="AB725">
        <v>507693359</v>
      </c>
    </row>
    <row r="726" spans="1:28" x14ac:dyDescent="0.2">
      <c r="A726">
        <f>Source!A181</f>
        <v>17</v>
      </c>
      <c r="B726">
        <v>181</v>
      </c>
      <c r="C726">
        <v>3</v>
      </c>
      <c r="D726">
        <f>Source!BI181</f>
        <v>1</v>
      </c>
      <c r="E726">
        <f>Source!FS181</f>
        <v>0</v>
      </c>
      <c r="F726" t="str">
        <f>Source!F181</f>
        <v>08.3.08.02-0022</v>
      </c>
      <c r="G726" t="str">
        <f>Source!G181</f>
        <v>углок 50х5 ГОСТ 8509-93</v>
      </c>
      <c r="H726" t="str">
        <f>Source!H181</f>
        <v>т</v>
      </c>
      <c r="I726">
        <f>Source!I181</f>
        <v>0.21399000000000001</v>
      </c>
      <c r="J726">
        <v>1</v>
      </c>
      <c r="K726">
        <f>Source!AC181</f>
        <v>5857.74</v>
      </c>
      <c r="M726">
        <f>ROUND(K726*I726, 2)</f>
        <v>1253.5</v>
      </c>
      <c r="N726">
        <f>Source!AC181*IF(Source!BC181&lt;&gt; 0, Source!BC181, 1)</f>
        <v>55999.994400000003</v>
      </c>
      <c r="O726">
        <f>ROUND(N726*I726, 2)</f>
        <v>11983.44</v>
      </c>
      <c r="P726">
        <f>Source!AE181</f>
        <v>0</v>
      </c>
      <c r="R726">
        <f>ROUND(P726*I726, 2)</f>
        <v>0</v>
      </c>
      <c r="S726">
        <f>Source!AE181*IF(Source!BS181&lt;&gt; 0, Source!BS181, 1)</f>
        <v>0</v>
      </c>
      <c r="T726">
        <f>ROUND(S726*I726, 2)</f>
        <v>0</v>
      </c>
      <c r="U726">
        <v>3</v>
      </c>
      <c r="Z726">
        <f>Source!GF181</f>
        <v>-1147092065</v>
      </c>
      <c r="AA726">
        <v>-345196933</v>
      </c>
      <c r="AB726">
        <v>-836824130</v>
      </c>
    </row>
    <row r="727" spans="1:28" x14ac:dyDescent="0.2">
      <c r="A727">
        <f>Source!A182</f>
        <v>17</v>
      </c>
      <c r="B727">
        <v>182</v>
      </c>
      <c r="C727">
        <v>3</v>
      </c>
      <c r="D727">
        <f>Source!BI182</f>
        <v>1</v>
      </c>
      <c r="E727">
        <f>Source!FS182</f>
        <v>0</v>
      </c>
      <c r="F727" t="str">
        <f>Source!F182</f>
        <v>08.3.08.02-0022</v>
      </c>
      <c r="G727" t="str">
        <f>Source!G182</f>
        <v>углок 25х4 ГОСТ 8509-93</v>
      </c>
      <c r="H727" t="str">
        <f>Source!H182</f>
        <v>т</v>
      </c>
      <c r="I727">
        <f>Source!I182</f>
        <v>3.6159999999999998E-2</v>
      </c>
      <c r="J727">
        <v>1</v>
      </c>
      <c r="K727">
        <f>Source!AC182</f>
        <v>4497.91</v>
      </c>
      <c r="M727">
        <f>ROUND(K727*I727, 2)</f>
        <v>162.63999999999999</v>
      </c>
      <c r="N727">
        <f>Source!AC182*IF(Source!BC182&lt;&gt; 0, Source!BC182, 1)</f>
        <v>43000.0196</v>
      </c>
      <c r="O727">
        <f>ROUND(N727*I727, 2)</f>
        <v>1554.88</v>
      </c>
      <c r="P727">
        <f>Source!AE182</f>
        <v>0</v>
      </c>
      <c r="R727">
        <f>ROUND(P727*I727, 2)</f>
        <v>0</v>
      </c>
      <c r="S727">
        <f>Source!AE182*IF(Source!BS182&lt;&gt; 0, Source!BS182, 1)</f>
        <v>0</v>
      </c>
      <c r="T727">
        <f>ROUND(S727*I727, 2)</f>
        <v>0</v>
      </c>
      <c r="U727">
        <v>3</v>
      </c>
      <c r="Z727">
        <f>Source!GF182</f>
        <v>-354461807</v>
      </c>
      <c r="AA727">
        <v>-2135431481</v>
      </c>
      <c r="AB727">
        <v>485937594</v>
      </c>
    </row>
    <row r="728" spans="1:28" x14ac:dyDescent="0.2">
      <c r="A728">
        <f>Source!A183</f>
        <v>17</v>
      </c>
      <c r="B728">
        <v>183</v>
      </c>
      <c r="C728">
        <v>3</v>
      </c>
      <c r="D728">
        <f>Source!BI183</f>
        <v>1</v>
      </c>
      <c r="E728">
        <f>Source!FS183</f>
        <v>0</v>
      </c>
      <c r="F728" t="str">
        <f>Source!F183</f>
        <v>08.3.05.02-0052</v>
      </c>
      <c r="G728" t="str">
        <f>Source!G183</f>
        <v>лист 4 ГОСТ 19903-2015, сталь С 255</v>
      </c>
      <c r="H728" t="str">
        <f>Source!H183</f>
        <v>т</v>
      </c>
      <c r="I728">
        <f>Source!I183</f>
        <v>0.10897</v>
      </c>
      <c r="J728">
        <v>1</v>
      </c>
      <c r="K728">
        <f>Source!AC183</f>
        <v>4384.59</v>
      </c>
      <c r="M728">
        <f>ROUND(K728*I728, 2)</f>
        <v>477.79</v>
      </c>
      <c r="N728">
        <f>Source!AC183*IF(Source!BC183&lt;&gt; 0, Source!BC183, 1)</f>
        <v>41916.680400000005</v>
      </c>
      <c r="O728">
        <f>ROUND(N728*I728, 2)</f>
        <v>4567.66</v>
      </c>
      <c r="P728">
        <f>Source!AE183</f>
        <v>0</v>
      </c>
      <c r="R728">
        <f>ROUND(P728*I728, 2)</f>
        <v>0</v>
      </c>
      <c r="S728">
        <f>Source!AE183*IF(Source!BS183&lt;&gt; 0, Source!BS183, 1)</f>
        <v>0</v>
      </c>
      <c r="T728">
        <f>ROUND(S728*I728, 2)</f>
        <v>0</v>
      </c>
      <c r="U728">
        <v>3</v>
      </c>
      <c r="Z728">
        <f>Source!GF183</f>
        <v>-1391036153</v>
      </c>
      <c r="AA728">
        <v>2121200358</v>
      </c>
      <c r="AB728">
        <v>-553512888</v>
      </c>
    </row>
    <row r="729" spans="1:28" x14ac:dyDescent="0.2">
      <c r="A729">
        <v>20</v>
      </c>
      <c r="B729">
        <v>889</v>
      </c>
      <c r="C729">
        <v>3</v>
      </c>
      <c r="D729">
        <v>0</v>
      </c>
      <c r="E729">
        <f>SmtRes!AV889</f>
        <v>0</v>
      </c>
      <c r="F729" t="str">
        <f>SmtRes!I889</f>
        <v>14.5.09.07-0029</v>
      </c>
      <c r="G729" t="str">
        <f>SmtRes!K889</f>
        <v>Растворитель марки Р-4</v>
      </c>
      <c r="H729" t="str">
        <f>SmtRes!O889</f>
        <v>т</v>
      </c>
      <c r="I729">
        <f>SmtRes!Y889*Source!I184</f>
        <v>8.2578000000000003E-4</v>
      </c>
      <c r="J729">
        <f>SmtRes!AO889</f>
        <v>1</v>
      </c>
      <c r="K729">
        <f>SmtRes!AE889</f>
        <v>11149.43</v>
      </c>
      <c r="L729">
        <f>SmtRes!DB889</f>
        <v>6.69</v>
      </c>
      <c r="M729">
        <f>ROUND(ROUND(L729*Source!I184, 2)*1, 2)</f>
        <v>9.2100000000000009</v>
      </c>
      <c r="N729">
        <f>SmtRes!AA889</f>
        <v>106588.55</v>
      </c>
      <c r="O729">
        <f>ROUND(ROUND(L729*Source!I184, 2)*SmtRes!DA889, 2)</f>
        <v>88.05</v>
      </c>
      <c r="P729">
        <f>SmtRes!AG889</f>
        <v>0</v>
      </c>
      <c r="Q729">
        <f>SmtRes!DC889</f>
        <v>0</v>
      </c>
      <c r="R729">
        <f>ROUND(ROUND(Q729*Source!I184, 2)*1, 2)</f>
        <v>0</v>
      </c>
      <c r="S729">
        <f>SmtRes!AC889</f>
        <v>0</v>
      </c>
      <c r="T729">
        <f>ROUND(ROUND(Q729*Source!I184, 2)*SmtRes!AK889, 2)</f>
        <v>0</v>
      </c>
      <c r="U729">
        <v>3</v>
      </c>
      <c r="Z729">
        <f>SmtRes!X889</f>
        <v>-296986458</v>
      </c>
      <c r="AA729">
        <v>228994919</v>
      </c>
      <c r="AB729">
        <v>2021318896</v>
      </c>
    </row>
    <row r="730" spans="1:28" x14ac:dyDescent="0.2">
      <c r="A730">
        <v>20</v>
      </c>
      <c r="B730">
        <v>888</v>
      </c>
      <c r="C730">
        <v>3</v>
      </c>
      <c r="D730">
        <v>0</v>
      </c>
      <c r="E730">
        <f>SmtRes!AV888</f>
        <v>0</v>
      </c>
      <c r="F730" t="str">
        <f>SmtRes!I888</f>
        <v>14.4.01.01-0003</v>
      </c>
      <c r="G730" t="str">
        <f>SmtRes!K888</f>
        <v>Грунтовка ГФ-021 красно-коричневая</v>
      </c>
      <c r="H730" t="str">
        <f>SmtRes!O888</f>
        <v>т</v>
      </c>
      <c r="I730">
        <f>SmtRes!Y888*Source!I184</f>
        <v>4.2665300000000004E-4</v>
      </c>
      <c r="J730">
        <f>SmtRes!AO888</f>
        <v>1</v>
      </c>
      <c r="K730">
        <f>SmtRes!AE888</f>
        <v>12560.85</v>
      </c>
      <c r="L730">
        <f>SmtRes!DB888</f>
        <v>3.89</v>
      </c>
      <c r="M730">
        <f>ROUND(ROUND(L730*Source!I184, 2)*1, 2)</f>
        <v>5.35</v>
      </c>
      <c r="N730">
        <f>SmtRes!AA888</f>
        <v>120081.73</v>
      </c>
      <c r="O730">
        <f>ROUND(ROUND(L730*Source!I184, 2)*SmtRes!DA888, 2)</f>
        <v>51.15</v>
      </c>
      <c r="P730">
        <f>SmtRes!AG888</f>
        <v>0</v>
      </c>
      <c r="Q730">
        <f>SmtRes!DC888</f>
        <v>0</v>
      </c>
      <c r="R730">
        <f>ROUND(ROUND(Q730*Source!I184, 2)*1, 2)</f>
        <v>0</v>
      </c>
      <c r="S730">
        <f>SmtRes!AC888</f>
        <v>0</v>
      </c>
      <c r="T730">
        <f>ROUND(ROUND(Q730*Source!I184, 2)*SmtRes!AK888, 2)</f>
        <v>0</v>
      </c>
      <c r="U730">
        <v>3</v>
      </c>
      <c r="Z730">
        <f>SmtRes!X888</f>
        <v>1741082987</v>
      </c>
      <c r="AA730">
        <v>-57740767</v>
      </c>
      <c r="AB730">
        <v>315383924</v>
      </c>
    </row>
    <row r="731" spans="1:28" x14ac:dyDescent="0.2">
      <c r="A731">
        <v>20</v>
      </c>
      <c r="B731">
        <v>887</v>
      </c>
      <c r="C731">
        <v>3</v>
      </c>
      <c r="D731">
        <v>0</v>
      </c>
      <c r="E731">
        <f>SmtRes!AV887</f>
        <v>0</v>
      </c>
      <c r="F731" t="str">
        <f>SmtRes!I887</f>
        <v>11.1.03.01-0077</v>
      </c>
      <c r="G731" t="str">
        <f>SmtRes!K887</f>
        <v>Бруски обрезные хвойных пород длиной 4-6,5 м, шириной 75-150 мм, толщиной 40-75 мм, I сорта</v>
      </c>
      <c r="H731" t="str">
        <f>SmtRes!O887</f>
        <v>м3</v>
      </c>
      <c r="I731">
        <f>SmtRes!Y887*Source!I184</f>
        <v>1.4175890000000001E-3</v>
      </c>
      <c r="J731">
        <f>SmtRes!AO887</f>
        <v>1</v>
      </c>
      <c r="K731">
        <f>SmtRes!AE887</f>
        <v>1793.05</v>
      </c>
      <c r="L731">
        <f>SmtRes!DB887</f>
        <v>1.85</v>
      </c>
      <c r="M731">
        <f>ROUND(ROUND(L731*Source!I184, 2)*1, 2)</f>
        <v>2.5499999999999998</v>
      </c>
      <c r="N731">
        <f>SmtRes!AA887</f>
        <v>17141.560000000001</v>
      </c>
      <c r="O731">
        <f>ROUND(ROUND(L731*Source!I184, 2)*SmtRes!DA887, 2)</f>
        <v>24.38</v>
      </c>
      <c r="P731">
        <f>SmtRes!AG887</f>
        <v>0</v>
      </c>
      <c r="Q731">
        <f>SmtRes!DC887</f>
        <v>0</v>
      </c>
      <c r="R731">
        <f>ROUND(ROUND(Q731*Source!I184, 2)*1, 2)</f>
        <v>0</v>
      </c>
      <c r="S731">
        <f>SmtRes!AC887</f>
        <v>0</v>
      </c>
      <c r="T731">
        <f>ROUND(ROUND(Q731*Source!I184, 2)*SmtRes!AK887, 2)</f>
        <v>0</v>
      </c>
      <c r="U731">
        <v>3</v>
      </c>
      <c r="Z731">
        <f>SmtRes!X887</f>
        <v>-128313133</v>
      </c>
      <c r="AA731">
        <v>1300068984</v>
      </c>
      <c r="AB731">
        <v>2016584814</v>
      </c>
    </row>
    <row r="732" spans="1:28" x14ac:dyDescent="0.2">
      <c r="A732">
        <v>20</v>
      </c>
      <c r="B732">
        <v>886</v>
      </c>
      <c r="C732">
        <v>3</v>
      </c>
      <c r="D732">
        <v>0</v>
      </c>
      <c r="E732">
        <f>SmtRes!AV886</f>
        <v>0</v>
      </c>
      <c r="F732" t="str">
        <f>SmtRes!I886</f>
        <v>08.3.11.01-0091</v>
      </c>
      <c r="G732" t="str">
        <f>SmtRes!K886</f>
        <v>Швеллеры № 40 из стали марки Ст0</v>
      </c>
      <c r="H732" t="str">
        <f>SmtRes!O886</f>
        <v>т</v>
      </c>
      <c r="I732">
        <f>SmtRes!Y886*Source!I184</f>
        <v>2.6700220000000002E-3</v>
      </c>
      <c r="J732">
        <f>SmtRes!AO886</f>
        <v>1</v>
      </c>
      <c r="K732">
        <f>SmtRes!AE886</f>
        <v>6246.56</v>
      </c>
      <c r="L732">
        <f>SmtRes!DB886</f>
        <v>12.12</v>
      </c>
      <c r="M732">
        <f>ROUND(ROUND(L732*Source!I184, 2)*1, 2)</f>
        <v>16.68</v>
      </c>
      <c r="N732">
        <f>SmtRes!AA886</f>
        <v>59717.11</v>
      </c>
      <c r="O732">
        <f>ROUND(ROUND(L732*Source!I184, 2)*SmtRes!DA886, 2)</f>
        <v>159.46</v>
      </c>
      <c r="P732">
        <f>SmtRes!AG886</f>
        <v>0</v>
      </c>
      <c r="Q732">
        <f>SmtRes!DC886</f>
        <v>0</v>
      </c>
      <c r="R732">
        <f>ROUND(ROUND(Q732*Source!I184, 2)*1, 2)</f>
        <v>0</v>
      </c>
      <c r="S732">
        <f>SmtRes!AC886</f>
        <v>0</v>
      </c>
      <c r="T732">
        <f>ROUND(ROUND(Q732*Source!I184, 2)*SmtRes!AK886, 2)</f>
        <v>0</v>
      </c>
      <c r="U732">
        <v>3</v>
      </c>
      <c r="Z732">
        <f>SmtRes!X886</f>
        <v>1261042718</v>
      </c>
      <c r="AA732">
        <v>27682358</v>
      </c>
      <c r="AB732">
        <v>-337140723</v>
      </c>
    </row>
    <row r="733" spans="1:28" x14ac:dyDescent="0.2">
      <c r="A733">
        <v>20</v>
      </c>
      <c r="B733">
        <v>885</v>
      </c>
      <c r="C733">
        <v>3</v>
      </c>
      <c r="D733">
        <v>0</v>
      </c>
      <c r="E733">
        <f>SmtRes!AV885</f>
        <v>0</v>
      </c>
      <c r="F733" t="str">
        <f>SmtRes!I885</f>
        <v>08.3.03.06-0002</v>
      </c>
      <c r="G733" t="str">
        <f>SmtRes!K885</f>
        <v>Проволока горячекатаная в мотках, диаметром 6,3-6,5 мм</v>
      </c>
      <c r="H733" t="str">
        <f>SmtRes!O885</f>
        <v>т</v>
      </c>
      <c r="I733">
        <f>SmtRes!Y885*Source!I184</f>
        <v>4.1289000000000004E-5</v>
      </c>
      <c r="J733">
        <f>SmtRes!AO885</f>
        <v>1</v>
      </c>
      <c r="K733">
        <f>SmtRes!AE885</f>
        <v>4751.12</v>
      </c>
      <c r="L733">
        <f>SmtRes!DB885</f>
        <v>0.14000000000000001</v>
      </c>
      <c r="M733">
        <f>ROUND(ROUND(L733*Source!I184, 2)*1, 2)</f>
        <v>0.19</v>
      </c>
      <c r="N733">
        <f>SmtRes!AA885</f>
        <v>45420.71</v>
      </c>
      <c r="O733">
        <f>ROUND(ROUND(L733*Source!I184, 2)*SmtRes!DA885, 2)</f>
        <v>1.82</v>
      </c>
      <c r="P733">
        <f>SmtRes!AG885</f>
        <v>0</v>
      </c>
      <c r="Q733">
        <f>SmtRes!DC885</f>
        <v>0</v>
      </c>
      <c r="R733">
        <f>ROUND(ROUND(Q733*Source!I184, 2)*1, 2)</f>
        <v>0</v>
      </c>
      <c r="S733">
        <f>SmtRes!AC885</f>
        <v>0</v>
      </c>
      <c r="T733">
        <f>ROUND(ROUND(Q733*Source!I184, 2)*SmtRes!AK885, 2)</f>
        <v>0</v>
      </c>
      <c r="U733">
        <v>3</v>
      </c>
      <c r="Z733">
        <f>SmtRes!X885</f>
        <v>-936363311</v>
      </c>
      <c r="AA733">
        <v>1953540998</v>
      </c>
      <c r="AB733">
        <v>-698170758</v>
      </c>
    </row>
    <row r="734" spans="1:28" x14ac:dyDescent="0.2">
      <c r="A734">
        <v>20</v>
      </c>
      <c r="B734">
        <v>884</v>
      </c>
      <c r="C734">
        <v>3</v>
      </c>
      <c r="D734">
        <v>0</v>
      </c>
      <c r="E734">
        <f>SmtRes!AV884</f>
        <v>0</v>
      </c>
      <c r="F734" t="str">
        <f>SmtRes!I884</f>
        <v>08.2.02.11-0007</v>
      </c>
      <c r="G734" t="str">
        <f>SmtRes!K884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734" t="str">
        <f>SmtRes!O884</f>
        <v>10 м</v>
      </c>
      <c r="I734">
        <f>SmtRes!Y884*Source!I184</f>
        <v>2.5736810000000002E-2</v>
      </c>
      <c r="J734">
        <f>SmtRes!AO884</f>
        <v>1</v>
      </c>
      <c r="K734">
        <f>SmtRes!AE884</f>
        <v>64.47</v>
      </c>
      <c r="L734">
        <f>SmtRes!DB884</f>
        <v>1.21</v>
      </c>
      <c r="M734">
        <f>ROUND(ROUND(L734*Source!I184, 2)*1, 2)</f>
        <v>1.67</v>
      </c>
      <c r="N734">
        <f>SmtRes!AA884</f>
        <v>616.33000000000004</v>
      </c>
      <c r="O734">
        <f>ROUND(ROUND(L734*Source!I184, 2)*SmtRes!DA884, 2)</f>
        <v>15.97</v>
      </c>
      <c r="P734">
        <f>SmtRes!AG884</f>
        <v>0</v>
      </c>
      <c r="Q734">
        <f>SmtRes!DC884</f>
        <v>0</v>
      </c>
      <c r="R734">
        <f>ROUND(ROUND(Q734*Source!I184, 2)*1, 2)</f>
        <v>0</v>
      </c>
      <c r="S734">
        <f>SmtRes!AC884</f>
        <v>0</v>
      </c>
      <c r="T734">
        <f>ROUND(ROUND(Q734*Source!I184, 2)*SmtRes!AK884, 2)</f>
        <v>0</v>
      </c>
      <c r="U734">
        <v>3</v>
      </c>
      <c r="Z734">
        <f>SmtRes!X884</f>
        <v>4483628</v>
      </c>
      <c r="AA734">
        <v>-1842154134</v>
      </c>
      <c r="AB734">
        <v>494097890</v>
      </c>
    </row>
    <row r="735" spans="1:28" x14ac:dyDescent="0.2">
      <c r="A735">
        <v>20</v>
      </c>
      <c r="B735">
        <v>882</v>
      </c>
      <c r="C735">
        <v>3</v>
      </c>
      <c r="D735">
        <v>0</v>
      </c>
      <c r="E735">
        <f>SmtRes!AV882</f>
        <v>0</v>
      </c>
      <c r="F735" t="str">
        <f>SmtRes!I882</f>
        <v>07.2.07.12-0020</v>
      </c>
      <c r="G735" t="str">
        <f>SmtRes!K882</f>
        <v>Отдельные конструктивные элементы зданий и сооружений с преобладанием горячекатаных профилей, средняя масса сборочной единицы от 0,1 до 0,5 т</v>
      </c>
      <c r="H735" t="str">
        <f>SmtRes!O882</f>
        <v>т</v>
      </c>
      <c r="I735">
        <f>SmtRes!Y882*Source!I184</f>
        <v>1.3763E-3</v>
      </c>
      <c r="J735">
        <f>SmtRes!AO882</f>
        <v>1</v>
      </c>
      <c r="K735">
        <f>SmtRes!AE882</f>
        <v>8041.65</v>
      </c>
      <c r="L735">
        <f>SmtRes!DB882</f>
        <v>8.0399999999999991</v>
      </c>
      <c r="M735">
        <f>ROUND(ROUND(L735*Source!I184, 2)*1, 2)</f>
        <v>11.07</v>
      </c>
      <c r="N735">
        <f>SmtRes!AA882</f>
        <v>76878.17</v>
      </c>
      <c r="O735">
        <f>ROUND(ROUND(L735*Source!I184, 2)*SmtRes!DA882, 2)</f>
        <v>105.83</v>
      </c>
      <c r="P735">
        <f>SmtRes!AG882</f>
        <v>0</v>
      </c>
      <c r="Q735">
        <f>SmtRes!DC882</f>
        <v>0</v>
      </c>
      <c r="R735">
        <f>ROUND(ROUND(Q735*Source!I184, 2)*1, 2)</f>
        <v>0</v>
      </c>
      <c r="S735">
        <f>SmtRes!AC882</f>
        <v>0</v>
      </c>
      <c r="T735">
        <f>ROUND(ROUND(Q735*Source!I184, 2)*SmtRes!AK882, 2)</f>
        <v>0</v>
      </c>
      <c r="U735">
        <v>3</v>
      </c>
      <c r="Z735">
        <f>SmtRes!X882</f>
        <v>192534767</v>
      </c>
      <c r="AA735">
        <v>-1394894189</v>
      </c>
      <c r="AB735">
        <v>1893510759</v>
      </c>
    </row>
    <row r="736" spans="1:28" x14ac:dyDescent="0.2">
      <c r="A736">
        <v>20</v>
      </c>
      <c r="B736">
        <v>881</v>
      </c>
      <c r="C736">
        <v>3</v>
      </c>
      <c r="D736">
        <v>0</v>
      </c>
      <c r="E736">
        <f>SmtRes!AV881</f>
        <v>0</v>
      </c>
      <c r="F736" t="str">
        <f>SmtRes!I881</f>
        <v>01.7.20.08-0071</v>
      </c>
      <c r="G736" t="str">
        <f>SmtRes!K881</f>
        <v>Канаты пеньковые пропитанные</v>
      </c>
      <c r="H736" t="str">
        <f>SmtRes!O881</f>
        <v>т</v>
      </c>
      <c r="I736">
        <f>SmtRes!Y881*Source!I184</f>
        <v>1.3763000000000002E-4</v>
      </c>
      <c r="J736">
        <f>SmtRes!AO881</f>
        <v>1</v>
      </c>
      <c r="K736">
        <f>SmtRes!AE881</f>
        <v>30728.69</v>
      </c>
      <c r="L736">
        <f>SmtRes!DB881</f>
        <v>3.07</v>
      </c>
      <c r="M736">
        <f>ROUND(ROUND(L736*Source!I184, 2)*1, 2)</f>
        <v>4.2300000000000004</v>
      </c>
      <c r="N736">
        <f>SmtRes!AA881</f>
        <v>293766.28000000003</v>
      </c>
      <c r="O736">
        <f>ROUND(ROUND(L736*Source!I184, 2)*SmtRes!DA881, 2)</f>
        <v>40.44</v>
      </c>
      <c r="P736">
        <f>SmtRes!AG881</f>
        <v>0</v>
      </c>
      <c r="Q736">
        <f>SmtRes!DC881</f>
        <v>0</v>
      </c>
      <c r="R736">
        <f>ROUND(ROUND(Q736*Source!I184, 2)*1, 2)</f>
        <v>0</v>
      </c>
      <c r="S736">
        <f>SmtRes!AC881</f>
        <v>0</v>
      </c>
      <c r="T736">
        <f>ROUND(ROUND(Q736*Source!I184, 2)*SmtRes!AK881, 2)</f>
        <v>0</v>
      </c>
      <c r="U736">
        <v>3</v>
      </c>
      <c r="Z736">
        <f>SmtRes!X881</f>
        <v>-1850711024</v>
      </c>
      <c r="AA736">
        <v>-1306267028</v>
      </c>
      <c r="AB736">
        <v>466771672</v>
      </c>
    </row>
    <row r="737" spans="1:28" x14ac:dyDescent="0.2">
      <c r="A737">
        <v>20</v>
      </c>
      <c r="B737">
        <v>880</v>
      </c>
      <c r="C737">
        <v>3</v>
      </c>
      <c r="D737">
        <v>0</v>
      </c>
      <c r="E737">
        <f>SmtRes!AV880</f>
        <v>0</v>
      </c>
      <c r="F737" t="str">
        <f>SmtRes!I880</f>
        <v>01.7.15.06-0111</v>
      </c>
      <c r="G737" t="str">
        <f>SmtRes!K880</f>
        <v>Гвозди строительные</v>
      </c>
      <c r="H737" t="str">
        <f>SmtRes!O880</f>
        <v>т</v>
      </c>
      <c r="I737">
        <f>SmtRes!Y880*Source!I184</f>
        <v>1.3763000000000002E-5</v>
      </c>
      <c r="J737">
        <f>SmtRes!AO880</f>
        <v>1</v>
      </c>
      <c r="K737">
        <f>SmtRes!AE880</f>
        <v>7671.42</v>
      </c>
      <c r="L737">
        <f>SmtRes!DB880</f>
        <v>0.08</v>
      </c>
      <c r="M737">
        <f>ROUND(ROUND(L737*Source!I184, 2)*1, 2)</f>
        <v>0.11</v>
      </c>
      <c r="N737">
        <f>SmtRes!AA880</f>
        <v>73338.78</v>
      </c>
      <c r="O737">
        <f>ROUND(ROUND(L737*Source!I184, 2)*SmtRes!DA880, 2)</f>
        <v>1.05</v>
      </c>
      <c r="P737">
        <f>SmtRes!AG880</f>
        <v>0</v>
      </c>
      <c r="Q737">
        <f>SmtRes!DC880</f>
        <v>0</v>
      </c>
      <c r="R737">
        <f>ROUND(ROUND(Q737*Source!I184, 2)*1, 2)</f>
        <v>0</v>
      </c>
      <c r="S737">
        <f>SmtRes!AC880</f>
        <v>0</v>
      </c>
      <c r="T737">
        <f>ROUND(ROUND(Q737*Source!I184, 2)*SmtRes!AK880, 2)</f>
        <v>0</v>
      </c>
      <c r="U737">
        <v>3</v>
      </c>
      <c r="Z737">
        <f>SmtRes!X880</f>
        <v>628974256</v>
      </c>
      <c r="AA737">
        <v>115486231</v>
      </c>
      <c r="AB737">
        <v>761367653</v>
      </c>
    </row>
    <row r="738" spans="1:28" x14ac:dyDescent="0.2">
      <c r="A738">
        <v>20</v>
      </c>
      <c r="B738">
        <v>878</v>
      </c>
      <c r="C738">
        <v>3</v>
      </c>
      <c r="D738">
        <v>0</v>
      </c>
      <c r="E738">
        <f>SmtRes!AV878</f>
        <v>0</v>
      </c>
      <c r="F738" t="str">
        <f>SmtRes!I878</f>
        <v>01.7.11.07-0035</v>
      </c>
      <c r="G738" t="str">
        <f>SmtRes!K878</f>
        <v>Электроды диаметром 4 мм Э46</v>
      </c>
      <c r="H738" t="str">
        <f>SmtRes!O878</f>
        <v>т</v>
      </c>
      <c r="I738">
        <f>SmtRes!Y878*Source!I184</f>
        <v>5.5052E-3</v>
      </c>
      <c r="J738">
        <f>SmtRes!AO878</f>
        <v>1</v>
      </c>
      <c r="K738">
        <f>SmtRes!AE878</f>
        <v>11891.1</v>
      </c>
      <c r="L738">
        <f>SmtRes!DB878</f>
        <v>47.56</v>
      </c>
      <c r="M738">
        <f>ROUND(ROUND(L738*Source!I184, 2)*1, 2)</f>
        <v>65.459999999999994</v>
      </c>
      <c r="N738">
        <f>SmtRes!AA878</f>
        <v>113678.92</v>
      </c>
      <c r="O738">
        <f>ROUND(ROUND(L738*Source!I184, 2)*SmtRes!DA878, 2)</f>
        <v>625.79999999999995</v>
      </c>
      <c r="P738">
        <f>SmtRes!AG878</f>
        <v>0</v>
      </c>
      <c r="Q738">
        <f>SmtRes!DC878</f>
        <v>0</v>
      </c>
      <c r="R738">
        <f>ROUND(ROUND(Q738*Source!I184, 2)*1, 2)</f>
        <v>0</v>
      </c>
      <c r="S738">
        <f>SmtRes!AC878</f>
        <v>0</v>
      </c>
      <c r="T738">
        <f>ROUND(ROUND(Q738*Source!I184, 2)*SmtRes!AK878, 2)</f>
        <v>0</v>
      </c>
      <c r="U738">
        <v>3</v>
      </c>
      <c r="Z738">
        <f>SmtRes!X878</f>
        <v>-2063612885</v>
      </c>
      <c r="AA738">
        <v>1347236949</v>
      </c>
      <c r="AB738">
        <v>663626300</v>
      </c>
    </row>
    <row r="739" spans="1:28" x14ac:dyDescent="0.2">
      <c r="A739">
        <v>20</v>
      </c>
      <c r="B739">
        <v>877</v>
      </c>
      <c r="C739">
        <v>3</v>
      </c>
      <c r="D739">
        <v>0</v>
      </c>
      <c r="E739">
        <f>SmtRes!AV877</f>
        <v>0</v>
      </c>
      <c r="F739" t="str">
        <f>SmtRes!I877</f>
        <v>01.3.02.09-0022</v>
      </c>
      <c r="G739" t="str">
        <f>SmtRes!K877</f>
        <v>Пропан-бутан, смесь техническая</v>
      </c>
      <c r="H739" t="str">
        <f>SmtRes!O877</f>
        <v>кг</v>
      </c>
      <c r="I739">
        <f>SmtRes!Y877*Source!I184</f>
        <v>0.56428299999999998</v>
      </c>
      <c r="J739">
        <f>SmtRes!AO877</f>
        <v>1</v>
      </c>
      <c r="K739">
        <f>SmtRes!AE877</f>
        <v>4.47</v>
      </c>
      <c r="L739">
        <f>SmtRes!DB877</f>
        <v>1.83</v>
      </c>
      <c r="M739">
        <f>ROUND(ROUND(L739*Source!I184, 2)*1, 2)</f>
        <v>2.52</v>
      </c>
      <c r="N739">
        <f>SmtRes!AA877</f>
        <v>42.73</v>
      </c>
      <c r="O739">
        <f>ROUND(ROUND(L739*Source!I184, 2)*SmtRes!DA877, 2)</f>
        <v>24.09</v>
      </c>
      <c r="P739">
        <f>SmtRes!AG877</f>
        <v>0</v>
      </c>
      <c r="Q739">
        <f>SmtRes!DC877</f>
        <v>0</v>
      </c>
      <c r="R739">
        <f>ROUND(ROUND(Q739*Source!I184, 2)*1, 2)</f>
        <v>0</v>
      </c>
      <c r="S739">
        <f>SmtRes!AC877</f>
        <v>0</v>
      </c>
      <c r="T739">
        <f>ROUND(ROUND(Q739*Source!I184, 2)*SmtRes!AK877, 2)</f>
        <v>0</v>
      </c>
      <c r="U739">
        <v>3</v>
      </c>
      <c r="Z739">
        <f>SmtRes!X877</f>
        <v>-1411127917</v>
      </c>
      <c r="AA739">
        <v>83566203</v>
      </c>
      <c r="AB739">
        <v>-697753276</v>
      </c>
    </row>
    <row r="740" spans="1:28" x14ac:dyDescent="0.2">
      <c r="A740">
        <v>20</v>
      </c>
      <c r="B740">
        <v>876</v>
      </c>
      <c r="C740">
        <v>3</v>
      </c>
      <c r="D740">
        <v>0</v>
      </c>
      <c r="E740">
        <f>SmtRes!AV876</f>
        <v>0</v>
      </c>
      <c r="F740" t="str">
        <f>SmtRes!I876</f>
        <v>01.3.02.08-0001</v>
      </c>
      <c r="G740" t="str">
        <f>SmtRes!K876</f>
        <v>Кислород технический газообразный</v>
      </c>
      <c r="H740" t="str">
        <f>SmtRes!O876</f>
        <v>м3</v>
      </c>
      <c r="I740">
        <f>SmtRes!Y876*Source!I184</f>
        <v>1.8855310000000003</v>
      </c>
      <c r="J740">
        <f>SmtRes!AO876</f>
        <v>1</v>
      </c>
      <c r="K740">
        <f>SmtRes!AE876</f>
        <v>8.7899999999999991</v>
      </c>
      <c r="L740">
        <f>SmtRes!DB876</f>
        <v>12.04</v>
      </c>
      <c r="M740">
        <f>ROUND(ROUND(L740*Source!I184, 2)*1, 2)</f>
        <v>16.57</v>
      </c>
      <c r="N740">
        <f>SmtRes!AA876</f>
        <v>84.03</v>
      </c>
      <c r="O740">
        <f>ROUND(ROUND(L740*Source!I184, 2)*SmtRes!DA876, 2)</f>
        <v>158.41</v>
      </c>
      <c r="P740">
        <f>SmtRes!AG876</f>
        <v>0</v>
      </c>
      <c r="Q740">
        <f>SmtRes!DC876</f>
        <v>0</v>
      </c>
      <c r="R740">
        <f>ROUND(ROUND(Q740*Source!I184, 2)*1, 2)</f>
        <v>0</v>
      </c>
      <c r="S740">
        <f>SmtRes!AC876</f>
        <v>0</v>
      </c>
      <c r="T740">
        <f>ROUND(ROUND(Q740*Source!I184, 2)*SmtRes!AK876, 2)</f>
        <v>0</v>
      </c>
      <c r="U740">
        <v>3</v>
      </c>
      <c r="Z740">
        <f>SmtRes!X876</f>
        <v>1597319531</v>
      </c>
      <c r="AA740">
        <v>-1568691806</v>
      </c>
      <c r="AB740">
        <v>1232018711</v>
      </c>
    </row>
    <row r="741" spans="1:28" x14ac:dyDescent="0.2">
      <c r="A741">
        <v>20</v>
      </c>
      <c r="B741">
        <v>875</v>
      </c>
      <c r="C741">
        <v>2</v>
      </c>
      <c r="D741">
        <v>0</v>
      </c>
      <c r="E741">
        <f>SmtRes!AV875</f>
        <v>0</v>
      </c>
      <c r="F741" t="str">
        <f>SmtRes!I875</f>
        <v>91.17.04-171</v>
      </c>
      <c r="G741" t="str">
        <f>SmtRes!K875</f>
        <v>Преобразователи сварочные номинальным сварочным током 315-500 А</v>
      </c>
      <c r="H741" t="str">
        <f>SmtRes!O875</f>
        <v>маш.-ч</v>
      </c>
      <c r="I741">
        <f>SmtRes!Y875*Source!I184</f>
        <v>12.213251792499998</v>
      </c>
      <c r="J741">
        <f>SmtRes!AO875</f>
        <v>1</v>
      </c>
      <c r="K741">
        <f>SmtRes!AF875</f>
        <v>13.92</v>
      </c>
      <c r="L741">
        <f>SmtRes!DB875</f>
        <v>123.52</v>
      </c>
      <c r="M741">
        <f>ROUND(ROUND(L741*Source!I184, 2)*1, 2)</f>
        <v>170</v>
      </c>
      <c r="N741">
        <f>SmtRes!AB875</f>
        <v>197.94</v>
      </c>
      <c r="O741">
        <f>ROUND(ROUND(L741*Source!I184, 2)*SmtRes!DA875, 2)</f>
        <v>2417.4</v>
      </c>
      <c r="P741">
        <f>SmtRes!AG875</f>
        <v>0</v>
      </c>
      <c r="Q741">
        <f>SmtRes!DC875</f>
        <v>0</v>
      </c>
      <c r="R741">
        <f>ROUND(ROUND(Q741*Source!I184, 2)*1, 2)</f>
        <v>0</v>
      </c>
      <c r="S741">
        <f>SmtRes!AC875</f>
        <v>0</v>
      </c>
      <c r="T741">
        <f>ROUND(ROUND(Q741*Source!I184, 2)*SmtRes!AK875, 2)</f>
        <v>0</v>
      </c>
      <c r="U741">
        <v>2</v>
      </c>
      <c r="Z741">
        <f>SmtRes!X875</f>
        <v>-700358725</v>
      </c>
      <c r="AA741">
        <v>439687694</v>
      </c>
      <c r="AB741">
        <v>-1346563271</v>
      </c>
    </row>
    <row r="742" spans="1:28" x14ac:dyDescent="0.2">
      <c r="A742">
        <v>20</v>
      </c>
      <c r="B742">
        <v>874</v>
      </c>
      <c r="C742">
        <v>2</v>
      </c>
      <c r="D742">
        <v>0</v>
      </c>
      <c r="E742">
        <f>SmtRes!AV874</f>
        <v>0</v>
      </c>
      <c r="F742" t="str">
        <f>SmtRes!I874</f>
        <v>91.17.04-042</v>
      </c>
      <c r="G742" t="str">
        <f>SmtRes!K874</f>
        <v>Аппарат для газовой сварки и резки</v>
      </c>
      <c r="H742" t="str">
        <f>SmtRes!O874</f>
        <v>маш.-ч</v>
      </c>
      <c r="I742">
        <f>SmtRes!Y874*Source!I184</f>
        <v>2.9668555024999996</v>
      </c>
      <c r="J742">
        <f>SmtRes!AO874</f>
        <v>1</v>
      </c>
      <c r="K742">
        <f>SmtRes!AF874</f>
        <v>1.2</v>
      </c>
      <c r="L742">
        <f>SmtRes!DB874</f>
        <v>2.59</v>
      </c>
      <c r="M742">
        <f>ROUND(ROUND(L742*Source!I184, 2)*1, 2)</f>
        <v>3.56</v>
      </c>
      <c r="N742">
        <f>SmtRes!AB874</f>
        <v>17.059999999999999</v>
      </c>
      <c r="O742">
        <f>ROUND(ROUND(L742*Source!I184, 2)*SmtRes!DA874, 2)</f>
        <v>50.62</v>
      </c>
      <c r="P742">
        <f>SmtRes!AG874</f>
        <v>0</v>
      </c>
      <c r="Q742">
        <f>SmtRes!DC874</f>
        <v>0</v>
      </c>
      <c r="R742">
        <f>ROUND(ROUND(Q742*Source!I184, 2)*1, 2)</f>
        <v>0</v>
      </c>
      <c r="S742">
        <f>SmtRes!AC874</f>
        <v>0</v>
      </c>
      <c r="T742">
        <f>ROUND(ROUND(Q742*Source!I184, 2)*SmtRes!AK874, 2)</f>
        <v>0</v>
      </c>
      <c r="U742">
        <v>2</v>
      </c>
      <c r="Z742">
        <f>SmtRes!X874</f>
        <v>-1135352110</v>
      </c>
      <c r="AA742">
        <v>-1753312835</v>
      </c>
      <c r="AB742">
        <v>-897136582</v>
      </c>
    </row>
    <row r="743" spans="1:28" x14ac:dyDescent="0.2">
      <c r="A743">
        <v>20</v>
      </c>
      <c r="B743">
        <v>873</v>
      </c>
      <c r="C743">
        <v>2</v>
      </c>
      <c r="D743">
        <v>0</v>
      </c>
      <c r="E743">
        <f>SmtRes!AV873</f>
        <v>0</v>
      </c>
      <c r="F743" t="str">
        <f>SmtRes!I873</f>
        <v>91.14.02-001</v>
      </c>
      <c r="G743" t="str">
        <f>SmtRes!K873</f>
        <v>Автомобили бортовые, грузоподъемность до 5 т</v>
      </c>
      <c r="H743" t="str">
        <f>SmtRes!O873</f>
        <v>маш.-ч</v>
      </c>
      <c r="I743">
        <f>SmtRes!Y873*Source!I184</f>
        <v>0.34582978249999996</v>
      </c>
      <c r="J743">
        <f>SmtRes!AO873</f>
        <v>1</v>
      </c>
      <c r="K743">
        <f>SmtRes!AF873</f>
        <v>86.79</v>
      </c>
      <c r="L743">
        <f>SmtRes!DB873</f>
        <v>21.81</v>
      </c>
      <c r="M743">
        <f>ROUND(ROUND(L743*Source!I184, 2)*1, 2)</f>
        <v>30.02</v>
      </c>
      <c r="N743">
        <f>SmtRes!AB873</f>
        <v>1234.1500000000001</v>
      </c>
      <c r="O743">
        <f>ROUND(ROUND(L743*Source!I184, 2)*SmtRes!DA873, 2)</f>
        <v>426.88</v>
      </c>
      <c r="P743">
        <f>SmtRes!AG873</f>
        <v>10.130000000000001</v>
      </c>
      <c r="Q743">
        <f>SmtRes!DC873</f>
        <v>2.54</v>
      </c>
      <c r="R743">
        <f>ROUND(ROUND(Q743*Source!I184, 2)*1, 2)</f>
        <v>3.5</v>
      </c>
      <c r="S743">
        <f>SmtRes!AC873</f>
        <v>495.96</v>
      </c>
      <c r="T743">
        <f>ROUND(ROUND(Q743*Source!I184, 2)*SmtRes!AK873, 2)</f>
        <v>171.36</v>
      </c>
      <c r="U743">
        <v>2</v>
      </c>
      <c r="Z743">
        <f>SmtRes!X873</f>
        <v>1171957361</v>
      </c>
      <c r="AA743">
        <v>1399406067</v>
      </c>
      <c r="AB743">
        <v>-337305530</v>
      </c>
    </row>
    <row r="744" spans="1:28" x14ac:dyDescent="0.2">
      <c r="A744">
        <v>20</v>
      </c>
      <c r="B744">
        <v>872</v>
      </c>
      <c r="C744">
        <v>2</v>
      </c>
      <c r="D744">
        <v>0</v>
      </c>
      <c r="E744">
        <f>SmtRes!AV872</f>
        <v>0</v>
      </c>
      <c r="F744" t="str">
        <f>SmtRes!I872</f>
        <v>91.06.01-003</v>
      </c>
      <c r="G744" t="str">
        <f>SmtRes!K872</f>
        <v>Домкраты гидравлические, грузоподъемность 63-100 т</v>
      </c>
      <c r="H744" t="str">
        <f>SmtRes!O872</f>
        <v>маш.-ч</v>
      </c>
      <c r="I744">
        <f>SmtRes!Y872*Source!I184</f>
        <v>6.2977423549999987</v>
      </c>
      <c r="J744">
        <f>SmtRes!AO872</f>
        <v>1</v>
      </c>
      <c r="K744">
        <f>SmtRes!AF872</f>
        <v>0.83</v>
      </c>
      <c r="L744">
        <f>SmtRes!DB872</f>
        <v>3.8</v>
      </c>
      <c r="M744">
        <f>ROUND(ROUND(L744*Source!I184, 2)*1, 2)</f>
        <v>5.23</v>
      </c>
      <c r="N744">
        <f>SmtRes!AB872</f>
        <v>11.8</v>
      </c>
      <c r="O744">
        <f>ROUND(ROUND(L744*Source!I184, 2)*SmtRes!DA872, 2)</f>
        <v>74.37</v>
      </c>
      <c r="P744">
        <f>SmtRes!AG872</f>
        <v>0</v>
      </c>
      <c r="Q744">
        <f>SmtRes!DC872</f>
        <v>0</v>
      </c>
      <c r="R744">
        <f>ROUND(ROUND(Q744*Source!I184, 2)*1, 2)</f>
        <v>0</v>
      </c>
      <c r="S744">
        <f>SmtRes!AC872</f>
        <v>0</v>
      </c>
      <c r="T744">
        <f>ROUND(ROUND(Q744*Source!I184, 2)*SmtRes!AK872, 2)</f>
        <v>0</v>
      </c>
      <c r="U744">
        <v>2</v>
      </c>
      <c r="Z744">
        <f>SmtRes!X872</f>
        <v>452270374</v>
      </c>
      <c r="AA744">
        <v>-1167805411</v>
      </c>
      <c r="AB744">
        <v>-1517674733</v>
      </c>
    </row>
    <row r="745" spans="1:28" x14ac:dyDescent="0.2">
      <c r="A745">
        <v>20</v>
      </c>
      <c r="B745">
        <v>871</v>
      </c>
      <c r="C745">
        <v>2</v>
      </c>
      <c r="D745">
        <v>0</v>
      </c>
      <c r="E745">
        <f>SmtRes!AV871</f>
        <v>0</v>
      </c>
      <c r="F745" t="str">
        <f>SmtRes!I871</f>
        <v>91.05.05-014</v>
      </c>
      <c r="G745" t="str">
        <f>SmtRes!K871</f>
        <v>Краны на автомобильном ходу, грузоподъемность 10 т</v>
      </c>
      <c r="H745" t="str">
        <f>SmtRes!O871</f>
        <v>маш.-ч</v>
      </c>
      <c r="I745">
        <f>SmtRes!Y871*Source!I184</f>
        <v>8.4091241849999996</v>
      </c>
      <c r="J745">
        <f>SmtRes!AO871</f>
        <v>1</v>
      </c>
      <c r="K745">
        <f>SmtRes!AF871</f>
        <v>112.77</v>
      </c>
      <c r="L745">
        <f>SmtRes!DB871</f>
        <v>689.02</v>
      </c>
      <c r="M745">
        <f>ROUND(ROUND(L745*Source!I184, 2)*1, 2)</f>
        <v>948.3</v>
      </c>
      <c r="N745">
        <f>SmtRes!AB871</f>
        <v>1603.59</v>
      </c>
      <c r="O745">
        <f>ROUND(ROUND(L745*Source!I184, 2)*SmtRes!DA871, 2)</f>
        <v>13484.83</v>
      </c>
      <c r="P745">
        <f>SmtRes!AG871</f>
        <v>11.84</v>
      </c>
      <c r="Q745">
        <f>SmtRes!DC871</f>
        <v>72.34</v>
      </c>
      <c r="R745">
        <f>ROUND(ROUND(Q745*Source!I184, 2)*1, 2)</f>
        <v>99.56</v>
      </c>
      <c r="S745">
        <f>SmtRes!AC871</f>
        <v>579.69000000000005</v>
      </c>
      <c r="T745">
        <f>ROUND(ROUND(Q745*Source!I184, 2)*SmtRes!AK871, 2)</f>
        <v>4874.46</v>
      </c>
      <c r="U745">
        <v>2</v>
      </c>
      <c r="Z745">
        <f>SmtRes!X871</f>
        <v>903590057</v>
      </c>
      <c r="AA745">
        <v>1187349410</v>
      </c>
      <c r="AB745">
        <v>135634892</v>
      </c>
    </row>
    <row r="746" spans="1:28" x14ac:dyDescent="0.2">
      <c r="A746">
        <v>20</v>
      </c>
      <c r="B746">
        <v>870</v>
      </c>
      <c r="C746">
        <v>2</v>
      </c>
      <c r="D746">
        <v>0</v>
      </c>
      <c r="E746">
        <f>SmtRes!AV870</f>
        <v>0</v>
      </c>
      <c r="F746" t="str">
        <f>SmtRes!I870</f>
        <v>91.05.02-005</v>
      </c>
      <c r="G746" t="str">
        <f>SmtRes!K870</f>
        <v>Краны козловые, грузоподъемность 32 т</v>
      </c>
      <c r="H746" t="str">
        <f>SmtRes!O870</f>
        <v>маш.-ч</v>
      </c>
      <c r="I746">
        <f>SmtRes!Y870*Source!I184</f>
        <v>0.18201567499999999</v>
      </c>
      <c r="J746">
        <f>SmtRes!AO870</f>
        <v>1</v>
      </c>
      <c r="K746">
        <f>SmtRes!AF870</f>
        <v>121.8</v>
      </c>
      <c r="L746">
        <f>SmtRes!DB870</f>
        <v>16.11</v>
      </c>
      <c r="M746">
        <f>ROUND(ROUND(L746*Source!I184, 2)*1, 2)</f>
        <v>22.17</v>
      </c>
      <c r="N746">
        <f>SmtRes!AB870</f>
        <v>1732</v>
      </c>
      <c r="O746">
        <f>ROUND(ROUND(L746*Source!I184, 2)*SmtRes!DA870, 2)</f>
        <v>315.26</v>
      </c>
      <c r="P746">
        <f>SmtRes!AG870</f>
        <v>13.49</v>
      </c>
      <c r="Q746">
        <f>SmtRes!DC870</f>
        <v>1.79</v>
      </c>
      <c r="R746">
        <f>ROUND(ROUND(Q746*Source!I184, 2)*1, 2)</f>
        <v>2.46</v>
      </c>
      <c r="S746">
        <f>SmtRes!AC870</f>
        <v>660.47</v>
      </c>
      <c r="T746">
        <f>ROUND(ROUND(Q746*Source!I184, 2)*SmtRes!AK870, 2)</f>
        <v>120.44</v>
      </c>
      <c r="U746">
        <v>2</v>
      </c>
      <c r="Z746">
        <f>SmtRes!X870</f>
        <v>1732737796</v>
      </c>
      <c r="AA746">
        <v>421420774</v>
      </c>
      <c r="AB746">
        <v>1837299789</v>
      </c>
    </row>
    <row r="747" spans="1:28" x14ac:dyDescent="0.2">
      <c r="A747">
        <v>20</v>
      </c>
      <c r="B747">
        <v>868</v>
      </c>
      <c r="C747">
        <v>1</v>
      </c>
      <c r="D747">
        <v>0</v>
      </c>
      <c r="E747">
        <f>SmtRes!AV868</f>
        <v>1</v>
      </c>
      <c r="F747" t="str">
        <f>SmtRes!I868</f>
        <v>1-100-36-82</v>
      </c>
      <c r="G747" t="str">
        <f>SmtRes!K868</f>
        <v>Рабочий среднего разряда 3.6</v>
      </c>
      <c r="H747" t="str">
        <f>SmtRes!O868</f>
        <v>чел.-ч.</v>
      </c>
      <c r="I747">
        <f>SmtRes!Y868*Source!I184</f>
        <v>71.222733627499991</v>
      </c>
      <c r="J747">
        <f>SmtRes!AO868</f>
        <v>1</v>
      </c>
      <c r="K747">
        <f>SmtRes!AH868</f>
        <v>8.1999999999999993</v>
      </c>
      <c r="L747">
        <f>SmtRes!DB868</f>
        <v>424.35</v>
      </c>
      <c r="M747">
        <f>ROUND(ROUND(L747*Source!I184, 2)*1, 2)</f>
        <v>584.03</v>
      </c>
      <c r="N747">
        <f>SmtRes!AD868</f>
        <v>401.47</v>
      </c>
      <c r="O747">
        <f>ROUND(ROUND(L747*Source!I184, 2)*SmtRes!DA868, 2)</f>
        <v>28594.11</v>
      </c>
      <c r="P747">
        <f>SmtRes!AG868</f>
        <v>0</v>
      </c>
      <c r="Q747">
        <f>SmtRes!DC868</f>
        <v>0</v>
      </c>
      <c r="R747">
        <f>ROUND(ROUND(Q747*Source!I184, 2)*1, 2)</f>
        <v>0</v>
      </c>
      <c r="S747">
        <f>SmtRes!AC868</f>
        <v>0</v>
      </c>
      <c r="T747">
        <f>ROUND(ROUND(Q747*Source!I184, 2)*SmtRes!AK868, 2)</f>
        <v>0</v>
      </c>
      <c r="U747">
        <v>1</v>
      </c>
      <c r="Z747">
        <f>SmtRes!X868</f>
        <v>-1152063509</v>
      </c>
      <c r="AA747">
        <v>149218511</v>
      </c>
      <c r="AB747">
        <v>-554369775</v>
      </c>
    </row>
    <row r="748" spans="1:28" x14ac:dyDescent="0.2">
      <c r="A748">
        <v>20</v>
      </c>
      <c r="B748">
        <v>900</v>
      </c>
      <c r="C748">
        <v>3</v>
      </c>
      <c r="D748">
        <v>0</v>
      </c>
      <c r="E748">
        <f>SmtRes!AV900</f>
        <v>0</v>
      </c>
      <c r="F748" t="str">
        <f>SmtRes!I900</f>
        <v>999-9950</v>
      </c>
      <c r="G748" t="str">
        <f>SmtRes!K900</f>
        <v>Вспомогательные ненормируемые материалы (2% от ОЗП)</v>
      </c>
      <c r="H748" t="str">
        <f>SmtRes!O900</f>
        <v>РУБ</v>
      </c>
      <c r="I748">
        <f>SmtRes!Y900*Source!I185</f>
        <v>1.3254240000000002</v>
      </c>
      <c r="J748">
        <f>SmtRes!AO900</f>
        <v>1</v>
      </c>
      <c r="K748">
        <f>SmtRes!AE900</f>
        <v>1</v>
      </c>
      <c r="L748">
        <f>SmtRes!DB900</f>
        <v>15.63</v>
      </c>
      <c r="M748">
        <f>ROUND(ROUND(L748*Source!I185, 2)*1, 2)</f>
        <v>1.33</v>
      </c>
      <c r="N748">
        <f>SmtRes!AA900</f>
        <v>9.56</v>
      </c>
      <c r="O748">
        <f>ROUND(ROUND(L748*Source!I185, 2)*SmtRes!DA900, 2)</f>
        <v>12.71</v>
      </c>
      <c r="P748">
        <f>SmtRes!AG900</f>
        <v>0</v>
      </c>
      <c r="Q748">
        <f>SmtRes!DC900</f>
        <v>0</v>
      </c>
      <c r="R748">
        <f>ROUND(ROUND(Q748*Source!I185, 2)*1, 2)</f>
        <v>0</v>
      </c>
      <c r="S748">
        <f>SmtRes!AC900</f>
        <v>0</v>
      </c>
      <c r="T748">
        <f>ROUND(ROUND(Q748*Source!I185, 2)*SmtRes!AK900, 2)</f>
        <v>0</v>
      </c>
      <c r="U748">
        <v>3</v>
      </c>
      <c r="Z748">
        <f>SmtRes!X900</f>
        <v>-1731369543</v>
      </c>
      <c r="AA748">
        <v>-1544322804</v>
      </c>
      <c r="AB748">
        <v>1831113819</v>
      </c>
    </row>
    <row r="749" spans="1:28" x14ac:dyDescent="0.2">
      <c r="A749">
        <v>20</v>
      </c>
      <c r="B749">
        <v>899</v>
      </c>
      <c r="C749">
        <v>3</v>
      </c>
      <c r="D749">
        <v>0</v>
      </c>
      <c r="E749">
        <f>SmtRes!AV899</f>
        <v>0</v>
      </c>
      <c r="F749" t="str">
        <f>SmtRes!I899</f>
        <v>01.7.11.07-0044</v>
      </c>
      <c r="G749" t="str">
        <f>SmtRes!K899</f>
        <v>Электроды диаметром 5 мм Э42</v>
      </c>
      <c r="H749" t="str">
        <f>SmtRes!O899</f>
        <v>т</v>
      </c>
      <c r="I749">
        <f>SmtRes!Y899*Source!I185</f>
        <v>1.8231999999999999E-3</v>
      </c>
      <c r="J749">
        <f>SmtRes!AO899</f>
        <v>1</v>
      </c>
      <c r="K749">
        <f>SmtRes!AE899</f>
        <v>10397.450000000001</v>
      </c>
      <c r="L749">
        <f>SmtRes!DB899</f>
        <v>223.55</v>
      </c>
      <c r="M749">
        <f>ROUND(ROUND(L749*Source!I185, 2)*1, 2)</f>
        <v>18.96</v>
      </c>
      <c r="N749">
        <f>SmtRes!AA899</f>
        <v>99399.62</v>
      </c>
      <c r="O749">
        <f>ROUND(ROUND(L749*Source!I185, 2)*SmtRes!DA899, 2)</f>
        <v>181.26</v>
      </c>
      <c r="P749">
        <f>SmtRes!AG899</f>
        <v>0</v>
      </c>
      <c r="Q749">
        <f>SmtRes!DC899</f>
        <v>0</v>
      </c>
      <c r="R749">
        <f>ROUND(ROUND(Q749*Source!I185, 2)*1, 2)</f>
        <v>0</v>
      </c>
      <c r="S749">
        <f>SmtRes!AC899</f>
        <v>0</v>
      </c>
      <c r="T749">
        <f>ROUND(ROUND(Q749*Source!I185, 2)*SmtRes!AK899, 2)</f>
        <v>0</v>
      </c>
      <c r="U749">
        <v>3</v>
      </c>
      <c r="Z749">
        <f>SmtRes!X899</f>
        <v>1392569568</v>
      </c>
      <c r="AA749">
        <v>1042670337</v>
      </c>
      <c r="AB749">
        <v>-795158670</v>
      </c>
    </row>
    <row r="750" spans="1:28" x14ac:dyDescent="0.2">
      <c r="A750">
        <v>20</v>
      </c>
      <c r="B750">
        <v>898</v>
      </c>
      <c r="C750">
        <v>3</v>
      </c>
      <c r="D750">
        <v>0</v>
      </c>
      <c r="E750">
        <f>SmtRes!AV898</f>
        <v>0</v>
      </c>
      <c r="F750" t="str">
        <f>SmtRes!I898</f>
        <v>01.3.02.09-0022</v>
      </c>
      <c r="G750" t="str">
        <f>SmtRes!K898</f>
        <v>Пропан-бутан, смесь техническая</v>
      </c>
      <c r="H750" t="str">
        <f>SmtRes!O898</f>
        <v>кг</v>
      </c>
      <c r="I750">
        <f>SmtRes!Y898*Source!I185</f>
        <v>4.24E-2</v>
      </c>
      <c r="J750">
        <f>SmtRes!AO898</f>
        <v>1</v>
      </c>
      <c r="K750">
        <f>SmtRes!AE898</f>
        <v>4.47</v>
      </c>
      <c r="L750">
        <f>SmtRes!DB898</f>
        <v>2.2400000000000002</v>
      </c>
      <c r="M750">
        <f>ROUND(ROUND(L750*Source!I185, 2)*1, 2)</f>
        <v>0.19</v>
      </c>
      <c r="N750">
        <f>SmtRes!AA898</f>
        <v>42.73</v>
      </c>
      <c r="O750">
        <f>ROUND(ROUND(L750*Source!I185, 2)*SmtRes!DA898, 2)</f>
        <v>1.82</v>
      </c>
      <c r="P750">
        <f>SmtRes!AG898</f>
        <v>0</v>
      </c>
      <c r="Q750">
        <f>SmtRes!DC898</f>
        <v>0</v>
      </c>
      <c r="R750">
        <f>ROUND(ROUND(Q750*Source!I185, 2)*1, 2)</f>
        <v>0</v>
      </c>
      <c r="S750">
        <f>SmtRes!AC898</f>
        <v>0</v>
      </c>
      <c r="T750">
        <f>ROUND(ROUND(Q750*Source!I185, 2)*SmtRes!AK898, 2)</f>
        <v>0</v>
      </c>
      <c r="U750">
        <v>3</v>
      </c>
      <c r="Z750">
        <f>SmtRes!X898</f>
        <v>-1411127917</v>
      </c>
      <c r="AA750">
        <v>83566203</v>
      </c>
      <c r="AB750">
        <v>-697753276</v>
      </c>
    </row>
    <row r="751" spans="1:28" x14ac:dyDescent="0.2">
      <c r="A751">
        <v>20</v>
      </c>
      <c r="B751">
        <v>897</v>
      </c>
      <c r="C751">
        <v>3</v>
      </c>
      <c r="D751">
        <v>0</v>
      </c>
      <c r="E751">
        <f>SmtRes!AV897</f>
        <v>0</v>
      </c>
      <c r="F751" t="str">
        <f>SmtRes!I897</f>
        <v>01.3.02.08-0001</v>
      </c>
      <c r="G751" t="str">
        <f>SmtRes!K897</f>
        <v>Кислород технический газообразный</v>
      </c>
      <c r="H751" t="str">
        <f>SmtRes!O897</f>
        <v>м3</v>
      </c>
      <c r="I751">
        <f>SmtRes!Y897*Source!I185</f>
        <v>0.22048000000000001</v>
      </c>
      <c r="J751">
        <f>SmtRes!AO897</f>
        <v>1</v>
      </c>
      <c r="K751">
        <f>SmtRes!AE897</f>
        <v>8.7899999999999991</v>
      </c>
      <c r="L751">
        <f>SmtRes!DB897</f>
        <v>22.85</v>
      </c>
      <c r="M751">
        <f>ROUND(ROUND(L751*Source!I185, 2)*1, 2)</f>
        <v>1.94</v>
      </c>
      <c r="N751">
        <f>SmtRes!AA897</f>
        <v>84.03</v>
      </c>
      <c r="O751">
        <f>ROUND(ROUND(L751*Source!I185, 2)*SmtRes!DA897, 2)</f>
        <v>18.55</v>
      </c>
      <c r="P751">
        <f>SmtRes!AG897</f>
        <v>0</v>
      </c>
      <c r="Q751">
        <f>SmtRes!DC897</f>
        <v>0</v>
      </c>
      <c r="R751">
        <f>ROUND(ROUND(Q751*Source!I185, 2)*1, 2)</f>
        <v>0</v>
      </c>
      <c r="S751">
        <f>SmtRes!AC897</f>
        <v>0</v>
      </c>
      <c r="T751">
        <f>ROUND(ROUND(Q751*Source!I185, 2)*SmtRes!AK897, 2)</f>
        <v>0</v>
      </c>
      <c r="U751">
        <v>3</v>
      </c>
      <c r="Z751">
        <f>SmtRes!X897</f>
        <v>1597319531</v>
      </c>
      <c r="AA751">
        <v>-1568691806</v>
      </c>
      <c r="AB751">
        <v>1232018711</v>
      </c>
    </row>
    <row r="752" spans="1:28" x14ac:dyDescent="0.2">
      <c r="A752">
        <v>20</v>
      </c>
      <c r="B752">
        <v>896</v>
      </c>
      <c r="C752">
        <v>2</v>
      </c>
      <c r="D752">
        <v>0</v>
      </c>
      <c r="E752">
        <f>SmtRes!AV896</f>
        <v>0</v>
      </c>
      <c r="F752" t="str">
        <f>SmtRes!I896</f>
        <v>91.21.16-001</v>
      </c>
      <c r="G752" t="str">
        <f>SmtRes!K896</f>
        <v>Пресс-ножницы комбинированные</v>
      </c>
      <c r="H752" t="str">
        <f>SmtRes!O896</f>
        <v>маш.-ч</v>
      </c>
      <c r="I752">
        <f>SmtRes!Y896*Source!I185</f>
        <v>9.420431999999998E-2</v>
      </c>
      <c r="J752">
        <f>SmtRes!AO896</f>
        <v>1</v>
      </c>
      <c r="K752">
        <f>SmtRes!AF896</f>
        <v>14.3</v>
      </c>
      <c r="L752">
        <f>SmtRes!DB896</f>
        <v>15.88</v>
      </c>
      <c r="M752">
        <f>ROUND(ROUND(L752*Source!I185, 2)*1, 2)</f>
        <v>1.35</v>
      </c>
      <c r="N752">
        <f>SmtRes!AB896</f>
        <v>203.35</v>
      </c>
      <c r="O752">
        <f>ROUND(ROUND(L752*Source!I185, 2)*SmtRes!DA896, 2)</f>
        <v>19.2</v>
      </c>
      <c r="P752">
        <f>SmtRes!AG896</f>
        <v>8.82</v>
      </c>
      <c r="Q752">
        <f>SmtRes!DC896</f>
        <v>9.8000000000000007</v>
      </c>
      <c r="R752">
        <f>ROUND(ROUND(Q752*Source!I185, 2)*1, 2)</f>
        <v>0.83</v>
      </c>
      <c r="S752">
        <f>SmtRes!AC896</f>
        <v>431.83</v>
      </c>
      <c r="T752">
        <f>ROUND(ROUND(Q752*Source!I185, 2)*SmtRes!AK896, 2)</f>
        <v>40.64</v>
      </c>
      <c r="U752">
        <v>2</v>
      </c>
      <c r="Z752">
        <f>SmtRes!X896</f>
        <v>-575501913</v>
      </c>
      <c r="AA752">
        <v>1649159373</v>
      </c>
      <c r="AB752">
        <v>-48586562</v>
      </c>
    </row>
    <row r="753" spans="1:28" x14ac:dyDescent="0.2">
      <c r="A753">
        <v>20</v>
      </c>
      <c r="B753">
        <v>895</v>
      </c>
      <c r="C753">
        <v>2</v>
      </c>
      <c r="D753">
        <v>0</v>
      </c>
      <c r="E753">
        <f>SmtRes!AV895</f>
        <v>0</v>
      </c>
      <c r="F753" t="str">
        <f>SmtRes!I895</f>
        <v>91.17.04-233</v>
      </c>
      <c r="G753" t="str">
        <f>SmtRes!K895</f>
        <v>Установки для сварки ручной дуговой (постоянного тока)</v>
      </c>
      <c r="H753" t="str">
        <f>SmtRes!O895</f>
        <v>маш.-ч</v>
      </c>
      <c r="I753">
        <f>SmtRes!Y895*Source!I185</f>
        <v>3.0616403999999995</v>
      </c>
      <c r="J753">
        <f>SmtRes!AO895</f>
        <v>1</v>
      </c>
      <c r="K753">
        <f>SmtRes!AF895</f>
        <v>8.68</v>
      </c>
      <c r="L753">
        <f>SmtRes!DB895</f>
        <v>313.38</v>
      </c>
      <c r="M753">
        <f>ROUND(ROUND(L753*Source!I185, 2)*1, 2)</f>
        <v>26.57</v>
      </c>
      <c r="N753">
        <f>SmtRes!AB895</f>
        <v>123.43</v>
      </c>
      <c r="O753">
        <f>ROUND(ROUND(L753*Source!I185, 2)*SmtRes!DA895, 2)</f>
        <v>377.83</v>
      </c>
      <c r="P753">
        <f>SmtRes!AG895</f>
        <v>0</v>
      </c>
      <c r="Q753">
        <f>SmtRes!DC895</f>
        <v>0</v>
      </c>
      <c r="R753">
        <f>ROUND(ROUND(Q753*Source!I185, 2)*1, 2)</f>
        <v>0</v>
      </c>
      <c r="S753">
        <f>SmtRes!AC895</f>
        <v>0</v>
      </c>
      <c r="T753">
        <f>ROUND(ROUND(Q753*Source!I185, 2)*SmtRes!AK895, 2)</f>
        <v>0</v>
      </c>
      <c r="U753">
        <v>2</v>
      </c>
      <c r="Z753">
        <f>SmtRes!X895</f>
        <v>-1277097320</v>
      </c>
      <c r="AA753">
        <v>2017564419</v>
      </c>
      <c r="AB753">
        <v>-164228886</v>
      </c>
    </row>
    <row r="754" spans="1:28" x14ac:dyDescent="0.2">
      <c r="A754">
        <v>20</v>
      </c>
      <c r="B754">
        <v>894</v>
      </c>
      <c r="C754">
        <v>2</v>
      </c>
      <c r="D754">
        <v>0</v>
      </c>
      <c r="E754">
        <f>SmtRes!AV894</f>
        <v>0</v>
      </c>
      <c r="F754" t="str">
        <f>SmtRes!I894</f>
        <v>91.17.04-042</v>
      </c>
      <c r="G754" t="str">
        <f>SmtRes!K894</f>
        <v>Аппарат для газовой сварки и резки</v>
      </c>
      <c r="H754" t="str">
        <f>SmtRes!O894</f>
        <v>маш.-ч</v>
      </c>
      <c r="I754">
        <f>SmtRes!Y894*Source!I185</f>
        <v>0.11214799999999998</v>
      </c>
      <c r="J754">
        <f>SmtRes!AO894</f>
        <v>1</v>
      </c>
      <c r="K754">
        <f>SmtRes!AF894</f>
        <v>1.2</v>
      </c>
      <c r="L754">
        <f>SmtRes!DB894</f>
        <v>1.59</v>
      </c>
      <c r="M754">
        <f>ROUND(ROUND(L754*Source!I185, 2)*1, 2)</f>
        <v>0.13</v>
      </c>
      <c r="N754">
        <f>SmtRes!AB894</f>
        <v>17.059999999999999</v>
      </c>
      <c r="O754">
        <f>ROUND(ROUND(L754*Source!I185, 2)*SmtRes!DA894, 2)</f>
        <v>1.85</v>
      </c>
      <c r="P754">
        <f>SmtRes!AG894</f>
        <v>0</v>
      </c>
      <c r="Q754">
        <f>SmtRes!DC894</f>
        <v>0</v>
      </c>
      <c r="R754">
        <f>ROUND(ROUND(Q754*Source!I185, 2)*1, 2)</f>
        <v>0</v>
      </c>
      <c r="S754">
        <f>SmtRes!AC894</f>
        <v>0</v>
      </c>
      <c r="T754">
        <f>ROUND(ROUND(Q754*Source!I185, 2)*SmtRes!AK894, 2)</f>
        <v>0</v>
      </c>
      <c r="U754">
        <v>2</v>
      </c>
      <c r="Z754">
        <f>SmtRes!X894</f>
        <v>-1135352110</v>
      </c>
      <c r="AA754">
        <v>-1753312835</v>
      </c>
      <c r="AB754">
        <v>-897136582</v>
      </c>
    </row>
    <row r="755" spans="1:28" x14ac:dyDescent="0.2">
      <c r="A755">
        <v>20</v>
      </c>
      <c r="B755">
        <v>893</v>
      </c>
      <c r="C755">
        <v>2</v>
      </c>
      <c r="D755">
        <v>0</v>
      </c>
      <c r="E755">
        <f>SmtRes!AV893</f>
        <v>0</v>
      </c>
      <c r="F755" t="str">
        <f>SmtRes!I893</f>
        <v>91.14.02-002</v>
      </c>
      <c r="G755" t="str">
        <f>SmtRes!K893</f>
        <v>Автомобили бортовые, грузоподъемность до 8 т</v>
      </c>
      <c r="H755" t="str">
        <f>SmtRes!O893</f>
        <v>маш.-ч</v>
      </c>
      <c r="I755">
        <f>SmtRes!Y893*Source!I185</f>
        <v>5.6073999999999992E-2</v>
      </c>
      <c r="J755">
        <f>SmtRes!AO893</f>
        <v>1</v>
      </c>
      <c r="K755">
        <f>SmtRes!AF893</f>
        <v>107.03</v>
      </c>
      <c r="L755">
        <f>SmtRes!DB893</f>
        <v>70.78</v>
      </c>
      <c r="M755">
        <f>ROUND(ROUND(L755*Source!I185, 2)*1, 2)</f>
        <v>6</v>
      </c>
      <c r="N755">
        <f>SmtRes!AB893</f>
        <v>1521.97</v>
      </c>
      <c r="O755">
        <f>ROUND(ROUND(L755*Source!I185, 2)*SmtRes!DA893, 2)</f>
        <v>85.32</v>
      </c>
      <c r="P755">
        <f>SmtRes!AG893</f>
        <v>10.130000000000001</v>
      </c>
      <c r="Q755">
        <f>SmtRes!DC893</f>
        <v>6.71</v>
      </c>
      <c r="R755">
        <f>ROUND(ROUND(Q755*Source!I185, 2)*1, 2)</f>
        <v>0.56999999999999995</v>
      </c>
      <c r="S755">
        <f>SmtRes!AC893</f>
        <v>495.96</v>
      </c>
      <c r="T755">
        <f>ROUND(ROUND(Q755*Source!I185, 2)*SmtRes!AK893, 2)</f>
        <v>27.91</v>
      </c>
      <c r="U755">
        <v>2</v>
      </c>
      <c r="Z755">
        <f>SmtRes!X893</f>
        <v>1565185662</v>
      </c>
      <c r="AA755">
        <v>714135053</v>
      </c>
      <c r="AB755">
        <v>57213464</v>
      </c>
    </row>
    <row r="756" spans="1:28" x14ac:dyDescent="0.2">
      <c r="A756">
        <v>20</v>
      </c>
      <c r="B756">
        <v>892</v>
      </c>
      <c r="C756">
        <v>2</v>
      </c>
      <c r="D756">
        <v>0</v>
      </c>
      <c r="E756">
        <f>SmtRes!AV892</f>
        <v>0</v>
      </c>
      <c r="F756" t="str">
        <f>SmtRes!I892</f>
        <v>91.05.05-014</v>
      </c>
      <c r="G756" t="str">
        <f>SmtRes!K892</f>
        <v>Краны на автомобильном ходу, грузоподъемность 10 т</v>
      </c>
      <c r="H756" t="str">
        <f>SmtRes!O892</f>
        <v>маш.-ч</v>
      </c>
      <c r="I756">
        <f>SmtRes!Y892*Source!I185</f>
        <v>0.67288799999999993</v>
      </c>
      <c r="J756">
        <f>SmtRes!AO892</f>
        <v>1</v>
      </c>
      <c r="K756">
        <f>SmtRes!AF892</f>
        <v>112.77</v>
      </c>
      <c r="L756">
        <f>SmtRes!DB892</f>
        <v>894.83</v>
      </c>
      <c r="M756">
        <f>ROUND(ROUND(L756*Source!I185, 2)*1, 2)</f>
        <v>75.88</v>
      </c>
      <c r="N756">
        <f>SmtRes!AB892</f>
        <v>1603.59</v>
      </c>
      <c r="O756">
        <f>ROUND(ROUND(L756*Source!I185, 2)*SmtRes!DA892, 2)</f>
        <v>1079.01</v>
      </c>
      <c r="P756">
        <f>SmtRes!AG892</f>
        <v>11.84</v>
      </c>
      <c r="Q756">
        <f>SmtRes!DC892</f>
        <v>93.95</v>
      </c>
      <c r="R756">
        <f>ROUND(ROUND(Q756*Source!I185, 2)*1, 2)</f>
        <v>7.97</v>
      </c>
      <c r="S756">
        <f>SmtRes!AC892</f>
        <v>579.69000000000005</v>
      </c>
      <c r="T756">
        <f>ROUND(ROUND(Q756*Source!I185, 2)*SmtRes!AK892, 2)</f>
        <v>390.21</v>
      </c>
      <c r="U756">
        <v>2</v>
      </c>
      <c r="Z756">
        <f>SmtRes!X892</f>
        <v>903590057</v>
      </c>
      <c r="AA756">
        <v>1187349410</v>
      </c>
      <c r="AB756">
        <v>135634892</v>
      </c>
    </row>
    <row r="757" spans="1:28" x14ac:dyDescent="0.2">
      <c r="A757">
        <v>20</v>
      </c>
      <c r="B757">
        <v>890</v>
      </c>
      <c r="C757">
        <v>1</v>
      </c>
      <c r="D757">
        <v>0</v>
      </c>
      <c r="E757">
        <f>SmtRes!AV890</f>
        <v>1</v>
      </c>
      <c r="F757" t="str">
        <f>SmtRes!I890</f>
        <v>1-100-40-82</v>
      </c>
      <c r="G757" t="str">
        <f>SmtRes!K890</f>
        <v>Рабочий среднего разряда 4</v>
      </c>
      <c r="H757" t="str">
        <f>SmtRes!O890</f>
        <v>чел.-ч.</v>
      </c>
      <c r="I757">
        <f>SmtRes!Y890*Source!I185</f>
        <v>10.205467999999998</v>
      </c>
      <c r="J757">
        <f>SmtRes!AO890</f>
        <v>1</v>
      </c>
      <c r="K757">
        <f>SmtRes!AH890</f>
        <v>8.59</v>
      </c>
      <c r="L757">
        <f>SmtRes!DB890</f>
        <v>1033.79</v>
      </c>
      <c r="M757">
        <f>ROUND(ROUND(L757*Source!I185, 2)*1, 2)</f>
        <v>87.67</v>
      </c>
      <c r="N757">
        <f>SmtRes!AD890</f>
        <v>420.57</v>
      </c>
      <c r="O757">
        <f>ROUND(ROUND(L757*Source!I185, 2)*SmtRes!DA890, 2)</f>
        <v>4292.32</v>
      </c>
      <c r="P757">
        <f>SmtRes!AG890</f>
        <v>0</v>
      </c>
      <c r="Q757">
        <f>SmtRes!DC890</f>
        <v>0</v>
      </c>
      <c r="R757">
        <f>ROUND(ROUND(Q757*Source!I185, 2)*1, 2)</f>
        <v>0</v>
      </c>
      <c r="S757">
        <f>SmtRes!AC890</f>
        <v>0</v>
      </c>
      <c r="T757">
        <f>ROUND(ROUND(Q757*Source!I185, 2)*SmtRes!AK890, 2)</f>
        <v>0</v>
      </c>
      <c r="U757">
        <v>1</v>
      </c>
      <c r="Z757">
        <f>SmtRes!X890</f>
        <v>-1853062777</v>
      </c>
      <c r="AA757">
        <v>-1614965587</v>
      </c>
      <c r="AB757">
        <v>507693359</v>
      </c>
    </row>
    <row r="758" spans="1:28" x14ac:dyDescent="0.2">
      <c r="A758">
        <f>Source!A186</f>
        <v>17</v>
      </c>
      <c r="B758">
        <v>186</v>
      </c>
      <c r="C758">
        <v>3</v>
      </c>
      <c r="D758">
        <f>Source!BI186</f>
        <v>1</v>
      </c>
      <c r="E758">
        <f>Source!FS186</f>
        <v>0</v>
      </c>
      <c r="F758" t="str">
        <f>Source!F186</f>
        <v>08.3.08.02-0025</v>
      </c>
      <c r="G758" t="str">
        <f>Source!G186</f>
        <v>уголок 75х75х6 ГОСТ 8509-93</v>
      </c>
      <c r="H758" t="str">
        <f>Source!H186</f>
        <v>т</v>
      </c>
      <c r="I758">
        <f>Source!I186</f>
        <v>7.2660000000000002E-2</v>
      </c>
      <c r="J758">
        <v>1</v>
      </c>
      <c r="K758">
        <f>Source!AC186</f>
        <v>7496.44</v>
      </c>
      <c r="M758">
        <f>ROUND(K758*I758, 2)</f>
        <v>544.69000000000005</v>
      </c>
      <c r="N758">
        <f>Source!AC186*IF(Source!BC186&lt;&gt; 0, Source!BC186, 1)</f>
        <v>71665.966400000005</v>
      </c>
      <c r="O758">
        <f>ROUND(N758*I758, 2)</f>
        <v>5207.25</v>
      </c>
      <c r="P758">
        <f>Source!AE186</f>
        <v>0</v>
      </c>
      <c r="R758">
        <f>ROUND(P758*I758, 2)</f>
        <v>0</v>
      </c>
      <c r="S758">
        <f>Source!AE186*IF(Source!BS186&lt;&gt; 0, Source!BS186, 1)</f>
        <v>0</v>
      </c>
      <c r="T758">
        <f>ROUND(S758*I758, 2)</f>
        <v>0</v>
      </c>
      <c r="U758">
        <v>3</v>
      </c>
      <c r="Z758">
        <f>Source!GF186</f>
        <v>2121959860</v>
      </c>
      <c r="AA758">
        <v>1469013559</v>
      </c>
      <c r="AB758">
        <v>222341857</v>
      </c>
    </row>
    <row r="759" spans="1:28" x14ac:dyDescent="0.2">
      <c r="A759">
        <f>Source!A187</f>
        <v>17</v>
      </c>
      <c r="B759">
        <v>187</v>
      </c>
      <c r="C759">
        <v>3</v>
      </c>
      <c r="D759">
        <f>Source!BI187</f>
        <v>1</v>
      </c>
      <c r="E759">
        <f>Source!FS187</f>
        <v>0</v>
      </c>
      <c r="F759" t="str">
        <f>Source!F187</f>
        <v>08.3.05.02-0061</v>
      </c>
      <c r="G759" t="str">
        <f>Source!G187</f>
        <v>лист 10  ГОСТ 19903-2015, сталь С 255</v>
      </c>
      <c r="H759" t="str">
        <f>Source!H187</f>
        <v>т</v>
      </c>
      <c r="I759">
        <f>Source!I187</f>
        <v>4.1200000000000004E-3</v>
      </c>
      <c r="J759">
        <v>1</v>
      </c>
      <c r="K759">
        <f>Source!AC187</f>
        <v>7322.18</v>
      </c>
      <c r="M759">
        <f>ROUND(K759*I759, 2)</f>
        <v>30.17</v>
      </c>
      <c r="N759">
        <f>Source!AC187*IF(Source!BC187&lt;&gt; 0, Source!BC187, 1)</f>
        <v>70000.040800000002</v>
      </c>
      <c r="O759">
        <f>ROUND(N759*I759, 2)</f>
        <v>288.39999999999998</v>
      </c>
      <c r="P759">
        <f>Source!AE187</f>
        <v>0</v>
      </c>
      <c r="R759">
        <f>ROUND(P759*I759, 2)</f>
        <v>0</v>
      </c>
      <c r="S759">
        <f>Source!AE187*IF(Source!BS187&lt;&gt; 0, Source!BS187, 1)</f>
        <v>0</v>
      </c>
      <c r="T759">
        <f>ROUND(S759*I759, 2)</f>
        <v>0</v>
      </c>
      <c r="U759">
        <v>3</v>
      </c>
      <c r="Z759">
        <f>Source!GF187</f>
        <v>-1832986346</v>
      </c>
      <c r="AA759">
        <v>-455945781</v>
      </c>
      <c r="AB759">
        <v>-685814229</v>
      </c>
    </row>
    <row r="760" spans="1:28" x14ac:dyDescent="0.2">
      <c r="A760">
        <f>Source!A188</f>
        <v>17</v>
      </c>
      <c r="B760">
        <v>188</v>
      </c>
      <c r="C760">
        <v>3</v>
      </c>
      <c r="D760">
        <f>Source!BI188</f>
        <v>1</v>
      </c>
      <c r="E760">
        <f>Source!FS188</f>
        <v>0</v>
      </c>
      <c r="F760" t="str">
        <f>Source!F188</f>
        <v>08.3.05.02-0059</v>
      </c>
      <c r="G760" t="str">
        <f>Source!G188</f>
        <v>лист 8  ГОСТ 19903-2015, сталь С 255</v>
      </c>
      <c r="H760" t="str">
        <f>Source!H188</f>
        <v>т</v>
      </c>
      <c r="I760">
        <f>Source!I188</f>
        <v>1.073E-2</v>
      </c>
      <c r="J760">
        <v>1</v>
      </c>
      <c r="K760">
        <f>Source!AC188</f>
        <v>7112.97</v>
      </c>
      <c r="M760">
        <f>ROUND(K760*I760, 2)</f>
        <v>76.319999999999993</v>
      </c>
      <c r="N760">
        <f>Source!AC188*IF(Source!BC188&lt;&gt; 0, Source!BC188, 1)</f>
        <v>67999.993200000012</v>
      </c>
      <c r="O760">
        <f>ROUND(N760*I760, 2)</f>
        <v>729.64</v>
      </c>
      <c r="P760">
        <f>Source!AE188</f>
        <v>0</v>
      </c>
      <c r="R760">
        <f>ROUND(P760*I760, 2)</f>
        <v>0</v>
      </c>
      <c r="S760">
        <f>Source!AE188*IF(Source!BS188&lt;&gt; 0, Source!BS188, 1)</f>
        <v>0</v>
      </c>
      <c r="T760">
        <f>ROUND(S760*I760, 2)</f>
        <v>0</v>
      </c>
      <c r="U760">
        <v>3</v>
      </c>
      <c r="Z760">
        <f>Source!GF188</f>
        <v>-1742863280</v>
      </c>
      <c r="AA760">
        <v>209631771</v>
      </c>
      <c r="AB760">
        <v>-1258097812</v>
      </c>
    </row>
    <row r="761" spans="1:28" x14ac:dyDescent="0.2">
      <c r="A761">
        <v>20</v>
      </c>
      <c r="B761">
        <v>922</v>
      </c>
      <c r="C761">
        <v>3</v>
      </c>
      <c r="D761">
        <v>0</v>
      </c>
      <c r="E761">
        <f>SmtRes!AV922</f>
        <v>0</v>
      </c>
      <c r="F761" t="str">
        <f>SmtRes!I922</f>
        <v>14.5.09.07-0029</v>
      </c>
      <c r="G761" t="str">
        <f>SmtRes!K922</f>
        <v>Растворитель марки Р-4</v>
      </c>
      <c r="H761" t="str">
        <f>SmtRes!O922</f>
        <v>т</v>
      </c>
      <c r="I761">
        <f>SmtRes!Y922*Source!I189</f>
        <v>5.0879999999999994E-5</v>
      </c>
      <c r="J761">
        <f>SmtRes!AO922</f>
        <v>1</v>
      </c>
      <c r="K761">
        <f>SmtRes!AE922</f>
        <v>11149.43</v>
      </c>
      <c r="L761">
        <f>SmtRes!DB922</f>
        <v>6.69</v>
      </c>
      <c r="M761">
        <f>ROUND(ROUND(L761*Source!I189, 2)*1, 2)</f>
        <v>0.56999999999999995</v>
      </c>
      <c r="N761">
        <f>SmtRes!AA922</f>
        <v>106588.55</v>
      </c>
      <c r="O761">
        <f>ROUND(ROUND(L761*Source!I189, 2)*SmtRes!DA922, 2)</f>
        <v>5.45</v>
      </c>
      <c r="P761">
        <f>SmtRes!AG922</f>
        <v>0</v>
      </c>
      <c r="Q761">
        <f>SmtRes!DC922</f>
        <v>0</v>
      </c>
      <c r="R761">
        <f>ROUND(ROUND(Q761*Source!I189, 2)*1, 2)</f>
        <v>0</v>
      </c>
      <c r="S761">
        <f>SmtRes!AC922</f>
        <v>0</v>
      </c>
      <c r="T761">
        <f>ROUND(ROUND(Q761*Source!I189, 2)*SmtRes!AK922, 2)</f>
        <v>0</v>
      </c>
      <c r="U761">
        <v>3</v>
      </c>
      <c r="Z761">
        <f>SmtRes!X922</f>
        <v>-296986458</v>
      </c>
      <c r="AA761">
        <v>228994919</v>
      </c>
      <c r="AB761">
        <v>2021318896</v>
      </c>
    </row>
    <row r="762" spans="1:28" x14ac:dyDescent="0.2">
      <c r="A762">
        <v>20</v>
      </c>
      <c r="B762">
        <v>921</v>
      </c>
      <c r="C762">
        <v>3</v>
      </c>
      <c r="D762">
        <v>0</v>
      </c>
      <c r="E762">
        <f>SmtRes!AV921</f>
        <v>0</v>
      </c>
      <c r="F762" t="str">
        <f>SmtRes!I921</f>
        <v>14.4.01.01-0003</v>
      </c>
      <c r="G762" t="str">
        <f>SmtRes!K921</f>
        <v>Грунтовка ГФ-021 красно-коричневая</v>
      </c>
      <c r="H762" t="str">
        <f>SmtRes!O921</f>
        <v>т</v>
      </c>
      <c r="I762">
        <f>SmtRes!Y921*Source!I189</f>
        <v>2.6288E-5</v>
      </c>
      <c r="J762">
        <f>SmtRes!AO921</f>
        <v>1</v>
      </c>
      <c r="K762">
        <f>SmtRes!AE921</f>
        <v>12560.85</v>
      </c>
      <c r="L762">
        <f>SmtRes!DB921</f>
        <v>3.89</v>
      </c>
      <c r="M762">
        <f>ROUND(ROUND(L762*Source!I189, 2)*1, 2)</f>
        <v>0.33</v>
      </c>
      <c r="N762">
        <f>SmtRes!AA921</f>
        <v>120081.73</v>
      </c>
      <c r="O762">
        <f>ROUND(ROUND(L762*Source!I189, 2)*SmtRes!DA921, 2)</f>
        <v>3.15</v>
      </c>
      <c r="P762">
        <f>SmtRes!AG921</f>
        <v>0</v>
      </c>
      <c r="Q762">
        <f>SmtRes!DC921</f>
        <v>0</v>
      </c>
      <c r="R762">
        <f>ROUND(ROUND(Q762*Source!I189, 2)*1, 2)</f>
        <v>0</v>
      </c>
      <c r="S762">
        <f>SmtRes!AC921</f>
        <v>0</v>
      </c>
      <c r="T762">
        <f>ROUND(ROUND(Q762*Source!I189, 2)*SmtRes!AK921, 2)</f>
        <v>0</v>
      </c>
      <c r="U762">
        <v>3</v>
      </c>
      <c r="Z762">
        <f>SmtRes!X921</f>
        <v>1741082987</v>
      </c>
      <c r="AA762">
        <v>-57740767</v>
      </c>
      <c r="AB762">
        <v>315383924</v>
      </c>
    </row>
    <row r="763" spans="1:28" x14ac:dyDescent="0.2">
      <c r="A763">
        <v>20</v>
      </c>
      <c r="B763">
        <v>920</v>
      </c>
      <c r="C763">
        <v>3</v>
      </c>
      <c r="D763">
        <v>0</v>
      </c>
      <c r="E763">
        <f>SmtRes!AV920</f>
        <v>0</v>
      </c>
      <c r="F763" t="str">
        <f>SmtRes!I920</f>
        <v>11.1.03.01-0077</v>
      </c>
      <c r="G763" t="str">
        <f>SmtRes!K920</f>
        <v>Бруски обрезные хвойных пород длиной 4-6,5 м, шириной 75-150 мм, толщиной 40-75 мм, I сорта</v>
      </c>
      <c r="H763" t="str">
        <f>SmtRes!O920</f>
        <v>м3</v>
      </c>
      <c r="I763">
        <f>SmtRes!Y920*Source!I189</f>
        <v>8.7344000000000009E-5</v>
      </c>
      <c r="J763">
        <f>SmtRes!AO920</f>
        <v>1</v>
      </c>
      <c r="K763">
        <f>SmtRes!AE920</f>
        <v>1793.05</v>
      </c>
      <c r="L763">
        <f>SmtRes!DB920</f>
        <v>1.85</v>
      </c>
      <c r="M763">
        <f>ROUND(ROUND(L763*Source!I189, 2)*1, 2)</f>
        <v>0.16</v>
      </c>
      <c r="N763">
        <f>SmtRes!AA920</f>
        <v>17141.560000000001</v>
      </c>
      <c r="O763">
        <f>ROUND(ROUND(L763*Source!I189, 2)*SmtRes!DA920, 2)</f>
        <v>1.53</v>
      </c>
      <c r="P763">
        <f>SmtRes!AG920</f>
        <v>0</v>
      </c>
      <c r="Q763">
        <f>SmtRes!DC920</f>
        <v>0</v>
      </c>
      <c r="R763">
        <f>ROUND(ROUND(Q763*Source!I189, 2)*1, 2)</f>
        <v>0</v>
      </c>
      <c r="S763">
        <f>SmtRes!AC920</f>
        <v>0</v>
      </c>
      <c r="T763">
        <f>ROUND(ROUND(Q763*Source!I189, 2)*SmtRes!AK920, 2)</f>
        <v>0</v>
      </c>
      <c r="U763">
        <v>3</v>
      </c>
      <c r="Z763">
        <f>SmtRes!X920</f>
        <v>-128313133</v>
      </c>
      <c r="AA763">
        <v>1300068984</v>
      </c>
      <c r="AB763">
        <v>2016584814</v>
      </c>
    </row>
    <row r="764" spans="1:28" x14ac:dyDescent="0.2">
      <c r="A764">
        <v>20</v>
      </c>
      <c r="B764">
        <v>919</v>
      </c>
      <c r="C764">
        <v>3</v>
      </c>
      <c r="D764">
        <v>0</v>
      </c>
      <c r="E764">
        <f>SmtRes!AV919</f>
        <v>0</v>
      </c>
      <c r="F764" t="str">
        <f>SmtRes!I919</f>
        <v>08.3.11.01-0091</v>
      </c>
      <c r="G764" t="str">
        <f>SmtRes!K919</f>
        <v>Швеллеры № 40 из стали марки Ст0</v>
      </c>
      <c r="H764" t="str">
        <f>SmtRes!O919</f>
        <v>т</v>
      </c>
      <c r="I764">
        <f>SmtRes!Y919*Source!I189</f>
        <v>1.6451200000000001E-4</v>
      </c>
      <c r="J764">
        <f>SmtRes!AO919</f>
        <v>1</v>
      </c>
      <c r="K764">
        <f>SmtRes!AE919</f>
        <v>6246.56</v>
      </c>
      <c r="L764">
        <f>SmtRes!DB919</f>
        <v>12.12</v>
      </c>
      <c r="M764">
        <f>ROUND(ROUND(L764*Source!I189, 2)*1, 2)</f>
        <v>1.03</v>
      </c>
      <c r="N764">
        <f>SmtRes!AA919</f>
        <v>59717.11</v>
      </c>
      <c r="O764">
        <f>ROUND(ROUND(L764*Source!I189, 2)*SmtRes!DA919, 2)</f>
        <v>9.85</v>
      </c>
      <c r="P764">
        <f>SmtRes!AG919</f>
        <v>0</v>
      </c>
      <c r="Q764">
        <f>SmtRes!DC919</f>
        <v>0</v>
      </c>
      <c r="R764">
        <f>ROUND(ROUND(Q764*Source!I189, 2)*1, 2)</f>
        <v>0</v>
      </c>
      <c r="S764">
        <f>SmtRes!AC919</f>
        <v>0</v>
      </c>
      <c r="T764">
        <f>ROUND(ROUND(Q764*Source!I189, 2)*SmtRes!AK919, 2)</f>
        <v>0</v>
      </c>
      <c r="U764">
        <v>3</v>
      </c>
      <c r="Z764">
        <f>SmtRes!X919</f>
        <v>1261042718</v>
      </c>
      <c r="AA764">
        <v>27682358</v>
      </c>
      <c r="AB764">
        <v>-337140723</v>
      </c>
    </row>
    <row r="765" spans="1:28" x14ac:dyDescent="0.2">
      <c r="A765">
        <v>20</v>
      </c>
      <c r="B765">
        <v>918</v>
      </c>
      <c r="C765">
        <v>3</v>
      </c>
      <c r="D765">
        <v>0</v>
      </c>
      <c r="E765">
        <f>SmtRes!AV918</f>
        <v>0</v>
      </c>
      <c r="F765" t="str">
        <f>SmtRes!I918</f>
        <v>08.3.03.06-0002</v>
      </c>
      <c r="G765" t="str">
        <f>SmtRes!K918</f>
        <v>Проволока горячекатаная в мотках, диаметром 6,3-6,5 мм</v>
      </c>
      <c r="H765" t="str">
        <f>SmtRes!O918</f>
        <v>т</v>
      </c>
      <c r="I765">
        <f>SmtRes!Y918*Source!I189</f>
        <v>2.5440000000000001E-6</v>
      </c>
      <c r="J765">
        <f>SmtRes!AO918</f>
        <v>1</v>
      </c>
      <c r="K765">
        <f>SmtRes!AE918</f>
        <v>4751.12</v>
      </c>
      <c r="L765">
        <f>SmtRes!DB918</f>
        <v>0.14000000000000001</v>
      </c>
      <c r="M765">
        <f>ROUND(ROUND(L765*Source!I189, 2)*1, 2)</f>
        <v>0.01</v>
      </c>
      <c r="N765">
        <f>SmtRes!AA918</f>
        <v>45420.71</v>
      </c>
      <c r="O765">
        <f>ROUND(ROUND(L765*Source!I189, 2)*SmtRes!DA918, 2)</f>
        <v>0.1</v>
      </c>
      <c r="P765">
        <f>SmtRes!AG918</f>
        <v>0</v>
      </c>
      <c r="Q765">
        <f>SmtRes!DC918</f>
        <v>0</v>
      </c>
      <c r="R765">
        <f>ROUND(ROUND(Q765*Source!I189, 2)*1, 2)</f>
        <v>0</v>
      </c>
      <c r="S765">
        <f>SmtRes!AC918</f>
        <v>0</v>
      </c>
      <c r="T765">
        <f>ROUND(ROUND(Q765*Source!I189, 2)*SmtRes!AK918, 2)</f>
        <v>0</v>
      </c>
      <c r="U765">
        <v>3</v>
      </c>
      <c r="Z765">
        <f>SmtRes!X918</f>
        <v>-936363311</v>
      </c>
      <c r="AA765">
        <v>1953540998</v>
      </c>
      <c r="AB765">
        <v>-698170758</v>
      </c>
    </row>
    <row r="766" spans="1:28" x14ac:dyDescent="0.2">
      <c r="A766">
        <v>20</v>
      </c>
      <c r="B766">
        <v>917</v>
      </c>
      <c r="C766">
        <v>3</v>
      </c>
      <c r="D766">
        <v>0</v>
      </c>
      <c r="E766">
        <f>SmtRes!AV917</f>
        <v>0</v>
      </c>
      <c r="F766" t="str">
        <f>SmtRes!I917</f>
        <v>08.2.02.11-0007</v>
      </c>
      <c r="G766" t="str">
        <f>SmtRes!K917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766" t="str">
        <f>SmtRes!O917</f>
        <v>10 м</v>
      </c>
      <c r="I766">
        <f>SmtRes!Y917*Source!I189</f>
        <v>1.5857600000000001E-3</v>
      </c>
      <c r="J766">
        <f>SmtRes!AO917</f>
        <v>1</v>
      </c>
      <c r="K766">
        <f>SmtRes!AE917</f>
        <v>64.47</v>
      </c>
      <c r="L766">
        <f>SmtRes!DB917</f>
        <v>1.21</v>
      </c>
      <c r="M766">
        <f>ROUND(ROUND(L766*Source!I189, 2)*1, 2)</f>
        <v>0.1</v>
      </c>
      <c r="N766">
        <f>SmtRes!AA917</f>
        <v>616.33000000000004</v>
      </c>
      <c r="O766">
        <f>ROUND(ROUND(L766*Source!I189, 2)*SmtRes!DA917, 2)</f>
        <v>0.96</v>
      </c>
      <c r="P766">
        <f>SmtRes!AG917</f>
        <v>0</v>
      </c>
      <c r="Q766">
        <f>SmtRes!DC917</f>
        <v>0</v>
      </c>
      <c r="R766">
        <f>ROUND(ROUND(Q766*Source!I189, 2)*1, 2)</f>
        <v>0</v>
      </c>
      <c r="S766">
        <f>SmtRes!AC917</f>
        <v>0</v>
      </c>
      <c r="T766">
        <f>ROUND(ROUND(Q766*Source!I189, 2)*SmtRes!AK917, 2)</f>
        <v>0</v>
      </c>
      <c r="U766">
        <v>3</v>
      </c>
      <c r="Z766">
        <f>SmtRes!X917</f>
        <v>4483628</v>
      </c>
      <c r="AA766">
        <v>-1842154134</v>
      </c>
      <c r="AB766">
        <v>494097890</v>
      </c>
    </row>
    <row r="767" spans="1:28" x14ac:dyDescent="0.2">
      <c r="A767">
        <v>20</v>
      </c>
      <c r="B767">
        <v>915</v>
      </c>
      <c r="C767">
        <v>3</v>
      </c>
      <c r="D767">
        <v>0</v>
      </c>
      <c r="E767">
        <f>SmtRes!AV915</f>
        <v>0</v>
      </c>
      <c r="F767" t="str">
        <f>SmtRes!I915</f>
        <v>07.2.07.12-0020</v>
      </c>
      <c r="G767" t="str">
        <f>SmtRes!K915</f>
        <v>Отдельные конструктивные элементы зданий и сооружений с преобладанием горячекатаных профилей, средняя масса сборочной единицы от 0,1 до 0,5 т</v>
      </c>
      <c r="H767" t="str">
        <f>SmtRes!O915</f>
        <v>т</v>
      </c>
      <c r="I767">
        <f>SmtRes!Y915*Source!I189</f>
        <v>4.2400000000000001E-4</v>
      </c>
      <c r="J767">
        <f>SmtRes!AO915</f>
        <v>1</v>
      </c>
      <c r="K767">
        <f>SmtRes!AE915</f>
        <v>8041.65</v>
      </c>
      <c r="L767">
        <f>SmtRes!DB915</f>
        <v>40.21</v>
      </c>
      <c r="M767">
        <f>ROUND(ROUND(L767*Source!I189, 2)*1, 2)</f>
        <v>3.41</v>
      </c>
      <c r="N767">
        <f>SmtRes!AA915</f>
        <v>76878.17</v>
      </c>
      <c r="O767">
        <f>ROUND(ROUND(L767*Source!I189, 2)*SmtRes!DA915, 2)</f>
        <v>32.6</v>
      </c>
      <c r="P767">
        <f>SmtRes!AG915</f>
        <v>0</v>
      </c>
      <c r="Q767">
        <f>SmtRes!DC915</f>
        <v>0</v>
      </c>
      <c r="R767">
        <f>ROUND(ROUND(Q767*Source!I189, 2)*1, 2)</f>
        <v>0</v>
      </c>
      <c r="S767">
        <f>SmtRes!AC915</f>
        <v>0</v>
      </c>
      <c r="T767">
        <f>ROUND(ROUND(Q767*Source!I189, 2)*SmtRes!AK915, 2)</f>
        <v>0</v>
      </c>
      <c r="U767">
        <v>3</v>
      </c>
      <c r="Z767">
        <f>SmtRes!X915</f>
        <v>192534767</v>
      </c>
      <c r="AA767">
        <v>-1394894189</v>
      </c>
      <c r="AB767">
        <v>1893510759</v>
      </c>
    </row>
    <row r="768" spans="1:28" x14ac:dyDescent="0.2">
      <c r="A768">
        <v>20</v>
      </c>
      <c r="B768">
        <v>914</v>
      </c>
      <c r="C768">
        <v>3</v>
      </c>
      <c r="D768">
        <v>0</v>
      </c>
      <c r="E768">
        <f>SmtRes!AV914</f>
        <v>0</v>
      </c>
      <c r="F768" t="str">
        <f>SmtRes!I914</f>
        <v>01.7.20.08-0071</v>
      </c>
      <c r="G768" t="str">
        <f>SmtRes!K914</f>
        <v>Канаты пеньковые пропитанные</v>
      </c>
      <c r="H768" t="str">
        <f>SmtRes!O914</f>
        <v>т</v>
      </c>
      <c r="I768">
        <f>SmtRes!Y914*Source!I189</f>
        <v>8.4800000000000001E-6</v>
      </c>
      <c r="J768">
        <f>SmtRes!AO914</f>
        <v>1</v>
      </c>
      <c r="K768">
        <f>SmtRes!AE914</f>
        <v>30728.69</v>
      </c>
      <c r="L768">
        <f>SmtRes!DB914</f>
        <v>3.07</v>
      </c>
      <c r="M768">
        <f>ROUND(ROUND(L768*Source!I189, 2)*1, 2)</f>
        <v>0.26</v>
      </c>
      <c r="N768">
        <f>SmtRes!AA914</f>
        <v>293766.28000000003</v>
      </c>
      <c r="O768">
        <f>ROUND(ROUND(L768*Source!I189, 2)*SmtRes!DA914, 2)</f>
        <v>2.4900000000000002</v>
      </c>
      <c r="P768">
        <f>SmtRes!AG914</f>
        <v>0</v>
      </c>
      <c r="Q768">
        <f>SmtRes!DC914</f>
        <v>0</v>
      </c>
      <c r="R768">
        <f>ROUND(ROUND(Q768*Source!I189, 2)*1, 2)</f>
        <v>0</v>
      </c>
      <c r="S768">
        <f>SmtRes!AC914</f>
        <v>0</v>
      </c>
      <c r="T768">
        <f>ROUND(ROUND(Q768*Source!I189, 2)*SmtRes!AK914, 2)</f>
        <v>0</v>
      </c>
      <c r="U768">
        <v>3</v>
      </c>
      <c r="Z768">
        <f>SmtRes!X914</f>
        <v>-1850711024</v>
      </c>
      <c r="AA768">
        <v>-1306267028</v>
      </c>
      <c r="AB768">
        <v>466771672</v>
      </c>
    </row>
    <row r="769" spans="1:28" x14ac:dyDescent="0.2">
      <c r="A769">
        <v>20</v>
      </c>
      <c r="B769">
        <v>913</v>
      </c>
      <c r="C769">
        <v>3</v>
      </c>
      <c r="D769">
        <v>0</v>
      </c>
      <c r="E769">
        <f>SmtRes!AV913</f>
        <v>0</v>
      </c>
      <c r="F769" t="str">
        <f>SmtRes!I913</f>
        <v>01.7.15.06-0111</v>
      </c>
      <c r="G769" t="str">
        <f>SmtRes!K913</f>
        <v>Гвозди строительные</v>
      </c>
      <c r="H769" t="str">
        <f>SmtRes!O913</f>
        <v>т</v>
      </c>
      <c r="I769">
        <f>SmtRes!Y913*Source!I189</f>
        <v>8.4800000000000008E-7</v>
      </c>
      <c r="J769">
        <f>SmtRes!AO913</f>
        <v>1</v>
      </c>
      <c r="K769">
        <f>SmtRes!AE913</f>
        <v>7671.42</v>
      </c>
      <c r="L769">
        <f>SmtRes!DB913</f>
        <v>0.08</v>
      </c>
      <c r="M769">
        <f>ROUND(ROUND(L769*Source!I189, 2)*1, 2)</f>
        <v>0.01</v>
      </c>
      <c r="N769">
        <f>SmtRes!AA913</f>
        <v>73338.78</v>
      </c>
      <c r="O769">
        <f>ROUND(ROUND(L769*Source!I189, 2)*SmtRes!DA913, 2)</f>
        <v>0.1</v>
      </c>
      <c r="P769">
        <f>SmtRes!AG913</f>
        <v>0</v>
      </c>
      <c r="Q769">
        <f>SmtRes!DC913</f>
        <v>0</v>
      </c>
      <c r="R769">
        <f>ROUND(ROUND(Q769*Source!I189, 2)*1, 2)</f>
        <v>0</v>
      </c>
      <c r="S769">
        <f>SmtRes!AC913</f>
        <v>0</v>
      </c>
      <c r="T769">
        <f>ROUND(ROUND(Q769*Source!I189, 2)*SmtRes!AK913, 2)</f>
        <v>0</v>
      </c>
      <c r="U769">
        <v>3</v>
      </c>
      <c r="Z769">
        <f>SmtRes!X913</f>
        <v>628974256</v>
      </c>
      <c r="AA769">
        <v>115486231</v>
      </c>
      <c r="AB769">
        <v>761367653</v>
      </c>
    </row>
    <row r="770" spans="1:28" x14ac:dyDescent="0.2">
      <c r="A770">
        <v>20</v>
      </c>
      <c r="B770">
        <v>912</v>
      </c>
      <c r="C770">
        <v>3</v>
      </c>
      <c r="D770">
        <v>0</v>
      </c>
      <c r="E770">
        <f>SmtRes!AV912</f>
        <v>0</v>
      </c>
      <c r="F770" t="str">
        <f>SmtRes!I912</f>
        <v>01.7.15.03-0041</v>
      </c>
      <c r="G770" t="str">
        <f>SmtRes!K912</f>
        <v>Болты с гайками и шайбами строительные</v>
      </c>
      <c r="H770" t="str">
        <f>SmtRes!O912</f>
        <v>т</v>
      </c>
      <c r="I770">
        <f>SmtRes!Y912*Source!I189</f>
        <v>3.392E-4</v>
      </c>
      <c r="J770">
        <f>SmtRes!AO912</f>
        <v>1</v>
      </c>
      <c r="K770">
        <f>SmtRes!AE912</f>
        <v>15854.58</v>
      </c>
      <c r="L770">
        <f>SmtRes!DB912</f>
        <v>63.42</v>
      </c>
      <c r="M770">
        <f>ROUND(ROUND(L770*Source!I189, 2)*1, 2)</f>
        <v>5.38</v>
      </c>
      <c r="N770">
        <f>SmtRes!AA912</f>
        <v>151569.78</v>
      </c>
      <c r="O770">
        <f>ROUND(ROUND(L770*Source!I189, 2)*SmtRes!DA912, 2)</f>
        <v>51.43</v>
      </c>
      <c r="P770">
        <f>SmtRes!AG912</f>
        <v>0</v>
      </c>
      <c r="Q770">
        <f>SmtRes!DC912</f>
        <v>0</v>
      </c>
      <c r="R770">
        <f>ROUND(ROUND(Q770*Source!I189, 2)*1, 2)</f>
        <v>0</v>
      </c>
      <c r="S770">
        <f>SmtRes!AC912</f>
        <v>0</v>
      </c>
      <c r="T770">
        <f>ROUND(ROUND(Q770*Source!I189, 2)*SmtRes!AK912, 2)</f>
        <v>0</v>
      </c>
      <c r="U770">
        <v>3</v>
      </c>
      <c r="Z770">
        <f>SmtRes!X912</f>
        <v>-1069540660</v>
      </c>
      <c r="AA770">
        <v>-1725338024</v>
      </c>
      <c r="AB770">
        <v>-166622240</v>
      </c>
    </row>
    <row r="771" spans="1:28" x14ac:dyDescent="0.2">
      <c r="A771">
        <v>20</v>
      </c>
      <c r="B771">
        <v>911</v>
      </c>
      <c r="C771">
        <v>3</v>
      </c>
      <c r="D771">
        <v>0</v>
      </c>
      <c r="E771">
        <f>SmtRes!AV911</f>
        <v>0</v>
      </c>
      <c r="F771" t="str">
        <f>SmtRes!I911</f>
        <v>01.7.11.07-0032</v>
      </c>
      <c r="G771" t="str">
        <f>SmtRes!K911</f>
        <v>Электроды диаметром 4 мм Э42</v>
      </c>
      <c r="H771" t="str">
        <f>SmtRes!O911</f>
        <v>т</v>
      </c>
      <c r="I771">
        <f>SmtRes!Y911*Source!I189</f>
        <v>3.392E-5</v>
      </c>
      <c r="J771">
        <f>SmtRes!AO911</f>
        <v>1</v>
      </c>
      <c r="K771">
        <f>SmtRes!AE911</f>
        <v>10616.1</v>
      </c>
      <c r="L771">
        <f>SmtRes!DB911</f>
        <v>4.25</v>
      </c>
      <c r="M771">
        <f>ROUND(ROUND(L771*Source!I189, 2)*1, 2)</f>
        <v>0.36</v>
      </c>
      <c r="N771">
        <f>SmtRes!AA911</f>
        <v>101489.92</v>
      </c>
      <c r="O771">
        <f>ROUND(ROUND(L771*Source!I189, 2)*SmtRes!DA911, 2)</f>
        <v>3.44</v>
      </c>
      <c r="P771">
        <f>SmtRes!AG911</f>
        <v>0</v>
      </c>
      <c r="Q771">
        <f>SmtRes!DC911</f>
        <v>0</v>
      </c>
      <c r="R771">
        <f>ROUND(ROUND(Q771*Source!I189, 2)*1, 2)</f>
        <v>0</v>
      </c>
      <c r="S771">
        <f>SmtRes!AC911</f>
        <v>0</v>
      </c>
      <c r="T771">
        <f>ROUND(ROUND(Q771*Source!I189, 2)*SmtRes!AK911, 2)</f>
        <v>0</v>
      </c>
      <c r="U771">
        <v>3</v>
      </c>
      <c r="Z771">
        <f>SmtRes!X911</f>
        <v>1344828851</v>
      </c>
      <c r="AA771">
        <v>-1394468864</v>
      </c>
      <c r="AB771">
        <v>380125113</v>
      </c>
    </row>
    <row r="772" spans="1:28" x14ac:dyDescent="0.2">
      <c r="A772">
        <v>20</v>
      </c>
      <c r="B772">
        <v>910</v>
      </c>
      <c r="C772">
        <v>3</v>
      </c>
      <c r="D772">
        <v>0</v>
      </c>
      <c r="E772">
        <f>SmtRes!AV910</f>
        <v>0</v>
      </c>
      <c r="F772" t="str">
        <f>SmtRes!I910</f>
        <v>01.3.02.09-0022</v>
      </c>
      <c r="G772" t="str">
        <f>SmtRes!K910</f>
        <v>Пропан-бутан, смесь техническая</v>
      </c>
      <c r="H772" t="str">
        <f>SmtRes!O910</f>
        <v>кг</v>
      </c>
      <c r="I772">
        <f>SmtRes!Y910*Source!I189</f>
        <v>5.0032E-2</v>
      </c>
      <c r="J772">
        <f>SmtRes!AO910</f>
        <v>1</v>
      </c>
      <c r="K772">
        <f>SmtRes!AE910</f>
        <v>4.47</v>
      </c>
      <c r="L772">
        <f>SmtRes!DB910</f>
        <v>2.64</v>
      </c>
      <c r="M772">
        <f>ROUND(ROUND(L772*Source!I189, 2)*1, 2)</f>
        <v>0.22</v>
      </c>
      <c r="N772">
        <f>SmtRes!AA910</f>
        <v>42.73</v>
      </c>
      <c r="O772">
        <f>ROUND(ROUND(L772*Source!I189, 2)*SmtRes!DA910, 2)</f>
        <v>2.1</v>
      </c>
      <c r="P772">
        <f>SmtRes!AG910</f>
        <v>0</v>
      </c>
      <c r="Q772">
        <f>SmtRes!DC910</f>
        <v>0</v>
      </c>
      <c r="R772">
        <f>ROUND(ROUND(Q772*Source!I189, 2)*1, 2)</f>
        <v>0</v>
      </c>
      <c r="S772">
        <f>SmtRes!AC910</f>
        <v>0</v>
      </c>
      <c r="T772">
        <f>ROUND(ROUND(Q772*Source!I189, 2)*SmtRes!AK910, 2)</f>
        <v>0</v>
      </c>
      <c r="U772">
        <v>3</v>
      </c>
      <c r="Z772">
        <f>SmtRes!X910</f>
        <v>-1411127917</v>
      </c>
      <c r="AA772">
        <v>83566203</v>
      </c>
      <c r="AB772">
        <v>-697753276</v>
      </c>
    </row>
    <row r="773" spans="1:28" x14ac:dyDescent="0.2">
      <c r="A773">
        <v>20</v>
      </c>
      <c r="B773">
        <v>909</v>
      </c>
      <c r="C773">
        <v>3</v>
      </c>
      <c r="D773">
        <v>0</v>
      </c>
      <c r="E773">
        <f>SmtRes!AV909</f>
        <v>0</v>
      </c>
      <c r="F773" t="str">
        <f>SmtRes!I909</f>
        <v>01.3.02.08-0001</v>
      </c>
      <c r="G773" t="str">
        <f>SmtRes!K909</f>
        <v>Кислород технический газообразный</v>
      </c>
      <c r="H773" t="str">
        <f>SmtRes!O909</f>
        <v>м3</v>
      </c>
      <c r="I773">
        <f>SmtRes!Y909*Source!I189</f>
        <v>0.16536000000000001</v>
      </c>
      <c r="J773">
        <f>SmtRes!AO909</f>
        <v>1</v>
      </c>
      <c r="K773">
        <f>SmtRes!AE909</f>
        <v>8.7899999999999991</v>
      </c>
      <c r="L773">
        <f>SmtRes!DB909</f>
        <v>17.14</v>
      </c>
      <c r="M773">
        <f>ROUND(ROUND(L773*Source!I189, 2)*1, 2)</f>
        <v>1.45</v>
      </c>
      <c r="N773">
        <f>SmtRes!AA909</f>
        <v>84.03</v>
      </c>
      <c r="O773">
        <f>ROUND(ROUND(L773*Source!I189, 2)*SmtRes!DA909, 2)</f>
        <v>13.86</v>
      </c>
      <c r="P773">
        <f>SmtRes!AG909</f>
        <v>0</v>
      </c>
      <c r="Q773">
        <f>SmtRes!DC909</f>
        <v>0</v>
      </c>
      <c r="R773">
        <f>ROUND(ROUND(Q773*Source!I189, 2)*1, 2)</f>
        <v>0</v>
      </c>
      <c r="S773">
        <f>SmtRes!AC909</f>
        <v>0</v>
      </c>
      <c r="T773">
        <f>ROUND(ROUND(Q773*Source!I189, 2)*SmtRes!AK909, 2)</f>
        <v>0</v>
      </c>
      <c r="U773">
        <v>3</v>
      </c>
      <c r="Z773">
        <f>SmtRes!X909</f>
        <v>1597319531</v>
      </c>
      <c r="AA773">
        <v>-1568691806</v>
      </c>
      <c r="AB773">
        <v>1232018711</v>
      </c>
    </row>
    <row r="774" spans="1:28" x14ac:dyDescent="0.2">
      <c r="A774">
        <v>20</v>
      </c>
      <c r="B774">
        <v>908</v>
      </c>
      <c r="C774">
        <v>2</v>
      </c>
      <c r="D774">
        <v>0</v>
      </c>
      <c r="E774">
        <f>SmtRes!AV908</f>
        <v>0</v>
      </c>
      <c r="F774" t="str">
        <f>SmtRes!I908</f>
        <v>91.17.04-171</v>
      </c>
      <c r="G774" t="str">
        <f>SmtRes!K908</f>
        <v>Преобразователи сварочные номинальным сварочным током 315-500 А</v>
      </c>
      <c r="H774" t="str">
        <f>SmtRes!O908</f>
        <v>маш.-ч</v>
      </c>
      <c r="I774">
        <f>SmtRes!Y908*Source!I189</f>
        <v>1.0093319999999998E-2</v>
      </c>
      <c r="J774">
        <f>SmtRes!AO908</f>
        <v>1</v>
      </c>
      <c r="K774">
        <f>SmtRes!AF908</f>
        <v>13.92</v>
      </c>
      <c r="L774">
        <f>SmtRes!DB908</f>
        <v>1.65</v>
      </c>
      <c r="M774">
        <f>ROUND(ROUND(L774*Source!I189, 2)*1, 2)</f>
        <v>0.14000000000000001</v>
      </c>
      <c r="N774">
        <f>SmtRes!AB908</f>
        <v>197.94</v>
      </c>
      <c r="O774">
        <f>ROUND(ROUND(L774*Source!I189, 2)*SmtRes!DA908, 2)</f>
        <v>1.99</v>
      </c>
      <c r="P774">
        <f>SmtRes!AG908</f>
        <v>0</v>
      </c>
      <c r="Q774">
        <f>SmtRes!DC908</f>
        <v>0</v>
      </c>
      <c r="R774">
        <f>ROUND(ROUND(Q774*Source!I189, 2)*1, 2)</f>
        <v>0</v>
      </c>
      <c r="S774">
        <f>SmtRes!AC908</f>
        <v>0</v>
      </c>
      <c r="T774">
        <f>ROUND(ROUND(Q774*Source!I189, 2)*SmtRes!AK908, 2)</f>
        <v>0</v>
      </c>
      <c r="U774">
        <v>2</v>
      </c>
      <c r="Z774">
        <f>SmtRes!X908</f>
        <v>-700358725</v>
      </c>
      <c r="AA774">
        <v>439687694</v>
      </c>
      <c r="AB774">
        <v>-1346563271</v>
      </c>
    </row>
    <row r="775" spans="1:28" x14ac:dyDescent="0.2">
      <c r="A775">
        <v>20</v>
      </c>
      <c r="B775">
        <v>907</v>
      </c>
      <c r="C775">
        <v>2</v>
      </c>
      <c r="D775">
        <v>0</v>
      </c>
      <c r="E775">
        <f>SmtRes!AV907</f>
        <v>0</v>
      </c>
      <c r="F775" t="str">
        <f>SmtRes!I907</f>
        <v>91.17.04-042</v>
      </c>
      <c r="G775" t="str">
        <f>SmtRes!K907</f>
        <v>Аппарат для газовой сварки и резки</v>
      </c>
      <c r="H775" t="str">
        <f>SmtRes!O907</f>
        <v>маш.-ч</v>
      </c>
      <c r="I775">
        <f>SmtRes!Y907*Source!I189</f>
        <v>0.25121151999999997</v>
      </c>
      <c r="J775">
        <f>SmtRes!AO907</f>
        <v>1</v>
      </c>
      <c r="K775">
        <f>SmtRes!AF907</f>
        <v>1.2</v>
      </c>
      <c r="L775">
        <f>SmtRes!DB907</f>
        <v>3.56</v>
      </c>
      <c r="M775">
        <f>ROUND(ROUND(L775*Source!I189, 2)*1, 2)</f>
        <v>0.3</v>
      </c>
      <c r="N775">
        <f>SmtRes!AB907</f>
        <v>17.059999999999999</v>
      </c>
      <c r="O775">
        <f>ROUND(ROUND(L775*Source!I189, 2)*SmtRes!DA907, 2)</f>
        <v>4.2699999999999996</v>
      </c>
      <c r="P775">
        <f>SmtRes!AG907</f>
        <v>0</v>
      </c>
      <c r="Q775">
        <f>SmtRes!DC907</f>
        <v>0</v>
      </c>
      <c r="R775">
        <f>ROUND(ROUND(Q775*Source!I189, 2)*1, 2)</f>
        <v>0</v>
      </c>
      <c r="S775">
        <f>SmtRes!AC907</f>
        <v>0</v>
      </c>
      <c r="T775">
        <f>ROUND(ROUND(Q775*Source!I189, 2)*SmtRes!AK907, 2)</f>
        <v>0</v>
      </c>
      <c r="U775">
        <v>2</v>
      </c>
      <c r="Z775">
        <f>SmtRes!X907</f>
        <v>-1135352110</v>
      </c>
      <c r="AA775">
        <v>-1753312835</v>
      </c>
      <c r="AB775">
        <v>-897136582</v>
      </c>
    </row>
    <row r="776" spans="1:28" x14ac:dyDescent="0.2">
      <c r="A776">
        <v>20</v>
      </c>
      <c r="B776">
        <v>906</v>
      </c>
      <c r="C776">
        <v>2</v>
      </c>
      <c r="D776">
        <v>0</v>
      </c>
      <c r="E776">
        <f>SmtRes!AV906</f>
        <v>0</v>
      </c>
      <c r="F776" t="str">
        <f>SmtRes!I906</f>
        <v>91.14.02-001</v>
      </c>
      <c r="G776" t="str">
        <f>SmtRes!K906</f>
        <v>Автомобили бортовые, грузоподъемность до 5 т</v>
      </c>
      <c r="H776" t="str">
        <f>SmtRes!O906</f>
        <v>маш.-ч</v>
      </c>
      <c r="I776">
        <f>SmtRes!Y906*Source!I189</f>
        <v>2.5794039999999997E-2</v>
      </c>
      <c r="J776">
        <f>SmtRes!AO906</f>
        <v>1</v>
      </c>
      <c r="K776">
        <f>SmtRes!AF906</f>
        <v>86.79</v>
      </c>
      <c r="L776">
        <f>SmtRes!DB906</f>
        <v>26.4</v>
      </c>
      <c r="M776">
        <f>ROUND(ROUND(L776*Source!I189, 2)*1, 2)</f>
        <v>2.2400000000000002</v>
      </c>
      <c r="N776">
        <f>SmtRes!AB906</f>
        <v>1234.1500000000001</v>
      </c>
      <c r="O776">
        <f>ROUND(ROUND(L776*Source!I189, 2)*SmtRes!DA906, 2)</f>
        <v>31.85</v>
      </c>
      <c r="P776">
        <f>SmtRes!AG906</f>
        <v>10.130000000000001</v>
      </c>
      <c r="Q776">
        <f>SmtRes!DC906</f>
        <v>3.39</v>
      </c>
      <c r="R776">
        <f>ROUND(ROUND(Q776*Source!I189, 2)*1, 2)</f>
        <v>0.28999999999999998</v>
      </c>
      <c r="S776">
        <f>SmtRes!AC906</f>
        <v>495.96</v>
      </c>
      <c r="T776">
        <f>ROUND(ROUND(Q776*Source!I189, 2)*SmtRes!AK906, 2)</f>
        <v>14.2</v>
      </c>
      <c r="U776">
        <v>2</v>
      </c>
      <c r="Z776">
        <f>SmtRes!X906</f>
        <v>1171957361</v>
      </c>
      <c r="AA776">
        <v>1399406067</v>
      </c>
      <c r="AB776">
        <v>-337305530</v>
      </c>
    </row>
    <row r="777" spans="1:28" x14ac:dyDescent="0.2">
      <c r="A777">
        <v>20</v>
      </c>
      <c r="B777">
        <v>905</v>
      </c>
      <c r="C777">
        <v>2</v>
      </c>
      <c r="D777">
        <v>0</v>
      </c>
      <c r="E777">
        <f>SmtRes!AV905</f>
        <v>0</v>
      </c>
      <c r="F777" t="str">
        <f>SmtRes!I905</f>
        <v>91.05.06-007</v>
      </c>
      <c r="G777" t="str">
        <f>SmtRes!K905</f>
        <v>Краны на гусеничном ходу, грузоподъемность 25 т</v>
      </c>
      <c r="H777" t="str">
        <f>SmtRes!O905</f>
        <v>маш.-ч</v>
      </c>
      <c r="I777">
        <f>SmtRes!Y905*Source!I189</f>
        <v>0.11887687999999999</v>
      </c>
      <c r="J777">
        <f>SmtRes!AO905</f>
        <v>1</v>
      </c>
      <c r="K777">
        <f>SmtRes!AF905</f>
        <v>113.19</v>
      </c>
      <c r="L777">
        <f>SmtRes!DB905</f>
        <v>158.66999999999999</v>
      </c>
      <c r="M777">
        <f>ROUND(ROUND(L777*Source!I189, 2)*1, 2)</f>
        <v>13.46</v>
      </c>
      <c r="N777">
        <f>SmtRes!AB905</f>
        <v>1609.56</v>
      </c>
      <c r="O777">
        <f>ROUND(ROUND(L777*Source!I189, 2)*SmtRes!DA905, 2)</f>
        <v>191.4</v>
      </c>
      <c r="P777">
        <f>SmtRes!AG905</f>
        <v>11.84</v>
      </c>
      <c r="Q777">
        <f>SmtRes!DC905</f>
        <v>18.260000000000002</v>
      </c>
      <c r="R777">
        <f>ROUND(ROUND(Q777*Source!I189, 2)*1, 2)</f>
        <v>1.55</v>
      </c>
      <c r="S777">
        <f>SmtRes!AC905</f>
        <v>579.69000000000005</v>
      </c>
      <c r="T777">
        <f>ROUND(ROUND(Q777*Source!I189, 2)*SmtRes!AK905, 2)</f>
        <v>75.89</v>
      </c>
      <c r="U777">
        <v>2</v>
      </c>
      <c r="Z777">
        <f>SmtRes!X905</f>
        <v>1922779253</v>
      </c>
      <c r="AA777">
        <v>-1032718173</v>
      </c>
      <c r="AB777">
        <v>-426848949</v>
      </c>
    </row>
    <row r="778" spans="1:28" x14ac:dyDescent="0.2">
      <c r="A778">
        <v>20</v>
      </c>
      <c r="B778">
        <v>904</v>
      </c>
      <c r="C778">
        <v>2</v>
      </c>
      <c r="D778">
        <v>0</v>
      </c>
      <c r="E778">
        <f>SmtRes!AV904</f>
        <v>0</v>
      </c>
      <c r="F778" t="str">
        <f>SmtRes!I904</f>
        <v>91.05.05-014</v>
      </c>
      <c r="G778" t="str">
        <f>SmtRes!K904</f>
        <v>Краны на автомобильном ходу, грузоподъемность 10 т</v>
      </c>
      <c r="H778" t="str">
        <f>SmtRes!O904</f>
        <v>маш.-ч</v>
      </c>
      <c r="I778">
        <f>SmtRes!Y904*Source!I189</f>
        <v>1.6822199999999999E-2</v>
      </c>
      <c r="J778">
        <f>SmtRes!AO904</f>
        <v>1</v>
      </c>
      <c r="K778">
        <f>SmtRes!AF904</f>
        <v>112.77</v>
      </c>
      <c r="L778">
        <f>SmtRes!DB904</f>
        <v>22.38</v>
      </c>
      <c r="M778">
        <f>ROUND(ROUND(L778*Source!I189, 2)*1, 2)</f>
        <v>1.9</v>
      </c>
      <c r="N778">
        <f>SmtRes!AB904</f>
        <v>1603.59</v>
      </c>
      <c r="O778">
        <f>ROUND(ROUND(L778*Source!I189, 2)*SmtRes!DA904, 2)</f>
        <v>27.02</v>
      </c>
      <c r="P778">
        <f>SmtRes!AG904</f>
        <v>11.84</v>
      </c>
      <c r="Q778">
        <f>SmtRes!DC904</f>
        <v>2.59</v>
      </c>
      <c r="R778">
        <f>ROUND(ROUND(Q778*Source!I189, 2)*1, 2)</f>
        <v>0.22</v>
      </c>
      <c r="S778">
        <f>SmtRes!AC904</f>
        <v>579.69000000000005</v>
      </c>
      <c r="T778">
        <f>ROUND(ROUND(Q778*Source!I189, 2)*SmtRes!AK904, 2)</f>
        <v>10.77</v>
      </c>
      <c r="U778">
        <v>2</v>
      </c>
      <c r="Z778">
        <f>SmtRes!X904</f>
        <v>903590057</v>
      </c>
      <c r="AA778">
        <v>1187349410</v>
      </c>
      <c r="AB778">
        <v>135634892</v>
      </c>
    </row>
    <row r="779" spans="1:28" x14ac:dyDescent="0.2">
      <c r="A779">
        <v>20</v>
      </c>
      <c r="B779">
        <v>903</v>
      </c>
      <c r="C779">
        <v>2</v>
      </c>
      <c r="D779">
        <v>0</v>
      </c>
      <c r="E779">
        <f>SmtRes!AV903</f>
        <v>0</v>
      </c>
      <c r="F779" t="str">
        <f>SmtRes!I903</f>
        <v>91.05.02-005</v>
      </c>
      <c r="G779" t="str">
        <f>SmtRes!K903</f>
        <v>Краны козловые, грузоподъемность 32 т</v>
      </c>
      <c r="H779" t="str">
        <f>SmtRes!O903</f>
        <v>маш.-ч</v>
      </c>
      <c r="I779">
        <f>SmtRes!Y903*Source!I189</f>
        <v>9.8690239999999999E-2</v>
      </c>
      <c r="J779">
        <f>SmtRes!AO903</f>
        <v>1</v>
      </c>
      <c r="K779">
        <f>SmtRes!AF903</f>
        <v>121.8</v>
      </c>
      <c r="L779">
        <f>SmtRes!DB903</f>
        <v>141.75</v>
      </c>
      <c r="M779">
        <f>ROUND(ROUND(L779*Source!I189, 2)*1, 2)</f>
        <v>12.02</v>
      </c>
      <c r="N779">
        <f>SmtRes!AB903</f>
        <v>1732</v>
      </c>
      <c r="O779">
        <f>ROUND(ROUND(L779*Source!I189, 2)*SmtRes!DA903, 2)</f>
        <v>170.92</v>
      </c>
      <c r="P779">
        <f>SmtRes!AG903</f>
        <v>13.49</v>
      </c>
      <c r="Q779">
        <f>SmtRes!DC903</f>
        <v>17.27</v>
      </c>
      <c r="R779">
        <f>ROUND(ROUND(Q779*Source!I189, 2)*1, 2)</f>
        <v>1.46</v>
      </c>
      <c r="S779">
        <f>SmtRes!AC903</f>
        <v>660.47</v>
      </c>
      <c r="T779">
        <f>ROUND(ROUND(Q779*Source!I189, 2)*SmtRes!AK903, 2)</f>
        <v>71.48</v>
      </c>
      <c r="U779">
        <v>2</v>
      </c>
      <c r="Z779">
        <f>SmtRes!X903</f>
        <v>1732737796</v>
      </c>
      <c r="AA779">
        <v>421420774</v>
      </c>
      <c r="AB779">
        <v>1837299789</v>
      </c>
    </row>
    <row r="780" spans="1:28" x14ac:dyDescent="0.2">
      <c r="A780">
        <v>20</v>
      </c>
      <c r="B780">
        <v>901</v>
      </c>
      <c r="C780">
        <v>1</v>
      </c>
      <c r="D780">
        <v>0</v>
      </c>
      <c r="E780">
        <f>SmtRes!AV901</f>
        <v>1</v>
      </c>
      <c r="F780" t="str">
        <f>SmtRes!I901</f>
        <v>1-100-34-82</v>
      </c>
      <c r="G780" t="str">
        <f>SmtRes!K901</f>
        <v>Рабочий среднего разряда 3.4</v>
      </c>
      <c r="H780" t="str">
        <f>SmtRes!O901</f>
        <v>чел.-ч.</v>
      </c>
      <c r="I780">
        <f>SmtRes!Y901*Source!I189</f>
        <v>0.73905531999999985</v>
      </c>
      <c r="J780">
        <f>SmtRes!AO901</f>
        <v>1</v>
      </c>
      <c r="K780">
        <f>SmtRes!AH901</f>
        <v>8.01</v>
      </c>
      <c r="L780">
        <f>SmtRes!DB901</f>
        <v>76.8</v>
      </c>
      <c r="M780">
        <f>ROUND(ROUND(L780*Source!I189, 2)*1, 2)</f>
        <v>6.51</v>
      </c>
      <c r="N780">
        <f>SmtRes!AD901</f>
        <v>392.17</v>
      </c>
      <c r="O780">
        <f>ROUND(ROUND(L780*Source!I189, 2)*SmtRes!DA901, 2)</f>
        <v>318.73</v>
      </c>
      <c r="P780">
        <f>SmtRes!AG901</f>
        <v>0</v>
      </c>
      <c r="Q780">
        <f>SmtRes!DC901</f>
        <v>0</v>
      </c>
      <c r="R780">
        <f>ROUND(ROUND(Q780*Source!I189, 2)*1, 2)</f>
        <v>0</v>
      </c>
      <c r="S780">
        <f>SmtRes!AC901</f>
        <v>0</v>
      </c>
      <c r="T780">
        <f>ROUND(ROUND(Q780*Source!I189, 2)*SmtRes!AK901, 2)</f>
        <v>0</v>
      </c>
      <c r="U780">
        <v>1</v>
      </c>
      <c r="Z780">
        <f>SmtRes!X901</f>
        <v>1680111951</v>
      </c>
      <c r="AA780">
        <v>-177446543</v>
      </c>
      <c r="AB780">
        <v>-1585260122</v>
      </c>
    </row>
    <row r="781" spans="1:28" x14ac:dyDescent="0.2">
      <c r="A781">
        <v>20</v>
      </c>
      <c r="B781">
        <v>933</v>
      </c>
      <c r="C781">
        <v>3</v>
      </c>
      <c r="D781">
        <v>0</v>
      </c>
      <c r="E781">
        <f>SmtRes!AV933</f>
        <v>0</v>
      </c>
      <c r="F781" t="str">
        <f>SmtRes!I933</f>
        <v>999-9950</v>
      </c>
      <c r="G781" t="str">
        <f>SmtRes!K933</f>
        <v>Вспомогательные ненормируемые материалы (2% от ОЗП)</v>
      </c>
      <c r="H781" t="str">
        <f>SmtRes!O933</f>
        <v>РУБ</v>
      </c>
      <c r="I781">
        <f>SmtRes!Y933*Source!I190</f>
        <v>6.4832000000000001</v>
      </c>
      <c r="J781">
        <f>SmtRes!AO933</f>
        <v>1</v>
      </c>
      <c r="K781">
        <f>SmtRes!AE933</f>
        <v>1</v>
      </c>
      <c r="L781">
        <f>SmtRes!DB933</f>
        <v>4</v>
      </c>
      <c r="M781">
        <f>ROUND(ROUND(L781*Source!I190, 2)*1, 2)</f>
        <v>6.48</v>
      </c>
      <c r="N781">
        <f>SmtRes!AA933</f>
        <v>9.56</v>
      </c>
      <c r="O781">
        <f>ROUND(ROUND(L781*Source!I190, 2)*SmtRes!DA933, 2)</f>
        <v>61.95</v>
      </c>
      <c r="P781">
        <f>SmtRes!AG933</f>
        <v>0</v>
      </c>
      <c r="Q781">
        <f>SmtRes!DC933</f>
        <v>0</v>
      </c>
      <c r="R781">
        <f>ROUND(ROUND(Q781*Source!I190, 2)*1, 2)</f>
        <v>0</v>
      </c>
      <c r="S781">
        <f>SmtRes!AC933</f>
        <v>0</v>
      </c>
      <c r="T781">
        <f>ROUND(ROUND(Q781*Source!I190, 2)*SmtRes!AK933, 2)</f>
        <v>0</v>
      </c>
      <c r="U781">
        <v>3</v>
      </c>
      <c r="Z781">
        <f>SmtRes!X933</f>
        <v>-1731369543</v>
      </c>
      <c r="AA781">
        <v>-1544322804</v>
      </c>
      <c r="AB781">
        <v>1831113819</v>
      </c>
    </row>
    <row r="782" spans="1:28" x14ac:dyDescent="0.2">
      <c r="A782">
        <v>20</v>
      </c>
      <c r="B782">
        <v>932</v>
      </c>
      <c r="C782">
        <v>3</v>
      </c>
      <c r="D782">
        <v>0</v>
      </c>
      <c r="E782">
        <f>SmtRes!AV932</f>
        <v>0</v>
      </c>
      <c r="F782" t="str">
        <f>SmtRes!I932</f>
        <v>01.7.11.07-0044</v>
      </c>
      <c r="G782" t="str">
        <f>SmtRes!K932</f>
        <v>Электроды диаметром 5 мм Э42</v>
      </c>
      <c r="H782" t="str">
        <f>SmtRes!O932</f>
        <v>т</v>
      </c>
      <c r="I782">
        <f>SmtRes!Y932*Source!I190</f>
        <v>5.1865600000000006E-3</v>
      </c>
      <c r="J782">
        <f>SmtRes!AO932</f>
        <v>1</v>
      </c>
      <c r="K782">
        <f>SmtRes!AE932</f>
        <v>10397.450000000001</v>
      </c>
      <c r="L782">
        <f>SmtRes!DB932</f>
        <v>33.270000000000003</v>
      </c>
      <c r="M782">
        <f>ROUND(ROUND(L782*Source!I190, 2)*1, 2)</f>
        <v>53.92</v>
      </c>
      <c r="N782">
        <f>SmtRes!AA932</f>
        <v>99399.62</v>
      </c>
      <c r="O782">
        <f>ROUND(ROUND(L782*Source!I190, 2)*SmtRes!DA932, 2)</f>
        <v>515.48</v>
      </c>
      <c r="P782">
        <f>SmtRes!AG932</f>
        <v>0</v>
      </c>
      <c r="Q782">
        <f>SmtRes!DC932</f>
        <v>0</v>
      </c>
      <c r="R782">
        <f>ROUND(ROUND(Q782*Source!I190, 2)*1, 2)</f>
        <v>0</v>
      </c>
      <c r="S782">
        <f>SmtRes!AC932</f>
        <v>0</v>
      </c>
      <c r="T782">
        <f>ROUND(ROUND(Q782*Source!I190, 2)*SmtRes!AK932, 2)</f>
        <v>0</v>
      </c>
      <c r="U782">
        <v>3</v>
      </c>
      <c r="Z782">
        <f>SmtRes!X932</f>
        <v>1392569568</v>
      </c>
      <c r="AA782">
        <v>1042670337</v>
      </c>
      <c r="AB782">
        <v>-795158670</v>
      </c>
    </row>
    <row r="783" spans="1:28" x14ac:dyDescent="0.2">
      <c r="A783">
        <v>20</v>
      </c>
      <c r="B783">
        <v>931</v>
      </c>
      <c r="C783">
        <v>3</v>
      </c>
      <c r="D783">
        <v>0</v>
      </c>
      <c r="E783">
        <f>SmtRes!AV931</f>
        <v>0</v>
      </c>
      <c r="F783" t="str">
        <f>SmtRes!I931</f>
        <v>01.3.02.09-0022</v>
      </c>
      <c r="G783" t="str">
        <f>SmtRes!K931</f>
        <v>Пропан-бутан, смесь техническая</v>
      </c>
      <c r="H783" t="str">
        <f>SmtRes!O931</f>
        <v>кг</v>
      </c>
      <c r="I783">
        <f>SmtRes!Y931*Source!I190</f>
        <v>0.32416</v>
      </c>
      <c r="J783">
        <f>SmtRes!AO931</f>
        <v>1</v>
      </c>
      <c r="K783">
        <f>SmtRes!AE931</f>
        <v>4.47</v>
      </c>
      <c r="L783">
        <f>SmtRes!DB931</f>
        <v>0.89</v>
      </c>
      <c r="M783">
        <f>ROUND(ROUND(L783*Source!I190, 2)*1, 2)</f>
        <v>1.44</v>
      </c>
      <c r="N783">
        <f>SmtRes!AA931</f>
        <v>42.73</v>
      </c>
      <c r="O783">
        <f>ROUND(ROUND(L783*Source!I190, 2)*SmtRes!DA931, 2)</f>
        <v>13.77</v>
      </c>
      <c r="P783">
        <f>SmtRes!AG931</f>
        <v>0</v>
      </c>
      <c r="Q783">
        <f>SmtRes!DC931</f>
        <v>0</v>
      </c>
      <c r="R783">
        <f>ROUND(ROUND(Q783*Source!I190, 2)*1, 2)</f>
        <v>0</v>
      </c>
      <c r="S783">
        <f>SmtRes!AC931</f>
        <v>0</v>
      </c>
      <c r="T783">
        <f>ROUND(ROUND(Q783*Source!I190, 2)*SmtRes!AK931, 2)</f>
        <v>0</v>
      </c>
      <c r="U783">
        <v>3</v>
      </c>
      <c r="Z783">
        <f>SmtRes!X931</f>
        <v>-1411127917</v>
      </c>
      <c r="AA783">
        <v>83566203</v>
      </c>
      <c r="AB783">
        <v>-697753276</v>
      </c>
    </row>
    <row r="784" spans="1:28" x14ac:dyDescent="0.2">
      <c r="A784">
        <v>20</v>
      </c>
      <c r="B784">
        <v>930</v>
      </c>
      <c r="C784">
        <v>3</v>
      </c>
      <c r="D784">
        <v>0</v>
      </c>
      <c r="E784">
        <f>SmtRes!AV930</f>
        <v>0</v>
      </c>
      <c r="F784" t="str">
        <f>SmtRes!I930</f>
        <v>01.3.02.08-0001</v>
      </c>
      <c r="G784" t="str">
        <f>SmtRes!K930</f>
        <v>Кислород технический газообразный</v>
      </c>
      <c r="H784" t="str">
        <f>SmtRes!O930</f>
        <v>м3</v>
      </c>
      <c r="I784">
        <f>SmtRes!Y930*Source!I190</f>
        <v>0.97248000000000001</v>
      </c>
      <c r="J784">
        <f>SmtRes!AO930</f>
        <v>1</v>
      </c>
      <c r="K784">
        <f>SmtRes!AE930</f>
        <v>8.7899999999999991</v>
      </c>
      <c r="L784">
        <f>SmtRes!DB930</f>
        <v>5.27</v>
      </c>
      <c r="M784">
        <f>ROUND(ROUND(L784*Source!I190, 2)*1, 2)</f>
        <v>8.5399999999999991</v>
      </c>
      <c r="N784">
        <f>SmtRes!AA930</f>
        <v>84.03</v>
      </c>
      <c r="O784">
        <f>ROUND(ROUND(L784*Source!I190, 2)*SmtRes!DA930, 2)</f>
        <v>81.64</v>
      </c>
      <c r="P784">
        <f>SmtRes!AG930</f>
        <v>0</v>
      </c>
      <c r="Q784">
        <f>SmtRes!DC930</f>
        <v>0</v>
      </c>
      <c r="R784">
        <f>ROUND(ROUND(Q784*Source!I190, 2)*1, 2)</f>
        <v>0</v>
      </c>
      <c r="S784">
        <f>SmtRes!AC930</f>
        <v>0</v>
      </c>
      <c r="T784">
        <f>ROUND(ROUND(Q784*Source!I190, 2)*SmtRes!AK930, 2)</f>
        <v>0</v>
      </c>
      <c r="U784">
        <v>3</v>
      </c>
      <c r="Z784">
        <f>SmtRes!X930</f>
        <v>1597319531</v>
      </c>
      <c r="AA784">
        <v>-1568691806</v>
      </c>
      <c r="AB784">
        <v>1232018711</v>
      </c>
    </row>
    <row r="785" spans="1:28" x14ac:dyDescent="0.2">
      <c r="A785">
        <v>20</v>
      </c>
      <c r="B785">
        <v>929</v>
      </c>
      <c r="C785">
        <v>2</v>
      </c>
      <c r="D785">
        <v>0</v>
      </c>
      <c r="E785">
        <f>SmtRes!AV929</f>
        <v>0</v>
      </c>
      <c r="F785" t="str">
        <f>SmtRes!I929</f>
        <v>91.21.19-031</v>
      </c>
      <c r="G785" t="str">
        <f>SmtRes!K929</f>
        <v>Станок сверлильный</v>
      </c>
      <c r="H785" t="str">
        <f>SmtRes!O929</f>
        <v>маш.-ч</v>
      </c>
      <c r="I785">
        <f>SmtRes!Y929*Source!I190</f>
        <v>10.074487599999998</v>
      </c>
      <c r="J785">
        <f>SmtRes!AO929</f>
        <v>1</v>
      </c>
      <c r="K785">
        <f>SmtRes!AF929</f>
        <v>2.4</v>
      </c>
      <c r="L785">
        <f>SmtRes!DB929</f>
        <v>14.92</v>
      </c>
      <c r="M785">
        <f>ROUND(ROUND(L785*Source!I190, 2)*1, 2)</f>
        <v>24.18</v>
      </c>
      <c r="N785">
        <f>SmtRes!AB929</f>
        <v>34.130000000000003</v>
      </c>
      <c r="O785">
        <f>ROUND(ROUND(L785*Source!I190, 2)*SmtRes!DA929, 2)</f>
        <v>343.84</v>
      </c>
      <c r="P785">
        <f>SmtRes!AG929</f>
        <v>0</v>
      </c>
      <c r="Q785">
        <f>SmtRes!DC929</f>
        <v>0</v>
      </c>
      <c r="R785">
        <f>ROUND(ROUND(Q785*Source!I190, 2)*1, 2)</f>
        <v>0</v>
      </c>
      <c r="S785">
        <f>SmtRes!AC929</f>
        <v>0</v>
      </c>
      <c r="T785">
        <f>ROUND(ROUND(Q785*Source!I190, 2)*SmtRes!AK929, 2)</f>
        <v>0</v>
      </c>
      <c r="U785">
        <v>2</v>
      </c>
      <c r="Z785">
        <f>SmtRes!X929</f>
        <v>-1230184811</v>
      </c>
      <c r="AA785">
        <v>228018258</v>
      </c>
      <c r="AB785">
        <v>1587757892</v>
      </c>
    </row>
    <row r="786" spans="1:28" x14ac:dyDescent="0.2">
      <c r="A786">
        <v>20</v>
      </c>
      <c r="B786">
        <v>928</v>
      </c>
      <c r="C786">
        <v>2</v>
      </c>
      <c r="D786">
        <v>0</v>
      </c>
      <c r="E786">
        <f>SmtRes!AV928</f>
        <v>0</v>
      </c>
      <c r="F786" t="str">
        <f>SmtRes!I928</f>
        <v>91.17.04-233</v>
      </c>
      <c r="G786" t="str">
        <f>SmtRes!K928</f>
        <v>Установки для сварки ручной дуговой (постоянного тока)</v>
      </c>
      <c r="H786" t="str">
        <f>SmtRes!O928</f>
        <v>маш.-ч</v>
      </c>
      <c r="I786">
        <f>SmtRes!Y928*Source!I190</f>
        <v>15.004555999999997</v>
      </c>
      <c r="J786">
        <f>SmtRes!AO928</f>
        <v>1</v>
      </c>
      <c r="K786">
        <f>SmtRes!AF928</f>
        <v>8.68</v>
      </c>
      <c r="L786">
        <f>SmtRes!DB928</f>
        <v>80.36</v>
      </c>
      <c r="M786">
        <f>ROUND(ROUND(L786*Source!I190, 2)*1, 2)</f>
        <v>130.25</v>
      </c>
      <c r="N786">
        <f>SmtRes!AB928</f>
        <v>123.43</v>
      </c>
      <c r="O786">
        <f>ROUND(ROUND(L786*Source!I190, 2)*SmtRes!DA928, 2)</f>
        <v>1852.16</v>
      </c>
      <c r="P786">
        <f>SmtRes!AG928</f>
        <v>0</v>
      </c>
      <c r="Q786">
        <f>SmtRes!DC928</f>
        <v>0</v>
      </c>
      <c r="R786">
        <f>ROUND(ROUND(Q786*Source!I190, 2)*1, 2)</f>
        <v>0</v>
      </c>
      <c r="S786">
        <f>SmtRes!AC928</f>
        <v>0</v>
      </c>
      <c r="T786">
        <f>ROUND(ROUND(Q786*Source!I190, 2)*SmtRes!AK928, 2)</f>
        <v>0</v>
      </c>
      <c r="U786">
        <v>2</v>
      </c>
      <c r="Z786">
        <f>SmtRes!X928</f>
        <v>-1277097320</v>
      </c>
      <c r="AA786">
        <v>2017564419</v>
      </c>
      <c r="AB786">
        <v>-164228886</v>
      </c>
    </row>
    <row r="787" spans="1:28" x14ac:dyDescent="0.2">
      <c r="A787">
        <v>20</v>
      </c>
      <c r="B787">
        <v>927</v>
      </c>
      <c r="C787">
        <v>2</v>
      </c>
      <c r="D787">
        <v>0</v>
      </c>
      <c r="E787">
        <f>SmtRes!AV927</f>
        <v>0</v>
      </c>
      <c r="F787" t="str">
        <f>SmtRes!I927</f>
        <v>91.17.04-042</v>
      </c>
      <c r="G787" t="str">
        <f>SmtRes!K927</f>
        <v>Аппарат для газовой сварки и резки</v>
      </c>
      <c r="H787" t="str">
        <f>SmtRes!O927</f>
        <v>маш.-ч</v>
      </c>
      <c r="I787">
        <f>SmtRes!Y927*Source!I190</f>
        <v>2.5722095999999994</v>
      </c>
      <c r="J787">
        <f>SmtRes!AO927</f>
        <v>1</v>
      </c>
      <c r="K787">
        <f>SmtRes!AF927</f>
        <v>1.2</v>
      </c>
      <c r="L787">
        <f>SmtRes!DB927</f>
        <v>1.9</v>
      </c>
      <c r="M787">
        <f>ROUND(ROUND(L787*Source!I190, 2)*1, 2)</f>
        <v>3.08</v>
      </c>
      <c r="N787">
        <f>SmtRes!AB927</f>
        <v>17.059999999999999</v>
      </c>
      <c r="O787">
        <f>ROUND(ROUND(L787*Source!I190, 2)*SmtRes!DA927, 2)</f>
        <v>43.8</v>
      </c>
      <c r="P787">
        <f>SmtRes!AG927</f>
        <v>0</v>
      </c>
      <c r="Q787">
        <f>SmtRes!DC927</f>
        <v>0</v>
      </c>
      <c r="R787">
        <f>ROUND(ROUND(Q787*Source!I190, 2)*1, 2)</f>
        <v>0</v>
      </c>
      <c r="S787">
        <f>SmtRes!AC927</f>
        <v>0</v>
      </c>
      <c r="T787">
        <f>ROUND(ROUND(Q787*Source!I190, 2)*SmtRes!AK927, 2)</f>
        <v>0</v>
      </c>
      <c r="U787">
        <v>2</v>
      </c>
      <c r="Z787">
        <f>SmtRes!X927</f>
        <v>-1135352110</v>
      </c>
      <c r="AA787">
        <v>-1753312835</v>
      </c>
      <c r="AB787">
        <v>-897136582</v>
      </c>
    </row>
    <row r="788" spans="1:28" x14ac:dyDescent="0.2">
      <c r="A788">
        <v>20</v>
      </c>
      <c r="B788">
        <v>926</v>
      </c>
      <c r="C788">
        <v>2</v>
      </c>
      <c r="D788">
        <v>0</v>
      </c>
      <c r="E788">
        <f>SmtRes!AV926</f>
        <v>0</v>
      </c>
      <c r="F788" t="str">
        <f>SmtRes!I926</f>
        <v>91.14.02-002</v>
      </c>
      <c r="G788" t="str">
        <f>SmtRes!K926</f>
        <v>Автомобили бортовые, грузоподъемность до 8 т</v>
      </c>
      <c r="H788" t="str">
        <f>SmtRes!O926</f>
        <v>маш.-ч</v>
      </c>
      <c r="I788">
        <f>SmtRes!Y926*Source!I190</f>
        <v>1.0717539999999999</v>
      </c>
      <c r="J788">
        <f>SmtRes!AO926</f>
        <v>1</v>
      </c>
      <c r="K788">
        <f>SmtRes!AF926</f>
        <v>107.03</v>
      </c>
      <c r="L788">
        <f>SmtRes!DB926</f>
        <v>70.78</v>
      </c>
      <c r="M788">
        <f>ROUND(ROUND(L788*Source!I190, 2)*1, 2)</f>
        <v>114.72</v>
      </c>
      <c r="N788">
        <f>SmtRes!AB926</f>
        <v>1521.97</v>
      </c>
      <c r="O788">
        <f>ROUND(ROUND(L788*Source!I190, 2)*SmtRes!DA926, 2)</f>
        <v>1631.32</v>
      </c>
      <c r="P788">
        <f>SmtRes!AG926</f>
        <v>10.130000000000001</v>
      </c>
      <c r="Q788">
        <f>SmtRes!DC926</f>
        <v>7.38</v>
      </c>
      <c r="R788">
        <f>ROUND(ROUND(Q788*Source!I190, 2)*1, 2)</f>
        <v>11.96</v>
      </c>
      <c r="S788">
        <f>SmtRes!AC926</f>
        <v>495.96</v>
      </c>
      <c r="T788">
        <f>ROUND(ROUND(Q788*Source!I190, 2)*SmtRes!AK926, 2)</f>
        <v>585.55999999999995</v>
      </c>
      <c r="U788">
        <v>2</v>
      </c>
      <c r="Z788">
        <f>SmtRes!X926</f>
        <v>1565185662</v>
      </c>
      <c r="AA788">
        <v>714135053</v>
      </c>
      <c r="AB788">
        <v>57213464</v>
      </c>
    </row>
    <row r="789" spans="1:28" x14ac:dyDescent="0.2">
      <c r="A789">
        <v>20</v>
      </c>
      <c r="B789">
        <v>925</v>
      </c>
      <c r="C789">
        <v>2</v>
      </c>
      <c r="D789">
        <v>0</v>
      </c>
      <c r="E789">
        <f>SmtRes!AV925</f>
        <v>0</v>
      </c>
      <c r="F789" t="str">
        <f>SmtRes!I925</f>
        <v>91.05.05-014</v>
      </c>
      <c r="G789" t="str">
        <f>SmtRes!K925</f>
        <v>Краны на автомобильном ходу, грузоподъемность 10 т</v>
      </c>
      <c r="H789" t="str">
        <f>SmtRes!O925</f>
        <v>маш.-ч</v>
      </c>
      <c r="I789">
        <f>SmtRes!Y925*Source!I190</f>
        <v>2.1435079999999997</v>
      </c>
      <c r="J789">
        <f>SmtRes!AO925</f>
        <v>1</v>
      </c>
      <c r="K789">
        <f>SmtRes!AF925</f>
        <v>112.77</v>
      </c>
      <c r="L789">
        <f>SmtRes!DB925</f>
        <v>149.13999999999999</v>
      </c>
      <c r="M789">
        <f>ROUND(ROUND(L789*Source!I190, 2)*1, 2)</f>
        <v>241.73</v>
      </c>
      <c r="N789">
        <f>SmtRes!AB925</f>
        <v>1603.59</v>
      </c>
      <c r="O789">
        <f>ROUND(ROUND(L789*Source!I190, 2)*SmtRes!DA925, 2)</f>
        <v>3437.4</v>
      </c>
      <c r="P789">
        <f>SmtRes!AG925</f>
        <v>11.84</v>
      </c>
      <c r="Q789">
        <f>SmtRes!DC925</f>
        <v>17.22</v>
      </c>
      <c r="R789">
        <f>ROUND(ROUND(Q789*Source!I190, 2)*1, 2)</f>
        <v>27.91</v>
      </c>
      <c r="S789">
        <f>SmtRes!AC925</f>
        <v>579.69000000000005</v>
      </c>
      <c r="T789">
        <f>ROUND(ROUND(Q789*Source!I190, 2)*SmtRes!AK925, 2)</f>
        <v>1366.47</v>
      </c>
      <c r="U789">
        <v>2</v>
      </c>
      <c r="Z789">
        <f>SmtRes!X925</f>
        <v>903590057</v>
      </c>
      <c r="AA789">
        <v>1187349410</v>
      </c>
      <c r="AB789">
        <v>135634892</v>
      </c>
    </row>
    <row r="790" spans="1:28" x14ac:dyDescent="0.2">
      <c r="A790">
        <v>20</v>
      </c>
      <c r="B790">
        <v>923</v>
      </c>
      <c r="C790">
        <v>1</v>
      </c>
      <c r="D790">
        <v>0</v>
      </c>
      <c r="E790">
        <f>SmtRes!AV923</f>
        <v>1</v>
      </c>
      <c r="F790" t="str">
        <f>SmtRes!I923</f>
        <v>1-100-40-82</v>
      </c>
      <c r="G790" t="str">
        <f>SmtRes!K923</f>
        <v>Рабочий среднего разряда 4</v>
      </c>
      <c r="H790" t="str">
        <f>SmtRes!O923</f>
        <v>чел.-ч.</v>
      </c>
      <c r="I790">
        <f>SmtRes!Y923*Source!I190</f>
        <v>49.943736399999992</v>
      </c>
      <c r="J790">
        <f>SmtRes!AO923</f>
        <v>1</v>
      </c>
      <c r="K790">
        <f>SmtRes!AH923</f>
        <v>8.59</v>
      </c>
      <c r="L790">
        <f>SmtRes!DB923</f>
        <v>291.17</v>
      </c>
      <c r="M790">
        <f>ROUND(ROUND(L790*Source!I190, 2)*1, 2)</f>
        <v>471.93</v>
      </c>
      <c r="N790">
        <f>SmtRes!AD923</f>
        <v>420.57</v>
      </c>
      <c r="O790">
        <f>ROUND(ROUND(L790*Source!I190, 2)*SmtRes!DA923, 2)</f>
        <v>23105.69</v>
      </c>
      <c r="P790">
        <f>SmtRes!AG923</f>
        <v>0</v>
      </c>
      <c r="Q790">
        <f>SmtRes!DC923</f>
        <v>0</v>
      </c>
      <c r="R790">
        <f>ROUND(ROUND(Q790*Source!I190, 2)*1, 2)</f>
        <v>0</v>
      </c>
      <c r="S790">
        <f>SmtRes!AC923</f>
        <v>0</v>
      </c>
      <c r="T790">
        <f>ROUND(ROUND(Q790*Source!I190, 2)*SmtRes!AK923, 2)</f>
        <v>0</v>
      </c>
      <c r="U790">
        <v>1</v>
      </c>
      <c r="Z790">
        <f>SmtRes!X923</f>
        <v>-1853062777</v>
      </c>
      <c r="AA790">
        <v>-1614965587</v>
      </c>
      <c r="AB790">
        <v>507693359</v>
      </c>
    </row>
    <row r="791" spans="1:28" x14ac:dyDescent="0.2">
      <c r="A791">
        <f>Source!A191</f>
        <v>17</v>
      </c>
      <c r="B791">
        <v>191</v>
      </c>
      <c r="C791">
        <v>3</v>
      </c>
      <c r="D791">
        <f>Source!BI191</f>
        <v>1</v>
      </c>
      <c r="E791">
        <f>Source!FS191</f>
        <v>0</v>
      </c>
      <c r="F791" t="str">
        <f>Source!F191</f>
        <v>08.3.11.01-0060</v>
      </c>
      <c r="G791" t="str">
        <f>Source!G191</f>
        <v>швеллер 20у ГОСТ 8240-97</v>
      </c>
      <c r="H791" t="str">
        <f>Source!H191</f>
        <v>т</v>
      </c>
      <c r="I791">
        <f>Source!I191</f>
        <v>0.89800000000000002</v>
      </c>
      <c r="J791">
        <v>1</v>
      </c>
      <c r="K791">
        <f>Source!AC191</f>
        <v>10329.5</v>
      </c>
      <c r="M791">
        <f>ROUND(K791*I791, 2)</f>
        <v>9275.89</v>
      </c>
      <c r="N791">
        <f>Source!AC191*IF(Source!BC191&lt;&gt; 0, Source!BC191, 1)</f>
        <v>98750.02</v>
      </c>
      <c r="O791">
        <f>ROUND(N791*I791, 2)</f>
        <v>88677.52</v>
      </c>
      <c r="P791">
        <f>Source!AE191</f>
        <v>0</v>
      </c>
      <c r="R791">
        <f>ROUND(P791*I791, 2)</f>
        <v>0</v>
      </c>
      <c r="S791">
        <f>Source!AE191*IF(Source!BS191&lt;&gt; 0, Source!BS191, 1)</f>
        <v>0</v>
      </c>
      <c r="T791">
        <f>ROUND(S791*I791, 2)</f>
        <v>0</v>
      </c>
      <c r="U791">
        <v>3</v>
      </c>
      <c r="Z791">
        <f>Source!GF191</f>
        <v>-181800323</v>
      </c>
      <c r="AA791">
        <v>-479163422</v>
      </c>
      <c r="AB791">
        <v>698886586</v>
      </c>
    </row>
    <row r="792" spans="1:28" x14ac:dyDescent="0.2">
      <c r="A792">
        <f>Source!A192</f>
        <v>17</v>
      </c>
      <c r="B792">
        <v>192</v>
      </c>
      <c r="C792">
        <v>3</v>
      </c>
      <c r="D792">
        <f>Source!BI192</f>
        <v>1</v>
      </c>
      <c r="E792">
        <f>Source!FS192</f>
        <v>0</v>
      </c>
      <c r="F792" t="str">
        <f>Source!F192</f>
        <v>08.3.11.01-0054</v>
      </c>
      <c r="G792" t="str">
        <f>Source!G192</f>
        <v>швеллер 16у ГОСТ 8240-97</v>
      </c>
      <c r="H792" t="str">
        <f>Source!H192</f>
        <v>т</v>
      </c>
      <c r="I792">
        <f>Source!I192</f>
        <v>0.755</v>
      </c>
      <c r="J792">
        <v>1</v>
      </c>
      <c r="K792">
        <f>Source!AC192</f>
        <v>7583.68</v>
      </c>
      <c r="M792">
        <f>ROUND(K792*I792, 2)</f>
        <v>5725.68</v>
      </c>
      <c r="N792">
        <f>Source!AC192*IF(Source!BC192&lt;&gt; 0, Source!BC192, 1)</f>
        <v>72499.980800000005</v>
      </c>
      <c r="O792">
        <f>ROUND(N792*I792, 2)</f>
        <v>54737.49</v>
      </c>
      <c r="P792">
        <f>Source!AE192</f>
        <v>0</v>
      </c>
      <c r="R792">
        <f>ROUND(P792*I792, 2)</f>
        <v>0</v>
      </c>
      <c r="S792">
        <f>Source!AE192*IF(Source!BS192&lt;&gt; 0, Source!BS192, 1)</f>
        <v>0</v>
      </c>
      <c r="T792">
        <f>ROUND(S792*I792, 2)</f>
        <v>0</v>
      </c>
      <c r="U792">
        <v>3</v>
      </c>
      <c r="Z792">
        <f>Source!GF192</f>
        <v>69734422</v>
      </c>
      <c r="AA792">
        <v>-477895813</v>
      </c>
      <c r="AB792">
        <v>1647453882</v>
      </c>
    </row>
    <row r="793" spans="1:28" x14ac:dyDescent="0.2">
      <c r="A793">
        <f>Source!A193</f>
        <v>17</v>
      </c>
      <c r="B793">
        <v>193</v>
      </c>
      <c r="C793">
        <v>3</v>
      </c>
      <c r="D793">
        <f>Source!BI193</f>
        <v>1</v>
      </c>
      <c r="E793">
        <f>Source!FS193</f>
        <v>0</v>
      </c>
      <c r="F793" t="str">
        <f>Source!F193</f>
        <v>08.3.05.02-0052</v>
      </c>
      <c r="G793" t="str">
        <f>Source!G193</f>
        <v>лист S  6  ГОСТ 19903-2015, сталь С 255</v>
      </c>
      <c r="H793" t="str">
        <f>Source!H193</f>
        <v>т</v>
      </c>
      <c r="I793">
        <f>Source!I193</f>
        <v>8.0000000000000004E-4</v>
      </c>
      <c r="J793">
        <v>1</v>
      </c>
      <c r="K793">
        <f>Source!AC193</f>
        <v>5753.14</v>
      </c>
      <c r="M793">
        <f>ROUND(K793*I793, 2)</f>
        <v>4.5999999999999996</v>
      </c>
      <c r="N793">
        <f>Source!AC193*IF(Source!BC193&lt;&gt; 0, Source!BC193, 1)</f>
        <v>55000.018400000008</v>
      </c>
      <c r="O793">
        <f>ROUND(N793*I793, 2)</f>
        <v>44</v>
      </c>
      <c r="P793">
        <f>Source!AE193</f>
        <v>0</v>
      </c>
      <c r="R793">
        <f>ROUND(P793*I793, 2)</f>
        <v>0</v>
      </c>
      <c r="S793">
        <f>Source!AE193*IF(Source!BS193&lt;&gt; 0, Source!BS193, 1)</f>
        <v>0</v>
      </c>
      <c r="T793">
        <f>ROUND(S793*I793, 2)</f>
        <v>0</v>
      </c>
      <c r="U793">
        <v>3</v>
      </c>
      <c r="Z793">
        <f>Source!GF193</f>
        <v>609679</v>
      </c>
      <c r="AA793">
        <v>-1524583964</v>
      </c>
      <c r="AB793">
        <v>436048513</v>
      </c>
    </row>
    <row r="794" spans="1:28" x14ac:dyDescent="0.2">
      <c r="A794">
        <v>20</v>
      </c>
      <c r="B794">
        <v>955</v>
      </c>
      <c r="C794">
        <v>3</v>
      </c>
      <c r="D794">
        <v>0</v>
      </c>
      <c r="E794">
        <f>SmtRes!AV955</f>
        <v>0</v>
      </c>
      <c r="F794" t="str">
        <f>SmtRes!I955</f>
        <v>14.5.09.07-0029</v>
      </c>
      <c r="G794" t="str">
        <f>SmtRes!K955</f>
        <v>Растворитель марки Р-4</v>
      </c>
      <c r="H794" t="str">
        <f>SmtRes!O955</f>
        <v>т</v>
      </c>
      <c r="I794">
        <f>SmtRes!Y955*Source!I194</f>
        <v>9.7247999999999996E-4</v>
      </c>
      <c r="J794">
        <f>SmtRes!AO955</f>
        <v>1</v>
      </c>
      <c r="K794">
        <f>SmtRes!AE955</f>
        <v>11149.43</v>
      </c>
      <c r="L794">
        <f>SmtRes!DB955</f>
        <v>6.69</v>
      </c>
      <c r="M794">
        <f>ROUND(ROUND(L794*Source!I194, 2)*1, 2)</f>
        <v>10.84</v>
      </c>
      <c r="N794">
        <f>SmtRes!AA955</f>
        <v>106588.55</v>
      </c>
      <c r="O794">
        <f>ROUND(ROUND(L794*Source!I194, 2)*SmtRes!DA955, 2)</f>
        <v>103.63</v>
      </c>
      <c r="P794">
        <f>SmtRes!AG955</f>
        <v>0</v>
      </c>
      <c r="Q794">
        <f>SmtRes!DC955</f>
        <v>0</v>
      </c>
      <c r="R794">
        <f>ROUND(ROUND(Q794*Source!I194, 2)*1, 2)</f>
        <v>0</v>
      </c>
      <c r="S794">
        <f>SmtRes!AC955</f>
        <v>0</v>
      </c>
      <c r="T794">
        <f>ROUND(ROUND(Q794*Source!I194, 2)*SmtRes!AK955, 2)</f>
        <v>0</v>
      </c>
      <c r="U794">
        <v>3</v>
      </c>
      <c r="Z794">
        <f>SmtRes!X955</f>
        <v>-296986458</v>
      </c>
      <c r="AA794">
        <v>228994919</v>
      </c>
      <c r="AB794">
        <v>2021318896</v>
      </c>
    </row>
    <row r="795" spans="1:28" x14ac:dyDescent="0.2">
      <c r="A795">
        <v>20</v>
      </c>
      <c r="B795">
        <v>954</v>
      </c>
      <c r="C795">
        <v>3</v>
      </c>
      <c r="D795">
        <v>0</v>
      </c>
      <c r="E795">
        <f>SmtRes!AV954</f>
        <v>0</v>
      </c>
      <c r="F795" t="str">
        <f>SmtRes!I954</f>
        <v>14.4.01.01-0003</v>
      </c>
      <c r="G795" t="str">
        <f>SmtRes!K954</f>
        <v>Грунтовка ГФ-021 красно-коричневая</v>
      </c>
      <c r="H795" t="str">
        <f>SmtRes!O954</f>
        <v>т</v>
      </c>
      <c r="I795">
        <f>SmtRes!Y954*Source!I194</f>
        <v>5.0244799999999996E-4</v>
      </c>
      <c r="J795">
        <f>SmtRes!AO954</f>
        <v>1</v>
      </c>
      <c r="K795">
        <f>SmtRes!AE954</f>
        <v>12560.85</v>
      </c>
      <c r="L795">
        <f>SmtRes!DB954</f>
        <v>3.89</v>
      </c>
      <c r="M795">
        <f>ROUND(ROUND(L795*Source!I194, 2)*1, 2)</f>
        <v>6.3</v>
      </c>
      <c r="N795">
        <f>SmtRes!AA954</f>
        <v>120081.73</v>
      </c>
      <c r="O795">
        <f>ROUND(ROUND(L795*Source!I194, 2)*SmtRes!DA954, 2)</f>
        <v>60.23</v>
      </c>
      <c r="P795">
        <f>SmtRes!AG954</f>
        <v>0</v>
      </c>
      <c r="Q795">
        <f>SmtRes!DC954</f>
        <v>0</v>
      </c>
      <c r="R795">
        <f>ROUND(ROUND(Q795*Source!I194, 2)*1, 2)</f>
        <v>0</v>
      </c>
      <c r="S795">
        <f>SmtRes!AC954</f>
        <v>0</v>
      </c>
      <c r="T795">
        <f>ROUND(ROUND(Q795*Source!I194, 2)*SmtRes!AK954, 2)</f>
        <v>0</v>
      </c>
      <c r="U795">
        <v>3</v>
      </c>
      <c r="Z795">
        <f>SmtRes!X954</f>
        <v>1741082987</v>
      </c>
      <c r="AA795">
        <v>-57740767</v>
      </c>
      <c r="AB795">
        <v>315383924</v>
      </c>
    </row>
    <row r="796" spans="1:28" x14ac:dyDescent="0.2">
      <c r="A796">
        <v>20</v>
      </c>
      <c r="B796">
        <v>953</v>
      </c>
      <c r="C796">
        <v>3</v>
      </c>
      <c r="D796">
        <v>0</v>
      </c>
      <c r="E796">
        <f>SmtRes!AV953</f>
        <v>0</v>
      </c>
      <c r="F796" t="str">
        <f>SmtRes!I953</f>
        <v>11.1.03.01-0077</v>
      </c>
      <c r="G796" t="str">
        <f>SmtRes!K953</f>
        <v>Бруски обрезные хвойных пород длиной 4-6,5 м, шириной 75-150 мм, толщиной 40-75 мм, I сорта</v>
      </c>
      <c r="H796" t="str">
        <f>SmtRes!O953</f>
        <v>м3</v>
      </c>
      <c r="I796">
        <f>SmtRes!Y953*Source!I194</f>
        <v>1.6694240000000001E-3</v>
      </c>
      <c r="J796">
        <f>SmtRes!AO953</f>
        <v>1</v>
      </c>
      <c r="K796">
        <f>SmtRes!AE953</f>
        <v>1793.05</v>
      </c>
      <c r="L796">
        <f>SmtRes!DB953</f>
        <v>1.85</v>
      </c>
      <c r="M796">
        <f>ROUND(ROUND(L796*Source!I194, 2)*1, 2)</f>
        <v>3</v>
      </c>
      <c r="N796">
        <f>SmtRes!AA953</f>
        <v>17141.560000000001</v>
      </c>
      <c r="O796">
        <f>ROUND(ROUND(L796*Source!I194, 2)*SmtRes!DA953, 2)</f>
        <v>28.68</v>
      </c>
      <c r="P796">
        <f>SmtRes!AG953</f>
        <v>0</v>
      </c>
      <c r="Q796">
        <f>SmtRes!DC953</f>
        <v>0</v>
      </c>
      <c r="R796">
        <f>ROUND(ROUND(Q796*Source!I194, 2)*1, 2)</f>
        <v>0</v>
      </c>
      <c r="S796">
        <f>SmtRes!AC953</f>
        <v>0</v>
      </c>
      <c r="T796">
        <f>ROUND(ROUND(Q796*Source!I194, 2)*SmtRes!AK953, 2)</f>
        <v>0</v>
      </c>
      <c r="U796">
        <v>3</v>
      </c>
      <c r="Z796">
        <f>SmtRes!X953</f>
        <v>-128313133</v>
      </c>
      <c r="AA796">
        <v>1300068984</v>
      </c>
      <c r="AB796">
        <v>2016584814</v>
      </c>
    </row>
    <row r="797" spans="1:28" x14ac:dyDescent="0.2">
      <c r="A797">
        <v>20</v>
      </c>
      <c r="B797">
        <v>952</v>
      </c>
      <c r="C797">
        <v>3</v>
      </c>
      <c r="D797">
        <v>0</v>
      </c>
      <c r="E797">
        <f>SmtRes!AV952</f>
        <v>0</v>
      </c>
      <c r="F797" t="str">
        <f>SmtRes!I952</f>
        <v>08.3.11.01-0091</v>
      </c>
      <c r="G797" t="str">
        <f>SmtRes!K952</f>
        <v>Швеллеры № 40 из стали марки Ст0</v>
      </c>
      <c r="H797" t="str">
        <f>SmtRes!O952</f>
        <v>т</v>
      </c>
      <c r="I797">
        <f>SmtRes!Y952*Source!I194</f>
        <v>3.144352E-3</v>
      </c>
      <c r="J797">
        <f>SmtRes!AO952</f>
        <v>1</v>
      </c>
      <c r="K797">
        <f>SmtRes!AE952</f>
        <v>6246.56</v>
      </c>
      <c r="L797">
        <f>SmtRes!DB952</f>
        <v>12.12</v>
      </c>
      <c r="M797">
        <f>ROUND(ROUND(L797*Source!I194, 2)*1, 2)</f>
        <v>19.64</v>
      </c>
      <c r="N797">
        <f>SmtRes!AA952</f>
        <v>59717.11</v>
      </c>
      <c r="O797">
        <f>ROUND(ROUND(L797*Source!I194, 2)*SmtRes!DA952, 2)</f>
        <v>187.76</v>
      </c>
      <c r="P797">
        <f>SmtRes!AG952</f>
        <v>0</v>
      </c>
      <c r="Q797">
        <f>SmtRes!DC952</f>
        <v>0</v>
      </c>
      <c r="R797">
        <f>ROUND(ROUND(Q797*Source!I194, 2)*1, 2)</f>
        <v>0</v>
      </c>
      <c r="S797">
        <f>SmtRes!AC952</f>
        <v>0</v>
      </c>
      <c r="T797">
        <f>ROUND(ROUND(Q797*Source!I194, 2)*SmtRes!AK952, 2)</f>
        <v>0</v>
      </c>
      <c r="U797">
        <v>3</v>
      </c>
      <c r="Z797">
        <f>SmtRes!X952</f>
        <v>1261042718</v>
      </c>
      <c r="AA797">
        <v>27682358</v>
      </c>
      <c r="AB797">
        <v>-337140723</v>
      </c>
    </row>
    <row r="798" spans="1:28" x14ac:dyDescent="0.2">
      <c r="A798">
        <v>20</v>
      </c>
      <c r="B798">
        <v>951</v>
      </c>
      <c r="C798">
        <v>3</v>
      </c>
      <c r="D798">
        <v>0</v>
      </c>
      <c r="E798">
        <f>SmtRes!AV951</f>
        <v>0</v>
      </c>
      <c r="F798" t="str">
        <f>SmtRes!I951</f>
        <v>08.3.03.06-0002</v>
      </c>
      <c r="G798" t="str">
        <f>SmtRes!K951</f>
        <v>Проволока горячекатаная в мотках, диаметром 6,3-6,5 мм</v>
      </c>
      <c r="H798" t="str">
        <f>SmtRes!O951</f>
        <v>т</v>
      </c>
      <c r="I798">
        <f>SmtRes!Y951*Source!I194</f>
        <v>4.8624000000000001E-5</v>
      </c>
      <c r="J798">
        <f>SmtRes!AO951</f>
        <v>1</v>
      </c>
      <c r="K798">
        <f>SmtRes!AE951</f>
        <v>4751.12</v>
      </c>
      <c r="L798">
        <f>SmtRes!DB951</f>
        <v>0.14000000000000001</v>
      </c>
      <c r="M798">
        <f>ROUND(ROUND(L798*Source!I194, 2)*1, 2)</f>
        <v>0.23</v>
      </c>
      <c r="N798">
        <f>SmtRes!AA951</f>
        <v>45420.71</v>
      </c>
      <c r="O798">
        <f>ROUND(ROUND(L798*Source!I194, 2)*SmtRes!DA951, 2)</f>
        <v>2.2000000000000002</v>
      </c>
      <c r="P798">
        <f>SmtRes!AG951</f>
        <v>0</v>
      </c>
      <c r="Q798">
        <f>SmtRes!DC951</f>
        <v>0</v>
      </c>
      <c r="R798">
        <f>ROUND(ROUND(Q798*Source!I194, 2)*1, 2)</f>
        <v>0</v>
      </c>
      <c r="S798">
        <f>SmtRes!AC951</f>
        <v>0</v>
      </c>
      <c r="T798">
        <f>ROUND(ROUND(Q798*Source!I194, 2)*SmtRes!AK951, 2)</f>
        <v>0</v>
      </c>
      <c r="U798">
        <v>3</v>
      </c>
      <c r="Z798">
        <f>SmtRes!X951</f>
        <v>-936363311</v>
      </c>
      <c r="AA798">
        <v>1953540998</v>
      </c>
      <c r="AB798">
        <v>-698170758</v>
      </c>
    </row>
    <row r="799" spans="1:28" x14ac:dyDescent="0.2">
      <c r="A799">
        <v>20</v>
      </c>
      <c r="B799">
        <v>950</v>
      </c>
      <c r="C799">
        <v>3</v>
      </c>
      <c r="D799">
        <v>0</v>
      </c>
      <c r="E799">
        <f>SmtRes!AV950</f>
        <v>0</v>
      </c>
      <c r="F799" t="str">
        <f>SmtRes!I950</f>
        <v>08.2.02.11-0007</v>
      </c>
      <c r="G799" t="str">
        <f>SmtRes!K950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799" t="str">
        <f>SmtRes!O950</f>
        <v>10 м</v>
      </c>
      <c r="I799">
        <f>SmtRes!Y950*Source!I194</f>
        <v>3.0308960000000003E-2</v>
      </c>
      <c r="J799">
        <f>SmtRes!AO950</f>
        <v>1</v>
      </c>
      <c r="K799">
        <f>SmtRes!AE950</f>
        <v>64.47</v>
      </c>
      <c r="L799">
        <f>SmtRes!DB950</f>
        <v>1.21</v>
      </c>
      <c r="M799">
        <f>ROUND(ROUND(L799*Source!I194, 2)*1, 2)</f>
        <v>1.96</v>
      </c>
      <c r="N799">
        <f>SmtRes!AA950</f>
        <v>616.33000000000004</v>
      </c>
      <c r="O799">
        <f>ROUND(ROUND(L799*Source!I194, 2)*SmtRes!DA950, 2)</f>
        <v>18.739999999999998</v>
      </c>
      <c r="P799">
        <f>SmtRes!AG950</f>
        <v>0</v>
      </c>
      <c r="Q799">
        <f>SmtRes!DC950</f>
        <v>0</v>
      </c>
      <c r="R799">
        <f>ROUND(ROUND(Q799*Source!I194, 2)*1, 2)</f>
        <v>0</v>
      </c>
      <c r="S799">
        <f>SmtRes!AC950</f>
        <v>0</v>
      </c>
      <c r="T799">
        <f>ROUND(ROUND(Q799*Source!I194, 2)*SmtRes!AK950, 2)</f>
        <v>0</v>
      </c>
      <c r="U799">
        <v>3</v>
      </c>
      <c r="Z799">
        <f>SmtRes!X950</f>
        <v>4483628</v>
      </c>
      <c r="AA799">
        <v>-1842154134</v>
      </c>
      <c r="AB799">
        <v>494097890</v>
      </c>
    </row>
    <row r="800" spans="1:28" x14ac:dyDescent="0.2">
      <c r="A800">
        <v>20</v>
      </c>
      <c r="B800">
        <v>948</v>
      </c>
      <c r="C800">
        <v>3</v>
      </c>
      <c r="D800">
        <v>0</v>
      </c>
      <c r="E800">
        <f>SmtRes!AV948</f>
        <v>0</v>
      </c>
      <c r="F800" t="str">
        <f>SmtRes!I948</f>
        <v>07.2.07.12-0020</v>
      </c>
      <c r="G800" t="str">
        <f>SmtRes!K948</f>
        <v>Отдельные конструктивные элементы зданий и сооружений с преобладанием горячекатаных профилей, средняя масса сборочной единицы от 0,1 до 0,5 т</v>
      </c>
      <c r="H800" t="str">
        <f>SmtRes!O948</f>
        <v>т</v>
      </c>
      <c r="I800">
        <f>SmtRes!Y948*Source!I194</f>
        <v>8.1040000000000007E-4</v>
      </c>
      <c r="J800">
        <f>SmtRes!AO948</f>
        <v>1</v>
      </c>
      <c r="K800">
        <f>SmtRes!AE948</f>
        <v>8041.65</v>
      </c>
      <c r="L800">
        <f>SmtRes!DB948</f>
        <v>4.0199999999999996</v>
      </c>
      <c r="M800">
        <f>ROUND(ROUND(L800*Source!I194, 2)*1, 2)</f>
        <v>6.52</v>
      </c>
      <c r="N800">
        <f>SmtRes!AA948</f>
        <v>76878.17</v>
      </c>
      <c r="O800">
        <f>ROUND(ROUND(L800*Source!I194, 2)*SmtRes!DA948, 2)</f>
        <v>62.33</v>
      </c>
      <c r="P800">
        <f>SmtRes!AG948</f>
        <v>0</v>
      </c>
      <c r="Q800">
        <f>SmtRes!DC948</f>
        <v>0</v>
      </c>
      <c r="R800">
        <f>ROUND(ROUND(Q800*Source!I194, 2)*1, 2)</f>
        <v>0</v>
      </c>
      <c r="S800">
        <f>SmtRes!AC948</f>
        <v>0</v>
      </c>
      <c r="T800">
        <f>ROUND(ROUND(Q800*Source!I194, 2)*SmtRes!AK948, 2)</f>
        <v>0</v>
      </c>
      <c r="U800">
        <v>3</v>
      </c>
      <c r="Z800">
        <f>SmtRes!X948</f>
        <v>192534767</v>
      </c>
      <c r="AA800">
        <v>-1394894189</v>
      </c>
      <c r="AB800">
        <v>1893510759</v>
      </c>
    </row>
    <row r="801" spans="1:28" x14ac:dyDescent="0.2">
      <c r="A801">
        <v>20</v>
      </c>
      <c r="B801">
        <v>947</v>
      </c>
      <c r="C801">
        <v>3</v>
      </c>
      <c r="D801">
        <v>0</v>
      </c>
      <c r="E801">
        <f>SmtRes!AV947</f>
        <v>0</v>
      </c>
      <c r="F801" t="str">
        <f>SmtRes!I947</f>
        <v>01.7.20.08-0071</v>
      </c>
      <c r="G801" t="str">
        <f>SmtRes!K947</f>
        <v>Канаты пеньковые пропитанные</v>
      </c>
      <c r="H801" t="str">
        <f>SmtRes!O947</f>
        <v>т</v>
      </c>
      <c r="I801">
        <f>SmtRes!Y947*Source!I194</f>
        <v>1.6208000000000002E-4</v>
      </c>
      <c r="J801">
        <f>SmtRes!AO947</f>
        <v>1</v>
      </c>
      <c r="K801">
        <f>SmtRes!AE947</f>
        <v>30728.69</v>
      </c>
      <c r="L801">
        <f>SmtRes!DB947</f>
        <v>3.07</v>
      </c>
      <c r="M801">
        <f>ROUND(ROUND(L801*Source!I194, 2)*1, 2)</f>
        <v>4.9800000000000004</v>
      </c>
      <c r="N801">
        <f>SmtRes!AA947</f>
        <v>293766.28000000003</v>
      </c>
      <c r="O801">
        <f>ROUND(ROUND(L801*Source!I194, 2)*SmtRes!DA947, 2)</f>
        <v>47.61</v>
      </c>
      <c r="P801">
        <f>SmtRes!AG947</f>
        <v>0</v>
      </c>
      <c r="Q801">
        <f>SmtRes!DC947</f>
        <v>0</v>
      </c>
      <c r="R801">
        <f>ROUND(ROUND(Q801*Source!I194, 2)*1, 2)</f>
        <v>0</v>
      </c>
      <c r="S801">
        <f>SmtRes!AC947</f>
        <v>0</v>
      </c>
      <c r="T801">
        <f>ROUND(ROUND(Q801*Source!I194, 2)*SmtRes!AK947, 2)</f>
        <v>0</v>
      </c>
      <c r="U801">
        <v>3</v>
      </c>
      <c r="Z801">
        <f>SmtRes!X947</f>
        <v>-1850711024</v>
      </c>
      <c r="AA801">
        <v>-1306267028</v>
      </c>
      <c r="AB801">
        <v>466771672</v>
      </c>
    </row>
    <row r="802" spans="1:28" x14ac:dyDescent="0.2">
      <c r="A802">
        <v>20</v>
      </c>
      <c r="B802">
        <v>946</v>
      </c>
      <c r="C802">
        <v>3</v>
      </c>
      <c r="D802">
        <v>0</v>
      </c>
      <c r="E802">
        <f>SmtRes!AV946</f>
        <v>0</v>
      </c>
      <c r="F802" t="str">
        <f>SmtRes!I946</f>
        <v>01.7.15.06-0111</v>
      </c>
      <c r="G802" t="str">
        <f>SmtRes!K946</f>
        <v>Гвозди строительные</v>
      </c>
      <c r="H802" t="str">
        <f>SmtRes!O946</f>
        <v>т</v>
      </c>
      <c r="I802">
        <f>SmtRes!Y946*Source!I194</f>
        <v>1.6208000000000001E-5</v>
      </c>
      <c r="J802">
        <f>SmtRes!AO946</f>
        <v>1</v>
      </c>
      <c r="K802">
        <f>SmtRes!AE946</f>
        <v>7671.42</v>
      </c>
      <c r="L802">
        <f>SmtRes!DB946</f>
        <v>0.08</v>
      </c>
      <c r="M802">
        <f>ROUND(ROUND(L802*Source!I194, 2)*1, 2)</f>
        <v>0.13</v>
      </c>
      <c r="N802">
        <f>SmtRes!AA946</f>
        <v>73338.78</v>
      </c>
      <c r="O802">
        <f>ROUND(ROUND(L802*Source!I194, 2)*SmtRes!DA946, 2)</f>
        <v>1.24</v>
      </c>
      <c r="P802">
        <f>SmtRes!AG946</f>
        <v>0</v>
      </c>
      <c r="Q802">
        <f>SmtRes!DC946</f>
        <v>0</v>
      </c>
      <c r="R802">
        <f>ROUND(ROUND(Q802*Source!I194, 2)*1, 2)</f>
        <v>0</v>
      </c>
      <c r="S802">
        <f>SmtRes!AC946</f>
        <v>0</v>
      </c>
      <c r="T802">
        <f>ROUND(ROUND(Q802*Source!I194, 2)*SmtRes!AK946, 2)</f>
        <v>0</v>
      </c>
      <c r="U802">
        <v>3</v>
      </c>
      <c r="Z802">
        <f>SmtRes!X946</f>
        <v>628974256</v>
      </c>
      <c r="AA802">
        <v>115486231</v>
      </c>
      <c r="AB802">
        <v>761367653</v>
      </c>
    </row>
    <row r="803" spans="1:28" x14ac:dyDescent="0.2">
      <c r="A803">
        <v>20</v>
      </c>
      <c r="B803">
        <v>945</v>
      </c>
      <c r="C803">
        <v>3</v>
      </c>
      <c r="D803">
        <v>0</v>
      </c>
      <c r="E803">
        <f>SmtRes!AV945</f>
        <v>0</v>
      </c>
      <c r="F803" t="str">
        <f>SmtRes!I945</f>
        <v>01.7.15.03-0041</v>
      </c>
      <c r="G803" t="str">
        <f>SmtRes!K945</f>
        <v>Болты с гайками и шайбами строительные</v>
      </c>
      <c r="H803" t="str">
        <f>SmtRes!O945</f>
        <v>т</v>
      </c>
      <c r="I803">
        <f>SmtRes!Y945*Source!I194</f>
        <v>5.0244799999999996E-3</v>
      </c>
      <c r="J803">
        <f>SmtRes!AO945</f>
        <v>1</v>
      </c>
      <c r="K803">
        <f>SmtRes!AE945</f>
        <v>15854.58</v>
      </c>
      <c r="L803">
        <f>SmtRes!DB945</f>
        <v>49.15</v>
      </c>
      <c r="M803">
        <f>ROUND(ROUND(L803*Source!I194, 2)*1, 2)</f>
        <v>79.66</v>
      </c>
      <c r="N803">
        <f>SmtRes!AA945</f>
        <v>151569.78</v>
      </c>
      <c r="O803">
        <f>ROUND(ROUND(L803*Source!I194, 2)*SmtRes!DA945, 2)</f>
        <v>761.55</v>
      </c>
      <c r="P803">
        <f>SmtRes!AG945</f>
        <v>0</v>
      </c>
      <c r="Q803">
        <f>SmtRes!DC945</f>
        <v>0</v>
      </c>
      <c r="R803">
        <f>ROUND(ROUND(Q803*Source!I194, 2)*1, 2)</f>
        <v>0</v>
      </c>
      <c r="S803">
        <f>SmtRes!AC945</f>
        <v>0</v>
      </c>
      <c r="T803">
        <f>ROUND(ROUND(Q803*Source!I194, 2)*SmtRes!AK945, 2)</f>
        <v>0</v>
      </c>
      <c r="U803">
        <v>3</v>
      </c>
      <c r="Z803">
        <f>SmtRes!X945</f>
        <v>-1069540660</v>
      </c>
      <c r="AA803">
        <v>-1725338024</v>
      </c>
      <c r="AB803">
        <v>-166622240</v>
      </c>
    </row>
    <row r="804" spans="1:28" x14ac:dyDescent="0.2">
      <c r="A804">
        <v>20</v>
      </c>
      <c r="B804">
        <v>944</v>
      </c>
      <c r="C804">
        <v>3</v>
      </c>
      <c r="D804">
        <v>0</v>
      </c>
      <c r="E804">
        <f>SmtRes!AV944</f>
        <v>0</v>
      </c>
      <c r="F804" t="str">
        <f>SmtRes!I944</f>
        <v>01.7.11.07-0032</v>
      </c>
      <c r="G804" t="str">
        <f>SmtRes!K944</f>
        <v>Электроды диаметром 4 мм Э42</v>
      </c>
      <c r="H804" t="str">
        <f>SmtRes!O944</f>
        <v>т</v>
      </c>
      <c r="I804">
        <f>SmtRes!Y944*Source!I194</f>
        <v>5.0244799999999996E-3</v>
      </c>
      <c r="J804">
        <f>SmtRes!AO944</f>
        <v>1</v>
      </c>
      <c r="K804">
        <f>SmtRes!AE944</f>
        <v>10616.1</v>
      </c>
      <c r="L804">
        <f>SmtRes!DB944</f>
        <v>32.909999999999997</v>
      </c>
      <c r="M804">
        <f>ROUND(ROUND(L804*Source!I194, 2)*1, 2)</f>
        <v>53.34</v>
      </c>
      <c r="N804">
        <f>SmtRes!AA944</f>
        <v>101489.92</v>
      </c>
      <c r="O804">
        <f>ROUND(ROUND(L804*Source!I194, 2)*SmtRes!DA944, 2)</f>
        <v>509.93</v>
      </c>
      <c r="P804">
        <f>SmtRes!AG944</f>
        <v>0</v>
      </c>
      <c r="Q804">
        <f>SmtRes!DC944</f>
        <v>0</v>
      </c>
      <c r="R804">
        <f>ROUND(ROUND(Q804*Source!I194, 2)*1, 2)</f>
        <v>0</v>
      </c>
      <c r="S804">
        <f>SmtRes!AC944</f>
        <v>0</v>
      </c>
      <c r="T804">
        <f>ROUND(ROUND(Q804*Source!I194, 2)*SmtRes!AK944, 2)</f>
        <v>0</v>
      </c>
      <c r="U804">
        <v>3</v>
      </c>
      <c r="Z804">
        <f>SmtRes!X944</f>
        <v>1344828851</v>
      </c>
      <c r="AA804">
        <v>-1394468864</v>
      </c>
      <c r="AB804">
        <v>380125113</v>
      </c>
    </row>
    <row r="805" spans="1:28" x14ac:dyDescent="0.2">
      <c r="A805">
        <v>20</v>
      </c>
      <c r="B805">
        <v>943</v>
      </c>
      <c r="C805">
        <v>3</v>
      </c>
      <c r="D805">
        <v>0</v>
      </c>
      <c r="E805">
        <f>SmtRes!AV943</f>
        <v>0</v>
      </c>
      <c r="F805" t="str">
        <f>SmtRes!I943</f>
        <v>01.3.02.09-0022</v>
      </c>
      <c r="G805" t="str">
        <f>SmtRes!K943</f>
        <v>Пропан-бутан, смесь техническая</v>
      </c>
      <c r="H805" t="str">
        <f>SmtRes!O943</f>
        <v>кг</v>
      </c>
      <c r="I805">
        <f>SmtRes!Y943*Source!I194</f>
        <v>0.95627200000000001</v>
      </c>
      <c r="J805">
        <f>SmtRes!AO943</f>
        <v>1</v>
      </c>
      <c r="K805">
        <f>SmtRes!AE943</f>
        <v>4.47</v>
      </c>
      <c r="L805">
        <f>SmtRes!DB943</f>
        <v>2.64</v>
      </c>
      <c r="M805">
        <f>ROUND(ROUND(L805*Source!I194, 2)*1, 2)</f>
        <v>4.28</v>
      </c>
      <c r="N805">
        <f>SmtRes!AA943</f>
        <v>42.73</v>
      </c>
      <c r="O805">
        <f>ROUND(ROUND(L805*Source!I194, 2)*SmtRes!DA943, 2)</f>
        <v>40.92</v>
      </c>
      <c r="P805">
        <f>SmtRes!AG943</f>
        <v>0</v>
      </c>
      <c r="Q805">
        <f>SmtRes!DC943</f>
        <v>0</v>
      </c>
      <c r="R805">
        <f>ROUND(ROUND(Q805*Source!I194, 2)*1, 2)</f>
        <v>0</v>
      </c>
      <c r="S805">
        <f>SmtRes!AC943</f>
        <v>0</v>
      </c>
      <c r="T805">
        <f>ROUND(ROUND(Q805*Source!I194, 2)*SmtRes!AK943, 2)</f>
        <v>0</v>
      </c>
      <c r="U805">
        <v>3</v>
      </c>
      <c r="Z805">
        <f>SmtRes!X943</f>
        <v>-1411127917</v>
      </c>
      <c r="AA805">
        <v>83566203</v>
      </c>
      <c r="AB805">
        <v>-697753276</v>
      </c>
    </row>
    <row r="806" spans="1:28" x14ac:dyDescent="0.2">
      <c r="A806">
        <v>20</v>
      </c>
      <c r="B806">
        <v>942</v>
      </c>
      <c r="C806">
        <v>3</v>
      </c>
      <c r="D806">
        <v>0</v>
      </c>
      <c r="E806">
        <f>SmtRes!AV942</f>
        <v>0</v>
      </c>
      <c r="F806" t="str">
        <f>SmtRes!I942</f>
        <v>01.3.02.08-0001</v>
      </c>
      <c r="G806" t="str">
        <f>SmtRes!K942</f>
        <v>Кислород технический газообразный</v>
      </c>
      <c r="H806" t="str">
        <f>SmtRes!O942</f>
        <v>м3</v>
      </c>
      <c r="I806">
        <f>SmtRes!Y942*Source!I194</f>
        <v>3.1605599999999998</v>
      </c>
      <c r="J806">
        <f>SmtRes!AO942</f>
        <v>1</v>
      </c>
      <c r="K806">
        <f>SmtRes!AE942</f>
        <v>8.7899999999999991</v>
      </c>
      <c r="L806">
        <f>SmtRes!DB942</f>
        <v>17.14</v>
      </c>
      <c r="M806">
        <f>ROUND(ROUND(L806*Source!I194, 2)*1, 2)</f>
        <v>27.78</v>
      </c>
      <c r="N806">
        <f>SmtRes!AA942</f>
        <v>84.03</v>
      </c>
      <c r="O806">
        <f>ROUND(ROUND(L806*Source!I194, 2)*SmtRes!DA942, 2)</f>
        <v>265.58</v>
      </c>
      <c r="P806">
        <f>SmtRes!AG942</f>
        <v>0</v>
      </c>
      <c r="Q806">
        <f>SmtRes!DC942</f>
        <v>0</v>
      </c>
      <c r="R806">
        <f>ROUND(ROUND(Q806*Source!I194, 2)*1, 2)</f>
        <v>0</v>
      </c>
      <c r="S806">
        <f>SmtRes!AC942</f>
        <v>0</v>
      </c>
      <c r="T806">
        <f>ROUND(ROUND(Q806*Source!I194, 2)*SmtRes!AK942, 2)</f>
        <v>0</v>
      </c>
      <c r="U806">
        <v>3</v>
      </c>
      <c r="Z806">
        <f>SmtRes!X942</f>
        <v>1597319531</v>
      </c>
      <c r="AA806">
        <v>-1568691806</v>
      </c>
      <c r="AB806">
        <v>1232018711</v>
      </c>
    </row>
    <row r="807" spans="1:28" x14ac:dyDescent="0.2">
      <c r="A807">
        <v>20</v>
      </c>
      <c r="B807">
        <v>941</v>
      </c>
      <c r="C807">
        <v>2</v>
      </c>
      <c r="D807">
        <v>0</v>
      </c>
      <c r="E807">
        <f>SmtRes!AV941</f>
        <v>0</v>
      </c>
      <c r="F807" t="str">
        <f>SmtRes!I941</f>
        <v>91.17.04-171</v>
      </c>
      <c r="G807" t="str">
        <f>SmtRes!K941</f>
        <v>Преобразователи сварочные номинальным сварочным током 315-500 А</v>
      </c>
      <c r="H807" t="str">
        <f>SmtRes!O941</f>
        <v>маш.-ч</v>
      </c>
      <c r="I807">
        <f>SmtRes!Y941*Source!I194</f>
        <v>1.0288838399999998</v>
      </c>
      <c r="J807">
        <f>SmtRes!AO941</f>
        <v>1</v>
      </c>
      <c r="K807">
        <f>SmtRes!AF941</f>
        <v>13.92</v>
      </c>
      <c r="L807">
        <f>SmtRes!DB941</f>
        <v>8.83</v>
      </c>
      <c r="M807">
        <f>ROUND(ROUND(L807*Source!I194, 2)*1, 2)</f>
        <v>14.31</v>
      </c>
      <c r="N807">
        <f>SmtRes!AB941</f>
        <v>197.94</v>
      </c>
      <c r="O807">
        <f>ROUND(ROUND(L807*Source!I194, 2)*SmtRes!DA941, 2)</f>
        <v>203.49</v>
      </c>
      <c r="P807">
        <f>SmtRes!AG941</f>
        <v>0</v>
      </c>
      <c r="Q807">
        <f>SmtRes!DC941</f>
        <v>0</v>
      </c>
      <c r="R807">
        <f>ROUND(ROUND(Q807*Source!I194, 2)*1, 2)</f>
        <v>0</v>
      </c>
      <c r="S807">
        <f>SmtRes!AC941</f>
        <v>0</v>
      </c>
      <c r="T807">
        <f>ROUND(ROUND(Q807*Source!I194, 2)*SmtRes!AK941, 2)</f>
        <v>0</v>
      </c>
      <c r="U807">
        <v>2</v>
      </c>
      <c r="Z807">
        <f>SmtRes!X941</f>
        <v>-700358725</v>
      </c>
      <c r="AA807">
        <v>439687694</v>
      </c>
      <c r="AB807">
        <v>-1346563271</v>
      </c>
    </row>
    <row r="808" spans="1:28" x14ac:dyDescent="0.2">
      <c r="A808">
        <v>20</v>
      </c>
      <c r="B808">
        <v>940</v>
      </c>
      <c r="C808">
        <v>2</v>
      </c>
      <c r="D808">
        <v>0</v>
      </c>
      <c r="E808">
        <f>SmtRes!AV940</f>
        <v>0</v>
      </c>
      <c r="F808" t="str">
        <f>SmtRes!I940</f>
        <v>91.17.04-042</v>
      </c>
      <c r="G808" t="str">
        <f>SmtRes!K940</f>
        <v>Аппарат для газовой сварки и резки</v>
      </c>
      <c r="H808" t="str">
        <f>SmtRes!O940</f>
        <v>маш.-ч</v>
      </c>
      <c r="I808">
        <f>SmtRes!Y940*Source!I194</f>
        <v>5.1015490399999992</v>
      </c>
      <c r="J808">
        <f>SmtRes!AO940</f>
        <v>1</v>
      </c>
      <c r="K808">
        <f>SmtRes!AF940</f>
        <v>1.2</v>
      </c>
      <c r="L808">
        <f>SmtRes!DB940</f>
        <v>3.78</v>
      </c>
      <c r="M808">
        <f>ROUND(ROUND(L808*Source!I194, 2)*1, 2)</f>
        <v>6.13</v>
      </c>
      <c r="N808">
        <f>SmtRes!AB940</f>
        <v>17.059999999999999</v>
      </c>
      <c r="O808">
        <f>ROUND(ROUND(L808*Source!I194, 2)*SmtRes!DA940, 2)</f>
        <v>87.17</v>
      </c>
      <c r="P808">
        <f>SmtRes!AG940</f>
        <v>0</v>
      </c>
      <c r="Q808">
        <f>SmtRes!DC940</f>
        <v>0</v>
      </c>
      <c r="R808">
        <f>ROUND(ROUND(Q808*Source!I194, 2)*1, 2)</f>
        <v>0</v>
      </c>
      <c r="S808">
        <f>SmtRes!AC940</f>
        <v>0</v>
      </c>
      <c r="T808">
        <f>ROUND(ROUND(Q808*Source!I194, 2)*SmtRes!AK940, 2)</f>
        <v>0</v>
      </c>
      <c r="U808">
        <v>2</v>
      </c>
      <c r="Z808">
        <f>SmtRes!X940</f>
        <v>-1135352110</v>
      </c>
      <c r="AA808">
        <v>-1753312835</v>
      </c>
      <c r="AB808">
        <v>-897136582</v>
      </c>
    </row>
    <row r="809" spans="1:28" x14ac:dyDescent="0.2">
      <c r="A809">
        <v>20</v>
      </c>
      <c r="B809">
        <v>939</v>
      </c>
      <c r="C809">
        <v>2</v>
      </c>
      <c r="D809">
        <v>0</v>
      </c>
      <c r="E809">
        <f>SmtRes!AV939</f>
        <v>0</v>
      </c>
      <c r="F809" t="str">
        <f>SmtRes!I939</f>
        <v>91.14.02-001</v>
      </c>
      <c r="G809" t="str">
        <f>SmtRes!K939</f>
        <v>Автомобили бортовые, грузоподъемность до 5 т</v>
      </c>
      <c r="H809" t="str">
        <f>SmtRes!O939</f>
        <v>маш.-ч</v>
      </c>
      <c r="I809">
        <f>SmtRes!Y939*Source!I194</f>
        <v>0.66448747999999991</v>
      </c>
      <c r="J809">
        <f>SmtRes!AO939</f>
        <v>1</v>
      </c>
      <c r="K809">
        <f>SmtRes!AF939</f>
        <v>86.79</v>
      </c>
      <c r="L809">
        <f>SmtRes!DB939</f>
        <v>35.58</v>
      </c>
      <c r="M809">
        <f>ROUND(ROUND(L809*Source!I194, 2)*1, 2)</f>
        <v>57.67</v>
      </c>
      <c r="N809">
        <f>SmtRes!AB939</f>
        <v>1234.1500000000001</v>
      </c>
      <c r="O809">
        <f>ROUND(ROUND(L809*Source!I194, 2)*SmtRes!DA939, 2)</f>
        <v>820.07</v>
      </c>
      <c r="P809">
        <f>SmtRes!AG939</f>
        <v>10.130000000000001</v>
      </c>
      <c r="Q809">
        <f>SmtRes!DC939</f>
        <v>4.1500000000000004</v>
      </c>
      <c r="R809">
        <f>ROUND(ROUND(Q809*Source!I194, 2)*1, 2)</f>
        <v>6.73</v>
      </c>
      <c r="S809">
        <f>SmtRes!AC939</f>
        <v>495.96</v>
      </c>
      <c r="T809">
        <f>ROUND(ROUND(Q809*Source!I194, 2)*SmtRes!AK939, 2)</f>
        <v>329.5</v>
      </c>
      <c r="U809">
        <v>2</v>
      </c>
      <c r="Z809">
        <f>SmtRes!X939</f>
        <v>1171957361</v>
      </c>
      <c r="AA809">
        <v>1399406067</v>
      </c>
      <c r="AB809">
        <v>-337305530</v>
      </c>
    </row>
    <row r="810" spans="1:28" x14ac:dyDescent="0.2">
      <c r="A810">
        <v>20</v>
      </c>
      <c r="B810">
        <v>938</v>
      </c>
      <c r="C810">
        <v>2</v>
      </c>
      <c r="D810">
        <v>0</v>
      </c>
      <c r="E810">
        <f>SmtRes!AV938</f>
        <v>0</v>
      </c>
      <c r="F810" t="str">
        <f>SmtRes!I938</f>
        <v>91.05.05-014</v>
      </c>
      <c r="G810" t="str">
        <f>SmtRes!K938</f>
        <v>Краны на автомобильном ходу, грузоподъемность 10 т</v>
      </c>
      <c r="H810" t="str">
        <f>SmtRes!O938</f>
        <v>маш.-ч</v>
      </c>
      <c r="I810">
        <f>SmtRes!Y938*Source!I194</f>
        <v>0.4501366799999999</v>
      </c>
      <c r="J810">
        <f>SmtRes!AO938</f>
        <v>1</v>
      </c>
      <c r="K810">
        <f>SmtRes!AF938</f>
        <v>112.77</v>
      </c>
      <c r="L810">
        <f>SmtRes!DB938</f>
        <v>31.32</v>
      </c>
      <c r="M810">
        <f>ROUND(ROUND(L810*Source!I194, 2)*1, 2)</f>
        <v>50.76</v>
      </c>
      <c r="N810">
        <f>SmtRes!AB938</f>
        <v>1603.59</v>
      </c>
      <c r="O810">
        <f>ROUND(ROUND(L810*Source!I194, 2)*SmtRes!DA938, 2)</f>
        <v>721.81</v>
      </c>
      <c r="P810">
        <f>SmtRes!AG938</f>
        <v>11.84</v>
      </c>
      <c r="Q810">
        <f>SmtRes!DC938</f>
        <v>3.29</v>
      </c>
      <c r="R810">
        <f>ROUND(ROUND(Q810*Source!I194, 2)*1, 2)</f>
        <v>5.33</v>
      </c>
      <c r="S810">
        <f>SmtRes!AC938</f>
        <v>579.69000000000005</v>
      </c>
      <c r="T810">
        <f>ROUND(ROUND(Q810*Source!I194, 2)*SmtRes!AK938, 2)</f>
        <v>260.95999999999998</v>
      </c>
      <c r="U810">
        <v>2</v>
      </c>
      <c r="Z810">
        <f>SmtRes!X938</f>
        <v>903590057</v>
      </c>
      <c r="AA810">
        <v>1187349410</v>
      </c>
      <c r="AB810">
        <v>135634892</v>
      </c>
    </row>
    <row r="811" spans="1:28" x14ac:dyDescent="0.2">
      <c r="A811">
        <v>20</v>
      </c>
      <c r="B811">
        <v>937</v>
      </c>
      <c r="C811">
        <v>2</v>
      </c>
      <c r="D811">
        <v>0</v>
      </c>
      <c r="E811">
        <f>SmtRes!AV937</f>
        <v>0</v>
      </c>
      <c r="F811" t="str">
        <f>SmtRes!I937</f>
        <v>91.05.02-005</v>
      </c>
      <c r="G811" t="str">
        <f>SmtRes!K937</f>
        <v>Краны козловые, грузоподъемность 32 т</v>
      </c>
      <c r="H811" t="str">
        <f>SmtRes!O937</f>
        <v>маш.-ч</v>
      </c>
      <c r="I811">
        <f>SmtRes!Y937*Source!I194</f>
        <v>3.6010934399999992</v>
      </c>
      <c r="J811">
        <f>SmtRes!AO937</f>
        <v>1</v>
      </c>
      <c r="K811">
        <f>SmtRes!AF937</f>
        <v>121.8</v>
      </c>
      <c r="L811">
        <f>SmtRes!DB937</f>
        <v>270.61</v>
      </c>
      <c r="M811">
        <f>ROUND(ROUND(L811*Source!I194, 2)*1, 2)</f>
        <v>438.6</v>
      </c>
      <c r="N811">
        <f>SmtRes!AB937</f>
        <v>1732</v>
      </c>
      <c r="O811">
        <f>ROUND(ROUND(L811*Source!I194, 2)*SmtRes!DA937, 2)</f>
        <v>6236.89</v>
      </c>
      <c r="P811">
        <f>SmtRes!AG937</f>
        <v>13.49</v>
      </c>
      <c r="Q811">
        <f>SmtRes!DC937</f>
        <v>29.97</v>
      </c>
      <c r="R811">
        <f>ROUND(ROUND(Q811*Source!I194, 2)*1, 2)</f>
        <v>48.58</v>
      </c>
      <c r="S811">
        <f>SmtRes!AC937</f>
        <v>660.47</v>
      </c>
      <c r="T811">
        <f>ROUND(ROUND(Q811*Source!I194, 2)*SmtRes!AK937, 2)</f>
        <v>2378.48</v>
      </c>
      <c r="U811">
        <v>2</v>
      </c>
      <c r="Z811">
        <f>SmtRes!X937</f>
        <v>1732737796</v>
      </c>
      <c r="AA811">
        <v>421420774</v>
      </c>
      <c r="AB811">
        <v>1837299789</v>
      </c>
    </row>
    <row r="812" spans="1:28" x14ac:dyDescent="0.2">
      <c r="A812">
        <v>20</v>
      </c>
      <c r="B812">
        <v>936</v>
      </c>
      <c r="C812">
        <v>2</v>
      </c>
      <c r="D812">
        <v>0</v>
      </c>
      <c r="E812">
        <f>SmtRes!AV936</f>
        <v>0</v>
      </c>
      <c r="F812" t="str">
        <f>SmtRes!I936</f>
        <v>91.05.01-025</v>
      </c>
      <c r="G812" t="str">
        <f>SmtRes!K936</f>
        <v>Краны башенные, грузоподъемность 25-75 т</v>
      </c>
      <c r="H812" t="str">
        <f>SmtRes!O936</f>
        <v>маш.-ч</v>
      </c>
      <c r="I812">
        <f>SmtRes!Y936*Source!I194</f>
        <v>1.4575854399999999</v>
      </c>
      <c r="J812">
        <f>SmtRes!AO936</f>
        <v>1</v>
      </c>
      <c r="K812">
        <f>SmtRes!AF936</f>
        <v>311.73</v>
      </c>
      <c r="L812">
        <f>SmtRes!DB936</f>
        <v>280.33999999999997</v>
      </c>
      <c r="M812">
        <f>ROUND(ROUND(L812*Source!I194, 2)*1, 2)</f>
        <v>454.38</v>
      </c>
      <c r="N812">
        <f>SmtRes!AB936</f>
        <v>4432.8</v>
      </c>
      <c r="O812">
        <f>ROUND(ROUND(L812*Source!I194, 2)*SmtRes!DA936, 2)</f>
        <v>6461.28</v>
      </c>
      <c r="P812">
        <f>SmtRes!AG936</f>
        <v>13.49</v>
      </c>
      <c r="Q812">
        <f>SmtRes!DC936</f>
        <v>12.13</v>
      </c>
      <c r="R812">
        <f>ROUND(ROUND(Q812*Source!I194, 2)*1, 2)</f>
        <v>19.66</v>
      </c>
      <c r="S812">
        <f>SmtRes!AC936</f>
        <v>660.47</v>
      </c>
      <c r="T812">
        <f>ROUND(ROUND(Q812*Source!I194, 2)*SmtRes!AK936, 2)</f>
        <v>962.55</v>
      </c>
      <c r="U812">
        <v>2</v>
      </c>
      <c r="Z812">
        <f>SmtRes!X936</f>
        <v>1104692716</v>
      </c>
      <c r="AA812">
        <v>-589523356</v>
      </c>
      <c r="AB812">
        <v>2113421364</v>
      </c>
    </row>
    <row r="813" spans="1:28" x14ac:dyDescent="0.2">
      <c r="A813">
        <v>20</v>
      </c>
      <c r="B813">
        <v>934</v>
      </c>
      <c r="C813">
        <v>1</v>
      </c>
      <c r="D813">
        <v>0</v>
      </c>
      <c r="E813">
        <f>SmtRes!AV934</f>
        <v>1</v>
      </c>
      <c r="F813" t="str">
        <f>SmtRes!I934</f>
        <v>1-100-44-82</v>
      </c>
      <c r="G813" t="str">
        <f>SmtRes!K934</f>
        <v>Рабочий среднего разряда 4.4</v>
      </c>
      <c r="H813" t="str">
        <f>SmtRes!O934</f>
        <v>чел.-ч.</v>
      </c>
      <c r="I813">
        <f>SmtRes!Y934*Source!I194</f>
        <v>39.119020999999989</v>
      </c>
      <c r="J813">
        <f>SmtRes!AO934</f>
        <v>1</v>
      </c>
      <c r="K813">
        <f>SmtRes!AH934</f>
        <v>9.1199999999999992</v>
      </c>
      <c r="L813">
        <f>SmtRes!DB934</f>
        <v>220.12</v>
      </c>
      <c r="M813">
        <f>ROUND(ROUND(L813*Source!I194, 2)*1, 2)</f>
        <v>356.77</v>
      </c>
      <c r="N813">
        <f>SmtRes!AD934</f>
        <v>446.52</v>
      </c>
      <c r="O813">
        <f>ROUND(ROUND(L813*Source!I194, 2)*SmtRes!DA934, 2)</f>
        <v>17467.46</v>
      </c>
      <c r="P813">
        <f>SmtRes!AG934</f>
        <v>0</v>
      </c>
      <c r="Q813">
        <f>SmtRes!DC934</f>
        <v>0</v>
      </c>
      <c r="R813">
        <f>ROUND(ROUND(Q813*Source!I194, 2)*1, 2)</f>
        <v>0</v>
      </c>
      <c r="S813">
        <f>SmtRes!AC934</f>
        <v>0</v>
      </c>
      <c r="T813">
        <f>ROUND(ROUND(Q813*Source!I194, 2)*SmtRes!AK934, 2)</f>
        <v>0</v>
      </c>
      <c r="U813">
        <v>1</v>
      </c>
      <c r="Z813">
        <f>SmtRes!X934</f>
        <v>1468546570</v>
      </c>
      <c r="AA813">
        <v>-836102727</v>
      </c>
      <c r="AB813">
        <v>-1668464689</v>
      </c>
    </row>
    <row r="814" spans="1:28" x14ac:dyDescent="0.2">
      <c r="A814">
        <v>20</v>
      </c>
      <c r="B814">
        <v>968</v>
      </c>
      <c r="C814">
        <v>3</v>
      </c>
      <c r="D814">
        <v>0</v>
      </c>
      <c r="E814">
        <f>SmtRes!AV968</f>
        <v>0</v>
      </c>
      <c r="F814" t="str">
        <f>SmtRes!I968</f>
        <v>999-9950</v>
      </c>
      <c r="G814" t="str">
        <f>SmtRes!K968</f>
        <v>Вспомогательные ненормируемые материалы (2% от ОЗП)</v>
      </c>
      <c r="H814" t="str">
        <f>SmtRes!O968</f>
        <v>РУБ</v>
      </c>
      <c r="I814">
        <f>SmtRes!Y968*Source!I195</f>
        <v>3.4419839999999997</v>
      </c>
      <c r="J814">
        <f>SmtRes!AO968</f>
        <v>1</v>
      </c>
      <c r="K814">
        <f>SmtRes!AE968</f>
        <v>1</v>
      </c>
      <c r="L814">
        <f>SmtRes!DB968</f>
        <v>21.84</v>
      </c>
      <c r="M814">
        <f>ROUND(ROUND(L814*Source!I195, 2)*1, 2)</f>
        <v>3.44</v>
      </c>
      <c r="N814">
        <f>SmtRes!AA968</f>
        <v>9.56</v>
      </c>
      <c r="O814">
        <f>ROUND(ROUND(L814*Source!I195, 2)*SmtRes!DA968, 2)</f>
        <v>32.89</v>
      </c>
      <c r="P814">
        <f>SmtRes!AG968</f>
        <v>0</v>
      </c>
      <c r="Q814">
        <f>SmtRes!DC968</f>
        <v>0</v>
      </c>
      <c r="R814">
        <f>ROUND(ROUND(Q814*Source!I195, 2)*1, 2)</f>
        <v>0</v>
      </c>
      <c r="S814">
        <f>SmtRes!AC968</f>
        <v>0</v>
      </c>
      <c r="T814">
        <f>ROUND(ROUND(Q814*Source!I195, 2)*SmtRes!AK968, 2)</f>
        <v>0</v>
      </c>
      <c r="U814">
        <v>3</v>
      </c>
      <c r="Z814">
        <f>SmtRes!X968</f>
        <v>-1731369543</v>
      </c>
      <c r="AA814">
        <v>-1544322804</v>
      </c>
      <c r="AB814">
        <v>1831113819</v>
      </c>
    </row>
    <row r="815" spans="1:28" x14ac:dyDescent="0.2">
      <c r="A815">
        <v>20</v>
      </c>
      <c r="B815">
        <v>967</v>
      </c>
      <c r="C815">
        <v>3</v>
      </c>
      <c r="D815">
        <v>0</v>
      </c>
      <c r="E815">
        <f>SmtRes!AV967</f>
        <v>0</v>
      </c>
      <c r="F815" t="str">
        <f>SmtRes!I967</f>
        <v>01.7.11.07-0044</v>
      </c>
      <c r="G815" t="str">
        <f>SmtRes!K967</f>
        <v>Электроды диаметром 5 мм Э42</v>
      </c>
      <c r="H815" t="str">
        <f>SmtRes!O967</f>
        <v>т</v>
      </c>
      <c r="I815">
        <f>SmtRes!Y967*Source!I195</f>
        <v>2.9943999999999999E-3</v>
      </c>
      <c r="J815">
        <f>SmtRes!AO967</f>
        <v>1</v>
      </c>
      <c r="K815">
        <f>SmtRes!AE967</f>
        <v>10397.450000000001</v>
      </c>
      <c r="L815">
        <f>SmtRes!DB967</f>
        <v>197.55</v>
      </c>
      <c r="M815">
        <f>ROUND(ROUND(L815*Source!I195, 2)*1, 2)</f>
        <v>31.13</v>
      </c>
      <c r="N815">
        <f>SmtRes!AA967</f>
        <v>99399.62</v>
      </c>
      <c r="O815">
        <f>ROUND(ROUND(L815*Source!I195, 2)*SmtRes!DA967, 2)</f>
        <v>297.60000000000002</v>
      </c>
      <c r="P815">
        <f>SmtRes!AG967</f>
        <v>0</v>
      </c>
      <c r="Q815">
        <f>SmtRes!DC967</f>
        <v>0</v>
      </c>
      <c r="R815">
        <f>ROUND(ROUND(Q815*Source!I195, 2)*1, 2)</f>
        <v>0</v>
      </c>
      <c r="S815">
        <f>SmtRes!AC967</f>
        <v>0</v>
      </c>
      <c r="T815">
        <f>ROUND(ROUND(Q815*Source!I195, 2)*SmtRes!AK967, 2)</f>
        <v>0</v>
      </c>
      <c r="U815">
        <v>3</v>
      </c>
      <c r="Z815">
        <f>SmtRes!X967</f>
        <v>1392569568</v>
      </c>
      <c r="AA815">
        <v>1042670337</v>
      </c>
      <c r="AB815">
        <v>-795158670</v>
      </c>
    </row>
    <row r="816" spans="1:28" x14ac:dyDescent="0.2">
      <c r="A816">
        <v>20</v>
      </c>
      <c r="B816">
        <v>966</v>
      </c>
      <c r="C816">
        <v>3</v>
      </c>
      <c r="D816">
        <v>0</v>
      </c>
      <c r="E816">
        <f>SmtRes!AV966</f>
        <v>0</v>
      </c>
      <c r="F816" t="str">
        <f>SmtRes!I966</f>
        <v>01.3.02.09-0022</v>
      </c>
      <c r="G816" t="str">
        <f>SmtRes!K966</f>
        <v>Пропан-бутан, смесь техническая</v>
      </c>
      <c r="H816" t="str">
        <f>SmtRes!O966</f>
        <v>кг</v>
      </c>
      <c r="I816">
        <f>SmtRes!Y966*Source!I195</f>
        <v>3.1519999999999999E-2</v>
      </c>
      <c r="J816">
        <f>SmtRes!AO966</f>
        <v>1</v>
      </c>
      <c r="K816">
        <f>SmtRes!AE966</f>
        <v>4.47</v>
      </c>
      <c r="L816">
        <f>SmtRes!DB966</f>
        <v>0.89</v>
      </c>
      <c r="M816">
        <f>ROUND(ROUND(L816*Source!I195, 2)*1, 2)</f>
        <v>0.14000000000000001</v>
      </c>
      <c r="N816">
        <f>SmtRes!AA966</f>
        <v>42.73</v>
      </c>
      <c r="O816">
        <f>ROUND(ROUND(L816*Source!I195, 2)*SmtRes!DA966, 2)</f>
        <v>1.34</v>
      </c>
      <c r="P816">
        <f>SmtRes!AG966</f>
        <v>0</v>
      </c>
      <c r="Q816">
        <f>SmtRes!DC966</f>
        <v>0</v>
      </c>
      <c r="R816">
        <f>ROUND(ROUND(Q816*Source!I195, 2)*1, 2)</f>
        <v>0</v>
      </c>
      <c r="S816">
        <f>SmtRes!AC966</f>
        <v>0</v>
      </c>
      <c r="T816">
        <f>ROUND(ROUND(Q816*Source!I195, 2)*SmtRes!AK966, 2)</f>
        <v>0</v>
      </c>
      <c r="U816">
        <v>3</v>
      </c>
      <c r="Z816">
        <f>SmtRes!X966</f>
        <v>-1411127917</v>
      </c>
      <c r="AA816">
        <v>83566203</v>
      </c>
      <c r="AB816">
        <v>-697753276</v>
      </c>
    </row>
    <row r="817" spans="1:28" x14ac:dyDescent="0.2">
      <c r="A817">
        <v>20</v>
      </c>
      <c r="B817">
        <v>965</v>
      </c>
      <c r="C817">
        <v>3</v>
      </c>
      <c r="D817">
        <v>0</v>
      </c>
      <c r="E817">
        <f>SmtRes!AV965</f>
        <v>0</v>
      </c>
      <c r="F817" t="str">
        <f>SmtRes!I965</f>
        <v>01.3.02.08-0001</v>
      </c>
      <c r="G817" t="str">
        <f>SmtRes!K965</f>
        <v>Кислород технический газообразный</v>
      </c>
      <c r="H817" t="str">
        <f>SmtRes!O965</f>
        <v>м3</v>
      </c>
      <c r="I817">
        <f>SmtRes!Y965*Source!I195</f>
        <v>9.4559999999999991E-2</v>
      </c>
      <c r="J817">
        <f>SmtRes!AO965</f>
        <v>1</v>
      </c>
      <c r="K817">
        <f>SmtRes!AE965</f>
        <v>8.7899999999999991</v>
      </c>
      <c r="L817">
        <f>SmtRes!DB965</f>
        <v>5.27</v>
      </c>
      <c r="M817">
        <f>ROUND(ROUND(L817*Source!I195, 2)*1, 2)</f>
        <v>0.83</v>
      </c>
      <c r="N817">
        <f>SmtRes!AA965</f>
        <v>84.03</v>
      </c>
      <c r="O817">
        <f>ROUND(ROUND(L817*Source!I195, 2)*SmtRes!DA965, 2)</f>
        <v>7.93</v>
      </c>
      <c r="P817">
        <f>SmtRes!AG965</f>
        <v>0</v>
      </c>
      <c r="Q817">
        <f>SmtRes!DC965</f>
        <v>0</v>
      </c>
      <c r="R817">
        <f>ROUND(ROUND(Q817*Source!I195, 2)*1, 2)</f>
        <v>0</v>
      </c>
      <c r="S817">
        <f>SmtRes!AC965</f>
        <v>0</v>
      </c>
      <c r="T817">
        <f>ROUND(ROUND(Q817*Source!I195, 2)*SmtRes!AK965, 2)</f>
        <v>0</v>
      </c>
      <c r="U817">
        <v>3</v>
      </c>
      <c r="Z817">
        <f>SmtRes!X965</f>
        <v>1597319531</v>
      </c>
      <c r="AA817">
        <v>-1568691806</v>
      </c>
      <c r="AB817">
        <v>1232018711</v>
      </c>
    </row>
    <row r="818" spans="1:28" x14ac:dyDescent="0.2">
      <c r="A818">
        <v>20</v>
      </c>
      <c r="B818">
        <v>964</v>
      </c>
      <c r="C818">
        <v>2</v>
      </c>
      <c r="D818">
        <v>0</v>
      </c>
      <c r="E818">
        <f>SmtRes!AV964</f>
        <v>0</v>
      </c>
      <c r="F818" t="str">
        <f>SmtRes!I964</f>
        <v>91.21.19-031</v>
      </c>
      <c r="G818" t="str">
        <f>SmtRes!K964</f>
        <v>Станок сверлильный</v>
      </c>
      <c r="H818" t="str">
        <f>SmtRes!O964</f>
        <v>маш.-ч</v>
      </c>
      <c r="I818">
        <f>SmtRes!Y964*Source!I195</f>
        <v>0.50022239999999984</v>
      </c>
      <c r="J818">
        <f>SmtRes!AO964</f>
        <v>1</v>
      </c>
      <c r="K818">
        <f>SmtRes!AF964</f>
        <v>2.4</v>
      </c>
      <c r="L818">
        <f>SmtRes!DB964</f>
        <v>7.62</v>
      </c>
      <c r="M818">
        <f>ROUND(ROUND(L818*Source!I195, 2)*1, 2)</f>
        <v>1.2</v>
      </c>
      <c r="N818">
        <f>SmtRes!AB964</f>
        <v>34.130000000000003</v>
      </c>
      <c r="O818">
        <f>ROUND(ROUND(L818*Source!I195, 2)*SmtRes!DA964, 2)</f>
        <v>17.059999999999999</v>
      </c>
      <c r="P818">
        <f>SmtRes!AG964</f>
        <v>0</v>
      </c>
      <c r="Q818">
        <f>SmtRes!DC964</f>
        <v>0</v>
      </c>
      <c r="R818">
        <f>ROUND(ROUND(Q818*Source!I195, 2)*1, 2)</f>
        <v>0</v>
      </c>
      <c r="S818">
        <f>SmtRes!AC964</f>
        <v>0</v>
      </c>
      <c r="T818">
        <f>ROUND(ROUND(Q818*Source!I195, 2)*SmtRes!AK964, 2)</f>
        <v>0</v>
      </c>
      <c r="U818">
        <v>2</v>
      </c>
      <c r="Z818">
        <f>SmtRes!X964</f>
        <v>-1230184811</v>
      </c>
      <c r="AA818">
        <v>228018258</v>
      </c>
      <c r="AB818">
        <v>1587757892</v>
      </c>
    </row>
    <row r="819" spans="1:28" x14ac:dyDescent="0.2">
      <c r="A819">
        <v>20</v>
      </c>
      <c r="B819">
        <v>963</v>
      </c>
      <c r="C819">
        <v>2</v>
      </c>
      <c r="D819">
        <v>0</v>
      </c>
      <c r="E819">
        <f>SmtRes!AV963</f>
        <v>0</v>
      </c>
      <c r="F819" t="str">
        <f>SmtRes!I963</f>
        <v>91.21.16-001</v>
      </c>
      <c r="G819" t="str">
        <f>SmtRes!K963</f>
        <v>Пресс-ножницы комбинированные</v>
      </c>
      <c r="H819" t="str">
        <f>SmtRes!O963</f>
        <v>маш.-ч</v>
      </c>
      <c r="I819">
        <f>SmtRes!Y963*Source!I195</f>
        <v>0.16674079999999997</v>
      </c>
      <c r="J819">
        <f>SmtRes!AO963</f>
        <v>1</v>
      </c>
      <c r="K819">
        <f>SmtRes!AF963</f>
        <v>14.3</v>
      </c>
      <c r="L819">
        <f>SmtRes!DB963</f>
        <v>15.13</v>
      </c>
      <c r="M819">
        <f>ROUND(ROUND(L819*Source!I195, 2)*1, 2)</f>
        <v>2.38</v>
      </c>
      <c r="N819">
        <f>SmtRes!AB963</f>
        <v>203.35</v>
      </c>
      <c r="O819">
        <f>ROUND(ROUND(L819*Source!I195, 2)*SmtRes!DA963, 2)</f>
        <v>33.840000000000003</v>
      </c>
      <c r="P819">
        <f>SmtRes!AG963</f>
        <v>8.82</v>
      </c>
      <c r="Q819">
        <f>SmtRes!DC963</f>
        <v>10.27</v>
      </c>
      <c r="R819">
        <f>ROUND(ROUND(Q819*Source!I195, 2)*1, 2)</f>
        <v>1.62</v>
      </c>
      <c r="S819">
        <f>SmtRes!AC963</f>
        <v>431.83</v>
      </c>
      <c r="T819">
        <f>ROUND(ROUND(Q819*Source!I195, 2)*SmtRes!AK963, 2)</f>
        <v>79.319999999999993</v>
      </c>
      <c r="U819">
        <v>2</v>
      </c>
      <c r="Z819">
        <f>SmtRes!X963</f>
        <v>-575501913</v>
      </c>
      <c r="AA819">
        <v>1649159373</v>
      </c>
      <c r="AB819">
        <v>-48586562</v>
      </c>
    </row>
    <row r="820" spans="1:28" x14ac:dyDescent="0.2">
      <c r="A820">
        <v>20</v>
      </c>
      <c r="B820">
        <v>962</v>
      </c>
      <c r="C820">
        <v>2</v>
      </c>
      <c r="D820">
        <v>0</v>
      </c>
      <c r="E820">
        <f>SmtRes!AV962</f>
        <v>0</v>
      </c>
      <c r="F820" t="str">
        <f>SmtRes!I962</f>
        <v>91.17.04-042</v>
      </c>
      <c r="G820" t="str">
        <f>SmtRes!K962</f>
        <v>Аппарат для газовой сварки и резки</v>
      </c>
      <c r="H820" t="str">
        <f>SmtRes!O962</f>
        <v>маш.-ч</v>
      </c>
      <c r="I820">
        <f>SmtRes!Y962*Source!I195</f>
        <v>0.18758339999999996</v>
      </c>
      <c r="J820">
        <f>SmtRes!AO962</f>
        <v>1</v>
      </c>
      <c r="K820">
        <f>SmtRes!AF962</f>
        <v>1.2</v>
      </c>
      <c r="L820">
        <f>SmtRes!DB962</f>
        <v>1.43</v>
      </c>
      <c r="M820">
        <f>ROUND(ROUND(L820*Source!I195, 2)*1, 2)</f>
        <v>0.23</v>
      </c>
      <c r="N820">
        <f>SmtRes!AB962</f>
        <v>17.059999999999999</v>
      </c>
      <c r="O820">
        <f>ROUND(ROUND(L820*Source!I195, 2)*SmtRes!DA962, 2)</f>
        <v>3.27</v>
      </c>
      <c r="P820">
        <f>SmtRes!AG962</f>
        <v>0</v>
      </c>
      <c r="Q820">
        <f>SmtRes!DC962</f>
        <v>0</v>
      </c>
      <c r="R820">
        <f>ROUND(ROUND(Q820*Source!I195, 2)*1, 2)</f>
        <v>0</v>
      </c>
      <c r="S820">
        <f>SmtRes!AC962</f>
        <v>0</v>
      </c>
      <c r="T820">
        <f>ROUND(ROUND(Q820*Source!I195, 2)*SmtRes!AK962, 2)</f>
        <v>0</v>
      </c>
      <c r="U820">
        <v>2</v>
      </c>
      <c r="Z820">
        <f>SmtRes!X962</f>
        <v>-1135352110</v>
      </c>
      <c r="AA820">
        <v>-1753312835</v>
      </c>
      <c r="AB820">
        <v>-897136582</v>
      </c>
    </row>
    <row r="821" spans="1:28" x14ac:dyDescent="0.2">
      <c r="A821">
        <v>20</v>
      </c>
      <c r="B821">
        <v>961</v>
      </c>
      <c r="C821">
        <v>2</v>
      </c>
      <c r="D821">
        <v>0</v>
      </c>
      <c r="E821">
        <f>SmtRes!AV961</f>
        <v>0</v>
      </c>
      <c r="F821" t="str">
        <f>SmtRes!I961</f>
        <v>91.17.04-011</v>
      </c>
      <c r="G821" t="str">
        <f>SmtRes!K961</f>
        <v>Автоматы сварочные номинальным сварочным током 450-1250 А</v>
      </c>
      <c r="H821" t="str">
        <f>SmtRes!O961</f>
        <v>маш.-ч</v>
      </c>
      <c r="I821">
        <f>SmtRes!Y961*Source!I195</f>
        <v>9.0456883999999977</v>
      </c>
      <c r="J821">
        <f>SmtRes!AO961</f>
        <v>1</v>
      </c>
      <c r="K821">
        <f>SmtRes!AF961</f>
        <v>45.41</v>
      </c>
      <c r="L821">
        <f>SmtRes!DB961</f>
        <v>2606.37</v>
      </c>
      <c r="M821">
        <f>ROUND(ROUND(L821*Source!I195, 2)*1, 2)</f>
        <v>410.76</v>
      </c>
      <c r="N821">
        <f>SmtRes!AB961</f>
        <v>645.73</v>
      </c>
      <c r="O821">
        <f>ROUND(ROUND(L821*Source!I195, 2)*SmtRes!DA961, 2)</f>
        <v>5841.01</v>
      </c>
      <c r="P821">
        <f>SmtRes!AG961</f>
        <v>0</v>
      </c>
      <c r="Q821">
        <f>SmtRes!DC961</f>
        <v>0</v>
      </c>
      <c r="R821">
        <f>ROUND(ROUND(Q821*Source!I195, 2)*1, 2)</f>
        <v>0</v>
      </c>
      <c r="S821">
        <f>SmtRes!AC961</f>
        <v>0</v>
      </c>
      <c r="T821">
        <f>ROUND(ROUND(Q821*Source!I195, 2)*SmtRes!AK961, 2)</f>
        <v>0</v>
      </c>
      <c r="U821">
        <v>2</v>
      </c>
      <c r="Z821">
        <f>SmtRes!X961</f>
        <v>-1102194877</v>
      </c>
      <c r="AA821">
        <v>-1606468575</v>
      </c>
      <c r="AB821">
        <v>772401555</v>
      </c>
    </row>
    <row r="822" spans="1:28" x14ac:dyDescent="0.2">
      <c r="A822">
        <v>20</v>
      </c>
      <c r="B822">
        <v>960</v>
      </c>
      <c r="C822">
        <v>2</v>
      </c>
      <c r="D822">
        <v>0</v>
      </c>
      <c r="E822">
        <f>SmtRes!AV960</f>
        <v>0</v>
      </c>
      <c r="F822" t="str">
        <f>SmtRes!I960</f>
        <v>91.14.02-002</v>
      </c>
      <c r="G822" t="str">
        <f>SmtRes!K960</f>
        <v>Автомобили бортовые, грузоподъемность до 8 т</v>
      </c>
      <c r="H822" t="str">
        <f>SmtRes!O960</f>
        <v>маш.-ч</v>
      </c>
      <c r="I822">
        <f>SmtRes!Y960*Source!I195</f>
        <v>0.10421299999999997</v>
      </c>
      <c r="J822">
        <f>SmtRes!AO960</f>
        <v>1</v>
      </c>
      <c r="K822">
        <f>SmtRes!AF960</f>
        <v>107.03</v>
      </c>
      <c r="L822">
        <f>SmtRes!DB960</f>
        <v>70.78</v>
      </c>
      <c r="M822">
        <f>ROUND(ROUND(L822*Source!I195, 2)*1, 2)</f>
        <v>11.15</v>
      </c>
      <c r="N822">
        <f>SmtRes!AB960</f>
        <v>1521.97</v>
      </c>
      <c r="O822">
        <f>ROUND(ROUND(L822*Source!I195, 2)*SmtRes!DA960, 2)</f>
        <v>158.55000000000001</v>
      </c>
      <c r="P822">
        <f>SmtRes!AG960</f>
        <v>10.130000000000001</v>
      </c>
      <c r="Q822">
        <f>SmtRes!DC960</f>
        <v>7.38</v>
      </c>
      <c r="R822">
        <f>ROUND(ROUND(Q822*Source!I195, 2)*1, 2)</f>
        <v>1.1599999999999999</v>
      </c>
      <c r="S822">
        <f>SmtRes!AC960</f>
        <v>495.96</v>
      </c>
      <c r="T822">
        <f>ROUND(ROUND(Q822*Source!I195, 2)*SmtRes!AK960, 2)</f>
        <v>56.79</v>
      </c>
      <c r="U822">
        <v>2</v>
      </c>
      <c r="Z822">
        <f>SmtRes!X960</f>
        <v>1565185662</v>
      </c>
      <c r="AA822">
        <v>714135053</v>
      </c>
      <c r="AB822">
        <v>57213464</v>
      </c>
    </row>
    <row r="823" spans="1:28" x14ac:dyDescent="0.2">
      <c r="A823">
        <v>20</v>
      </c>
      <c r="B823">
        <v>959</v>
      </c>
      <c r="C823">
        <v>2</v>
      </c>
      <c r="D823">
        <v>0</v>
      </c>
      <c r="E823">
        <f>SmtRes!AV959</f>
        <v>0</v>
      </c>
      <c r="F823" t="str">
        <f>SmtRes!I959</f>
        <v>91.06.03-062</v>
      </c>
      <c r="G823" t="str">
        <f>SmtRes!K959</f>
        <v>Лебедки электрические тяговым усилием до 31,39 кН (3,2 т)</v>
      </c>
      <c r="H823" t="str">
        <f>SmtRes!O959</f>
        <v>маш.-ч</v>
      </c>
      <c r="I823">
        <f>SmtRes!Y959*Source!I195</f>
        <v>0.28554361999999994</v>
      </c>
      <c r="J823">
        <f>SmtRes!AO959</f>
        <v>1</v>
      </c>
      <c r="K823">
        <f>SmtRes!AF959</f>
        <v>6.99</v>
      </c>
      <c r="L823">
        <f>SmtRes!DB959</f>
        <v>12.67</v>
      </c>
      <c r="M823">
        <f>ROUND(ROUND(L823*Source!I195, 2)*1, 2)</f>
        <v>2</v>
      </c>
      <c r="N823">
        <f>SmtRes!AB959</f>
        <v>99.4</v>
      </c>
      <c r="O823">
        <f>ROUND(ROUND(L823*Source!I195, 2)*SmtRes!DA959, 2)</f>
        <v>28.44</v>
      </c>
      <c r="P823">
        <f>SmtRes!AG959</f>
        <v>0</v>
      </c>
      <c r="Q823">
        <f>SmtRes!DC959</f>
        <v>0</v>
      </c>
      <c r="R823">
        <f>ROUND(ROUND(Q823*Source!I195, 2)*1, 2)</f>
        <v>0</v>
      </c>
      <c r="S823">
        <f>SmtRes!AC959</f>
        <v>0</v>
      </c>
      <c r="T823">
        <f>ROUND(ROUND(Q823*Source!I195, 2)*SmtRes!AK959, 2)</f>
        <v>0</v>
      </c>
      <c r="U823">
        <v>2</v>
      </c>
      <c r="Z823">
        <f>SmtRes!X959</f>
        <v>-1684488578</v>
      </c>
      <c r="AA823">
        <v>-882085454</v>
      </c>
      <c r="AB823">
        <v>-173233373</v>
      </c>
    </row>
    <row r="824" spans="1:28" x14ac:dyDescent="0.2">
      <c r="A824">
        <v>20</v>
      </c>
      <c r="B824">
        <v>958</v>
      </c>
      <c r="C824">
        <v>2</v>
      </c>
      <c r="D824">
        <v>0</v>
      </c>
      <c r="E824">
        <f>SmtRes!AV958</f>
        <v>0</v>
      </c>
      <c r="F824" t="str">
        <f>SmtRes!I958</f>
        <v>91.05.05-014</v>
      </c>
      <c r="G824" t="str">
        <f>SmtRes!K958</f>
        <v>Краны на автомобильном ходу, грузоподъемность 10 т</v>
      </c>
      <c r="H824" t="str">
        <f>SmtRes!O958</f>
        <v>маш.-ч</v>
      </c>
      <c r="I824">
        <f>SmtRes!Y958*Source!I195</f>
        <v>0.10421299999999997</v>
      </c>
      <c r="J824">
        <f>SmtRes!AO958</f>
        <v>1</v>
      </c>
      <c r="K824">
        <f>SmtRes!AF958</f>
        <v>112.77</v>
      </c>
      <c r="L824">
        <f>SmtRes!DB958</f>
        <v>74.58</v>
      </c>
      <c r="M824">
        <f>ROUND(ROUND(L824*Source!I195, 2)*1, 2)</f>
        <v>11.75</v>
      </c>
      <c r="N824">
        <f>SmtRes!AB958</f>
        <v>1603.59</v>
      </c>
      <c r="O824">
        <f>ROUND(ROUND(L824*Source!I195, 2)*SmtRes!DA958, 2)</f>
        <v>167.09</v>
      </c>
      <c r="P824">
        <f>SmtRes!AG958</f>
        <v>11.84</v>
      </c>
      <c r="Q824">
        <f>SmtRes!DC958</f>
        <v>8.61</v>
      </c>
      <c r="R824">
        <f>ROUND(ROUND(Q824*Source!I195, 2)*1, 2)</f>
        <v>1.36</v>
      </c>
      <c r="S824">
        <f>SmtRes!AC958</f>
        <v>579.69000000000005</v>
      </c>
      <c r="T824">
        <f>ROUND(ROUND(Q824*Source!I195, 2)*SmtRes!AK958, 2)</f>
        <v>66.59</v>
      </c>
      <c r="U824">
        <v>2</v>
      </c>
      <c r="Z824">
        <f>SmtRes!X958</f>
        <v>903590057</v>
      </c>
      <c r="AA824">
        <v>1187349410</v>
      </c>
      <c r="AB824">
        <v>135634892</v>
      </c>
    </row>
    <row r="825" spans="1:28" x14ac:dyDescent="0.2">
      <c r="A825">
        <v>20</v>
      </c>
      <c r="B825">
        <v>956</v>
      </c>
      <c r="C825">
        <v>1</v>
      </c>
      <c r="D825">
        <v>0</v>
      </c>
      <c r="E825">
        <f>SmtRes!AV956</f>
        <v>1</v>
      </c>
      <c r="F825" t="str">
        <f>SmtRes!I956</f>
        <v>1-100-38-82</v>
      </c>
      <c r="G825" t="str">
        <f>SmtRes!K956</f>
        <v>Рабочий среднего разряда 3.8</v>
      </c>
      <c r="H825" t="str">
        <f>SmtRes!O956</f>
        <v>чел.-ч.</v>
      </c>
      <c r="I825">
        <f>SmtRes!Y956*Source!I195</f>
        <v>27.095379999999995</v>
      </c>
      <c r="J825">
        <f>SmtRes!AO956</f>
        <v>1</v>
      </c>
      <c r="K825">
        <f>SmtRes!AH956</f>
        <v>8.4</v>
      </c>
      <c r="L825">
        <f>SmtRes!DB956</f>
        <v>1588.59</v>
      </c>
      <c r="M825">
        <f>ROUND(ROUND(L825*Source!I195, 2)*1, 2)</f>
        <v>250.36</v>
      </c>
      <c r="N825">
        <f>SmtRes!AD956</f>
        <v>411.26</v>
      </c>
      <c r="O825">
        <f>ROUND(ROUND(L825*Source!I195, 2)*SmtRes!DA956, 2)</f>
        <v>12257.63</v>
      </c>
      <c r="P825">
        <f>SmtRes!AG956</f>
        <v>0</v>
      </c>
      <c r="Q825">
        <f>SmtRes!DC956</f>
        <v>0</v>
      </c>
      <c r="R825">
        <f>ROUND(ROUND(Q825*Source!I195, 2)*1, 2)</f>
        <v>0</v>
      </c>
      <c r="S825">
        <f>SmtRes!AC956</f>
        <v>0</v>
      </c>
      <c r="T825">
        <f>ROUND(ROUND(Q825*Source!I195, 2)*SmtRes!AK956, 2)</f>
        <v>0</v>
      </c>
      <c r="U825">
        <v>1</v>
      </c>
      <c r="Z825">
        <f>SmtRes!X956</f>
        <v>300547253</v>
      </c>
      <c r="AA825">
        <v>-4682588</v>
      </c>
      <c r="AB825">
        <v>-1172100142</v>
      </c>
    </row>
    <row r="826" spans="1:28" x14ac:dyDescent="0.2">
      <c r="A826">
        <f>Source!A196</f>
        <v>17</v>
      </c>
      <c r="B826">
        <v>196</v>
      </c>
      <c r="C826">
        <v>3</v>
      </c>
      <c r="D826">
        <f>Source!BI196</f>
        <v>1</v>
      </c>
      <c r="E826">
        <f>Source!FS196</f>
        <v>0</v>
      </c>
      <c r="F826" t="str">
        <f>Source!F196</f>
        <v>08.3.11.01-0054</v>
      </c>
      <c r="G826" t="str">
        <f>Source!G196</f>
        <v>швеллер 16у ГОСТ 8240-97</v>
      </c>
      <c r="H826" t="str">
        <f>Source!H196</f>
        <v>т</v>
      </c>
      <c r="I826">
        <f>Source!I196</f>
        <v>8.4620000000000001E-2</v>
      </c>
      <c r="J826">
        <v>1</v>
      </c>
      <c r="K826">
        <f>Source!AC196</f>
        <v>7583.68</v>
      </c>
      <c r="M826">
        <f>ROUND(K826*I826, 2)</f>
        <v>641.73</v>
      </c>
      <c r="N826">
        <f>Source!AC196*IF(Source!BC196&lt;&gt; 0, Source!BC196, 1)</f>
        <v>72499.980800000005</v>
      </c>
      <c r="O826">
        <f>ROUND(N826*I826, 2)</f>
        <v>6134.95</v>
      </c>
      <c r="P826">
        <f>Source!AE196</f>
        <v>0</v>
      </c>
      <c r="R826">
        <f>ROUND(P826*I826, 2)</f>
        <v>0</v>
      </c>
      <c r="S826">
        <f>Source!AE196*IF(Source!BS196&lt;&gt; 0, Source!BS196, 1)</f>
        <v>0</v>
      </c>
      <c r="T826">
        <f>ROUND(S826*I826, 2)</f>
        <v>0</v>
      </c>
      <c r="U826">
        <v>3</v>
      </c>
      <c r="Z826">
        <f>Source!GF196</f>
        <v>69734422</v>
      </c>
      <c r="AA826">
        <v>-477895813</v>
      </c>
      <c r="AB826">
        <v>1647453882</v>
      </c>
    </row>
    <row r="827" spans="1:28" x14ac:dyDescent="0.2">
      <c r="A827">
        <f>Source!A197</f>
        <v>17</v>
      </c>
      <c r="B827">
        <v>197</v>
      </c>
      <c r="C827">
        <v>3</v>
      </c>
      <c r="D827">
        <f>Source!BI197</f>
        <v>1</v>
      </c>
      <c r="E827">
        <f>Source!FS197</f>
        <v>0</v>
      </c>
      <c r="F827" t="str">
        <f>Source!F197</f>
        <v>08.3.05.02-0058</v>
      </c>
      <c r="G827" t="str">
        <f>Source!G197</f>
        <v>лист 8  ГОСТ 19903-2015, сталь С 255</v>
      </c>
      <c r="H827" t="str">
        <f>Source!H197</f>
        <v>т</v>
      </c>
      <c r="I827">
        <f>Source!I197</f>
        <v>3.3119999999999997E-2</v>
      </c>
      <c r="J827">
        <v>1</v>
      </c>
      <c r="K827">
        <f>Source!AC197</f>
        <v>7112.97</v>
      </c>
      <c r="M827">
        <f>ROUND(K827*I827, 2)</f>
        <v>235.58</v>
      </c>
      <c r="N827">
        <f>Source!AC197*IF(Source!BC197&lt;&gt; 0, Source!BC197, 1)</f>
        <v>67999.993200000012</v>
      </c>
      <c r="O827">
        <f>ROUND(N827*I827, 2)</f>
        <v>2252.16</v>
      </c>
      <c r="P827">
        <f>Source!AE197</f>
        <v>0</v>
      </c>
      <c r="R827">
        <f>ROUND(P827*I827, 2)</f>
        <v>0</v>
      </c>
      <c r="S827">
        <f>Source!AE197*IF(Source!BS197&lt;&gt; 0, Source!BS197, 1)</f>
        <v>0</v>
      </c>
      <c r="T827">
        <f>ROUND(S827*I827, 2)</f>
        <v>0</v>
      </c>
      <c r="U827">
        <v>3</v>
      </c>
      <c r="Z827">
        <f>Source!GF197</f>
        <v>2137900093</v>
      </c>
      <c r="AA827">
        <v>-1618100798</v>
      </c>
      <c r="AB827">
        <v>-650409308</v>
      </c>
    </row>
    <row r="828" spans="1:28" x14ac:dyDescent="0.2">
      <c r="A828">
        <f>Source!A198</f>
        <v>17</v>
      </c>
      <c r="B828">
        <v>198</v>
      </c>
      <c r="C828">
        <v>3</v>
      </c>
      <c r="D828">
        <f>Source!BI198</f>
        <v>1</v>
      </c>
      <c r="E828">
        <f>Source!FS198</f>
        <v>0</v>
      </c>
      <c r="F828" t="str">
        <f>Source!F198</f>
        <v>08.3.08.02-0025</v>
      </c>
      <c r="G828" t="str">
        <f>Source!G198</f>
        <v>уголок 75х75х6 ГОСТ 8509-93</v>
      </c>
      <c r="H828" t="str">
        <f>Source!H198</f>
        <v>т</v>
      </c>
      <c r="I828">
        <f>Source!I198</f>
        <v>4.0867199999999999E-2</v>
      </c>
      <c r="J828">
        <v>1</v>
      </c>
      <c r="K828">
        <f>Source!AC198</f>
        <v>7496.44</v>
      </c>
      <c r="M828">
        <f>ROUND(K828*I828, 2)</f>
        <v>306.36</v>
      </c>
      <c r="N828">
        <f>Source!AC198*IF(Source!BC198&lt;&gt; 0, Source!BC198, 1)</f>
        <v>71665.966400000005</v>
      </c>
      <c r="O828">
        <f>ROUND(N828*I828, 2)</f>
        <v>2928.79</v>
      </c>
      <c r="P828">
        <f>Source!AE198</f>
        <v>0</v>
      </c>
      <c r="R828">
        <f>ROUND(P828*I828, 2)</f>
        <v>0</v>
      </c>
      <c r="S828">
        <f>Source!AE198*IF(Source!BS198&lt;&gt; 0, Source!BS198, 1)</f>
        <v>0</v>
      </c>
      <c r="T828">
        <f>ROUND(S828*I828, 2)</f>
        <v>0</v>
      </c>
      <c r="U828">
        <v>3</v>
      </c>
      <c r="Z828">
        <f>Source!GF198</f>
        <v>2121959860</v>
      </c>
      <c r="AA828">
        <v>1469013559</v>
      </c>
      <c r="AB828">
        <v>222341857</v>
      </c>
    </row>
    <row r="829" spans="1:28" x14ac:dyDescent="0.2">
      <c r="A829">
        <v>20</v>
      </c>
      <c r="B829">
        <v>983</v>
      </c>
      <c r="C829">
        <v>3</v>
      </c>
      <c r="D829">
        <v>0</v>
      </c>
      <c r="E829">
        <f>SmtRes!AV983</f>
        <v>0</v>
      </c>
      <c r="F829" t="str">
        <f>SmtRes!I983</f>
        <v>14.5.09.07-0029</v>
      </c>
      <c r="G829" t="str">
        <f>SmtRes!K983</f>
        <v>Растворитель марки Р-4</v>
      </c>
      <c r="H829" t="str">
        <f>SmtRes!O983</f>
        <v>т</v>
      </c>
      <c r="I829">
        <f>SmtRes!Y983*Source!I199</f>
        <v>9.4559999999999989E-5</v>
      </c>
      <c r="J829">
        <f>SmtRes!AO983</f>
        <v>1</v>
      </c>
      <c r="K829">
        <f>SmtRes!AE983</f>
        <v>11149.43</v>
      </c>
      <c r="L829">
        <f>SmtRes!DB983</f>
        <v>6.69</v>
      </c>
      <c r="M829">
        <f>ROUND(ROUND(L829*Source!I199, 2)*1, 2)</f>
        <v>1.05</v>
      </c>
      <c r="N829">
        <f>SmtRes!AA983</f>
        <v>106588.55</v>
      </c>
      <c r="O829">
        <f>ROUND(ROUND(L829*Source!I199, 2)*SmtRes!DA983, 2)</f>
        <v>10.039999999999999</v>
      </c>
      <c r="P829">
        <f>SmtRes!AG983</f>
        <v>0</v>
      </c>
      <c r="Q829">
        <f>SmtRes!DC983</f>
        <v>0</v>
      </c>
      <c r="R829">
        <f>ROUND(ROUND(Q829*Source!I199, 2)*1, 2)</f>
        <v>0</v>
      </c>
      <c r="S829">
        <f>SmtRes!AC983</f>
        <v>0</v>
      </c>
      <c r="T829">
        <f>ROUND(ROUND(Q829*Source!I199, 2)*SmtRes!AK983, 2)</f>
        <v>0</v>
      </c>
      <c r="U829">
        <v>3</v>
      </c>
      <c r="Z829">
        <f>SmtRes!X983</f>
        <v>-296986458</v>
      </c>
      <c r="AA829">
        <v>228994919</v>
      </c>
      <c r="AB829">
        <v>2021318896</v>
      </c>
    </row>
    <row r="830" spans="1:28" x14ac:dyDescent="0.2">
      <c r="A830">
        <v>20</v>
      </c>
      <c r="B830">
        <v>982</v>
      </c>
      <c r="C830">
        <v>3</v>
      </c>
      <c r="D830">
        <v>0</v>
      </c>
      <c r="E830">
        <f>SmtRes!AV982</f>
        <v>0</v>
      </c>
      <c r="F830" t="str">
        <f>SmtRes!I982</f>
        <v>14.4.01.01-0003</v>
      </c>
      <c r="G830" t="str">
        <f>SmtRes!K982</f>
        <v>Грунтовка ГФ-021 красно-коричневая</v>
      </c>
      <c r="H830" t="str">
        <f>SmtRes!O982</f>
        <v>т</v>
      </c>
      <c r="I830">
        <f>SmtRes!Y982*Source!I199</f>
        <v>4.8855999999999994E-5</v>
      </c>
      <c r="J830">
        <f>SmtRes!AO982</f>
        <v>1</v>
      </c>
      <c r="K830">
        <f>SmtRes!AE982</f>
        <v>12560.85</v>
      </c>
      <c r="L830">
        <f>SmtRes!DB982</f>
        <v>3.89</v>
      </c>
      <c r="M830">
        <f>ROUND(ROUND(L830*Source!I199, 2)*1, 2)</f>
        <v>0.61</v>
      </c>
      <c r="N830">
        <f>SmtRes!AA982</f>
        <v>120081.73</v>
      </c>
      <c r="O830">
        <f>ROUND(ROUND(L830*Source!I199, 2)*SmtRes!DA982, 2)</f>
        <v>5.83</v>
      </c>
      <c r="P830">
        <f>SmtRes!AG982</f>
        <v>0</v>
      </c>
      <c r="Q830">
        <f>SmtRes!DC982</f>
        <v>0</v>
      </c>
      <c r="R830">
        <f>ROUND(ROUND(Q830*Source!I199, 2)*1, 2)</f>
        <v>0</v>
      </c>
      <c r="S830">
        <f>SmtRes!AC982</f>
        <v>0</v>
      </c>
      <c r="T830">
        <f>ROUND(ROUND(Q830*Source!I199, 2)*SmtRes!AK982, 2)</f>
        <v>0</v>
      </c>
      <c r="U830">
        <v>3</v>
      </c>
      <c r="Z830">
        <f>SmtRes!X982</f>
        <v>1741082987</v>
      </c>
      <c r="AA830">
        <v>-57740767</v>
      </c>
      <c r="AB830">
        <v>315383924</v>
      </c>
    </row>
    <row r="831" spans="1:28" x14ac:dyDescent="0.2">
      <c r="A831">
        <v>20</v>
      </c>
      <c r="B831">
        <v>981</v>
      </c>
      <c r="C831">
        <v>3</v>
      </c>
      <c r="D831">
        <v>0</v>
      </c>
      <c r="E831">
        <f>SmtRes!AV981</f>
        <v>0</v>
      </c>
      <c r="F831" t="str">
        <f>SmtRes!I981</f>
        <v>11.1.03.01-0077</v>
      </c>
      <c r="G831" t="str">
        <f>SmtRes!K981</f>
        <v>Бруски обрезные хвойных пород длиной 4-6,5 м, шириной 75-150 мм, толщиной 40-75 мм, I сорта</v>
      </c>
      <c r="H831" t="str">
        <f>SmtRes!O981</f>
        <v>м3</v>
      </c>
      <c r="I831">
        <f>SmtRes!Y981*Source!I199</f>
        <v>1.6232799999999999E-4</v>
      </c>
      <c r="J831">
        <f>SmtRes!AO981</f>
        <v>1</v>
      </c>
      <c r="K831">
        <f>SmtRes!AE981</f>
        <v>1793.05</v>
      </c>
      <c r="L831">
        <f>SmtRes!DB981</f>
        <v>1.85</v>
      </c>
      <c r="M831">
        <f>ROUND(ROUND(L831*Source!I199, 2)*1, 2)</f>
        <v>0.28999999999999998</v>
      </c>
      <c r="N831">
        <f>SmtRes!AA981</f>
        <v>17141.560000000001</v>
      </c>
      <c r="O831">
        <f>ROUND(ROUND(L831*Source!I199, 2)*SmtRes!DA981, 2)</f>
        <v>2.77</v>
      </c>
      <c r="P831">
        <f>SmtRes!AG981</f>
        <v>0</v>
      </c>
      <c r="Q831">
        <f>SmtRes!DC981</f>
        <v>0</v>
      </c>
      <c r="R831">
        <f>ROUND(ROUND(Q831*Source!I199, 2)*1, 2)</f>
        <v>0</v>
      </c>
      <c r="S831">
        <f>SmtRes!AC981</f>
        <v>0</v>
      </c>
      <c r="T831">
        <f>ROUND(ROUND(Q831*Source!I199, 2)*SmtRes!AK981, 2)</f>
        <v>0</v>
      </c>
      <c r="U831">
        <v>3</v>
      </c>
      <c r="Z831">
        <f>SmtRes!X981</f>
        <v>-128313133</v>
      </c>
      <c r="AA831">
        <v>1300068984</v>
      </c>
      <c r="AB831">
        <v>2016584814</v>
      </c>
    </row>
    <row r="832" spans="1:28" x14ac:dyDescent="0.2">
      <c r="A832">
        <v>20</v>
      </c>
      <c r="B832">
        <v>980</v>
      </c>
      <c r="C832">
        <v>3</v>
      </c>
      <c r="D832">
        <v>0</v>
      </c>
      <c r="E832">
        <f>SmtRes!AV980</f>
        <v>0</v>
      </c>
      <c r="F832" t="str">
        <f>SmtRes!I980</f>
        <v>08.3.11.01-0091</v>
      </c>
      <c r="G832" t="str">
        <f>SmtRes!K980</f>
        <v>Швеллеры № 40 из стали марки Ст0</v>
      </c>
      <c r="H832" t="str">
        <f>SmtRes!O980</f>
        <v>т</v>
      </c>
      <c r="I832">
        <f>SmtRes!Y980*Source!I199</f>
        <v>3.0574399999999999E-4</v>
      </c>
      <c r="J832">
        <f>SmtRes!AO980</f>
        <v>1</v>
      </c>
      <c r="K832">
        <f>SmtRes!AE980</f>
        <v>6246.56</v>
      </c>
      <c r="L832">
        <f>SmtRes!DB980</f>
        <v>12.12</v>
      </c>
      <c r="M832">
        <f>ROUND(ROUND(L832*Source!I199, 2)*1, 2)</f>
        <v>1.91</v>
      </c>
      <c r="N832">
        <f>SmtRes!AA980</f>
        <v>59717.11</v>
      </c>
      <c r="O832">
        <f>ROUND(ROUND(L832*Source!I199, 2)*SmtRes!DA980, 2)</f>
        <v>18.260000000000002</v>
      </c>
      <c r="P832">
        <f>SmtRes!AG980</f>
        <v>0</v>
      </c>
      <c r="Q832">
        <f>SmtRes!DC980</f>
        <v>0</v>
      </c>
      <c r="R832">
        <f>ROUND(ROUND(Q832*Source!I199, 2)*1, 2)</f>
        <v>0</v>
      </c>
      <c r="S832">
        <f>SmtRes!AC980</f>
        <v>0</v>
      </c>
      <c r="T832">
        <f>ROUND(ROUND(Q832*Source!I199, 2)*SmtRes!AK980, 2)</f>
        <v>0</v>
      </c>
      <c r="U832">
        <v>3</v>
      </c>
      <c r="Z832">
        <f>SmtRes!X980</f>
        <v>1261042718</v>
      </c>
      <c r="AA832">
        <v>27682358</v>
      </c>
      <c r="AB832">
        <v>-337140723</v>
      </c>
    </row>
    <row r="833" spans="1:28" x14ac:dyDescent="0.2">
      <c r="A833">
        <v>20</v>
      </c>
      <c r="B833">
        <v>979</v>
      </c>
      <c r="C833">
        <v>3</v>
      </c>
      <c r="D833">
        <v>0</v>
      </c>
      <c r="E833">
        <f>SmtRes!AV979</f>
        <v>0</v>
      </c>
      <c r="F833" t="str">
        <f>SmtRes!I979</f>
        <v>08.3.03.06-0002</v>
      </c>
      <c r="G833" t="str">
        <f>SmtRes!K979</f>
        <v>Проволока горячекатаная в мотках, диаметром 6,3-6,5 мм</v>
      </c>
      <c r="H833" t="str">
        <f>SmtRes!O979</f>
        <v>т</v>
      </c>
      <c r="I833">
        <f>SmtRes!Y979*Source!I199</f>
        <v>4.7279999999999995E-6</v>
      </c>
      <c r="J833">
        <f>SmtRes!AO979</f>
        <v>1</v>
      </c>
      <c r="K833">
        <f>SmtRes!AE979</f>
        <v>4751.12</v>
      </c>
      <c r="L833">
        <f>SmtRes!DB979</f>
        <v>0.14000000000000001</v>
      </c>
      <c r="M833">
        <f>ROUND(ROUND(L833*Source!I199, 2)*1, 2)</f>
        <v>0.02</v>
      </c>
      <c r="N833">
        <f>SmtRes!AA979</f>
        <v>45420.71</v>
      </c>
      <c r="O833">
        <f>ROUND(ROUND(L833*Source!I199, 2)*SmtRes!DA979, 2)</f>
        <v>0.19</v>
      </c>
      <c r="P833">
        <f>SmtRes!AG979</f>
        <v>0</v>
      </c>
      <c r="Q833">
        <f>SmtRes!DC979</f>
        <v>0</v>
      </c>
      <c r="R833">
        <f>ROUND(ROUND(Q833*Source!I199, 2)*1, 2)</f>
        <v>0</v>
      </c>
      <c r="S833">
        <f>SmtRes!AC979</f>
        <v>0</v>
      </c>
      <c r="T833">
        <f>ROUND(ROUND(Q833*Source!I199, 2)*SmtRes!AK979, 2)</f>
        <v>0</v>
      </c>
      <c r="U833">
        <v>3</v>
      </c>
      <c r="Z833">
        <f>SmtRes!X979</f>
        <v>-936363311</v>
      </c>
      <c r="AA833">
        <v>1953540998</v>
      </c>
      <c r="AB833">
        <v>-698170758</v>
      </c>
    </row>
    <row r="834" spans="1:28" x14ac:dyDescent="0.2">
      <c r="A834">
        <v>20</v>
      </c>
      <c r="B834">
        <v>978</v>
      </c>
      <c r="C834">
        <v>3</v>
      </c>
      <c r="D834">
        <v>0</v>
      </c>
      <c r="E834">
        <f>SmtRes!AV978</f>
        <v>0</v>
      </c>
      <c r="F834" t="str">
        <f>SmtRes!I978</f>
        <v>08.2.02.11-0007</v>
      </c>
      <c r="G834" t="str">
        <f>SmtRes!K978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834" t="str">
        <f>SmtRes!O978</f>
        <v>10 м</v>
      </c>
      <c r="I834">
        <f>SmtRes!Y978*Source!I199</f>
        <v>2.9471200000000001E-3</v>
      </c>
      <c r="J834">
        <f>SmtRes!AO978</f>
        <v>1</v>
      </c>
      <c r="K834">
        <f>SmtRes!AE978</f>
        <v>64.47</v>
      </c>
      <c r="L834">
        <f>SmtRes!DB978</f>
        <v>1.21</v>
      </c>
      <c r="M834">
        <f>ROUND(ROUND(L834*Source!I199, 2)*1, 2)</f>
        <v>0.19</v>
      </c>
      <c r="N834">
        <f>SmtRes!AA978</f>
        <v>616.33000000000004</v>
      </c>
      <c r="O834">
        <f>ROUND(ROUND(L834*Source!I199, 2)*SmtRes!DA978, 2)</f>
        <v>1.82</v>
      </c>
      <c r="P834">
        <f>SmtRes!AG978</f>
        <v>0</v>
      </c>
      <c r="Q834">
        <f>SmtRes!DC978</f>
        <v>0</v>
      </c>
      <c r="R834">
        <f>ROUND(ROUND(Q834*Source!I199, 2)*1, 2)</f>
        <v>0</v>
      </c>
      <c r="S834">
        <f>SmtRes!AC978</f>
        <v>0</v>
      </c>
      <c r="T834">
        <f>ROUND(ROUND(Q834*Source!I199, 2)*SmtRes!AK978, 2)</f>
        <v>0</v>
      </c>
      <c r="U834">
        <v>3</v>
      </c>
      <c r="Z834">
        <f>SmtRes!X978</f>
        <v>4483628</v>
      </c>
      <c r="AA834">
        <v>-1842154134</v>
      </c>
      <c r="AB834">
        <v>494097890</v>
      </c>
    </row>
    <row r="835" spans="1:28" x14ac:dyDescent="0.2">
      <c r="A835">
        <v>20</v>
      </c>
      <c r="B835">
        <v>976</v>
      </c>
      <c r="C835">
        <v>3</v>
      </c>
      <c r="D835">
        <v>0</v>
      </c>
      <c r="E835">
        <f>SmtRes!AV976</f>
        <v>0</v>
      </c>
      <c r="F835" t="str">
        <f>SmtRes!I976</f>
        <v>01.7.20.08-0071</v>
      </c>
      <c r="G835" t="str">
        <f>SmtRes!K976</f>
        <v>Канаты пеньковые пропитанные</v>
      </c>
      <c r="H835" t="str">
        <f>SmtRes!O976</f>
        <v>т</v>
      </c>
      <c r="I835">
        <f>SmtRes!Y976*Source!I199</f>
        <v>1.5759999999999998E-5</v>
      </c>
      <c r="J835">
        <f>SmtRes!AO976</f>
        <v>1</v>
      </c>
      <c r="K835">
        <f>SmtRes!AE976</f>
        <v>30728.69</v>
      </c>
      <c r="L835">
        <f>SmtRes!DB976</f>
        <v>3.07</v>
      </c>
      <c r="M835">
        <f>ROUND(ROUND(L835*Source!I199, 2)*1, 2)</f>
        <v>0.48</v>
      </c>
      <c r="N835">
        <f>SmtRes!AA976</f>
        <v>293766.28000000003</v>
      </c>
      <c r="O835">
        <f>ROUND(ROUND(L835*Source!I199, 2)*SmtRes!DA976, 2)</f>
        <v>4.59</v>
      </c>
      <c r="P835">
        <f>SmtRes!AG976</f>
        <v>0</v>
      </c>
      <c r="Q835">
        <f>SmtRes!DC976</f>
        <v>0</v>
      </c>
      <c r="R835">
        <f>ROUND(ROUND(Q835*Source!I199, 2)*1, 2)</f>
        <v>0</v>
      </c>
      <c r="S835">
        <f>SmtRes!AC976</f>
        <v>0</v>
      </c>
      <c r="T835">
        <f>ROUND(ROUND(Q835*Source!I199, 2)*SmtRes!AK976, 2)</f>
        <v>0</v>
      </c>
      <c r="U835">
        <v>3</v>
      </c>
      <c r="Z835">
        <f>SmtRes!X976</f>
        <v>-1850711024</v>
      </c>
      <c r="AA835">
        <v>-1306267028</v>
      </c>
      <c r="AB835">
        <v>466771672</v>
      </c>
    </row>
    <row r="836" spans="1:28" x14ac:dyDescent="0.2">
      <c r="A836">
        <v>20</v>
      </c>
      <c r="B836">
        <v>975</v>
      </c>
      <c r="C836">
        <v>3</v>
      </c>
      <c r="D836">
        <v>0</v>
      </c>
      <c r="E836">
        <f>SmtRes!AV975</f>
        <v>0</v>
      </c>
      <c r="F836" t="str">
        <f>SmtRes!I975</f>
        <v>01.7.15.06-0111</v>
      </c>
      <c r="G836" t="str">
        <f>SmtRes!K975</f>
        <v>Гвозди строительные</v>
      </c>
      <c r="H836" t="str">
        <f>SmtRes!O975</f>
        <v>т</v>
      </c>
      <c r="I836">
        <f>SmtRes!Y975*Source!I199</f>
        <v>1.576E-6</v>
      </c>
      <c r="J836">
        <f>SmtRes!AO975</f>
        <v>1</v>
      </c>
      <c r="K836">
        <f>SmtRes!AE975</f>
        <v>7671.42</v>
      </c>
      <c r="L836">
        <f>SmtRes!DB975</f>
        <v>0.08</v>
      </c>
      <c r="M836">
        <f>ROUND(ROUND(L836*Source!I199, 2)*1, 2)</f>
        <v>0.01</v>
      </c>
      <c r="N836">
        <f>SmtRes!AA975</f>
        <v>73338.78</v>
      </c>
      <c r="O836">
        <f>ROUND(ROUND(L836*Source!I199, 2)*SmtRes!DA975, 2)</f>
        <v>0.1</v>
      </c>
      <c r="P836">
        <f>SmtRes!AG975</f>
        <v>0</v>
      </c>
      <c r="Q836">
        <f>SmtRes!DC975</f>
        <v>0</v>
      </c>
      <c r="R836">
        <f>ROUND(ROUND(Q836*Source!I199, 2)*1, 2)</f>
        <v>0</v>
      </c>
      <c r="S836">
        <f>SmtRes!AC975</f>
        <v>0</v>
      </c>
      <c r="T836">
        <f>ROUND(ROUND(Q836*Source!I199, 2)*SmtRes!AK975, 2)</f>
        <v>0</v>
      </c>
      <c r="U836">
        <v>3</v>
      </c>
      <c r="Z836">
        <f>SmtRes!X975</f>
        <v>628974256</v>
      </c>
      <c r="AA836">
        <v>115486231</v>
      </c>
      <c r="AB836">
        <v>761367653</v>
      </c>
    </row>
    <row r="837" spans="1:28" x14ac:dyDescent="0.2">
      <c r="A837">
        <v>20</v>
      </c>
      <c r="B837">
        <v>974</v>
      </c>
      <c r="C837">
        <v>3</v>
      </c>
      <c r="D837">
        <v>0</v>
      </c>
      <c r="E837">
        <f>SmtRes!AV974</f>
        <v>0</v>
      </c>
      <c r="F837" t="str">
        <f>SmtRes!I974</f>
        <v>01.7.15.03-0041</v>
      </c>
      <c r="G837" t="str">
        <f>SmtRes!K974</f>
        <v>Болты с гайками и шайбами строительные</v>
      </c>
      <c r="H837" t="str">
        <f>SmtRes!O974</f>
        <v>т</v>
      </c>
      <c r="I837">
        <f>SmtRes!Y974*Source!I199</f>
        <v>3.4671999999999997E-3</v>
      </c>
      <c r="J837">
        <f>SmtRes!AO974</f>
        <v>1</v>
      </c>
      <c r="K837">
        <f>SmtRes!AE974</f>
        <v>15854.58</v>
      </c>
      <c r="L837">
        <f>SmtRes!DB974</f>
        <v>348.8</v>
      </c>
      <c r="M837">
        <f>ROUND(ROUND(L837*Source!I199, 2)*1, 2)</f>
        <v>54.97</v>
      </c>
      <c r="N837">
        <f>SmtRes!AA974</f>
        <v>151569.78</v>
      </c>
      <c r="O837">
        <f>ROUND(ROUND(L837*Source!I199, 2)*SmtRes!DA974, 2)</f>
        <v>525.51</v>
      </c>
      <c r="P837">
        <f>SmtRes!AG974</f>
        <v>0</v>
      </c>
      <c r="Q837">
        <f>SmtRes!DC974</f>
        <v>0</v>
      </c>
      <c r="R837">
        <f>ROUND(ROUND(Q837*Source!I199, 2)*1, 2)</f>
        <v>0</v>
      </c>
      <c r="S837">
        <f>SmtRes!AC974</f>
        <v>0</v>
      </c>
      <c r="T837">
        <f>ROUND(ROUND(Q837*Source!I199, 2)*SmtRes!AK974, 2)</f>
        <v>0</v>
      </c>
      <c r="U837">
        <v>3</v>
      </c>
      <c r="Z837">
        <f>SmtRes!X974</f>
        <v>-1069540660</v>
      </c>
      <c r="AA837">
        <v>-1725338024</v>
      </c>
      <c r="AB837">
        <v>-166622240</v>
      </c>
    </row>
    <row r="838" spans="1:28" x14ac:dyDescent="0.2">
      <c r="A838">
        <v>20</v>
      </c>
      <c r="B838">
        <v>973</v>
      </c>
      <c r="C838">
        <v>2</v>
      </c>
      <c r="D838">
        <v>0</v>
      </c>
      <c r="E838">
        <f>SmtRes!AV973</f>
        <v>0</v>
      </c>
      <c r="F838" t="str">
        <f>SmtRes!I973</f>
        <v>91.14.02-001</v>
      </c>
      <c r="G838" t="str">
        <f>SmtRes!K973</f>
        <v>Автомобили бортовые, грузоподъемность до 5 т</v>
      </c>
      <c r="H838" t="str">
        <f>SmtRes!O973</f>
        <v>маш.-ч</v>
      </c>
      <c r="I838">
        <f>SmtRes!Y973*Source!I199</f>
        <v>3.9600939999999994E-2</v>
      </c>
      <c r="J838">
        <f>SmtRes!AO973</f>
        <v>1</v>
      </c>
      <c r="K838">
        <f>SmtRes!AF973</f>
        <v>86.79</v>
      </c>
      <c r="L838">
        <f>SmtRes!DB973</f>
        <v>21.81</v>
      </c>
      <c r="M838">
        <f>ROUND(ROUND(L838*Source!I199, 2)*1, 2)</f>
        <v>3.44</v>
      </c>
      <c r="N838">
        <f>SmtRes!AB973</f>
        <v>1234.1500000000001</v>
      </c>
      <c r="O838">
        <f>ROUND(ROUND(L838*Source!I199, 2)*SmtRes!DA973, 2)</f>
        <v>48.92</v>
      </c>
      <c r="P838">
        <f>SmtRes!AG973</f>
        <v>10.130000000000001</v>
      </c>
      <c r="Q838">
        <f>SmtRes!DC973</f>
        <v>2.79</v>
      </c>
      <c r="R838">
        <f>ROUND(ROUND(Q838*Source!I199, 2)*1, 2)</f>
        <v>0.44</v>
      </c>
      <c r="S838">
        <f>SmtRes!AC973</f>
        <v>495.96</v>
      </c>
      <c r="T838">
        <f>ROUND(ROUND(Q838*Source!I199, 2)*SmtRes!AK973, 2)</f>
        <v>21.54</v>
      </c>
      <c r="U838">
        <v>2</v>
      </c>
      <c r="Z838">
        <f>SmtRes!X973</f>
        <v>1171957361</v>
      </c>
      <c r="AA838">
        <v>1399406067</v>
      </c>
      <c r="AB838">
        <v>-337305530</v>
      </c>
    </row>
    <row r="839" spans="1:28" x14ac:dyDescent="0.2">
      <c r="A839">
        <v>20</v>
      </c>
      <c r="B839">
        <v>972</v>
      </c>
      <c r="C839">
        <v>2</v>
      </c>
      <c r="D839">
        <v>0</v>
      </c>
      <c r="E839">
        <f>SmtRes!AV972</f>
        <v>0</v>
      </c>
      <c r="F839" t="str">
        <f>SmtRes!I972</f>
        <v>91.06.03-062</v>
      </c>
      <c r="G839" t="str">
        <f>SmtRes!K972</f>
        <v>Лебедки электрические тяговым усилием до 31,39 кН (3,2 т)</v>
      </c>
      <c r="H839" t="str">
        <f>SmtRes!O972</f>
        <v>маш.-ч</v>
      </c>
      <c r="I839">
        <f>SmtRes!Y972*Source!I199</f>
        <v>1.7924635999999996</v>
      </c>
      <c r="J839">
        <f>SmtRes!AO972</f>
        <v>1</v>
      </c>
      <c r="K839">
        <f>SmtRes!AF972</f>
        <v>6.99</v>
      </c>
      <c r="L839">
        <f>SmtRes!DB972</f>
        <v>79.5</v>
      </c>
      <c r="M839">
        <f>ROUND(ROUND(L839*Source!I199, 2)*1, 2)</f>
        <v>12.53</v>
      </c>
      <c r="N839">
        <f>SmtRes!AB972</f>
        <v>99.4</v>
      </c>
      <c r="O839">
        <f>ROUND(ROUND(L839*Source!I199, 2)*SmtRes!DA972, 2)</f>
        <v>178.18</v>
      </c>
      <c r="P839">
        <f>SmtRes!AG972</f>
        <v>0</v>
      </c>
      <c r="Q839">
        <f>SmtRes!DC972</f>
        <v>0</v>
      </c>
      <c r="R839">
        <f>ROUND(ROUND(Q839*Source!I199, 2)*1, 2)</f>
        <v>0</v>
      </c>
      <c r="S839">
        <f>SmtRes!AC972</f>
        <v>0</v>
      </c>
      <c r="T839">
        <f>ROUND(ROUND(Q839*Source!I199, 2)*SmtRes!AK972, 2)</f>
        <v>0</v>
      </c>
      <c r="U839">
        <v>2</v>
      </c>
      <c r="Z839">
        <f>SmtRes!X972</f>
        <v>-1684488578</v>
      </c>
      <c r="AA839">
        <v>-882085454</v>
      </c>
      <c r="AB839">
        <v>-173233373</v>
      </c>
    </row>
    <row r="840" spans="1:28" x14ac:dyDescent="0.2">
      <c r="A840">
        <v>20</v>
      </c>
      <c r="B840">
        <v>971</v>
      </c>
      <c r="C840">
        <v>2</v>
      </c>
      <c r="D840">
        <v>0</v>
      </c>
      <c r="E840">
        <f>SmtRes!AV971</f>
        <v>0</v>
      </c>
      <c r="F840" t="str">
        <f>SmtRes!I971</f>
        <v>91.05.05-014</v>
      </c>
      <c r="G840" t="str">
        <f>SmtRes!K971</f>
        <v>Краны на автомобильном ходу, грузоподъемность 10 т</v>
      </c>
      <c r="H840" t="str">
        <f>SmtRes!O971</f>
        <v>маш.-ч</v>
      </c>
      <c r="I840">
        <f>SmtRes!Y971*Source!I199</f>
        <v>2.5011119999999994E-2</v>
      </c>
      <c r="J840">
        <f>SmtRes!AO971</f>
        <v>1</v>
      </c>
      <c r="K840">
        <f>SmtRes!AF971</f>
        <v>112.77</v>
      </c>
      <c r="L840">
        <f>SmtRes!DB971</f>
        <v>17.89</v>
      </c>
      <c r="M840">
        <f>ROUND(ROUND(L840*Source!I199, 2)*1, 2)</f>
        <v>2.82</v>
      </c>
      <c r="N840">
        <f>SmtRes!AB971</f>
        <v>1603.59</v>
      </c>
      <c r="O840">
        <f>ROUND(ROUND(L840*Source!I199, 2)*SmtRes!DA971, 2)</f>
        <v>40.1</v>
      </c>
      <c r="P840">
        <f>SmtRes!AG971</f>
        <v>11.84</v>
      </c>
      <c r="Q840">
        <f>SmtRes!DC971</f>
        <v>2.0699999999999998</v>
      </c>
      <c r="R840">
        <f>ROUND(ROUND(Q840*Source!I199, 2)*1, 2)</f>
        <v>0.33</v>
      </c>
      <c r="S840">
        <f>SmtRes!AC971</f>
        <v>579.69000000000005</v>
      </c>
      <c r="T840">
        <f>ROUND(ROUND(Q840*Source!I199, 2)*SmtRes!AK971, 2)</f>
        <v>16.16</v>
      </c>
      <c r="U840">
        <v>2</v>
      </c>
      <c r="Z840">
        <f>SmtRes!X971</f>
        <v>903590057</v>
      </c>
      <c r="AA840">
        <v>1187349410</v>
      </c>
      <c r="AB840">
        <v>135634892</v>
      </c>
    </row>
    <row r="841" spans="1:28" x14ac:dyDescent="0.2">
      <c r="A841">
        <v>20</v>
      </c>
      <c r="B841">
        <v>969</v>
      </c>
      <c r="C841">
        <v>1</v>
      </c>
      <c r="D841">
        <v>0</v>
      </c>
      <c r="E841">
        <f>SmtRes!AV969</f>
        <v>1</v>
      </c>
      <c r="F841" t="str">
        <f>SmtRes!I969</f>
        <v>1-100-34-82</v>
      </c>
      <c r="G841" t="str">
        <f>SmtRes!K969</f>
        <v>Рабочий среднего разряда 3.4</v>
      </c>
      <c r="H841" t="str">
        <f>SmtRes!O969</f>
        <v>чел.-ч.</v>
      </c>
      <c r="I841">
        <f>SmtRes!Y969*Source!I199</f>
        <v>22.695507139999993</v>
      </c>
      <c r="J841">
        <f>SmtRes!AO969</f>
        <v>1</v>
      </c>
      <c r="K841">
        <f>SmtRes!AH969</f>
        <v>8.01</v>
      </c>
      <c r="L841">
        <f>SmtRes!DB969</f>
        <v>1268.8499999999999</v>
      </c>
      <c r="M841">
        <f>ROUND(ROUND(L841*Source!I199, 2)*1, 2)</f>
        <v>199.97</v>
      </c>
      <c r="N841">
        <f>SmtRes!AD969</f>
        <v>392.17</v>
      </c>
      <c r="O841">
        <f>ROUND(ROUND(L841*Source!I199, 2)*SmtRes!DA969, 2)</f>
        <v>9790.5300000000007</v>
      </c>
      <c r="P841">
        <f>SmtRes!AG969</f>
        <v>0</v>
      </c>
      <c r="Q841">
        <f>SmtRes!DC969</f>
        <v>0</v>
      </c>
      <c r="R841">
        <f>ROUND(ROUND(Q841*Source!I199, 2)*1, 2)</f>
        <v>0</v>
      </c>
      <c r="S841">
        <f>SmtRes!AC969</f>
        <v>0</v>
      </c>
      <c r="T841">
        <f>ROUND(ROUND(Q841*Source!I199, 2)*SmtRes!AK969, 2)</f>
        <v>0</v>
      </c>
      <c r="U841">
        <v>1</v>
      </c>
      <c r="Z841">
        <f>SmtRes!X969</f>
        <v>1680111951</v>
      </c>
      <c r="AA841">
        <v>-177446543</v>
      </c>
      <c r="AB841">
        <v>-1585260122</v>
      </c>
    </row>
    <row r="842" spans="1:28" x14ac:dyDescent="0.2">
      <c r="A842">
        <v>20</v>
      </c>
      <c r="B842">
        <v>996</v>
      </c>
      <c r="C842">
        <v>3</v>
      </c>
      <c r="D842">
        <v>0</v>
      </c>
      <c r="E842">
        <f>SmtRes!AV996</f>
        <v>0</v>
      </c>
      <c r="F842" t="str">
        <f>SmtRes!I996</f>
        <v>999-9950</v>
      </c>
      <c r="G842" t="str">
        <f>SmtRes!K996</f>
        <v>Вспомогательные ненормируемые материалы (2% от ОЗП)</v>
      </c>
      <c r="H842" t="str">
        <f>SmtRes!O996</f>
        <v>РУБ</v>
      </c>
      <c r="I842">
        <f>SmtRes!Y996*Source!I200</f>
        <v>4.0971839999999995</v>
      </c>
      <c r="J842">
        <f>SmtRes!AO996</f>
        <v>1</v>
      </c>
      <c r="K842">
        <f>SmtRes!AE996</f>
        <v>1</v>
      </c>
      <c r="L842">
        <f>SmtRes!DB996</f>
        <v>21.84</v>
      </c>
      <c r="M842">
        <f>ROUND(ROUND(L842*Source!I200, 2)*1, 2)</f>
        <v>4.0999999999999996</v>
      </c>
      <c r="N842">
        <f>SmtRes!AA996</f>
        <v>9.56</v>
      </c>
      <c r="O842">
        <f>ROUND(ROUND(L842*Source!I200, 2)*SmtRes!DA996, 2)</f>
        <v>39.200000000000003</v>
      </c>
      <c r="P842">
        <f>SmtRes!AG996</f>
        <v>0</v>
      </c>
      <c r="Q842">
        <f>SmtRes!DC996</f>
        <v>0</v>
      </c>
      <c r="R842">
        <f>ROUND(ROUND(Q842*Source!I200, 2)*1, 2)</f>
        <v>0</v>
      </c>
      <c r="S842">
        <f>SmtRes!AC996</f>
        <v>0</v>
      </c>
      <c r="T842">
        <f>ROUND(ROUND(Q842*Source!I200, 2)*SmtRes!AK996, 2)</f>
        <v>0</v>
      </c>
      <c r="U842">
        <v>3</v>
      </c>
      <c r="Z842">
        <f>SmtRes!X996</f>
        <v>-1731369543</v>
      </c>
      <c r="AA842">
        <v>-1544322804</v>
      </c>
      <c r="AB842">
        <v>1831113819</v>
      </c>
    </row>
    <row r="843" spans="1:28" x14ac:dyDescent="0.2">
      <c r="A843">
        <v>20</v>
      </c>
      <c r="B843">
        <v>995</v>
      </c>
      <c r="C843">
        <v>3</v>
      </c>
      <c r="D843">
        <v>0</v>
      </c>
      <c r="E843">
        <f>SmtRes!AV995</f>
        <v>0</v>
      </c>
      <c r="F843" t="str">
        <f>SmtRes!I995</f>
        <v>01.7.11.07-0044</v>
      </c>
      <c r="G843" t="str">
        <f>SmtRes!K995</f>
        <v>Электроды диаметром 5 мм Э42</v>
      </c>
      <c r="H843" t="str">
        <f>SmtRes!O995</f>
        <v>т</v>
      </c>
      <c r="I843">
        <f>SmtRes!Y995*Source!I200</f>
        <v>3.5643999999999997E-3</v>
      </c>
      <c r="J843">
        <f>SmtRes!AO995</f>
        <v>1</v>
      </c>
      <c r="K843">
        <f>SmtRes!AE995</f>
        <v>10397.450000000001</v>
      </c>
      <c r="L843">
        <f>SmtRes!DB995</f>
        <v>197.55</v>
      </c>
      <c r="M843">
        <f>ROUND(ROUND(L843*Source!I200, 2)*1, 2)</f>
        <v>37.06</v>
      </c>
      <c r="N843">
        <f>SmtRes!AA995</f>
        <v>99399.62</v>
      </c>
      <c r="O843">
        <f>ROUND(ROUND(L843*Source!I200, 2)*SmtRes!DA995, 2)</f>
        <v>354.29</v>
      </c>
      <c r="P843">
        <f>SmtRes!AG995</f>
        <v>0</v>
      </c>
      <c r="Q843">
        <f>SmtRes!DC995</f>
        <v>0</v>
      </c>
      <c r="R843">
        <f>ROUND(ROUND(Q843*Source!I200, 2)*1, 2)</f>
        <v>0</v>
      </c>
      <c r="S843">
        <f>SmtRes!AC995</f>
        <v>0</v>
      </c>
      <c r="T843">
        <f>ROUND(ROUND(Q843*Source!I200, 2)*SmtRes!AK995, 2)</f>
        <v>0</v>
      </c>
      <c r="U843">
        <v>3</v>
      </c>
      <c r="Z843">
        <f>SmtRes!X995</f>
        <v>1392569568</v>
      </c>
      <c r="AA843">
        <v>1042670337</v>
      </c>
      <c r="AB843">
        <v>-795158670</v>
      </c>
    </row>
    <row r="844" spans="1:28" x14ac:dyDescent="0.2">
      <c r="A844">
        <v>20</v>
      </c>
      <c r="B844">
        <v>994</v>
      </c>
      <c r="C844">
        <v>3</v>
      </c>
      <c r="D844">
        <v>0</v>
      </c>
      <c r="E844">
        <f>SmtRes!AV994</f>
        <v>0</v>
      </c>
      <c r="F844" t="str">
        <f>SmtRes!I994</f>
        <v>01.3.02.09-0022</v>
      </c>
      <c r="G844" t="str">
        <f>SmtRes!K994</f>
        <v>Пропан-бутан, смесь техническая</v>
      </c>
      <c r="H844" t="str">
        <f>SmtRes!O994</f>
        <v>кг</v>
      </c>
      <c r="I844">
        <f>SmtRes!Y994*Source!I200</f>
        <v>3.7519999999999998E-2</v>
      </c>
      <c r="J844">
        <f>SmtRes!AO994</f>
        <v>1</v>
      </c>
      <c r="K844">
        <f>SmtRes!AE994</f>
        <v>4.47</v>
      </c>
      <c r="L844">
        <f>SmtRes!DB994</f>
        <v>0.89</v>
      </c>
      <c r="M844">
        <f>ROUND(ROUND(L844*Source!I200, 2)*1, 2)</f>
        <v>0.17</v>
      </c>
      <c r="N844">
        <f>SmtRes!AA994</f>
        <v>42.73</v>
      </c>
      <c r="O844">
        <f>ROUND(ROUND(L844*Source!I200, 2)*SmtRes!DA994, 2)</f>
        <v>1.63</v>
      </c>
      <c r="P844">
        <f>SmtRes!AG994</f>
        <v>0</v>
      </c>
      <c r="Q844">
        <f>SmtRes!DC994</f>
        <v>0</v>
      </c>
      <c r="R844">
        <f>ROUND(ROUND(Q844*Source!I200, 2)*1, 2)</f>
        <v>0</v>
      </c>
      <c r="S844">
        <f>SmtRes!AC994</f>
        <v>0</v>
      </c>
      <c r="T844">
        <f>ROUND(ROUND(Q844*Source!I200, 2)*SmtRes!AK994, 2)</f>
        <v>0</v>
      </c>
      <c r="U844">
        <v>3</v>
      </c>
      <c r="Z844">
        <f>SmtRes!X994</f>
        <v>-1411127917</v>
      </c>
      <c r="AA844">
        <v>83566203</v>
      </c>
      <c r="AB844">
        <v>-697753276</v>
      </c>
    </row>
    <row r="845" spans="1:28" x14ac:dyDescent="0.2">
      <c r="A845">
        <v>20</v>
      </c>
      <c r="B845">
        <v>993</v>
      </c>
      <c r="C845">
        <v>3</v>
      </c>
      <c r="D845">
        <v>0</v>
      </c>
      <c r="E845">
        <f>SmtRes!AV993</f>
        <v>0</v>
      </c>
      <c r="F845" t="str">
        <f>SmtRes!I993</f>
        <v>01.3.02.08-0001</v>
      </c>
      <c r="G845" t="str">
        <f>SmtRes!K993</f>
        <v>Кислород технический газообразный</v>
      </c>
      <c r="H845" t="str">
        <f>SmtRes!O993</f>
        <v>м3</v>
      </c>
      <c r="I845">
        <f>SmtRes!Y993*Source!I200</f>
        <v>0.11255999999999999</v>
      </c>
      <c r="J845">
        <f>SmtRes!AO993</f>
        <v>1</v>
      </c>
      <c r="K845">
        <f>SmtRes!AE993</f>
        <v>8.7899999999999991</v>
      </c>
      <c r="L845">
        <f>SmtRes!DB993</f>
        <v>5.27</v>
      </c>
      <c r="M845">
        <f>ROUND(ROUND(L845*Source!I200, 2)*1, 2)</f>
        <v>0.99</v>
      </c>
      <c r="N845">
        <f>SmtRes!AA993</f>
        <v>84.03</v>
      </c>
      <c r="O845">
        <f>ROUND(ROUND(L845*Source!I200, 2)*SmtRes!DA993, 2)</f>
        <v>9.4600000000000009</v>
      </c>
      <c r="P845">
        <f>SmtRes!AG993</f>
        <v>0</v>
      </c>
      <c r="Q845">
        <f>SmtRes!DC993</f>
        <v>0</v>
      </c>
      <c r="R845">
        <f>ROUND(ROUND(Q845*Source!I200, 2)*1, 2)</f>
        <v>0</v>
      </c>
      <c r="S845">
        <f>SmtRes!AC993</f>
        <v>0</v>
      </c>
      <c r="T845">
        <f>ROUND(ROUND(Q845*Source!I200, 2)*SmtRes!AK993, 2)</f>
        <v>0</v>
      </c>
      <c r="U845">
        <v>3</v>
      </c>
      <c r="Z845">
        <f>SmtRes!X993</f>
        <v>1597319531</v>
      </c>
      <c r="AA845">
        <v>-1568691806</v>
      </c>
      <c r="AB845">
        <v>1232018711</v>
      </c>
    </row>
    <row r="846" spans="1:28" x14ac:dyDescent="0.2">
      <c r="A846">
        <v>20</v>
      </c>
      <c r="B846">
        <v>992</v>
      </c>
      <c r="C846">
        <v>2</v>
      </c>
      <c r="D846">
        <v>0</v>
      </c>
      <c r="E846">
        <f>SmtRes!AV992</f>
        <v>0</v>
      </c>
      <c r="F846" t="str">
        <f>SmtRes!I992</f>
        <v>91.21.19-031</v>
      </c>
      <c r="G846" t="str">
        <f>SmtRes!K992</f>
        <v>Станок сверлильный</v>
      </c>
      <c r="H846" t="str">
        <f>SmtRes!O992</f>
        <v>маш.-ч</v>
      </c>
      <c r="I846">
        <f>SmtRes!Y992*Source!I200</f>
        <v>0.59544239999999982</v>
      </c>
      <c r="J846">
        <f>SmtRes!AO992</f>
        <v>1</v>
      </c>
      <c r="K846">
        <f>SmtRes!AF992</f>
        <v>2.4</v>
      </c>
      <c r="L846">
        <f>SmtRes!DB992</f>
        <v>7.62</v>
      </c>
      <c r="M846">
        <f>ROUND(ROUND(L846*Source!I200, 2)*1, 2)</f>
        <v>1.43</v>
      </c>
      <c r="N846">
        <f>SmtRes!AB992</f>
        <v>34.130000000000003</v>
      </c>
      <c r="O846">
        <f>ROUND(ROUND(L846*Source!I200, 2)*SmtRes!DA992, 2)</f>
        <v>20.329999999999998</v>
      </c>
      <c r="P846">
        <f>SmtRes!AG992</f>
        <v>0</v>
      </c>
      <c r="Q846">
        <f>SmtRes!DC992</f>
        <v>0</v>
      </c>
      <c r="R846">
        <f>ROUND(ROUND(Q846*Source!I200, 2)*1, 2)</f>
        <v>0</v>
      </c>
      <c r="S846">
        <f>SmtRes!AC992</f>
        <v>0</v>
      </c>
      <c r="T846">
        <f>ROUND(ROUND(Q846*Source!I200, 2)*SmtRes!AK992, 2)</f>
        <v>0</v>
      </c>
      <c r="U846">
        <v>2</v>
      </c>
      <c r="Z846">
        <f>SmtRes!X992</f>
        <v>-1230184811</v>
      </c>
      <c r="AA846">
        <v>228018258</v>
      </c>
      <c r="AB846">
        <v>1587757892</v>
      </c>
    </row>
    <row r="847" spans="1:28" x14ac:dyDescent="0.2">
      <c r="A847">
        <v>20</v>
      </c>
      <c r="B847">
        <v>991</v>
      </c>
      <c r="C847">
        <v>2</v>
      </c>
      <c r="D847">
        <v>0</v>
      </c>
      <c r="E847">
        <f>SmtRes!AV991</f>
        <v>0</v>
      </c>
      <c r="F847" t="str">
        <f>SmtRes!I991</f>
        <v>91.21.16-001</v>
      </c>
      <c r="G847" t="str">
        <f>SmtRes!K991</f>
        <v>Пресс-ножницы комбинированные</v>
      </c>
      <c r="H847" t="str">
        <f>SmtRes!O991</f>
        <v>маш.-ч</v>
      </c>
      <c r="I847">
        <f>SmtRes!Y991*Source!I200</f>
        <v>0.19848079999999996</v>
      </c>
      <c r="J847">
        <f>SmtRes!AO991</f>
        <v>1</v>
      </c>
      <c r="K847">
        <f>SmtRes!AF991</f>
        <v>14.3</v>
      </c>
      <c r="L847">
        <f>SmtRes!DB991</f>
        <v>15.13</v>
      </c>
      <c r="M847">
        <f>ROUND(ROUND(L847*Source!I200, 2)*1, 2)</f>
        <v>2.84</v>
      </c>
      <c r="N847">
        <f>SmtRes!AB991</f>
        <v>203.35</v>
      </c>
      <c r="O847">
        <f>ROUND(ROUND(L847*Source!I200, 2)*SmtRes!DA991, 2)</f>
        <v>40.380000000000003</v>
      </c>
      <c r="P847">
        <f>SmtRes!AG991</f>
        <v>8.82</v>
      </c>
      <c r="Q847">
        <f>SmtRes!DC991</f>
        <v>10.27</v>
      </c>
      <c r="R847">
        <f>ROUND(ROUND(Q847*Source!I200, 2)*1, 2)</f>
        <v>1.93</v>
      </c>
      <c r="S847">
        <f>SmtRes!AC991</f>
        <v>431.83</v>
      </c>
      <c r="T847">
        <f>ROUND(ROUND(Q847*Source!I200, 2)*SmtRes!AK991, 2)</f>
        <v>94.49</v>
      </c>
      <c r="U847">
        <v>2</v>
      </c>
      <c r="Z847">
        <f>SmtRes!X991</f>
        <v>-575501913</v>
      </c>
      <c r="AA847">
        <v>1649159373</v>
      </c>
      <c r="AB847">
        <v>-48586562</v>
      </c>
    </row>
    <row r="848" spans="1:28" x14ac:dyDescent="0.2">
      <c r="A848">
        <v>20</v>
      </c>
      <c r="B848">
        <v>990</v>
      </c>
      <c r="C848">
        <v>2</v>
      </c>
      <c r="D848">
        <v>0</v>
      </c>
      <c r="E848">
        <f>SmtRes!AV990</f>
        <v>0</v>
      </c>
      <c r="F848" t="str">
        <f>SmtRes!I990</f>
        <v>91.17.04-042</v>
      </c>
      <c r="G848" t="str">
        <f>SmtRes!K990</f>
        <v>Аппарат для газовой сварки и резки</v>
      </c>
      <c r="H848" t="str">
        <f>SmtRes!O990</f>
        <v>маш.-ч</v>
      </c>
      <c r="I848">
        <f>SmtRes!Y990*Source!I200</f>
        <v>0.22329089999999996</v>
      </c>
      <c r="J848">
        <f>SmtRes!AO990</f>
        <v>1</v>
      </c>
      <c r="K848">
        <f>SmtRes!AF990</f>
        <v>1.2</v>
      </c>
      <c r="L848">
        <f>SmtRes!DB990</f>
        <v>1.43</v>
      </c>
      <c r="M848">
        <f>ROUND(ROUND(L848*Source!I200, 2)*1, 2)</f>
        <v>0.27</v>
      </c>
      <c r="N848">
        <f>SmtRes!AB990</f>
        <v>17.059999999999999</v>
      </c>
      <c r="O848">
        <f>ROUND(ROUND(L848*Source!I200, 2)*SmtRes!DA990, 2)</f>
        <v>3.84</v>
      </c>
      <c r="P848">
        <f>SmtRes!AG990</f>
        <v>0</v>
      </c>
      <c r="Q848">
        <f>SmtRes!DC990</f>
        <v>0</v>
      </c>
      <c r="R848">
        <f>ROUND(ROUND(Q848*Source!I200, 2)*1, 2)</f>
        <v>0</v>
      </c>
      <c r="S848">
        <f>SmtRes!AC990</f>
        <v>0</v>
      </c>
      <c r="T848">
        <f>ROUND(ROUND(Q848*Source!I200, 2)*SmtRes!AK990, 2)</f>
        <v>0</v>
      </c>
      <c r="U848">
        <v>2</v>
      </c>
      <c r="Z848">
        <f>SmtRes!X990</f>
        <v>-1135352110</v>
      </c>
      <c r="AA848">
        <v>-1753312835</v>
      </c>
      <c r="AB848">
        <v>-897136582</v>
      </c>
    </row>
    <row r="849" spans="1:28" x14ac:dyDescent="0.2">
      <c r="A849">
        <v>20</v>
      </c>
      <c r="B849">
        <v>989</v>
      </c>
      <c r="C849">
        <v>2</v>
      </c>
      <c r="D849">
        <v>0</v>
      </c>
      <c r="E849">
        <f>SmtRes!AV989</f>
        <v>0</v>
      </c>
      <c r="F849" t="str">
        <f>SmtRes!I989</f>
        <v>91.17.04-011</v>
      </c>
      <c r="G849" t="str">
        <f>SmtRes!K989</f>
        <v>Автоматы сварочные номинальным сварочным током 450-1250 А</v>
      </c>
      <c r="H849" t="str">
        <f>SmtRes!O989</f>
        <v>маш.-ч</v>
      </c>
      <c r="I849">
        <f>SmtRes!Y989*Source!I200</f>
        <v>10.767583399999998</v>
      </c>
      <c r="J849">
        <f>SmtRes!AO989</f>
        <v>1</v>
      </c>
      <c r="K849">
        <f>SmtRes!AF989</f>
        <v>45.41</v>
      </c>
      <c r="L849">
        <f>SmtRes!DB989</f>
        <v>2606.37</v>
      </c>
      <c r="M849">
        <f>ROUND(ROUND(L849*Source!I200, 2)*1, 2)</f>
        <v>488.96</v>
      </c>
      <c r="N849">
        <f>SmtRes!AB989</f>
        <v>645.73</v>
      </c>
      <c r="O849">
        <f>ROUND(ROUND(L849*Source!I200, 2)*SmtRes!DA989, 2)</f>
        <v>6953.01</v>
      </c>
      <c r="P849">
        <f>SmtRes!AG989</f>
        <v>0</v>
      </c>
      <c r="Q849">
        <f>SmtRes!DC989</f>
        <v>0</v>
      </c>
      <c r="R849">
        <f>ROUND(ROUND(Q849*Source!I200, 2)*1, 2)</f>
        <v>0</v>
      </c>
      <c r="S849">
        <f>SmtRes!AC989</f>
        <v>0</v>
      </c>
      <c r="T849">
        <f>ROUND(ROUND(Q849*Source!I200, 2)*SmtRes!AK989, 2)</f>
        <v>0</v>
      </c>
      <c r="U849">
        <v>2</v>
      </c>
      <c r="Z849">
        <f>SmtRes!X989</f>
        <v>-1102194877</v>
      </c>
      <c r="AA849">
        <v>-1606468575</v>
      </c>
      <c r="AB849">
        <v>772401555</v>
      </c>
    </row>
    <row r="850" spans="1:28" x14ac:dyDescent="0.2">
      <c r="A850">
        <v>20</v>
      </c>
      <c r="B850">
        <v>988</v>
      </c>
      <c r="C850">
        <v>2</v>
      </c>
      <c r="D850">
        <v>0</v>
      </c>
      <c r="E850">
        <f>SmtRes!AV988</f>
        <v>0</v>
      </c>
      <c r="F850" t="str">
        <f>SmtRes!I988</f>
        <v>91.14.02-002</v>
      </c>
      <c r="G850" t="str">
        <f>SmtRes!K988</f>
        <v>Автомобили бортовые, грузоподъемность до 8 т</v>
      </c>
      <c r="H850" t="str">
        <f>SmtRes!O988</f>
        <v>маш.-ч</v>
      </c>
      <c r="I850">
        <f>SmtRes!Y988*Source!I200</f>
        <v>0.12405049999999997</v>
      </c>
      <c r="J850">
        <f>SmtRes!AO988</f>
        <v>1</v>
      </c>
      <c r="K850">
        <f>SmtRes!AF988</f>
        <v>107.03</v>
      </c>
      <c r="L850">
        <f>SmtRes!DB988</f>
        <v>70.78</v>
      </c>
      <c r="M850">
        <f>ROUND(ROUND(L850*Source!I200, 2)*1, 2)</f>
        <v>13.28</v>
      </c>
      <c r="N850">
        <f>SmtRes!AB988</f>
        <v>1521.97</v>
      </c>
      <c r="O850">
        <f>ROUND(ROUND(L850*Source!I200, 2)*SmtRes!DA988, 2)</f>
        <v>188.84</v>
      </c>
      <c r="P850">
        <f>SmtRes!AG988</f>
        <v>10.130000000000001</v>
      </c>
      <c r="Q850">
        <f>SmtRes!DC988</f>
        <v>7.38</v>
      </c>
      <c r="R850">
        <f>ROUND(ROUND(Q850*Source!I200, 2)*1, 2)</f>
        <v>1.38</v>
      </c>
      <c r="S850">
        <f>SmtRes!AC988</f>
        <v>495.96</v>
      </c>
      <c r="T850">
        <f>ROUND(ROUND(Q850*Source!I200, 2)*SmtRes!AK988, 2)</f>
        <v>67.56</v>
      </c>
      <c r="U850">
        <v>2</v>
      </c>
      <c r="Z850">
        <f>SmtRes!X988</f>
        <v>1565185662</v>
      </c>
      <c r="AA850">
        <v>714135053</v>
      </c>
      <c r="AB850">
        <v>57213464</v>
      </c>
    </row>
    <row r="851" spans="1:28" x14ac:dyDescent="0.2">
      <c r="A851">
        <v>20</v>
      </c>
      <c r="B851">
        <v>987</v>
      </c>
      <c r="C851">
        <v>2</v>
      </c>
      <c r="D851">
        <v>0</v>
      </c>
      <c r="E851">
        <f>SmtRes!AV987</f>
        <v>0</v>
      </c>
      <c r="F851" t="str">
        <f>SmtRes!I987</f>
        <v>91.06.03-062</v>
      </c>
      <c r="G851" t="str">
        <f>SmtRes!K987</f>
        <v>Лебедки электрические тяговым усилием до 31,39 кН (3,2 т)</v>
      </c>
      <c r="H851" t="str">
        <f>SmtRes!O987</f>
        <v>маш.-ч</v>
      </c>
      <c r="I851">
        <f>SmtRes!Y987*Source!I200</f>
        <v>0.33989836999999995</v>
      </c>
      <c r="J851">
        <f>SmtRes!AO987</f>
        <v>1</v>
      </c>
      <c r="K851">
        <f>SmtRes!AF987</f>
        <v>6.99</v>
      </c>
      <c r="L851">
        <f>SmtRes!DB987</f>
        <v>12.67</v>
      </c>
      <c r="M851">
        <f>ROUND(ROUND(L851*Source!I200, 2)*1, 2)</f>
        <v>2.38</v>
      </c>
      <c r="N851">
        <f>SmtRes!AB987</f>
        <v>99.4</v>
      </c>
      <c r="O851">
        <f>ROUND(ROUND(L851*Source!I200, 2)*SmtRes!DA987, 2)</f>
        <v>33.840000000000003</v>
      </c>
      <c r="P851">
        <f>SmtRes!AG987</f>
        <v>0</v>
      </c>
      <c r="Q851">
        <f>SmtRes!DC987</f>
        <v>0</v>
      </c>
      <c r="R851">
        <f>ROUND(ROUND(Q851*Source!I200, 2)*1, 2)</f>
        <v>0</v>
      </c>
      <c r="S851">
        <f>SmtRes!AC987</f>
        <v>0</v>
      </c>
      <c r="T851">
        <f>ROUND(ROUND(Q851*Source!I200, 2)*SmtRes!AK987, 2)</f>
        <v>0</v>
      </c>
      <c r="U851">
        <v>2</v>
      </c>
      <c r="Z851">
        <f>SmtRes!X987</f>
        <v>-1684488578</v>
      </c>
      <c r="AA851">
        <v>-882085454</v>
      </c>
      <c r="AB851">
        <v>-173233373</v>
      </c>
    </row>
    <row r="852" spans="1:28" x14ac:dyDescent="0.2">
      <c r="A852">
        <v>20</v>
      </c>
      <c r="B852">
        <v>986</v>
      </c>
      <c r="C852">
        <v>2</v>
      </c>
      <c r="D852">
        <v>0</v>
      </c>
      <c r="E852">
        <f>SmtRes!AV986</f>
        <v>0</v>
      </c>
      <c r="F852" t="str">
        <f>SmtRes!I986</f>
        <v>91.05.05-014</v>
      </c>
      <c r="G852" t="str">
        <f>SmtRes!K986</f>
        <v>Краны на автомобильном ходу, грузоподъемность 10 т</v>
      </c>
      <c r="H852" t="str">
        <f>SmtRes!O986</f>
        <v>маш.-ч</v>
      </c>
      <c r="I852">
        <f>SmtRes!Y986*Source!I200</f>
        <v>0.12405049999999997</v>
      </c>
      <c r="J852">
        <f>SmtRes!AO986</f>
        <v>1</v>
      </c>
      <c r="K852">
        <f>SmtRes!AF986</f>
        <v>112.77</v>
      </c>
      <c r="L852">
        <f>SmtRes!DB986</f>
        <v>74.58</v>
      </c>
      <c r="M852">
        <f>ROUND(ROUND(L852*Source!I200, 2)*1, 2)</f>
        <v>13.99</v>
      </c>
      <c r="N852">
        <f>SmtRes!AB986</f>
        <v>1603.59</v>
      </c>
      <c r="O852">
        <f>ROUND(ROUND(L852*Source!I200, 2)*SmtRes!DA986, 2)</f>
        <v>198.94</v>
      </c>
      <c r="P852">
        <f>SmtRes!AG986</f>
        <v>11.84</v>
      </c>
      <c r="Q852">
        <f>SmtRes!DC986</f>
        <v>8.61</v>
      </c>
      <c r="R852">
        <f>ROUND(ROUND(Q852*Source!I200, 2)*1, 2)</f>
        <v>1.62</v>
      </c>
      <c r="S852">
        <f>SmtRes!AC986</f>
        <v>579.69000000000005</v>
      </c>
      <c r="T852">
        <f>ROUND(ROUND(Q852*Source!I200, 2)*SmtRes!AK986, 2)</f>
        <v>79.319999999999993</v>
      </c>
      <c r="U852">
        <v>2</v>
      </c>
      <c r="Z852">
        <f>SmtRes!X986</f>
        <v>903590057</v>
      </c>
      <c r="AA852">
        <v>1187349410</v>
      </c>
      <c r="AB852">
        <v>135634892</v>
      </c>
    </row>
    <row r="853" spans="1:28" x14ac:dyDescent="0.2">
      <c r="A853">
        <v>20</v>
      </c>
      <c r="B853">
        <v>984</v>
      </c>
      <c r="C853">
        <v>1</v>
      </c>
      <c r="D853">
        <v>0</v>
      </c>
      <c r="E853">
        <f>SmtRes!AV984</f>
        <v>1</v>
      </c>
      <c r="F853" t="str">
        <f>SmtRes!I984</f>
        <v>1-100-38-82</v>
      </c>
      <c r="G853" t="str">
        <f>SmtRes!K984</f>
        <v>Рабочий среднего разряда 3.8</v>
      </c>
      <c r="H853" t="str">
        <f>SmtRes!O984</f>
        <v>чел.-ч.</v>
      </c>
      <c r="I853">
        <f>SmtRes!Y984*Source!I200</f>
        <v>32.253129999999992</v>
      </c>
      <c r="J853">
        <f>SmtRes!AO984</f>
        <v>1</v>
      </c>
      <c r="K853">
        <f>SmtRes!AH984</f>
        <v>8.4</v>
      </c>
      <c r="L853">
        <f>SmtRes!DB984</f>
        <v>1588.59</v>
      </c>
      <c r="M853">
        <f>ROUND(ROUND(L853*Source!I200, 2)*1, 2)</f>
        <v>298.02</v>
      </c>
      <c r="N853">
        <f>SmtRes!AD984</f>
        <v>411.26</v>
      </c>
      <c r="O853">
        <f>ROUND(ROUND(L853*Source!I200, 2)*SmtRes!DA984, 2)</f>
        <v>14591.06</v>
      </c>
      <c r="P853">
        <f>SmtRes!AG984</f>
        <v>0</v>
      </c>
      <c r="Q853">
        <f>SmtRes!DC984</f>
        <v>0</v>
      </c>
      <c r="R853">
        <f>ROUND(ROUND(Q853*Source!I200, 2)*1, 2)</f>
        <v>0</v>
      </c>
      <c r="S853">
        <f>SmtRes!AC984</f>
        <v>0</v>
      </c>
      <c r="T853">
        <f>ROUND(ROUND(Q853*Source!I200, 2)*SmtRes!AK984, 2)</f>
        <v>0</v>
      </c>
      <c r="U853">
        <v>1</v>
      </c>
      <c r="Z853">
        <f>SmtRes!X984</f>
        <v>300547253</v>
      </c>
      <c r="AA853">
        <v>-4682588</v>
      </c>
      <c r="AB853">
        <v>-1172100142</v>
      </c>
    </row>
    <row r="854" spans="1:28" x14ac:dyDescent="0.2">
      <c r="A854">
        <f>Source!A201</f>
        <v>17</v>
      </c>
      <c r="B854">
        <v>201</v>
      </c>
      <c r="C854">
        <v>3</v>
      </c>
      <c r="D854">
        <f>Source!BI201</f>
        <v>1</v>
      </c>
      <c r="E854">
        <f>Source!FS201</f>
        <v>0</v>
      </c>
      <c r="F854" t="str">
        <f>Source!F201</f>
        <v>08.3.08.02-0025</v>
      </c>
      <c r="G854" t="str">
        <f>Source!G201</f>
        <v>уголок 100х8 ГОСТ 8509-93</v>
      </c>
      <c r="H854" t="str">
        <f>Source!H201</f>
        <v>т</v>
      </c>
      <c r="I854">
        <f>Source!I201</f>
        <v>2.1999999999999999E-2</v>
      </c>
      <c r="J854">
        <v>1</v>
      </c>
      <c r="K854">
        <f>Source!AC201</f>
        <v>8054.39</v>
      </c>
      <c r="M854">
        <f>ROUND(K854*I854, 2)</f>
        <v>177.2</v>
      </c>
      <c r="N854">
        <f>Source!AC201*IF(Source!BC201&lt;&gt; 0, Source!BC201, 1)</f>
        <v>76999.968400000012</v>
      </c>
      <c r="O854">
        <f>ROUND(N854*I854, 2)</f>
        <v>1694</v>
      </c>
      <c r="P854">
        <f>Source!AE201</f>
        <v>0</v>
      </c>
      <c r="R854">
        <f>ROUND(P854*I854, 2)</f>
        <v>0</v>
      </c>
      <c r="S854">
        <f>Source!AE201*IF(Source!BS201&lt;&gt; 0, Source!BS201, 1)</f>
        <v>0</v>
      </c>
      <c r="T854">
        <f>ROUND(S854*I854, 2)</f>
        <v>0</v>
      </c>
      <c r="U854">
        <v>3</v>
      </c>
      <c r="Z854">
        <f>Source!GF201</f>
        <v>-1419403948</v>
      </c>
      <c r="AA854">
        <v>689206534</v>
      </c>
      <c r="AB854">
        <v>-895705931</v>
      </c>
    </row>
    <row r="855" spans="1:28" x14ac:dyDescent="0.2">
      <c r="A855">
        <f>Source!A202</f>
        <v>17</v>
      </c>
      <c r="B855">
        <v>202</v>
      </c>
      <c r="C855">
        <v>3</v>
      </c>
      <c r="D855">
        <f>Source!BI202</f>
        <v>1</v>
      </c>
      <c r="E855">
        <f>Source!FS202</f>
        <v>0</v>
      </c>
      <c r="F855" t="str">
        <f>Source!F202</f>
        <v>08.3.05.02-0058</v>
      </c>
      <c r="G855" t="str">
        <f>Source!G202</f>
        <v>лист 8  ГОСТ 19903-2015, сталь С 255</v>
      </c>
      <c r="H855" t="str">
        <f>Source!H202</f>
        <v>т</v>
      </c>
      <c r="I855">
        <f>Source!I202</f>
        <v>5.0999999999999997E-2</v>
      </c>
      <c r="J855">
        <v>1</v>
      </c>
      <c r="K855">
        <f>Source!AC202</f>
        <v>7112.97</v>
      </c>
      <c r="M855">
        <f>ROUND(K855*I855, 2)</f>
        <v>362.76</v>
      </c>
      <c r="N855">
        <f>Source!AC202*IF(Source!BC202&lt;&gt; 0, Source!BC202, 1)</f>
        <v>67999.993200000012</v>
      </c>
      <c r="O855">
        <f>ROUND(N855*I855, 2)</f>
        <v>3468</v>
      </c>
      <c r="P855">
        <f>Source!AE202</f>
        <v>0</v>
      </c>
      <c r="R855">
        <f>ROUND(P855*I855, 2)</f>
        <v>0</v>
      </c>
      <c r="S855">
        <f>Source!AE202*IF(Source!BS202&lt;&gt; 0, Source!BS202, 1)</f>
        <v>0</v>
      </c>
      <c r="T855">
        <f>ROUND(S855*I855, 2)</f>
        <v>0</v>
      </c>
      <c r="U855">
        <v>3</v>
      </c>
      <c r="Z855">
        <f>Source!GF202</f>
        <v>2137900093</v>
      </c>
      <c r="AA855">
        <v>-1618100798</v>
      </c>
      <c r="AB855">
        <v>-650409308</v>
      </c>
    </row>
    <row r="856" spans="1:28" x14ac:dyDescent="0.2">
      <c r="A856">
        <f>Source!A203</f>
        <v>17</v>
      </c>
      <c r="B856">
        <v>203</v>
      </c>
      <c r="C856">
        <v>3</v>
      </c>
      <c r="D856">
        <f>Source!BI203</f>
        <v>1</v>
      </c>
      <c r="E856">
        <f>Source!FS203</f>
        <v>0</v>
      </c>
      <c r="F856" t="str">
        <f>Source!F203</f>
        <v>08.3.08.02-0025</v>
      </c>
      <c r="G856" t="str">
        <f>Source!G203</f>
        <v>углок 50х5 ГОСТ 8509-93</v>
      </c>
      <c r="H856" t="str">
        <f>Source!H203</f>
        <v>т</v>
      </c>
      <c r="I856">
        <f>Source!I203</f>
        <v>0.126</v>
      </c>
      <c r="J856">
        <v>1</v>
      </c>
      <c r="K856">
        <f>Source!AC203</f>
        <v>5857.74</v>
      </c>
      <c r="M856">
        <f>ROUND(K856*I856, 2)</f>
        <v>738.08</v>
      </c>
      <c r="N856">
        <f>Source!AC203*IF(Source!BC203&lt;&gt; 0, Source!BC203, 1)</f>
        <v>55999.994400000003</v>
      </c>
      <c r="O856">
        <f>ROUND(N856*I856, 2)</f>
        <v>7056</v>
      </c>
      <c r="P856">
        <f>Source!AE203</f>
        <v>0</v>
      </c>
      <c r="R856">
        <f>ROUND(P856*I856, 2)</f>
        <v>0</v>
      </c>
      <c r="S856">
        <f>Source!AE203*IF(Source!BS203&lt;&gt; 0, Source!BS203, 1)</f>
        <v>0</v>
      </c>
      <c r="T856">
        <f>ROUND(S856*I856, 2)</f>
        <v>0</v>
      </c>
      <c r="U856">
        <v>3</v>
      </c>
      <c r="Z856">
        <f>Source!GF203</f>
        <v>-1381351914</v>
      </c>
      <c r="AA856">
        <v>254536175</v>
      </c>
      <c r="AB856">
        <v>1065125960</v>
      </c>
    </row>
    <row r="857" spans="1:28" x14ac:dyDescent="0.2">
      <c r="A857">
        <v>20</v>
      </c>
      <c r="B857">
        <v>1018</v>
      </c>
      <c r="C857">
        <v>3</v>
      </c>
      <c r="D857">
        <v>0</v>
      </c>
      <c r="E857">
        <f>SmtRes!AV1018</f>
        <v>0</v>
      </c>
      <c r="F857" t="str">
        <f>SmtRes!I1018</f>
        <v>14.5.09.07-0029</v>
      </c>
      <c r="G857" t="str">
        <f>SmtRes!K1018</f>
        <v>Растворитель марки Р-4</v>
      </c>
      <c r="H857" t="str">
        <f>SmtRes!O1018</f>
        <v>т</v>
      </c>
      <c r="I857">
        <f>SmtRes!Y1018*Source!I204</f>
        <v>1.1255999999999998E-4</v>
      </c>
      <c r="J857">
        <f>SmtRes!AO1018</f>
        <v>1</v>
      </c>
      <c r="K857">
        <f>SmtRes!AE1018</f>
        <v>11149.43</v>
      </c>
      <c r="L857">
        <f>SmtRes!DB1018</f>
        <v>6.69</v>
      </c>
      <c r="M857">
        <f>ROUND(ROUND(L857*Source!I204, 2)*1, 2)</f>
        <v>1.26</v>
      </c>
      <c r="N857">
        <f>SmtRes!AA1018</f>
        <v>106588.55</v>
      </c>
      <c r="O857">
        <f>ROUND(ROUND(L857*Source!I204, 2)*SmtRes!DA1018, 2)</f>
        <v>12.05</v>
      </c>
      <c r="P857">
        <f>SmtRes!AG1018</f>
        <v>0</v>
      </c>
      <c r="Q857">
        <f>SmtRes!DC1018</f>
        <v>0</v>
      </c>
      <c r="R857">
        <f>ROUND(ROUND(Q857*Source!I204, 2)*1, 2)</f>
        <v>0</v>
      </c>
      <c r="S857">
        <f>SmtRes!AC1018</f>
        <v>0</v>
      </c>
      <c r="T857">
        <f>ROUND(ROUND(Q857*Source!I204, 2)*SmtRes!AK1018, 2)</f>
        <v>0</v>
      </c>
      <c r="U857">
        <v>3</v>
      </c>
      <c r="Z857">
        <f>SmtRes!X1018</f>
        <v>-296986458</v>
      </c>
      <c r="AA857">
        <v>228994919</v>
      </c>
      <c r="AB857">
        <v>2021318896</v>
      </c>
    </row>
    <row r="858" spans="1:28" x14ac:dyDescent="0.2">
      <c r="A858">
        <v>20</v>
      </c>
      <c r="B858">
        <v>1017</v>
      </c>
      <c r="C858">
        <v>3</v>
      </c>
      <c r="D858">
        <v>0</v>
      </c>
      <c r="E858">
        <f>SmtRes!AV1017</f>
        <v>0</v>
      </c>
      <c r="F858" t="str">
        <f>SmtRes!I1017</f>
        <v>14.4.01.01-0003</v>
      </c>
      <c r="G858" t="str">
        <f>SmtRes!K1017</f>
        <v>Грунтовка ГФ-021 красно-коричневая</v>
      </c>
      <c r="H858" t="str">
        <f>SmtRes!O1017</f>
        <v>т</v>
      </c>
      <c r="I858">
        <f>SmtRes!Y1017*Source!I204</f>
        <v>5.8155999999999997E-5</v>
      </c>
      <c r="J858">
        <f>SmtRes!AO1017</f>
        <v>1</v>
      </c>
      <c r="K858">
        <f>SmtRes!AE1017</f>
        <v>12560.85</v>
      </c>
      <c r="L858">
        <f>SmtRes!DB1017</f>
        <v>3.89</v>
      </c>
      <c r="M858">
        <f>ROUND(ROUND(L858*Source!I204, 2)*1, 2)</f>
        <v>0.73</v>
      </c>
      <c r="N858">
        <f>SmtRes!AA1017</f>
        <v>120081.73</v>
      </c>
      <c r="O858">
        <f>ROUND(ROUND(L858*Source!I204, 2)*SmtRes!DA1017, 2)</f>
        <v>6.98</v>
      </c>
      <c r="P858">
        <f>SmtRes!AG1017</f>
        <v>0</v>
      </c>
      <c r="Q858">
        <f>SmtRes!DC1017</f>
        <v>0</v>
      </c>
      <c r="R858">
        <f>ROUND(ROUND(Q858*Source!I204, 2)*1, 2)</f>
        <v>0</v>
      </c>
      <c r="S858">
        <f>SmtRes!AC1017</f>
        <v>0</v>
      </c>
      <c r="T858">
        <f>ROUND(ROUND(Q858*Source!I204, 2)*SmtRes!AK1017, 2)</f>
        <v>0</v>
      </c>
      <c r="U858">
        <v>3</v>
      </c>
      <c r="Z858">
        <f>SmtRes!X1017</f>
        <v>1741082987</v>
      </c>
      <c r="AA858">
        <v>-57740767</v>
      </c>
      <c r="AB858">
        <v>315383924</v>
      </c>
    </row>
    <row r="859" spans="1:28" x14ac:dyDescent="0.2">
      <c r="A859">
        <v>20</v>
      </c>
      <c r="B859">
        <v>1016</v>
      </c>
      <c r="C859">
        <v>3</v>
      </c>
      <c r="D859">
        <v>0</v>
      </c>
      <c r="E859">
        <f>SmtRes!AV1016</f>
        <v>0</v>
      </c>
      <c r="F859" t="str">
        <f>SmtRes!I1016</f>
        <v>11.1.03.01-0077</v>
      </c>
      <c r="G859" t="str">
        <f>SmtRes!K1016</f>
        <v>Бруски обрезные хвойных пород длиной 4-6,5 м, шириной 75-150 мм, толщиной 40-75 мм, I сорта</v>
      </c>
      <c r="H859" t="str">
        <f>SmtRes!O1016</f>
        <v>м3</v>
      </c>
      <c r="I859">
        <f>SmtRes!Y1016*Source!I204</f>
        <v>1.9322800000000001E-4</v>
      </c>
      <c r="J859">
        <f>SmtRes!AO1016</f>
        <v>1</v>
      </c>
      <c r="K859">
        <f>SmtRes!AE1016</f>
        <v>1793.05</v>
      </c>
      <c r="L859">
        <f>SmtRes!DB1016</f>
        <v>1.85</v>
      </c>
      <c r="M859">
        <f>ROUND(ROUND(L859*Source!I204, 2)*1, 2)</f>
        <v>0.35</v>
      </c>
      <c r="N859">
        <f>SmtRes!AA1016</f>
        <v>17141.560000000001</v>
      </c>
      <c r="O859">
        <f>ROUND(ROUND(L859*Source!I204, 2)*SmtRes!DA1016, 2)</f>
        <v>3.35</v>
      </c>
      <c r="P859">
        <f>SmtRes!AG1016</f>
        <v>0</v>
      </c>
      <c r="Q859">
        <f>SmtRes!DC1016</f>
        <v>0</v>
      </c>
      <c r="R859">
        <f>ROUND(ROUND(Q859*Source!I204, 2)*1, 2)</f>
        <v>0</v>
      </c>
      <c r="S859">
        <f>SmtRes!AC1016</f>
        <v>0</v>
      </c>
      <c r="T859">
        <f>ROUND(ROUND(Q859*Source!I204, 2)*SmtRes!AK1016, 2)</f>
        <v>0</v>
      </c>
      <c r="U859">
        <v>3</v>
      </c>
      <c r="Z859">
        <f>SmtRes!X1016</f>
        <v>-128313133</v>
      </c>
      <c r="AA859">
        <v>1300068984</v>
      </c>
      <c r="AB859">
        <v>2016584814</v>
      </c>
    </row>
    <row r="860" spans="1:28" x14ac:dyDescent="0.2">
      <c r="A860">
        <v>20</v>
      </c>
      <c r="B860">
        <v>1015</v>
      </c>
      <c r="C860">
        <v>3</v>
      </c>
      <c r="D860">
        <v>0</v>
      </c>
      <c r="E860">
        <f>SmtRes!AV1015</f>
        <v>0</v>
      </c>
      <c r="F860" t="str">
        <f>SmtRes!I1015</f>
        <v>08.3.11.01-0091</v>
      </c>
      <c r="G860" t="str">
        <f>SmtRes!K1015</f>
        <v>Швеллеры № 40 из стали марки Ст0</v>
      </c>
      <c r="H860" t="str">
        <f>SmtRes!O1015</f>
        <v>т</v>
      </c>
      <c r="I860">
        <f>SmtRes!Y1015*Source!I204</f>
        <v>3.63944E-4</v>
      </c>
      <c r="J860">
        <f>SmtRes!AO1015</f>
        <v>1</v>
      </c>
      <c r="K860">
        <f>SmtRes!AE1015</f>
        <v>6246.56</v>
      </c>
      <c r="L860">
        <f>SmtRes!DB1015</f>
        <v>12.12</v>
      </c>
      <c r="M860">
        <f>ROUND(ROUND(L860*Source!I204, 2)*1, 2)</f>
        <v>2.27</v>
      </c>
      <c r="N860">
        <f>SmtRes!AA1015</f>
        <v>59717.11</v>
      </c>
      <c r="O860">
        <f>ROUND(ROUND(L860*Source!I204, 2)*SmtRes!DA1015, 2)</f>
        <v>21.7</v>
      </c>
      <c r="P860">
        <f>SmtRes!AG1015</f>
        <v>0</v>
      </c>
      <c r="Q860">
        <f>SmtRes!DC1015</f>
        <v>0</v>
      </c>
      <c r="R860">
        <f>ROUND(ROUND(Q860*Source!I204, 2)*1, 2)</f>
        <v>0</v>
      </c>
      <c r="S860">
        <f>SmtRes!AC1015</f>
        <v>0</v>
      </c>
      <c r="T860">
        <f>ROUND(ROUND(Q860*Source!I204, 2)*SmtRes!AK1015, 2)</f>
        <v>0</v>
      </c>
      <c r="U860">
        <v>3</v>
      </c>
      <c r="Z860">
        <f>SmtRes!X1015</f>
        <v>1261042718</v>
      </c>
      <c r="AA860">
        <v>27682358</v>
      </c>
      <c r="AB860">
        <v>-337140723</v>
      </c>
    </row>
    <row r="861" spans="1:28" x14ac:dyDescent="0.2">
      <c r="A861">
        <v>20</v>
      </c>
      <c r="B861">
        <v>1014</v>
      </c>
      <c r="C861">
        <v>3</v>
      </c>
      <c r="D861">
        <v>0</v>
      </c>
      <c r="E861">
        <f>SmtRes!AV1014</f>
        <v>0</v>
      </c>
      <c r="F861" t="str">
        <f>SmtRes!I1014</f>
        <v>08.3.03.06-0002</v>
      </c>
      <c r="G861" t="str">
        <f>SmtRes!K1014</f>
        <v>Проволока горячекатаная в мотках, диаметром 6,3-6,5 мм</v>
      </c>
      <c r="H861" t="str">
        <f>SmtRes!O1014</f>
        <v>т</v>
      </c>
      <c r="I861">
        <f>SmtRes!Y1014*Source!I204</f>
        <v>5.6280000000000002E-6</v>
      </c>
      <c r="J861">
        <f>SmtRes!AO1014</f>
        <v>1</v>
      </c>
      <c r="K861">
        <f>SmtRes!AE1014</f>
        <v>4751.12</v>
      </c>
      <c r="L861">
        <f>SmtRes!DB1014</f>
        <v>0.14000000000000001</v>
      </c>
      <c r="M861">
        <f>ROUND(ROUND(L861*Source!I204, 2)*1, 2)</f>
        <v>0.03</v>
      </c>
      <c r="N861">
        <f>SmtRes!AA1014</f>
        <v>45420.71</v>
      </c>
      <c r="O861">
        <f>ROUND(ROUND(L861*Source!I204, 2)*SmtRes!DA1014, 2)</f>
        <v>0.28999999999999998</v>
      </c>
      <c r="P861">
        <f>SmtRes!AG1014</f>
        <v>0</v>
      </c>
      <c r="Q861">
        <f>SmtRes!DC1014</f>
        <v>0</v>
      </c>
      <c r="R861">
        <f>ROUND(ROUND(Q861*Source!I204, 2)*1, 2)</f>
        <v>0</v>
      </c>
      <c r="S861">
        <f>SmtRes!AC1014</f>
        <v>0</v>
      </c>
      <c r="T861">
        <f>ROUND(ROUND(Q861*Source!I204, 2)*SmtRes!AK1014, 2)</f>
        <v>0</v>
      </c>
      <c r="U861">
        <v>3</v>
      </c>
      <c r="Z861">
        <f>SmtRes!X1014</f>
        <v>-936363311</v>
      </c>
      <c r="AA861">
        <v>1953540998</v>
      </c>
      <c r="AB861">
        <v>-698170758</v>
      </c>
    </row>
    <row r="862" spans="1:28" x14ac:dyDescent="0.2">
      <c r="A862">
        <v>20</v>
      </c>
      <c r="B862">
        <v>1013</v>
      </c>
      <c r="C862">
        <v>3</v>
      </c>
      <c r="D862">
        <v>0</v>
      </c>
      <c r="E862">
        <f>SmtRes!AV1013</f>
        <v>0</v>
      </c>
      <c r="F862" t="str">
        <f>SmtRes!I1013</f>
        <v>08.2.02.11-0007</v>
      </c>
      <c r="G862" t="str">
        <f>SmtRes!K1013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862" t="str">
        <f>SmtRes!O1013</f>
        <v>10 м</v>
      </c>
      <c r="I862">
        <f>SmtRes!Y1013*Source!I204</f>
        <v>3.50812E-3</v>
      </c>
      <c r="J862">
        <f>SmtRes!AO1013</f>
        <v>1</v>
      </c>
      <c r="K862">
        <f>SmtRes!AE1013</f>
        <v>64.47</v>
      </c>
      <c r="L862">
        <f>SmtRes!DB1013</f>
        <v>1.21</v>
      </c>
      <c r="M862">
        <f>ROUND(ROUND(L862*Source!I204, 2)*1, 2)</f>
        <v>0.23</v>
      </c>
      <c r="N862">
        <f>SmtRes!AA1013</f>
        <v>616.33000000000004</v>
      </c>
      <c r="O862">
        <f>ROUND(ROUND(L862*Source!I204, 2)*SmtRes!DA1013, 2)</f>
        <v>2.2000000000000002</v>
      </c>
      <c r="P862">
        <f>SmtRes!AG1013</f>
        <v>0</v>
      </c>
      <c r="Q862">
        <f>SmtRes!DC1013</f>
        <v>0</v>
      </c>
      <c r="R862">
        <f>ROUND(ROUND(Q862*Source!I204, 2)*1, 2)</f>
        <v>0</v>
      </c>
      <c r="S862">
        <f>SmtRes!AC1013</f>
        <v>0</v>
      </c>
      <c r="T862">
        <f>ROUND(ROUND(Q862*Source!I204, 2)*SmtRes!AK1013, 2)</f>
        <v>0</v>
      </c>
      <c r="U862">
        <v>3</v>
      </c>
      <c r="Z862">
        <f>SmtRes!X1013</f>
        <v>4483628</v>
      </c>
      <c r="AA862">
        <v>-1842154134</v>
      </c>
      <c r="AB862">
        <v>494097890</v>
      </c>
    </row>
    <row r="863" spans="1:28" x14ac:dyDescent="0.2">
      <c r="A863">
        <v>20</v>
      </c>
      <c r="B863">
        <v>1011</v>
      </c>
      <c r="C863">
        <v>3</v>
      </c>
      <c r="D863">
        <v>0</v>
      </c>
      <c r="E863">
        <f>SmtRes!AV1011</f>
        <v>0</v>
      </c>
      <c r="F863" t="str">
        <f>SmtRes!I1011</f>
        <v>07.2.07.12-0020</v>
      </c>
      <c r="G863" t="str">
        <f>SmtRes!K1011</f>
        <v>Отдельные конструктивные элементы зданий и сооружений с преобладанием горячекатаных профилей, средняя масса сборочной единицы от 0,1 до 0,5 т</v>
      </c>
      <c r="H863" t="str">
        <f>SmtRes!O1011</f>
        <v>т</v>
      </c>
      <c r="I863">
        <f>SmtRes!Y1011*Source!I204</f>
        <v>3.752E-5</v>
      </c>
      <c r="J863">
        <f>SmtRes!AO1011</f>
        <v>1</v>
      </c>
      <c r="K863">
        <f>SmtRes!AE1011</f>
        <v>8041.65</v>
      </c>
      <c r="L863">
        <f>SmtRes!DB1011</f>
        <v>1.61</v>
      </c>
      <c r="M863">
        <f>ROUND(ROUND(L863*Source!I204, 2)*1, 2)</f>
        <v>0.3</v>
      </c>
      <c r="N863">
        <f>SmtRes!AA1011</f>
        <v>76878.17</v>
      </c>
      <c r="O863">
        <f>ROUND(ROUND(L863*Source!I204, 2)*SmtRes!DA1011, 2)</f>
        <v>2.87</v>
      </c>
      <c r="P863">
        <f>SmtRes!AG1011</f>
        <v>0</v>
      </c>
      <c r="Q863">
        <f>SmtRes!DC1011</f>
        <v>0</v>
      </c>
      <c r="R863">
        <f>ROUND(ROUND(Q863*Source!I204, 2)*1, 2)</f>
        <v>0</v>
      </c>
      <c r="S863">
        <f>SmtRes!AC1011</f>
        <v>0</v>
      </c>
      <c r="T863">
        <f>ROUND(ROUND(Q863*Source!I204, 2)*SmtRes!AK1011, 2)</f>
        <v>0</v>
      </c>
      <c r="U863">
        <v>3</v>
      </c>
      <c r="Z863">
        <f>SmtRes!X1011</f>
        <v>192534767</v>
      </c>
      <c r="AA863">
        <v>-1394894189</v>
      </c>
      <c r="AB863">
        <v>1893510759</v>
      </c>
    </row>
    <row r="864" spans="1:28" x14ac:dyDescent="0.2">
      <c r="A864">
        <v>20</v>
      </c>
      <c r="B864">
        <v>1010</v>
      </c>
      <c r="C864">
        <v>3</v>
      </c>
      <c r="D864">
        <v>0</v>
      </c>
      <c r="E864">
        <f>SmtRes!AV1010</f>
        <v>0</v>
      </c>
      <c r="F864" t="str">
        <f>SmtRes!I1010</f>
        <v>01.7.20.08-0071</v>
      </c>
      <c r="G864" t="str">
        <f>SmtRes!K1010</f>
        <v>Канаты пеньковые пропитанные</v>
      </c>
      <c r="H864" t="str">
        <f>SmtRes!O1010</f>
        <v>т</v>
      </c>
      <c r="I864">
        <f>SmtRes!Y1010*Source!I204</f>
        <v>1.876E-5</v>
      </c>
      <c r="J864">
        <f>SmtRes!AO1010</f>
        <v>1</v>
      </c>
      <c r="K864">
        <f>SmtRes!AE1010</f>
        <v>30728.69</v>
      </c>
      <c r="L864">
        <f>SmtRes!DB1010</f>
        <v>3.07</v>
      </c>
      <c r="M864">
        <f>ROUND(ROUND(L864*Source!I204, 2)*1, 2)</f>
        <v>0.57999999999999996</v>
      </c>
      <c r="N864">
        <f>SmtRes!AA1010</f>
        <v>293766.28000000003</v>
      </c>
      <c r="O864">
        <f>ROUND(ROUND(L864*Source!I204, 2)*SmtRes!DA1010, 2)</f>
        <v>5.54</v>
      </c>
      <c r="P864">
        <f>SmtRes!AG1010</f>
        <v>0</v>
      </c>
      <c r="Q864">
        <f>SmtRes!DC1010</f>
        <v>0</v>
      </c>
      <c r="R864">
        <f>ROUND(ROUND(Q864*Source!I204, 2)*1, 2)</f>
        <v>0</v>
      </c>
      <c r="S864">
        <f>SmtRes!AC1010</f>
        <v>0</v>
      </c>
      <c r="T864">
        <f>ROUND(ROUND(Q864*Source!I204, 2)*SmtRes!AK1010, 2)</f>
        <v>0</v>
      </c>
      <c r="U864">
        <v>3</v>
      </c>
      <c r="Z864">
        <f>SmtRes!X1010</f>
        <v>-1850711024</v>
      </c>
      <c r="AA864">
        <v>-1306267028</v>
      </c>
      <c r="AB864">
        <v>466771672</v>
      </c>
    </row>
    <row r="865" spans="1:28" x14ac:dyDescent="0.2">
      <c r="A865">
        <v>20</v>
      </c>
      <c r="B865">
        <v>1009</v>
      </c>
      <c r="C865">
        <v>3</v>
      </c>
      <c r="D865">
        <v>0</v>
      </c>
      <c r="E865">
        <f>SmtRes!AV1009</f>
        <v>0</v>
      </c>
      <c r="F865" t="str">
        <f>SmtRes!I1009</f>
        <v>01.7.15.06-0111</v>
      </c>
      <c r="G865" t="str">
        <f>SmtRes!K1009</f>
        <v>Гвозди строительные</v>
      </c>
      <c r="H865" t="str">
        <f>SmtRes!O1009</f>
        <v>т</v>
      </c>
      <c r="I865">
        <f>SmtRes!Y1009*Source!I204</f>
        <v>1.8760000000000001E-6</v>
      </c>
      <c r="J865">
        <f>SmtRes!AO1009</f>
        <v>1</v>
      </c>
      <c r="K865">
        <f>SmtRes!AE1009</f>
        <v>7671.42</v>
      </c>
      <c r="L865">
        <f>SmtRes!DB1009</f>
        <v>0.08</v>
      </c>
      <c r="M865">
        <f>ROUND(ROUND(L865*Source!I204, 2)*1, 2)</f>
        <v>0.02</v>
      </c>
      <c r="N865">
        <f>SmtRes!AA1009</f>
        <v>73338.78</v>
      </c>
      <c r="O865">
        <f>ROUND(ROUND(L865*Source!I204, 2)*SmtRes!DA1009, 2)</f>
        <v>0.19</v>
      </c>
      <c r="P865">
        <f>SmtRes!AG1009</f>
        <v>0</v>
      </c>
      <c r="Q865">
        <f>SmtRes!DC1009</f>
        <v>0</v>
      </c>
      <c r="R865">
        <f>ROUND(ROUND(Q865*Source!I204, 2)*1, 2)</f>
        <v>0</v>
      </c>
      <c r="S865">
        <f>SmtRes!AC1009</f>
        <v>0</v>
      </c>
      <c r="T865">
        <f>ROUND(ROUND(Q865*Source!I204, 2)*SmtRes!AK1009, 2)</f>
        <v>0</v>
      </c>
      <c r="U865">
        <v>3</v>
      </c>
      <c r="Z865">
        <f>SmtRes!X1009</f>
        <v>628974256</v>
      </c>
      <c r="AA865">
        <v>115486231</v>
      </c>
      <c r="AB865">
        <v>761367653</v>
      </c>
    </row>
    <row r="866" spans="1:28" x14ac:dyDescent="0.2">
      <c r="A866">
        <v>20</v>
      </c>
      <c r="B866">
        <v>1008</v>
      </c>
      <c r="C866">
        <v>3</v>
      </c>
      <c r="D866">
        <v>0</v>
      </c>
      <c r="E866">
        <f>SmtRes!AV1008</f>
        <v>0</v>
      </c>
      <c r="F866" t="str">
        <f>SmtRes!I1008</f>
        <v>01.7.15.03-0041</v>
      </c>
      <c r="G866" t="str">
        <f>SmtRes!K1008</f>
        <v>Болты с гайками и шайбами строительные</v>
      </c>
      <c r="H866" t="str">
        <f>SmtRes!O1008</f>
        <v>т</v>
      </c>
      <c r="I866">
        <f>SmtRes!Y1008*Source!I204</f>
        <v>3.9395999999999997E-3</v>
      </c>
      <c r="J866">
        <f>SmtRes!AO1008</f>
        <v>1</v>
      </c>
      <c r="K866">
        <f>SmtRes!AE1008</f>
        <v>15854.58</v>
      </c>
      <c r="L866">
        <f>SmtRes!DB1008</f>
        <v>332.95</v>
      </c>
      <c r="M866">
        <f>ROUND(ROUND(L866*Source!I204, 2)*1, 2)</f>
        <v>62.46</v>
      </c>
      <c r="N866">
        <f>SmtRes!AA1008</f>
        <v>151569.78</v>
      </c>
      <c r="O866">
        <f>ROUND(ROUND(L866*Source!I204, 2)*SmtRes!DA1008, 2)</f>
        <v>597.12</v>
      </c>
      <c r="P866">
        <f>SmtRes!AG1008</f>
        <v>0</v>
      </c>
      <c r="Q866">
        <f>SmtRes!DC1008</f>
        <v>0</v>
      </c>
      <c r="R866">
        <f>ROUND(ROUND(Q866*Source!I204, 2)*1, 2)</f>
        <v>0</v>
      </c>
      <c r="S866">
        <f>SmtRes!AC1008</f>
        <v>0</v>
      </c>
      <c r="T866">
        <f>ROUND(ROUND(Q866*Source!I204, 2)*SmtRes!AK1008, 2)</f>
        <v>0</v>
      </c>
      <c r="U866">
        <v>3</v>
      </c>
      <c r="Z866">
        <f>SmtRes!X1008</f>
        <v>-1069540660</v>
      </c>
      <c r="AA866">
        <v>-1725338024</v>
      </c>
      <c r="AB866">
        <v>-166622240</v>
      </c>
    </row>
    <row r="867" spans="1:28" x14ac:dyDescent="0.2">
      <c r="A867">
        <v>20</v>
      </c>
      <c r="B867">
        <v>1007</v>
      </c>
      <c r="C867">
        <v>3</v>
      </c>
      <c r="D867">
        <v>0</v>
      </c>
      <c r="E867">
        <f>SmtRes!AV1007</f>
        <v>0</v>
      </c>
      <c r="F867" t="str">
        <f>SmtRes!I1007</f>
        <v>01.7.11.07-0032</v>
      </c>
      <c r="G867" t="str">
        <f>SmtRes!K1007</f>
        <v>Электроды диаметром 4 мм Э42</v>
      </c>
      <c r="H867" t="str">
        <f>SmtRes!O1007</f>
        <v>т</v>
      </c>
      <c r="I867">
        <f>SmtRes!Y1007*Source!I204</f>
        <v>8.2544000000000001E-5</v>
      </c>
      <c r="J867">
        <f>SmtRes!AO1007</f>
        <v>1</v>
      </c>
      <c r="K867">
        <f>SmtRes!AE1007</f>
        <v>10616.1</v>
      </c>
      <c r="L867">
        <f>SmtRes!DB1007</f>
        <v>4.67</v>
      </c>
      <c r="M867">
        <f>ROUND(ROUND(L867*Source!I204, 2)*1, 2)</f>
        <v>0.88</v>
      </c>
      <c r="N867">
        <f>SmtRes!AA1007</f>
        <v>101489.92</v>
      </c>
      <c r="O867">
        <f>ROUND(ROUND(L867*Source!I204, 2)*SmtRes!DA1007, 2)</f>
        <v>8.41</v>
      </c>
      <c r="P867">
        <f>SmtRes!AG1007</f>
        <v>0</v>
      </c>
      <c r="Q867">
        <f>SmtRes!DC1007</f>
        <v>0</v>
      </c>
      <c r="R867">
        <f>ROUND(ROUND(Q867*Source!I204, 2)*1, 2)</f>
        <v>0</v>
      </c>
      <c r="S867">
        <f>SmtRes!AC1007</f>
        <v>0</v>
      </c>
      <c r="T867">
        <f>ROUND(ROUND(Q867*Source!I204, 2)*SmtRes!AK1007, 2)</f>
        <v>0</v>
      </c>
      <c r="U867">
        <v>3</v>
      </c>
      <c r="Z867">
        <f>SmtRes!X1007</f>
        <v>1344828851</v>
      </c>
      <c r="AA867">
        <v>-1394468864</v>
      </c>
      <c r="AB867">
        <v>380125113</v>
      </c>
    </row>
    <row r="868" spans="1:28" x14ac:dyDescent="0.2">
      <c r="A868">
        <v>20</v>
      </c>
      <c r="B868">
        <v>1006</v>
      </c>
      <c r="C868">
        <v>3</v>
      </c>
      <c r="D868">
        <v>0</v>
      </c>
      <c r="E868">
        <f>SmtRes!AV1006</f>
        <v>0</v>
      </c>
      <c r="F868" t="str">
        <f>SmtRes!I1006</f>
        <v>01.3.02.09-0022</v>
      </c>
      <c r="G868" t="str">
        <f>SmtRes!K1006</f>
        <v>Пропан-бутан, смесь техническая</v>
      </c>
      <c r="H868" t="str">
        <f>SmtRes!O1006</f>
        <v>кг</v>
      </c>
      <c r="I868">
        <f>SmtRes!Y1006*Source!I204</f>
        <v>6.7535999999999999E-2</v>
      </c>
      <c r="J868">
        <f>SmtRes!AO1006</f>
        <v>1</v>
      </c>
      <c r="K868">
        <f>SmtRes!AE1006</f>
        <v>4.47</v>
      </c>
      <c r="L868">
        <f>SmtRes!DB1006</f>
        <v>1.61</v>
      </c>
      <c r="M868">
        <f>ROUND(ROUND(L868*Source!I204, 2)*1, 2)</f>
        <v>0.3</v>
      </c>
      <c r="N868">
        <f>SmtRes!AA1006</f>
        <v>42.73</v>
      </c>
      <c r="O868">
        <f>ROUND(ROUND(L868*Source!I204, 2)*SmtRes!DA1006, 2)</f>
        <v>2.87</v>
      </c>
      <c r="P868">
        <f>SmtRes!AG1006</f>
        <v>0</v>
      </c>
      <c r="Q868">
        <f>SmtRes!DC1006</f>
        <v>0</v>
      </c>
      <c r="R868">
        <f>ROUND(ROUND(Q868*Source!I204, 2)*1, 2)</f>
        <v>0</v>
      </c>
      <c r="S868">
        <f>SmtRes!AC1006</f>
        <v>0</v>
      </c>
      <c r="T868">
        <f>ROUND(ROUND(Q868*Source!I204, 2)*SmtRes!AK1006, 2)</f>
        <v>0</v>
      </c>
      <c r="U868">
        <v>3</v>
      </c>
      <c r="Z868">
        <f>SmtRes!X1006</f>
        <v>-1411127917</v>
      </c>
      <c r="AA868">
        <v>83566203</v>
      </c>
      <c r="AB868">
        <v>-697753276</v>
      </c>
    </row>
    <row r="869" spans="1:28" x14ac:dyDescent="0.2">
      <c r="A869">
        <v>20</v>
      </c>
      <c r="B869">
        <v>1005</v>
      </c>
      <c r="C869">
        <v>3</v>
      </c>
      <c r="D869">
        <v>0</v>
      </c>
      <c r="E869">
        <f>SmtRes!AV1005</f>
        <v>0</v>
      </c>
      <c r="F869" t="str">
        <f>SmtRes!I1005</f>
        <v>01.3.02.08-0001</v>
      </c>
      <c r="G869" t="str">
        <f>SmtRes!K1005</f>
        <v>Кислород технический газообразный</v>
      </c>
      <c r="H869" t="str">
        <f>SmtRes!O1005</f>
        <v>м3</v>
      </c>
      <c r="I869">
        <f>SmtRes!Y1005*Source!I204</f>
        <v>0.22511999999999999</v>
      </c>
      <c r="J869">
        <f>SmtRes!AO1005</f>
        <v>1</v>
      </c>
      <c r="K869">
        <f>SmtRes!AE1005</f>
        <v>8.7899999999999991</v>
      </c>
      <c r="L869">
        <f>SmtRes!DB1005</f>
        <v>10.55</v>
      </c>
      <c r="M869">
        <f>ROUND(ROUND(L869*Source!I204, 2)*1, 2)</f>
        <v>1.98</v>
      </c>
      <c r="N869">
        <f>SmtRes!AA1005</f>
        <v>84.03</v>
      </c>
      <c r="O869">
        <f>ROUND(ROUND(L869*Source!I204, 2)*SmtRes!DA1005, 2)</f>
        <v>18.93</v>
      </c>
      <c r="P869">
        <f>SmtRes!AG1005</f>
        <v>0</v>
      </c>
      <c r="Q869">
        <f>SmtRes!DC1005</f>
        <v>0</v>
      </c>
      <c r="R869">
        <f>ROUND(ROUND(Q869*Source!I204, 2)*1, 2)</f>
        <v>0</v>
      </c>
      <c r="S869">
        <f>SmtRes!AC1005</f>
        <v>0</v>
      </c>
      <c r="T869">
        <f>ROUND(ROUND(Q869*Source!I204, 2)*SmtRes!AK1005, 2)</f>
        <v>0</v>
      </c>
      <c r="U869">
        <v>3</v>
      </c>
      <c r="Z869">
        <f>SmtRes!X1005</f>
        <v>1597319531</v>
      </c>
      <c r="AA869">
        <v>-1568691806</v>
      </c>
      <c r="AB869">
        <v>1232018711</v>
      </c>
    </row>
    <row r="870" spans="1:28" x14ac:dyDescent="0.2">
      <c r="A870">
        <v>20</v>
      </c>
      <c r="B870">
        <v>1004</v>
      </c>
      <c r="C870">
        <v>2</v>
      </c>
      <c r="D870">
        <v>0</v>
      </c>
      <c r="E870">
        <f>SmtRes!AV1004</f>
        <v>0</v>
      </c>
      <c r="F870" t="str">
        <f>SmtRes!I1004</f>
        <v>91.17.04-171</v>
      </c>
      <c r="G870" t="str">
        <f>SmtRes!K1004</f>
        <v>Преобразователи сварочные номинальным сварочным током 315-500 А</v>
      </c>
      <c r="H870" t="str">
        <f>SmtRes!O1004</f>
        <v>маш.-ч</v>
      </c>
      <c r="I870">
        <f>SmtRes!Y1004*Source!I204</f>
        <v>2.4810099999999995E-2</v>
      </c>
      <c r="J870">
        <f>SmtRes!AO1004</f>
        <v>1</v>
      </c>
      <c r="K870">
        <f>SmtRes!AF1004</f>
        <v>13.92</v>
      </c>
      <c r="L870">
        <f>SmtRes!DB1004</f>
        <v>1.84</v>
      </c>
      <c r="M870">
        <f>ROUND(ROUND(L870*Source!I204, 2)*1, 2)</f>
        <v>0.35</v>
      </c>
      <c r="N870">
        <f>SmtRes!AB1004</f>
        <v>197.94</v>
      </c>
      <c r="O870">
        <f>ROUND(ROUND(L870*Source!I204, 2)*SmtRes!DA1004, 2)</f>
        <v>4.9800000000000004</v>
      </c>
      <c r="P870">
        <f>SmtRes!AG1004</f>
        <v>0</v>
      </c>
      <c r="Q870">
        <f>SmtRes!DC1004</f>
        <v>0</v>
      </c>
      <c r="R870">
        <f>ROUND(ROUND(Q870*Source!I204, 2)*1, 2)</f>
        <v>0</v>
      </c>
      <c r="S870">
        <f>SmtRes!AC1004</f>
        <v>0</v>
      </c>
      <c r="T870">
        <f>ROUND(ROUND(Q870*Source!I204, 2)*SmtRes!AK1004, 2)</f>
        <v>0</v>
      </c>
      <c r="U870">
        <v>2</v>
      </c>
      <c r="Z870">
        <f>SmtRes!X1004</f>
        <v>-700358725</v>
      </c>
      <c r="AA870">
        <v>439687694</v>
      </c>
      <c r="AB870">
        <v>-1346563271</v>
      </c>
    </row>
    <row r="871" spans="1:28" x14ac:dyDescent="0.2">
      <c r="A871">
        <v>20</v>
      </c>
      <c r="B871">
        <v>1003</v>
      </c>
      <c r="C871">
        <v>2</v>
      </c>
      <c r="D871">
        <v>0</v>
      </c>
      <c r="E871">
        <f>SmtRes!AV1003</f>
        <v>0</v>
      </c>
      <c r="F871" t="str">
        <f>SmtRes!I1003</f>
        <v>91.17.04-042</v>
      </c>
      <c r="G871" t="str">
        <f>SmtRes!K1003</f>
        <v>Аппарат для газовой сварки и резки</v>
      </c>
      <c r="H871" t="str">
        <f>SmtRes!O1003</f>
        <v>маш.-ч</v>
      </c>
      <c r="I871">
        <f>SmtRes!Y1003*Source!I204</f>
        <v>0.36222745999999995</v>
      </c>
      <c r="J871">
        <f>SmtRes!AO1003</f>
        <v>1</v>
      </c>
      <c r="K871">
        <f>SmtRes!AF1003</f>
        <v>1.2</v>
      </c>
      <c r="L871">
        <f>SmtRes!DB1003</f>
        <v>2.31</v>
      </c>
      <c r="M871">
        <f>ROUND(ROUND(L871*Source!I204, 2)*1, 2)</f>
        <v>0.43</v>
      </c>
      <c r="N871">
        <f>SmtRes!AB1003</f>
        <v>17.059999999999999</v>
      </c>
      <c r="O871">
        <f>ROUND(ROUND(L871*Source!I204, 2)*SmtRes!DA1003, 2)</f>
        <v>6.11</v>
      </c>
      <c r="P871">
        <f>SmtRes!AG1003</f>
        <v>0</v>
      </c>
      <c r="Q871">
        <f>SmtRes!DC1003</f>
        <v>0</v>
      </c>
      <c r="R871">
        <f>ROUND(ROUND(Q871*Source!I204, 2)*1, 2)</f>
        <v>0</v>
      </c>
      <c r="S871">
        <f>SmtRes!AC1003</f>
        <v>0</v>
      </c>
      <c r="T871">
        <f>ROUND(ROUND(Q871*Source!I204, 2)*SmtRes!AK1003, 2)</f>
        <v>0</v>
      </c>
      <c r="U871">
        <v>2</v>
      </c>
      <c r="Z871">
        <f>SmtRes!X1003</f>
        <v>-1135352110</v>
      </c>
      <c r="AA871">
        <v>-1753312835</v>
      </c>
      <c r="AB871">
        <v>-897136582</v>
      </c>
    </row>
    <row r="872" spans="1:28" x14ac:dyDescent="0.2">
      <c r="A872">
        <v>20</v>
      </c>
      <c r="B872">
        <v>1002</v>
      </c>
      <c r="C872">
        <v>2</v>
      </c>
      <c r="D872">
        <v>0</v>
      </c>
      <c r="E872">
        <f>SmtRes!AV1002</f>
        <v>0</v>
      </c>
      <c r="F872" t="str">
        <f>SmtRes!I1002</f>
        <v>91.14.02-001</v>
      </c>
      <c r="G872" t="str">
        <f>SmtRes!K1002</f>
        <v>Автомобили бортовые, грузоподъемность до 5 т</v>
      </c>
      <c r="H872" t="str">
        <f>SmtRes!O1002</f>
        <v>маш.-ч</v>
      </c>
      <c r="I872">
        <f>SmtRes!Y1002*Source!I204</f>
        <v>4.7139189999999991E-2</v>
      </c>
      <c r="J872">
        <f>SmtRes!AO1002</f>
        <v>1</v>
      </c>
      <c r="K872">
        <f>SmtRes!AF1002</f>
        <v>86.79</v>
      </c>
      <c r="L872">
        <f>SmtRes!DB1002</f>
        <v>21.81</v>
      </c>
      <c r="M872">
        <f>ROUND(ROUND(L872*Source!I204, 2)*1, 2)</f>
        <v>4.09</v>
      </c>
      <c r="N872">
        <f>SmtRes!AB1002</f>
        <v>1234.1500000000001</v>
      </c>
      <c r="O872">
        <f>ROUND(ROUND(L872*Source!I204, 2)*SmtRes!DA1002, 2)</f>
        <v>58.16</v>
      </c>
      <c r="P872">
        <f>SmtRes!AG1002</f>
        <v>10.130000000000001</v>
      </c>
      <c r="Q872">
        <f>SmtRes!DC1002</f>
        <v>2.79</v>
      </c>
      <c r="R872">
        <f>ROUND(ROUND(Q872*Source!I204, 2)*1, 2)</f>
        <v>0.52</v>
      </c>
      <c r="S872">
        <f>SmtRes!AC1002</f>
        <v>495.96</v>
      </c>
      <c r="T872">
        <f>ROUND(ROUND(Q872*Source!I204, 2)*SmtRes!AK1002, 2)</f>
        <v>25.46</v>
      </c>
      <c r="U872">
        <v>2</v>
      </c>
      <c r="Z872">
        <f>SmtRes!X1002</f>
        <v>1171957361</v>
      </c>
      <c r="AA872">
        <v>1399406067</v>
      </c>
      <c r="AB872">
        <v>-337305530</v>
      </c>
    </row>
    <row r="873" spans="1:28" x14ac:dyDescent="0.2">
      <c r="A873">
        <v>20</v>
      </c>
      <c r="B873">
        <v>1001</v>
      </c>
      <c r="C873">
        <v>2</v>
      </c>
      <c r="D873">
        <v>0</v>
      </c>
      <c r="E873">
        <f>SmtRes!AV1001</f>
        <v>0</v>
      </c>
      <c r="F873" t="str">
        <f>SmtRes!I1001</f>
        <v>91.05.06-007</v>
      </c>
      <c r="G873" t="str">
        <f>SmtRes!K1001</f>
        <v>Краны на гусеничном ходу, грузоподъемность 25 т</v>
      </c>
      <c r="H873" t="str">
        <f>SmtRes!O1001</f>
        <v>маш.-ч</v>
      </c>
      <c r="I873">
        <f>SmtRes!Y1001*Source!I204</f>
        <v>0.89316359999999984</v>
      </c>
      <c r="J873">
        <f>SmtRes!AO1001</f>
        <v>1</v>
      </c>
      <c r="K873">
        <f>SmtRes!AF1001</f>
        <v>113.19</v>
      </c>
      <c r="L873">
        <f>SmtRes!DB1001</f>
        <v>538.89</v>
      </c>
      <c r="M873">
        <f>ROUND(ROUND(L873*Source!I204, 2)*1, 2)</f>
        <v>101.1</v>
      </c>
      <c r="N873">
        <f>SmtRes!AB1001</f>
        <v>1609.56</v>
      </c>
      <c r="O873">
        <f>ROUND(ROUND(L873*Source!I204, 2)*SmtRes!DA1001, 2)</f>
        <v>1437.64</v>
      </c>
      <c r="P873">
        <f>SmtRes!AG1001</f>
        <v>11.84</v>
      </c>
      <c r="Q873">
        <f>SmtRes!DC1001</f>
        <v>62</v>
      </c>
      <c r="R873">
        <f>ROUND(ROUND(Q873*Source!I204, 2)*1, 2)</f>
        <v>11.63</v>
      </c>
      <c r="S873">
        <f>SmtRes!AC1001</f>
        <v>579.69000000000005</v>
      </c>
      <c r="T873">
        <f>ROUND(ROUND(Q873*Source!I204, 2)*SmtRes!AK1001, 2)</f>
        <v>569.4</v>
      </c>
      <c r="U873">
        <v>2</v>
      </c>
      <c r="Z873">
        <f>SmtRes!X1001</f>
        <v>1922779253</v>
      </c>
      <c r="AA873">
        <v>-1032718173</v>
      </c>
      <c r="AB873">
        <v>-426848949</v>
      </c>
    </row>
    <row r="874" spans="1:28" x14ac:dyDescent="0.2">
      <c r="A874">
        <v>20</v>
      </c>
      <c r="B874">
        <v>1000</v>
      </c>
      <c r="C874">
        <v>2</v>
      </c>
      <c r="D874">
        <v>0</v>
      </c>
      <c r="E874">
        <f>SmtRes!AV1000</f>
        <v>0</v>
      </c>
      <c r="F874" t="str">
        <f>SmtRes!I1000</f>
        <v>91.05.05-014</v>
      </c>
      <c r="G874" t="str">
        <f>SmtRes!K1000</f>
        <v>Краны на автомобильном ходу, грузоподъемность 10 т</v>
      </c>
      <c r="H874" t="str">
        <f>SmtRes!O1000</f>
        <v>маш.-ч</v>
      </c>
      <c r="I874">
        <f>SmtRes!Y1000*Source!I204</f>
        <v>2.9772119999999996E-2</v>
      </c>
      <c r="J874">
        <f>SmtRes!AO1000</f>
        <v>1</v>
      </c>
      <c r="K874">
        <f>SmtRes!AF1000</f>
        <v>112.77</v>
      </c>
      <c r="L874">
        <f>SmtRes!DB1000</f>
        <v>17.89</v>
      </c>
      <c r="M874">
        <f>ROUND(ROUND(L874*Source!I204, 2)*1, 2)</f>
        <v>3.36</v>
      </c>
      <c r="N874">
        <f>SmtRes!AB1000</f>
        <v>1603.59</v>
      </c>
      <c r="O874">
        <f>ROUND(ROUND(L874*Source!I204, 2)*SmtRes!DA1000, 2)</f>
        <v>47.78</v>
      </c>
      <c r="P874">
        <f>SmtRes!AG1000</f>
        <v>11.84</v>
      </c>
      <c r="Q874">
        <f>SmtRes!DC1000</f>
        <v>2.0699999999999998</v>
      </c>
      <c r="R874">
        <f>ROUND(ROUND(Q874*Source!I204, 2)*1, 2)</f>
        <v>0.39</v>
      </c>
      <c r="S874">
        <f>SmtRes!AC1000</f>
        <v>579.69000000000005</v>
      </c>
      <c r="T874">
        <f>ROUND(ROUND(Q874*Source!I204, 2)*SmtRes!AK1000, 2)</f>
        <v>19.09</v>
      </c>
      <c r="U874">
        <v>2</v>
      </c>
      <c r="Z874">
        <f>SmtRes!X1000</f>
        <v>903590057</v>
      </c>
      <c r="AA874">
        <v>1187349410</v>
      </c>
      <c r="AB874">
        <v>135634892</v>
      </c>
    </row>
    <row r="875" spans="1:28" x14ac:dyDescent="0.2">
      <c r="A875">
        <v>20</v>
      </c>
      <c r="B875">
        <v>999</v>
      </c>
      <c r="C875">
        <v>2</v>
      </c>
      <c r="D875">
        <v>0</v>
      </c>
      <c r="E875">
        <f>SmtRes!AV999</f>
        <v>0</v>
      </c>
      <c r="F875" t="str">
        <f>SmtRes!I999</f>
        <v>91.05.02-005</v>
      </c>
      <c r="G875" t="str">
        <f>SmtRes!K999</f>
        <v>Краны козловые, грузоподъемность 32 т</v>
      </c>
      <c r="H875" t="str">
        <f>SmtRes!O999</f>
        <v>маш.-ч</v>
      </c>
      <c r="I875">
        <f>SmtRes!Y999*Source!I204</f>
        <v>2.4810099999999995E-2</v>
      </c>
      <c r="J875">
        <f>SmtRes!AO999</f>
        <v>1</v>
      </c>
      <c r="K875">
        <f>SmtRes!AF999</f>
        <v>121.8</v>
      </c>
      <c r="L875">
        <f>SmtRes!DB999</f>
        <v>16.11</v>
      </c>
      <c r="M875">
        <f>ROUND(ROUND(L875*Source!I204, 2)*1, 2)</f>
        <v>3.02</v>
      </c>
      <c r="N875">
        <f>SmtRes!AB999</f>
        <v>1732</v>
      </c>
      <c r="O875">
        <f>ROUND(ROUND(L875*Source!I204, 2)*SmtRes!DA999, 2)</f>
        <v>42.94</v>
      </c>
      <c r="P875">
        <f>SmtRes!AG999</f>
        <v>13.49</v>
      </c>
      <c r="Q875">
        <f>SmtRes!DC999</f>
        <v>1.96</v>
      </c>
      <c r="R875">
        <f>ROUND(ROUND(Q875*Source!I204, 2)*1, 2)</f>
        <v>0.37</v>
      </c>
      <c r="S875">
        <f>SmtRes!AC999</f>
        <v>660.47</v>
      </c>
      <c r="T875">
        <f>ROUND(ROUND(Q875*Source!I204, 2)*SmtRes!AK999, 2)</f>
        <v>18.12</v>
      </c>
      <c r="U875">
        <v>2</v>
      </c>
      <c r="Z875">
        <f>SmtRes!X999</f>
        <v>1732737796</v>
      </c>
      <c r="AA875">
        <v>421420774</v>
      </c>
      <c r="AB875">
        <v>1837299789</v>
      </c>
    </row>
    <row r="876" spans="1:28" x14ac:dyDescent="0.2">
      <c r="A876">
        <v>20</v>
      </c>
      <c r="B876">
        <v>997</v>
      </c>
      <c r="C876">
        <v>1</v>
      </c>
      <c r="D876">
        <v>0</v>
      </c>
      <c r="E876">
        <f>SmtRes!AV997</f>
        <v>1</v>
      </c>
      <c r="F876" t="str">
        <f>SmtRes!I997</f>
        <v>1-100-32-82</v>
      </c>
      <c r="G876" t="str">
        <f>SmtRes!K997</f>
        <v>Рабочий среднего разряда 3.2</v>
      </c>
      <c r="H876" t="str">
        <f>SmtRes!O997</f>
        <v>чел.-ч.</v>
      </c>
      <c r="I876">
        <f>SmtRes!Y997*Source!I204</f>
        <v>15.699831279999996</v>
      </c>
      <c r="J876">
        <f>SmtRes!AO997</f>
        <v>1</v>
      </c>
      <c r="K876">
        <f>SmtRes!AH997</f>
        <v>7.81</v>
      </c>
      <c r="L876">
        <f>SmtRes!DB997</f>
        <v>718.97</v>
      </c>
      <c r="M876">
        <f>ROUND(ROUND(L876*Source!I204, 2)*1, 2)</f>
        <v>134.88</v>
      </c>
      <c r="N876">
        <f>SmtRes!AD997</f>
        <v>382.38</v>
      </c>
      <c r="O876">
        <f>ROUND(ROUND(L876*Source!I204, 2)*SmtRes!DA997, 2)</f>
        <v>6603.72</v>
      </c>
      <c r="P876">
        <f>SmtRes!AG997</f>
        <v>0</v>
      </c>
      <c r="Q876">
        <f>SmtRes!DC997</f>
        <v>0</v>
      </c>
      <c r="R876">
        <f>ROUND(ROUND(Q876*Source!I204, 2)*1, 2)</f>
        <v>0</v>
      </c>
      <c r="S876">
        <f>SmtRes!AC997</f>
        <v>0</v>
      </c>
      <c r="T876">
        <f>ROUND(ROUND(Q876*Source!I204, 2)*SmtRes!AK997, 2)</f>
        <v>0</v>
      </c>
      <c r="U876">
        <v>1</v>
      </c>
      <c r="Z876">
        <f>SmtRes!X997</f>
        <v>-1308667438</v>
      </c>
      <c r="AA876">
        <v>-1796054904</v>
      </c>
      <c r="AB876">
        <v>-783202528</v>
      </c>
    </row>
    <row r="877" spans="1:28" x14ac:dyDescent="0.2">
      <c r="A877">
        <v>20</v>
      </c>
      <c r="B877">
        <v>1030</v>
      </c>
      <c r="C877">
        <v>3</v>
      </c>
      <c r="D877">
        <v>0</v>
      </c>
      <c r="E877">
        <f>SmtRes!AV1030</f>
        <v>0</v>
      </c>
      <c r="F877" t="str">
        <f>SmtRes!I1030</f>
        <v>999-9950</v>
      </c>
      <c r="G877" t="str">
        <f>SmtRes!K1030</f>
        <v>Вспомогательные ненормируемые материалы (2% от ОЗП)</v>
      </c>
      <c r="H877" t="str">
        <f>SmtRes!O1030</f>
        <v>РУБ</v>
      </c>
      <c r="I877">
        <f>SmtRes!Y1030*Source!I206</f>
        <v>15.343944</v>
      </c>
      <c r="J877">
        <f>SmtRes!AO1030</f>
        <v>1</v>
      </c>
      <c r="K877">
        <f>SmtRes!AE1030</f>
        <v>1</v>
      </c>
      <c r="L877">
        <f>SmtRes!DB1030</f>
        <v>15.96</v>
      </c>
      <c r="M877">
        <f>ROUND(ROUND(L877*Source!I206, 2)*1, 2)</f>
        <v>15.34</v>
      </c>
      <c r="N877">
        <f>SmtRes!AA1030</f>
        <v>9.56</v>
      </c>
      <c r="O877">
        <f>ROUND(ROUND(L877*Source!I206, 2)*SmtRes!DA1030, 2)</f>
        <v>146.65</v>
      </c>
      <c r="P877">
        <f>SmtRes!AG1030</f>
        <v>0</v>
      </c>
      <c r="Q877">
        <f>SmtRes!DC1030</f>
        <v>0</v>
      </c>
      <c r="R877">
        <f>ROUND(ROUND(Q877*Source!I206, 2)*1, 2)</f>
        <v>0</v>
      </c>
      <c r="S877">
        <f>SmtRes!AC1030</f>
        <v>0</v>
      </c>
      <c r="T877">
        <f>ROUND(ROUND(Q877*Source!I206, 2)*SmtRes!AK1030, 2)</f>
        <v>0</v>
      </c>
      <c r="U877">
        <v>3</v>
      </c>
      <c r="Z877">
        <f>SmtRes!X1030</f>
        <v>-1731369543</v>
      </c>
      <c r="AA877">
        <v>-1544322804</v>
      </c>
      <c r="AB877">
        <v>1831113819</v>
      </c>
    </row>
    <row r="878" spans="1:28" x14ac:dyDescent="0.2">
      <c r="A878">
        <v>20</v>
      </c>
      <c r="B878">
        <v>1029</v>
      </c>
      <c r="C878">
        <v>3</v>
      </c>
      <c r="D878">
        <v>0</v>
      </c>
      <c r="E878">
        <f>SmtRes!AV1029</f>
        <v>0</v>
      </c>
      <c r="F878" t="str">
        <f>SmtRes!I1029</f>
        <v>01.7.11.07-0035</v>
      </c>
      <c r="G878" t="str">
        <f>SmtRes!K1029</f>
        <v>Электроды диаметром 4 мм Э46</v>
      </c>
      <c r="H878" t="str">
        <f>SmtRes!O1029</f>
        <v>т</v>
      </c>
      <c r="I878">
        <f>SmtRes!Y1029*Source!I206</f>
        <v>1.7209059999999998E-2</v>
      </c>
      <c r="J878">
        <f>SmtRes!AO1029</f>
        <v>1</v>
      </c>
      <c r="K878">
        <f>SmtRes!AE1029</f>
        <v>11891.1</v>
      </c>
      <c r="L878">
        <f>SmtRes!DB1029</f>
        <v>212.85</v>
      </c>
      <c r="M878">
        <f>ROUND(ROUND(L878*Source!I206, 2)*1, 2)</f>
        <v>204.63</v>
      </c>
      <c r="N878">
        <f>SmtRes!AA1029</f>
        <v>113678.92</v>
      </c>
      <c r="O878">
        <f>ROUND(ROUND(L878*Source!I206, 2)*SmtRes!DA1029, 2)</f>
        <v>1956.26</v>
      </c>
      <c r="P878">
        <f>SmtRes!AG1029</f>
        <v>0</v>
      </c>
      <c r="Q878">
        <f>SmtRes!DC1029</f>
        <v>0</v>
      </c>
      <c r="R878">
        <f>ROUND(ROUND(Q878*Source!I206, 2)*1, 2)</f>
        <v>0</v>
      </c>
      <c r="S878">
        <f>SmtRes!AC1029</f>
        <v>0</v>
      </c>
      <c r="T878">
        <f>ROUND(ROUND(Q878*Source!I206, 2)*SmtRes!AK1029, 2)</f>
        <v>0</v>
      </c>
      <c r="U878">
        <v>3</v>
      </c>
      <c r="Z878">
        <f>SmtRes!X1029</f>
        <v>-2063612885</v>
      </c>
      <c r="AA878">
        <v>1347236949</v>
      </c>
      <c r="AB878">
        <v>663626300</v>
      </c>
    </row>
    <row r="879" spans="1:28" x14ac:dyDescent="0.2">
      <c r="A879">
        <v>20</v>
      </c>
      <c r="B879">
        <v>1028</v>
      </c>
      <c r="C879">
        <v>3</v>
      </c>
      <c r="D879">
        <v>0</v>
      </c>
      <c r="E879">
        <f>SmtRes!AV1028</f>
        <v>0</v>
      </c>
      <c r="F879" t="str">
        <f>SmtRes!I1028</f>
        <v>01.3.02.09-0022</v>
      </c>
      <c r="G879" t="str">
        <f>SmtRes!K1028</f>
        <v>Пропан-бутан, смесь техническая</v>
      </c>
      <c r="H879" t="str">
        <f>SmtRes!O1028</f>
        <v>кг</v>
      </c>
      <c r="I879">
        <f>SmtRes!Y1028*Source!I206</f>
        <v>0.19228000000000001</v>
      </c>
      <c r="J879">
        <f>SmtRes!AO1028</f>
        <v>1</v>
      </c>
      <c r="K879">
        <f>SmtRes!AE1028</f>
        <v>4.47</v>
      </c>
      <c r="L879">
        <f>SmtRes!DB1028</f>
        <v>0.89</v>
      </c>
      <c r="M879">
        <f>ROUND(ROUND(L879*Source!I206, 2)*1, 2)</f>
        <v>0.86</v>
      </c>
      <c r="N879">
        <f>SmtRes!AA1028</f>
        <v>42.73</v>
      </c>
      <c r="O879">
        <f>ROUND(ROUND(L879*Source!I206, 2)*SmtRes!DA1028, 2)</f>
        <v>8.2200000000000006</v>
      </c>
      <c r="P879">
        <f>SmtRes!AG1028</f>
        <v>0</v>
      </c>
      <c r="Q879">
        <f>SmtRes!DC1028</f>
        <v>0</v>
      </c>
      <c r="R879">
        <f>ROUND(ROUND(Q879*Source!I206, 2)*1, 2)</f>
        <v>0</v>
      </c>
      <c r="S879">
        <f>SmtRes!AC1028</f>
        <v>0</v>
      </c>
      <c r="T879">
        <f>ROUND(ROUND(Q879*Source!I206, 2)*SmtRes!AK1028, 2)</f>
        <v>0</v>
      </c>
      <c r="U879">
        <v>3</v>
      </c>
      <c r="Z879">
        <f>SmtRes!X1028</f>
        <v>-1411127917</v>
      </c>
      <c r="AA879">
        <v>83566203</v>
      </c>
      <c r="AB879">
        <v>-697753276</v>
      </c>
    </row>
    <row r="880" spans="1:28" x14ac:dyDescent="0.2">
      <c r="A880">
        <v>20</v>
      </c>
      <c r="B880">
        <v>1027</v>
      </c>
      <c r="C880">
        <v>3</v>
      </c>
      <c r="D880">
        <v>0</v>
      </c>
      <c r="E880">
        <f>SmtRes!AV1027</f>
        <v>0</v>
      </c>
      <c r="F880" t="str">
        <f>SmtRes!I1027</f>
        <v>01.3.02.08-0001</v>
      </c>
      <c r="G880" t="str">
        <f>SmtRes!K1027</f>
        <v>Кислород технический газообразный</v>
      </c>
      <c r="H880" t="str">
        <f>SmtRes!O1027</f>
        <v>м3</v>
      </c>
      <c r="I880">
        <f>SmtRes!Y1027*Source!I206</f>
        <v>0.86526000000000003</v>
      </c>
      <c r="J880">
        <f>SmtRes!AO1027</f>
        <v>1</v>
      </c>
      <c r="K880">
        <f>SmtRes!AE1027</f>
        <v>8.7899999999999991</v>
      </c>
      <c r="L880">
        <f>SmtRes!DB1027</f>
        <v>7.91</v>
      </c>
      <c r="M880">
        <f>ROUND(ROUND(L880*Source!I206, 2)*1, 2)</f>
        <v>7.6</v>
      </c>
      <c r="N880">
        <f>SmtRes!AA1027</f>
        <v>84.03</v>
      </c>
      <c r="O880">
        <f>ROUND(ROUND(L880*Source!I206, 2)*SmtRes!DA1027, 2)</f>
        <v>72.66</v>
      </c>
      <c r="P880">
        <f>SmtRes!AG1027</f>
        <v>0</v>
      </c>
      <c r="Q880">
        <f>SmtRes!DC1027</f>
        <v>0</v>
      </c>
      <c r="R880">
        <f>ROUND(ROUND(Q880*Source!I206, 2)*1, 2)</f>
        <v>0</v>
      </c>
      <c r="S880">
        <f>SmtRes!AC1027</f>
        <v>0</v>
      </c>
      <c r="T880">
        <f>ROUND(ROUND(Q880*Source!I206, 2)*SmtRes!AK1027, 2)</f>
        <v>0</v>
      </c>
      <c r="U880">
        <v>3</v>
      </c>
      <c r="Z880">
        <f>SmtRes!X1027</f>
        <v>1597319531</v>
      </c>
      <c r="AA880">
        <v>-1568691806</v>
      </c>
      <c r="AB880">
        <v>1232018711</v>
      </c>
    </row>
    <row r="881" spans="1:28" x14ac:dyDescent="0.2">
      <c r="A881">
        <v>20</v>
      </c>
      <c r="B881">
        <v>1026</v>
      </c>
      <c r="C881">
        <v>2</v>
      </c>
      <c r="D881">
        <v>0</v>
      </c>
      <c r="E881">
        <f>SmtRes!AV1026</f>
        <v>0</v>
      </c>
      <c r="F881" t="str">
        <f>SmtRes!I1026</f>
        <v>91.21.16-001</v>
      </c>
      <c r="G881" t="str">
        <f>SmtRes!K1026</f>
        <v>Пресс-ножницы комбинированные</v>
      </c>
      <c r="H881" t="str">
        <f>SmtRes!O1026</f>
        <v>маш.-ч</v>
      </c>
      <c r="I881">
        <f>SmtRes!Y1026*Source!I206</f>
        <v>2.5429029999999995</v>
      </c>
      <c r="J881">
        <f>SmtRes!AO1026</f>
        <v>1</v>
      </c>
      <c r="K881">
        <f>SmtRes!AF1026</f>
        <v>14.3</v>
      </c>
      <c r="L881">
        <f>SmtRes!DB1026</f>
        <v>37.82</v>
      </c>
      <c r="M881">
        <f>ROUND(ROUND(L881*Source!I206, 2)*1, 2)</f>
        <v>36.36</v>
      </c>
      <c r="N881">
        <f>SmtRes!AB1026</f>
        <v>203.35</v>
      </c>
      <c r="O881">
        <f>ROUND(ROUND(L881*Source!I206, 2)*SmtRes!DA1026, 2)</f>
        <v>517.04</v>
      </c>
      <c r="P881">
        <f>SmtRes!AG1026</f>
        <v>8.82</v>
      </c>
      <c r="Q881">
        <f>SmtRes!DC1026</f>
        <v>23.33</v>
      </c>
      <c r="R881">
        <f>ROUND(ROUND(Q881*Source!I206, 2)*1, 2)</f>
        <v>22.43</v>
      </c>
      <c r="S881">
        <f>SmtRes!AC1026</f>
        <v>431.83</v>
      </c>
      <c r="T881">
        <f>ROUND(ROUND(Q881*Source!I206, 2)*SmtRes!AK1026, 2)</f>
        <v>1098.17</v>
      </c>
      <c r="U881">
        <v>2</v>
      </c>
      <c r="Z881">
        <f>SmtRes!X1026</f>
        <v>-575501913</v>
      </c>
      <c r="AA881">
        <v>1649159373</v>
      </c>
      <c r="AB881">
        <v>-48586562</v>
      </c>
    </row>
    <row r="882" spans="1:28" x14ac:dyDescent="0.2">
      <c r="A882">
        <v>20</v>
      </c>
      <c r="B882">
        <v>1025</v>
      </c>
      <c r="C882">
        <v>2</v>
      </c>
      <c r="D882">
        <v>0</v>
      </c>
      <c r="E882">
        <f>SmtRes!AV1025</f>
        <v>0</v>
      </c>
      <c r="F882" t="str">
        <f>SmtRes!I1025</f>
        <v>91.21.12-002</v>
      </c>
      <c r="G882" t="str">
        <f>SmtRes!K1025</f>
        <v>Ножницы листовые кривошипные гильотинные</v>
      </c>
      <c r="H882" t="str">
        <f>SmtRes!O1025</f>
        <v>маш.-ч</v>
      </c>
      <c r="I882">
        <f>SmtRes!Y1025*Source!I206</f>
        <v>3.0514835999999996</v>
      </c>
      <c r="J882">
        <f>SmtRes!AO1025</f>
        <v>1</v>
      </c>
      <c r="K882">
        <f>SmtRes!AF1025</f>
        <v>70.66</v>
      </c>
      <c r="L882">
        <f>SmtRes!DB1025</f>
        <v>224.27</v>
      </c>
      <c r="M882">
        <f>ROUND(ROUND(L882*Source!I206, 2)*1, 2)</f>
        <v>215.61</v>
      </c>
      <c r="N882">
        <f>SmtRes!AB1025</f>
        <v>1004.79</v>
      </c>
      <c r="O882">
        <f>ROUND(ROUND(L882*Source!I206, 2)*SmtRes!DA1025, 2)</f>
        <v>3065.97</v>
      </c>
      <c r="P882">
        <f>SmtRes!AG1025</f>
        <v>0</v>
      </c>
      <c r="Q882">
        <f>SmtRes!DC1025</f>
        <v>0</v>
      </c>
      <c r="R882">
        <f>ROUND(ROUND(Q882*Source!I206, 2)*1, 2)</f>
        <v>0</v>
      </c>
      <c r="S882">
        <f>SmtRes!AC1025</f>
        <v>0</v>
      </c>
      <c r="T882">
        <f>ROUND(ROUND(Q882*Source!I206, 2)*SmtRes!AK1025, 2)</f>
        <v>0</v>
      </c>
      <c r="U882">
        <v>2</v>
      </c>
      <c r="Z882">
        <f>SmtRes!X1025</f>
        <v>1386383491</v>
      </c>
      <c r="AA882">
        <v>1150806055</v>
      </c>
      <c r="AB882">
        <v>724828900</v>
      </c>
    </row>
    <row r="883" spans="1:28" x14ac:dyDescent="0.2">
      <c r="A883">
        <v>20</v>
      </c>
      <c r="B883">
        <v>1024</v>
      </c>
      <c r="C883">
        <v>2</v>
      </c>
      <c r="D883">
        <v>0</v>
      </c>
      <c r="E883">
        <f>SmtRes!AV1024</f>
        <v>0</v>
      </c>
      <c r="F883" t="str">
        <f>SmtRes!I1024</f>
        <v>91.17.04-233</v>
      </c>
      <c r="G883" t="str">
        <f>SmtRes!K1024</f>
        <v>Установки для сварки ручной дуговой (постоянного тока)</v>
      </c>
      <c r="H883" t="str">
        <f>SmtRes!O1024</f>
        <v>маш.-ч</v>
      </c>
      <c r="I883">
        <f>SmtRes!Y1024*Source!I206</f>
        <v>27.081916949999997</v>
      </c>
      <c r="J883">
        <f>SmtRes!AO1024</f>
        <v>1</v>
      </c>
      <c r="K883">
        <f>SmtRes!AF1024</f>
        <v>8.68</v>
      </c>
      <c r="L883">
        <f>SmtRes!DB1024</f>
        <v>244.5</v>
      </c>
      <c r="M883">
        <f>ROUND(ROUND(L883*Source!I206, 2)*1, 2)</f>
        <v>235.06</v>
      </c>
      <c r="N883">
        <f>SmtRes!AB1024</f>
        <v>123.43</v>
      </c>
      <c r="O883">
        <f>ROUND(ROUND(L883*Source!I206, 2)*SmtRes!DA1024, 2)</f>
        <v>3342.55</v>
      </c>
      <c r="P883">
        <f>SmtRes!AG1024</f>
        <v>0</v>
      </c>
      <c r="Q883">
        <f>SmtRes!DC1024</f>
        <v>0</v>
      </c>
      <c r="R883">
        <f>ROUND(ROUND(Q883*Source!I206, 2)*1, 2)</f>
        <v>0</v>
      </c>
      <c r="S883">
        <f>SmtRes!AC1024</f>
        <v>0</v>
      </c>
      <c r="T883">
        <f>ROUND(ROUND(Q883*Source!I206, 2)*SmtRes!AK1024, 2)</f>
        <v>0</v>
      </c>
      <c r="U883">
        <v>2</v>
      </c>
      <c r="Z883">
        <f>SmtRes!X1024</f>
        <v>-1277097320</v>
      </c>
      <c r="AA883">
        <v>2017564419</v>
      </c>
      <c r="AB883">
        <v>-164228886</v>
      </c>
    </row>
    <row r="884" spans="1:28" x14ac:dyDescent="0.2">
      <c r="A884">
        <v>20</v>
      </c>
      <c r="B884">
        <v>1023</v>
      </c>
      <c r="C884">
        <v>2</v>
      </c>
      <c r="D884">
        <v>0</v>
      </c>
      <c r="E884">
        <f>SmtRes!AV1023</f>
        <v>0</v>
      </c>
      <c r="F884" t="str">
        <f>SmtRes!I1023</f>
        <v>91.17.04-042</v>
      </c>
      <c r="G884" t="str">
        <f>SmtRes!K1023</f>
        <v>Аппарат для газовой сварки и резки</v>
      </c>
      <c r="H884" t="str">
        <f>SmtRes!O1023</f>
        <v>маш.-ч</v>
      </c>
      <c r="I884">
        <f>SmtRes!Y1023*Source!I206</f>
        <v>1.9071772499999997</v>
      </c>
      <c r="J884">
        <f>SmtRes!AO1023</f>
        <v>1</v>
      </c>
      <c r="K884">
        <f>SmtRes!AF1023</f>
        <v>1.2</v>
      </c>
      <c r="L884">
        <f>SmtRes!DB1023</f>
        <v>2.38</v>
      </c>
      <c r="M884">
        <f>ROUND(ROUND(L884*Source!I206, 2)*1, 2)</f>
        <v>2.29</v>
      </c>
      <c r="N884">
        <f>SmtRes!AB1023</f>
        <v>17.059999999999999</v>
      </c>
      <c r="O884">
        <f>ROUND(ROUND(L884*Source!I206, 2)*SmtRes!DA1023, 2)</f>
        <v>32.56</v>
      </c>
      <c r="P884">
        <f>SmtRes!AG1023</f>
        <v>0</v>
      </c>
      <c r="Q884">
        <f>SmtRes!DC1023</f>
        <v>0</v>
      </c>
      <c r="R884">
        <f>ROUND(ROUND(Q884*Source!I206, 2)*1, 2)</f>
        <v>0</v>
      </c>
      <c r="S884">
        <f>SmtRes!AC1023</f>
        <v>0</v>
      </c>
      <c r="T884">
        <f>ROUND(ROUND(Q884*Source!I206, 2)*SmtRes!AK1023, 2)</f>
        <v>0</v>
      </c>
      <c r="U884">
        <v>2</v>
      </c>
      <c r="Z884">
        <f>SmtRes!X1023</f>
        <v>-1135352110</v>
      </c>
      <c r="AA884">
        <v>-1753312835</v>
      </c>
      <c r="AB884">
        <v>-897136582</v>
      </c>
    </row>
    <row r="885" spans="1:28" x14ac:dyDescent="0.2">
      <c r="A885">
        <v>20</v>
      </c>
      <c r="B885">
        <v>1022</v>
      </c>
      <c r="C885">
        <v>2</v>
      </c>
      <c r="D885">
        <v>0</v>
      </c>
      <c r="E885">
        <f>SmtRes!AV1022</f>
        <v>0</v>
      </c>
      <c r="F885" t="str">
        <f>SmtRes!I1022</f>
        <v>91.14.02-002</v>
      </c>
      <c r="G885" t="str">
        <f>SmtRes!K1022</f>
        <v>Автомобили бортовые, грузоподъемность до 8 т</v>
      </c>
      <c r="H885" t="str">
        <f>SmtRes!O1022</f>
        <v>маш.-ч</v>
      </c>
      <c r="I885">
        <f>SmtRes!Y1022*Source!I206</f>
        <v>0.63572574999999987</v>
      </c>
      <c r="J885">
        <f>SmtRes!AO1022</f>
        <v>1</v>
      </c>
      <c r="K885">
        <f>SmtRes!AF1022</f>
        <v>107.03</v>
      </c>
      <c r="L885">
        <f>SmtRes!DB1022</f>
        <v>70.78</v>
      </c>
      <c r="M885">
        <f>ROUND(ROUND(L885*Source!I206, 2)*1, 2)</f>
        <v>68.05</v>
      </c>
      <c r="N885">
        <f>SmtRes!AB1022</f>
        <v>1521.97</v>
      </c>
      <c r="O885">
        <f>ROUND(ROUND(L885*Source!I206, 2)*SmtRes!DA1022, 2)</f>
        <v>967.67</v>
      </c>
      <c r="P885">
        <f>SmtRes!AG1022</f>
        <v>10.130000000000001</v>
      </c>
      <c r="Q885">
        <f>SmtRes!DC1022</f>
        <v>6.71</v>
      </c>
      <c r="R885">
        <f>ROUND(ROUND(Q885*Source!I206, 2)*1, 2)</f>
        <v>6.45</v>
      </c>
      <c r="S885">
        <f>SmtRes!AC1022</f>
        <v>495.96</v>
      </c>
      <c r="T885">
        <f>ROUND(ROUND(Q885*Source!I206, 2)*SmtRes!AK1022, 2)</f>
        <v>315.79000000000002</v>
      </c>
      <c r="U885">
        <v>2</v>
      </c>
      <c r="Z885">
        <f>SmtRes!X1022</f>
        <v>1565185662</v>
      </c>
      <c r="AA885">
        <v>714135053</v>
      </c>
      <c r="AB885">
        <v>57213464</v>
      </c>
    </row>
    <row r="886" spans="1:28" x14ac:dyDescent="0.2">
      <c r="A886">
        <v>20</v>
      </c>
      <c r="B886">
        <v>1021</v>
      </c>
      <c r="C886">
        <v>2</v>
      </c>
      <c r="D886">
        <v>0</v>
      </c>
      <c r="E886">
        <f>SmtRes!AV1021</f>
        <v>0</v>
      </c>
      <c r="F886" t="str">
        <f>SmtRes!I1021</f>
        <v>91.05.05-014</v>
      </c>
      <c r="G886" t="str">
        <f>SmtRes!K1021</f>
        <v>Краны на автомобильном ходу, грузоподъемность 10 т</v>
      </c>
      <c r="H886" t="str">
        <f>SmtRes!O1021</f>
        <v>маш.-ч</v>
      </c>
      <c r="I886">
        <f>SmtRes!Y1021*Source!I206</f>
        <v>4.9586608499999993</v>
      </c>
      <c r="J886">
        <f>SmtRes!AO1021</f>
        <v>1</v>
      </c>
      <c r="K886">
        <f>SmtRes!AF1021</f>
        <v>112.77</v>
      </c>
      <c r="L886">
        <f>SmtRes!DB1021</f>
        <v>581.64</v>
      </c>
      <c r="M886">
        <f>ROUND(ROUND(L886*Source!I206, 2)*1, 2)</f>
        <v>559.19000000000005</v>
      </c>
      <c r="N886">
        <f>SmtRes!AB1021</f>
        <v>1603.59</v>
      </c>
      <c r="O886">
        <f>ROUND(ROUND(L886*Source!I206, 2)*SmtRes!DA1021, 2)</f>
        <v>7951.68</v>
      </c>
      <c r="P886">
        <f>SmtRes!AG1021</f>
        <v>11.84</v>
      </c>
      <c r="Q886">
        <f>SmtRes!DC1021</f>
        <v>61.07</v>
      </c>
      <c r="R886">
        <f>ROUND(ROUND(Q886*Source!I206, 2)*1, 2)</f>
        <v>58.71</v>
      </c>
      <c r="S886">
        <f>SmtRes!AC1021</f>
        <v>579.69000000000005</v>
      </c>
      <c r="T886">
        <f>ROUND(ROUND(Q886*Source!I206, 2)*SmtRes!AK1021, 2)</f>
        <v>2874.44</v>
      </c>
      <c r="U886">
        <v>2</v>
      </c>
      <c r="Z886">
        <f>SmtRes!X1021</f>
        <v>903590057</v>
      </c>
      <c r="AA886">
        <v>1187349410</v>
      </c>
      <c r="AB886">
        <v>135634892</v>
      </c>
    </row>
    <row r="887" spans="1:28" x14ac:dyDescent="0.2">
      <c r="A887">
        <v>20</v>
      </c>
      <c r="B887">
        <v>1019</v>
      </c>
      <c r="C887">
        <v>1</v>
      </c>
      <c r="D887">
        <v>0</v>
      </c>
      <c r="E887">
        <f>SmtRes!AV1019</f>
        <v>1</v>
      </c>
      <c r="F887" t="str">
        <f>SmtRes!I1019</f>
        <v>1-100-38-82</v>
      </c>
      <c r="G887" t="str">
        <f>SmtRes!K1019</f>
        <v>Рабочий среднего разряда 3.8</v>
      </c>
      <c r="H887" t="str">
        <f>SmtRes!O1019</f>
        <v>чел.-ч.</v>
      </c>
      <c r="I887">
        <f>SmtRes!Y1019*Source!I206</f>
        <v>120.78789249999998</v>
      </c>
      <c r="J887">
        <f>SmtRes!AO1019</f>
        <v>1</v>
      </c>
      <c r="K887">
        <f>SmtRes!AH1019</f>
        <v>8.4</v>
      </c>
      <c r="L887">
        <f>SmtRes!DB1019</f>
        <v>1055.3599999999999</v>
      </c>
      <c r="M887">
        <f>ROUND(ROUND(L887*Source!I206, 2)*1, 2)</f>
        <v>1014.62</v>
      </c>
      <c r="N887">
        <f>SmtRes!AD1019</f>
        <v>411.26</v>
      </c>
      <c r="O887">
        <f>ROUND(ROUND(L887*Source!I206, 2)*SmtRes!DA1019, 2)</f>
        <v>49675.8</v>
      </c>
      <c r="P887">
        <f>SmtRes!AG1019</f>
        <v>0</v>
      </c>
      <c r="Q887">
        <f>SmtRes!DC1019</f>
        <v>0</v>
      </c>
      <c r="R887">
        <f>ROUND(ROUND(Q887*Source!I206, 2)*1, 2)</f>
        <v>0</v>
      </c>
      <c r="S887">
        <f>SmtRes!AC1019</f>
        <v>0</v>
      </c>
      <c r="T887">
        <f>ROUND(ROUND(Q887*Source!I206, 2)*SmtRes!AK1019, 2)</f>
        <v>0</v>
      </c>
      <c r="U887">
        <v>1</v>
      </c>
      <c r="Z887">
        <f>SmtRes!X1019</f>
        <v>300547253</v>
      </c>
      <c r="AA887">
        <v>-4682588</v>
      </c>
      <c r="AB887">
        <v>-1172100142</v>
      </c>
    </row>
    <row r="888" spans="1:28" x14ac:dyDescent="0.2">
      <c r="A888">
        <f>Source!A207</f>
        <v>17</v>
      </c>
      <c r="B888">
        <v>207</v>
      </c>
      <c r="C888">
        <v>3</v>
      </c>
      <c r="D888">
        <f>Source!BI207</f>
        <v>1</v>
      </c>
      <c r="E888">
        <f>Source!FS207</f>
        <v>0</v>
      </c>
      <c r="F888" t="str">
        <f>Source!F207</f>
        <v>08.3.05.02-0103</v>
      </c>
      <c r="G888" t="str">
        <f>Source!G207</f>
        <v>лист СП ПВ 508, ТУ 36-26.11-5-89</v>
      </c>
      <c r="H888" t="str">
        <f>Source!H207</f>
        <v>т</v>
      </c>
      <c r="I888">
        <f>Source!I207</f>
        <v>0.99199999999999999</v>
      </c>
      <c r="J888">
        <v>1</v>
      </c>
      <c r="K888">
        <f>Source!AC207</f>
        <v>5692.12</v>
      </c>
      <c r="M888">
        <f>ROUND(K888*I888, 2)</f>
        <v>5646.58</v>
      </c>
      <c r="N888">
        <f>Source!AC207*IF(Source!BC207&lt;&gt; 0, Source!BC207, 1)</f>
        <v>54416.667200000004</v>
      </c>
      <c r="O888">
        <f>ROUND(N888*I888, 2)</f>
        <v>53981.33</v>
      </c>
      <c r="P888">
        <f>Source!AE207</f>
        <v>0</v>
      </c>
      <c r="R888">
        <f>ROUND(P888*I888, 2)</f>
        <v>0</v>
      </c>
      <c r="S888">
        <f>Source!AE207*IF(Source!BS207&lt;&gt; 0, Source!BS207, 1)</f>
        <v>0</v>
      </c>
      <c r="T888">
        <f>ROUND(S888*I888, 2)</f>
        <v>0</v>
      </c>
      <c r="U888">
        <v>3</v>
      </c>
      <c r="Z888">
        <f>Source!GF207</f>
        <v>540521819</v>
      </c>
      <c r="AA888">
        <v>-139796345</v>
      </c>
      <c r="AB888">
        <v>1488669700</v>
      </c>
    </row>
    <row r="889" spans="1:28" x14ac:dyDescent="0.2">
      <c r="A889">
        <v>20</v>
      </c>
      <c r="B889">
        <v>1041</v>
      </c>
      <c r="C889">
        <v>3</v>
      </c>
      <c r="D889">
        <v>0</v>
      </c>
      <c r="E889">
        <f>SmtRes!AV1041</f>
        <v>0</v>
      </c>
      <c r="F889" t="str">
        <f>SmtRes!I1041</f>
        <v>999-9950</v>
      </c>
      <c r="G889" t="str">
        <f>SmtRes!K1041</f>
        <v>Вспомогательные ненормируемые материалы (2% от ОЗП)</v>
      </c>
      <c r="H889" t="str">
        <f>SmtRes!O1041</f>
        <v>РУБ</v>
      </c>
      <c r="I889">
        <f>SmtRes!Y1041*Source!I208</f>
        <v>5.4392399999999999</v>
      </c>
      <c r="J889">
        <f>SmtRes!AO1041</f>
        <v>1</v>
      </c>
      <c r="K889">
        <f>SmtRes!AE1041</f>
        <v>1</v>
      </c>
      <c r="L889">
        <f>SmtRes!DB1041</f>
        <v>15.63</v>
      </c>
      <c r="M889">
        <f>ROUND(ROUND(L889*Source!I208, 2)*1, 2)</f>
        <v>5.44</v>
      </c>
      <c r="N889">
        <f>SmtRes!AA1041</f>
        <v>9.56</v>
      </c>
      <c r="O889">
        <f>ROUND(ROUND(L889*Source!I208, 2)*SmtRes!DA1041, 2)</f>
        <v>52.01</v>
      </c>
      <c r="P889">
        <f>SmtRes!AG1041</f>
        <v>0</v>
      </c>
      <c r="Q889">
        <f>SmtRes!DC1041</f>
        <v>0</v>
      </c>
      <c r="R889">
        <f>ROUND(ROUND(Q889*Source!I208, 2)*1, 2)</f>
        <v>0</v>
      </c>
      <c r="S889">
        <f>SmtRes!AC1041</f>
        <v>0</v>
      </c>
      <c r="T889">
        <f>ROUND(ROUND(Q889*Source!I208, 2)*SmtRes!AK1041, 2)</f>
        <v>0</v>
      </c>
      <c r="U889">
        <v>3</v>
      </c>
      <c r="Z889">
        <f>SmtRes!X1041</f>
        <v>-1731369543</v>
      </c>
      <c r="AA889">
        <v>-1544322804</v>
      </c>
      <c r="AB889">
        <v>1831113819</v>
      </c>
    </row>
    <row r="890" spans="1:28" x14ac:dyDescent="0.2">
      <c r="A890">
        <v>20</v>
      </c>
      <c r="B890">
        <v>1040</v>
      </c>
      <c r="C890">
        <v>3</v>
      </c>
      <c r="D890">
        <v>0</v>
      </c>
      <c r="E890">
        <f>SmtRes!AV1040</f>
        <v>0</v>
      </c>
      <c r="F890" t="str">
        <f>SmtRes!I1040</f>
        <v>01.7.11.07-0044</v>
      </c>
      <c r="G890" t="str">
        <f>SmtRes!K1040</f>
        <v>Электроды диаметром 5 мм Э42</v>
      </c>
      <c r="H890" t="str">
        <f>SmtRes!O1040</f>
        <v>т</v>
      </c>
      <c r="I890">
        <f>SmtRes!Y1040*Source!I208</f>
        <v>7.4819999999999991E-3</v>
      </c>
      <c r="J890">
        <f>SmtRes!AO1040</f>
        <v>1</v>
      </c>
      <c r="K890">
        <f>SmtRes!AE1040</f>
        <v>10397.450000000001</v>
      </c>
      <c r="L890">
        <f>SmtRes!DB1040</f>
        <v>223.55</v>
      </c>
      <c r="M890">
        <f>ROUND(ROUND(L890*Source!I208, 2)*1, 2)</f>
        <v>77.8</v>
      </c>
      <c r="N890">
        <f>SmtRes!AA1040</f>
        <v>99399.62</v>
      </c>
      <c r="O890">
        <f>ROUND(ROUND(L890*Source!I208, 2)*SmtRes!DA1040, 2)</f>
        <v>743.77</v>
      </c>
      <c r="P890">
        <f>SmtRes!AG1040</f>
        <v>0</v>
      </c>
      <c r="Q890">
        <f>SmtRes!DC1040</f>
        <v>0</v>
      </c>
      <c r="R890">
        <f>ROUND(ROUND(Q890*Source!I208, 2)*1, 2)</f>
        <v>0</v>
      </c>
      <c r="S890">
        <f>SmtRes!AC1040</f>
        <v>0</v>
      </c>
      <c r="T890">
        <f>ROUND(ROUND(Q890*Source!I208, 2)*SmtRes!AK1040, 2)</f>
        <v>0</v>
      </c>
      <c r="U890">
        <v>3</v>
      </c>
      <c r="Z890">
        <f>SmtRes!X1040</f>
        <v>1392569568</v>
      </c>
      <c r="AA890">
        <v>1042670337</v>
      </c>
      <c r="AB890">
        <v>-795158670</v>
      </c>
    </row>
    <row r="891" spans="1:28" x14ac:dyDescent="0.2">
      <c r="A891">
        <v>20</v>
      </c>
      <c r="B891">
        <v>1039</v>
      </c>
      <c r="C891">
        <v>3</v>
      </c>
      <c r="D891">
        <v>0</v>
      </c>
      <c r="E891">
        <f>SmtRes!AV1039</f>
        <v>0</v>
      </c>
      <c r="F891" t="str">
        <f>SmtRes!I1039</f>
        <v>01.3.02.09-0022</v>
      </c>
      <c r="G891" t="str">
        <f>SmtRes!K1039</f>
        <v>Пропан-бутан, смесь техническая</v>
      </c>
      <c r="H891" t="str">
        <f>SmtRes!O1039</f>
        <v>кг</v>
      </c>
      <c r="I891">
        <f>SmtRes!Y1039*Source!I208</f>
        <v>0.17399999999999999</v>
      </c>
      <c r="J891">
        <f>SmtRes!AO1039</f>
        <v>1</v>
      </c>
      <c r="K891">
        <f>SmtRes!AE1039</f>
        <v>4.47</v>
      </c>
      <c r="L891">
        <f>SmtRes!DB1039</f>
        <v>2.2400000000000002</v>
      </c>
      <c r="M891">
        <f>ROUND(ROUND(L891*Source!I208, 2)*1, 2)</f>
        <v>0.78</v>
      </c>
      <c r="N891">
        <f>SmtRes!AA1039</f>
        <v>42.73</v>
      </c>
      <c r="O891">
        <f>ROUND(ROUND(L891*Source!I208, 2)*SmtRes!DA1039, 2)</f>
        <v>7.46</v>
      </c>
      <c r="P891">
        <f>SmtRes!AG1039</f>
        <v>0</v>
      </c>
      <c r="Q891">
        <f>SmtRes!DC1039</f>
        <v>0</v>
      </c>
      <c r="R891">
        <f>ROUND(ROUND(Q891*Source!I208, 2)*1, 2)</f>
        <v>0</v>
      </c>
      <c r="S891">
        <f>SmtRes!AC1039</f>
        <v>0</v>
      </c>
      <c r="T891">
        <f>ROUND(ROUND(Q891*Source!I208, 2)*SmtRes!AK1039, 2)</f>
        <v>0</v>
      </c>
      <c r="U891">
        <v>3</v>
      </c>
      <c r="Z891">
        <f>SmtRes!X1039</f>
        <v>-1411127917</v>
      </c>
      <c r="AA891">
        <v>83566203</v>
      </c>
      <c r="AB891">
        <v>-697753276</v>
      </c>
    </row>
    <row r="892" spans="1:28" x14ac:dyDescent="0.2">
      <c r="A892">
        <v>20</v>
      </c>
      <c r="B892">
        <v>1038</v>
      </c>
      <c r="C892">
        <v>3</v>
      </c>
      <c r="D892">
        <v>0</v>
      </c>
      <c r="E892">
        <f>SmtRes!AV1038</f>
        <v>0</v>
      </c>
      <c r="F892" t="str">
        <f>SmtRes!I1038</f>
        <v>01.3.02.08-0001</v>
      </c>
      <c r="G892" t="str">
        <f>SmtRes!K1038</f>
        <v>Кислород технический газообразный</v>
      </c>
      <c r="H892" t="str">
        <f>SmtRes!O1038</f>
        <v>м3</v>
      </c>
      <c r="I892">
        <f>SmtRes!Y1038*Source!I208</f>
        <v>0.90479999999999994</v>
      </c>
      <c r="J892">
        <f>SmtRes!AO1038</f>
        <v>1</v>
      </c>
      <c r="K892">
        <f>SmtRes!AE1038</f>
        <v>8.7899999999999991</v>
      </c>
      <c r="L892">
        <f>SmtRes!DB1038</f>
        <v>22.85</v>
      </c>
      <c r="M892">
        <f>ROUND(ROUND(L892*Source!I208, 2)*1, 2)</f>
        <v>7.95</v>
      </c>
      <c r="N892">
        <f>SmtRes!AA1038</f>
        <v>84.03</v>
      </c>
      <c r="O892">
        <f>ROUND(ROUND(L892*Source!I208, 2)*SmtRes!DA1038, 2)</f>
        <v>76</v>
      </c>
      <c r="P892">
        <f>SmtRes!AG1038</f>
        <v>0</v>
      </c>
      <c r="Q892">
        <f>SmtRes!DC1038</f>
        <v>0</v>
      </c>
      <c r="R892">
        <f>ROUND(ROUND(Q892*Source!I208, 2)*1, 2)</f>
        <v>0</v>
      </c>
      <c r="S892">
        <f>SmtRes!AC1038</f>
        <v>0</v>
      </c>
      <c r="T892">
        <f>ROUND(ROUND(Q892*Source!I208, 2)*SmtRes!AK1038, 2)</f>
        <v>0</v>
      </c>
      <c r="U892">
        <v>3</v>
      </c>
      <c r="Z892">
        <f>SmtRes!X1038</f>
        <v>1597319531</v>
      </c>
      <c r="AA892">
        <v>-1568691806</v>
      </c>
      <c r="AB892">
        <v>1232018711</v>
      </c>
    </row>
    <row r="893" spans="1:28" x14ac:dyDescent="0.2">
      <c r="A893">
        <v>20</v>
      </c>
      <c r="B893">
        <v>1037</v>
      </c>
      <c r="C893">
        <v>2</v>
      </c>
      <c r="D893">
        <v>0</v>
      </c>
      <c r="E893">
        <f>SmtRes!AV1037</f>
        <v>0</v>
      </c>
      <c r="F893" t="str">
        <f>SmtRes!I1037</f>
        <v>91.21.16-001</v>
      </c>
      <c r="G893" t="str">
        <f>SmtRes!K1037</f>
        <v>Пресс-ножницы комбинированные</v>
      </c>
      <c r="H893" t="str">
        <f>SmtRes!O1037</f>
        <v>маш.-ч</v>
      </c>
      <c r="I893">
        <f>SmtRes!Y1037*Source!I208</f>
        <v>0.38659319999999991</v>
      </c>
      <c r="J893">
        <f>SmtRes!AO1037</f>
        <v>1</v>
      </c>
      <c r="K893">
        <f>SmtRes!AF1037</f>
        <v>14.3</v>
      </c>
      <c r="L893">
        <f>SmtRes!DB1037</f>
        <v>15.88</v>
      </c>
      <c r="M893">
        <f>ROUND(ROUND(L893*Source!I208, 2)*1, 2)</f>
        <v>5.53</v>
      </c>
      <c r="N893">
        <f>SmtRes!AB1037</f>
        <v>203.35</v>
      </c>
      <c r="O893">
        <f>ROUND(ROUND(L893*Source!I208, 2)*SmtRes!DA1037, 2)</f>
        <v>78.64</v>
      </c>
      <c r="P893">
        <f>SmtRes!AG1037</f>
        <v>8.82</v>
      </c>
      <c r="Q893">
        <f>SmtRes!DC1037</f>
        <v>9.8000000000000007</v>
      </c>
      <c r="R893">
        <f>ROUND(ROUND(Q893*Source!I208, 2)*1, 2)</f>
        <v>3.41</v>
      </c>
      <c r="S893">
        <f>SmtRes!AC1037</f>
        <v>431.83</v>
      </c>
      <c r="T893">
        <f>ROUND(ROUND(Q893*Source!I208, 2)*SmtRes!AK1037, 2)</f>
        <v>166.95</v>
      </c>
      <c r="U893">
        <v>2</v>
      </c>
      <c r="Z893">
        <f>SmtRes!X1037</f>
        <v>-575501913</v>
      </c>
      <c r="AA893">
        <v>1649159373</v>
      </c>
      <c r="AB893">
        <v>-48586562</v>
      </c>
    </row>
    <row r="894" spans="1:28" x14ac:dyDescent="0.2">
      <c r="A894">
        <v>20</v>
      </c>
      <c r="B894">
        <v>1036</v>
      </c>
      <c r="C894">
        <v>2</v>
      </c>
      <c r="D894">
        <v>0</v>
      </c>
      <c r="E894">
        <f>SmtRes!AV1036</f>
        <v>0</v>
      </c>
      <c r="F894" t="str">
        <f>SmtRes!I1036</f>
        <v>91.17.04-233</v>
      </c>
      <c r="G894" t="str">
        <f>SmtRes!K1036</f>
        <v>Установки для сварки ручной дуговой (постоянного тока)</v>
      </c>
      <c r="H894" t="str">
        <f>SmtRes!O1036</f>
        <v>маш.-ч</v>
      </c>
      <c r="I894">
        <f>SmtRes!Y1036*Source!I208</f>
        <v>12.564278999999997</v>
      </c>
      <c r="J894">
        <f>SmtRes!AO1036</f>
        <v>1</v>
      </c>
      <c r="K894">
        <f>SmtRes!AF1036</f>
        <v>8.68</v>
      </c>
      <c r="L894">
        <f>SmtRes!DB1036</f>
        <v>313.38</v>
      </c>
      <c r="M894">
        <f>ROUND(ROUND(L894*Source!I208, 2)*1, 2)</f>
        <v>109.06</v>
      </c>
      <c r="N894">
        <f>SmtRes!AB1036</f>
        <v>123.43</v>
      </c>
      <c r="O894">
        <f>ROUND(ROUND(L894*Source!I208, 2)*SmtRes!DA1036, 2)</f>
        <v>1550.83</v>
      </c>
      <c r="P894">
        <f>SmtRes!AG1036</f>
        <v>0</v>
      </c>
      <c r="Q894">
        <f>SmtRes!DC1036</f>
        <v>0</v>
      </c>
      <c r="R894">
        <f>ROUND(ROUND(Q894*Source!I208, 2)*1, 2)</f>
        <v>0</v>
      </c>
      <c r="S894">
        <f>SmtRes!AC1036</f>
        <v>0</v>
      </c>
      <c r="T894">
        <f>ROUND(ROUND(Q894*Source!I208, 2)*SmtRes!AK1036, 2)</f>
        <v>0</v>
      </c>
      <c r="U894">
        <v>2</v>
      </c>
      <c r="Z894">
        <f>SmtRes!X1036</f>
        <v>-1277097320</v>
      </c>
      <c r="AA894">
        <v>2017564419</v>
      </c>
      <c r="AB894">
        <v>-164228886</v>
      </c>
    </row>
    <row r="895" spans="1:28" x14ac:dyDescent="0.2">
      <c r="A895">
        <v>20</v>
      </c>
      <c r="B895">
        <v>1035</v>
      </c>
      <c r="C895">
        <v>2</v>
      </c>
      <c r="D895">
        <v>0</v>
      </c>
      <c r="E895">
        <f>SmtRes!AV1035</f>
        <v>0</v>
      </c>
      <c r="F895" t="str">
        <f>SmtRes!I1035</f>
        <v>91.17.04-042</v>
      </c>
      <c r="G895" t="str">
        <f>SmtRes!K1035</f>
        <v>Аппарат для газовой сварки и резки</v>
      </c>
      <c r="H895" t="str">
        <f>SmtRes!O1035</f>
        <v>маш.-ч</v>
      </c>
      <c r="I895">
        <f>SmtRes!Y1035*Source!I208</f>
        <v>0.46022999999999992</v>
      </c>
      <c r="J895">
        <f>SmtRes!AO1035</f>
        <v>1</v>
      </c>
      <c r="K895">
        <f>SmtRes!AF1035</f>
        <v>1.2</v>
      </c>
      <c r="L895">
        <f>SmtRes!DB1035</f>
        <v>1.59</v>
      </c>
      <c r="M895">
        <f>ROUND(ROUND(L895*Source!I208, 2)*1, 2)</f>
        <v>0.55000000000000004</v>
      </c>
      <c r="N895">
        <f>SmtRes!AB1035</f>
        <v>17.059999999999999</v>
      </c>
      <c r="O895">
        <f>ROUND(ROUND(L895*Source!I208, 2)*SmtRes!DA1035, 2)</f>
        <v>7.82</v>
      </c>
      <c r="P895">
        <f>SmtRes!AG1035</f>
        <v>0</v>
      </c>
      <c r="Q895">
        <f>SmtRes!DC1035</f>
        <v>0</v>
      </c>
      <c r="R895">
        <f>ROUND(ROUND(Q895*Source!I208, 2)*1, 2)</f>
        <v>0</v>
      </c>
      <c r="S895">
        <f>SmtRes!AC1035</f>
        <v>0</v>
      </c>
      <c r="T895">
        <f>ROUND(ROUND(Q895*Source!I208, 2)*SmtRes!AK1035, 2)</f>
        <v>0</v>
      </c>
      <c r="U895">
        <v>2</v>
      </c>
      <c r="Z895">
        <f>SmtRes!X1035</f>
        <v>-1135352110</v>
      </c>
      <c r="AA895">
        <v>-1753312835</v>
      </c>
      <c r="AB895">
        <v>-897136582</v>
      </c>
    </row>
    <row r="896" spans="1:28" x14ac:dyDescent="0.2">
      <c r="A896">
        <v>20</v>
      </c>
      <c r="B896">
        <v>1034</v>
      </c>
      <c r="C896">
        <v>2</v>
      </c>
      <c r="D896">
        <v>0</v>
      </c>
      <c r="E896">
        <f>SmtRes!AV1034</f>
        <v>0</v>
      </c>
      <c r="F896" t="str">
        <f>SmtRes!I1034</f>
        <v>91.14.02-002</v>
      </c>
      <c r="G896" t="str">
        <f>SmtRes!K1034</f>
        <v>Автомобили бортовые, грузоподъемность до 8 т</v>
      </c>
      <c r="H896" t="str">
        <f>SmtRes!O1034</f>
        <v>маш.-ч</v>
      </c>
      <c r="I896">
        <f>SmtRes!Y1034*Source!I208</f>
        <v>0.23011499999999996</v>
      </c>
      <c r="J896">
        <f>SmtRes!AO1034</f>
        <v>1</v>
      </c>
      <c r="K896">
        <f>SmtRes!AF1034</f>
        <v>107.03</v>
      </c>
      <c r="L896">
        <f>SmtRes!DB1034</f>
        <v>70.78</v>
      </c>
      <c r="M896">
        <f>ROUND(ROUND(L896*Source!I208, 2)*1, 2)</f>
        <v>24.63</v>
      </c>
      <c r="N896">
        <f>SmtRes!AB1034</f>
        <v>1521.97</v>
      </c>
      <c r="O896">
        <f>ROUND(ROUND(L896*Source!I208, 2)*SmtRes!DA1034, 2)</f>
        <v>350.24</v>
      </c>
      <c r="P896">
        <f>SmtRes!AG1034</f>
        <v>10.130000000000001</v>
      </c>
      <c r="Q896">
        <f>SmtRes!DC1034</f>
        <v>6.71</v>
      </c>
      <c r="R896">
        <f>ROUND(ROUND(Q896*Source!I208, 2)*1, 2)</f>
        <v>2.34</v>
      </c>
      <c r="S896">
        <f>SmtRes!AC1034</f>
        <v>495.96</v>
      </c>
      <c r="T896">
        <f>ROUND(ROUND(Q896*Source!I208, 2)*SmtRes!AK1034, 2)</f>
        <v>114.57</v>
      </c>
      <c r="U896">
        <v>2</v>
      </c>
      <c r="Z896">
        <f>SmtRes!X1034</f>
        <v>1565185662</v>
      </c>
      <c r="AA896">
        <v>714135053</v>
      </c>
      <c r="AB896">
        <v>57213464</v>
      </c>
    </row>
    <row r="897" spans="1:28" x14ac:dyDescent="0.2">
      <c r="A897">
        <v>20</v>
      </c>
      <c r="B897">
        <v>1033</v>
      </c>
      <c r="C897">
        <v>2</v>
      </c>
      <c r="D897">
        <v>0</v>
      </c>
      <c r="E897">
        <f>SmtRes!AV1033</f>
        <v>0</v>
      </c>
      <c r="F897" t="str">
        <f>SmtRes!I1033</f>
        <v>91.05.05-014</v>
      </c>
      <c r="G897" t="str">
        <f>SmtRes!K1033</f>
        <v>Краны на автомобильном ходу, грузоподъемность 10 т</v>
      </c>
      <c r="H897" t="str">
        <f>SmtRes!O1033</f>
        <v>маш.-ч</v>
      </c>
      <c r="I897">
        <f>SmtRes!Y1033*Source!I208</f>
        <v>2.7613799999999995</v>
      </c>
      <c r="J897">
        <f>SmtRes!AO1033</f>
        <v>1</v>
      </c>
      <c r="K897">
        <f>SmtRes!AF1033</f>
        <v>112.77</v>
      </c>
      <c r="L897">
        <f>SmtRes!DB1033</f>
        <v>894.83</v>
      </c>
      <c r="M897">
        <f>ROUND(ROUND(L897*Source!I208, 2)*1, 2)</f>
        <v>311.39999999999998</v>
      </c>
      <c r="N897">
        <f>SmtRes!AB1033</f>
        <v>1603.59</v>
      </c>
      <c r="O897">
        <f>ROUND(ROUND(L897*Source!I208, 2)*SmtRes!DA1033, 2)</f>
        <v>4428.1099999999997</v>
      </c>
      <c r="P897">
        <f>SmtRes!AG1033</f>
        <v>11.84</v>
      </c>
      <c r="Q897">
        <f>SmtRes!DC1033</f>
        <v>93.95</v>
      </c>
      <c r="R897">
        <f>ROUND(ROUND(Q897*Source!I208, 2)*1, 2)</f>
        <v>32.69</v>
      </c>
      <c r="S897">
        <f>SmtRes!AC1033</f>
        <v>579.69000000000005</v>
      </c>
      <c r="T897">
        <f>ROUND(ROUND(Q897*Source!I208, 2)*SmtRes!AK1033, 2)</f>
        <v>1600.5</v>
      </c>
      <c r="U897">
        <v>2</v>
      </c>
      <c r="Z897">
        <f>SmtRes!X1033</f>
        <v>903590057</v>
      </c>
      <c r="AA897">
        <v>1187349410</v>
      </c>
      <c r="AB897">
        <v>135634892</v>
      </c>
    </row>
    <row r="898" spans="1:28" x14ac:dyDescent="0.2">
      <c r="A898">
        <v>20</v>
      </c>
      <c r="B898">
        <v>1031</v>
      </c>
      <c r="C898">
        <v>1</v>
      </c>
      <c r="D898">
        <v>0</v>
      </c>
      <c r="E898">
        <f>SmtRes!AV1031</f>
        <v>1</v>
      </c>
      <c r="F898" t="str">
        <f>SmtRes!I1031</f>
        <v>1-100-40-82</v>
      </c>
      <c r="G898" t="str">
        <f>SmtRes!K1031</f>
        <v>Рабочий среднего разряда 4</v>
      </c>
      <c r="H898" t="str">
        <f>SmtRes!O1031</f>
        <v>чел.-ч.</v>
      </c>
      <c r="I898">
        <f>SmtRes!Y1031*Source!I208</f>
        <v>41.880929999999992</v>
      </c>
      <c r="J898">
        <f>SmtRes!AO1031</f>
        <v>1</v>
      </c>
      <c r="K898">
        <f>SmtRes!AH1031</f>
        <v>8.59</v>
      </c>
      <c r="L898">
        <f>SmtRes!DB1031</f>
        <v>1033.79</v>
      </c>
      <c r="M898">
        <f>ROUND(ROUND(L898*Source!I208, 2)*1, 2)</f>
        <v>359.76</v>
      </c>
      <c r="N898">
        <f>SmtRes!AD1031</f>
        <v>420.57</v>
      </c>
      <c r="O898">
        <f>ROUND(ROUND(L898*Source!I208, 2)*SmtRes!DA1031, 2)</f>
        <v>17613.849999999999</v>
      </c>
      <c r="P898">
        <f>SmtRes!AG1031</f>
        <v>0</v>
      </c>
      <c r="Q898">
        <f>SmtRes!DC1031</f>
        <v>0</v>
      </c>
      <c r="R898">
        <f>ROUND(ROUND(Q898*Source!I208, 2)*1, 2)</f>
        <v>0</v>
      </c>
      <c r="S898">
        <f>SmtRes!AC1031</f>
        <v>0</v>
      </c>
      <c r="T898">
        <f>ROUND(ROUND(Q898*Source!I208, 2)*SmtRes!AK1031, 2)</f>
        <v>0</v>
      </c>
      <c r="U898">
        <v>1</v>
      </c>
      <c r="Z898">
        <f>SmtRes!X1031</f>
        <v>-1853062777</v>
      </c>
      <c r="AA898">
        <v>-1614965587</v>
      </c>
      <c r="AB898">
        <v>507693359</v>
      </c>
    </row>
    <row r="899" spans="1:28" x14ac:dyDescent="0.2">
      <c r="A899">
        <f>Source!A209</f>
        <v>17</v>
      </c>
      <c r="B899">
        <v>209</v>
      </c>
      <c r="C899">
        <v>3</v>
      </c>
      <c r="D899">
        <f>Source!BI209</f>
        <v>1</v>
      </c>
      <c r="E899">
        <f>Source!FS209</f>
        <v>0</v>
      </c>
      <c r="F899" t="str">
        <f>Source!F209</f>
        <v>08.3.08.02-0022</v>
      </c>
      <c r="G899" t="str">
        <f>Source!G209</f>
        <v>углок 50х5 ГОСТ 8509-93</v>
      </c>
      <c r="H899" t="str">
        <f>Source!H209</f>
        <v>т</v>
      </c>
      <c r="I899">
        <f>Source!I209</f>
        <v>0.21399499999999999</v>
      </c>
      <c r="J899">
        <v>1</v>
      </c>
      <c r="K899">
        <f>Source!AC209</f>
        <v>5857.74</v>
      </c>
      <c r="M899">
        <f>ROUND(K899*I899, 2)</f>
        <v>1253.53</v>
      </c>
      <c r="N899">
        <f>Source!AC209*IF(Source!BC209&lt;&gt; 0, Source!BC209, 1)</f>
        <v>55999.994400000003</v>
      </c>
      <c r="O899">
        <f>ROUND(N899*I899, 2)</f>
        <v>11983.72</v>
      </c>
      <c r="P899">
        <f>Source!AE209</f>
        <v>0</v>
      </c>
      <c r="R899">
        <f>ROUND(P899*I899, 2)</f>
        <v>0</v>
      </c>
      <c r="S899">
        <f>Source!AE209*IF(Source!BS209&lt;&gt; 0, Source!BS209, 1)</f>
        <v>0</v>
      </c>
      <c r="T899">
        <f>ROUND(S899*I899, 2)</f>
        <v>0</v>
      </c>
      <c r="U899">
        <v>3</v>
      </c>
      <c r="Z899">
        <f>Source!GF209</f>
        <v>-1147092065</v>
      </c>
      <c r="AA899">
        <v>-345196933</v>
      </c>
      <c r="AB899">
        <v>-836824130</v>
      </c>
    </row>
    <row r="900" spans="1:28" x14ac:dyDescent="0.2">
      <c r="A900">
        <f>Source!A210</f>
        <v>17</v>
      </c>
      <c r="B900">
        <v>210</v>
      </c>
      <c r="C900">
        <v>3</v>
      </c>
      <c r="D900">
        <f>Source!BI210</f>
        <v>1</v>
      </c>
      <c r="E900">
        <f>Source!FS210</f>
        <v>0</v>
      </c>
      <c r="F900" t="str">
        <f>Source!F210</f>
        <v>08.3.08.02-0022</v>
      </c>
      <c r="G900" t="str">
        <f>Source!G210</f>
        <v>углок 25х4 ГОСТ 8509-93</v>
      </c>
      <c r="H900" t="str">
        <f>Source!H210</f>
        <v>т</v>
      </c>
      <c r="I900">
        <f>Source!I210</f>
        <v>3.6161279999999997E-2</v>
      </c>
      <c r="J900">
        <v>1</v>
      </c>
      <c r="K900">
        <f>Source!AC210</f>
        <v>4497.91</v>
      </c>
      <c r="M900">
        <f>ROUND(K900*I900, 2)</f>
        <v>162.65</v>
      </c>
      <c r="N900">
        <f>Source!AC210*IF(Source!BC210&lt;&gt; 0, Source!BC210, 1)</f>
        <v>43000.0196</v>
      </c>
      <c r="O900">
        <f>ROUND(N900*I900, 2)</f>
        <v>1554.94</v>
      </c>
      <c r="P900">
        <f>Source!AE210</f>
        <v>0</v>
      </c>
      <c r="R900">
        <f>ROUND(P900*I900, 2)</f>
        <v>0</v>
      </c>
      <c r="S900">
        <f>Source!AE210*IF(Source!BS210&lt;&gt; 0, Source!BS210, 1)</f>
        <v>0</v>
      </c>
      <c r="T900">
        <f>ROUND(S900*I900, 2)</f>
        <v>0</v>
      </c>
      <c r="U900">
        <v>3</v>
      </c>
      <c r="Z900">
        <f>Source!GF210</f>
        <v>-354461807</v>
      </c>
      <c r="AA900">
        <v>-2135431481</v>
      </c>
      <c r="AB900">
        <v>485937594</v>
      </c>
    </row>
    <row r="901" spans="1:28" x14ac:dyDescent="0.2">
      <c r="A901">
        <f>Source!A211</f>
        <v>17</v>
      </c>
      <c r="B901">
        <v>211</v>
      </c>
      <c r="C901">
        <v>3</v>
      </c>
      <c r="D901">
        <f>Source!BI211</f>
        <v>1</v>
      </c>
      <c r="E901">
        <f>Source!FS211</f>
        <v>0</v>
      </c>
      <c r="F901" t="str">
        <f>Source!F211</f>
        <v>08.3.05.02-0052</v>
      </c>
      <c r="G901" t="str">
        <f>Source!G211</f>
        <v>лист 4 ГОСТ 19903-2015, сталь С 255</v>
      </c>
      <c r="H901" t="str">
        <f>Source!H211</f>
        <v>т</v>
      </c>
      <c r="I901">
        <f>Source!I211</f>
        <v>0.1089792</v>
      </c>
      <c r="J901">
        <v>1</v>
      </c>
      <c r="K901">
        <f>Source!AC211</f>
        <v>4384.59</v>
      </c>
      <c r="M901">
        <f>ROUND(K901*I901, 2)</f>
        <v>477.83</v>
      </c>
      <c r="N901">
        <f>Source!AC211*IF(Source!BC211&lt;&gt; 0, Source!BC211, 1)</f>
        <v>41916.680400000005</v>
      </c>
      <c r="O901">
        <f>ROUND(N901*I901, 2)</f>
        <v>4568.05</v>
      </c>
      <c r="P901">
        <f>Source!AE211</f>
        <v>0</v>
      </c>
      <c r="R901">
        <f>ROUND(P901*I901, 2)</f>
        <v>0</v>
      </c>
      <c r="S901">
        <f>Source!AE211*IF(Source!BS211&lt;&gt; 0, Source!BS211, 1)</f>
        <v>0</v>
      </c>
      <c r="T901">
        <f>ROUND(S901*I901, 2)</f>
        <v>0</v>
      </c>
      <c r="U901">
        <v>3</v>
      </c>
      <c r="Z901">
        <f>Source!GF211</f>
        <v>-1391036153</v>
      </c>
      <c r="AA901">
        <v>2121200358</v>
      </c>
      <c r="AB901">
        <v>-553512888</v>
      </c>
    </row>
    <row r="902" spans="1:28" x14ac:dyDescent="0.2">
      <c r="A902">
        <v>20</v>
      </c>
      <c r="B902">
        <v>1063</v>
      </c>
      <c r="C902">
        <v>3</v>
      </c>
      <c r="D902">
        <v>0</v>
      </c>
      <c r="E902">
        <f>SmtRes!AV1063</f>
        <v>0</v>
      </c>
      <c r="F902" t="str">
        <f>SmtRes!I1063</f>
        <v>14.5.09.07-0029</v>
      </c>
      <c r="G902" t="str">
        <f>SmtRes!K1063</f>
        <v>Растворитель марки Р-4</v>
      </c>
      <c r="H902" t="str">
        <f>SmtRes!O1063</f>
        <v>т</v>
      </c>
      <c r="I902">
        <f>SmtRes!Y1063*Source!I212</f>
        <v>7.8563999999999988E-4</v>
      </c>
      <c r="J902">
        <f>SmtRes!AO1063</f>
        <v>1</v>
      </c>
      <c r="K902">
        <f>SmtRes!AE1063</f>
        <v>11149.43</v>
      </c>
      <c r="L902">
        <f>SmtRes!DB1063</f>
        <v>6.69</v>
      </c>
      <c r="M902">
        <f>ROUND(ROUND(L902*Source!I212, 2)*1, 2)</f>
        <v>8.76</v>
      </c>
      <c r="N902">
        <f>SmtRes!AA1063</f>
        <v>106588.55</v>
      </c>
      <c r="O902">
        <f>ROUND(ROUND(L902*Source!I212, 2)*SmtRes!DA1063, 2)</f>
        <v>83.75</v>
      </c>
      <c r="P902">
        <f>SmtRes!AG1063</f>
        <v>0</v>
      </c>
      <c r="Q902">
        <f>SmtRes!DC1063</f>
        <v>0</v>
      </c>
      <c r="R902">
        <f>ROUND(ROUND(Q902*Source!I212, 2)*1, 2)</f>
        <v>0</v>
      </c>
      <c r="S902">
        <f>SmtRes!AC1063</f>
        <v>0</v>
      </c>
      <c r="T902">
        <f>ROUND(ROUND(Q902*Source!I212, 2)*SmtRes!AK1063, 2)</f>
        <v>0</v>
      </c>
      <c r="U902">
        <v>3</v>
      </c>
      <c r="Z902">
        <f>SmtRes!X1063</f>
        <v>-296986458</v>
      </c>
      <c r="AA902">
        <v>228994919</v>
      </c>
      <c r="AB902">
        <v>2021318896</v>
      </c>
    </row>
    <row r="903" spans="1:28" x14ac:dyDescent="0.2">
      <c r="A903">
        <v>20</v>
      </c>
      <c r="B903">
        <v>1062</v>
      </c>
      <c r="C903">
        <v>3</v>
      </c>
      <c r="D903">
        <v>0</v>
      </c>
      <c r="E903">
        <f>SmtRes!AV1062</f>
        <v>0</v>
      </c>
      <c r="F903" t="str">
        <f>SmtRes!I1062</f>
        <v>14.4.01.01-0003</v>
      </c>
      <c r="G903" t="str">
        <f>SmtRes!K1062</f>
        <v>Грунтовка ГФ-021 красно-коричневая</v>
      </c>
      <c r="H903" t="str">
        <f>SmtRes!O1062</f>
        <v>т</v>
      </c>
      <c r="I903">
        <f>SmtRes!Y1062*Source!I212</f>
        <v>4.0591399999999995E-4</v>
      </c>
      <c r="J903">
        <f>SmtRes!AO1062</f>
        <v>1</v>
      </c>
      <c r="K903">
        <f>SmtRes!AE1062</f>
        <v>12560.85</v>
      </c>
      <c r="L903">
        <f>SmtRes!DB1062</f>
        <v>3.89</v>
      </c>
      <c r="M903">
        <f>ROUND(ROUND(L903*Source!I212, 2)*1, 2)</f>
        <v>5.09</v>
      </c>
      <c r="N903">
        <f>SmtRes!AA1062</f>
        <v>120081.73</v>
      </c>
      <c r="O903">
        <f>ROUND(ROUND(L903*Source!I212, 2)*SmtRes!DA1062, 2)</f>
        <v>48.66</v>
      </c>
      <c r="P903">
        <f>SmtRes!AG1062</f>
        <v>0</v>
      </c>
      <c r="Q903">
        <f>SmtRes!DC1062</f>
        <v>0</v>
      </c>
      <c r="R903">
        <f>ROUND(ROUND(Q903*Source!I212, 2)*1, 2)</f>
        <v>0</v>
      </c>
      <c r="S903">
        <f>SmtRes!AC1062</f>
        <v>0</v>
      </c>
      <c r="T903">
        <f>ROUND(ROUND(Q903*Source!I212, 2)*SmtRes!AK1062, 2)</f>
        <v>0</v>
      </c>
      <c r="U903">
        <v>3</v>
      </c>
      <c r="Z903">
        <f>SmtRes!X1062</f>
        <v>1741082987</v>
      </c>
      <c r="AA903">
        <v>-57740767</v>
      </c>
      <c r="AB903">
        <v>315383924</v>
      </c>
    </row>
    <row r="904" spans="1:28" x14ac:dyDescent="0.2">
      <c r="A904">
        <v>20</v>
      </c>
      <c r="B904">
        <v>1061</v>
      </c>
      <c r="C904">
        <v>3</v>
      </c>
      <c r="D904">
        <v>0</v>
      </c>
      <c r="E904">
        <f>SmtRes!AV1061</f>
        <v>0</v>
      </c>
      <c r="F904" t="str">
        <f>SmtRes!I1061</f>
        <v>11.1.03.01-0077</v>
      </c>
      <c r="G904" t="str">
        <f>SmtRes!K1061</f>
        <v>Бруски обрезные хвойных пород длиной 4-6,5 м, шириной 75-150 мм, толщиной 40-75 мм, I сорта</v>
      </c>
      <c r="H904" t="str">
        <f>SmtRes!O1061</f>
        <v>м3</v>
      </c>
      <c r="I904">
        <f>SmtRes!Y1061*Source!I212</f>
        <v>1.3486819999999999E-3</v>
      </c>
      <c r="J904">
        <f>SmtRes!AO1061</f>
        <v>1</v>
      </c>
      <c r="K904">
        <f>SmtRes!AE1061</f>
        <v>1793.05</v>
      </c>
      <c r="L904">
        <f>SmtRes!DB1061</f>
        <v>1.85</v>
      </c>
      <c r="M904">
        <f>ROUND(ROUND(L904*Source!I212, 2)*1, 2)</f>
        <v>2.42</v>
      </c>
      <c r="N904">
        <f>SmtRes!AA1061</f>
        <v>17141.560000000001</v>
      </c>
      <c r="O904">
        <f>ROUND(ROUND(L904*Source!I212, 2)*SmtRes!DA1061, 2)</f>
        <v>23.14</v>
      </c>
      <c r="P904">
        <f>SmtRes!AG1061</f>
        <v>0</v>
      </c>
      <c r="Q904">
        <f>SmtRes!DC1061</f>
        <v>0</v>
      </c>
      <c r="R904">
        <f>ROUND(ROUND(Q904*Source!I212, 2)*1, 2)</f>
        <v>0</v>
      </c>
      <c r="S904">
        <f>SmtRes!AC1061</f>
        <v>0</v>
      </c>
      <c r="T904">
        <f>ROUND(ROUND(Q904*Source!I212, 2)*SmtRes!AK1061, 2)</f>
        <v>0</v>
      </c>
      <c r="U904">
        <v>3</v>
      </c>
      <c r="Z904">
        <f>SmtRes!X1061</f>
        <v>-128313133</v>
      </c>
      <c r="AA904">
        <v>1300068984</v>
      </c>
      <c r="AB904">
        <v>2016584814</v>
      </c>
    </row>
    <row r="905" spans="1:28" x14ac:dyDescent="0.2">
      <c r="A905">
        <v>20</v>
      </c>
      <c r="B905">
        <v>1060</v>
      </c>
      <c r="C905">
        <v>3</v>
      </c>
      <c r="D905">
        <v>0</v>
      </c>
      <c r="E905">
        <f>SmtRes!AV1060</f>
        <v>0</v>
      </c>
      <c r="F905" t="str">
        <f>SmtRes!I1060</f>
        <v>08.3.11.01-0091</v>
      </c>
      <c r="G905" t="str">
        <f>SmtRes!K1060</f>
        <v>Швеллеры № 40 из стали марки Ст0</v>
      </c>
      <c r="H905" t="str">
        <f>SmtRes!O1060</f>
        <v>т</v>
      </c>
      <c r="I905">
        <f>SmtRes!Y1060*Source!I212</f>
        <v>2.540236E-3</v>
      </c>
      <c r="J905">
        <f>SmtRes!AO1060</f>
        <v>1</v>
      </c>
      <c r="K905">
        <f>SmtRes!AE1060</f>
        <v>6246.56</v>
      </c>
      <c r="L905">
        <f>SmtRes!DB1060</f>
        <v>12.12</v>
      </c>
      <c r="M905">
        <f>ROUND(ROUND(L905*Source!I212, 2)*1, 2)</f>
        <v>15.87</v>
      </c>
      <c r="N905">
        <f>SmtRes!AA1060</f>
        <v>59717.11</v>
      </c>
      <c r="O905">
        <f>ROUND(ROUND(L905*Source!I212, 2)*SmtRes!DA1060, 2)</f>
        <v>151.72</v>
      </c>
      <c r="P905">
        <f>SmtRes!AG1060</f>
        <v>0</v>
      </c>
      <c r="Q905">
        <f>SmtRes!DC1060</f>
        <v>0</v>
      </c>
      <c r="R905">
        <f>ROUND(ROUND(Q905*Source!I212, 2)*1, 2)</f>
        <v>0</v>
      </c>
      <c r="S905">
        <f>SmtRes!AC1060</f>
        <v>0</v>
      </c>
      <c r="T905">
        <f>ROUND(ROUND(Q905*Source!I212, 2)*SmtRes!AK1060, 2)</f>
        <v>0</v>
      </c>
      <c r="U905">
        <v>3</v>
      </c>
      <c r="Z905">
        <f>SmtRes!X1060</f>
        <v>1261042718</v>
      </c>
      <c r="AA905">
        <v>27682358</v>
      </c>
      <c r="AB905">
        <v>-337140723</v>
      </c>
    </row>
    <row r="906" spans="1:28" x14ac:dyDescent="0.2">
      <c r="A906">
        <v>20</v>
      </c>
      <c r="B906">
        <v>1059</v>
      </c>
      <c r="C906">
        <v>3</v>
      </c>
      <c r="D906">
        <v>0</v>
      </c>
      <c r="E906">
        <f>SmtRes!AV1059</f>
        <v>0</v>
      </c>
      <c r="F906" t="str">
        <f>SmtRes!I1059</f>
        <v>08.3.03.06-0002</v>
      </c>
      <c r="G906" t="str">
        <f>SmtRes!K1059</f>
        <v>Проволока горячекатаная в мотках, диаметром 6,3-6,5 мм</v>
      </c>
      <c r="H906" t="str">
        <f>SmtRes!O1059</f>
        <v>т</v>
      </c>
      <c r="I906">
        <f>SmtRes!Y1059*Source!I212</f>
        <v>3.9282000000000001E-5</v>
      </c>
      <c r="J906">
        <f>SmtRes!AO1059</f>
        <v>1</v>
      </c>
      <c r="K906">
        <f>SmtRes!AE1059</f>
        <v>4751.12</v>
      </c>
      <c r="L906">
        <f>SmtRes!DB1059</f>
        <v>0.14000000000000001</v>
      </c>
      <c r="M906">
        <f>ROUND(ROUND(L906*Source!I212, 2)*1, 2)</f>
        <v>0.18</v>
      </c>
      <c r="N906">
        <f>SmtRes!AA1059</f>
        <v>45420.71</v>
      </c>
      <c r="O906">
        <f>ROUND(ROUND(L906*Source!I212, 2)*SmtRes!DA1059, 2)</f>
        <v>1.72</v>
      </c>
      <c r="P906">
        <f>SmtRes!AG1059</f>
        <v>0</v>
      </c>
      <c r="Q906">
        <f>SmtRes!DC1059</f>
        <v>0</v>
      </c>
      <c r="R906">
        <f>ROUND(ROUND(Q906*Source!I212, 2)*1, 2)</f>
        <v>0</v>
      </c>
      <c r="S906">
        <f>SmtRes!AC1059</f>
        <v>0</v>
      </c>
      <c r="T906">
        <f>ROUND(ROUND(Q906*Source!I212, 2)*SmtRes!AK1059, 2)</f>
        <v>0</v>
      </c>
      <c r="U906">
        <v>3</v>
      </c>
      <c r="Z906">
        <f>SmtRes!X1059</f>
        <v>-936363311</v>
      </c>
      <c r="AA906">
        <v>1953540998</v>
      </c>
      <c r="AB906">
        <v>-698170758</v>
      </c>
    </row>
    <row r="907" spans="1:28" x14ac:dyDescent="0.2">
      <c r="A907">
        <v>20</v>
      </c>
      <c r="B907">
        <v>1058</v>
      </c>
      <c r="C907">
        <v>3</v>
      </c>
      <c r="D907">
        <v>0</v>
      </c>
      <c r="E907">
        <f>SmtRes!AV1058</f>
        <v>0</v>
      </c>
      <c r="F907" t="str">
        <f>SmtRes!I1058</f>
        <v>08.2.02.11-0007</v>
      </c>
      <c r="G907" t="str">
        <f>SmtRes!K1058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907" t="str">
        <f>SmtRes!O1058</f>
        <v>10 м</v>
      </c>
      <c r="I907">
        <f>SmtRes!Y1058*Source!I212</f>
        <v>2.4485779999999999E-2</v>
      </c>
      <c r="J907">
        <f>SmtRes!AO1058</f>
        <v>1</v>
      </c>
      <c r="K907">
        <f>SmtRes!AE1058</f>
        <v>64.47</v>
      </c>
      <c r="L907">
        <f>SmtRes!DB1058</f>
        <v>1.21</v>
      </c>
      <c r="M907">
        <f>ROUND(ROUND(L907*Source!I212, 2)*1, 2)</f>
        <v>1.58</v>
      </c>
      <c r="N907">
        <f>SmtRes!AA1058</f>
        <v>616.33000000000004</v>
      </c>
      <c r="O907">
        <f>ROUND(ROUND(L907*Source!I212, 2)*SmtRes!DA1058, 2)</f>
        <v>15.1</v>
      </c>
      <c r="P907">
        <f>SmtRes!AG1058</f>
        <v>0</v>
      </c>
      <c r="Q907">
        <f>SmtRes!DC1058</f>
        <v>0</v>
      </c>
      <c r="R907">
        <f>ROUND(ROUND(Q907*Source!I212, 2)*1, 2)</f>
        <v>0</v>
      </c>
      <c r="S907">
        <f>SmtRes!AC1058</f>
        <v>0</v>
      </c>
      <c r="T907">
        <f>ROUND(ROUND(Q907*Source!I212, 2)*SmtRes!AK1058, 2)</f>
        <v>0</v>
      </c>
      <c r="U907">
        <v>3</v>
      </c>
      <c r="Z907">
        <f>SmtRes!X1058</f>
        <v>4483628</v>
      </c>
      <c r="AA907">
        <v>-1842154134</v>
      </c>
      <c r="AB907">
        <v>494097890</v>
      </c>
    </row>
    <row r="908" spans="1:28" x14ac:dyDescent="0.2">
      <c r="A908">
        <v>20</v>
      </c>
      <c r="B908">
        <v>1056</v>
      </c>
      <c r="C908">
        <v>3</v>
      </c>
      <c r="D908">
        <v>0</v>
      </c>
      <c r="E908">
        <f>SmtRes!AV1056</f>
        <v>0</v>
      </c>
      <c r="F908" t="str">
        <f>SmtRes!I1056</f>
        <v>07.2.07.12-0020</v>
      </c>
      <c r="G908" t="str">
        <f>SmtRes!K1056</f>
        <v>Отдельные конструктивные элементы зданий и сооружений с преобладанием горячекатаных профилей, средняя масса сборочной единицы от 0,1 до 0,5 т</v>
      </c>
      <c r="H908" t="str">
        <f>SmtRes!O1056</f>
        <v>т</v>
      </c>
      <c r="I908">
        <f>SmtRes!Y1056*Source!I212</f>
        <v>1.3093999999999998E-3</v>
      </c>
      <c r="J908">
        <f>SmtRes!AO1056</f>
        <v>1</v>
      </c>
      <c r="K908">
        <f>SmtRes!AE1056</f>
        <v>8041.65</v>
      </c>
      <c r="L908">
        <f>SmtRes!DB1056</f>
        <v>8.0399999999999991</v>
      </c>
      <c r="M908">
        <f>ROUND(ROUND(L908*Source!I212, 2)*1, 2)</f>
        <v>10.53</v>
      </c>
      <c r="N908">
        <f>SmtRes!AA1056</f>
        <v>76878.17</v>
      </c>
      <c r="O908">
        <f>ROUND(ROUND(L908*Source!I212, 2)*SmtRes!DA1056, 2)</f>
        <v>100.67</v>
      </c>
      <c r="P908">
        <f>SmtRes!AG1056</f>
        <v>0</v>
      </c>
      <c r="Q908">
        <f>SmtRes!DC1056</f>
        <v>0</v>
      </c>
      <c r="R908">
        <f>ROUND(ROUND(Q908*Source!I212, 2)*1, 2)</f>
        <v>0</v>
      </c>
      <c r="S908">
        <f>SmtRes!AC1056</f>
        <v>0</v>
      </c>
      <c r="T908">
        <f>ROUND(ROUND(Q908*Source!I212, 2)*SmtRes!AK1056, 2)</f>
        <v>0</v>
      </c>
      <c r="U908">
        <v>3</v>
      </c>
      <c r="Z908">
        <f>SmtRes!X1056</f>
        <v>192534767</v>
      </c>
      <c r="AA908">
        <v>-1394894189</v>
      </c>
      <c r="AB908">
        <v>1893510759</v>
      </c>
    </row>
    <row r="909" spans="1:28" x14ac:dyDescent="0.2">
      <c r="A909">
        <v>20</v>
      </c>
      <c r="B909">
        <v>1055</v>
      </c>
      <c r="C909">
        <v>3</v>
      </c>
      <c r="D909">
        <v>0</v>
      </c>
      <c r="E909">
        <f>SmtRes!AV1055</f>
        <v>0</v>
      </c>
      <c r="F909" t="str">
        <f>SmtRes!I1055</f>
        <v>01.7.20.08-0071</v>
      </c>
      <c r="G909" t="str">
        <f>SmtRes!K1055</f>
        <v>Канаты пеньковые пропитанные</v>
      </c>
      <c r="H909" t="str">
        <f>SmtRes!O1055</f>
        <v>т</v>
      </c>
      <c r="I909">
        <f>SmtRes!Y1055*Source!I212</f>
        <v>1.3093999999999999E-4</v>
      </c>
      <c r="J909">
        <f>SmtRes!AO1055</f>
        <v>1</v>
      </c>
      <c r="K909">
        <f>SmtRes!AE1055</f>
        <v>30728.69</v>
      </c>
      <c r="L909">
        <f>SmtRes!DB1055</f>
        <v>3.07</v>
      </c>
      <c r="M909">
        <f>ROUND(ROUND(L909*Source!I212, 2)*1, 2)</f>
        <v>4.0199999999999996</v>
      </c>
      <c r="N909">
        <f>SmtRes!AA1055</f>
        <v>293766.28000000003</v>
      </c>
      <c r="O909">
        <f>ROUND(ROUND(L909*Source!I212, 2)*SmtRes!DA1055, 2)</f>
        <v>38.43</v>
      </c>
      <c r="P909">
        <f>SmtRes!AG1055</f>
        <v>0</v>
      </c>
      <c r="Q909">
        <f>SmtRes!DC1055</f>
        <v>0</v>
      </c>
      <c r="R909">
        <f>ROUND(ROUND(Q909*Source!I212, 2)*1, 2)</f>
        <v>0</v>
      </c>
      <c r="S909">
        <f>SmtRes!AC1055</f>
        <v>0</v>
      </c>
      <c r="T909">
        <f>ROUND(ROUND(Q909*Source!I212, 2)*SmtRes!AK1055, 2)</f>
        <v>0</v>
      </c>
      <c r="U909">
        <v>3</v>
      </c>
      <c r="Z909">
        <f>SmtRes!X1055</f>
        <v>-1850711024</v>
      </c>
      <c r="AA909">
        <v>-1306267028</v>
      </c>
      <c r="AB909">
        <v>466771672</v>
      </c>
    </row>
    <row r="910" spans="1:28" x14ac:dyDescent="0.2">
      <c r="A910">
        <v>20</v>
      </c>
      <c r="B910">
        <v>1054</v>
      </c>
      <c r="C910">
        <v>3</v>
      </c>
      <c r="D910">
        <v>0</v>
      </c>
      <c r="E910">
        <f>SmtRes!AV1054</f>
        <v>0</v>
      </c>
      <c r="F910" t="str">
        <f>SmtRes!I1054</f>
        <v>01.7.15.06-0111</v>
      </c>
      <c r="G910" t="str">
        <f>SmtRes!K1054</f>
        <v>Гвозди строительные</v>
      </c>
      <c r="H910" t="str">
        <f>SmtRes!O1054</f>
        <v>т</v>
      </c>
      <c r="I910">
        <f>SmtRes!Y1054*Source!I212</f>
        <v>1.3094E-5</v>
      </c>
      <c r="J910">
        <f>SmtRes!AO1054</f>
        <v>1</v>
      </c>
      <c r="K910">
        <f>SmtRes!AE1054</f>
        <v>7671.42</v>
      </c>
      <c r="L910">
        <f>SmtRes!DB1054</f>
        <v>0.08</v>
      </c>
      <c r="M910">
        <f>ROUND(ROUND(L910*Source!I212, 2)*1, 2)</f>
        <v>0.1</v>
      </c>
      <c r="N910">
        <f>SmtRes!AA1054</f>
        <v>73338.78</v>
      </c>
      <c r="O910">
        <f>ROUND(ROUND(L910*Source!I212, 2)*SmtRes!DA1054, 2)</f>
        <v>0.96</v>
      </c>
      <c r="P910">
        <f>SmtRes!AG1054</f>
        <v>0</v>
      </c>
      <c r="Q910">
        <f>SmtRes!DC1054</f>
        <v>0</v>
      </c>
      <c r="R910">
        <f>ROUND(ROUND(Q910*Source!I212, 2)*1, 2)</f>
        <v>0</v>
      </c>
      <c r="S910">
        <f>SmtRes!AC1054</f>
        <v>0</v>
      </c>
      <c r="T910">
        <f>ROUND(ROUND(Q910*Source!I212, 2)*SmtRes!AK1054, 2)</f>
        <v>0</v>
      </c>
      <c r="U910">
        <v>3</v>
      </c>
      <c r="Z910">
        <f>SmtRes!X1054</f>
        <v>628974256</v>
      </c>
      <c r="AA910">
        <v>115486231</v>
      </c>
      <c r="AB910">
        <v>761367653</v>
      </c>
    </row>
    <row r="911" spans="1:28" x14ac:dyDescent="0.2">
      <c r="A911">
        <v>20</v>
      </c>
      <c r="B911">
        <v>1052</v>
      </c>
      <c r="C911">
        <v>3</v>
      </c>
      <c r="D911">
        <v>0</v>
      </c>
      <c r="E911">
        <f>SmtRes!AV1052</f>
        <v>0</v>
      </c>
      <c r="F911" t="str">
        <f>SmtRes!I1052</f>
        <v>01.7.11.07-0035</v>
      </c>
      <c r="G911" t="str">
        <f>SmtRes!K1052</f>
        <v>Электроды диаметром 4 мм Э46</v>
      </c>
      <c r="H911" t="str">
        <f>SmtRes!O1052</f>
        <v>т</v>
      </c>
      <c r="I911">
        <f>SmtRes!Y1052*Source!I212</f>
        <v>5.2375999999999994E-3</v>
      </c>
      <c r="J911">
        <f>SmtRes!AO1052</f>
        <v>1</v>
      </c>
      <c r="K911">
        <f>SmtRes!AE1052</f>
        <v>11891.1</v>
      </c>
      <c r="L911">
        <f>SmtRes!DB1052</f>
        <v>47.56</v>
      </c>
      <c r="M911">
        <f>ROUND(ROUND(L911*Source!I212, 2)*1, 2)</f>
        <v>62.28</v>
      </c>
      <c r="N911">
        <f>SmtRes!AA1052</f>
        <v>113678.92</v>
      </c>
      <c r="O911">
        <f>ROUND(ROUND(L911*Source!I212, 2)*SmtRes!DA1052, 2)</f>
        <v>595.4</v>
      </c>
      <c r="P911">
        <f>SmtRes!AG1052</f>
        <v>0</v>
      </c>
      <c r="Q911">
        <f>SmtRes!DC1052</f>
        <v>0</v>
      </c>
      <c r="R911">
        <f>ROUND(ROUND(Q911*Source!I212, 2)*1, 2)</f>
        <v>0</v>
      </c>
      <c r="S911">
        <f>SmtRes!AC1052</f>
        <v>0</v>
      </c>
      <c r="T911">
        <f>ROUND(ROUND(Q911*Source!I212, 2)*SmtRes!AK1052, 2)</f>
        <v>0</v>
      </c>
      <c r="U911">
        <v>3</v>
      </c>
      <c r="Z911">
        <f>SmtRes!X1052</f>
        <v>-2063612885</v>
      </c>
      <c r="AA911">
        <v>1347236949</v>
      </c>
      <c r="AB911">
        <v>663626300</v>
      </c>
    </row>
    <row r="912" spans="1:28" x14ac:dyDescent="0.2">
      <c r="A912">
        <v>20</v>
      </c>
      <c r="B912">
        <v>1051</v>
      </c>
      <c r="C912">
        <v>3</v>
      </c>
      <c r="D912">
        <v>0</v>
      </c>
      <c r="E912">
        <f>SmtRes!AV1051</f>
        <v>0</v>
      </c>
      <c r="F912" t="str">
        <f>SmtRes!I1051</f>
        <v>01.3.02.09-0022</v>
      </c>
      <c r="G912" t="str">
        <f>SmtRes!K1051</f>
        <v>Пропан-бутан, смесь техническая</v>
      </c>
      <c r="H912" t="str">
        <f>SmtRes!O1051</f>
        <v>кг</v>
      </c>
      <c r="I912">
        <f>SmtRes!Y1051*Source!I212</f>
        <v>0.53685399999999994</v>
      </c>
      <c r="J912">
        <f>SmtRes!AO1051</f>
        <v>1</v>
      </c>
      <c r="K912">
        <f>SmtRes!AE1051</f>
        <v>4.47</v>
      </c>
      <c r="L912">
        <f>SmtRes!DB1051</f>
        <v>1.83</v>
      </c>
      <c r="M912">
        <f>ROUND(ROUND(L912*Source!I212, 2)*1, 2)</f>
        <v>2.4</v>
      </c>
      <c r="N912">
        <f>SmtRes!AA1051</f>
        <v>42.73</v>
      </c>
      <c r="O912">
        <f>ROUND(ROUND(L912*Source!I212, 2)*SmtRes!DA1051, 2)</f>
        <v>22.94</v>
      </c>
      <c r="P912">
        <f>SmtRes!AG1051</f>
        <v>0</v>
      </c>
      <c r="Q912">
        <f>SmtRes!DC1051</f>
        <v>0</v>
      </c>
      <c r="R912">
        <f>ROUND(ROUND(Q912*Source!I212, 2)*1, 2)</f>
        <v>0</v>
      </c>
      <c r="S912">
        <f>SmtRes!AC1051</f>
        <v>0</v>
      </c>
      <c r="T912">
        <f>ROUND(ROUND(Q912*Source!I212, 2)*SmtRes!AK1051, 2)</f>
        <v>0</v>
      </c>
      <c r="U912">
        <v>3</v>
      </c>
      <c r="Z912">
        <f>SmtRes!X1051</f>
        <v>-1411127917</v>
      </c>
      <c r="AA912">
        <v>83566203</v>
      </c>
      <c r="AB912">
        <v>-697753276</v>
      </c>
    </row>
    <row r="913" spans="1:28" x14ac:dyDescent="0.2">
      <c r="A913">
        <v>20</v>
      </c>
      <c r="B913">
        <v>1050</v>
      </c>
      <c r="C913">
        <v>3</v>
      </c>
      <c r="D913">
        <v>0</v>
      </c>
      <c r="E913">
        <f>SmtRes!AV1050</f>
        <v>0</v>
      </c>
      <c r="F913" t="str">
        <f>SmtRes!I1050</f>
        <v>01.3.02.08-0001</v>
      </c>
      <c r="G913" t="str">
        <f>SmtRes!K1050</f>
        <v>Кислород технический газообразный</v>
      </c>
      <c r="H913" t="str">
        <f>SmtRes!O1050</f>
        <v>м3</v>
      </c>
      <c r="I913">
        <f>SmtRes!Y1050*Source!I212</f>
        <v>1.7938780000000001</v>
      </c>
      <c r="J913">
        <f>SmtRes!AO1050</f>
        <v>1</v>
      </c>
      <c r="K913">
        <f>SmtRes!AE1050</f>
        <v>8.7899999999999991</v>
      </c>
      <c r="L913">
        <f>SmtRes!DB1050</f>
        <v>12.04</v>
      </c>
      <c r="M913">
        <f>ROUND(ROUND(L913*Source!I212, 2)*1, 2)</f>
        <v>15.77</v>
      </c>
      <c r="N913">
        <f>SmtRes!AA1050</f>
        <v>84.03</v>
      </c>
      <c r="O913">
        <f>ROUND(ROUND(L913*Source!I212, 2)*SmtRes!DA1050, 2)</f>
        <v>150.76</v>
      </c>
      <c r="P913">
        <f>SmtRes!AG1050</f>
        <v>0</v>
      </c>
      <c r="Q913">
        <f>SmtRes!DC1050</f>
        <v>0</v>
      </c>
      <c r="R913">
        <f>ROUND(ROUND(Q913*Source!I212, 2)*1, 2)</f>
        <v>0</v>
      </c>
      <c r="S913">
        <f>SmtRes!AC1050</f>
        <v>0</v>
      </c>
      <c r="T913">
        <f>ROUND(ROUND(Q913*Source!I212, 2)*SmtRes!AK1050, 2)</f>
        <v>0</v>
      </c>
      <c r="U913">
        <v>3</v>
      </c>
      <c r="Z913">
        <f>SmtRes!X1050</f>
        <v>1597319531</v>
      </c>
      <c r="AA913">
        <v>-1568691806</v>
      </c>
      <c r="AB913">
        <v>1232018711</v>
      </c>
    </row>
    <row r="914" spans="1:28" x14ac:dyDescent="0.2">
      <c r="A914">
        <v>20</v>
      </c>
      <c r="B914">
        <v>1049</v>
      </c>
      <c r="C914">
        <v>2</v>
      </c>
      <c r="D914">
        <v>0</v>
      </c>
      <c r="E914">
        <f>SmtRes!AV1049</f>
        <v>0</v>
      </c>
      <c r="F914" t="str">
        <f>SmtRes!I1049</f>
        <v>91.17.04-171</v>
      </c>
      <c r="G914" t="str">
        <f>SmtRes!K1049</f>
        <v>Преобразователи сварочные номинальным сварочным током 315-500 А</v>
      </c>
      <c r="H914" t="str">
        <f>SmtRes!O1049</f>
        <v>маш.-ч</v>
      </c>
      <c r="I914">
        <f>SmtRes!Y1049*Source!I212</f>
        <v>11.619582864999996</v>
      </c>
      <c r="J914">
        <f>SmtRes!AO1049</f>
        <v>1</v>
      </c>
      <c r="K914">
        <f>SmtRes!AF1049</f>
        <v>13.92</v>
      </c>
      <c r="L914">
        <f>SmtRes!DB1049</f>
        <v>123.52</v>
      </c>
      <c r="M914">
        <f>ROUND(ROUND(L914*Source!I212, 2)*1, 2)</f>
        <v>161.74</v>
      </c>
      <c r="N914">
        <f>SmtRes!AB1049</f>
        <v>197.94</v>
      </c>
      <c r="O914">
        <f>ROUND(ROUND(L914*Source!I212, 2)*SmtRes!DA1049, 2)</f>
        <v>2299.94</v>
      </c>
      <c r="P914">
        <f>SmtRes!AG1049</f>
        <v>0</v>
      </c>
      <c r="Q914">
        <f>SmtRes!DC1049</f>
        <v>0</v>
      </c>
      <c r="R914">
        <f>ROUND(ROUND(Q914*Source!I212, 2)*1, 2)</f>
        <v>0</v>
      </c>
      <c r="S914">
        <f>SmtRes!AC1049</f>
        <v>0</v>
      </c>
      <c r="T914">
        <f>ROUND(ROUND(Q914*Source!I212, 2)*SmtRes!AK1049, 2)</f>
        <v>0</v>
      </c>
      <c r="U914">
        <v>2</v>
      </c>
      <c r="Z914">
        <f>SmtRes!X1049</f>
        <v>-700358725</v>
      </c>
      <c r="AA914">
        <v>439687694</v>
      </c>
      <c r="AB914">
        <v>-1346563271</v>
      </c>
    </row>
    <row r="915" spans="1:28" x14ac:dyDescent="0.2">
      <c r="A915">
        <v>20</v>
      </c>
      <c r="B915">
        <v>1048</v>
      </c>
      <c r="C915">
        <v>2</v>
      </c>
      <c r="D915">
        <v>0</v>
      </c>
      <c r="E915">
        <f>SmtRes!AV1048</f>
        <v>0</v>
      </c>
      <c r="F915" t="str">
        <f>SmtRes!I1048</f>
        <v>91.17.04-042</v>
      </c>
      <c r="G915" t="str">
        <f>SmtRes!K1048</f>
        <v>Аппарат для газовой сварки и резки</v>
      </c>
      <c r="H915" t="str">
        <f>SmtRes!O1048</f>
        <v>маш.-ч</v>
      </c>
      <c r="I915">
        <f>SmtRes!Y1048*Source!I212</f>
        <v>2.8226408449999991</v>
      </c>
      <c r="J915">
        <f>SmtRes!AO1048</f>
        <v>1</v>
      </c>
      <c r="K915">
        <f>SmtRes!AF1048</f>
        <v>1.2</v>
      </c>
      <c r="L915">
        <f>SmtRes!DB1048</f>
        <v>2.59</v>
      </c>
      <c r="M915">
        <f>ROUND(ROUND(L915*Source!I212, 2)*1, 2)</f>
        <v>3.39</v>
      </c>
      <c r="N915">
        <f>SmtRes!AB1048</f>
        <v>17.059999999999999</v>
      </c>
      <c r="O915">
        <f>ROUND(ROUND(L915*Source!I212, 2)*SmtRes!DA1048, 2)</f>
        <v>48.21</v>
      </c>
      <c r="P915">
        <f>SmtRes!AG1048</f>
        <v>0</v>
      </c>
      <c r="Q915">
        <f>SmtRes!DC1048</f>
        <v>0</v>
      </c>
      <c r="R915">
        <f>ROUND(ROUND(Q915*Source!I212, 2)*1, 2)</f>
        <v>0</v>
      </c>
      <c r="S915">
        <f>SmtRes!AC1048</f>
        <v>0</v>
      </c>
      <c r="T915">
        <f>ROUND(ROUND(Q915*Source!I212, 2)*SmtRes!AK1048, 2)</f>
        <v>0</v>
      </c>
      <c r="U915">
        <v>2</v>
      </c>
      <c r="Z915">
        <f>SmtRes!X1048</f>
        <v>-1135352110</v>
      </c>
      <c r="AA915">
        <v>-1753312835</v>
      </c>
      <c r="AB915">
        <v>-897136582</v>
      </c>
    </row>
    <row r="916" spans="1:28" x14ac:dyDescent="0.2">
      <c r="A916">
        <v>20</v>
      </c>
      <c r="B916">
        <v>1047</v>
      </c>
      <c r="C916">
        <v>2</v>
      </c>
      <c r="D916">
        <v>0</v>
      </c>
      <c r="E916">
        <f>SmtRes!AV1047</f>
        <v>0</v>
      </c>
      <c r="F916" t="str">
        <f>SmtRes!I1047</f>
        <v>91.14.02-001</v>
      </c>
      <c r="G916" t="str">
        <f>SmtRes!K1047</f>
        <v>Автомобили бортовые, грузоподъемность до 5 т</v>
      </c>
      <c r="H916" t="str">
        <f>SmtRes!O1047</f>
        <v>маш.-ч</v>
      </c>
      <c r="I916">
        <f>SmtRes!Y1047*Source!I212</f>
        <v>0.32901948499999994</v>
      </c>
      <c r="J916">
        <f>SmtRes!AO1047</f>
        <v>1</v>
      </c>
      <c r="K916">
        <f>SmtRes!AF1047</f>
        <v>86.79</v>
      </c>
      <c r="L916">
        <f>SmtRes!DB1047</f>
        <v>21.81</v>
      </c>
      <c r="M916">
        <f>ROUND(ROUND(L916*Source!I212, 2)*1, 2)</f>
        <v>28.56</v>
      </c>
      <c r="N916">
        <f>SmtRes!AB1047</f>
        <v>1234.1500000000001</v>
      </c>
      <c r="O916">
        <f>ROUND(ROUND(L916*Source!I212, 2)*SmtRes!DA1047, 2)</f>
        <v>406.12</v>
      </c>
      <c r="P916">
        <f>SmtRes!AG1047</f>
        <v>10.130000000000001</v>
      </c>
      <c r="Q916">
        <f>SmtRes!DC1047</f>
        <v>2.54</v>
      </c>
      <c r="R916">
        <f>ROUND(ROUND(Q916*Source!I212, 2)*1, 2)</f>
        <v>3.33</v>
      </c>
      <c r="S916">
        <f>SmtRes!AC1047</f>
        <v>495.96</v>
      </c>
      <c r="T916">
        <f>ROUND(ROUND(Q916*Source!I212, 2)*SmtRes!AK1047, 2)</f>
        <v>163.04</v>
      </c>
      <c r="U916">
        <v>2</v>
      </c>
      <c r="Z916">
        <f>SmtRes!X1047</f>
        <v>1171957361</v>
      </c>
      <c r="AA916">
        <v>1399406067</v>
      </c>
      <c r="AB916">
        <v>-337305530</v>
      </c>
    </row>
    <row r="917" spans="1:28" x14ac:dyDescent="0.2">
      <c r="A917">
        <v>20</v>
      </c>
      <c r="B917">
        <v>1046</v>
      </c>
      <c r="C917">
        <v>2</v>
      </c>
      <c r="D917">
        <v>0</v>
      </c>
      <c r="E917">
        <f>SmtRes!AV1046</f>
        <v>0</v>
      </c>
      <c r="F917" t="str">
        <f>SmtRes!I1046</f>
        <v>91.06.01-003</v>
      </c>
      <c r="G917" t="str">
        <f>SmtRes!K1046</f>
        <v>Домкраты гидравлические, грузоподъемность 63-100 т</v>
      </c>
      <c r="H917" t="str">
        <f>SmtRes!O1046</f>
        <v>маш.-ч</v>
      </c>
      <c r="I917">
        <f>SmtRes!Y1046*Source!I212</f>
        <v>5.9916179899999982</v>
      </c>
      <c r="J917">
        <f>SmtRes!AO1046</f>
        <v>1</v>
      </c>
      <c r="K917">
        <f>SmtRes!AF1046</f>
        <v>0.83</v>
      </c>
      <c r="L917">
        <f>SmtRes!DB1046</f>
        <v>3.8</v>
      </c>
      <c r="M917">
        <f>ROUND(ROUND(L917*Source!I212, 2)*1, 2)</f>
        <v>4.9800000000000004</v>
      </c>
      <c r="N917">
        <f>SmtRes!AB1046</f>
        <v>11.8</v>
      </c>
      <c r="O917">
        <f>ROUND(ROUND(L917*Source!I212, 2)*SmtRes!DA1046, 2)</f>
        <v>70.819999999999993</v>
      </c>
      <c r="P917">
        <f>SmtRes!AG1046</f>
        <v>0</v>
      </c>
      <c r="Q917">
        <f>SmtRes!DC1046</f>
        <v>0</v>
      </c>
      <c r="R917">
        <f>ROUND(ROUND(Q917*Source!I212, 2)*1, 2)</f>
        <v>0</v>
      </c>
      <c r="S917">
        <f>SmtRes!AC1046</f>
        <v>0</v>
      </c>
      <c r="T917">
        <f>ROUND(ROUND(Q917*Source!I212, 2)*SmtRes!AK1046, 2)</f>
        <v>0</v>
      </c>
      <c r="U917">
        <v>2</v>
      </c>
      <c r="Z917">
        <f>SmtRes!X1046</f>
        <v>452270374</v>
      </c>
      <c r="AA917">
        <v>-1167805411</v>
      </c>
      <c r="AB917">
        <v>-1517674733</v>
      </c>
    </row>
    <row r="918" spans="1:28" x14ac:dyDescent="0.2">
      <c r="A918">
        <v>20</v>
      </c>
      <c r="B918">
        <v>1045</v>
      </c>
      <c r="C918">
        <v>2</v>
      </c>
      <c r="D918">
        <v>0</v>
      </c>
      <c r="E918">
        <f>SmtRes!AV1045</f>
        <v>0</v>
      </c>
      <c r="F918" t="str">
        <f>SmtRes!I1045</f>
        <v>91.05.05-014</v>
      </c>
      <c r="G918" t="str">
        <f>SmtRes!K1045</f>
        <v>Краны на автомобильном ходу, грузоподъемность 10 т</v>
      </c>
      <c r="H918" t="str">
        <f>SmtRes!O1045</f>
        <v>маш.-ч</v>
      </c>
      <c r="I918">
        <f>SmtRes!Y1045*Source!I212</f>
        <v>8.0003685299999994</v>
      </c>
      <c r="J918">
        <f>SmtRes!AO1045</f>
        <v>1</v>
      </c>
      <c r="K918">
        <f>SmtRes!AF1045</f>
        <v>112.77</v>
      </c>
      <c r="L918">
        <f>SmtRes!DB1045</f>
        <v>689.02</v>
      </c>
      <c r="M918">
        <f>ROUND(ROUND(L918*Source!I212, 2)*1, 2)</f>
        <v>902.2</v>
      </c>
      <c r="N918">
        <f>SmtRes!AB1045</f>
        <v>1603.59</v>
      </c>
      <c r="O918">
        <f>ROUND(ROUND(L918*Source!I212, 2)*SmtRes!DA1045, 2)</f>
        <v>12829.28</v>
      </c>
      <c r="P918">
        <f>SmtRes!AG1045</f>
        <v>11.84</v>
      </c>
      <c r="Q918">
        <f>SmtRes!DC1045</f>
        <v>72.34</v>
      </c>
      <c r="R918">
        <f>ROUND(ROUND(Q918*Source!I212, 2)*1, 2)</f>
        <v>94.72</v>
      </c>
      <c r="S918">
        <f>SmtRes!AC1045</f>
        <v>579.69000000000005</v>
      </c>
      <c r="T918">
        <f>ROUND(ROUND(Q918*Source!I212, 2)*SmtRes!AK1045, 2)</f>
        <v>4637.49</v>
      </c>
      <c r="U918">
        <v>2</v>
      </c>
      <c r="Z918">
        <f>SmtRes!X1045</f>
        <v>903590057</v>
      </c>
      <c r="AA918">
        <v>1187349410</v>
      </c>
      <c r="AB918">
        <v>135634892</v>
      </c>
    </row>
    <row r="919" spans="1:28" x14ac:dyDescent="0.2">
      <c r="A919">
        <v>20</v>
      </c>
      <c r="B919">
        <v>1044</v>
      </c>
      <c r="C919">
        <v>2</v>
      </c>
      <c r="D919">
        <v>0</v>
      </c>
      <c r="E919">
        <f>SmtRes!AV1044</f>
        <v>0</v>
      </c>
      <c r="F919" t="str">
        <f>SmtRes!I1044</f>
        <v>91.05.02-005</v>
      </c>
      <c r="G919" t="str">
        <f>SmtRes!K1044</f>
        <v>Краны козловые, грузоподъемность 32 т</v>
      </c>
      <c r="H919" t="str">
        <f>SmtRes!O1044</f>
        <v>маш.-ч</v>
      </c>
      <c r="I919">
        <f>SmtRes!Y1044*Source!I212</f>
        <v>0.17316814999999997</v>
      </c>
      <c r="J919">
        <f>SmtRes!AO1044</f>
        <v>1</v>
      </c>
      <c r="K919">
        <f>SmtRes!AF1044</f>
        <v>121.8</v>
      </c>
      <c r="L919">
        <f>SmtRes!DB1044</f>
        <v>16.11</v>
      </c>
      <c r="M919">
        <f>ROUND(ROUND(L919*Source!I212, 2)*1, 2)</f>
        <v>21.09</v>
      </c>
      <c r="N919">
        <f>SmtRes!AB1044</f>
        <v>1732</v>
      </c>
      <c r="O919">
        <f>ROUND(ROUND(L919*Source!I212, 2)*SmtRes!DA1044, 2)</f>
        <v>299.89999999999998</v>
      </c>
      <c r="P919">
        <f>SmtRes!AG1044</f>
        <v>13.49</v>
      </c>
      <c r="Q919">
        <f>SmtRes!DC1044</f>
        <v>1.79</v>
      </c>
      <c r="R919">
        <f>ROUND(ROUND(Q919*Source!I212, 2)*1, 2)</f>
        <v>2.34</v>
      </c>
      <c r="S919">
        <f>SmtRes!AC1044</f>
        <v>660.47</v>
      </c>
      <c r="T919">
        <f>ROUND(ROUND(Q919*Source!I212, 2)*SmtRes!AK1044, 2)</f>
        <v>114.57</v>
      </c>
      <c r="U919">
        <v>2</v>
      </c>
      <c r="Z919">
        <f>SmtRes!X1044</f>
        <v>1732737796</v>
      </c>
      <c r="AA919">
        <v>421420774</v>
      </c>
      <c r="AB919">
        <v>1837299789</v>
      </c>
    </row>
    <row r="920" spans="1:28" x14ac:dyDescent="0.2">
      <c r="A920">
        <v>20</v>
      </c>
      <c r="B920">
        <v>1042</v>
      </c>
      <c r="C920">
        <v>1</v>
      </c>
      <c r="D920">
        <v>0</v>
      </c>
      <c r="E920">
        <f>SmtRes!AV1042</f>
        <v>1</v>
      </c>
      <c r="F920" t="str">
        <f>SmtRes!I1042</f>
        <v>1-100-36-82</v>
      </c>
      <c r="G920" t="str">
        <f>SmtRes!K1042</f>
        <v>Рабочий среднего разряда 3.6</v>
      </c>
      <c r="H920" t="str">
        <f>SmtRes!O1042</f>
        <v>чел.-ч.</v>
      </c>
      <c r="I920">
        <f>SmtRes!Y1042*Source!I212</f>
        <v>67.760697094999983</v>
      </c>
      <c r="J920">
        <f>SmtRes!AO1042</f>
        <v>1</v>
      </c>
      <c r="K920">
        <f>SmtRes!AH1042</f>
        <v>8.1999999999999993</v>
      </c>
      <c r="L920">
        <f>SmtRes!DB1042</f>
        <v>424.35</v>
      </c>
      <c r="M920">
        <f>ROUND(ROUND(L920*Source!I212, 2)*1, 2)</f>
        <v>555.64</v>
      </c>
      <c r="N920">
        <f>SmtRes!AD1042</f>
        <v>401.47</v>
      </c>
      <c r="O920">
        <f>ROUND(ROUND(L920*Source!I212, 2)*SmtRes!DA1042, 2)</f>
        <v>27204.13</v>
      </c>
      <c r="P920">
        <f>SmtRes!AG1042</f>
        <v>0</v>
      </c>
      <c r="Q920">
        <f>SmtRes!DC1042</f>
        <v>0</v>
      </c>
      <c r="R920">
        <f>ROUND(ROUND(Q920*Source!I212, 2)*1, 2)</f>
        <v>0</v>
      </c>
      <c r="S920">
        <f>SmtRes!AC1042</f>
        <v>0</v>
      </c>
      <c r="T920">
        <f>ROUND(ROUND(Q920*Source!I212, 2)*SmtRes!AK1042, 2)</f>
        <v>0</v>
      </c>
      <c r="U920">
        <v>1</v>
      </c>
      <c r="Z920">
        <f>SmtRes!X1042</f>
        <v>-1152063509</v>
      </c>
      <c r="AA920">
        <v>149218511</v>
      </c>
      <c r="AB920">
        <v>-554369775</v>
      </c>
    </row>
    <row r="921" spans="1:28" x14ac:dyDescent="0.2">
      <c r="A921">
        <v>20</v>
      </c>
      <c r="B921">
        <v>1074</v>
      </c>
      <c r="C921">
        <v>3</v>
      </c>
      <c r="D921">
        <v>0</v>
      </c>
      <c r="E921">
        <f>SmtRes!AV1074</f>
        <v>0</v>
      </c>
      <c r="F921" t="str">
        <f>SmtRes!I1074</f>
        <v>999-9950</v>
      </c>
      <c r="G921" t="str">
        <f>SmtRes!K1074</f>
        <v>Вспомогательные ненормируемые материалы (2% от ОЗП)</v>
      </c>
      <c r="H921" t="str">
        <f>SmtRes!O1074</f>
        <v>РУБ</v>
      </c>
      <c r="I921">
        <f>SmtRes!Y1074*Source!I213</f>
        <v>6.1487999999999996</v>
      </c>
      <c r="J921">
        <f>SmtRes!AO1074</f>
        <v>1</v>
      </c>
      <c r="K921">
        <f>SmtRes!AE1074</f>
        <v>1</v>
      </c>
      <c r="L921">
        <f>SmtRes!DB1074</f>
        <v>4</v>
      </c>
      <c r="M921">
        <f>ROUND(ROUND(L921*Source!I213, 2)*1, 2)</f>
        <v>6.15</v>
      </c>
      <c r="N921">
        <f>SmtRes!AA1074</f>
        <v>9.56</v>
      </c>
      <c r="O921">
        <f>ROUND(ROUND(L921*Source!I213, 2)*SmtRes!DA1074, 2)</f>
        <v>58.79</v>
      </c>
      <c r="P921">
        <f>SmtRes!AG1074</f>
        <v>0</v>
      </c>
      <c r="Q921">
        <f>SmtRes!DC1074</f>
        <v>0</v>
      </c>
      <c r="R921">
        <f>ROUND(ROUND(Q921*Source!I213, 2)*1, 2)</f>
        <v>0</v>
      </c>
      <c r="S921">
        <f>SmtRes!AC1074</f>
        <v>0</v>
      </c>
      <c r="T921">
        <f>ROUND(ROUND(Q921*Source!I213, 2)*SmtRes!AK1074, 2)</f>
        <v>0</v>
      </c>
      <c r="U921">
        <v>3</v>
      </c>
      <c r="Z921">
        <f>SmtRes!X1074</f>
        <v>-1731369543</v>
      </c>
      <c r="AA921">
        <v>-1544322804</v>
      </c>
      <c r="AB921">
        <v>1831113819</v>
      </c>
    </row>
    <row r="922" spans="1:28" x14ac:dyDescent="0.2">
      <c r="A922">
        <v>20</v>
      </c>
      <c r="B922">
        <v>1073</v>
      </c>
      <c r="C922">
        <v>3</v>
      </c>
      <c r="D922">
        <v>0</v>
      </c>
      <c r="E922">
        <f>SmtRes!AV1073</f>
        <v>0</v>
      </c>
      <c r="F922" t="str">
        <f>SmtRes!I1073</f>
        <v>01.7.11.07-0044</v>
      </c>
      <c r="G922" t="str">
        <f>SmtRes!K1073</f>
        <v>Электроды диаметром 5 мм Э42</v>
      </c>
      <c r="H922" t="str">
        <f>SmtRes!O1073</f>
        <v>т</v>
      </c>
      <c r="I922">
        <f>SmtRes!Y1073*Source!I213</f>
        <v>4.9190399999999995E-3</v>
      </c>
      <c r="J922">
        <f>SmtRes!AO1073</f>
        <v>1</v>
      </c>
      <c r="K922">
        <f>SmtRes!AE1073</f>
        <v>10397.450000000001</v>
      </c>
      <c r="L922">
        <f>SmtRes!DB1073</f>
        <v>33.270000000000003</v>
      </c>
      <c r="M922">
        <f>ROUND(ROUND(L922*Source!I213, 2)*1, 2)</f>
        <v>51.14</v>
      </c>
      <c r="N922">
        <f>SmtRes!AA1073</f>
        <v>99399.62</v>
      </c>
      <c r="O922">
        <f>ROUND(ROUND(L922*Source!I213, 2)*SmtRes!DA1073, 2)</f>
        <v>488.9</v>
      </c>
      <c r="P922">
        <f>SmtRes!AG1073</f>
        <v>0</v>
      </c>
      <c r="Q922">
        <f>SmtRes!DC1073</f>
        <v>0</v>
      </c>
      <c r="R922">
        <f>ROUND(ROUND(Q922*Source!I213, 2)*1, 2)</f>
        <v>0</v>
      </c>
      <c r="S922">
        <f>SmtRes!AC1073</f>
        <v>0</v>
      </c>
      <c r="T922">
        <f>ROUND(ROUND(Q922*Source!I213, 2)*SmtRes!AK1073, 2)</f>
        <v>0</v>
      </c>
      <c r="U922">
        <v>3</v>
      </c>
      <c r="Z922">
        <f>SmtRes!X1073</f>
        <v>1392569568</v>
      </c>
      <c r="AA922">
        <v>1042670337</v>
      </c>
      <c r="AB922">
        <v>-795158670</v>
      </c>
    </row>
    <row r="923" spans="1:28" x14ac:dyDescent="0.2">
      <c r="A923">
        <v>20</v>
      </c>
      <c r="B923">
        <v>1072</v>
      </c>
      <c r="C923">
        <v>3</v>
      </c>
      <c r="D923">
        <v>0</v>
      </c>
      <c r="E923">
        <f>SmtRes!AV1072</f>
        <v>0</v>
      </c>
      <c r="F923" t="str">
        <f>SmtRes!I1072</f>
        <v>01.3.02.09-0022</v>
      </c>
      <c r="G923" t="str">
        <f>SmtRes!K1072</f>
        <v>Пропан-бутан, смесь техническая</v>
      </c>
      <c r="H923" t="str">
        <f>SmtRes!O1072</f>
        <v>кг</v>
      </c>
      <c r="I923">
        <f>SmtRes!Y1072*Source!I213</f>
        <v>0.30743999999999999</v>
      </c>
      <c r="J923">
        <f>SmtRes!AO1072</f>
        <v>1</v>
      </c>
      <c r="K923">
        <f>SmtRes!AE1072</f>
        <v>4.47</v>
      </c>
      <c r="L923">
        <f>SmtRes!DB1072</f>
        <v>0.89</v>
      </c>
      <c r="M923">
        <f>ROUND(ROUND(L923*Source!I213, 2)*1, 2)</f>
        <v>1.37</v>
      </c>
      <c r="N923">
        <f>SmtRes!AA1072</f>
        <v>42.73</v>
      </c>
      <c r="O923">
        <f>ROUND(ROUND(L923*Source!I213, 2)*SmtRes!DA1072, 2)</f>
        <v>13.1</v>
      </c>
      <c r="P923">
        <f>SmtRes!AG1072</f>
        <v>0</v>
      </c>
      <c r="Q923">
        <f>SmtRes!DC1072</f>
        <v>0</v>
      </c>
      <c r="R923">
        <f>ROUND(ROUND(Q923*Source!I213, 2)*1, 2)</f>
        <v>0</v>
      </c>
      <c r="S923">
        <f>SmtRes!AC1072</f>
        <v>0</v>
      </c>
      <c r="T923">
        <f>ROUND(ROUND(Q923*Source!I213, 2)*SmtRes!AK1072, 2)</f>
        <v>0</v>
      </c>
      <c r="U923">
        <v>3</v>
      </c>
      <c r="Z923">
        <f>SmtRes!X1072</f>
        <v>-1411127917</v>
      </c>
      <c r="AA923">
        <v>83566203</v>
      </c>
      <c r="AB923">
        <v>-697753276</v>
      </c>
    </row>
    <row r="924" spans="1:28" x14ac:dyDescent="0.2">
      <c r="A924">
        <v>20</v>
      </c>
      <c r="B924">
        <v>1071</v>
      </c>
      <c r="C924">
        <v>3</v>
      </c>
      <c r="D924">
        <v>0</v>
      </c>
      <c r="E924">
        <f>SmtRes!AV1071</f>
        <v>0</v>
      </c>
      <c r="F924" t="str">
        <f>SmtRes!I1071</f>
        <v>01.3.02.08-0001</v>
      </c>
      <c r="G924" t="str">
        <f>SmtRes!K1071</f>
        <v>Кислород технический газообразный</v>
      </c>
      <c r="H924" t="str">
        <f>SmtRes!O1071</f>
        <v>м3</v>
      </c>
      <c r="I924">
        <f>SmtRes!Y1071*Source!I213</f>
        <v>0.92231999999999992</v>
      </c>
      <c r="J924">
        <f>SmtRes!AO1071</f>
        <v>1</v>
      </c>
      <c r="K924">
        <f>SmtRes!AE1071</f>
        <v>8.7899999999999991</v>
      </c>
      <c r="L924">
        <f>SmtRes!DB1071</f>
        <v>5.27</v>
      </c>
      <c r="M924">
        <f>ROUND(ROUND(L924*Source!I213, 2)*1, 2)</f>
        <v>8.1</v>
      </c>
      <c r="N924">
        <f>SmtRes!AA1071</f>
        <v>84.03</v>
      </c>
      <c r="O924">
        <f>ROUND(ROUND(L924*Source!I213, 2)*SmtRes!DA1071, 2)</f>
        <v>77.44</v>
      </c>
      <c r="P924">
        <f>SmtRes!AG1071</f>
        <v>0</v>
      </c>
      <c r="Q924">
        <f>SmtRes!DC1071</f>
        <v>0</v>
      </c>
      <c r="R924">
        <f>ROUND(ROUND(Q924*Source!I213, 2)*1, 2)</f>
        <v>0</v>
      </c>
      <c r="S924">
        <f>SmtRes!AC1071</f>
        <v>0</v>
      </c>
      <c r="T924">
        <f>ROUND(ROUND(Q924*Source!I213, 2)*SmtRes!AK1071, 2)</f>
        <v>0</v>
      </c>
      <c r="U924">
        <v>3</v>
      </c>
      <c r="Z924">
        <f>SmtRes!X1071</f>
        <v>1597319531</v>
      </c>
      <c r="AA924">
        <v>-1568691806</v>
      </c>
      <c r="AB924">
        <v>1232018711</v>
      </c>
    </row>
    <row r="925" spans="1:28" x14ac:dyDescent="0.2">
      <c r="A925">
        <v>20</v>
      </c>
      <c r="B925">
        <v>1070</v>
      </c>
      <c r="C925">
        <v>2</v>
      </c>
      <c r="D925">
        <v>0</v>
      </c>
      <c r="E925">
        <f>SmtRes!AV1070</f>
        <v>0</v>
      </c>
      <c r="F925" t="str">
        <f>SmtRes!I1070</f>
        <v>91.21.19-031</v>
      </c>
      <c r="G925" t="str">
        <f>SmtRes!K1070</f>
        <v>Станок сверлильный</v>
      </c>
      <c r="H925" t="str">
        <f>SmtRes!O1070</f>
        <v>маш.-ч</v>
      </c>
      <c r="I925">
        <f>SmtRes!Y1070*Source!I213</f>
        <v>9.5548508999999981</v>
      </c>
      <c r="J925">
        <f>SmtRes!AO1070</f>
        <v>1</v>
      </c>
      <c r="K925">
        <f>SmtRes!AF1070</f>
        <v>2.4</v>
      </c>
      <c r="L925">
        <f>SmtRes!DB1070</f>
        <v>14.92</v>
      </c>
      <c r="M925">
        <f>ROUND(ROUND(L925*Source!I213, 2)*1, 2)</f>
        <v>22.94</v>
      </c>
      <c r="N925">
        <f>SmtRes!AB1070</f>
        <v>34.130000000000003</v>
      </c>
      <c r="O925">
        <f>ROUND(ROUND(L925*Source!I213, 2)*SmtRes!DA1070, 2)</f>
        <v>326.20999999999998</v>
      </c>
      <c r="P925">
        <f>SmtRes!AG1070</f>
        <v>0</v>
      </c>
      <c r="Q925">
        <f>SmtRes!DC1070</f>
        <v>0</v>
      </c>
      <c r="R925">
        <f>ROUND(ROUND(Q925*Source!I213, 2)*1, 2)</f>
        <v>0</v>
      </c>
      <c r="S925">
        <f>SmtRes!AC1070</f>
        <v>0</v>
      </c>
      <c r="T925">
        <f>ROUND(ROUND(Q925*Source!I213, 2)*SmtRes!AK1070, 2)</f>
        <v>0</v>
      </c>
      <c r="U925">
        <v>2</v>
      </c>
      <c r="Z925">
        <f>SmtRes!X1070</f>
        <v>-1230184811</v>
      </c>
      <c r="AA925">
        <v>228018258</v>
      </c>
      <c r="AB925">
        <v>1587757892</v>
      </c>
    </row>
    <row r="926" spans="1:28" x14ac:dyDescent="0.2">
      <c r="A926">
        <v>20</v>
      </c>
      <c r="B926">
        <v>1069</v>
      </c>
      <c r="C926">
        <v>2</v>
      </c>
      <c r="D926">
        <v>0</v>
      </c>
      <c r="E926">
        <f>SmtRes!AV1069</f>
        <v>0</v>
      </c>
      <c r="F926" t="str">
        <f>SmtRes!I1069</f>
        <v>91.17.04-233</v>
      </c>
      <c r="G926" t="str">
        <f>SmtRes!K1069</f>
        <v>Установки для сварки ручной дуговой (постоянного тока)</v>
      </c>
      <c r="H926" t="str">
        <f>SmtRes!O1069</f>
        <v>маш.-ч</v>
      </c>
      <c r="I926">
        <f>SmtRes!Y1069*Source!I213</f>
        <v>14.230628999999997</v>
      </c>
      <c r="J926">
        <f>SmtRes!AO1069</f>
        <v>1</v>
      </c>
      <c r="K926">
        <f>SmtRes!AF1069</f>
        <v>8.68</v>
      </c>
      <c r="L926">
        <f>SmtRes!DB1069</f>
        <v>80.36</v>
      </c>
      <c r="M926">
        <f>ROUND(ROUND(L926*Source!I213, 2)*1, 2)</f>
        <v>123.53</v>
      </c>
      <c r="N926">
        <f>SmtRes!AB1069</f>
        <v>123.43</v>
      </c>
      <c r="O926">
        <f>ROUND(ROUND(L926*Source!I213, 2)*SmtRes!DA1069, 2)</f>
        <v>1756.6</v>
      </c>
      <c r="P926">
        <f>SmtRes!AG1069</f>
        <v>0</v>
      </c>
      <c r="Q926">
        <f>SmtRes!DC1069</f>
        <v>0</v>
      </c>
      <c r="R926">
        <f>ROUND(ROUND(Q926*Source!I213, 2)*1, 2)</f>
        <v>0</v>
      </c>
      <c r="S926">
        <f>SmtRes!AC1069</f>
        <v>0</v>
      </c>
      <c r="T926">
        <f>ROUND(ROUND(Q926*Source!I213, 2)*SmtRes!AK1069, 2)</f>
        <v>0</v>
      </c>
      <c r="U926">
        <v>2</v>
      </c>
      <c r="Z926">
        <f>SmtRes!X1069</f>
        <v>-1277097320</v>
      </c>
      <c r="AA926">
        <v>2017564419</v>
      </c>
      <c r="AB926">
        <v>-164228886</v>
      </c>
    </row>
    <row r="927" spans="1:28" x14ac:dyDescent="0.2">
      <c r="A927">
        <v>20</v>
      </c>
      <c r="B927">
        <v>1068</v>
      </c>
      <c r="C927">
        <v>2</v>
      </c>
      <c r="D927">
        <v>0</v>
      </c>
      <c r="E927">
        <f>SmtRes!AV1068</f>
        <v>0</v>
      </c>
      <c r="F927" t="str">
        <f>SmtRes!I1068</f>
        <v>91.17.04-042</v>
      </c>
      <c r="G927" t="str">
        <f>SmtRes!K1068</f>
        <v>Аппарат для газовой сварки и резки</v>
      </c>
      <c r="H927" t="str">
        <f>SmtRes!O1068</f>
        <v>маш.-ч</v>
      </c>
      <c r="I927">
        <f>SmtRes!Y1068*Source!I213</f>
        <v>2.4395363999999993</v>
      </c>
      <c r="J927">
        <f>SmtRes!AO1068</f>
        <v>1</v>
      </c>
      <c r="K927">
        <f>SmtRes!AF1068</f>
        <v>1.2</v>
      </c>
      <c r="L927">
        <f>SmtRes!DB1068</f>
        <v>1.9</v>
      </c>
      <c r="M927">
        <f>ROUND(ROUND(L927*Source!I213, 2)*1, 2)</f>
        <v>2.92</v>
      </c>
      <c r="N927">
        <f>SmtRes!AB1068</f>
        <v>17.059999999999999</v>
      </c>
      <c r="O927">
        <f>ROUND(ROUND(L927*Source!I213, 2)*SmtRes!DA1068, 2)</f>
        <v>41.52</v>
      </c>
      <c r="P927">
        <f>SmtRes!AG1068</f>
        <v>0</v>
      </c>
      <c r="Q927">
        <f>SmtRes!DC1068</f>
        <v>0</v>
      </c>
      <c r="R927">
        <f>ROUND(ROUND(Q927*Source!I213, 2)*1, 2)</f>
        <v>0</v>
      </c>
      <c r="S927">
        <f>SmtRes!AC1068</f>
        <v>0</v>
      </c>
      <c r="T927">
        <f>ROUND(ROUND(Q927*Source!I213, 2)*SmtRes!AK1068, 2)</f>
        <v>0</v>
      </c>
      <c r="U927">
        <v>2</v>
      </c>
      <c r="Z927">
        <f>SmtRes!X1068</f>
        <v>-1135352110</v>
      </c>
      <c r="AA927">
        <v>-1753312835</v>
      </c>
      <c r="AB927">
        <v>-897136582</v>
      </c>
    </row>
    <row r="928" spans="1:28" x14ac:dyDescent="0.2">
      <c r="A928">
        <v>20</v>
      </c>
      <c r="B928">
        <v>1067</v>
      </c>
      <c r="C928">
        <v>2</v>
      </c>
      <c r="D928">
        <v>0</v>
      </c>
      <c r="E928">
        <f>SmtRes!AV1067</f>
        <v>0</v>
      </c>
      <c r="F928" t="str">
        <f>SmtRes!I1067</f>
        <v>91.14.02-002</v>
      </c>
      <c r="G928" t="str">
        <f>SmtRes!K1067</f>
        <v>Автомобили бортовые, грузоподъемность до 8 т</v>
      </c>
      <c r="H928" t="str">
        <f>SmtRes!O1067</f>
        <v>маш.-ч</v>
      </c>
      <c r="I928">
        <f>SmtRes!Y1067*Source!I213</f>
        <v>1.0164734999999998</v>
      </c>
      <c r="J928">
        <f>SmtRes!AO1067</f>
        <v>1</v>
      </c>
      <c r="K928">
        <f>SmtRes!AF1067</f>
        <v>107.03</v>
      </c>
      <c r="L928">
        <f>SmtRes!DB1067</f>
        <v>70.78</v>
      </c>
      <c r="M928">
        <f>ROUND(ROUND(L928*Source!I213, 2)*1, 2)</f>
        <v>108.8</v>
      </c>
      <c r="N928">
        <f>SmtRes!AB1067</f>
        <v>1521.97</v>
      </c>
      <c r="O928">
        <f>ROUND(ROUND(L928*Source!I213, 2)*SmtRes!DA1067, 2)</f>
        <v>1547.14</v>
      </c>
      <c r="P928">
        <f>SmtRes!AG1067</f>
        <v>10.130000000000001</v>
      </c>
      <c r="Q928">
        <f>SmtRes!DC1067</f>
        <v>7.38</v>
      </c>
      <c r="R928">
        <f>ROUND(ROUND(Q928*Source!I213, 2)*1, 2)</f>
        <v>11.34</v>
      </c>
      <c r="S928">
        <f>SmtRes!AC1067</f>
        <v>495.96</v>
      </c>
      <c r="T928">
        <f>ROUND(ROUND(Q928*Source!I213, 2)*SmtRes!AK1067, 2)</f>
        <v>555.21</v>
      </c>
      <c r="U928">
        <v>2</v>
      </c>
      <c r="Z928">
        <f>SmtRes!X1067</f>
        <v>1565185662</v>
      </c>
      <c r="AA928">
        <v>714135053</v>
      </c>
      <c r="AB928">
        <v>57213464</v>
      </c>
    </row>
    <row r="929" spans="1:28" x14ac:dyDescent="0.2">
      <c r="A929">
        <v>20</v>
      </c>
      <c r="B929">
        <v>1066</v>
      </c>
      <c r="C929">
        <v>2</v>
      </c>
      <c r="D929">
        <v>0</v>
      </c>
      <c r="E929">
        <f>SmtRes!AV1066</f>
        <v>0</v>
      </c>
      <c r="F929" t="str">
        <f>SmtRes!I1066</f>
        <v>91.05.05-014</v>
      </c>
      <c r="G929" t="str">
        <f>SmtRes!K1066</f>
        <v>Краны на автомобильном ходу, грузоподъемность 10 т</v>
      </c>
      <c r="H929" t="str">
        <f>SmtRes!O1066</f>
        <v>маш.-ч</v>
      </c>
      <c r="I929">
        <f>SmtRes!Y1066*Source!I213</f>
        <v>2.0329469999999996</v>
      </c>
      <c r="J929">
        <f>SmtRes!AO1066</f>
        <v>1</v>
      </c>
      <c r="K929">
        <f>SmtRes!AF1066</f>
        <v>112.77</v>
      </c>
      <c r="L929">
        <f>SmtRes!DB1066</f>
        <v>149.13999999999999</v>
      </c>
      <c r="M929">
        <f>ROUND(ROUND(L929*Source!I213, 2)*1, 2)</f>
        <v>229.26</v>
      </c>
      <c r="N929">
        <f>SmtRes!AB1066</f>
        <v>1603.59</v>
      </c>
      <c r="O929">
        <f>ROUND(ROUND(L929*Source!I213, 2)*SmtRes!DA1066, 2)</f>
        <v>3260.08</v>
      </c>
      <c r="P929">
        <f>SmtRes!AG1066</f>
        <v>11.84</v>
      </c>
      <c r="Q929">
        <f>SmtRes!DC1066</f>
        <v>17.22</v>
      </c>
      <c r="R929">
        <f>ROUND(ROUND(Q929*Source!I213, 2)*1, 2)</f>
        <v>26.47</v>
      </c>
      <c r="S929">
        <f>SmtRes!AC1066</f>
        <v>579.69000000000005</v>
      </c>
      <c r="T929">
        <f>ROUND(ROUND(Q929*Source!I213, 2)*SmtRes!AK1066, 2)</f>
        <v>1295.97</v>
      </c>
      <c r="U929">
        <v>2</v>
      </c>
      <c r="Z929">
        <f>SmtRes!X1066</f>
        <v>903590057</v>
      </c>
      <c r="AA929">
        <v>1187349410</v>
      </c>
      <c r="AB929">
        <v>135634892</v>
      </c>
    </row>
    <row r="930" spans="1:28" x14ac:dyDescent="0.2">
      <c r="A930">
        <v>20</v>
      </c>
      <c r="B930">
        <v>1064</v>
      </c>
      <c r="C930">
        <v>1</v>
      </c>
      <c r="D930">
        <v>0</v>
      </c>
      <c r="E930">
        <f>SmtRes!AV1064</f>
        <v>1</v>
      </c>
      <c r="F930" t="str">
        <f>SmtRes!I1064</f>
        <v>1-100-40-82</v>
      </c>
      <c r="G930" t="str">
        <f>SmtRes!K1064</f>
        <v>Рабочий среднего разряда 4</v>
      </c>
      <c r="H930" t="str">
        <f>SmtRes!O1064</f>
        <v>чел.-ч.</v>
      </c>
      <c r="I930">
        <f>SmtRes!Y1064*Source!I213</f>
        <v>47.367665099999989</v>
      </c>
      <c r="J930">
        <f>SmtRes!AO1064</f>
        <v>1</v>
      </c>
      <c r="K930">
        <f>SmtRes!AH1064</f>
        <v>8.59</v>
      </c>
      <c r="L930">
        <f>SmtRes!DB1064</f>
        <v>291.17</v>
      </c>
      <c r="M930">
        <f>ROUND(ROUND(L930*Source!I213, 2)*1, 2)</f>
        <v>447.59</v>
      </c>
      <c r="N930">
        <f>SmtRes!AD1064</f>
        <v>420.57</v>
      </c>
      <c r="O930">
        <f>ROUND(ROUND(L930*Source!I213, 2)*SmtRes!DA1064, 2)</f>
        <v>21914.01</v>
      </c>
      <c r="P930">
        <f>SmtRes!AG1064</f>
        <v>0</v>
      </c>
      <c r="Q930">
        <f>SmtRes!DC1064</f>
        <v>0</v>
      </c>
      <c r="R930">
        <f>ROUND(ROUND(Q930*Source!I213, 2)*1, 2)</f>
        <v>0</v>
      </c>
      <c r="S930">
        <f>SmtRes!AC1064</f>
        <v>0</v>
      </c>
      <c r="T930">
        <f>ROUND(ROUND(Q930*Source!I213, 2)*SmtRes!AK1064, 2)</f>
        <v>0</v>
      </c>
      <c r="U930">
        <v>1</v>
      </c>
      <c r="Z930">
        <f>SmtRes!X1064</f>
        <v>-1853062777</v>
      </c>
      <c r="AA930">
        <v>-1614965587</v>
      </c>
      <c r="AB930">
        <v>507693359</v>
      </c>
    </row>
    <row r="931" spans="1:28" x14ac:dyDescent="0.2">
      <c r="A931">
        <f>Source!A214</f>
        <v>17</v>
      </c>
      <c r="B931">
        <v>214</v>
      </c>
      <c r="C931">
        <v>3</v>
      </c>
      <c r="D931">
        <f>Source!BI214</f>
        <v>1</v>
      </c>
      <c r="E931">
        <f>Source!FS214</f>
        <v>0</v>
      </c>
      <c r="F931" t="str">
        <f>Source!F214</f>
        <v>08.3.11.01-0060</v>
      </c>
      <c r="G931" t="str">
        <f>Source!G214</f>
        <v>швеллер 20у ГОСТ 8240-97</v>
      </c>
      <c r="H931" t="str">
        <f>Source!H214</f>
        <v>т</v>
      </c>
      <c r="I931">
        <f>Source!I214</f>
        <v>0.89800000000000002</v>
      </c>
      <c r="J931">
        <v>1</v>
      </c>
      <c r="K931">
        <f>Source!AC214</f>
        <v>10329.5</v>
      </c>
      <c r="M931">
        <f>ROUND(K931*I931, 2)</f>
        <v>9275.89</v>
      </c>
      <c r="N931">
        <f>Source!AC214*IF(Source!BC214&lt;&gt; 0, Source!BC214, 1)</f>
        <v>98750.02</v>
      </c>
      <c r="O931">
        <f>ROUND(N931*I931, 2)</f>
        <v>88677.52</v>
      </c>
      <c r="P931">
        <f>Source!AE214</f>
        <v>0</v>
      </c>
      <c r="R931">
        <f>ROUND(P931*I931, 2)</f>
        <v>0</v>
      </c>
      <c r="S931">
        <f>Source!AE214*IF(Source!BS214&lt;&gt; 0, Source!BS214, 1)</f>
        <v>0</v>
      </c>
      <c r="T931">
        <f>ROUND(S931*I931, 2)</f>
        <v>0</v>
      </c>
      <c r="U931">
        <v>3</v>
      </c>
      <c r="Z931">
        <f>Source!GF214</f>
        <v>-181800323</v>
      </c>
      <c r="AA931">
        <v>-479163422</v>
      </c>
      <c r="AB931">
        <v>698886586</v>
      </c>
    </row>
    <row r="932" spans="1:28" x14ac:dyDescent="0.2">
      <c r="A932">
        <f>Source!A215</f>
        <v>17</v>
      </c>
      <c r="B932">
        <v>215</v>
      </c>
      <c r="C932">
        <v>3</v>
      </c>
      <c r="D932">
        <f>Source!BI215</f>
        <v>1</v>
      </c>
      <c r="E932">
        <f>Source!FS215</f>
        <v>0</v>
      </c>
      <c r="F932" t="str">
        <f>Source!F215</f>
        <v>08.3.11.01-0054</v>
      </c>
      <c r="G932" t="str">
        <f>Source!G215</f>
        <v>швеллер 16у ГОСТ 8240-97</v>
      </c>
      <c r="H932" t="str">
        <f>Source!H215</f>
        <v>т</v>
      </c>
      <c r="I932">
        <f>Source!I215</f>
        <v>0.67</v>
      </c>
      <c r="J932">
        <v>1</v>
      </c>
      <c r="K932">
        <f>Source!AC215</f>
        <v>7583.68</v>
      </c>
      <c r="M932">
        <f>ROUND(K932*I932, 2)</f>
        <v>5081.07</v>
      </c>
      <c r="N932">
        <f>Source!AC215*IF(Source!BC215&lt;&gt; 0, Source!BC215, 1)</f>
        <v>72499.980800000005</v>
      </c>
      <c r="O932">
        <f>ROUND(N932*I932, 2)</f>
        <v>48574.99</v>
      </c>
      <c r="P932">
        <f>Source!AE215</f>
        <v>0</v>
      </c>
      <c r="R932">
        <f>ROUND(P932*I932, 2)</f>
        <v>0</v>
      </c>
      <c r="S932">
        <f>Source!AE215*IF(Source!BS215&lt;&gt; 0, Source!BS215, 1)</f>
        <v>0</v>
      </c>
      <c r="T932">
        <f>ROUND(S932*I932, 2)</f>
        <v>0</v>
      </c>
      <c r="U932">
        <v>3</v>
      </c>
      <c r="Z932">
        <f>Source!GF215</f>
        <v>69734422</v>
      </c>
      <c r="AA932">
        <v>-477895813</v>
      </c>
      <c r="AB932">
        <v>1647453882</v>
      </c>
    </row>
    <row r="933" spans="1:28" x14ac:dyDescent="0.2">
      <c r="A933">
        <v>20</v>
      </c>
      <c r="B933">
        <v>1096</v>
      </c>
      <c r="C933">
        <v>3</v>
      </c>
      <c r="D933">
        <v>0</v>
      </c>
      <c r="E933">
        <f>SmtRes!AV1096</f>
        <v>0</v>
      </c>
      <c r="F933" t="str">
        <f>SmtRes!I1096</f>
        <v>14.5.09.07-0029</v>
      </c>
      <c r="G933" t="str">
        <f>SmtRes!K1096</f>
        <v>Растворитель марки Р-4</v>
      </c>
      <c r="H933" t="str">
        <f>SmtRes!O1096</f>
        <v>т</v>
      </c>
      <c r="I933">
        <f>SmtRes!Y1096*Source!I216</f>
        <v>9.2231999999999991E-4</v>
      </c>
      <c r="J933">
        <f>SmtRes!AO1096</f>
        <v>1</v>
      </c>
      <c r="K933">
        <f>SmtRes!AE1096</f>
        <v>11149.43</v>
      </c>
      <c r="L933">
        <f>SmtRes!DB1096</f>
        <v>6.69</v>
      </c>
      <c r="M933">
        <f>ROUND(ROUND(L933*Source!I216, 2)*1, 2)</f>
        <v>10.28</v>
      </c>
      <c r="N933">
        <f>SmtRes!AA1096</f>
        <v>106588.55</v>
      </c>
      <c r="O933">
        <f>ROUND(ROUND(L933*Source!I216, 2)*SmtRes!DA1096, 2)</f>
        <v>98.28</v>
      </c>
      <c r="P933">
        <f>SmtRes!AG1096</f>
        <v>0</v>
      </c>
      <c r="Q933">
        <f>SmtRes!DC1096</f>
        <v>0</v>
      </c>
      <c r="R933">
        <f>ROUND(ROUND(Q933*Source!I216, 2)*1, 2)</f>
        <v>0</v>
      </c>
      <c r="S933">
        <f>SmtRes!AC1096</f>
        <v>0</v>
      </c>
      <c r="T933">
        <f>ROUND(ROUND(Q933*Source!I216, 2)*SmtRes!AK1096, 2)</f>
        <v>0</v>
      </c>
      <c r="U933">
        <v>3</v>
      </c>
      <c r="Z933">
        <f>SmtRes!X1096</f>
        <v>-296986458</v>
      </c>
      <c r="AA933">
        <v>228994919</v>
      </c>
      <c r="AB933">
        <v>2021318896</v>
      </c>
    </row>
    <row r="934" spans="1:28" x14ac:dyDescent="0.2">
      <c r="A934">
        <v>20</v>
      </c>
      <c r="B934">
        <v>1095</v>
      </c>
      <c r="C934">
        <v>3</v>
      </c>
      <c r="D934">
        <v>0</v>
      </c>
      <c r="E934">
        <f>SmtRes!AV1095</f>
        <v>0</v>
      </c>
      <c r="F934" t="str">
        <f>SmtRes!I1095</f>
        <v>14.4.01.01-0003</v>
      </c>
      <c r="G934" t="str">
        <f>SmtRes!K1095</f>
        <v>Грунтовка ГФ-021 красно-коричневая</v>
      </c>
      <c r="H934" t="str">
        <f>SmtRes!O1095</f>
        <v>т</v>
      </c>
      <c r="I934">
        <f>SmtRes!Y1095*Source!I216</f>
        <v>4.7653199999999994E-4</v>
      </c>
      <c r="J934">
        <f>SmtRes!AO1095</f>
        <v>1</v>
      </c>
      <c r="K934">
        <f>SmtRes!AE1095</f>
        <v>12560.85</v>
      </c>
      <c r="L934">
        <f>SmtRes!DB1095</f>
        <v>3.89</v>
      </c>
      <c r="M934">
        <f>ROUND(ROUND(L934*Source!I216, 2)*1, 2)</f>
        <v>5.98</v>
      </c>
      <c r="N934">
        <f>SmtRes!AA1095</f>
        <v>120081.73</v>
      </c>
      <c r="O934">
        <f>ROUND(ROUND(L934*Source!I216, 2)*SmtRes!DA1095, 2)</f>
        <v>57.17</v>
      </c>
      <c r="P934">
        <f>SmtRes!AG1095</f>
        <v>0</v>
      </c>
      <c r="Q934">
        <f>SmtRes!DC1095</f>
        <v>0</v>
      </c>
      <c r="R934">
        <f>ROUND(ROUND(Q934*Source!I216, 2)*1, 2)</f>
        <v>0</v>
      </c>
      <c r="S934">
        <f>SmtRes!AC1095</f>
        <v>0</v>
      </c>
      <c r="T934">
        <f>ROUND(ROUND(Q934*Source!I216, 2)*SmtRes!AK1095, 2)</f>
        <v>0</v>
      </c>
      <c r="U934">
        <v>3</v>
      </c>
      <c r="Z934">
        <f>SmtRes!X1095</f>
        <v>1741082987</v>
      </c>
      <c r="AA934">
        <v>-57740767</v>
      </c>
      <c r="AB934">
        <v>315383924</v>
      </c>
    </row>
    <row r="935" spans="1:28" x14ac:dyDescent="0.2">
      <c r="A935">
        <v>20</v>
      </c>
      <c r="B935">
        <v>1094</v>
      </c>
      <c r="C935">
        <v>3</v>
      </c>
      <c r="D935">
        <v>0</v>
      </c>
      <c r="E935">
        <f>SmtRes!AV1094</f>
        <v>0</v>
      </c>
      <c r="F935" t="str">
        <f>SmtRes!I1094</f>
        <v>11.1.03.01-0077</v>
      </c>
      <c r="G935" t="str">
        <f>SmtRes!K1094</f>
        <v>Бруски обрезные хвойных пород длиной 4-6,5 м, шириной 75-150 мм, толщиной 40-75 мм, I сорта</v>
      </c>
      <c r="H935" t="str">
        <f>SmtRes!O1094</f>
        <v>м3</v>
      </c>
      <c r="I935">
        <f>SmtRes!Y1094*Source!I216</f>
        <v>1.583316E-3</v>
      </c>
      <c r="J935">
        <f>SmtRes!AO1094</f>
        <v>1</v>
      </c>
      <c r="K935">
        <f>SmtRes!AE1094</f>
        <v>1793.05</v>
      </c>
      <c r="L935">
        <f>SmtRes!DB1094</f>
        <v>1.85</v>
      </c>
      <c r="M935">
        <f>ROUND(ROUND(L935*Source!I216, 2)*1, 2)</f>
        <v>2.84</v>
      </c>
      <c r="N935">
        <f>SmtRes!AA1094</f>
        <v>17141.560000000001</v>
      </c>
      <c r="O935">
        <f>ROUND(ROUND(L935*Source!I216, 2)*SmtRes!DA1094, 2)</f>
        <v>27.15</v>
      </c>
      <c r="P935">
        <f>SmtRes!AG1094</f>
        <v>0</v>
      </c>
      <c r="Q935">
        <f>SmtRes!DC1094</f>
        <v>0</v>
      </c>
      <c r="R935">
        <f>ROUND(ROUND(Q935*Source!I216, 2)*1, 2)</f>
        <v>0</v>
      </c>
      <c r="S935">
        <f>SmtRes!AC1094</f>
        <v>0</v>
      </c>
      <c r="T935">
        <f>ROUND(ROUND(Q935*Source!I216, 2)*SmtRes!AK1094, 2)</f>
        <v>0</v>
      </c>
      <c r="U935">
        <v>3</v>
      </c>
      <c r="Z935">
        <f>SmtRes!X1094</f>
        <v>-128313133</v>
      </c>
      <c r="AA935">
        <v>1300068984</v>
      </c>
      <c r="AB935">
        <v>2016584814</v>
      </c>
    </row>
    <row r="936" spans="1:28" x14ac:dyDescent="0.2">
      <c r="A936">
        <v>20</v>
      </c>
      <c r="B936">
        <v>1093</v>
      </c>
      <c r="C936">
        <v>3</v>
      </c>
      <c r="D936">
        <v>0</v>
      </c>
      <c r="E936">
        <f>SmtRes!AV1093</f>
        <v>0</v>
      </c>
      <c r="F936" t="str">
        <f>SmtRes!I1093</f>
        <v>08.3.11.01-0091</v>
      </c>
      <c r="G936" t="str">
        <f>SmtRes!K1093</f>
        <v>Швеллеры № 40 из стали марки Ст0</v>
      </c>
      <c r="H936" t="str">
        <f>SmtRes!O1093</f>
        <v>т</v>
      </c>
      <c r="I936">
        <f>SmtRes!Y1093*Source!I216</f>
        <v>2.9821679999999999E-3</v>
      </c>
      <c r="J936">
        <f>SmtRes!AO1093</f>
        <v>1</v>
      </c>
      <c r="K936">
        <f>SmtRes!AE1093</f>
        <v>6246.56</v>
      </c>
      <c r="L936">
        <f>SmtRes!DB1093</f>
        <v>12.12</v>
      </c>
      <c r="M936">
        <f>ROUND(ROUND(L936*Source!I216, 2)*1, 2)</f>
        <v>18.63</v>
      </c>
      <c r="N936">
        <f>SmtRes!AA1093</f>
        <v>59717.11</v>
      </c>
      <c r="O936">
        <f>ROUND(ROUND(L936*Source!I216, 2)*SmtRes!DA1093, 2)</f>
        <v>178.1</v>
      </c>
      <c r="P936">
        <f>SmtRes!AG1093</f>
        <v>0</v>
      </c>
      <c r="Q936">
        <f>SmtRes!DC1093</f>
        <v>0</v>
      </c>
      <c r="R936">
        <f>ROUND(ROUND(Q936*Source!I216, 2)*1, 2)</f>
        <v>0</v>
      </c>
      <c r="S936">
        <f>SmtRes!AC1093</f>
        <v>0</v>
      </c>
      <c r="T936">
        <f>ROUND(ROUND(Q936*Source!I216, 2)*SmtRes!AK1093, 2)</f>
        <v>0</v>
      </c>
      <c r="U936">
        <v>3</v>
      </c>
      <c r="Z936">
        <f>SmtRes!X1093</f>
        <v>1261042718</v>
      </c>
      <c r="AA936">
        <v>27682358</v>
      </c>
      <c r="AB936">
        <v>-337140723</v>
      </c>
    </row>
    <row r="937" spans="1:28" x14ac:dyDescent="0.2">
      <c r="A937">
        <v>20</v>
      </c>
      <c r="B937">
        <v>1092</v>
      </c>
      <c r="C937">
        <v>3</v>
      </c>
      <c r="D937">
        <v>0</v>
      </c>
      <c r="E937">
        <f>SmtRes!AV1092</f>
        <v>0</v>
      </c>
      <c r="F937" t="str">
        <f>SmtRes!I1092</f>
        <v>08.3.03.06-0002</v>
      </c>
      <c r="G937" t="str">
        <f>SmtRes!K1092</f>
        <v>Проволока горячекатаная в мотках, диаметром 6,3-6,5 мм</v>
      </c>
      <c r="H937" t="str">
        <f>SmtRes!O1092</f>
        <v>т</v>
      </c>
      <c r="I937">
        <f>SmtRes!Y1092*Source!I216</f>
        <v>4.6115999999999997E-5</v>
      </c>
      <c r="J937">
        <f>SmtRes!AO1092</f>
        <v>1</v>
      </c>
      <c r="K937">
        <f>SmtRes!AE1092</f>
        <v>4751.12</v>
      </c>
      <c r="L937">
        <f>SmtRes!DB1092</f>
        <v>0.14000000000000001</v>
      </c>
      <c r="M937">
        <f>ROUND(ROUND(L937*Source!I216, 2)*1, 2)</f>
        <v>0.22</v>
      </c>
      <c r="N937">
        <f>SmtRes!AA1092</f>
        <v>45420.71</v>
      </c>
      <c r="O937">
        <f>ROUND(ROUND(L937*Source!I216, 2)*SmtRes!DA1092, 2)</f>
        <v>2.1</v>
      </c>
      <c r="P937">
        <f>SmtRes!AG1092</f>
        <v>0</v>
      </c>
      <c r="Q937">
        <f>SmtRes!DC1092</f>
        <v>0</v>
      </c>
      <c r="R937">
        <f>ROUND(ROUND(Q937*Source!I216, 2)*1, 2)</f>
        <v>0</v>
      </c>
      <c r="S937">
        <f>SmtRes!AC1092</f>
        <v>0</v>
      </c>
      <c r="T937">
        <f>ROUND(ROUND(Q937*Source!I216, 2)*SmtRes!AK1092, 2)</f>
        <v>0</v>
      </c>
      <c r="U937">
        <v>3</v>
      </c>
      <c r="Z937">
        <f>SmtRes!X1092</f>
        <v>-936363311</v>
      </c>
      <c r="AA937">
        <v>1953540998</v>
      </c>
      <c r="AB937">
        <v>-698170758</v>
      </c>
    </row>
    <row r="938" spans="1:28" x14ac:dyDescent="0.2">
      <c r="A938">
        <v>20</v>
      </c>
      <c r="B938">
        <v>1091</v>
      </c>
      <c r="C938">
        <v>3</v>
      </c>
      <c r="D938">
        <v>0</v>
      </c>
      <c r="E938">
        <f>SmtRes!AV1091</f>
        <v>0</v>
      </c>
      <c r="F938" t="str">
        <f>SmtRes!I1091</f>
        <v>08.2.02.11-0007</v>
      </c>
      <c r="G938" t="str">
        <f>SmtRes!K1091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938" t="str">
        <f>SmtRes!O1091</f>
        <v>10 м</v>
      </c>
      <c r="I938">
        <f>SmtRes!Y1091*Source!I216</f>
        <v>2.8745639999999999E-2</v>
      </c>
      <c r="J938">
        <f>SmtRes!AO1091</f>
        <v>1</v>
      </c>
      <c r="K938">
        <f>SmtRes!AE1091</f>
        <v>64.47</v>
      </c>
      <c r="L938">
        <f>SmtRes!DB1091</f>
        <v>1.21</v>
      </c>
      <c r="M938">
        <f>ROUND(ROUND(L938*Source!I216, 2)*1, 2)</f>
        <v>1.86</v>
      </c>
      <c r="N938">
        <f>SmtRes!AA1091</f>
        <v>616.33000000000004</v>
      </c>
      <c r="O938">
        <f>ROUND(ROUND(L938*Source!I216, 2)*SmtRes!DA1091, 2)</f>
        <v>17.78</v>
      </c>
      <c r="P938">
        <f>SmtRes!AG1091</f>
        <v>0</v>
      </c>
      <c r="Q938">
        <f>SmtRes!DC1091</f>
        <v>0</v>
      </c>
      <c r="R938">
        <f>ROUND(ROUND(Q938*Source!I216, 2)*1, 2)</f>
        <v>0</v>
      </c>
      <c r="S938">
        <f>SmtRes!AC1091</f>
        <v>0</v>
      </c>
      <c r="T938">
        <f>ROUND(ROUND(Q938*Source!I216, 2)*SmtRes!AK1091, 2)</f>
        <v>0</v>
      </c>
      <c r="U938">
        <v>3</v>
      </c>
      <c r="Z938">
        <f>SmtRes!X1091</f>
        <v>4483628</v>
      </c>
      <c r="AA938">
        <v>-1842154134</v>
      </c>
      <c r="AB938">
        <v>494097890</v>
      </c>
    </row>
    <row r="939" spans="1:28" x14ac:dyDescent="0.2">
      <c r="A939">
        <v>20</v>
      </c>
      <c r="B939">
        <v>1089</v>
      </c>
      <c r="C939">
        <v>3</v>
      </c>
      <c r="D939">
        <v>0</v>
      </c>
      <c r="E939">
        <f>SmtRes!AV1089</f>
        <v>0</v>
      </c>
      <c r="F939" t="str">
        <f>SmtRes!I1089</f>
        <v>07.2.07.12-0020</v>
      </c>
      <c r="G939" t="str">
        <f>SmtRes!K1089</f>
        <v>Отдельные конструктивные элементы зданий и сооружений с преобладанием горячекатаных профилей, средняя масса сборочной единицы от 0,1 до 0,5 т</v>
      </c>
      <c r="H939" t="str">
        <f>SmtRes!O1089</f>
        <v>т</v>
      </c>
      <c r="I939">
        <f>SmtRes!Y1089*Source!I216</f>
        <v>7.6859999999999993E-4</v>
      </c>
      <c r="J939">
        <f>SmtRes!AO1089</f>
        <v>1</v>
      </c>
      <c r="K939">
        <f>SmtRes!AE1089</f>
        <v>8041.65</v>
      </c>
      <c r="L939">
        <f>SmtRes!DB1089</f>
        <v>4.0199999999999996</v>
      </c>
      <c r="M939">
        <f>ROUND(ROUND(L939*Source!I216, 2)*1, 2)</f>
        <v>6.18</v>
      </c>
      <c r="N939">
        <f>SmtRes!AA1089</f>
        <v>76878.17</v>
      </c>
      <c r="O939">
        <f>ROUND(ROUND(L939*Source!I216, 2)*SmtRes!DA1089, 2)</f>
        <v>59.08</v>
      </c>
      <c r="P939">
        <f>SmtRes!AG1089</f>
        <v>0</v>
      </c>
      <c r="Q939">
        <f>SmtRes!DC1089</f>
        <v>0</v>
      </c>
      <c r="R939">
        <f>ROUND(ROUND(Q939*Source!I216, 2)*1, 2)</f>
        <v>0</v>
      </c>
      <c r="S939">
        <f>SmtRes!AC1089</f>
        <v>0</v>
      </c>
      <c r="T939">
        <f>ROUND(ROUND(Q939*Source!I216, 2)*SmtRes!AK1089, 2)</f>
        <v>0</v>
      </c>
      <c r="U939">
        <v>3</v>
      </c>
      <c r="Z939">
        <f>SmtRes!X1089</f>
        <v>192534767</v>
      </c>
      <c r="AA939">
        <v>-1394894189</v>
      </c>
      <c r="AB939">
        <v>1893510759</v>
      </c>
    </row>
    <row r="940" spans="1:28" x14ac:dyDescent="0.2">
      <c r="A940">
        <v>20</v>
      </c>
      <c r="B940">
        <v>1088</v>
      </c>
      <c r="C940">
        <v>3</v>
      </c>
      <c r="D940">
        <v>0</v>
      </c>
      <c r="E940">
        <f>SmtRes!AV1088</f>
        <v>0</v>
      </c>
      <c r="F940" t="str">
        <f>SmtRes!I1088</f>
        <v>01.7.20.08-0071</v>
      </c>
      <c r="G940" t="str">
        <f>SmtRes!K1088</f>
        <v>Канаты пеньковые пропитанные</v>
      </c>
      <c r="H940" t="str">
        <f>SmtRes!O1088</f>
        <v>т</v>
      </c>
      <c r="I940">
        <f>SmtRes!Y1088*Source!I216</f>
        <v>1.5371999999999999E-4</v>
      </c>
      <c r="J940">
        <f>SmtRes!AO1088</f>
        <v>1</v>
      </c>
      <c r="K940">
        <f>SmtRes!AE1088</f>
        <v>30728.69</v>
      </c>
      <c r="L940">
        <f>SmtRes!DB1088</f>
        <v>3.07</v>
      </c>
      <c r="M940">
        <f>ROUND(ROUND(L940*Source!I216, 2)*1, 2)</f>
        <v>4.72</v>
      </c>
      <c r="N940">
        <f>SmtRes!AA1088</f>
        <v>293766.28000000003</v>
      </c>
      <c r="O940">
        <f>ROUND(ROUND(L940*Source!I216, 2)*SmtRes!DA1088, 2)</f>
        <v>45.12</v>
      </c>
      <c r="P940">
        <f>SmtRes!AG1088</f>
        <v>0</v>
      </c>
      <c r="Q940">
        <f>SmtRes!DC1088</f>
        <v>0</v>
      </c>
      <c r="R940">
        <f>ROUND(ROUND(Q940*Source!I216, 2)*1, 2)</f>
        <v>0</v>
      </c>
      <c r="S940">
        <f>SmtRes!AC1088</f>
        <v>0</v>
      </c>
      <c r="T940">
        <f>ROUND(ROUND(Q940*Source!I216, 2)*SmtRes!AK1088, 2)</f>
        <v>0</v>
      </c>
      <c r="U940">
        <v>3</v>
      </c>
      <c r="Z940">
        <f>SmtRes!X1088</f>
        <v>-1850711024</v>
      </c>
      <c r="AA940">
        <v>-1306267028</v>
      </c>
      <c r="AB940">
        <v>466771672</v>
      </c>
    </row>
    <row r="941" spans="1:28" x14ac:dyDescent="0.2">
      <c r="A941">
        <v>20</v>
      </c>
      <c r="B941">
        <v>1087</v>
      </c>
      <c r="C941">
        <v>3</v>
      </c>
      <c r="D941">
        <v>0</v>
      </c>
      <c r="E941">
        <f>SmtRes!AV1087</f>
        <v>0</v>
      </c>
      <c r="F941" t="str">
        <f>SmtRes!I1087</f>
        <v>01.7.15.06-0111</v>
      </c>
      <c r="G941" t="str">
        <f>SmtRes!K1087</f>
        <v>Гвозди строительные</v>
      </c>
      <c r="H941" t="str">
        <f>SmtRes!O1087</f>
        <v>т</v>
      </c>
      <c r="I941">
        <f>SmtRes!Y1087*Source!I216</f>
        <v>1.5372000000000001E-5</v>
      </c>
      <c r="J941">
        <f>SmtRes!AO1087</f>
        <v>1</v>
      </c>
      <c r="K941">
        <f>SmtRes!AE1087</f>
        <v>7671.42</v>
      </c>
      <c r="L941">
        <f>SmtRes!DB1087</f>
        <v>0.08</v>
      </c>
      <c r="M941">
        <f>ROUND(ROUND(L941*Source!I216, 2)*1, 2)</f>
        <v>0.12</v>
      </c>
      <c r="N941">
        <f>SmtRes!AA1087</f>
        <v>73338.78</v>
      </c>
      <c r="O941">
        <f>ROUND(ROUND(L941*Source!I216, 2)*SmtRes!DA1087, 2)</f>
        <v>1.1499999999999999</v>
      </c>
      <c r="P941">
        <f>SmtRes!AG1087</f>
        <v>0</v>
      </c>
      <c r="Q941">
        <f>SmtRes!DC1087</f>
        <v>0</v>
      </c>
      <c r="R941">
        <f>ROUND(ROUND(Q941*Source!I216, 2)*1, 2)</f>
        <v>0</v>
      </c>
      <c r="S941">
        <f>SmtRes!AC1087</f>
        <v>0</v>
      </c>
      <c r="T941">
        <f>ROUND(ROUND(Q941*Source!I216, 2)*SmtRes!AK1087, 2)</f>
        <v>0</v>
      </c>
      <c r="U941">
        <v>3</v>
      </c>
      <c r="Z941">
        <f>SmtRes!X1087</f>
        <v>628974256</v>
      </c>
      <c r="AA941">
        <v>115486231</v>
      </c>
      <c r="AB941">
        <v>761367653</v>
      </c>
    </row>
    <row r="942" spans="1:28" x14ac:dyDescent="0.2">
      <c r="A942">
        <v>20</v>
      </c>
      <c r="B942">
        <v>1086</v>
      </c>
      <c r="C942">
        <v>3</v>
      </c>
      <c r="D942">
        <v>0</v>
      </c>
      <c r="E942">
        <f>SmtRes!AV1086</f>
        <v>0</v>
      </c>
      <c r="F942" t="str">
        <f>SmtRes!I1086</f>
        <v>01.7.15.03-0041</v>
      </c>
      <c r="G942" t="str">
        <f>SmtRes!K1086</f>
        <v>Болты с гайками и шайбами строительные</v>
      </c>
      <c r="H942" t="str">
        <f>SmtRes!O1086</f>
        <v>т</v>
      </c>
      <c r="I942">
        <f>SmtRes!Y1086*Source!I216</f>
        <v>4.7653199999999991E-3</v>
      </c>
      <c r="J942">
        <f>SmtRes!AO1086</f>
        <v>1</v>
      </c>
      <c r="K942">
        <f>SmtRes!AE1086</f>
        <v>15854.58</v>
      </c>
      <c r="L942">
        <f>SmtRes!DB1086</f>
        <v>49.15</v>
      </c>
      <c r="M942">
        <f>ROUND(ROUND(L942*Source!I216, 2)*1, 2)</f>
        <v>75.55</v>
      </c>
      <c r="N942">
        <f>SmtRes!AA1086</f>
        <v>151569.78</v>
      </c>
      <c r="O942">
        <f>ROUND(ROUND(L942*Source!I216, 2)*SmtRes!DA1086, 2)</f>
        <v>722.26</v>
      </c>
      <c r="P942">
        <f>SmtRes!AG1086</f>
        <v>0</v>
      </c>
      <c r="Q942">
        <f>SmtRes!DC1086</f>
        <v>0</v>
      </c>
      <c r="R942">
        <f>ROUND(ROUND(Q942*Source!I216, 2)*1, 2)</f>
        <v>0</v>
      </c>
      <c r="S942">
        <f>SmtRes!AC1086</f>
        <v>0</v>
      </c>
      <c r="T942">
        <f>ROUND(ROUND(Q942*Source!I216, 2)*SmtRes!AK1086, 2)</f>
        <v>0</v>
      </c>
      <c r="U942">
        <v>3</v>
      </c>
      <c r="Z942">
        <f>SmtRes!X1086</f>
        <v>-1069540660</v>
      </c>
      <c r="AA942">
        <v>-1725338024</v>
      </c>
      <c r="AB942">
        <v>-166622240</v>
      </c>
    </row>
    <row r="943" spans="1:28" x14ac:dyDescent="0.2">
      <c r="A943">
        <v>20</v>
      </c>
      <c r="B943">
        <v>1085</v>
      </c>
      <c r="C943">
        <v>3</v>
      </c>
      <c r="D943">
        <v>0</v>
      </c>
      <c r="E943">
        <f>SmtRes!AV1085</f>
        <v>0</v>
      </c>
      <c r="F943" t="str">
        <f>SmtRes!I1085</f>
        <v>01.7.11.07-0032</v>
      </c>
      <c r="G943" t="str">
        <f>SmtRes!K1085</f>
        <v>Электроды диаметром 4 мм Э42</v>
      </c>
      <c r="H943" t="str">
        <f>SmtRes!O1085</f>
        <v>т</v>
      </c>
      <c r="I943">
        <f>SmtRes!Y1085*Source!I216</f>
        <v>4.7653199999999991E-3</v>
      </c>
      <c r="J943">
        <f>SmtRes!AO1085</f>
        <v>1</v>
      </c>
      <c r="K943">
        <f>SmtRes!AE1085</f>
        <v>10616.1</v>
      </c>
      <c r="L943">
        <f>SmtRes!DB1085</f>
        <v>32.909999999999997</v>
      </c>
      <c r="M943">
        <f>ROUND(ROUND(L943*Source!I216, 2)*1, 2)</f>
        <v>50.59</v>
      </c>
      <c r="N943">
        <f>SmtRes!AA1085</f>
        <v>101489.92</v>
      </c>
      <c r="O943">
        <f>ROUND(ROUND(L943*Source!I216, 2)*SmtRes!DA1085, 2)</f>
        <v>483.64</v>
      </c>
      <c r="P943">
        <f>SmtRes!AG1085</f>
        <v>0</v>
      </c>
      <c r="Q943">
        <f>SmtRes!DC1085</f>
        <v>0</v>
      </c>
      <c r="R943">
        <f>ROUND(ROUND(Q943*Source!I216, 2)*1, 2)</f>
        <v>0</v>
      </c>
      <c r="S943">
        <f>SmtRes!AC1085</f>
        <v>0</v>
      </c>
      <c r="T943">
        <f>ROUND(ROUND(Q943*Source!I216, 2)*SmtRes!AK1085, 2)</f>
        <v>0</v>
      </c>
      <c r="U943">
        <v>3</v>
      </c>
      <c r="Z943">
        <f>SmtRes!X1085</f>
        <v>1344828851</v>
      </c>
      <c r="AA943">
        <v>-1394468864</v>
      </c>
      <c r="AB943">
        <v>380125113</v>
      </c>
    </row>
    <row r="944" spans="1:28" x14ac:dyDescent="0.2">
      <c r="A944">
        <v>20</v>
      </c>
      <c r="B944">
        <v>1084</v>
      </c>
      <c r="C944">
        <v>3</v>
      </c>
      <c r="D944">
        <v>0</v>
      </c>
      <c r="E944">
        <f>SmtRes!AV1084</f>
        <v>0</v>
      </c>
      <c r="F944" t="str">
        <f>SmtRes!I1084</f>
        <v>01.3.02.09-0022</v>
      </c>
      <c r="G944" t="str">
        <f>SmtRes!K1084</f>
        <v>Пропан-бутан, смесь техническая</v>
      </c>
      <c r="H944" t="str">
        <f>SmtRes!O1084</f>
        <v>кг</v>
      </c>
      <c r="I944">
        <f>SmtRes!Y1084*Source!I216</f>
        <v>0.90694799999999987</v>
      </c>
      <c r="J944">
        <f>SmtRes!AO1084</f>
        <v>1</v>
      </c>
      <c r="K944">
        <f>SmtRes!AE1084</f>
        <v>4.47</v>
      </c>
      <c r="L944">
        <f>SmtRes!DB1084</f>
        <v>2.64</v>
      </c>
      <c r="M944">
        <f>ROUND(ROUND(L944*Source!I216, 2)*1, 2)</f>
        <v>4.0599999999999996</v>
      </c>
      <c r="N944">
        <f>SmtRes!AA1084</f>
        <v>42.73</v>
      </c>
      <c r="O944">
        <f>ROUND(ROUND(L944*Source!I216, 2)*SmtRes!DA1084, 2)</f>
        <v>38.81</v>
      </c>
      <c r="P944">
        <f>SmtRes!AG1084</f>
        <v>0</v>
      </c>
      <c r="Q944">
        <f>SmtRes!DC1084</f>
        <v>0</v>
      </c>
      <c r="R944">
        <f>ROUND(ROUND(Q944*Source!I216, 2)*1, 2)</f>
        <v>0</v>
      </c>
      <c r="S944">
        <f>SmtRes!AC1084</f>
        <v>0</v>
      </c>
      <c r="T944">
        <f>ROUND(ROUND(Q944*Source!I216, 2)*SmtRes!AK1084, 2)</f>
        <v>0</v>
      </c>
      <c r="U944">
        <v>3</v>
      </c>
      <c r="Z944">
        <f>SmtRes!X1084</f>
        <v>-1411127917</v>
      </c>
      <c r="AA944">
        <v>83566203</v>
      </c>
      <c r="AB944">
        <v>-697753276</v>
      </c>
    </row>
    <row r="945" spans="1:28" x14ac:dyDescent="0.2">
      <c r="A945">
        <v>20</v>
      </c>
      <c r="B945">
        <v>1083</v>
      </c>
      <c r="C945">
        <v>3</v>
      </c>
      <c r="D945">
        <v>0</v>
      </c>
      <c r="E945">
        <f>SmtRes!AV1083</f>
        <v>0</v>
      </c>
      <c r="F945" t="str">
        <f>SmtRes!I1083</f>
        <v>01.3.02.08-0001</v>
      </c>
      <c r="G945" t="str">
        <f>SmtRes!K1083</f>
        <v>Кислород технический газообразный</v>
      </c>
      <c r="H945" t="str">
        <f>SmtRes!O1083</f>
        <v>м3</v>
      </c>
      <c r="I945">
        <f>SmtRes!Y1083*Source!I216</f>
        <v>2.9975399999999999</v>
      </c>
      <c r="J945">
        <f>SmtRes!AO1083</f>
        <v>1</v>
      </c>
      <c r="K945">
        <f>SmtRes!AE1083</f>
        <v>8.7899999999999991</v>
      </c>
      <c r="L945">
        <f>SmtRes!DB1083</f>
        <v>17.14</v>
      </c>
      <c r="M945">
        <f>ROUND(ROUND(L945*Source!I216, 2)*1, 2)</f>
        <v>26.35</v>
      </c>
      <c r="N945">
        <f>SmtRes!AA1083</f>
        <v>84.03</v>
      </c>
      <c r="O945">
        <f>ROUND(ROUND(L945*Source!I216, 2)*SmtRes!DA1083, 2)</f>
        <v>251.91</v>
      </c>
      <c r="P945">
        <f>SmtRes!AG1083</f>
        <v>0</v>
      </c>
      <c r="Q945">
        <f>SmtRes!DC1083</f>
        <v>0</v>
      </c>
      <c r="R945">
        <f>ROUND(ROUND(Q945*Source!I216, 2)*1, 2)</f>
        <v>0</v>
      </c>
      <c r="S945">
        <f>SmtRes!AC1083</f>
        <v>0</v>
      </c>
      <c r="T945">
        <f>ROUND(ROUND(Q945*Source!I216, 2)*SmtRes!AK1083, 2)</f>
        <v>0</v>
      </c>
      <c r="U945">
        <v>3</v>
      </c>
      <c r="Z945">
        <f>SmtRes!X1083</f>
        <v>1597319531</v>
      </c>
      <c r="AA945">
        <v>-1568691806</v>
      </c>
      <c r="AB945">
        <v>1232018711</v>
      </c>
    </row>
    <row r="946" spans="1:28" x14ac:dyDescent="0.2">
      <c r="A946">
        <v>20</v>
      </c>
      <c r="B946">
        <v>1082</v>
      </c>
      <c r="C946">
        <v>2</v>
      </c>
      <c r="D946">
        <v>0</v>
      </c>
      <c r="E946">
        <f>SmtRes!AV1082</f>
        <v>0</v>
      </c>
      <c r="F946" t="str">
        <f>SmtRes!I1082</f>
        <v>91.17.04-171</v>
      </c>
      <c r="G946" t="str">
        <f>SmtRes!K1082</f>
        <v>Преобразователи сварочные номинальным сварочным током 315-500 А</v>
      </c>
      <c r="H946" t="str">
        <f>SmtRes!O1082</f>
        <v>маш.-ч</v>
      </c>
      <c r="I946">
        <f>SmtRes!Y1082*Source!I216</f>
        <v>0.97581455999999978</v>
      </c>
      <c r="J946">
        <f>SmtRes!AO1082</f>
        <v>1</v>
      </c>
      <c r="K946">
        <f>SmtRes!AF1082</f>
        <v>13.92</v>
      </c>
      <c r="L946">
        <f>SmtRes!DB1082</f>
        <v>8.83</v>
      </c>
      <c r="M946">
        <f>ROUND(ROUND(L946*Source!I216, 2)*1, 2)</f>
        <v>13.57</v>
      </c>
      <c r="N946">
        <f>SmtRes!AB1082</f>
        <v>197.94</v>
      </c>
      <c r="O946">
        <f>ROUND(ROUND(L946*Source!I216, 2)*SmtRes!DA1082, 2)</f>
        <v>192.97</v>
      </c>
      <c r="P946">
        <f>SmtRes!AG1082</f>
        <v>0</v>
      </c>
      <c r="Q946">
        <f>SmtRes!DC1082</f>
        <v>0</v>
      </c>
      <c r="R946">
        <f>ROUND(ROUND(Q946*Source!I216, 2)*1, 2)</f>
        <v>0</v>
      </c>
      <c r="S946">
        <f>SmtRes!AC1082</f>
        <v>0</v>
      </c>
      <c r="T946">
        <f>ROUND(ROUND(Q946*Source!I216, 2)*SmtRes!AK1082, 2)</f>
        <v>0</v>
      </c>
      <c r="U946">
        <v>2</v>
      </c>
      <c r="Z946">
        <f>SmtRes!X1082</f>
        <v>-700358725</v>
      </c>
      <c r="AA946">
        <v>439687694</v>
      </c>
      <c r="AB946">
        <v>-1346563271</v>
      </c>
    </row>
    <row r="947" spans="1:28" x14ac:dyDescent="0.2">
      <c r="A947">
        <v>20</v>
      </c>
      <c r="B947">
        <v>1081</v>
      </c>
      <c r="C947">
        <v>2</v>
      </c>
      <c r="D947">
        <v>0</v>
      </c>
      <c r="E947">
        <f>SmtRes!AV1081</f>
        <v>0</v>
      </c>
      <c r="F947" t="str">
        <f>SmtRes!I1081</f>
        <v>91.17.04-042</v>
      </c>
      <c r="G947" t="str">
        <f>SmtRes!K1081</f>
        <v>Аппарат для газовой сварки и резки</v>
      </c>
      <c r="H947" t="str">
        <f>SmtRes!O1081</f>
        <v>маш.-ч</v>
      </c>
      <c r="I947">
        <f>SmtRes!Y1081*Source!I216</f>
        <v>4.8384138599999984</v>
      </c>
      <c r="J947">
        <f>SmtRes!AO1081</f>
        <v>1</v>
      </c>
      <c r="K947">
        <f>SmtRes!AF1081</f>
        <v>1.2</v>
      </c>
      <c r="L947">
        <f>SmtRes!DB1081</f>
        <v>3.78</v>
      </c>
      <c r="M947">
        <f>ROUND(ROUND(L947*Source!I216, 2)*1, 2)</f>
        <v>5.81</v>
      </c>
      <c r="N947">
        <f>SmtRes!AB1081</f>
        <v>17.059999999999999</v>
      </c>
      <c r="O947">
        <f>ROUND(ROUND(L947*Source!I216, 2)*SmtRes!DA1081, 2)</f>
        <v>82.62</v>
      </c>
      <c r="P947">
        <f>SmtRes!AG1081</f>
        <v>0</v>
      </c>
      <c r="Q947">
        <f>SmtRes!DC1081</f>
        <v>0</v>
      </c>
      <c r="R947">
        <f>ROUND(ROUND(Q947*Source!I216, 2)*1, 2)</f>
        <v>0</v>
      </c>
      <c r="S947">
        <f>SmtRes!AC1081</f>
        <v>0</v>
      </c>
      <c r="T947">
        <f>ROUND(ROUND(Q947*Source!I216, 2)*SmtRes!AK1081, 2)</f>
        <v>0</v>
      </c>
      <c r="U947">
        <v>2</v>
      </c>
      <c r="Z947">
        <f>SmtRes!X1081</f>
        <v>-1135352110</v>
      </c>
      <c r="AA947">
        <v>-1753312835</v>
      </c>
      <c r="AB947">
        <v>-897136582</v>
      </c>
    </row>
    <row r="948" spans="1:28" x14ac:dyDescent="0.2">
      <c r="A948">
        <v>20</v>
      </c>
      <c r="B948">
        <v>1080</v>
      </c>
      <c r="C948">
        <v>2</v>
      </c>
      <c r="D948">
        <v>0</v>
      </c>
      <c r="E948">
        <f>SmtRes!AV1080</f>
        <v>0</v>
      </c>
      <c r="F948" t="str">
        <f>SmtRes!I1080</f>
        <v>91.14.02-001</v>
      </c>
      <c r="G948" t="str">
        <f>SmtRes!K1080</f>
        <v>Автомобили бортовые, грузоподъемность до 5 т</v>
      </c>
      <c r="H948" t="str">
        <f>SmtRes!O1080</f>
        <v>маш.-ч</v>
      </c>
      <c r="I948">
        <f>SmtRes!Y1080*Source!I216</f>
        <v>0.63021356999999989</v>
      </c>
      <c r="J948">
        <f>SmtRes!AO1080</f>
        <v>1</v>
      </c>
      <c r="K948">
        <f>SmtRes!AF1080</f>
        <v>86.79</v>
      </c>
      <c r="L948">
        <f>SmtRes!DB1080</f>
        <v>35.58</v>
      </c>
      <c r="M948">
        <f>ROUND(ROUND(L948*Source!I216, 2)*1, 2)</f>
        <v>54.69</v>
      </c>
      <c r="N948">
        <f>SmtRes!AB1080</f>
        <v>1234.1500000000001</v>
      </c>
      <c r="O948">
        <f>ROUND(ROUND(L948*Source!I216, 2)*SmtRes!DA1080, 2)</f>
        <v>777.69</v>
      </c>
      <c r="P948">
        <f>SmtRes!AG1080</f>
        <v>10.130000000000001</v>
      </c>
      <c r="Q948">
        <f>SmtRes!DC1080</f>
        <v>4.1500000000000004</v>
      </c>
      <c r="R948">
        <f>ROUND(ROUND(Q948*Source!I216, 2)*1, 2)</f>
        <v>6.38</v>
      </c>
      <c r="S948">
        <f>SmtRes!AC1080</f>
        <v>495.96</v>
      </c>
      <c r="T948">
        <f>ROUND(ROUND(Q948*Source!I216, 2)*SmtRes!AK1080, 2)</f>
        <v>312.36</v>
      </c>
      <c r="U948">
        <v>2</v>
      </c>
      <c r="Z948">
        <f>SmtRes!X1080</f>
        <v>1171957361</v>
      </c>
      <c r="AA948">
        <v>1399406067</v>
      </c>
      <c r="AB948">
        <v>-337305530</v>
      </c>
    </row>
    <row r="949" spans="1:28" x14ac:dyDescent="0.2">
      <c r="A949">
        <v>20</v>
      </c>
      <c r="B949">
        <v>1079</v>
      </c>
      <c r="C949">
        <v>2</v>
      </c>
      <c r="D949">
        <v>0</v>
      </c>
      <c r="E949">
        <f>SmtRes!AV1079</f>
        <v>0</v>
      </c>
      <c r="F949" t="str">
        <f>SmtRes!I1079</f>
        <v>91.05.05-014</v>
      </c>
      <c r="G949" t="str">
        <f>SmtRes!K1079</f>
        <v>Краны на автомобильном ходу, грузоподъемность 10 т</v>
      </c>
      <c r="H949" t="str">
        <f>SmtRes!O1079</f>
        <v>маш.-ч</v>
      </c>
      <c r="I949">
        <f>SmtRes!Y1079*Source!I216</f>
        <v>0.42691886999999989</v>
      </c>
      <c r="J949">
        <f>SmtRes!AO1079</f>
        <v>1</v>
      </c>
      <c r="K949">
        <f>SmtRes!AF1079</f>
        <v>112.77</v>
      </c>
      <c r="L949">
        <f>SmtRes!DB1079</f>
        <v>31.32</v>
      </c>
      <c r="M949">
        <f>ROUND(ROUND(L949*Source!I216, 2)*1, 2)</f>
        <v>48.15</v>
      </c>
      <c r="N949">
        <f>SmtRes!AB1079</f>
        <v>1603.59</v>
      </c>
      <c r="O949">
        <f>ROUND(ROUND(L949*Source!I216, 2)*SmtRes!DA1079, 2)</f>
        <v>684.69</v>
      </c>
      <c r="P949">
        <f>SmtRes!AG1079</f>
        <v>11.84</v>
      </c>
      <c r="Q949">
        <f>SmtRes!DC1079</f>
        <v>3.29</v>
      </c>
      <c r="R949">
        <f>ROUND(ROUND(Q949*Source!I216, 2)*1, 2)</f>
        <v>5.0599999999999996</v>
      </c>
      <c r="S949">
        <f>SmtRes!AC1079</f>
        <v>579.69000000000005</v>
      </c>
      <c r="T949">
        <f>ROUND(ROUND(Q949*Source!I216, 2)*SmtRes!AK1079, 2)</f>
        <v>247.74</v>
      </c>
      <c r="U949">
        <v>2</v>
      </c>
      <c r="Z949">
        <f>SmtRes!X1079</f>
        <v>903590057</v>
      </c>
      <c r="AA949">
        <v>1187349410</v>
      </c>
      <c r="AB949">
        <v>135634892</v>
      </c>
    </row>
    <row r="950" spans="1:28" x14ac:dyDescent="0.2">
      <c r="A950">
        <v>20</v>
      </c>
      <c r="B950">
        <v>1078</v>
      </c>
      <c r="C950">
        <v>2</v>
      </c>
      <c r="D950">
        <v>0</v>
      </c>
      <c r="E950">
        <f>SmtRes!AV1078</f>
        <v>0</v>
      </c>
      <c r="F950" t="str">
        <f>SmtRes!I1078</f>
        <v>91.05.02-005</v>
      </c>
      <c r="G950" t="str">
        <f>SmtRes!K1078</f>
        <v>Краны козловые, грузоподъемность 32 т</v>
      </c>
      <c r="H950" t="str">
        <f>SmtRes!O1078</f>
        <v>маш.-ч</v>
      </c>
      <c r="I950">
        <f>SmtRes!Y1078*Source!I216</f>
        <v>3.4153509599999992</v>
      </c>
      <c r="J950">
        <f>SmtRes!AO1078</f>
        <v>1</v>
      </c>
      <c r="K950">
        <f>SmtRes!AF1078</f>
        <v>121.8</v>
      </c>
      <c r="L950">
        <f>SmtRes!DB1078</f>
        <v>270.61</v>
      </c>
      <c r="M950">
        <f>ROUND(ROUND(L950*Source!I216, 2)*1, 2)</f>
        <v>415.98</v>
      </c>
      <c r="N950">
        <f>SmtRes!AB1078</f>
        <v>1732</v>
      </c>
      <c r="O950">
        <f>ROUND(ROUND(L950*Source!I216, 2)*SmtRes!DA1078, 2)</f>
        <v>5915.24</v>
      </c>
      <c r="P950">
        <f>SmtRes!AG1078</f>
        <v>13.49</v>
      </c>
      <c r="Q950">
        <f>SmtRes!DC1078</f>
        <v>29.97</v>
      </c>
      <c r="R950">
        <f>ROUND(ROUND(Q950*Source!I216, 2)*1, 2)</f>
        <v>46.07</v>
      </c>
      <c r="S950">
        <f>SmtRes!AC1078</f>
        <v>660.47</v>
      </c>
      <c r="T950">
        <f>ROUND(ROUND(Q950*Source!I216, 2)*SmtRes!AK1078, 2)</f>
        <v>2255.59</v>
      </c>
      <c r="U950">
        <v>2</v>
      </c>
      <c r="Z950">
        <f>SmtRes!X1078</f>
        <v>1732737796</v>
      </c>
      <c r="AA950">
        <v>421420774</v>
      </c>
      <c r="AB950">
        <v>1837299789</v>
      </c>
    </row>
    <row r="951" spans="1:28" x14ac:dyDescent="0.2">
      <c r="A951">
        <v>20</v>
      </c>
      <c r="B951">
        <v>1077</v>
      </c>
      <c r="C951">
        <v>2</v>
      </c>
      <c r="D951">
        <v>0</v>
      </c>
      <c r="E951">
        <f>SmtRes!AV1077</f>
        <v>0</v>
      </c>
      <c r="F951" t="str">
        <f>SmtRes!I1077</f>
        <v>91.05.01-025</v>
      </c>
      <c r="G951" t="str">
        <f>SmtRes!K1077</f>
        <v>Краны башенные, грузоподъемность 25-75 т</v>
      </c>
      <c r="H951" t="str">
        <f>SmtRes!O1077</f>
        <v>маш.-ч</v>
      </c>
      <c r="I951">
        <f>SmtRes!Y1077*Source!I216</f>
        <v>1.38240396</v>
      </c>
      <c r="J951">
        <f>SmtRes!AO1077</f>
        <v>1</v>
      </c>
      <c r="K951">
        <f>SmtRes!AF1077</f>
        <v>311.73</v>
      </c>
      <c r="L951">
        <f>SmtRes!DB1077</f>
        <v>280.33999999999997</v>
      </c>
      <c r="M951">
        <f>ROUND(ROUND(L951*Source!I216, 2)*1, 2)</f>
        <v>430.94</v>
      </c>
      <c r="N951">
        <f>SmtRes!AB1077</f>
        <v>4432.8</v>
      </c>
      <c r="O951">
        <f>ROUND(ROUND(L951*Source!I216, 2)*SmtRes!DA1077, 2)</f>
        <v>6127.97</v>
      </c>
      <c r="P951">
        <f>SmtRes!AG1077</f>
        <v>13.49</v>
      </c>
      <c r="Q951">
        <f>SmtRes!DC1077</f>
        <v>12.13</v>
      </c>
      <c r="R951">
        <f>ROUND(ROUND(Q951*Source!I216, 2)*1, 2)</f>
        <v>18.649999999999999</v>
      </c>
      <c r="S951">
        <f>SmtRes!AC1077</f>
        <v>660.47</v>
      </c>
      <c r="T951">
        <f>ROUND(ROUND(Q951*Source!I216, 2)*SmtRes!AK1077, 2)</f>
        <v>913.1</v>
      </c>
      <c r="U951">
        <v>2</v>
      </c>
      <c r="Z951">
        <f>SmtRes!X1077</f>
        <v>1104692716</v>
      </c>
      <c r="AA951">
        <v>-589523356</v>
      </c>
      <c r="AB951">
        <v>2113421364</v>
      </c>
    </row>
    <row r="952" spans="1:28" x14ac:dyDescent="0.2">
      <c r="A952">
        <v>20</v>
      </c>
      <c r="B952">
        <v>1075</v>
      </c>
      <c r="C952">
        <v>1</v>
      </c>
      <c r="D952">
        <v>0</v>
      </c>
      <c r="E952">
        <f>SmtRes!AV1075</f>
        <v>1</v>
      </c>
      <c r="F952" t="str">
        <f>SmtRes!I1075</f>
        <v>1-100-44-82</v>
      </c>
      <c r="G952" t="str">
        <f>SmtRes!K1075</f>
        <v>Рабочий среднего разряда 4.4</v>
      </c>
      <c r="H952" t="str">
        <f>SmtRes!O1075</f>
        <v>чел.-ч.</v>
      </c>
      <c r="I952">
        <f>SmtRes!Y1075*Source!I216</f>
        <v>37.101282749999989</v>
      </c>
      <c r="J952">
        <f>SmtRes!AO1075</f>
        <v>1</v>
      </c>
      <c r="K952">
        <f>SmtRes!AH1075</f>
        <v>9.1199999999999992</v>
      </c>
      <c r="L952">
        <f>SmtRes!DB1075</f>
        <v>220.12</v>
      </c>
      <c r="M952">
        <f>ROUND(ROUND(L952*Source!I216, 2)*1, 2)</f>
        <v>338.37</v>
      </c>
      <c r="N952">
        <f>SmtRes!AD1075</f>
        <v>446.52</v>
      </c>
      <c r="O952">
        <f>ROUND(ROUND(L952*Source!I216, 2)*SmtRes!DA1075, 2)</f>
        <v>16566.599999999999</v>
      </c>
      <c r="P952">
        <f>SmtRes!AG1075</f>
        <v>0</v>
      </c>
      <c r="Q952">
        <f>SmtRes!DC1075</f>
        <v>0</v>
      </c>
      <c r="R952">
        <f>ROUND(ROUND(Q952*Source!I216, 2)*1, 2)</f>
        <v>0</v>
      </c>
      <c r="S952">
        <f>SmtRes!AC1075</f>
        <v>0</v>
      </c>
      <c r="T952">
        <f>ROUND(ROUND(Q952*Source!I216, 2)*SmtRes!AK1075, 2)</f>
        <v>0</v>
      </c>
      <c r="U952">
        <v>1</v>
      </c>
      <c r="Z952">
        <f>SmtRes!X1075</f>
        <v>1468546570</v>
      </c>
      <c r="AA952">
        <v>-836102727</v>
      </c>
      <c r="AB952">
        <v>-1668464689</v>
      </c>
    </row>
    <row r="953" spans="1:28" x14ac:dyDescent="0.2">
      <c r="A953">
        <v>20</v>
      </c>
      <c r="B953">
        <v>1109</v>
      </c>
      <c r="C953">
        <v>3</v>
      </c>
      <c r="D953">
        <v>0</v>
      </c>
      <c r="E953">
        <f>SmtRes!AV1109</f>
        <v>0</v>
      </c>
      <c r="F953" t="str">
        <f>SmtRes!I1109</f>
        <v>999-9950</v>
      </c>
      <c r="G953" t="str">
        <f>SmtRes!K1109</f>
        <v>Вспомогательные ненормируемые материалы (2% от ОЗП)</v>
      </c>
      <c r="H953" t="str">
        <f>SmtRes!O1109</f>
        <v>РУБ</v>
      </c>
      <c r="I953">
        <f>SmtRes!Y1109*Source!I217</f>
        <v>2.2014719999999999</v>
      </c>
      <c r="J953">
        <f>SmtRes!AO1109</f>
        <v>1</v>
      </c>
      <c r="K953">
        <f>SmtRes!AE1109</f>
        <v>1</v>
      </c>
      <c r="L953">
        <f>SmtRes!DB1109</f>
        <v>21.84</v>
      </c>
      <c r="M953">
        <f>ROUND(ROUND(L953*Source!I217, 2)*1, 2)</f>
        <v>2.2000000000000002</v>
      </c>
      <c r="N953">
        <f>SmtRes!AA1109</f>
        <v>9.56</v>
      </c>
      <c r="O953">
        <f>ROUND(ROUND(L953*Source!I217, 2)*SmtRes!DA1109, 2)</f>
        <v>21.03</v>
      </c>
      <c r="P953">
        <f>SmtRes!AG1109</f>
        <v>0</v>
      </c>
      <c r="Q953">
        <f>SmtRes!DC1109</f>
        <v>0</v>
      </c>
      <c r="R953">
        <f>ROUND(ROUND(Q953*Source!I217, 2)*1, 2)</f>
        <v>0</v>
      </c>
      <c r="S953">
        <f>SmtRes!AC1109</f>
        <v>0</v>
      </c>
      <c r="T953">
        <f>ROUND(ROUND(Q953*Source!I217, 2)*SmtRes!AK1109, 2)</f>
        <v>0</v>
      </c>
      <c r="U953">
        <v>3</v>
      </c>
      <c r="Z953">
        <f>SmtRes!X1109</f>
        <v>-1731369543</v>
      </c>
      <c r="AA953">
        <v>-1544322804</v>
      </c>
      <c r="AB953">
        <v>1831113819</v>
      </c>
    </row>
    <row r="954" spans="1:28" x14ac:dyDescent="0.2">
      <c r="A954">
        <v>20</v>
      </c>
      <c r="B954">
        <v>1108</v>
      </c>
      <c r="C954">
        <v>3</v>
      </c>
      <c r="D954">
        <v>0</v>
      </c>
      <c r="E954">
        <f>SmtRes!AV1108</f>
        <v>0</v>
      </c>
      <c r="F954" t="str">
        <f>SmtRes!I1108</f>
        <v>01.7.11.07-0044</v>
      </c>
      <c r="G954" t="str">
        <f>SmtRes!K1108</f>
        <v>Электроды диаметром 5 мм Э42</v>
      </c>
      <c r="H954" t="str">
        <f>SmtRes!O1108</f>
        <v>т</v>
      </c>
      <c r="I954">
        <f>SmtRes!Y1108*Source!I217</f>
        <v>1.9151999999999999E-3</v>
      </c>
      <c r="J954">
        <f>SmtRes!AO1108</f>
        <v>1</v>
      </c>
      <c r="K954">
        <f>SmtRes!AE1108</f>
        <v>10397.450000000001</v>
      </c>
      <c r="L954">
        <f>SmtRes!DB1108</f>
        <v>197.55</v>
      </c>
      <c r="M954">
        <f>ROUND(ROUND(L954*Source!I217, 2)*1, 2)</f>
        <v>19.91</v>
      </c>
      <c r="N954">
        <f>SmtRes!AA1108</f>
        <v>99399.62</v>
      </c>
      <c r="O954">
        <f>ROUND(ROUND(L954*Source!I217, 2)*SmtRes!DA1108, 2)</f>
        <v>190.34</v>
      </c>
      <c r="P954">
        <f>SmtRes!AG1108</f>
        <v>0</v>
      </c>
      <c r="Q954">
        <f>SmtRes!DC1108</f>
        <v>0</v>
      </c>
      <c r="R954">
        <f>ROUND(ROUND(Q954*Source!I217, 2)*1, 2)</f>
        <v>0</v>
      </c>
      <c r="S954">
        <f>SmtRes!AC1108</f>
        <v>0</v>
      </c>
      <c r="T954">
        <f>ROUND(ROUND(Q954*Source!I217, 2)*SmtRes!AK1108, 2)</f>
        <v>0</v>
      </c>
      <c r="U954">
        <v>3</v>
      </c>
      <c r="Z954">
        <f>SmtRes!X1108</f>
        <v>1392569568</v>
      </c>
      <c r="AA954">
        <v>1042670337</v>
      </c>
      <c r="AB954">
        <v>-795158670</v>
      </c>
    </row>
    <row r="955" spans="1:28" x14ac:dyDescent="0.2">
      <c r="A955">
        <v>20</v>
      </c>
      <c r="B955">
        <v>1107</v>
      </c>
      <c r="C955">
        <v>3</v>
      </c>
      <c r="D955">
        <v>0</v>
      </c>
      <c r="E955">
        <f>SmtRes!AV1107</f>
        <v>0</v>
      </c>
      <c r="F955" t="str">
        <f>SmtRes!I1107</f>
        <v>01.3.02.09-0022</v>
      </c>
      <c r="G955" t="str">
        <f>SmtRes!K1107</f>
        <v>Пропан-бутан, смесь техническая</v>
      </c>
      <c r="H955" t="str">
        <f>SmtRes!O1107</f>
        <v>кг</v>
      </c>
      <c r="I955">
        <f>SmtRes!Y1107*Source!I217</f>
        <v>2.0160000000000001E-2</v>
      </c>
      <c r="J955">
        <f>SmtRes!AO1107</f>
        <v>1</v>
      </c>
      <c r="K955">
        <f>SmtRes!AE1107</f>
        <v>4.47</v>
      </c>
      <c r="L955">
        <f>SmtRes!DB1107</f>
        <v>0.89</v>
      </c>
      <c r="M955">
        <f>ROUND(ROUND(L955*Source!I217, 2)*1, 2)</f>
        <v>0.09</v>
      </c>
      <c r="N955">
        <f>SmtRes!AA1107</f>
        <v>42.73</v>
      </c>
      <c r="O955">
        <f>ROUND(ROUND(L955*Source!I217, 2)*SmtRes!DA1107, 2)</f>
        <v>0.86</v>
      </c>
      <c r="P955">
        <f>SmtRes!AG1107</f>
        <v>0</v>
      </c>
      <c r="Q955">
        <f>SmtRes!DC1107</f>
        <v>0</v>
      </c>
      <c r="R955">
        <f>ROUND(ROUND(Q955*Source!I217, 2)*1, 2)</f>
        <v>0</v>
      </c>
      <c r="S955">
        <f>SmtRes!AC1107</f>
        <v>0</v>
      </c>
      <c r="T955">
        <f>ROUND(ROUND(Q955*Source!I217, 2)*SmtRes!AK1107, 2)</f>
        <v>0</v>
      </c>
      <c r="U955">
        <v>3</v>
      </c>
      <c r="Z955">
        <f>SmtRes!X1107</f>
        <v>-1411127917</v>
      </c>
      <c r="AA955">
        <v>83566203</v>
      </c>
      <c r="AB955">
        <v>-697753276</v>
      </c>
    </row>
    <row r="956" spans="1:28" x14ac:dyDescent="0.2">
      <c r="A956">
        <v>20</v>
      </c>
      <c r="B956">
        <v>1106</v>
      </c>
      <c r="C956">
        <v>3</v>
      </c>
      <c r="D956">
        <v>0</v>
      </c>
      <c r="E956">
        <f>SmtRes!AV1106</f>
        <v>0</v>
      </c>
      <c r="F956" t="str">
        <f>SmtRes!I1106</f>
        <v>01.3.02.08-0001</v>
      </c>
      <c r="G956" t="str">
        <f>SmtRes!K1106</f>
        <v>Кислород технический газообразный</v>
      </c>
      <c r="H956" t="str">
        <f>SmtRes!O1106</f>
        <v>м3</v>
      </c>
      <c r="I956">
        <f>SmtRes!Y1106*Source!I217</f>
        <v>6.0479999999999999E-2</v>
      </c>
      <c r="J956">
        <f>SmtRes!AO1106</f>
        <v>1</v>
      </c>
      <c r="K956">
        <f>SmtRes!AE1106</f>
        <v>8.7899999999999991</v>
      </c>
      <c r="L956">
        <f>SmtRes!DB1106</f>
        <v>5.27</v>
      </c>
      <c r="M956">
        <f>ROUND(ROUND(L956*Source!I217, 2)*1, 2)</f>
        <v>0.53</v>
      </c>
      <c r="N956">
        <f>SmtRes!AA1106</f>
        <v>84.03</v>
      </c>
      <c r="O956">
        <f>ROUND(ROUND(L956*Source!I217, 2)*SmtRes!DA1106, 2)</f>
        <v>5.07</v>
      </c>
      <c r="P956">
        <f>SmtRes!AG1106</f>
        <v>0</v>
      </c>
      <c r="Q956">
        <f>SmtRes!DC1106</f>
        <v>0</v>
      </c>
      <c r="R956">
        <f>ROUND(ROUND(Q956*Source!I217, 2)*1, 2)</f>
        <v>0</v>
      </c>
      <c r="S956">
        <f>SmtRes!AC1106</f>
        <v>0</v>
      </c>
      <c r="T956">
        <f>ROUND(ROUND(Q956*Source!I217, 2)*SmtRes!AK1106, 2)</f>
        <v>0</v>
      </c>
      <c r="U956">
        <v>3</v>
      </c>
      <c r="Z956">
        <f>SmtRes!X1106</f>
        <v>1597319531</v>
      </c>
      <c r="AA956">
        <v>-1568691806</v>
      </c>
      <c r="AB956">
        <v>1232018711</v>
      </c>
    </row>
    <row r="957" spans="1:28" x14ac:dyDescent="0.2">
      <c r="A957">
        <v>20</v>
      </c>
      <c r="B957">
        <v>1105</v>
      </c>
      <c r="C957">
        <v>2</v>
      </c>
      <c r="D957">
        <v>0</v>
      </c>
      <c r="E957">
        <f>SmtRes!AV1105</f>
        <v>0</v>
      </c>
      <c r="F957" t="str">
        <f>SmtRes!I1105</f>
        <v>91.21.19-031</v>
      </c>
      <c r="G957" t="str">
        <f>SmtRes!K1105</f>
        <v>Станок сверлильный</v>
      </c>
      <c r="H957" t="str">
        <f>SmtRes!O1105</f>
        <v>маш.-ч</v>
      </c>
      <c r="I957">
        <f>SmtRes!Y1105*Source!I217</f>
        <v>0.31993919999999992</v>
      </c>
      <c r="J957">
        <f>SmtRes!AO1105</f>
        <v>1</v>
      </c>
      <c r="K957">
        <f>SmtRes!AF1105</f>
        <v>2.4</v>
      </c>
      <c r="L957">
        <f>SmtRes!DB1105</f>
        <v>7.62</v>
      </c>
      <c r="M957">
        <f>ROUND(ROUND(L957*Source!I217, 2)*1, 2)</f>
        <v>0.77</v>
      </c>
      <c r="N957">
        <f>SmtRes!AB1105</f>
        <v>34.130000000000003</v>
      </c>
      <c r="O957">
        <f>ROUND(ROUND(L957*Source!I217, 2)*SmtRes!DA1105, 2)</f>
        <v>10.95</v>
      </c>
      <c r="P957">
        <f>SmtRes!AG1105</f>
        <v>0</v>
      </c>
      <c r="Q957">
        <f>SmtRes!DC1105</f>
        <v>0</v>
      </c>
      <c r="R957">
        <f>ROUND(ROUND(Q957*Source!I217, 2)*1, 2)</f>
        <v>0</v>
      </c>
      <c r="S957">
        <f>SmtRes!AC1105</f>
        <v>0</v>
      </c>
      <c r="T957">
        <f>ROUND(ROUND(Q957*Source!I217, 2)*SmtRes!AK1105, 2)</f>
        <v>0</v>
      </c>
      <c r="U957">
        <v>2</v>
      </c>
      <c r="Z957">
        <f>SmtRes!X1105</f>
        <v>-1230184811</v>
      </c>
      <c r="AA957">
        <v>228018258</v>
      </c>
      <c r="AB957">
        <v>1587757892</v>
      </c>
    </row>
    <row r="958" spans="1:28" x14ac:dyDescent="0.2">
      <c r="A958">
        <v>20</v>
      </c>
      <c r="B958">
        <v>1104</v>
      </c>
      <c r="C958">
        <v>2</v>
      </c>
      <c r="D958">
        <v>0</v>
      </c>
      <c r="E958">
        <f>SmtRes!AV1104</f>
        <v>0</v>
      </c>
      <c r="F958" t="str">
        <f>SmtRes!I1104</f>
        <v>91.21.16-001</v>
      </c>
      <c r="G958" t="str">
        <f>SmtRes!K1104</f>
        <v>Пресс-ножницы комбинированные</v>
      </c>
      <c r="H958" t="str">
        <f>SmtRes!O1104</f>
        <v>маш.-ч</v>
      </c>
      <c r="I958">
        <f>SmtRes!Y1104*Source!I217</f>
        <v>0.10664639999999999</v>
      </c>
      <c r="J958">
        <f>SmtRes!AO1104</f>
        <v>1</v>
      </c>
      <c r="K958">
        <f>SmtRes!AF1104</f>
        <v>14.3</v>
      </c>
      <c r="L958">
        <f>SmtRes!DB1104</f>
        <v>15.13</v>
      </c>
      <c r="M958">
        <f>ROUND(ROUND(L958*Source!I217, 2)*1, 2)</f>
        <v>1.53</v>
      </c>
      <c r="N958">
        <f>SmtRes!AB1104</f>
        <v>203.35</v>
      </c>
      <c r="O958">
        <f>ROUND(ROUND(L958*Source!I217, 2)*SmtRes!DA1104, 2)</f>
        <v>21.76</v>
      </c>
      <c r="P958">
        <f>SmtRes!AG1104</f>
        <v>8.82</v>
      </c>
      <c r="Q958">
        <f>SmtRes!DC1104</f>
        <v>10.27</v>
      </c>
      <c r="R958">
        <f>ROUND(ROUND(Q958*Source!I217, 2)*1, 2)</f>
        <v>1.04</v>
      </c>
      <c r="S958">
        <f>SmtRes!AC1104</f>
        <v>431.83</v>
      </c>
      <c r="T958">
        <f>ROUND(ROUND(Q958*Source!I217, 2)*SmtRes!AK1104, 2)</f>
        <v>50.92</v>
      </c>
      <c r="U958">
        <v>2</v>
      </c>
      <c r="Z958">
        <f>SmtRes!X1104</f>
        <v>-575501913</v>
      </c>
      <c r="AA958">
        <v>1649159373</v>
      </c>
      <c r="AB958">
        <v>-48586562</v>
      </c>
    </row>
    <row r="959" spans="1:28" x14ac:dyDescent="0.2">
      <c r="A959">
        <v>20</v>
      </c>
      <c r="B959">
        <v>1103</v>
      </c>
      <c r="C959">
        <v>2</v>
      </c>
      <c r="D959">
        <v>0</v>
      </c>
      <c r="E959">
        <f>SmtRes!AV1103</f>
        <v>0</v>
      </c>
      <c r="F959" t="str">
        <f>SmtRes!I1103</f>
        <v>91.17.04-042</v>
      </c>
      <c r="G959" t="str">
        <f>SmtRes!K1103</f>
        <v>Аппарат для газовой сварки и резки</v>
      </c>
      <c r="H959" t="str">
        <f>SmtRes!O1103</f>
        <v>маш.-ч</v>
      </c>
      <c r="I959">
        <f>SmtRes!Y1103*Source!I217</f>
        <v>0.11997719999999998</v>
      </c>
      <c r="J959">
        <f>SmtRes!AO1103</f>
        <v>1</v>
      </c>
      <c r="K959">
        <f>SmtRes!AF1103</f>
        <v>1.2</v>
      </c>
      <c r="L959">
        <f>SmtRes!DB1103</f>
        <v>1.43</v>
      </c>
      <c r="M959">
        <f>ROUND(ROUND(L959*Source!I217, 2)*1, 2)</f>
        <v>0.14000000000000001</v>
      </c>
      <c r="N959">
        <f>SmtRes!AB1103</f>
        <v>17.059999999999999</v>
      </c>
      <c r="O959">
        <f>ROUND(ROUND(L959*Source!I217, 2)*SmtRes!DA1103, 2)</f>
        <v>1.99</v>
      </c>
      <c r="P959">
        <f>SmtRes!AG1103</f>
        <v>0</v>
      </c>
      <c r="Q959">
        <f>SmtRes!DC1103</f>
        <v>0</v>
      </c>
      <c r="R959">
        <f>ROUND(ROUND(Q959*Source!I217, 2)*1, 2)</f>
        <v>0</v>
      </c>
      <c r="S959">
        <f>SmtRes!AC1103</f>
        <v>0</v>
      </c>
      <c r="T959">
        <f>ROUND(ROUND(Q959*Source!I217, 2)*SmtRes!AK1103, 2)</f>
        <v>0</v>
      </c>
      <c r="U959">
        <v>2</v>
      </c>
      <c r="Z959">
        <f>SmtRes!X1103</f>
        <v>-1135352110</v>
      </c>
      <c r="AA959">
        <v>-1753312835</v>
      </c>
      <c r="AB959">
        <v>-897136582</v>
      </c>
    </row>
    <row r="960" spans="1:28" x14ac:dyDescent="0.2">
      <c r="A960">
        <v>20</v>
      </c>
      <c r="B960">
        <v>1102</v>
      </c>
      <c r="C960">
        <v>2</v>
      </c>
      <c r="D960">
        <v>0</v>
      </c>
      <c r="E960">
        <f>SmtRes!AV1102</f>
        <v>0</v>
      </c>
      <c r="F960" t="str">
        <f>SmtRes!I1102</f>
        <v>91.17.04-011</v>
      </c>
      <c r="G960" t="str">
        <f>SmtRes!K1102</f>
        <v>Автоматы сварочные номинальным сварочным током 450-1250 А</v>
      </c>
      <c r="H960" t="str">
        <f>SmtRes!O1102</f>
        <v>маш.-ч</v>
      </c>
      <c r="I960">
        <f>SmtRes!Y1102*Source!I217</f>
        <v>5.7855671999999991</v>
      </c>
      <c r="J960">
        <f>SmtRes!AO1102</f>
        <v>1</v>
      </c>
      <c r="K960">
        <f>SmtRes!AF1102</f>
        <v>45.41</v>
      </c>
      <c r="L960">
        <f>SmtRes!DB1102</f>
        <v>2606.37</v>
      </c>
      <c r="M960">
        <f>ROUND(ROUND(L960*Source!I217, 2)*1, 2)</f>
        <v>262.72000000000003</v>
      </c>
      <c r="N960">
        <f>SmtRes!AB1102</f>
        <v>645.73</v>
      </c>
      <c r="O960">
        <f>ROUND(ROUND(L960*Source!I217, 2)*SmtRes!DA1102, 2)</f>
        <v>3735.88</v>
      </c>
      <c r="P960">
        <f>SmtRes!AG1102</f>
        <v>0</v>
      </c>
      <c r="Q960">
        <f>SmtRes!DC1102</f>
        <v>0</v>
      </c>
      <c r="R960">
        <f>ROUND(ROUND(Q960*Source!I217, 2)*1, 2)</f>
        <v>0</v>
      </c>
      <c r="S960">
        <f>SmtRes!AC1102</f>
        <v>0</v>
      </c>
      <c r="T960">
        <f>ROUND(ROUND(Q960*Source!I217, 2)*SmtRes!AK1102, 2)</f>
        <v>0</v>
      </c>
      <c r="U960">
        <v>2</v>
      </c>
      <c r="Z960">
        <f>SmtRes!X1102</f>
        <v>-1102194877</v>
      </c>
      <c r="AA960">
        <v>-1606468575</v>
      </c>
      <c r="AB960">
        <v>772401555</v>
      </c>
    </row>
    <row r="961" spans="1:28" x14ac:dyDescent="0.2">
      <c r="A961">
        <v>20</v>
      </c>
      <c r="B961">
        <v>1101</v>
      </c>
      <c r="C961">
        <v>2</v>
      </c>
      <c r="D961">
        <v>0</v>
      </c>
      <c r="E961">
        <f>SmtRes!AV1101</f>
        <v>0</v>
      </c>
      <c r="F961" t="str">
        <f>SmtRes!I1101</f>
        <v>91.14.02-002</v>
      </c>
      <c r="G961" t="str">
        <f>SmtRes!K1101</f>
        <v>Автомобили бортовые, грузоподъемность до 8 т</v>
      </c>
      <c r="H961" t="str">
        <f>SmtRes!O1101</f>
        <v>маш.-ч</v>
      </c>
      <c r="I961">
        <f>SmtRes!Y1101*Source!I217</f>
        <v>6.6653999999999991E-2</v>
      </c>
      <c r="J961">
        <f>SmtRes!AO1101</f>
        <v>1</v>
      </c>
      <c r="K961">
        <f>SmtRes!AF1101</f>
        <v>107.03</v>
      </c>
      <c r="L961">
        <f>SmtRes!DB1101</f>
        <v>70.78</v>
      </c>
      <c r="M961">
        <f>ROUND(ROUND(L961*Source!I217, 2)*1, 2)</f>
        <v>7.13</v>
      </c>
      <c r="N961">
        <f>SmtRes!AB1101</f>
        <v>1521.97</v>
      </c>
      <c r="O961">
        <f>ROUND(ROUND(L961*Source!I217, 2)*SmtRes!DA1101, 2)</f>
        <v>101.39</v>
      </c>
      <c r="P961">
        <f>SmtRes!AG1101</f>
        <v>10.130000000000001</v>
      </c>
      <c r="Q961">
        <f>SmtRes!DC1101</f>
        <v>7.38</v>
      </c>
      <c r="R961">
        <f>ROUND(ROUND(Q961*Source!I217, 2)*1, 2)</f>
        <v>0.74</v>
      </c>
      <c r="S961">
        <f>SmtRes!AC1101</f>
        <v>495.96</v>
      </c>
      <c r="T961">
        <f>ROUND(ROUND(Q961*Source!I217, 2)*SmtRes!AK1101, 2)</f>
        <v>36.229999999999997</v>
      </c>
      <c r="U961">
        <v>2</v>
      </c>
      <c r="Z961">
        <f>SmtRes!X1101</f>
        <v>1565185662</v>
      </c>
      <c r="AA961">
        <v>714135053</v>
      </c>
      <c r="AB961">
        <v>57213464</v>
      </c>
    </row>
    <row r="962" spans="1:28" x14ac:dyDescent="0.2">
      <c r="A962">
        <v>20</v>
      </c>
      <c r="B962">
        <v>1100</v>
      </c>
      <c r="C962">
        <v>2</v>
      </c>
      <c r="D962">
        <v>0</v>
      </c>
      <c r="E962">
        <f>SmtRes!AV1100</f>
        <v>0</v>
      </c>
      <c r="F962" t="str">
        <f>SmtRes!I1100</f>
        <v>91.06.03-062</v>
      </c>
      <c r="G962" t="str">
        <f>SmtRes!K1100</f>
        <v>Лебедки электрические тяговым усилием до 31,39 кН (3,2 т)</v>
      </c>
      <c r="H962" t="str">
        <f>SmtRes!O1100</f>
        <v>маш.-ч</v>
      </c>
      <c r="I962">
        <f>SmtRes!Y1100*Source!I217</f>
        <v>0.18263195999999998</v>
      </c>
      <c r="J962">
        <f>SmtRes!AO1100</f>
        <v>1</v>
      </c>
      <c r="K962">
        <f>SmtRes!AF1100</f>
        <v>6.99</v>
      </c>
      <c r="L962">
        <f>SmtRes!DB1100</f>
        <v>12.67</v>
      </c>
      <c r="M962">
        <f>ROUND(ROUND(L962*Source!I217, 2)*1, 2)</f>
        <v>1.28</v>
      </c>
      <c r="N962">
        <f>SmtRes!AB1100</f>
        <v>99.4</v>
      </c>
      <c r="O962">
        <f>ROUND(ROUND(L962*Source!I217, 2)*SmtRes!DA1100, 2)</f>
        <v>18.2</v>
      </c>
      <c r="P962">
        <f>SmtRes!AG1100</f>
        <v>0</v>
      </c>
      <c r="Q962">
        <f>SmtRes!DC1100</f>
        <v>0</v>
      </c>
      <c r="R962">
        <f>ROUND(ROUND(Q962*Source!I217, 2)*1, 2)</f>
        <v>0</v>
      </c>
      <c r="S962">
        <f>SmtRes!AC1100</f>
        <v>0</v>
      </c>
      <c r="T962">
        <f>ROUND(ROUND(Q962*Source!I217, 2)*SmtRes!AK1100, 2)</f>
        <v>0</v>
      </c>
      <c r="U962">
        <v>2</v>
      </c>
      <c r="Z962">
        <f>SmtRes!X1100</f>
        <v>-1684488578</v>
      </c>
      <c r="AA962">
        <v>-882085454</v>
      </c>
      <c r="AB962">
        <v>-173233373</v>
      </c>
    </row>
    <row r="963" spans="1:28" x14ac:dyDescent="0.2">
      <c r="A963">
        <v>20</v>
      </c>
      <c r="B963">
        <v>1099</v>
      </c>
      <c r="C963">
        <v>2</v>
      </c>
      <c r="D963">
        <v>0</v>
      </c>
      <c r="E963">
        <f>SmtRes!AV1099</f>
        <v>0</v>
      </c>
      <c r="F963" t="str">
        <f>SmtRes!I1099</f>
        <v>91.05.05-014</v>
      </c>
      <c r="G963" t="str">
        <f>SmtRes!K1099</f>
        <v>Краны на автомобильном ходу, грузоподъемность 10 т</v>
      </c>
      <c r="H963" t="str">
        <f>SmtRes!O1099</f>
        <v>маш.-ч</v>
      </c>
      <c r="I963">
        <f>SmtRes!Y1099*Source!I217</f>
        <v>6.6653999999999991E-2</v>
      </c>
      <c r="J963">
        <f>SmtRes!AO1099</f>
        <v>1</v>
      </c>
      <c r="K963">
        <f>SmtRes!AF1099</f>
        <v>112.77</v>
      </c>
      <c r="L963">
        <f>SmtRes!DB1099</f>
        <v>74.58</v>
      </c>
      <c r="M963">
        <f>ROUND(ROUND(L963*Source!I217, 2)*1, 2)</f>
        <v>7.52</v>
      </c>
      <c r="N963">
        <f>SmtRes!AB1099</f>
        <v>1603.59</v>
      </c>
      <c r="O963">
        <f>ROUND(ROUND(L963*Source!I217, 2)*SmtRes!DA1099, 2)</f>
        <v>106.93</v>
      </c>
      <c r="P963">
        <f>SmtRes!AG1099</f>
        <v>11.84</v>
      </c>
      <c r="Q963">
        <f>SmtRes!DC1099</f>
        <v>8.61</v>
      </c>
      <c r="R963">
        <f>ROUND(ROUND(Q963*Source!I217, 2)*1, 2)</f>
        <v>0.87</v>
      </c>
      <c r="S963">
        <f>SmtRes!AC1099</f>
        <v>579.69000000000005</v>
      </c>
      <c r="T963">
        <f>ROUND(ROUND(Q963*Source!I217, 2)*SmtRes!AK1099, 2)</f>
        <v>42.6</v>
      </c>
      <c r="U963">
        <v>2</v>
      </c>
      <c r="Z963">
        <f>SmtRes!X1099</f>
        <v>903590057</v>
      </c>
      <c r="AA963">
        <v>1187349410</v>
      </c>
      <c r="AB963">
        <v>135634892</v>
      </c>
    </row>
    <row r="964" spans="1:28" x14ac:dyDescent="0.2">
      <c r="A964">
        <v>20</v>
      </c>
      <c r="B964">
        <v>1097</v>
      </c>
      <c r="C964">
        <v>1</v>
      </c>
      <c r="D964">
        <v>0</v>
      </c>
      <c r="E964">
        <f>SmtRes!AV1097</f>
        <v>1</v>
      </c>
      <c r="F964" t="str">
        <f>SmtRes!I1097</f>
        <v>1-100-38-82</v>
      </c>
      <c r="G964" t="str">
        <f>SmtRes!K1097</f>
        <v>Рабочий среднего разряда 3.8</v>
      </c>
      <c r="H964" t="str">
        <f>SmtRes!O1097</f>
        <v>чел.-ч.</v>
      </c>
      <c r="I964">
        <f>SmtRes!Y1097*Source!I217</f>
        <v>17.330039999999997</v>
      </c>
      <c r="J964">
        <f>SmtRes!AO1097</f>
        <v>1</v>
      </c>
      <c r="K964">
        <f>SmtRes!AH1097</f>
        <v>8.4</v>
      </c>
      <c r="L964">
        <f>SmtRes!DB1097</f>
        <v>1588.59</v>
      </c>
      <c r="M964">
        <f>ROUND(ROUND(L964*Source!I217, 2)*1, 2)</f>
        <v>160.13</v>
      </c>
      <c r="N964">
        <f>SmtRes!AD1097</f>
        <v>411.26</v>
      </c>
      <c r="O964">
        <f>ROUND(ROUND(L964*Source!I217, 2)*SmtRes!DA1097, 2)</f>
        <v>7839.96</v>
      </c>
      <c r="P964">
        <f>SmtRes!AG1097</f>
        <v>0</v>
      </c>
      <c r="Q964">
        <f>SmtRes!DC1097</f>
        <v>0</v>
      </c>
      <c r="R964">
        <f>ROUND(ROUND(Q964*Source!I217, 2)*1, 2)</f>
        <v>0</v>
      </c>
      <c r="S964">
        <f>SmtRes!AC1097</f>
        <v>0</v>
      </c>
      <c r="T964">
        <f>ROUND(ROUND(Q964*Source!I217, 2)*SmtRes!AK1097, 2)</f>
        <v>0</v>
      </c>
      <c r="U964">
        <v>1</v>
      </c>
      <c r="Z964">
        <f>SmtRes!X1097</f>
        <v>300547253</v>
      </c>
      <c r="AA964">
        <v>-4682588</v>
      </c>
      <c r="AB964">
        <v>-1172100142</v>
      </c>
    </row>
    <row r="965" spans="1:28" x14ac:dyDescent="0.2">
      <c r="A965">
        <f>Source!A218</f>
        <v>17</v>
      </c>
      <c r="B965">
        <v>218</v>
      </c>
      <c r="C965">
        <v>3</v>
      </c>
      <c r="D965">
        <f>Source!BI218</f>
        <v>1</v>
      </c>
      <c r="E965">
        <f>Source!FS218</f>
        <v>0</v>
      </c>
      <c r="F965" t="str">
        <f>Source!F218</f>
        <v>08.3.11.01-0054</v>
      </c>
      <c r="G965" t="str">
        <f>Source!G218</f>
        <v>швеллер 16у ГОСТ 8240-97</v>
      </c>
      <c r="H965" t="str">
        <f>Source!H218</f>
        <v>т</v>
      </c>
      <c r="I965">
        <f>Source!I218</f>
        <v>8.6999999999999994E-2</v>
      </c>
      <c r="J965">
        <v>1</v>
      </c>
      <c r="K965">
        <f>Source!AC218</f>
        <v>7583.68</v>
      </c>
      <c r="M965">
        <f>ROUND(K965*I965, 2)</f>
        <v>659.78</v>
      </c>
      <c r="N965">
        <f>Source!AC218*IF(Source!BC218&lt;&gt; 0, Source!BC218, 1)</f>
        <v>72499.980800000005</v>
      </c>
      <c r="O965">
        <f>ROUND(N965*I965, 2)</f>
        <v>6307.5</v>
      </c>
      <c r="P965">
        <f>Source!AE218</f>
        <v>0</v>
      </c>
      <c r="R965">
        <f>ROUND(P965*I965, 2)</f>
        <v>0</v>
      </c>
      <c r="S965">
        <f>Source!AE218*IF(Source!BS218&lt;&gt; 0, Source!BS218, 1)</f>
        <v>0</v>
      </c>
      <c r="T965">
        <f>ROUND(S965*I965, 2)</f>
        <v>0</v>
      </c>
      <c r="U965">
        <v>3</v>
      </c>
      <c r="Z965">
        <f>Source!GF218</f>
        <v>69734422</v>
      </c>
      <c r="AA965">
        <v>-477895813</v>
      </c>
      <c r="AB965">
        <v>1647453882</v>
      </c>
    </row>
    <row r="966" spans="1:28" x14ac:dyDescent="0.2">
      <c r="A966">
        <f>Source!A219</f>
        <v>17</v>
      </c>
      <c r="B966">
        <v>219</v>
      </c>
      <c r="C966">
        <v>3</v>
      </c>
      <c r="D966">
        <f>Source!BI219</f>
        <v>1</v>
      </c>
      <c r="E966">
        <f>Source!FS219</f>
        <v>0</v>
      </c>
      <c r="F966" t="str">
        <f>Source!F219</f>
        <v>08.3.05.02-0058</v>
      </c>
      <c r="G966" t="str">
        <f>Source!G219</f>
        <v>лист 8  ГОСТ 19903-2015, сталь С 255</v>
      </c>
      <c r="H966" t="str">
        <f>Source!H219</f>
        <v>т</v>
      </c>
      <c r="I966">
        <f>Source!I219</f>
        <v>0.02</v>
      </c>
      <c r="J966">
        <v>1</v>
      </c>
      <c r="K966">
        <f>Source!AC219</f>
        <v>7112.97</v>
      </c>
      <c r="M966">
        <f>ROUND(K966*I966, 2)</f>
        <v>142.26</v>
      </c>
      <c r="N966">
        <f>Source!AC219*IF(Source!BC219&lt;&gt; 0, Source!BC219, 1)</f>
        <v>67999.993200000012</v>
      </c>
      <c r="O966">
        <f>ROUND(N966*I966, 2)</f>
        <v>1360</v>
      </c>
      <c r="P966">
        <f>Source!AE219</f>
        <v>0</v>
      </c>
      <c r="R966">
        <f>ROUND(P966*I966, 2)</f>
        <v>0</v>
      </c>
      <c r="S966">
        <f>Source!AE219*IF(Source!BS219&lt;&gt; 0, Source!BS219, 1)</f>
        <v>0</v>
      </c>
      <c r="T966">
        <f>ROUND(S966*I966, 2)</f>
        <v>0</v>
      </c>
      <c r="U966">
        <v>3</v>
      </c>
      <c r="Z966">
        <f>Source!GF219</f>
        <v>2137900093</v>
      </c>
      <c r="AA966">
        <v>-1618100798</v>
      </c>
      <c r="AB966">
        <v>-650409308</v>
      </c>
    </row>
    <row r="967" spans="1:28" x14ac:dyDescent="0.2">
      <c r="A967">
        <v>20</v>
      </c>
      <c r="B967">
        <v>1124</v>
      </c>
      <c r="C967">
        <v>3</v>
      </c>
      <c r="D967">
        <v>0</v>
      </c>
      <c r="E967">
        <f>SmtRes!AV1124</f>
        <v>0</v>
      </c>
      <c r="F967" t="str">
        <f>SmtRes!I1124</f>
        <v>14.5.09.07-0029</v>
      </c>
      <c r="G967" t="str">
        <f>SmtRes!K1124</f>
        <v>Растворитель марки Р-4</v>
      </c>
      <c r="H967" t="str">
        <f>SmtRes!O1124</f>
        <v>т</v>
      </c>
      <c r="I967">
        <f>SmtRes!Y1124*Source!I220</f>
        <v>6.0479999999999997E-5</v>
      </c>
      <c r="J967">
        <f>SmtRes!AO1124</f>
        <v>1</v>
      </c>
      <c r="K967">
        <f>SmtRes!AE1124</f>
        <v>11149.43</v>
      </c>
      <c r="L967">
        <f>SmtRes!DB1124</f>
        <v>6.69</v>
      </c>
      <c r="M967">
        <f>ROUND(ROUND(L967*Source!I220, 2)*1, 2)</f>
        <v>0.67</v>
      </c>
      <c r="N967">
        <f>SmtRes!AA1124</f>
        <v>106588.55</v>
      </c>
      <c r="O967">
        <f>ROUND(ROUND(L967*Source!I220, 2)*SmtRes!DA1124, 2)</f>
        <v>6.41</v>
      </c>
      <c r="P967">
        <f>SmtRes!AG1124</f>
        <v>0</v>
      </c>
      <c r="Q967">
        <f>SmtRes!DC1124</f>
        <v>0</v>
      </c>
      <c r="R967">
        <f>ROUND(ROUND(Q967*Source!I220, 2)*1, 2)</f>
        <v>0</v>
      </c>
      <c r="S967">
        <f>SmtRes!AC1124</f>
        <v>0</v>
      </c>
      <c r="T967">
        <f>ROUND(ROUND(Q967*Source!I220, 2)*SmtRes!AK1124, 2)</f>
        <v>0</v>
      </c>
      <c r="U967">
        <v>3</v>
      </c>
      <c r="Z967">
        <f>SmtRes!X1124</f>
        <v>-296986458</v>
      </c>
      <c r="AA967">
        <v>228994919</v>
      </c>
      <c r="AB967">
        <v>2021318896</v>
      </c>
    </row>
    <row r="968" spans="1:28" x14ac:dyDescent="0.2">
      <c r="A968">
        <v>20</v>
      </c>
      <c r="B968">
        <v>1123</v>
      </c>
      <c r="C968">
        <v>3</v>
      </c>
      <c r="D968">
        <v>0</v>
      </c>
      <c r="E968">
        <f>SmtRes!AV1123</f>
        <v>0</v>
      </c>
      <c r="F968" t="str">
        <f>SmtRes!I1123</f>
        <v>14.4.01.01-0003</v>
      </c>
      <c r="G968" t="str">
        <f>SmtRes!K1123</f>
        <v>Грунтовка ГФ-021 красно-коричневая</v>
      </c>
      <c r="H968" t="str">
        <f>SmtRes!O1123</f>
        <v>т</v>
      </c>
      <c r="I968">
        <f>SmtRes!Y1123*Source!I220</f>
        <v>3.1248000000000003E-5</v>
      </c>
      <c r="J968">
        <f>SmtRes!AO1123</f>
        <v>1</v>
      </c>
      <c r="K968">
        <f>SmtRes!AE1123</f>
        <v>12560.85</v>
      </c>
      <c r="L968">
        <f>SmtRes!DB1123</f>
        <v>3.89</v>
      </c>
      <c r="M968">
        <f>ROUND(ROUND(L968*Source!I220, 2)*1, 2)</f>
        <v>0.39</v>
      </c>
      <c r="N968">
        <f>SmtRes!AA1123</f>
        <v>120081.73</v>
      </c>
      <c r="O968">
        <f>ROUND(ROUND(L968*Source!I220, 2)*SmtRes!DA1123, 2)</f>
        <v>3.73</v>
      </c>
      <c r="P968">
        <f>SmtRes!AG1123</f>
        <v>0</v>
      </c>
      <c r="Q968">
        <f>SmtRes!DC1123</f>
        <v>0</v>
      </c>
      <c r="R968">
        <f>ROUND(ROUND(Q968*Source!I220, 2)*1, 2)</f>
        <v>0</v>
      </c>
      <c r="S968">
        <f>SmtRes!AC1123</f>
        <v>0</v>
      </c>
      <c r="T968">
        <f>ROUND(ROUND(Q968*Source!I220, 2)*SmtRes!AK1123, 2)</f>
        <v>0</v>
      </c>
      <c r="U968">
        <v>3</v>
      </c>
      <c r="Z968">
        <f>SmtRes!X1123</f>
        <v>1741082987</v>
      </c>
      <c r="AA968">
        <v>-57740767</v>
      </c>
      <c r="AB968">
        <v>315383924</v>
      </c>
    </row>
    <row r="969" spans="1:28" x14ac:dyDescent="0.2">
      <c r="A969">
        <v>20</v>
      </c>
      <c r="B969">
        <v>1122</v>
      </c>
      <c r="C969">
        <v>3</v>
      </c>
      <c r="D969">
        <v>0</v>
      </c>
      <c r="E969">
        <f>SmtRes!AV1122</f>
        <v>0</v>
      </c>
      <c r="F969" t="str">
        <f>SmtRes!I1122</f>
        <v>11.1.03.01-0077</v>
      </c>
      <c r="G969" t="str">
        <f>SmtRes!K1122</f>
        <v>Бруски обрезные хвойных пород длиной 4-6,5 м, шириной 75-150 мм, толщиной 40-75 мм, I сорта</v>
      </c>
      <c r="H969" t="str">
        <f>SmtRes!O1122</f>
        <v>м3</v>
      </c>
      <c r="I969">
        <f>SmtRes!Y1122*Source!I220</f>
        <v>1.0382400000000001E-4</v>
      </c>
      <c r="J969">
        <f>SmtRes!AO1122</f>
        <v>1</v>
      </c>
      <c r="K969">
        <f>SmtRes!AE1122</f>
        <v>1793.05</v>
      </c>
      <c r="L969">
        <f>SmtRes!DB1122</f>
        <v>1.85</v>
      </c>
      <c r="M969">
        <f>ROUND(ROUND(L969*Source!I220, 2)*1, 2)</f>
        <v>0.19</v>
      </c>
      <c r="N969">
        <f>SmtRes!AA1122</f>
        <v>17141.560000000001</v>
      </c>
      <c r="O969">
        <f>ROUND(ROUND(L969*Source!I220, 2)*SmtRes!DA1122, 2)</f>
        <v>1.82</v>
      </c>
      <c r="P969">
        <f>SmtRes!AG1122</f>
        <v>0</v>
      </c>
      <c r="Q969">
        <f>SmtRes!DC1122</f>
        <v>0</v>
      </c>
      <c r="R969">
        <f>ROUND(ROUND(Q969*Source!I220, 2)*1, 2)</f>
        <v>0</v>
      </c>
      <c r="S969">
        <f>SmtRes!AC1122</f>
        <v>0</v>
      </c>
      <c r="T969">
        <f>ROUND(ROUND(Q969*Source!I220, 2)*SmtRes!AK1122, 2)</f>
        <v>0</v>
      </c>
      <c r="U969">
        <v>3</v>
      </c>
      <c r="Z969">
        <f>SmtRes!X1122</f>
        <v>-128313133</v>
      </c>
      <c r="AA969">
        <v>1300068984</v>
      </c>
      <c r="AB969">
        <v>2016584814</v>
      </c>
    </row>
    <row r="970" spans="1:28" x14ac:dyDescent="0.2">
      <c r="A970">
        <v>20</v>
      </c>
      <c r="B970">
        <v>1121</v>
      </c>
      <c r="C970">
        <v>3</v>
      </c>
      <c r="D970">
        <v>0</v>
      </c>
      <c r="E970">
        <f>SmtRes!AV1121</f>
        <v>0</v>
      </c>
      <c r="F970" t="str">
        <f>SmtRes!I1121</f>
        <v>08.3.11.01-0091</v>
      </c>
      <c r="G970" t="str">
        <f>SmtRes!K1121</f>
        <v>Швеллеры № 40 из стали марки Ст0</v>
      </c>
      <c r="H970" t="str">
        <f>SmtRes!O1121</f>
        <v>т</v>
      </c>
      <c r="I970">
        <f>SmtRes!Y1121*Source!I220</f>
        <v>1.9555200000000001E-4</v>
      </c>
      <c r="J970">
        <f>SmtRes!AO1121</f>
        <v>1</v>
      </c>
      <c r="K970">
        <f>SmtRes!AE1121</f>
        <v>6246.56</v>
      </c>
      <c r="L970">
        <f>SmtRes!DB1121</f>
        <v>12.12</v>
      </c>
      <c r="M970">
        <f>ROUND(ROUND(L970*Source!I220, 2)*1, 2)</f>
        <v>1.22</v>
      </c>
      <c r="N970">
        <f>SmtRes!AA1121</f>
        <v>59717.11</v>
      </c>
      <c r="O970">
        <f>ROUND(ROUND(L970*Source!I220, 2)*SmtRes!DA1121, 2)</f>
        <v>11.66</v>
      </c>
      <c r="P970">
        <f>SmtRes!AG1121</f>
        <v>0</v>
      </c>
      <c r="Q970">
        <f>SmtRes!DC1121</f>
        <v>0</v>
      </c>
      <c r="R970">
        <f>ROUND(ROUND(Q970*Source!I220, 2)*1, 2)</f>
        <v>0</v>
      </c>
      <c r="S970">
        <f>SmtRes!AC1121</f>
        <v>0</v>
      </c>
      <c r="T970">
        <f>ROUND(ROUND(Q970*Source!I220, 2)*SmtRes!AK1121, 2)</f>
        <v>0</v>
      </c>
      <c r="U970">
        <v>3</v>
      </c>
      <c r="Z970">
        <f>SmtRes!X1121</f>
        <v>1261042718</v>
      </c>
      <c r="AA970">
        <v>27682358</v>
      </c>
      <c r="AB970">
        <v>-337140723</v>
      </c>
    </row>
    <row r="971" spans="1:28" x14ac:dyDescent="0.2">
      <c r="A971">
        <v>20</v>
      </c>
      <c r="B971">
        <v>1120</v>
      </c>
      <c r="C971">
        <v>3</v>
      </c>
      <c r="D971">
        <v>0</v>
      </c>
      <c r="E971">
        <f>SmtRes!AV1120</f>
        <v>0</v>
      </c>
      <c r="F971" t="str">
        <f>SmtRes!I1120</f>
        <v>08.3.03.06-0002</v>
      </c>
      <c r="G971" t="str">
        <f>SmtRes!K1120</f>
        <v>Проволока горячекатаная в мотках, диаметром 6,3-6,5 мм</v>
      </c>
      <c r="H971" t="str">
        <f>SmtRes!O1120</f>
        <v>т</v>
      </c>
      <c r="I971">
        <f>SmtRes!Y1120*Source!I220</f>
        <v>3.0240000000000002E-6</v>
      </c>
      <c r="J971">
        <f>SmtRes!AO1120</f>
        <v>1</v>
      </c>
      <c r="K971">
        <f>SmtRes!AE1120</f>
        <v>4751.12</v>
      </c>
      <c r="L971">
        <f>SmtRes!DB1120</f>
        <v>0.14000000000000001</v>
      </c>
      <c r="M971">
        <f>ROUND(ROUND(L971*Source!I220, 2)*1, 2)</f>
        <v>0.01</v>
      </c>
      <c r="N971">
        <f>SmtRes!AA1120</f>
        <v>45420.71</v>
      </c>
      <c r="O971">
        <f>ROUND(ROUND(L971*Source!I220, 2)*SmtRes!DA1120, 2)</f>
        <v>0.1</v>
      </c>
      <c r="P971">
        <f>SmtRes!AG1120</f>
        <v>0</v>
      </c>
      <c r="Q971">
        <f>SmtRes!DC1120</f>
        <v>0</v>
      </c>
      <c r="R971">
        <f>ROUND(ROUND(Q971*Source!I220, 2)*1, 2)</f>
        <v>0</v>
      </c>
      <c r="S971">
        <f>SmtRes!AC1120</f>
        <v>0</v>
      </c>
      <c r="T971">
        <f>ROUND(ROUND(Q971*Source!I220, 2)*SmtRes!AK1120, 2)</f>
        <v>0</v>
      </c>
      <c r="U971">
        <v>3</v>
      </c>
      <c r="Z971">
        <f>SmtRes!X1120</f>
        <v>-936363311</v>
      </c>
      <c r="AA971">
        <v>1953540998</v>
      </c>
      <c r="AB971">
        <v>-698170758</v>
      </c>
    </row>
    <row r="972" spans="1:28" x14ac:dyDescent="0.2">
      <c r="A972">
        <v>20</v>
      </c>
      <c r="B972">
        <v>1119</v>
      </c>
      <c r="C972">
        <v>3</v>
      </c>
      <c r="D972">
        <v>0</v>
      </c>
      <c r="E972">
        <f>SmtRes!AV1119</f>
        <v>0</v>
      </c>
      <c r="F972" t="str">
        <f>SmtRes!I1119</f>
        <v>08.2.02.11-0007</v>
      </c>
      <c r="G972" t="str">
        <f>SmtRes!K1119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972" t="str">
        <f>SmtRes!O1119</f>
        <v>10 м</v>
      </c>
      <c r="I972">
        <f>SmtRes!Y1119*Source!I220</f>
        <v>1.8849600000000002E-3</v>
      </c>
      <c r="J972">
        <f>SmtRes!AO1119</f>
        <v>1</v>
      </c>
      <c r="K972">
        <f>SmtRes!AE1119</f>
        <v>64.47</v>
      </c>
      <c r="L972">
        <f>SmtRes!DB1119</f>
        <v>1.21</v>
      </c>
      <c r="M972">
        <f>ROUND(ROUND(L972*Source!I220, 2)*1, 2)</f>
        <v>0.12</v>
      </c>
      <c r="N972">
        <f>SmtRes!AA1119</f>
        <v>616.33000000000004</v>
      </c>
      <c r="O972">
        <f>ROUND(ROUND(L972*Source!I220, 2)*SmtRes!DA1119, 2)</f>
        <v>1.1499999999999999</v>
      </c>
      <c r="P972">
        <f>SmtRes!AG1119</f>
        <v>0</v>
      </c>
      <c r="Q972">
        <f>SmtRes!DC1119</f>
        <v>0</v>
      </c>
      <c r="R972">
        <f>ROUND(ROUND(Q972*Source!I220, 2)*1, 2)</f>
        <v>0</v>
      </c>
      <c r="S972">
        <f>SmtRes!AC1119</f>
        <v>0</v>
      </c>
      <c r="T972">
        <f>ROUND(ROUND(Q972*Source!I220, 2)*SmtRes!AK1119, 2)</f>
        <v>0</v>
      </c>
      <c r="U972">
        <v>3</v>
      </c>
      <c r="Z972">
        <f>SmtRes!X1119</f>
        <v>4483628</v>
      </c>
      <c r="AA972">
        <v>-1842154134</v>
      </c>
      <c r="AB972">
        <v>494097890</v>
      </c>
    </row>
    <row r="973" spans="1:28" x14ac:dyDescent="0.2">
      <c r="A973">
        <v>20</v>
      </c>
      <c r="B973">
        <v>1117</v>
      </c>
      <c r="C973">
        <v>3</v>
      </c>
      <c r="D973">
        <v>0</v>
      </c>
      <c r="E973">
        <f>SmtRes!AV1117</f>
        <v>0</v>
      </c>
      <c r="F973" t="str">
        <f>SmtRes!I1117</f>
        <v>01.7.20.08-0071</v>
      </c>
      <c r="G973" t="str">
        <f>SmtRes!K1117</f>
        <v>Канаты пеньковые пропитанные</v>
      </c>
      <c r="H973" t="str">
        <f>SmtRes!O1117</f>
        <v>т</v>
      </c>
      <c r="I973">
        <f>SmtRes!Y1117*Source!I220</f>
        <v>1.008E-5</v>
      </c>
      <c r="J973">
        <f>SmtRes!AO1117</f>
        <v>1</v>
      </c>
      <c r="K973">
        <f>SmtRes!AE1117</f>
        <v>30728.69</v>
      </c>
      <c r="L973">
        <f>SmtRes!DB1117</f>
        <v>3.07</v>
      </c>
      <c r="M973">
        <f>ROUND(ROUND(L973*Source!I220, 2)*1, 2)</f>
        <v>0.31</v>
      </c>
      <c r="N973">
        <f>SmtRes!AA1117</f>
        <v>293766.28000000003</v>
      </c>
      <c r="O973">
        <f>ROUND(ROUND(L973*Source!I220, 2)*SmtRes!DA1117, 2)</f>
        <v>2.96</v>
      </c>
      <c r="P973">
        <f>SmtRes!AG1117</f>
        <v>0</v>
      </c>
      <c r="Q973">
        <f>SmtRes!DC1117</f>
        <v>0</v>
      </c>
      <c r="R973">
        <f>ROUND(ROUND(Q973*Source!I220, 2)*1, 2)</f>
        <v>0</v>
      </c>
      <c r="S973">
        <f>SmtRes!AC1117</f>
        <v>0</v>
      </c>
      <c r="T973">
        <f>ROUND(ROUND(Q973*Source!I220, 2)*SmtRes!AK1117, 2)</f>
        <v>0</v>
      </c>
      <c r="U973">
        <v>3</v>
      </c>
      <c r="Z973">
        <f>SmtRes!X1117</f>
        <v>-1850711024</v>
      </c>
      <c r="AA973">
        <v>-1306267028</v>
      </c>
      <c r="AB973">
        <v>466771672</v>
      </c>
    </row>
    <row r="974" spans="1:28" x14ac:dyDescent="0.2">
      <c r="A974">
        <v>20</v>
      </c>
      <c r="B974">
        <v>1116</v>
      </c>
      <c r="C974">
        <v>3</v>
      </c>
      <c r="D974">
        <v>0</v>
      </c>
      <c r="E974">
        <f>SmtRes!AV1116</f>
        <v>0</v>
      </c>
      <c r="F974" t="str">
        <f>SmtRes!I1116</f>
        <v>01.7.15.06-0111</v>
      </c>
      <c r="G974" t="str">
        <f>SmtRes!K1116</f>
        <v>Гвозди строительные</v>
      </c>
      <c r="H974" t="str">
        <f>SmtRes!O1116</f>
        <v>т</v>
      </c>
      <c r="I974">
        <f>SmtRes!Y1116*Source!I220</f>
        <v>1.0080000000000001E-6</v>
      </c>
      <c r="J974">
        <f>SmtRes!AO1116</f>
        <v>1</v>
      </c>
      <c r="K974">
        <f>SmtRes!AE1116</f>
        <v>7671.42</v>
      </c>
      <c r="L974">
        <f>SmtRes!DB1116</f>
        <v>0.08</v>
      </c>
      <c r="M974">
        <f>ROUND(ROUND(L974*Source!I220, 2)*1, 2)</f>
        <v>0.01</v>
      </c>
      <c r="N974">
        <f>SmtRes!AA1116</f>
        <v>73338.78</v>
      </c>
      <c r="O974">
        <f>ROUND(ROUND(L974*Source!I220, 2)*SmtRes!DA1116, 2)</f>
        <v>0.1</v>
      </c>
      <c r="P974">
        <f>SmtRes!AG1116</f>
        <v>0</v>
      </c>
      <c r="Q974">
        <f>SmtRes!DC1116</f>
        <v>0</v>
      </c>
      <c r="R974">
        <f>ROUND(ROUND(Q974*Source!I220, 2)*1, 2)</f>
        <v>0</v>
      </c>
      <c r="S974">
        <f>SmtRes!AC1116</f>
        <v>0</v>
      </c>
      <c r="T974">
        <f>ROUND(ROUND(Q974*Source!I220, 2)*SmtRes!AK1116, 2)</f>
        <v>0</v>
      </c>
      <c r="U974">
        <v>3</v>
      </c>
      <c r="Z974">
        <f>SmtRes!X1116</f>
        <v>628974256</v>
      </c>
      <c r="AA974">
        <v>115486231</v>
      </c>
      <c r="AB974">
        <v>761367653</v>
      </c>
    </row>
    <row r="975" spans="1:28" x14ac:dyDescent="0.2">
      <c r="A975">
        <v>20</v>
      </c>
      <c r="B975">
        <v>1115</v>
      </c>
      <c r="C975">
        <v>3</v>
      </c>
      <c r="D975">
        <v>0</v>
      </c>
      <c r="E975">
        <f>SmtRes!AV1115</f>
        <v>0</v>
      </c>
      <c r="F975" t="str">
        <f>SmtRes!I1115</f>
        <v>01.7.15.03-0041</v>
      </c>
      <c r="G975" t="str">
        <f>SmtRes!K1115</f>
        <v>Болты с гайками и шайбами строительные</v>
      </c>
      <c r="H975" t="str">
        <f>SmtRes!O1115</f>
        <v>т</v>
      </c>
      <c r="I975">
        <f>SmtRes!Y1115*Source!I220</f>
        <v>2.2175999999999997E-3</v>
      </c>
      <c r="J975">
        <f>SmtRes!AO1115</f>
        <v>1</v>
      </c>
      <c r="K975">
        <f>SmtRes!AE1115</f>
        <v>15854.58</v>
      </c>
      <c r="L975">
        <f>SmtRes!DB1115</f>
        <v>348.8</v>
      </c>
      <c r="M975">
        <f>ROUND(ROUND(L975*Source!I220, 2)*1, 2)</f>
        <v>35.159999999999997</v>
      </c>
      <c r="N975">
        <f>SmtRes!AA1115</f>
        <v>151569.78</v>
      </c>
      <c r="O975">
        <f>ROUND(ROUND(L975*Source!I220, 2)*SmtRes!DA1115, 2)</f>
        <v>336.13</v>
      </c>
      <c r="P975">
        <f>SmtRes!AG1115</f>
        <v>0</v>
      </c>
      <c r="Q975">
        <f>SmtRes!DC1115</f>
        <v>0</v>
      </c>
      <c r="R975">
        <f>ROUND(ROUND(Q975*Source!I220, 2)*1, 2)</f>
        <v>0</v>
      </c>
      <c r="S975">
        <f>SmtRes!AC1115</f>
        <v>0</v>
      </c>
      <c r="T975">
        <f>ROUND(ROUND(Q975*Source!I220, 2)*SmtRes!AK1115, 2)</f>
        <v>0</v>
      </c>
      <c r="U975">
        <v>3</v>
      </c>
      <c r="Z975">
        <f>SmtRes!X1115</f>
        <v>-1069540660</v>
      </c>
      <c r="AA975">
        <v>-1725338024</v>
      </c>
      <c r="AB975">
        <v>-166622240</v>
      </c>
    </row>
    <row r="976" spans="1:28" x14ac:dyDescent="0.2">
      <c r="A976">
        <v>20</v>
      </c>
      <c r="B976">
        <v>1114</v>
      </c>
      <c r="C976">
        <v>2</v>
      </c>
      <c r="D976">
        <v>0</v>
      </c>
      <c r="E976">
        <f>SmtRes!AV1114</f>
        <v>0</v>
      </c>
      <c r="F976" t="str">
        <f>SmtRes!I1114</f>
        <v>91.14.02-001</v>
      </c>
      <c r="G976" t="str">
        <f>SmtRes!K1114</f>
        <v>Автомобили бортовые, грузоподъемность до 5 т</v>
      </c>
      <c r="H976" t="str">
        <f>SmtRes!O1114</f>
        <v>маш.-ч</v>
      </c>
      <c r="I976">
        <f>SmtRes!Y1114*Source!I220</f>
        <v>2.5328519999999997E-2</v>
      </c>
      <c r="J976">
        <f>SmtRes!AO1114</f>
        <v>1</v>
      </c>
      <c r="K976">
        <f>SmtRes!AF1114</f>
        <v>86.79</v>
      </c>
      <c r="L976">
        <f>SmtRes!DB1114</f>
        <v>21.81</v>
      </c>
      <c r="M976">
        <f>ROUND(ROUND(L976*Source!I220, 2)*1, 2)</f>
        <v>2.2000000000000002</v>
      </c>
      <c r="N976">
        <f>SmtRes!AB1114</f>
        <v>1234.1500000000001</v>
      </c>
      <c r="O976">
        <f>ROUND(ROUND(L976*Source!I220, 2)*SmtRes!DA1114, 2)</f>
        <v>31.28</v>
      </c>
      <c r="P976">
        <f>SmtRes!AG1114</f>
        <v>10.130000000000001</v>
      </c>
      <c r="Q976">
        <f>SmtRes!DC1114</f>
        <v>2.79</v>
      </c>
      <c r="R976">
        <f>ROUND(ROUND(Q976*Source!I220, 2)*1, 2)</f>
        <v>0.28000000000000003</v>
      </c>
      <c r="S976">
        <f>SmtRes!AC1114</f>
        <v>495.96</v>
      </c>
      <c r="T976">
        <f>ROUND(ROUND(Q976*Source!I220, 2)*SmtRes!AK1114, 2)</f>
        <v>13.71</v>
      </c>
      <c r="U976">
        <v>2</v>
      </c>
      <c r="Z976">
        <f>SmtRes!X1114</f>
        <v>1171957361</v>
      </c>
      <c r="AA976">
        <v>1399406067</v>
      </c>
      <c r="AB976">
        <v>-337305530</v>
      </c>
    </row>
    <row r="977" spans="1:28" x14ac:dyDescent="0.2">
      <c r="A977">
        <v>20</v>
      </c>
      <c r="B977">
        <v>1113</v>
      </c>
      <c r="C977">
        <v>2</v>
      </c>
      <c r="D977">
        <v>0</v>
      </c>
      <c r="E977">
        <f>SmtRes!AV1113</f>
        <v>0</v>
      </c>
      <c r="F977" t="str">
        <f>SmtRes!I1113</f>
        <v>91.06.03-062</v>
      </c>
      <c r="G977" t="str">
        <f>SmtRes!K1113</f>
        <v>Лебедки электрические тяговым усилием до 31,39 кН (3,2 т)</v>
      </c>
      <c r="H977" t="str">
        <f>SmtRes!O1113</f>
        <v>маш.-ч</v>
      </c>
      <c r="I977">
        <f>SmtRes!Y1113*Source!I220</f>
        <v>1.1464487999999997</v>
      </c>
      <c r="J977">
        <f>SmtRes!AO1113</f>
        <v>1</v>
      </c>
      <c r="K977">
        <f>SmtRes!AF1113</f>
        <v>6.99</v>
      </c>
      <c r="L977">
        <f>SmtRes!DB1113</f>
        <v>79.5</v>
      </c>
      <c r="M977">
        <f>ROUND(ROUND(L977*Source!I220, 2)*1, 2)</f>
        <v>8.01</v>
      </c>
      <c r="N977">
        <f>SmtRes!AB1113</f>
        <v>99.4</v>
      </c>
      <c r="O977">
        <f>ROUND(ROUND(L977*Source!I220, 2)*SmtRes!DA1113, 2)</f>
        <v>113.9</v>
      </c>
      <c r="P977">
        <f>SmtRes!AG1113</f>
        <v>0</v>
      </c>
      <c r="Q977">
        <f>SmtRes!DC1113</f>
        <v>0</v>
      </c>
      <c r="R977">
        <f>ROUND(ROUND(Q977*Source!I220, 2)*1, 2)</f>
        <v>0</v>
      </c>
      <c r="S977">
        <f>SmtRes!AC1113</f>
        <v>0</v>
      </c>
      <c r="T977">
        <f>ROUND(ROUND(Q977*Source!I220, 2)*SmtRes!AK1113, 2)</f>
        <v>0</v>
      </c>
      <c r="U977">
        <v>2</v>
      </c>
      <c r="Z977">
        <f>SmtRes!X1113</f>
        <v>-1684488578</v>
      </c>
      <c r="AA977">
        <v>-882085454</v>
      </c>
      <c r="AB977">
        <v>-173233373</v>
      </c>
    </row>
    <row r="978" spans="1:28" x14ac:dyDescent="0.2">
      <c r="A978">
        <v>20</v>
      </c>
      <c r="B978">
        <v>1112</v>
      </c>
      <c r="C978">
        <v>2</v>
      </c>
      <c r="D978">
        <v>0</v>
      </c>
      <c r="E978">
        <f>SmtRes!AV1112</f>
        <v>0</v>
      </c>
      <c r="F978" t="str">
        <f>SmtRes!I1112</f>
        <v>91.05.05-014</v>
      </c>
      <c r="G978" t="str">
        <f>SmtRes!K1112</f>
        <v>Краны на автомобильном ходу, грузоподъемность 10 т</v>
      </c>
      <c r="H978" t="str">
        <f>SmtRes!O1112</f>
        <v>маш.-ч</v>
      </c>
      <c r="I978">
        <f>SmtRes!Y1112*Source!I220</f>
        <v>1.5996959999999998E-2</v>
      </c>
      <c r="J978">
        <f>SmtRes!AO1112</f>
        <v>1</v>
      </c>
      <c r="K978">
        <f>SmtRes!AF1112</f>
        <v>112.77</v>
      </c>
      <c r="L978">
        <f>SmtRes!DB1112</f>
        <v>17.89</v>
      </c>
      <c r="M978">
        <f>ROUND(ROUND(L978*Source!I220, 2)*1, 2)</f>
        <v>1.8</v>
      </c>
      <c r="N978">
        <f>SmtRes!AB1112</f>
        <v>1603.59</v>
      </c>
      <c r="O978">
        <f>ROUND(ROUND(L978*Source!I220, 2)*SmtRes!DA1112, 2)</f>
        <v>25.6</v>
      </c>
      <c r="P978">
        <f>SmtRes!AG1112</f>
        <v>11.84</v>
      </c>
      <c r="Q978">
        <f>SmtRes!DC1112</f>
        <v>2.0699999999999998</v>
      </c>
      <c r="R978">
        <f>ROUND(ROUND(Q978*Source!I220, 2)*1, 2)</f>
        <v>0.21</v>
      </c>
      <c r="S978">
        <f>SmtRes!AC1112</f>
        <v>579.69000000000005</v>
      </c>
      <c r="T978">
        <f>ROUND(ROUND(Q978*Source!I220, 2)*SmtRes!AK1112, 2)</f>
        <v>10.28</v>
      </c>
      <c r="U978">
        <v>2</v>
      </c>
      <c r="Z978">
        <f>SmtRes!X1112</f>
        <v>903590057</v>
      </c>
      <c r="AA978">
        <v>1187349410</v>
      </c>
      <c r="AB978">
        <v>135634892</v>
      </c>
    </row>
    <row r="979" spans="1:28" x14ac:dyDescent="0.2">
      <c r="A979">
        <v>20</v>
      </c>
      <c r="B979">
        <v>1110</v>
      </c>
      <c r="C979">
        <v>1</v>
      </c>
      <c r="D979">
        <v>0</v>
      </c>
      <c r="E979">
        <f>SmtRes!AV1110</f>
        <v>1</v>
      </c>
      <c r="F979" t="str">
        <f>SmtRes!I1110</f>
        <v>1-100-34-82</v>
      </c>
      <c r="G979" t="str">
        <f>SmtRes!K1110</f>
        <v>Рабочий среднего разряда 3.4</v>
      </c>
      <c r="H979" t="str">
        <f>SmtRes!O1110</f>
        <v>чел.-ч.</v>
      </c>
      <c r="I979">
        <f>SmtRes!Y1110*Source!I220</f>
        <v>14.515908119999997</v>
      </c>
      <c r="J979">
        <f>SmtRes!AO1110</f>
        <v>1</v>
      </c>
      <c r="K979">
        <f>SmtRes!AH1110</f>
        <v>8.01</v>
      </c>
      <c r="L979">
        <f>SmtRes!DB1110</f>
        <v>1268.8499999999999</v>
      </c>
      <c r="M979">
        <f>ROUND(ROUND(L979*Source!I220, 2)*1, 2)</f>
        <v>127.9</v>
      </c>
      <c r="N979">
        <f>SmtRes!AD1110</f>
        <v>392.17</v>
      </c>
      <c r="O979">
        <f>ROUND(ROUND(L979*Source!I220, 2)*SmtRes!DA1110, 2)</f>
        <v>6261.98</v>
      </c>
      <c r="P979">
        <f>SmtRes!AG1110</f>
        <v>0</v>
      </c>
      <c r="Q979">
        <f>SmtRes!DC1110</f>
        <v>0</v>
      </c>
      <c r="R979">
        <f>ROUND(ROUND(Q979*Source!I220, 2)*1, 2)</f>
        <v>0</v>
      </c>
      <c r="S979">
        <f>SmtRes!AC1110</f>
        <v>0</v>
      </c>
      <c r="T979">
        <f>ROUND(ROUND(Q979*Source!I220, 2)*SmtRes!AK1110, 2)</f>
        <v>0</v>
      </c>
      <c r="U979">
        <v>1</v>
      </c>
      <c r="Z979">
        <f>SmtRes!X1110</f>
        <v>1680111951</v>
      </c>
      <c r="AA979">
        <v>-177446543</v>
      </c>
      <c r="AB979">
        <v>-1585260122</v>
      </c>
    </row>
    <row r="980" spans="1:28" x14ac:dyDescent="0.2">
      <c r="A980">
        <v>20</v>
      </c>
      <c r="B980">
        <v>1137</v>
      </c>
      <c r="C980">
        <v>3</v>
      </c>
      <c r="D980">
        <v>0</v>
      </c>
      <c r="E980">
        <f>SmtRes!AV1137</f>
        <v>0</v>
      </c>
      <c r="F980" t="str">
        <f>SmtRes!I1137</f>
        <v>999-9950</v>
      </c>
      <c r="G980" t="str">
        <f>SmtRes!K1137</f>
        <v>Вспомогательные ненормируемые материалы (2% от ОЗП)</v>
      </c>
      <c r="H980" t="str">
        <f>SmtRes!O1137</f>
        <v>РУБ</v>
      </c>
      <c r="I980">
        <f>SmtRes!Y1137*Source!I221</f>
        <v>4.0098240000000001</v>
      </c>
      <c r="J980">
        <f>SmtRes!AO1137</f>
        <v>1</v>
      </c>
      <c r="K980">
        <f>SmtRes!AE1137</f>
        <v>1</v>
      </c>
      <c r="L980">
        <f>SmtRes!DB1137</f>
        <v>21.84</v>
      </c>
      <c r="M980">
        <f>ROUND(ROUND(L980*Source!I221, 2)*1, 2)</f>
        <v>4.01</v>
      </c>
      <c r="N980">
        <f>SmtRes!AA1137</f>
        <v>9.56</v>
      </c>
      <c r="O980">
        <f>ROUND(ROUND(L980*Source!I221, 2)*SmtRes!DA1137, 2)</f>
        <v>38.340000000000003</v>
      </c>
      <c r="P980">
        <f>SmtRes!AG1137</f>
        <v>0</v>
      </c>
      <c r="Q980">
        <f>SmtRes!DC1137</f>
        <v>0</v>
      </c>
      <c r="R980">
        <f>ROUND(ROUND(Q980*Source!I221, 2)*1, 2)</f>
        <v>0</v>
      </c>
      <c r="S980">
        <f>SmtRes!AC1137</f>
        <v>0</v>
      </c>
      <c r="T980">
        <f>ROUND(ROUND(Q980*Source!I221, 2)*SmtRes!AK1137, 2)</f>
        <v>0</v>
      </c>
      <c r="U980">
        <v>3</v>
      </c>
      <c r="Z980">
        <f>SmtRes!X1137</f>
        <v>-1731369543</v>
      </c>
      <c r="AA980">
        <v>-1544322804</v>
      </c>
      <c r="AB980">
        <v>1831113819</v>
      </c>
    </row>
    <row r="981" spans="1:28" x14ac:dyDescent="0.2">
      <c r="A981">
        <v>20</v>
      </c>
      <c r="B981">
        <v>1136</v>
      </c>
      <c r="C981">
        <v>3</v>
      </c>
      <c r="D981">
        <v>0</v>
      </c>
      <c r="E981">
        <f>SmtRes!AV1136</f>
        <v>0</v>
      </c>
      <c r="F981" t="str">
        <f>SmtRes!I1136</f>
        <v>01.7.11.07-0044</v>
      </c>
      <c r="G981" t="str">
        <f>SmtRes!K1136</f>
        <v>Электроды диаметром 5 мм Э42</v>
      </c>
      <c r="H981" t="str">
        <f>SmtRes!O1136</f>
        <v>т</v>
      </c>
      <c r="I981">
        <f>SmtRes!Y1136*Source!I221</f>
        <v>3.4884E-3</v>
      </c>
      <c r="J981">
        <f>SmtRes!AO1136</f>
        <v>1</v>
      </c>
      <c r="K981">
        <f>SmtRes!AE1136</f>
        <v>10397.450000000001</v>
      </c>
      <c r="L981">
        <f>SmtRes!DB1136</f>
        <v>197.55</v>
      </c>
      <c r="M981">
        <f>ROUND(ROUND(L981*Source!I221, 2)*1, 2)</f>
        <v>36.270000000000003</v>
      </c>
      <c r="N981">
        <f>SmtRes!AA1136</f>
        <v>99399.62</v>
      </c>
      <c r="O981">
        <f>ROUND(ROUND(L981*Source!I221, 2)*SmtRes!DA1136, 2)</f>
        <v>346.74</v>
      </c>
      <c r="P981">
        <f>SmtRes!AG1136</f>
        <v>0</v>
      </c>
      <c r="Q981">
        <f>SmtRes!DC1136</f>
        <v>0</v>
      </c>
      <c r="R981">
        <f>ROUND(ROUND(Q981*Source!I221, 2)*1, 2)</f>
        <v>0</v>
      </c>
      <c r="S981">
        <f>SmtRes!AC1136</f>
        <v>0</v>
      </c>
      <c r="T981">
        <f>ROUND(ROUND(Q981*Source!I221, 2)*SmtRes!AK1136, 2)</f>
        <v>0</v>
      </c>
      <c r="U981">
        <v>3</v>
      </c>
      <c r="Z981">
        <f>SmtRes!X1136</f>
        <v>1392569568</v>
      </c>
      <c r="AA981">
        <v>1042670337</v>
      </c>
      <c r="AB981">
        <v>-795158670</v>
      </c>
    </row>
    <row r="982" spans="1:28" x14ac:dyDescent="0.2">
      <c r="A982">
        <v>20</v>
      </c>
      <c r="B982">
        <v>1135</v>
      </c>
      <c r="C982">
        <v>3</v>
      </c>
      <c r="D982">
        <v>0</v>
      </c>
      <c r="E982">
        <f>SmtRes!AV1135</f>
        <v>0</v>
      </c>
      <c r="F982" t="str">
        <f>SmtRes!I1135</f>
        <v>01.3.02.09-0022</v>
      </c>
      <c r="G982" t="str">
        <f>SmtRes!K1135</f>
        <v>Пропан-бутан, смесь техническая</v>
      </c>
      <c r="H982" t="str">
        <f>SmtRes!O1135</f>
        <v>кг</v>
      </c>
      <c r="I982">
        <f>SmtRes!Y1135*Source!I221</f>
        <v>3.6720000000000003E-2</v>
      </c>
      <c r="J982">
        <f>SmtRes!AO1135</f>
        <v>1</v>
      </c>
      <c r="K982">
        <f>SmtRes!AE1135</f>
        <v>4.47</v>
      </c>
      <c r="L982">
        <f>SmtRes!DB1135</f>
        <v>0.89</v>
      </c>
      <c r="M982">
        <f>ROUND(ROUND(L982*Source!I221, 2)*1, 2)</f>
        <v>0.16</v>
      </c>
      <c r="N982">
        <f>SmtRes!AA1135</f>
        <v>42.73</v>
      </c>
      <c r="O982">
        <f>ROUND(ROUND(L982*Source!I221, 2)*SmtRes!DA1135, 2)</f>
        <v>1.53</v>
      </c>
      <c r="P982">
        <f>SmtRes!AG1135</f>
        <v>0</v>
      </c>
      <c r="Q982">
        <f>SmtRes!DC1135</f>
        <v>0</v>
      </c>
      <c r="R982">
        <f>ROUND(ROUND(Q982*Source!I221, 2)*1, 2)</f>
        <v>0</v>
      </c>
      <c r="S982">
        <f>SmtRes!AC1135</f>
        <v>0</v>
      </c>
      <c r="T982">
        <f>ROUND(ROUND(Q982*Source!I221, 2)*SmtRes!AK1135, 2)</f>
        <v>0</v>
      </c>
      <c r="U982">
        <v>3</v>
      </c>
      <c r="Z982">
        <f>SmtRes!X1135</f>
        <v>-1411127917</v>
      </c>
      <c r="AA982">
        <v>83566203</v>
      </c>
      <c r="AB982">
        <v>-697753276</v>
      </c>
    </row>
    <row r="983" spans="1:28" x14ac:dyDescent="0.2">
      <c r="A983">
        <v>20</v>
      </c>
      <c r="B983">
        <v>1134</v>
      </c>
      <c r="C983">
        <v>3</v>
      </c>
      <c r="D983">
        <v>0</v>
      </c>
      <c r="E983">
        <f>SmtRes!AV1134</f>
        <v>0</v>
      </c>
      <c r="F983" t="str">
        <f>SmtRes!I1134</f>
        <v>01.3.02.08-0001</v>
      </c>
      <c r="G983" t="str">
        <f>SmtRes!K1134</f>
        <v>Кислород технический газообразный</v>
      </c>
      <c r="H983" t="str">
        <f>SmtRes!O1134</f>
        <v>м3</v>
      </c>
      <c r="I983">
        <f>SmtRes!Y1134*Source!I221</f>
        <v>0.11016000000000001</v>
      </c>
      <c r="J983">
        <f>SmtRes!AO1134</f>
        <v>1</v>
      </c>
      <c r="K983">
        <f>SmtRes!AE1134</f>
        <v>8.7899999999999991</v>
      </c>
      <c r="L983">
        <f>SmtRes!DB1134</f>
        <v>5.27</v>
      </c>
      <c r="M983">
        <f>ROUND(ROUND(L983*Source!I221, 2)*1, 2)</f>
        <v>0.97</v>
      </c>
      <c r="N983">
        <f>SmtRes!AA1134</f>
        <v>84.03</v>
      </c>
      <c r="O983">
        <f>ROUND(ROUND(L983*Source!I221, 2)*SmtRes!DA1134, 2)</f>
        <v>9.27</v>
      </c>
      <c r="P983">
        <f>SmtRes!AG1134</f>
        <v>0</v>
      </c>
      <c r="Q983">
        <f>SmtRes!DC1134</f>
        <v>0</v>
      </c>
      <c r="R983">
        <f>ROUND(ROUND(Q983*Source!I221, 2)*1, 2)</f>
        <v>0</v>
      </c>
      <c r="S983">
        <f>SmtRes!AC1134</f>
        <v>0</v>
      </c>
      <c r="T983">
        <f>ROUND(ROUND(Q983*Source!I221, 2)*SmtRes!AK1134, 2)</f>
        <v>0</v>
      </c>
      <c r="U983">
        <v>3</v>
      </c>
      <c r="Z983">
        <f>SmtRes!X1134</f>
        <v>1597319531</v>
      </c>
      <c r="AA983">
        <v>-1568691806</v>
      </c>
      <c r="AB983">
        <v>1232018711</v>
      </c>
    </row>
    <row r="984" spans="1:28" x14ac:dyDescent="0.2">
      <c r="A984">
        <v>20</v>
      </c>
      <c r="B984">
        <v>1133</v>
      </c>
      <c r="C984">
        <v>2</v>
      </c>
      <c r="D984">
        <v>0</v>
      </c>
      <c r="E984">
        <f>SmtRes!AV1133</f>
        <v>0</v>
      </c>
      <c r="F984" t="str">
        <f>SmtRes!I1133</f>
        <v>91.21.19-031</v>
      </c>
      <c r="G984" t="str">
        <f>SmtRes!K1133</f>
        <v>Станок сверлильный</v>
      </c>
      <c r="H984" t="str">
        <f>SmtRes!O1133</f>
        <v>маш.-ч</v>
      </c>
      <c r="I984">
        <f>SmtRes!Y1133*Source!I221</f>
        <v>0.5827464</v>
      </c>
      <c r="J984">
        <f>SmtRes!AO1133</f>
        <v>1</v>
      </c>
      <c r="K984">
        <f>SmtRes!AF1133</f>
        <v>2.4</v>
      </c>
      <c r="L984">
        <f>SmtRes!DB1133</f>
        <v>7.62</v>
      </c>
      <c r="M984">
        <f>ROUND(ROUND(L984*Source!I221, 2)*1, 2)</f>
        <v>1.4</v>
      </c>
      <c r="N984">
        <f>SmtRes!AB1133</f>
        <v>34.130000000000003</v>
      </c>
      <c r="O984">
        <f>ROUND(ROUND(L984*Source!I221, 2)*SmtRes!DA1133, 2)</f>
        <v>19.91</v>
      </c>
      <c r="P984">
        <f>SmtRes!AG1133</f>
        <v>0</v>
      </c>
      <c r="Q984">
        <f>SmtRes!DC1133</f>
        <v>0</v>
      </c>
      <c r="R984">
        <f>ROUND(ROUND(Q984*Source!I221, 2)*1, 2)</f>
        <v>0</v>
      </c>
      <c r="S984">
        <f>SmtRes!AC1133</f>
        <v>0</v>
      </c>
      <c r="T984">
        <f>ROUND(ROUND(Q984*Source!I221, 2)*SmtRes!AK1133, 2)</f>
        <v>0</v>
      </c>
      <c r="U984">
        <v>2</v>
      </c>
      <c r="Z984">
        <f>SmtRes!X1133</f>
        <v>-1230184811</v>
      </c>
      <c r="AA984">
        <v>228018258</v>
      </c>
      <c r="AB984">
        <v>1587757892</v>
      </c>
    </row>
    <row r="985" spans="1:28" x14ac:dyDescent="0.2">
      <c r="A985">
        <v>20</v>
      </c>
      <c r="B985">
        <v>1132</v>
      </c>
      <c r="C985">
        <v>2</v>
      </c>
      <c r="D985">
        <v>0</v>
      </c>
      <c r="E985">
        <f>SmtRes!AV1132</f>
        <v>0</v>
      </c>
      <c r="F985" t="str">
        <f>SmtRes!I1132</f>
        <v>91.21.16-001</v>
      </c>
      <c r="G985" t="str">
        <f>SmtRes!K1132</f>
        <v>Пресс-ножницы комбинированные</v>
      </c>
      <c r="H985" t="str">
        <f>SmtRes!O1132</f>
        <v>маш.-ч</v>
      </c>
      <c r="I985">
        <f>SmtRes!Y1132*Source!I221</f>
        <v>0.19424879999999997</v>
      </c>
      <c r="J985">
        <f>SmtRes!AO1132</f>
        <v>1</v>
      </c>
      <c r="K985">
        <f>SmtRes!AF1132</f>
        <v>14.3</v>
      </c>
      <c r="L985">
        <f>SmtRes!DB1132</f>
        <v>15.13</v>
      </c>
      <c r="M985">
        <f>ROUND(ROUND(L985*Source!I221, 2)*1, 2)</f>
        <v>2.78</v>
      </c>
      <c r="N985">
        <f>SmtRes!AB1132</f>
        <v>203.35</v>
      </c>
      <c r="O985">
        <f>ROUND(ROUND(L985*Source!I221, 2)*SmtRes!DA1132, 2)</f>
        <v>39.53</v>
      </c>
      <c r="P985">
        <f>SmtRes!AG1132</f>
        <v>8.82</v>
      </c>
      <c r="Q985">
        <f>SmtRes!DC1132</f>
        <v>10.27</v>
      </c>
      <c r="R985">
        <f>ROUND(ROUND(Q985*Source!I221, 2)*1, 2)</f>
        <v>1.89</v>
      </c>
      <c r="S985">
        <f>SmtRes!AC1132</f>
        <v>431.83</v>
      </c>
      <c r="T985">
        <f>ROUND(ROUND(Q985*Source!I221, 2)*SmtRes!AK1132, 2)</f>
        <v>92.53</v>
      </c>
      <c r="U985">
        <v>2</v>
      </c>
      <c r="Z985">
        <f>SmtRes!X1132</f>
        <v>-575501913</v>
      </c>
      <c r="AA985">
        <v>1649159373</v>
      </c>
      <c r="AB985">
        <v>-48586562</v>
      </c>
    </row>
    <row r="986" spans="1:28" x14ac:dyDescent="0.2">
      <c r="A986">
        <v>20</v>
      </c>
      <c r="B986">
        <v>1131</v>
      </c>
      <c r="C986">
        <v>2</v>
      </c>
      <c r="D986">
        <v>0</v>
      </c>
      <c r="E986">
        <f>SmtRes!AV1131</f>
        <v>0</v>
      </c>
      <c r="F986" t="str">
        <f>SmtRes!I1131</f>
        <v>91.17.04-042</v>
      </c>
      <c r="G986" t="str">
        <f>SmtRes!K1131</f>
        <v>Аппарат для газовой сварки и резки</v>
      </c>
      <c r="H986" t="str">
        <f>SmtRes!O1131</f>
        <v>маш.-ч</v>
      </c>
      <c r="I986">
        <f>SmtRes!Y1131*Source!I221</f>
        <v>0.21852989999999997</v>
      </c>
      <c r="J986">
        <f>SmtRes!AO1131</f>
        <v>1</v>
      </c>
      <c r="K986">
        <f>SmtRes!AF1131</f>
        <v>1.2</v>
      </c>
      <c r="L986">
        <f>SmtRes!DB1131</f>
        <v>1.43</v>
      </c>
      <c r="M986">
        <f>ROUND(ROUND(L986*Source!I221, 2)*1, 2)</f>
        <v>0.26</v>
      </c>
      <c r="N986">
        <f>SmtRes!AB1131</f>
        <v>17.059999999999999</v>
      </c>
      <c r="O986">
        <f>ROUND(ROUND(L986*Source!I221, 2)*SmtRes!DA1131, 2)</f>
        <v>3.7</v>
      </c>
      <c r="P986">
        <f>SmtRes!AG1131</f>
        <v>0</v>
      </c>
      <c r="Q986">
        <f>SmtRes!DC1131</f>
        <v>0</v>
      </c>
      <c r="R986">
        <f>ROUND(ROUND(Q986*Source!I221, 2)*1, 2)</f>
        <v>0</v>
      </c>
      <c r="S986">
        <f>SmtRes!AC1131</f>
        <v>0</v>
      </c>
      <c r="T986">
        <f>ROUND(ROUND(Q986*Source!I221, 2)*SmtRes!AK1131, 2)</f>
        <v>0</v>
      </c>
      <c r="U986">
        <v>2</v>
      </c>
      <c r="Z986">
        <f>SmtRes!X1131</f>
        <v>-1135352110</v>
      </c>
      <c r="AA986">
        <v>-1753312835</v>
      </c>
      <c r="AB986">
        <v>-897136582</v>
      </c>
    </row>
    <row r="987" spans="1:28" x14ac:dyDescent="0.2">
      <c r="A987">
        <v>20</v>
      </c>
      <c r="B987">
        <v>1130</v>
      </c>
      <c r="C987">
        <v>2</v>
      </c>
      <c r="D987">
        <v>0</v>
      </c>
      <c r="E987">
        <f>SmtRes!AV1130</f>
        <v>0</v>
      </c>
      <c r="F987" t="str">
        <f>SmtRes!I1130</f>
        <v>91.17.04-011</v>
      </c>
      <c r="G987" t="str">
        <f>SmtRes!K1130</f>
        <v>Автоматы сварочные номинальным сварочным током 450-1250 А</v>
      </c>
      <c r="H987" t="str">
        <f>SmtRes!O1130</f>
        <v>маш.-ч</v>
      </c>
      <c r="I987">
        <f>SmtRes!Y1130*Source!I221</f>
        <v>10.537997399999998</v>
      </c>
      <c r="J987">
        <f>SmtRes!AO1130</f>
        <v>1</v>
      </c>
      <c r="K987">
        <f>SmtRes!AF1130</f>
        <v>45.41</v>
      </c>
      <c r="L987">
        <f>SmtRes!DB1130</f>
        <v>2606.37</v>
      </c>
      <c r="M987">
        <f>ROUND(ROUND(L987*Source!I221, 2)*1, 2)</f>
        <v>478.53</v>
      </c>
      <c r="N987">
        <f>SmtRes!AB1130</f>
        <v>645.73</v>
      </c>
      <c r="O987">
        <f>ROUND(ROUND(L987*Source!I221, 2)*SmtRes!DA1130, 2)</f>
        <v>6804.7</v>
      </c>
      <c r="P987">
        <f>SmtRes!AG1130</f>
        <v>0</v>
      </c>
      <c r="Q987">
        <f>SmtRes!DC1130</f>
        <v>0</v>
      </c>
      <c r="R987">
        <f>ROUND(ROUND(Q987*Source!I221, 2)*1, 2)</f>
        <v>0</v>
      </c>
      <c r="S987">
        <f>SmtRes!AC1130</f>
        <v>0</v>
      </c>
      <c r="T987">
        <f>ROUND(ROUND(Q987*Source!I221, 2)*SmtRes!AK1130, 2)</f>
        <v>0</v>
      </c>
      <c r="U987">
        <v>2</v>
      </c>
      <c r="Z987">
        <f>SmtRes!X1130</f>
        <v>-1102194877</v>
      </c>
      <c r="AA987">
        <v>-1606468575</v>
      </c>
      <c r="AB987">
        <v>772401555</v>
      </c>
    </row>
    <row r="988" spans="1:28" x14ac:dyDescent="0.2">
      <c r="A988">
        <v>20</v>
      </c>
      <c r="B988">
        <v>1129</v>
      </c>
      <c r="C988">
        <v>2</v>
      </c>
      <c r="D988">
        <v>0</v>
      </c>
      <c r="E988">
        <f>SmtRes!AV1129</f>
        <v>0</v>
      </c>
      <c r="F988" t="str">
        <f>SmtRes!I1129</f>
        <v>91.14.02-002</v>
      </c>
      <c r="G988" t="str">
        <f>SmtRes!K1129</f>
        <v>Автомобили бортовые, грузоподъемность до 8 т</v>
      </c>
      <c r="H988" t="str">
        <f>SmtRes!O1129</f>
        <v>маш.-ч</v>
      </c>
      <c r="I988">
        <f>SmtRes!Y1129*Source!I221</f>
        <v>0.12140549999999999</v>
      </c>
      <c r="J988">
        <f>SmtRes!AO1129</f>
        <v>1</v>
      </c>
      <c r="K988">
        <f>SmtRes!AF1129</f>
        <v>107.03</v>
      </c>
      <c r="L988">
        <f>SmtRes!DB1129</f>
        <v>70.78</v>
      </c>
      <c r="M988">
        <f>ROUND(ROUND(L988*Source!I221, 2)*1, 2)</f>
        <v>13</v>
      </c>
      <c r="N988">
        <f>SmtRes!AB1129</f>
        <v>1521.97</v>
      </c>
      <c r="O988">
        <f>ROUND(ROUND(L988*Source!I221, 2)*SmtRes!DA1129, 2)</f>
        <v>184.86</v>
      </c>
      <c r="P988">
        <f>SmtRes!AG1129</f>
        <v>10.130000000000001</v>
      </c>
      <c r="Q988">
        <f>SmtRes!DC1129</f>
        <v>7.38</v>
      </c>
      <c r="R988">
        <f>ROUND(ROUND(Q988*Source!I221, 2)*1, 2)</f>
        <v>1.35</v>
      </c>
      <c r="S988">
        <f>SmtRes!AC1129</f>
        <v>495.96</v>
      </c>
      <c r="T988">
        <f>ROUND(ROUND(Q988*Source!I221, 2)*SmtRes!AK1129, 2)</f>
        <v>66.099999999999994</v>
      </c>
      <c r="U988">
        <v>2</v>
      </c>
      <c r="Z988">
        <f>SmtRes!X1129</f>
        <v>1565185662</v>
      </c>
      <c r="AA988">
        <v>714135053</v>
      </c>
      <c r="AB988">
        <v>57213464</v>
      </c>
    </row>
    <row r="989" spans="1:28" x14ac:dyDescent="0.2">
      <c r="A989">
        <v>20</v>
      </c>
      <c r="B989">
        <v>1128</v>
      </c>
      <c r="C989">
        <v>2</v>
      </c>
      <c r="D989">
        <v>0</v>
      </c>
      <c r="E989">
        <f>SmtRes!AV1128</f>
        <v>0</v>
      </c>
      <c r="F989" t="str">
        <f>SmtRes!I1128</f>
        <v>91.06.03-062</v>
      </c>
      <c r="G989" t="str">
        <f>SmtRes!K1128</f>
        <v>Лебедки электрические тяговым усилием до 31,39 кН (3,2 т)</v>
      </c>
      <c r="H989" t="str">
        <f>SmtRes!O1128</f>
        <v>маш.-ч</v>
      </c>
      <c r="I989">
        <f>SmtRes!Y1128*Source!I221</f>
        <v>0.33265106999999999</v>
      </c>
      <c r="J989">
        <f>SmtRes!AO1128</f>
        <v>1</v>
      </c>
      <c r="K989">
        <f>SmtRes!AF1128</f>
        <v>6.99</v>
      </c>
      <c r="L989">
        <f>SmtRes!DB1128</f>
        <v>12.67</v>
      </c>
      <c r="M989">
        <f>ROUND(ROUND(L989*Source!I221, 2)*1, 2)</f>
        <v>2.33</v>
      </c>
      <c r="N989">
        <f>SmtRes!AB1128</f>
        <v>99.4</v>
      </c>
      <c r="O989">
        <f>ROUND(ROUND(L989*Source!I221, 2)*SmtRes!DA1128, 2)</f>
        <v>33.130000000000003</v>
      </c>
      <c r="P989">
        <f>SmtRes!AG1128</f>
        <v>0</v>
      </c>
      <c r="Q989">
        <f>SmtRes!DC1128</f>
        <v>0</v>
      </c>
      <c r="R989">
        <f>ROUND(ROUND(Q989*Source!I221, 2)*1, 2)</f>
        <v>0</v>
      </c>
      <c r="S989">
        <f>SmtRes!AC1128</f>
        <v>0</v>
      </c>
      <c r="T989">
        <f>ROUND(ROUND(Q989*Source!I221, 2)*SmtRes!AK1128, 2)</f>
        <v>0</v>
      </c>
      <c r="U989">
        <v>2</v>
      </c>
      <c r="Z989">
        <f>SmtRes!X1128</f>
        <v>-1684488578</v>
      </c>
      <c r="AA989">
        <v>-882085454</v>
      </c>
      <c r="AB989">
        <v>-173233373</v>
      </c>
    </row>
    <row r="990" spans="1:28" x14ac:dyDescent="0.2">
      <c r="A990">
        <v>20</v>
      </c>
      <c r="B990">
        <v>1127</v>
      </c>
      <c r="C990">
        <v>2</v>
      </c>
      <c r="D990">
        <v>0</v>
      </c>
      <c r="E990">
        <f>SmtRes!AV1127</f>
        <v>0</v>
      </c>
      <c r="F990" t="str">
        <f>SmtRes!I1127</f>
        <v>91.05.05-014</v>
      </c>
      <c r="G990" t="str">
        <f>SmtRes!K1127</f>
        <v>Краны на автомобильном ходу, грузоподъемность 10 т</v>
      </c>
      <c r="H990" t="str">
        <f>SmtRes!O1127</f>
        <v>маш.-ч</v>
      </c>
      <c r="I990">
        <f>SmtRes!Y1127*Source!I221</f>
        <v>0.12140549999999999</v>
      </c>
      <c r="J990">
        <f>SmtRes!AO1127</f>
        <v>1</v>
      </c>
      <c r="K990">
        <f>SmtRes!AF1127</f>
        <v>112.77</v>
      </c>
      <c r="L990">
        <f>SmtRes!DB1127</f>
        <v>74.58</v>
      </c>
      <c r="M990">
        <f>ROUND(ROUND(L990*Source!I221, 2)*1, 2)</f>
        <v>13.69</v>
      </c>
      <c r="N990">
        <f>SmtRes!AB1127</f>
        <v>1603.59</v>
      </c>
      <c r="O990">
        <f>ROUND(ROUND(L990*Source!I221, 2)*SmtRes!DA1127, 2)</f>
        <v>194.67</v>
      </c>
      <c r="P990">
        <f>SmtRes!AG1127</f>
        <v>11.84</v>
      </c>
      <c r="Q990">
        <f>SmtRes!DC1127</f>
        <v>8.61</v>
      </c>
      <c r="R990">
        <f>ROUND(ROUND(Q990*Source!I221, 2)*1, 2)</f>
        <v>1.58</v>
      </c>
      <c r="S990">
        <f>SmtRes!AC1127</f>
        <v>579.69000000000005</v>
      </c>
      <c r="T990">
        <f>ROUND(ROUND(Q990*Source!I221, 2)*SmtRes!AK1127, 2)</f>
        <v>77.36</v>
      </c>
      <c r="U990">
        <v>2</v>
      </c>
      <c r="Z990">
        <f>SmtRes!X1127</f>
        <v>903590057</v>
      </c>
      <c r="AA990">
        <v>1187349410</v>
      </c>
      <c r="AB990">
        <v>135634892</v>
      </c>
    </row>
    <row r="991" spans="1:28" x14ac:dyDescent="0.2">
      <c r="A991">
        <v>20</v>
      </c>
      <c r="B991">
        <v>1125</v>
      </c>
      <c r="C991">
        <v>1</v>
      </c>
      <c r="D991">
        <v>0</v>
      </c>
      <c r="E991">
        <f>SmtRes!AV1125</f>
        <v>1</v>
      </c>
      <c r="F991" t="str">
        <f>SmtRes!I1125</f>
        <v>1-100-38-82</v>
      </c>
      <c r="G991" t="str">
        <f>SmtRes!K1125</f>
        <v>Рабочий среднего разряда 3.8</v>
      </c>
      <c r="H991" t="str">
        <f>SmtRes!O1125</f>
        <v>чел.-ч.</v>
      </c>
      <c r="I991">
        <f>SmtRes!Y1125*Source!I221</f>
        <v>31.565429999999999</v>
      </c>
      <c r="J991">
        <f>SmtRes!AO1125</f>
        <v>1</v>
      </c>
      <c r="K991">
        <f>SmtRes!AH1125</f>
        <v>8.4</v>
      </c>
      <c r="L991">
        <f>SmtRes!DB1125</f>
        <v>1588.59</v>
      </c>
      <c r="M991">
        <f>ROUND(ROUND(L991*Source!I221, 2)*1, 2)</f>
        <v>291.67</v>
      </c>
      <c r="N991">
        <f>SmtRes!AD1125</f>
        <v>411.26</v>
      </c>
      <c r="O991">
        <f>ROUND(ROUND(L991*Source!I221, 2)*SmtRes!DA1125, 2)</f>
        <v>14280.16</v>
      </c>
      <c r="P991">
        <f>SmtRes!AG1125</f>
        <v>0</v>
      </c>
      <c r="Q991">
        <f>SmtRes!DC1125</f>
        <v>0</v>
      </c>
      <c r="R991">
        <f>ROUND(ROUND(Q991*Source!I221, 2)*1, 2)</f>
        <v>0</v>
      </c>
      <c r="S991">
        <f>SmtRes!AC1125</f>
        <v>0</v>
      </c>
      <c r="T991">
        <f>ROUND(ROUND(Q991*Source!I221, 2)*SmtRes!AK1125, 2)</f>
        <v>0</v>
      </c>
      <c r="U991">
        <v>1</v>
      </c>
      <c r="Z991">
        <f>SmtRes!X1125</f>
        <v>300547253</v>
      </c>
      <c r="AA991">
        <v>-4682588</v>
      </c>
      <c r="AB991">
        <v>-1172100142</v>
      </c>
    </row>
    <row r="992" spans="1:28" x14ac:dyDescent="0.2">
      <c r="A992">
        <f>Source!A222</f>
        <v>17</v>
      </c>
      <c r="B992">
        <v>222</v>
      </c>
      <c r="C992">
        <v>3</v>
      </c>
      <c r="D992">
        <f>Source!BI222</f>
        <v>1</v>
      </c>
      <c r="E992">
        <f>Source!FS222</f>
        <v>0</v>
      </c>
      <c r="F992" t="str">
        <f>Source!F222</f>
        <v>08.3.08.02-0025</v>
      </c>
      <c r="G992" t="str">
        <f>Source!G222</f>
        <v>уголок 100х8 ГОСТ 8509-93</v>
      </c>
      <c r="H992" t="str">
        <f>Source!H222</f>
        <v>т</v>
      </c>
      <c r="I992">
        <f>Source!I222</f>
        <v>2.1999999999999999E-2</v>
      </c>
      <c r="J992">
        <v>1</v>
      </c>
      <c r="K992">
        <f>Source!AC222</f>
        <v>8054.39</v>
      </c>
      <c r="M992">
        <f>ROUND(K992*I992, 2)</f>
        <v>177.2</v>
      </c>
      <c r="N992">
        <f>Source!AC222*IF(Source!BC222&lt;&gt; 0, Source!BC222, 1)</f>
        <v>76999.968400000012</v>
      </c>
      <c r="O992">
        <f>ROUND(N992*I992, 2)</f>
        <v>1694</v>
      </c>
      <c r="P992">
        <f>Source!AE222</f>
        <v>0</v>
      </c>
      <c r="R992">
        <f>ROUND(P992*I992, 2)</f>
        <v>0</v>
      </c>
      <c r="S992">
        <f>Source!AE222*IF(Source!BS222&lt;&gt; 0, Source!BS222, 1)</f>
        <v>0</v>
      </c>
      <c r="T992">
        <f>ROUND(S992*I992, 2)</f>
        <v>0</v>
      </c>
      <c r="U992">
        <v>3</v>
      </c>
      <c r="Z992">
        <f>Source!GF222</f>
        <v>-1419403948</v>
      </c>
      <c r="AA992">
        <v>689206534</v>
      </c>
      <c r="AB992">
        <v>-895705931</v>
      </c>
    </row>
    <row r="993" spans="1:28" x14ac:dyDescent="0.2">
      <c r="A993">
        <f>Source!A223</f>
        <v>17</v>
      </c>
      <c r="B993">
        <v>223</v>
      </c>
      <c r="C993">
        <v>3</v>
      </c>
      <c r="D993">
        <f>Source!BI223</f>
        <v>1</v>
      </c>
      <c r="E993">
        <f>Source!FS223</f>
        <v>0</v>
      </c>
      <c r="F993" t="str">
        <f>Source!F223</f>
        <v>08.3.05.02-0058</v>
      </c>
      <c r="G993" t="str">
        <f>Source!G223</f>
        <v>лист 8  ГОСТ 19903-2015, сталь С 255</v>
      </c>
      <c r="H993" t="str">
        <f>Source!H223</f>
        <v>т</v>
      </c>
      <c r="I993">
        <f>Source!I223</f>
        <v>5.0999999999999997E-2</v>
      </c>
      <c r="J993">
        <v>1</v>
      </c>
      <c r="K993">
        <f>Source!AC223</f>
        <v>7112.97</v>
      </c>
      <c r="M993">
        <f>ROUND(K993*I993, 2)</f>
        <v>362.76</v>
      </c>
      <c r="N993">
        <f>Source!AC223*IF(Source!BC223&lt;&gt; 0, Source!BC223, 1)</f>
        <v>67999.993200000012</v>
      </c>
      <c r="O993">
        <f>ROUND(N993*I993, 2)</f>
        <v>3468</v>
      </c>
      <c r="P993">
        <f>Source!AE223</f>
        <v>0</v>
      </c>
      <c r="R993">
        <f>ROUND(P993*I993, 2)</f>
        <v>0</v>
      </c>
      <c r="S993">
        <f>Source!AE223*IF(Source!BS223&lt;&gt; 0, Source!BS223, 1)</f>
        <v>0</v>
      </c>
      <c r="T993">
        <f>ROUND(S993*I993, 2)</f>
        <v>0</v>
      </c>
      <c r="U993">
        <v>3</v>
      </c>
      <c r="Z993">
        <f>Source!GF223</f>
        <v>2137900093</v>
      </c>
      <c r="AA993">
        <v>-1618100798</v>
      </c>
      <c r="AB993">
        <v>-650409308</v>
      </c>
    </row>
    <row r="994" spans="1:28" x14ac:dyDescent="0.2">
      <c r="A994">
        <f>Source!A224</f>
        <v>17</v>
      </c>
      <c r="B994">
        <v>224</v>
      </c>
      <c r="C994">
        <v>3</v>
      </c>
      <c r="D994">
        <f>Source!BI224</f>
        <v>1</v>
      </c>
      <c r="E994">
        <f>Source!FS224</f>
        <v>0</v>
      </c>
      <c r="F994" t="str">
        <f>Source!F224</f>
        <v>08.3.08.02-0025</v>
      </c>
      <c r="G994" t="str">
        <f>Source!G224</f>
        <v>углок 50х5 ГОСТ 8509-93</v>
      </c>
      <c r="H994" t="str">
        <f>Source!H224</f>
        <v>т</v>
      </c>
      <c r="I994">
        <f>Source!I224</f>
        <v>0.122</v>
      </c>
      <c r="J994">
        <v>1</v>
      </c>
      <c r="K994">
        <f>Source!AC224</f>
        <v>5857.74</v>
      </c>
      <c r="M994">
        <f>ROUND(K994*I994, 2)</f>
        <v>714.64</v>
      </c>
      <c r="N994">
        <f>Source!AC224*IF(Source!BC224&lt;&gt; 0, Source!BC224, 1)</f>
        <v>55999.994400000003</v>
      </c>
      <c r="O994">
        <f>ROUND(N994*I994, 2)</f>
        <v>6832</v>
      </c>
      <c r="P994">
        <f>Source!AE224</f>
        <v>0</v>
      </c>
      <c r="R994">
        <f>ROUND(P994*I994, 2)</f>
        <v>0</v>
      </c>
      <c r="S994">
        <f>Source!AE224*IF(Source!BS224&lt;&gt; 0, Source!BS224, 1)</f>
        <v>0</v>
      </c>
      <c r="T994">
        <f>ROUND(S994*I994, 2)</f>
        <v>0</v>
      </c>
      <c r="U994">
        <v>3</v>
      </c>
      <c r="Z994">
        <f>Source!GF224</f>
        <v>-1381351914</v>
      </c>
      <c r="AA994">
        <v>254536175</v>
      </c>
      <c r="AB994">
        <v>1065125960</v>
      </c>
    </row>
    <row r="995" spans="1:28" x14ac:dyDescent="0.2">
      <c r="A995">
        <v>20</v>
      </c>
      <c r="B995">
        <v>1159</v>
      </c>
      <c r="C995">
        <v>3</v>
      </c>
      <c r="D995">
        <v>0</v>
      </c>
      <c r="E995">
        <f>SmtRes!AV1159</f>
        <v>0</v>
      </c>
      <c r="F995" t="str">
        <f>SmtRes!I1159</f>
        <v>14.5.09.07-0029</v>
      </c>
      <c r="G995" t="str">
        <f>SmtRes!K1159</f>
        <v>Растворитель марки Р-4</v>
      </c>
      <c r="H995" t="str">
        <f>SmtRes!O1159</f>
        <v>т</v>
      </c>
      <c r="I995">
        <f>SmtRes!Y1159*Source!I225</f>
        <v>1.1016E-4</v>
      </c>
      <c r="J995">
        <f>SmtRes!AO1159</f>
        <v>1</v>
      </c>
      <c r="K995">
        <f>SmtRes!AE1159</f>
        <v>11149.43</v>
      </c>
      <c r="L995">
        <f>SmtRes!DB1159</f>
        <v>6.69</v>
      </c>
      <c r="M995">
        <f>ROUND(ROUND(L995*Source!I225, 2)*1, 2)</f>
        <v>1.23</v>
      </c>
      <c r="N995">
        <f>SmtRes!AA1159</f>
        <v>106588.55</v>
      </c>
      <c r="O995">
        <f>ROUND(ROUND(L995*Source!I225, 2)*SmtRes!DA1159, 2)</f>
        <v>11.76</v>
      </c>
      <c r="P995">
        <f>SmtRes!AG1159</f>
        <v>0</v>
      </c>
      <c r="Q995">
        <f>SmtRes!DC1159</f>
        <v>0</v>
      </c>
      <c r="R995">
        <f>ROUND(ROUND(Q995*Source!I225, 2)*1, 2)</f>
        <v>0</v>
      </c>
      <c r="S995">
        <f>SmtRes!AC1159</f>
        <v>0</v>
      </c>
      <c r="T995">
        <f>ROUND(ROUND(Q995*Source!I225, 2)*SmtRes!AK1159, 2)</f>
        <v>0</v>
      </c>
      <c r="U995">
        <v>3</v>
      </c>
      <c r="Z995">
        <f>SmtRes!X1159</f>
        <v>-296986458</v>
      </c>
      <c r="AA995">
        <v>228994919</v>
      </c>
      <c r="AB995">
        <v>2021318896</v>
      </c>
    </row>
    <row r="996" spans="1:28" x14ac:dyDescent="0.2">
      <c r="A996">
        <v>20</v>
      </c>
      <c r="B996">
        <v>1158</v>
      </c>
      <c r="C996">
        <v>3</v>
      </c>
      <c r="D996">
        <v>0</v>
      </c>
      <c r="E996">
        <f>SmtRes!AV1158</f>
        <v>0</v>
      </c>
      <c r="F996" t="str">
        <f>SmtRes!I1158</f>
        <v>14.4.01.01-0003</v>
      </c>
      <c r="G996" t="str">
        <f>SmtRes!K1158</f>
        <v>Грунтовка ГФ-021 красно-коричневая</v>
      </c>
      <c r="H996" t="str">
        <f>SmtRes!O1158</f>
        <v>т</v>
      </c>
      <c r="I996">
        <f>SmtRes!Y1158*Source!I225</f>
        <v>5.6916000000000002E-5</v>
      </c>
      <c r="J996">
        <f>SmtRes!AO1158</f>
        <v>1</v>
      </c>
      <c r="K996">
        <f>SmtRes!AE1158</f>
        <v>12560.85</v>
      </c>
      <c r="L996">
        <f>SmtRes!DB1158</f>
        <v>3.89</v>
      </c>
      <c r="M996">
        <f>ROUND(ROUND(L996*Source!I225, 2)*1, 2)</f>
        <v>0.71</v>
      </c>
      <c r="N996">
        <f>SmtRes!AA1158</f>
        <v>120081.73</v>
      </c>
      <c r="O996">
        <f>ROUND(ROUND(L996*Source!I225, 2)*SmtRes!DA1158, 2)</f>
        <v>6.79</v>
      </c>
      <c r="P996">
        <f>SmtRes!AG1158</f>
        <v>0</v>
      </c>
      <c r="Q996">
        <f>SmtRes!DC1158</f>
        <v>0</v>
      </c>
      <c r="R996">
        <f>ROUND(ROUND(Q996*Source!I225, 2)*1, 2)</f>
        <v>0</v>
      </c>
      <c r="S996">
        <f>SmtRes!AC1158</f>
        <v>0</v>
      </c>
      <c r="T996">
        <f>ROUND(ROUND(Q996*Source!I225, 2)*SmtRes!AK1158, 2)</f>
        <v>0</v>
      </c>
      <c r="U996">
        <v>3</v>
      </c>
      <c r="Z996">
        <f>SmtRes!X1158</f>
        <v>1741082987</v>
      </c>
      <c r="AA996">
        <v>-57740767</v>
      </c>
      <c r="AB996">
        <v>315383924</v>
      </c>
    </row>
    <row r="997" spans="1:28" x14ac:dyDescent="0.2">
      <c r="A997">
        <v>20</v>
      </c>
      <c r="B997">
        <v>1157</v>
      </c>
      <c r="C997">
        <v>3</v>
      </c>
      <c r="D997">
        <v>0</v>
      </c>
      <c r="E997">
        <f>SmtRes!AV1157</f>
        <v>0</v>
      </c>
      <c r="F997" t="str">
        <f>SmtRes!I1157</f>
        <v>11.1.03.01-0077</v>
      </c>
      <c r="G997" t="str">
        <f>SmtRes!K1157</f>
        <v>Бруски обрезные хвойных пород длиной 4-6,5 м, шириной 75-150 мм, толщиной 40-75 мм, I сорта</v>
      </c>
      <c r="H997" t="str">
        <f>SmtRes!O1157</f>
        <v>м3</v>
      </c>
      <c r="I997">
        <f>SmtRes!Y1157*Source!I225</f>
        <v>1.8910800000000003E-4</v>
      </c>
      <c r="J997">
        <f>SmtRes!AO1157</f>
        <v>1</v>
      </c>
      <c r="K997">
        <f>SmtRes!AE1157</f>
        <v>1793.05</v>
      </c>
      <c r="L997">
        <f>SmtRes!DB1157</f>
        <v>1.85</v>
      </c>
      <c r="M997">
        <f>ROUND(ROUND(L997*Source!I225, 2)*1, 2)</f>
        <v>0.34</v>
      </c>
      <c r="N997">
        <f>SmtRes!AA1157</f>
        <v>17141.560000000001</v>
      </c>
      <c r="O997">
        <f>ROUND(ROUND(L997*Source!I225, 2)*SmtRes!DA1157, 2)</f>
        <v>3.25</v>
      </c>
      <c r="P997">
        <f>SmtRes!AG1157</f>
        <v>0</v>
      </c>
      <c r="Q997">
        <f>SmtRes!DC1157</f>
        <v>0</v>
      </c>
      <c r="R997">
        <f>ROUND(ROUND(Q997*Source!I225, 2)*1, 2)</f>
        <v>0</v>
      </c>
      <c r="S997">
        <f>SmtRes!AC1157</f>
        <v>0</v>
      </c>
      <c r="T997">
        <f>ROUND(ROUND(Q997*Source!I225, 2)*SmtRes!AK1157, 2)</f>
        <v>0</v>
      </c>
      <c r="U997">
        <v>3</v>
      </c>
      <c r="Z997">
        <f>SmtRes!X1157</f>
        <v>-128313133</v>
      </c>
      <c r="AA997">
        <v>1300068984</v>
      </c>
      <c r="AB997">
        <v>2016584814</v>
      </c>
    </row>
    <row r="998" spans="1:28" x14ac:dyDescent="0.2">
      <c r="A998">
        <v>20</v>
      </c>
      <c r="B998">
        <v>1156</v>
      </c>
      <c r="C998">
        <v>3</v>
      </c>
      <c r="D998">
        <v>0</v>
      </c>
      <c r="E998">
        <f>SmtRes!AV1156</f>
        <v>0</v>
      </c>
      <c r="F998" t="str">
        <f>SmtRes!I1156</f>
        <v>08.3.11.01-0091</v>
      </c>
      <c r="G998" t="str">
        <f>SmtRes!K1156</f>
        <v>Швеллеры № 40 из стали марки Ст0</v>
      </c>
      <c r="H998" t="str">
        <f>SmtRes!O1156</f>
        <v>т</v>
      </c>
      <c r="I998">
        <f>SmtRes!Y1156*Source!I225</f>
        <v>3.5618400000000006E-4</v>
      </c>
      <c r="J998">
        <f>SmtRes!AO1156</f>
        <v>1</v>
      </c>
      <c r="K998">
        <f>SmtRes!AE1156</f>
        <v>6246.56</v>
      </c>
      <c r="L998">
        <f>SmtRes!DB1156</f>
        <v>12.12</v>
      </c>
      <c r="M998">
        <f>ROUND(ROUND(L998*Source!I225, 2)*1, 2)</f>
        <v>2.23</v>
      </c>
      <c r="N998">
        <f>SmtRes!AA1156</f>
        <v>59717.11</v>
      </c>
      <c r="O998">
        <f>ROUND(ROUND(L998*Source!I225, 2)*SmtRes!DA1156, 2)</f>
        <v>21.32</v>
      </c>
      <c r="P998">
        <f>SmtRes!AG1156</f>
        <v>0</v>
      </c>
      <c r="Q998">
        <f>SmtRes!DC1156</f>
        <v>0</v>
      </c>
      <c r="R998">
        <f>ROUND(ROUND(Q998*Source!I225, 2)*1, 2)</f>
        <v>0</v>
      </c>
      <c r="S998">
        <f>SmtRes!AC1156</f>
        <v>0</v>
      </c>
      <c r="T998">
        <f>ROUND(ROUND(Q998*Source!I225, 2)*SmtRes!AK1156, 2)</f>
        <v>0</v>
      </c>
      <c r="U998">
        <v>3</v>
      </c>
      <c r="Z998">
        <f>SmtRes!X1156</f>
        <v>1261042718</v>
      </c>
      <c r="AA998">
        <v>27682358</v>
      </c>
      <c r="AB998">
        <v>-337140723</v>
      </c>
    </row>
    <row r="999" spans="1:28" x14ac:dyDescent="0.2">
      <c r="A999">
        <v>20</v>
      </c>
      <c r="B999">
        <v>1155</v>
      </c>
      <c r="C999">
        <v>3</v>
      </c>
      <c r="D999">
        <v>0</v>
      </c>
      <c r="E999">
        <f>SmtRes!AV1155</f>
        <v>0</v>
      </c>
      <c r="F999" t="str">
        <f>SmtRes!I1155</f>
        <v>08.3.03.06-0002</v>
      </c>
      <c r="G999" t="str">
        <f>SmtRes!K1155</f>
        <v>Проволока горячекатаная в мотках, диаметром 6,3-6,5 мм</v>
      </c>
      <c r="H999" t="str">
        <f>SmtRes!O1155</f>
        <v>т</v>
      </c>
      <c r="I999">
        <f>SmtRes!Y1155*Source!I225</f>
        <v>5.5080000000000005E-6</v>
      </c>
      <c r="J999">
        <f>SmtRes!AO1155</f>
        <v>1</v>
      </c>
      <c r="K999">
        <f>SmtRes!AE1155</f>
        <v>4751.12</v>
      </c>
      <c r="L999">
        <f>SmtRes!DB1155</f>
        <v>0.14000000000000001</v>
      </c>
      <c r="M999">
        <f>ROUND(ROUND(L999*Source!I225, 2)*1, 2)</f>
        <v>0.03</v>
      </c>
      <c r="N999">
        <f>SmtRes!AA1155</f>
        <v>45420.71</v>
      </c>
      <c r="O999">
        <f>ROUND(ROUND(L999*Source!I225, 2)*SmtRes!DA1155, 2)</f>
        <v>0.28999999999999998</v>
      </c>
      <c r="P999">
        <f>SmtRes!AG1155</f>
        <v>0</v>
      </c>
      <c r="Q999">
        <f>SmtRes!DC1155</f>
        <v>0</v>
      </c>
      <c r="R999">
        <f>ROUND(ROUND(Q999*Source!I225, 2)*1, 2)</f>
        <v>0</v>
      </c>
      <c r="S999">
        <f>SmtRes!AC1155</f>
        <v>0</v>
      </c>
      <c r="T999">
        <f>ROUND(ROUND(Q999*Source!I225, 2)*SmtRes!AK1155, 2)</f>
        <v>0</v>
      </c>
      <c r="U999">
        <v>3</v>
      </c>
      <c r="Z999">
        <f>SmtRes!X1155</f>
        <v>-936363311</v>
      </c>
      <c r="AA999">
        <v>1953540998</v>
      </c>
      <c r="AB999">
        <v>-698170758</v>
      </c>
    </row>
    <row r="1000" spans="1:28" x14ac:dyDescent="0.2">
      <c r="A1000">
        <v>20</v>
      </c>
      <c r="B1000">
        <v>1154</v>
      </c>
      <c r="C1000">
        <v>3</v>
      </c>
      <c r="D1000">
        <v>0</v>
      </c>
      <c r="E1000">
        <f>SmtRes!AV1154</f>
        <v>0</v>
      </c>
      <c r="F1000" t="str">
        <f>SmtRes!I1154</f>
        <v>08.2.02.11-0007</v>
      </c>
      <c r="G1000" t="str">
        <f>SmtRes!K1154</f>
        <v>Канат двойной свивки типа ТК, конструкции 6х19(1+6+12)+1 о.с., оцинкованный из проволок марки В, маркировочная группа 1770 н/мм2, диаметром 5,5 мм</v>
      </c>
      <c r="H1000" t="str">
        <f>SmtRes!O1154</f>
        <v>10 м</v>
      </c>
      <c r="I1000">
        <f>SmtRes!Y1154*Source!I225</f>
        <v>3.4333200000000006E-3</v>
      </c>
      <c r="J1000">
        <f>SmtRes!AO1154</f>
        <v>1</v>
      </c>
      <c r="K1000">
        <f>SmtRes!AE1154</f>
        <v>64.47</v>
      </c>
      <c r="L1000">
        <f>SmtRes!DB1154</f>
        <v>1.21</v>
      </c>
      <c r="M1000">
        <f>ROUND(ROUND(L1000*Source!I225, 2)*1, 2)</f>
        <v>0.22</v>
      </c>
      <c r="N1000">
        <f>SmtRes!AA1154</f>
        <v>616.33000000000004</v>
      </c>
      <c r="O1000">
        <f>ROUND(ROUND(L1000*Source!I225, 2)*SmtRes!DA1154, 2)</f>
        <v>2.1</v>
      </c>
      <c r="P1000">
        <f>SmtRes!AG1154</f>
        <v>0</v>
      </c>
      <c r="Q1000">
        <f>SmtRes!DC1154</f>
        <v>0</v>
      </c>
      <c r="R1000">
        <f>ROUND(ROUND(Q1000*Source!I225, 2)*1, 2)</f>
        <v>0</v>
      </c>
      <c r="S1000">
        <f>SmtRes!AC1154</f>
        <v>0</v>
      </c>
      <c r="T1000">
        <f>ROUND(ROUND(Q1000*Source!I225, 2)*SmtRes!AK1154, 2)</f>
        <v>0</v>
      </c>
      <c r="U1000">
        <v>3</v>
      </c>
      <c r="Z1000">
        <f>SmtRes!X1154</f>
        <v>4483628</v>
      </c>
      <c r="AA1000">
        <v>-1842154134</v>
      </c>
      <c r="AB1000">
        <v>494097890</v>
      </c>
    </row>
    <row r="1001" spans="1:28" x14ac:dyDescent="0.2">
      <c r="A1001">
        <v>20</v>
      </c>
      <c r="B1001">
        <v>1152</v>
      </c>
      <c r="C1001">
        <v>3</v>
      </c>
      <c r="D1001">
        <v>0</v>
      </c>
      <c r="E1001">
        <f>SmtRes!AV1152</f>
        <v>0</v>
      </c>
      <c r="F1001" t="str">
        <f>SmtRes!I1152</f>
        <v>07.2.07.12-0020</v>
      </c>
      <c r="G1001" t="str">
        <f>SmtRes!K1152</f>
        <v>Отдельные конструктивные элементы зданий и сооружений с преобладанием горячекатаных профилей, средняя масса сборочной единицы от 0,1 до 0,5 т</v>
      </c>
      <c r="H1001" t="str">
        <f>SmtRes!O1152</f>
        <v>т</v>
      </c>
      <c r="I1001">
        <f>SmtRes!Y1152*Source!I225</f>
        <v>3.6720000000000008E-5</v>
      </c>
      <c r="J1001">
        <f>SmtRes!AO1152</f>
        <v>1</v>
      </c>
      <c r="K1001">
        <f>SmtRes!AE1152</f>
        <v>8041.65</v>
      </c>
      <c r="L1001">
        <f>SmtRes!DB1152</f>
        <v>1.61</v>
      </c>
      <c r="M1001">
        <f>ROUND(ROUND(L1001*Source!I225, 2)*1, 2)</f>
        <v>0.3</v>
      </c>
      <c r="N1001">
        <f>SmtRes!AA1152</f>
        <v>76878.17</v>
      </c>
      <c r="O1001">
        <f>ROUND(ROUND(L1001*Source!I225, 2)*SmtRes!DA1152, 2)</f>
        <v>2.87</v>
      </c>
      <c r="P1001">
        <f>SmtRes!AG1152</f>
        <v>0</v>
      </c>
      <c r="Q1001">
        <f>SmtRes!DC1152</f>
        <v>0</v>
      </c>
      <c r="R1001">
        <f>ROUND(ROUND(Q1001*Source!I225, 2)*1, 2)</f>
        <v>0</v>
      </c>
      <c r="S1001">
        <f>SmtRes!AC1152</f>
        <v>0</v>
      </c>
      <c r="T1001">
        <f>ROUND(ROUND(Q1001*Source!I225, 2)*SmtRes!AK1152, 2)</f>
        <v>0</v>
      </c>
      <c r="U1001">
        <v>3</v>
      </c>
      <c r="Z1001">
        <f>SmtRes!X1152</f>
        <v>192534767</v>
      </c>
      <c r="AA1001">
        <v>-1394894189</v>
      </c>
      <c r="AB1001">
        <v>1893510759</v>
      </c>
    </row>
    <row r="1002" spans="1:28" x14ac:dyDescent="0.2">
      <c r="A1002">
        <v>20</v>
      </c>
      <c r="B1002">
        <v>1151</v>
      </c>
      <c r="C1002">
        <v>3</v>
      </c>
      <c r="D1002">
        <v>0</v>
      </c>
      <c r="E1002">
        <f>SmtRes!AV1151</f>
        <v>0</v>
      </c>
      <c r="F1002" t="str">
        <f>SmtRes!I1151</f>
        <v>01.7.20.08-0071</v>
      </c>
      <c r="G1002" t="str">
        <f>SmtRes!K1151</f>
        <v>Канаты пеньковые пропитанные</v>
      </c>
      <c r="H1002" t="str">
        <f>SmtRes!O1151</f>
        <v>т</v>
      </c>
      <c r="I1002">
        <f>SmtRes!Y1151*Source!I225</f>
        <v>1.8360000000000004E-5</v>
      </c>
      <c r="J1002">
        <f>SmtRes!AO1151</f>
        <v>1</v>
      </c>
      <c r="K1002">
        <f>SmtRes!AE1151</f>
        <v>30728.69</v>
      </c>
      <c r="L1002">
        <f>SmtRes!DB1151</f>
        <v>3.07</v>
      </c>
      <c r="M1002">
        <f>ROUND(ROUND(L1002*Source!I225, 2)*1, 2)</f>
        <v>0.56000000000000005</v>
      </c>
      <c r="N1002">
        <f>SmtRes!AA1151</f>
        <v>293766.28000000003</v>
      </c>
      <c r="O1002">
        <f>ROUND(ROUND(L1002*Source!I225, 2)*SmtRes!DA1151, 2)</f>
        <v>5.35</v>
      </c>
      <c r="P1002">
        <f>SmtRes!AG1151</f>
        <v>0</v>
      </c>
      <c r="Q1002">
        <f>SmtRes!DC1151</f>
        <v>0</v>
      </c>
      <c r="R1002">
        <f>ROUND(ROUND(Q1002*Source!I225, 2)*1, 2)</f>
        <v>0</v>
      </c>
      <c r="S1002">
        <f>SmtRes!AC1151</f>
        <v>0</v>
      </c>
      <c r="T1002">
        <f>ROUND(ROUND(Q1002*Source!I225, 2)*SmtRes!AK1151, 2)</f>
        <v>0</v>
      </c>
      <c r="U1002">
        <v>3</v>
      </c>
      <c r="Z1002">
        <f>SmtRes!X1151</f>
        <v>-1850711024</v>
      </c>
      <c r="AA1002">
        <v>-1306267028</v>
      </c>
      <c r="AB1002">
        <v>466771672</v>
      </c>
    </row>
    <row r="1003" spans="1:28" x14ac:dyDescent="0.2">
      <c r="A1003">
        <v>20</v>
      </c>
      <c r="B1003">
        <v>1150</v>
      </c>
      <c r="C1003">
        <v>3</v>
      </c>
      <c r="D1003">
        <v>0</v>
      </c>
      <c r="E1003">
        <f>SmtRes!AV1150</f>
        <v>0</v>
      </c>
      <c r="F1003" t="str">
        <f>SmtRes!I1150</f>
        <v>01.7.15.06-0111</v>
      </c>
      <c r="G1003" t="str">
        <f>SmtRes!K1150</f>
        <v>Гвозди строительные</v>
      </c>
      <c r="H1003" t="str">
        <f>SmtRes!O1150</f>
        <v>т</v>
      </c>
      <c r="I1003">
        <f>SmtRes!Y1150*Source!I225</f>
        <v>1.8360000000000003E-6</v>
      </c>
      <c r="J1003">
        <f>SmtRes!AO1150</f>
        <v>1</v>
      </c>
      <c r="K1003">
        <f>SmtRes!AE1150</f>
        <v>7671.42</v>
      </c>
      <c r="L1003">
        <f>SmtRes!DB1150</f>
        <v>0.08</v>
      </c>
      <c r="M1003">
        <f>ROUND(ROUND(L1003*Source!I225, 2)*1, 2)</f>
        <v>0.01</v>
      </c>
      <c r="N1003">
        <f>SmtRes!AA1150</f>
        <v>73338.78</v>
      </c>
      <c r="O1003">
        <f>ROUND(ROUND(L1003*Source!I225, 2)*SmtRes!DA1150, 2)</f>
        <v>0.1</v>
      </c>
      <c r="P1003">
        <f>SmtRes!AG1150</f>
        <v>0</v>
      </c>
      <c r="Q1003">
        <f>SmtRes!DC1150</f>
        <v>0</v>
      </c>
      <c r="R1003">
        <f>ROUND(ROUND(Q1003*Source!I225, 2)*1, 2)</f>
        <v>0</v>
      </c>
      <c r="S1003">
        <f>SmtRes!AC1150</f>
        <v>0</v>
      </c>
      <c r="T1003">
        <f>ROUND(ROUND(Q1003*Source!I225, 2)*SmtRes!AK1150, 2)</f>
        <v>0</v>
      </c>
      <c r="U1003">
        <v>3</v>
      </c>
      <c r="Z1003">
        <f>SmtRes!X1150</f>
        <v>628974256</v>
      </c>
      <c r="AA1003">
        <v>115486231</v>
      </c>
      <c r="AB1003">
        <v>761367653</v>
      </c>
    </row>
    <row r="1004" spans="1:28" x14ac:dyDescent="0.2">
      <c r="A1004">
        <v>20</v>
      </c>
      <c r="B1004">
        <v>1149</v>
      </c>
      <c r="C1004">
        <v>3</v>
      </c>
      <c r="D1004">
        <v>0</v>
      </c>
      <c r="E1004">
        <f>SmtRes!AV1149</f>
        <v>0</v>
      </c>
      <c r="F1004" t="str">
        <f>SmtRes!I1149</f>
        <v>01.7.15.03-0041</v>
      </c>
      <c r="G1004" t="str">
        <f>SmtRes!K1149</f>
        <v>Болты с гайками и шайбами строительные</v>
      </c>
      <c r="H1004" t="str">
        <f>SmtRes!O1149</f>
        <v>т</v>
      </c>
      <c r="I1004">
        <f>SmtRes!Y1149*Source!I225</f>
        <v>3.8556000000000007E-3</v>
      </c>
      <c r="J1004">
        <f>SmtRes!AO1149</f>
        <v>1</v>
      </c>
      <c r="K1004">
        <f>SmtRes!AE1149</f>
        <v>15854.58</v>
      </c>
      <c r="L1004">
        <f>SmtRes!DB1149</f>
        <v>332.95</v>
      </c>
      <c r="M1004">
        <f>ROUND(ROUND(L1004*Source!I225, 2)*1, 2)</f>
        <v>61.13</v>
      </c>
      <c r="N1004">
        <f>SmtRes!AA1149</f>
        <v>151569.78</v>
      </c>
      <c r="O1004">
        <f>ROUND(ROUND(L1004*Source!I225, 2)*SmtRes!DA1149, 2)</f>
        <v>584.4</v>
      </c>
      <c r="P1004">
        <f>SmtRes!AG1149</f>
        <v>0</v>
      </c>
      <c r="Q1004">
        <f>SmtRes!DC1149</f>
        <v>0</v>
      </c>
      <c r="R1004">
        <f>ROUND(ROUND(Q1004*Source!I225, 2)*1, 2)</f>
        <v>0</v>
      </c>
      <c r="S1004">
        <f>SmtRes!AC1149</f>
        <v>0</v>
      </c>
      <c r="T1004">
        <f>ROUND(ROUND(Q1004*Source!I225, 2)*SmtRes!AK1149, 2)</f>
        <v>0</v>
      </c>
      <c r="U1004">
        <v>3</v>
      </c>
      <c r="Z1004">
        <f>SmtRes!X1149</f>
        <v>-1069540660</v>
      </c>
      <c r="AA1004">
        <v>-1725338024</v>
      </c>
      <c r="AB1004">
        <v>-166622240</v>
      </c>
    </row>
    <row r="1005" spans="1:28" x14ac:dyDescent="0.2">
      <c r="A1005">
        <v>20</v>
      </c>
      <c r="B1005">
        <v>1148</v>
      </c>
      <c r="C1005">
        <v>3</v>
      </c>
      <c r="D1005">
        <v>0</v>
      </c>
      <c r="E1005">
        <f>SmtRes!AV1148</f>
        <v>0</v>
      </c>
      <c r="F1005" t="str">
        <f>SmtRes!I1148</f>
        <v>01.7.11.07-0032</v>
      </c>
      <c r="G1005" t="str">
        <f>SmtRes!K1148</f>
        <v>Электроды диаметром 4 мм Э42</v>
      </c>
      <c r="H1005" t="str">
        <f>SmtRes!O1148</f>
        <v>т</v>
      </c>
      <c r="I1005">
        <f>SmtRes!Y1148*Source!I225</f>
        <v>8.0784000000000004E-5</v>
      </c>
      <c r="J1005">
        <f>SmtRes!AO1148</f>
        <v>1</v>
      </c>
      <c r="K1005">
        <f>SmtRes!AE1148</f>
        <v>10616.1</v>
      </c>
      <c r="L1005">
        <f>SmtRes!DB1148</f>
        <v>4.67</v>
      </c>
      <c r="M1005">
        <f>ROUND(ROUND(L1005*Source!I225, 2)*1, 2)</f>
        <v>0.86</v>
      </c>
      <c r="N1005">
        <f>SmtRes!AA1148</f>
        <v>101489.92</v>
      </c>
      <c r="O1005">
        <f>ROUND(ROUND(L1005*Source!I225, 2)*SmtRes!DA1148, 2)</f>
        <v>8.2200000000000006</v>
      </c>
      <c r="P1005">
        <f>SmtRes!AG1148</f>
        <v>0</v>
      </c>
      <c r="Q1005">
        <f>SmtRes!DC1148</f>
        <v>0</v>
      </c>
      <c r="R1005">
        <f>ROUND(ROUND(Q1005*Source!I225, 2)*1, 2)</f>
        <v>0</v>
      </c>
      <c r="S1005">
        <f>SmtRes!AC1148</f>
        <v>0</v>
      </c>
      <c r="T1005">
        <f>ROUND(ROUND(Q1005*Source!I225, 2)*SmtRes!AK1148, 2)</f>
        <v>0</v>
      </c>
      <c r="U1005">
        <v>3</v>
      </c>
      <c r="Z1005">
        <f>SmtRes!X1148</f>
        <v>1344828851</v>
      </c>
      <c r="AA1005">
        <v>-1394468864</v>
      </c>
      <c r="AB1005">
        <v>380125113</v>
      </c>
    </row>
    <row r="1006" spans="1:28" x14ac:dyDescent="0.2">
      <c r="A1006">
        <v>20</v>
      </c>
      <c r="B1006">
        <v>1147</v>
      </c>
      <c r="C1006">
        <v>3</v>
      </c>
      <c r="D1006">
        <v>0</v>
      </c>
      <c r="E1006">
        <f>SmtRes!AV1147</f>
        <v>0</v>
      </c>
      <c r="F1006" t="str">
        <f>SmtRes!I1147</f>
        <v>01.3.02.09-0022</v>
      </c>
      <c r="G1006" t="str">
        <f>SmtRes!K1147</f>
        <v>Пропан-бутан, смесь техническая</v>
      </c>
      <c r="H1006" t="str">
        <f>SmtRes!O1147</f>
        <v>кг</v>
      </c>
      <c r="I1006">
        <f>SmtRes!Y1147*Source!I225</f>
        <v>6.6096000000000002E-2</v>
      </c>
      <c r="J1006">
        <f>SmtRes!AO1147</f>
        <v>1</v>
      </c>
      <c r="K1006">
        <f>SmtRes!AE1147</f>
        <v>4.47</v>
      </c>
      <c r="L1006">
        <f>SmtRes!DB1147</f>
        <v>1.61</v>
      </c>
      <c r="M1006">
        <f>ROUND(ROUND(L1006*Source!I225, 2)*1, 2)</f>
        <v>0.3</v>
      </c>
      <c r="N1006">
        <f>SmtRes!AA1147</f>
        <v>42.73</v>
      </c>
      <c r="O1006">
        <f>ROUND(ROUND(L1006*Source!I225, 2)*SmtRes!DA1147, 2)</f>
        <v>2.87</v>
      </c>
      <c r="P1006">
        <f>SmtRes!AG1147</f>
        <v>0</v>
      </c>
      <c r="Q1006">
        <f>SmtRes!DC1147</f>
        <v>0</v>
      </c>
      <c r="R1006">
        <f>ROUND(ROUND(Q1006*Source!I225, 2)*1, 2)</f>
        <v>0</v>
      </c>
      <c r="S1006">
        <f>SmtRes!AC1147</f>
        <v>0</v>
      </c>
      <c r="T1006">
        <f>ROUND(ROUND(Q1006*Source!I225, 2)*SmtRes!AK1147, 2)</f>
        <v>0</v>
      </c>
      <c r="U1006">
        <v>3</v>
      </c>
      <c r="Z1006">
        <f>SmtRes!X1147</f>
        <v>-1411127917</v>
      </c>
      <c r="AA1006">
        <v>83566203</v>
      </c>
      <c r="AB1006">
        <v>-697753276</v>
      </c>
    </row>
    <row r="1007" spans="1:28" x14ac:dyDescent="0.2">
      <c r="A1007">
        <v>20</v>
      </c>
      <c r="B1007">
        <v>1146</v>
      </c>
      <c r="C1007">
        <v>3</v>
      </c>
      <c r="D1007">
        <v>0</v>
      </c>
      <c r="E1007">
        <f>SmtRes!AV1146</f>
        <v>0</v>
      </c>
      <c r="F1007" t="str">
        <f>SmtRes!I1146</f>
        <v>01.3.02.08-0001</v>
      </c>
      <c r="G1007" t="str">
        <f>SmtRes!K1146</f>
        <v>Кислород технический газообразный</v>
      </c>
      <c r="H1007" t="str">
        <f>SmtRes!O1146</f>
        <v>м3</v>
      </c>
      <c r="I1007">
        <f>SmtRes!Y1146*Source!I225</f>
        <v>0.22032000000000002</v>
      </c>
      <c r="J1007">
        <f>SmtRes!AO1146</f>
        <v>1</v>
      </c>
      <c r="K1007">
        <f>SmtRes!AE1146</f>
        <v>8.7899999999999991</v>
      </c>
      <c r="L1007">
        <f>SmtRes!DB1146</f>
        <v>10.55</v>
      </c>
      <c r="M1007">
        <f>ROUND(ROUND(L1007*Source!I225, 2)*1, 2)</f>
        <v>1.94</v>
      </c>
      <c r="N1007">
        <f>SmtRes!AA1146</f>
        <v>84.03</v>
      </c>
      <c r="O1007">
        <f>ROUND(ROUND(L1007*Source!I225, 2)*SmtRes!DA1146, 2)</f>
        <v>18.55</v>
      </c>
      <c r="P1007">
        <f>SmtRes!AG1146</f>
        <v>0</v>
      </c>
      <c r="Q1007">
        <f>SmtRes!DC1146</f>
        <v>0</v>
      </c>
      <c r="R1007">
        <f>ROUND(ROUND(Q1007*Source!I225, 2)*1, 2)</f>
        <v>0</v>
      </c>
      <c r="S1007">
        <f>SmtRes!AC1146</f>
        <v>0</v>
      </c>
      <c r="T1007">
        <f>ROUND(ROUND(Q1007*Source!I225, 2)*SmtRes!AK1146, 2)</f>
        <v>0</v>
      </c>
      <c r="U1007">
        <v>3</v>
      </c>
      <c r="Z1007">
        <f>SmtRes!X1146</f>
        <v>1597319531</v>
      </c>
      <c r="AA1007">
        <v>-1568691806</v>
      </c>
      <c r="AB1007">
        <v>1232018711</v>
      </c>
    </row>
    <row r="1008" spans="1:28" x14ac:dyDescent="0.2">
      <c r="A1008">
        <v>20</v>
      </c>
      <c r="B1008">
        <v>1145</v>
      </c>
      <c r="C1008">
        <v>2</v>
      </c>
      <c r="D1008">
        <v>0</v>
      </c>
      <c r="E1008">
        <f>SmtRes!AV1145</f>
        <v>0</v>
      </c>
      <c r="F1008" t="str">
        <f>SmtRes!I1145</f>
        <v>91.17.04-171</v>
      </c>
      <c r="G1008" t="str">
        <f>SmtRes!K1145</f>
        <v>Преобразователи сварочные номинальным сварочным током 315-500 А</v>
      </c>
      <c r="H1008" t="str">
        <f>SmtRes!O1145</f>
        <v>маш.-ч</v>
      </c>
      <c r="I1008">
        <f>SmtRes!Y1145*Source!I225</f>
        <v>2.4281099999999996E-2</v>
      </c>
      <c r="J1008">
        <f>SmtRes!AO1145</f>
        <v>1</v>
      </c>
      <c r="K1008">
        <f>SmtRes!AF1145</f>
        <v>13.92</v>
      </c>
      <c r="L1008">
        <f>SmtRes!DB1145</f>
        <v>1.84</v>
      </c>
      <c r="M1008">
        <f>ROUND(ROUND(L1008*Source!I225, 2)*1, 2)</f>
        <v>0.34</v>
      </c>
      <c r="N1008">
        <f>SmtRes!AB1145</f>
        <v>197.94</v>
      </c>
      <c r="O1008">
        <f>ROUND(ROUND(L1008*Source!I225, 2)*SmtRes!DA1145, 2)</f>
        <v>4.83</v>
      </c>
      <c r="P1008">
        <f>SmtRes!AG1145</f>
        <v>0</v>
      </c>
      <c r="Q1008">
        <f>SmtRes!DC1145</f>
        <v>0</v>
      </c>
      <c r="R1008">
        <f>ROUND(ROUND(Q1008*Source!I225, 2)*1, 2)</f>
        <v>0</v>
      </c>
      <c r="S1008">
        <f>SmtRes!AC1145</f>
        <v>0</v>
      </c>
      <c r="T1008">
        <f>ROUND(ROUND(Q1008*Source!I225, 2)*SmtRes!AK1145, 2)</f>
        <v>0</v>
      </c>
      <c r="U1008">
        <v>2</v>
      </c>
      <c r="Z1008">
        <f>SmtRes!X1145</f>
        <v>-700358725</v>
      </c>
      <c r="AA1008">
        <v>439687694</v>
      </c>
      <c r="AB1008">
        <v>-1346563271</v>
      </c>
    </row>
    <row r="1009" spans="1:28" x14ac:dyDescent="0.2">
      <c r="A1009">
        <v>20</v>
      </c>
      <c r="B1009">
        <v>1144</v>
      </c>
      <c r="C1009">
        <v>2</v>
      </c>
      <c r="D1009">
        <v>0</v>
      </c>
      <c r="E1009">
        <f>SmtRes!AV1144</f>
        <v>0</v>
      </c>
      <c r="F1009" t="str">
        <f>SmtRes!I1144</f>
        <v>91.17.04-042</v>
      </c>
      <c r="G1009" t="str">
        <f>SmtRes!K1144</f>
        <v>Аппарат для газовой сварки и резки</v>
      </c>
      <c r="H1009" t="str">
        <f>SmtRes!O1144</f>
        <v>маш.-ч</v>
      </c>
      <c r="I1009">
        <f>SmtRes!Y1144*Source!I225</f>
        <v>0.35450405999999995</v>
      </c>
      <c r="J1009">
        <f>SmtRes!AO1144</f>
        <v>1</v>
      </c>
      <c r="K1009">
        <f>SmtRes!AF1144</f>
        <v>1.2</v>
      </c>
      <c r="L1009">
        <f>SmtRes!DB1144</f>
        <v>2.31</v>
      </c>
      <c r="M1009">
        <f>ROUND(ROUND(L1009*Source!I225, 2)*1, 2)</f>
        <v>0.42</v>
      </c>
      <c r="N1009">
        <f>SmtRes!AB1144</f>
        <v>17.059999999999999</v>
      </c>
      <c r="O1009">
        <f>ROUND(ROUND(L1009*Source!I225, 2)*SmtRes!DA1144, 2)</f>
        <v>5.97</v>
      </c>
      <c r="P1009">
        <f>SmtRes!AG1144</f>
        <v>0</v>
      </c>
      <c r="Q1009">
        <f>SmtRes!DC1144</f>
        <v>0</v>
      </c>
      <c r="R1009">
        <f>ROUND(ROUND(Q1009*Source!I225, 2)*1, 2)</f>
        <v>0</v>
      </c>
      <c r="S1009">
        <f>SmtRes!AC1144</f>
        <v>0</v>
      </c>
      <c r="T1009">
        <f>ROUND(ROUND(Q1009*Source!I225, 2)*SmtRes!AK1144, 2)</f>
        <v>0</v>
      </c>
      <c r="U1009">
        <v>2</v>
      </c>
      <c r="Z1009">
        <f>SmtRes!X1144</f>
        <v>-1135352110</v>
      </c>
      <c r="AA1009">
        <v>-1753312835</v>
      </c>
      <c r="AB1009">
        <v>-897136582</v>
      </c>
    </row>
    <row r="1010" spans="1:28" x14ac:dyDescent="0.2">
      <c r="A1010">
        <v>20</v>
      </c>
      <c r="B1010">
        <v>1143</v>
      </c>
      <c r="C1010">
        <v>2</v>
      </c>
      <c r="D1010">
        <v>0</v>
      </c>
      <c r="E1010">
        <f>SmtRes!AV1143</f>
        <v>0</v>
      </c>
      <c r="F1010" t="str">
        <f>SmtRes!I1143</f>
        <v>91.14.02-001</v>
      </c>
      <c r="G1010" t="str">
        <f>SmtRes!K1143</f>
        <v>Автомобили бортовые, грузоподъемность до 5 т</v>
      </c>
      <c r="H1010" t="str">
        <f>SmtRes!O1143</f>
        <v>маш.-ч</v>
      </c>
      <c r="I1010">
        <f>SmtRes!Y1143*Source!I225</f>
        <v>4.6134089999999996E-2</v>
      </c>
      <c r="J1010">
        <f>SmtRes!AO1143</f>
        <v>1</v>
      </c>
      <c r="K1010">
        <f>SmtRes!AF1143</f>
        <v>86.79</v>
      </c>
      <c r="L1010">
        <f>SmtRes!DB1143</f>
        <v>21.81</v>
      </c>
      <c r="M1010">
        <f>ROUND(ROUND(L1010*Source!I225, 2)*1, 2)</f>
        <v>4</v>
      </c>
      <c r="N1010">
        <f>SmtRes!AB1143</f>
        <v>1234.1500000000001</v>
      </c>
      <c r="O1010">
        <f>ROUND(ROUND(L1010*Source!I225, 2)*SmtRes!DA1143, 2)</f>
        <v>56.88</v>
      </c>
      <c r="P1010">
        <f>SmtRes!AG1143</f>
        <v>10.130000000000001</v>
      </c>
      <c r="Q1010">
        <f>SmtRes!DC1143</f>
        <v>2.79</v>
      </c>
      <c r="R1010">
        <f>ROUND(ROUND(Q1010*Source!I225, 2)*1, 2)</f>
        <v>0.51</v>
      </c>
      <c r="S1010">
        <f>SmtRes!AC1143</f>
        <v>495.96</v>
      </c>
      <c r="T1010">
        <f>ROUND(ROUND(Q1010*Source!I225, 2)*SmtRes!AK1143, 2)</f>
        <v>24.97</v>
      </c>
      <c r="U1010">
        <v>2</v>
      </c>
      <c r="Z1010">
        <f>SmtRes!X1143</f>
        <v>1171957361</v>
      </c>
      <c r="AA1010">
        <v>1399406067</v>
      </c>
      <c r="AB1010">
        <v>-337305530</v>
      </c>
    </row>
    <row r="1011" spans="1:28" x14ac:dyDescent="0.2">
      <c r="A1011">
        <v>20</v>
      </c>
      <c r="B1011">
        <v>1142</v>
      </c>
      <c r="C1011">
        <v>2</v>
      </c>
      <c r="D1011">
        <v>0</v>
      </c>
      <c r="E1011">
        <f>SmtRes!AV1142</f>
        <v>0</v>
      </c>
      <c r="F1011" t="str">
        <f>SmtRes!I1142</f>
        <v>91.05.06-007</v>
      </c>
      <c r="G1011" t="str">
        <f>SmtRes!K1142</f>
        <v>Краны на гусеничном ходу, грузоподъемность 25 т</v>
      </c>
      <c r="H1011" t="str">
        <f>SmtRes!O1142</f>
        <v>маш.-ч</v>
      </c>
      <c r="I1011">
        <f>SmtRes!Y1142*Source!I225</f>
        <v>0.87411959999999989</v>
      </c>
      <c r="J1011">
        <f>SmtRes!AO1142</f>
        <v>1</v>
      </c>
      <c r="K1011">
        <f>SmtRes!AF1142</f>
        <v>113.19</v>
      </c>
      <c r="L1011">
        <f>SmtRes!DB1142</f>
        <v>538.89</v>
      </c>
      <c r="M1011">
        <f>ROUND(ROUND(L1011*Source!I225, 2)*1, 2)</f>
        <v>98.94</v>
      </c>
      <c r="N1011">
        <f>SmtRes!AB1142</f>
        <v>1609.56</v>
      </c>
      <c r="O1011">
        <f>ROUND(ROUND(L1011*Source!I225, 2)*SmtRes!DA1142, 2)</f>
        <v>1406.93</v>
      </c>
      <c r="P1011">
        <f>SmtRes!AG1142</f>
        <v>11.84</v>
      </c>
      <c r="Q1011">
        <f>SmtRes!DC1142</f>
        <v>62</v>
      </c>
      <c r="R1011">
        <f>ROUND(ROUND(Q1011*Source!I225, 2)*1, 2)</f>
        <v>11.38</v>
      </c>
      <c r="S1011">
        <f>SmtRes!AC1142</f>
        <v>579.69000000000005</v>
      </c>
      <c r="T1011">
        <f>ROUND(ROUND(Q1011*Source!I225, 2)*SmtRes!AK1142, 2)</f>
        <v>557.16</v>
      </c>
      <c r="U1011">
        <v>2</v>
      </c>
      <c r="Z1011">
        <f>SmtRes!X1142</f>
        <v>1922779253</v>
      </c>
      <c r="AA1011">
        <v>-1032718173</v>
      </c>
      <c r="AB1011">
        <v>-426848949</v>
      </c>
    </row>
    <row r="1012" spans="1:28" x14ac:dyDescent="0.2">
      <c r="A1012">
        <v>20</v>
      </c>
      <c r="B1012">
        <v>1141</v>
      </c>
      <c r="C1012">
        <v>2</v>
      </c>
      <c r="D1012">
        <v>0</v>
      </c>
      <c r="E1012">
        <f>SmtRes!AV1141</f>
        <v>0</v>
      </c>
      <c r="F1012" t="str">
        <f>SmtRes!I1141</f>
        <v>91.05.05-014</v>
      </c>
      <c r="G1012" t="str">
        <f>SmtRes!K1141</f>
        <v>Краны на автомобильном ходу, грузоподъемность 10 т</v>
      </c>
      <c r="H1012" t="str">
        <f>SmtRes!O1141</f>
        <v>маш.-ч</v>
      </c>
      <c r="I1012">
        <f>SmtRes!Y1141*Source!I225</f>
        <v>2.9137319999999998E-2</v>
      </c>
      <c r="J1012">
        <f>SmtRes!AO1141</f>
        <v>1</v>
      </c>
      <c r="K1012">
        <f>SmtRes!AF1141</f>
        <v>112.77</v>
      </c>
      <c r="L1012">
        <f>SmtRes!DB1141</f>
        <v>17.89</v>
      </c>
      <c r="M1012">
        <f>ROUND(ROUND(L1012*Source!I225, 2)*1, 2)</f>
        <v>3.28</v>
      </c>
      <c r="N1012">
        <f>SmtRes!AB1141</f>
        <v>1603.59</v>
      </c>
      <c r="O1012">
        <f>ROUND(ROUND(L1012*Source!I225, 2)*SmtRes!DA1141, 2)</f>
        <v>46.64</v>
      </c>
      <c r="P1012">
        <f>SmtRes!AG1141</f>
        <v>11.84</v>
      </c>
      <c r="Q1012">
        <f>SmtRes!DC1141</f>
        <v>2.0699999999999998</v>
      </c>
      <c r="R1012">
        <f>ROUND(ROUND(Q1012*Source!I225, 2)*1, 2)</f>
        <v>0.38</v>
      </c>
      <c r="S1012">
        <f>SmtRes!AC1141</f>
        <v>579.69000000000005</v>
      </c>
      <c r="T1012">
        <f>ROUND(ROUND(Q1012*Source!I225, 2)*SmtRes!AK1141, 2)</f>
        <v>18.600000000000001</v>
      </c>
      <c r="U1012">
        <v>2</v>
      </c>
      <c r="Z1012">
        <f>SmtRes!X1141</f>
        <v>903590057</v>
      </c>
      <c r="AA1012">
        <v>1187349410</v>
      </c>
      <c r="AB1012">
        <v>135634892</v>
      </c>
    </row>
    <row r="1013" spans="1:28" x14ac:dyDescent="0.2">
      <c r="A1013">
        <v>20</v>
      </c>
      <c r="B1013">
        <v>1140</v>
      </c>
      <c r="C1013">
        <v>2</v>
      </c>
      <c r="D1013">
        <v>0</v>
      </c>
      <c r="E1013">
        <f>SmtRes!AV1140</f>
        <v>0</v>
      </c>
      <c r="F1013" t="str">
        <f>SmtRes!I1140</f>
        <v>91.05.02-005</v>
      </c>
      <c r="G1013" t="str">
        <f>SmtRes!K1140</f>
        <v>Краны козловые, грузоподъемность 32 т</v>
      </c>
      <c r="H1013" t="str">
        <f>SmtRes!O1140</f>
        <v>маш.-ч</v>
      </c>
      <c r="I1013">
        <f>SmtRes!Y1140*Source!I225</f>
        <v>2.4281099999999996E-2</v>
      </c>
      <c r="J1013">
        <f>SmtRes!AO1140</f>
        <v>1</v>
      </c>
      <c r="K1013">
        <f>SmtRes!AF1140</f>
        <v>121.8</v>
      </c>
      <c r="L1013">
        <f>SmtRes!DB1140</f>
        <v>16.11</v>
      </c>
      <c r="M1013">
        <f>ROUND(ROUND(L1013*Source!I225, 2)*1, 2)</f>
        <v>2.96</v>
      </c>
      <c r="N1013">
        <f>SmtRes!AB1140</f>
        <v>1732</v>
      </c>
      <c r="O1013">
        <f>ROUND(ROUND(L1013*Source!I225, 2)*SmtRes!DA1140, 2)</f>
        <v>42.09</v>
      </c>
      <c r="P1013">
        <f>SmtRes!AG1140</f>
        <v>13.49</v>
      </c>
      <c r="Q1013">
        <f>SmtRes!DC1140</f>
        <v>1.96</v>
      </c>
      <c r="R1013">
        <f>ROUND(ROUND(Q1013*Source!I225, 2)*1, 2)</f>
        <v>0.36</v>
      </c>
      <c r="S1013">
        <f>SmtRes!AC1140</f>
        <v>660.47</v>
      </c>
      <c r="T1013">
        <f>ROUND(ROUND(Q1013*Source!I225, 2)*SmtRes!AK1140, 2)</f>
        <v>17.63</v>
      </c>
      <c r="U1013">
        <v>2</v>
      </c>
      <c r="Z1013">
        <f>SmtRes!X1140</f>
        <v>1732737796</v>
      </c>
      <c r="AA1013">
        <v>421420774</v>
      </c>
      <c r="AB1013">
        <v>1837299789</v>
      </c>
    </row>
    <row r="1014" spans="1:28" x14ac:dyDescent="0.2">
      <c r="A1014">
        <v>20</v>
      </c>
      <c r="B1014">
        <v>1138</v>
      </c>
      <c r="C1014">
        <v>1</v>
      </c>
      <c r="D1014">
        <v>0</v>
      </c>
      <c r="E1014">
        <f>SmtRes!AV1138</f>
        <v>1</v>
      </c>
      <c r="F1014" t="str">
        <f>SmtRes!I1138</f>
        <v>1-100-32-82</v>
      </c>
      <c r="G1014" t="str">
        <f>SmtRes!K1138</f>
        <v>Рабочий среднего разряда 3.2</v>
      </c>
      <c r="H1014" t="str">
        <f>SmtRes!O1138</f>
        <v>чел.-ч.</v>
      </c>
      <c r="I1014">
        <f>SmtRes!Y1138*Source!I225</f>
        <v>15.365080079999998</v>
      </c>
      <c r="J1014">
        <f>SmtRes!AO1138</f>
        <v>1</v>
      </c>
      <c r="K1014">
        <f>SmtRes!AH1138</f>
        <v>7.81</v>
      </c>
      <c r="L1014">
        <f>SmtRes!DB1138</f>
        <v>718.97</v>
      </c>
      <c r="M1014">
        <f>ROUND(ROUND(L1014*Source!I225, 2)*1, 2)</f>
        <v>132</v>
      </c>
      <c r="N1014">
        <f>SmtRes!AD1138</f>
        <v>382.38</v>
      </c>
      <c r="O1014">
        <f>ROUND(ROUND(L1014*Source!I225, 2)*SmtRes!DA1138, 2)</f>
        <v>6462.72</v>
      </c>
      <c r="P1014">
        <f>SmtRes!AG1138</f>
        <v>0</v>
      </c>
      <c r="Q1014">
        <f>SmtRes!DC1138</f>
        <v>0</v>
      </c>
      <c r="R1014">
        <f>ROUND(ROUND(Q1014*Source!I225, 2)*1, 2)</f>
        <v>0</v>
      </c>
      <c r="S1014">
        <f>SmtRes!AC1138</f>
        <v>0</v>
      </c>
      <c r="T1014">
        <f>ROUND(ROUND(Q1014*Source!I225, 2)*SmtRes!AK1138, 2)</f>
        <v>0</v>
      </c>
      <c r="U1014">
        <v>1</v>
      </c>
      <c r="Z1014">
        <f>SmtRes!X1138</f>
        <v>-1308667438</v>
      </c>
      <c r="AA1014">
        <v>-1796054904</v>
      </c>
      <c r="AB1014">
        <v>-783202528</v>
      </c>
    </row>
    <row r="1015" spans="1:28" x14ac:dyDescent="0.2">
      <c r="A1015">
        <v>20</v>
      </c>
      <c r="B1015">
        <v>1165</v>
      </c>
      <c r="C1015">
        <v>2</v>
      </c>
      <c r="D1015">
        <v>0</v>
      </c>
      <c r="E1015">
        <f>SmtRes!AV1165</f>
        <v>0</v>
      </c>
      <c r="F1015" t="str">
        <f>SmtRes!I1165</f>
        <v>91.18.01-007</v>
      </c>
      <c r="G1015" t="str">
        <f>SmtRes!K1165</f>
        <v>Компрессоры передвижные с двигателем внутреннего сгорания, давлением до 686 кПа (7 ат), производительность до 5 м3/мин</v>
      </c>
      <c r="H1015" t="str">
        <f>SmtRes!O1165</f>
        <v>маш.-ч</v>
      </c>
      <c r="I1015">
        <f>SmtRes!Y1165*Source!I227</f>
        <v>341.77632</v>
      </c>
      <c r="J1015">
        <f>SmtRes!AO1165</f>
        <v>1</v>
      </c>
      <c r="K1015">
        <f>SmtRes!AF1165</f>
        <v>91.1</v>
      </c>
      <c r="L1015">
        <f>SmtRes!DB1165</f>
        <v>38.549999999999997</v>
      </c>
      <c r="M1015">
        <f>ROUND(ROUND(L1015*Source!I227, 2)*1, 2)</f>
        <v>31132.98</v>
      </c>
      <c r="N1015">
        <f>SmtRes!AB1165</f>
        <v>1295.44</v>
      </c>
      <c r="O1015">
        <f>ROUND(ROUND(L1015*Source!I227, 2)*SmtRes!DA1165, 2)</f>
        <v>442710.98</v>
      </c>
      <c r="P1015">
        <f>SmtRes!AG1165</f>
        <v>8.82</v>
      </c>
      <c r="Q1015">
        <f>SmtRes!DC1165</f>
        <v>4.0999999999999996</v>
      </c>
      <c r="R1015">
        <f>ROUND(ROUND(Q1015*Source!I227, 2)*1, 2)</f>
        <v>3311.16</v>
      </c>
      <c r="S1015">
        <f>SmtRes!AC1165</f>
        <v>431.83</v>
      </c>
      <c r="T1015">
        <f>ROUND(ROUND(Q1015*Source!I227, 2)*SmtRes!AK1165, 2)</f>
        <v>162114.39000000001</v>
      </c>
      <c r="U1015">
        <v>2</v>
      </c>
      <c r="Z1015">
        <f>SmtRes!X1165</f>
        <v>-1956901277</v>
      </c>
      <c r="AA1015">
        <v>-1719270144</v>
      </c>
      <c r="AB1015">
        <v>1216211151</v>
      </c>
    </row>
    <row r="1016" spans="1:28" x14ac:dyDescent="0.2">
      <c r="A1016">
        <v>20</v>
      </c>
      <c r="B1016">
        <v>1164</v>
      </c>
      <c r="C1016">
        <v>2</v>
      </c>
      <c r="D1016">
        <v>0</v>
      </c>
      <c r="E1016">
        <f>SmtRes!AV1164</f>
        <v>0</v>
      </c>
      <c r="F1016" t="str">
        <f>SmtRes!I1164</f>
        <v>91.14.02-001</v>
      </c>
      <c r="G1016" t="str">
        <f>SmtRes!K1164</f>
        <v>Автомобили бортовые, грузоподъемность до 5 т</v>
      </c>
      <c r="H1016" t="str">
        <f>SmtRes!O1164</f>
        <v>маш.-ч</v>
      </c>
      <c r="I1016">
        <f>SmtRes!Y1164*Source!I227</f>
        <v>128.16611999999998</v>
      </c>
      <c r="J1016">
        <f>SmtRes!AO1164</f>
        <v>1</v>
      </c>
      <c r="K1016">
        <f>SmtRes!AF1164</f>
        <v>86.79</v>
      </c>
      <c r="L1016">
        <f>SmtRes!DB1164</f>
        <v>13.77</v>
      </c>
      <c r="M1016">
        <f>ROUND(ROUND(L1016*Source!I227, 2)*1, 2)</f>
        <v>11120.65</v>
      </c>
      <c r="N1016">
        <f>SmtRes!AB1164</f>
        <v>1234.1500000000001</v>
      </c>
      <c r="O1016">
        <f>ROUND(ROUND(L1016*Source!I227, 2)*SmtRes!DA1164, 2)</f>
        <v>158135.64000000001</v>
      </c>
      <c r="P1016">
        <f>SmtRes!AG1164</f>
        <v>10.130000000000001</v>
      </c>
      <c r="Q1016">
        <f>SmtRes!DC1164</f>
        <v>1.77</v>
      </c>
      <c r="R1016">
        <f>ROUND(ROUND(Q1016*Source!I227, 2)*1, 2)</f>
        <v>1429.45</v>
      </c>
      <c r="S1016">
        <f>SmtRes!AC1164</f>
        <v>495.96</v>
      </c>
      <c r="T1016">
        <f>ROUND(ROUND(Q1016*Source!I227, 2)*SmtRes!AK1164, 2)</f>
        <v>69985.87</v>
      </c>
      <c r="U1016">
        <v>2</v>
      </c>
      <c r="Z1016">
        <f>SmtRes!X1164</f>
        <v>1171957361</v>
      </c>
      <c r="AA1016">
        <v>1399406067</v>
      </c>
      <c r="AB1016">
        <v>-337305530</v>
      </c>
    </row>
    <row r="1017" spans="1:28" x14ac:dyDescent="0.2">
      <c r="A1017">
        <v>20</v>
      </c>
      <c r="B1017">
        <v>1163</v>
      </c>
      <c r="C1017">
        <v>2</v>
      </c>
      <c r="D1017">
        <v>0</v>
      </c>
      <c r="E1017">
        <f>SmtRes!AV1163</f>
        <v>0</v>
      </c>
      <c r="F1017" t="str">
        <f>SmtRes!I1163</f>
        <v>91.06.05-011</v>
      </c>
      <c r="G1017" t="str">
        <f>SmtRes!K1163</f>
        <v>Погрузчик, грузоподъемность 5 т</v>
      </c>
      <c r="H1017" t="str">
        <f>SmtRes!O1163</f>
        <v>маш.-ч</v>
      </c>
      <c r="I1017">
        <f>SmtRes!Y1163*Source!I227</f>
        <v>21.36102</v>
      </c>
      <c r="J1017">
        <f>SmtRes!AO1163</f>
        <v>1</v>
      </c>
      <c r="K1017">
        <f>SmtRes!AF1163</f>
        <v>93.73</v>
      </c>
      <c r="L1017">
        <f>SmtRes!DB1163</f>
        <v>2.4700000000000002</v>
      </c>
      <c r="M1017">
        <f>ROUND(ROUND(L1017*Source!I227, 2)*1, 2)</f>
        <v>1994.77</v>
      </c>
      <c r="N1017">
        <f>SmtRes!AB1163</f>
        <v>1332.84</v>
      </c>
      <c r="O1017">
        <f>ROUND(ROUND(L1017*Source!I227, 2)*SmtRes!DA1163, 2)</f>
        <v>28365.63</v>
      </c>
      <c r="P1017">
        <f>SmtRes!AG1163</f>
        <v>8.82</v>
      </c>
      <c r="Q1017">
        <f>SmtRes!DC1163</f>
        <v>0.26</v>
      </c>
      <c r="R1017">
        <f>ROUND(ROUND(Q1017*Source!I227, 2)*1, 2)</f>
        <v>209.98</v>
      </c>
      <c r="S1017">
        <f>SmtRes!AC1163</f>
        <v>431.83</v>
      </c>
      <c r="T1017">
        <f>ROUND(ROUND(Q1017*Source!I227, 2)*SmtRes!AK1163, 2)</f>
        <v>10280.620000000001</v>
      </c>
      <c r="U1017">
        <v>2</v>
      </c>
      <c r="Z1017">
        <f>SmtRes!X1163</f>
        <v>-1700234874</v>
      </c>
      <c r="AA1017">
        <v>2121311066</v>
      </c>
      <c r="AB1017">
        <v>1471398549</v>
      </c>
    </row>
    <row r="1018" spans="1:28" x14ac:dyDescent="0.2">
      <c r="A1018">
        <v>20</v>
      </c>
      <c r="B1018">
        <v>1162</v>
      </c>
      <c r="C1018">
        <v>2</v>
      </c>
      <c r="D1018">
        <v>0</v>
      </c>
      <c r="E1018">
        <f>SmtRes!AV1162</f>
        <v>0</v>
      </c>
      <c r="F1018" t="str">
        <f>SmtRes!I1162</f>
        <v>91.06.03-060</v>
      </c>
      <c r="G1018" t="str">
        <f>SmtRes!K1162</f>
        <v>Лебедки электрические тяговым усилием до 5,79 кН (0,59 т)</v>
      </c>
      <c r="H1018" t="str">
        <f>SmtRes!O1162</f>
        <v>маш.-ч</v>
      </c>
      <c r="I1018">
        <f>SmtRes!Y1162*Source!I227</f>
        <v>10.68051</v>
      </c>
      <c r="J1018">
        <f>SmtRes!AO1162</f>
        <v>1</v>
      </c>
      <c r="K1018">
        <f>SmtRes!AF1162</f>
        <v>1.73</v>
      </c>
      <c r="L1018">
        <f>SmtRes!DB1162</f>
        <v>0.03</v>
      </c>
      <c r="M1018">
        <f>ROUND(ROUND(L1018*Source!I227, 2)*1, 2)</f>
        <v>24.23</v>
      </c>
      <c r="N1018">
        <f>SmtRes!AB1162</f>
        <v>24.6</v>
      </c>
      <c r="O1018">
        <f>ROUND(ROUND(L1018*Source!I227, 2)*SmtRes!DA1162, 2)</f>
        <v>344.55</v>
      </c>
      <c r="P1018">
        <f>SmtRes!AG1162</f>
        <v>0</v>
      </c>
      <c r="Q1018">
        <f>SmtRes!DC1162</f>
        <v>0</v>
      </c>
      <c r="R1018">
        <f>ROUND(ROUND(Q1018*Source!I227, 2)*1, 2)</f>
        <v>0</v>
      </c>
      <c r="S1018">
        <f>SmtRes!AC1162</f>
        <v>0</v>
      </c>
      <c r="T1018">
        <f>ROUND(ROUND(Q1018*Source!I227, 2)*SmtRes!AK1162, 2)</f>
        <v>0</v>
      </c>
      <c r="U1018">
        <v>2</v>
      </c>
      <c r="Z1018">
        <f>SmtRes!X1162</f>
        <v>-767668894</v>
      </c>
      <c r="AA1018">
        <v>-335102540</v>
      </c>
      <c r="AB1018">
        <v>-991902837</v>
      </c>
    </row>
    <row r="1019" spans="1:28" x14ac:dyDescent="0.2">
      <c r="A1019">
        <v>20</v>
      </c>
      <c r="B1019">
        <v>1160</v>
      </c>
      <c r="C1019">
        <v>1</v>
      </c>
      <c r="D1019">
        <v>0</v>
      </c>
      <c r="E1019">
        <f>SmtRes!AV1160</f>
        <v>1</v>
      </c>
      <c r="F1019" t="str">
        <f>SmtRes!I1160</f>
        <v>1-100-30-82</v>
      </c>
      <c r="G1019" t="str">
        <f>SmtRes!K1160</f>
        <v>Рабочий среднего разряда 3</v>
      </c>
      <c r="H1019" t="str">
        <f>SmtRes!O1160</f>
        <v>чел.-ч.</v>
      </c>
      <c r="I1019">
        <f>SmtRes!Y1160*Source!I227</f>
        <v>811.71875999999997</v>
      </c>
      <c r="J1019">
        <f>SmtRes!AO1160</f>
        <v>1</v>
      </c>
      <c r="K1019">
        <f>SmtRes!AH1160</f>
        <v>7.61</v>
      </c>
      <c r="L1019">
        <f>SmtRes!DB1160</f>
        <v>8.41</v>
      </c>
      <c r="M1019">
        <f>ROUND(ROUND(L1019*Source!I227, 2)*1, 2)</f>
        <v>6791.92</v>
      </c>
      <c r="N1019">
        <f>SmtRes!AD1160</f>
        <v>372.59</v>
      </c>
      <c r="O1019">
        <f>ROUND(ROUND(L1019*Source!I227, 2)*SmtRes!DA1160, 2)</f>
        <v>332532.40000000002</v>
      </c>
      <c r="P1019">
        <f>SmtRes!AG1160</f>
        <v>0</v>
      </c>
      <c r="Q1019">
        <f>SmtRes!DC1160</f>
        <v>0</v>
      </c>
      <c r="R1019">
        <f>ROUND(ROUND(Q1019*Source!I227, 2)*1, 2)</f>
        <v>0</v>
      </c>
      <c r="S1019">
        <f>SmtRes!AC1160</f>
        <v>0</v>
      </c>
      <c r="T1019">
        <f>ROUND(ROUND(Q1019*Source!I227, 2)*SmtRes!AK1160, 2)</f>
        <v>0</v>
      </c>
      <c r="U1019">
        <v>1</v>
      </c>
      <c r="Z1019">
        <f>SmtRes!X1160</f>
        <v>1777410698</v>
      </c>
      <c r="AA1019">
        <v>1643814247</v>
      </c>
      <c r="AB1019">
        <v>-2094203102</v>
      </c>
    </row>
    <row r="1020" spans="1:28" x14ac:dyDescent="0.2">
      <c r="A1020">
        <f>Source!A228</f>
        <v>17</v>
      </c>
      <c r="B1020">
        <v>228</v>
      </c>
      <c r="C1020">
        <v>3</v>
      </c>
      <c r="D1020">
        <f>Source!BI228</f>
        <v>1</v>
      </c>
      <c r="E1020">
        <f>Source!FS228</f>
        <v>0</v>
      </c>
      <c r="F1020" t="str">
        <f>Source!F228</f>
        <v>01.7.07.29-0131</v>
      </c>
      <c r="G1020" t="str">
        <f>Source!G228</f>
        <v>Купершлак</v>
      </c>
      <c r="H1020" t="str">
        <f>Source!H228</f>
        <v>т</v>
      </c>
      <c r="I1020">
        <f>Source!I228</f>
        <v>30.687999999999999</v>
      </c>
      <c r="J1020">
        <v>1</v>
      </c>
      <c r="K1020">
        <f>Source!AC228</f>
        <v>1569.04</v>
      </c>
      <c r="M1020">
        <f>ROUND(K1020*I1020, 2)</f>
        <v>48150.7</v>
      </c>
      <c r="N1020">
        <f>Source!AC228*IF(Source!BC228&lt;&gt; 0, Source!BC228, 1)</f>
        <v>15000.0224</v>
      </c>
      <c r="O1020">
        <f>ROUND(N1020*I1020, 2)</f>
        <v>460320.69</v>
      </c>
      <c r="P1020">
        <f>Source!AE228</f>
        <v>0</v>
      </c>
      <c r="R1020">
        <f>ROUND(P1020*I1020, 2)</f>
        <v>0</v>
      </c>
      <c r="S1020">
        <f>Source!AE228*IF(Source!BS228&lt;&gt; 0, Source!BS228, 1)</f>
        <v>0</v>
      </c>
      <c r="T1020">
        <f>ROUND(S1020*I1020, 2)</f>
        <v>0</v>
      </c>
      <c r="U1020">
        <v>3</v>
      </c>
      <c r="Z1020">
        <f>Source!GF228</f>
        <v>-610173048</v>
      </c>
      <c r="AA1020">
        <v>-516594831</v>
      </c>
      <c r="AB1020">
        <v>1717925039</v>
      </c>
    </row>
    <row r="1021" spans="1:28" x14ac:dyDescent="0.2">
      <c r="A1021">
        <v>20</v>
      </c>
      <c r="B1021">
        <v>1167</v>
      </c>
      <c r="C1021">
        <v>1</v>
      </c>
      <c r="D1021">
        <v>0</v>
      </c>
      <c r="E1021">
        <f>SmtRes!AV1167</f>
        <v>1</v>
      </c>
      <c r="F1021" t="str">
        <f>SmtRes!I1167</f>
        <v>1-100-30-82</v>
      </c>
      <c r="G1021" t="str">
        <f>SmtRes!K1167</f>
        <v>Рабочий среднего разряда 3</v>
      </c>
      <c r="H1021" t="str">
        <f>SmtRes!O1167</f>
        <v>чел.-ч.</v>
      </c>
      <c r="I1021">
        <f>SmtRes!Y1167*Source!I229</f>
        <v>106.80509999999998</v>
      </c>
      <c r="J1021">
        <f>SmtRes!AO1167</f>
        <v>1</v>
      </c>
      <c r="K1021">
        <f>SmtRes!AH1167</f>
        <v>7.61</v>
      </c>
      <c r="L1021">
        <f>SmtRes!DB1167</f>
        <v>1.1100000000000001</v>
      </c>
      <c r="M1021">
        <f>ROUND(ROUND(L1021*Source!I229, 2)*1, 2)</f>
        <v>896.44</v>
      </c>
      <c r="N1021">
        <f>SmtRes!AD1167</f>
        <v>372.59</v>
      </c>
      <c r="O1021">
        <f>ROUND(ROUND(L1021*Source!I229, 2)*SmtRes!DA1167, 2)</f>
        <v>43889.7</v>
      </c>
      <c r="P1021">
        <f>SmtRes!AG1167</f>
        <v>0</v>
      </c>
      <c r="Q1021">
        <f>SmtRes!DC1167</f>
        <v>0</v>
      </c>
      <c r="R1021">
        <f>ROUND(ROUND(Q1021*Source!I229, 2)*1, 2)</f>
        <v>0</v>
      </c>
      <c r="S1021">
        <f>SmtRes!AC1167</f>
        <v>0</v>
      </c>
      <c r="T1021">
        <f>ROUND(ROUND(Q1021*Source!I229, 2)*SmtRes!AK1167, 2)</f>
        <v>0</v>
      </c>
      <c r="U1021">
        <v>1</v>
      </c>
      <c r="Z1021">
        <f>SmtRes!X1167</f>
        <v>1777410698</v>
      </c>
      <c r="AA1021">
        <v>1643814247</v>
      </c>
      <c r="AB1021">
        <v>-2094203102</v>
      </c>
    </row>
    <row r="1022" spans="1:28" x14ac:dyDescent="0.2">
      <c r="A1022">
        <v>20</v>
      </c>
      <c r="B1022">
        <v>1174</v>
      </c>
      <c r="C1022">
        <v>3</v>
      </c>
      <c r="D1022">
        <v>0</v>
      </c>
      <c r="E1022">
        <f>SmtRes!AV1174</f>
        <v>0</v>
      </c>
      <c r="F1022" t="str">
        <f>SmtRes!I1174</f>
        <v>14.5.09.11-0101</v>
      </c>
      <c r="G1022" t="str">
        <f>SmtRes!K1174</f>
        <v>Уайт-спирит</v>
      </c>
      <c r="H1022" t="str">
        <f>SmtRes!O1174</f>
        <v>т</v>
      </c>
      <c r="I1022">
        <f>SmtRes!Y1174*Source!I230</f>
        <v>0.26650800000000002</v>
      </c>
      <c r="J1022">
        <f>SmtRes!AO1174</f>
        <v>1</v>
      </c>
      <c r="K1022">
        <f>SmtRes!AE1174</f>
        <v>7971.09</v>
      </c>
      <c r="L1022">
        <f>SmtRes!DB1174</f>
        <v>263.05</v>
      </c>
      <c r="M1022">
        <f>ROUND(ROUND(L1022*Source!I230, 2)*1, 2)</f>
        <v>2124.39</v>
      </c>
      <c r="N1022">
        <f>SmtRes!AA1174</f>
        <v>76203.62</v>
      </c>
      <c r="O1022">
        <f>ROUND(ROUND(L1022*Source!I230, 2)*SmtRes!DA1174, 2)</f>
        <v>20309.169999999998</v>
      </c>
      <c r="P1022">
        <f>SmtRes!AG1174</f>
        <v>0</v>
      </c>
      <c r="Q1022">
        <f>SmtRes!DC1174</f>
        <v>0</v>
      </c>
      <c r="R1022">
        <f>ROUND(ROUND(Q1022*Source!I230, 2)*1, 2)</f>
        <v>0</v>
      </c>
      <c r="S1022">
        <f>SmtRes!AC1174</f>
        <v>0</v>
      </c>
      <c r="T1022">
        <f>ROUND(ROUND(Q1022*Source!I230, 2)*SmtRes!AK1174, 2)</f>
        <v>0</v>
      </c>
      <c r="U1022">
        <v>3</v>
      </c>
      <c r="Z1022">
        <f>SmtRes!X1174</f>
        <v>1746135865</v>
      </c>
      <c r="AA1022">
        <v>-859832542</v>
      </c>
      <c r="AB1022">
        <v>345637084</v>
      </c>
    </row>
    <row r="1023" spans="1:28" x14ac:dyDescent="0.2">
      <c r="A1023">
        <v>20</v>
      </c>
      <c r="B1023">
        <v>1173</v>
      </c>
      <c r="C1023">
        <v>3</v>
      </c>
      <c r="D1023">
        <v>0</v>
      </c>
      <c r="E1023">
        <f>SmtRes!AV1173</f>
        <v>0</v>
      </c>
      <c r="F1023" t="str">
        <f>SmtRes!I1173</f>
        <v>01.7.20.08-0051</v>
      </c>
      <c r="G1023" t="str">
        <f>SmtRes!K1173</f>
        <v>Ветошь</v>
      </c>
      <c r="H1023" t="str">
        <f>SmtRes!O1173</f>
        <v>кг</v>
      </c>
      <c r="I1023">
        <f>SmtRes!Y1173*Source!I230</f>
        <v>40.380000000000003</v>
      </c>
      <c r="J1023">
        <f>SmtRes!AO1173</f>
        <v>1</v>
      </c>
      <c r="K1023">
        <f>SmtRes!AE1173</f>
        <v>1.74</v>
      </c>
      <c r="L1023">
        <f>SmtRes!DB1173</f>
        <v>8.6999999999999993</v>
      </c>
      <c r="M1023">
        <f>ROUND(ROUND(L1023*Source!I230, 2)*1, 2)</f>
        <v>70.260000000000005</v>
      </c>
      <c r="N1023">
        <f>SmtRes!AA1173</f>
        <v>16.63</v>
      </c>
      <c r="O1023">
        <f>ROUND(ROUND(L1023*Source!I230, 2)*SmtRes!DA1173, 2)</f>
        <v>671.69</v>
      </c>
      <c r="P1023">
        <f>SmtRes!AG1173</f>
        <v>0</v>
      </c>
      <c r="Q1023">
        <f>SmtRes!DC1173</f>
        <v>0</v>
      </c>
      <c r="R1023">
        <f>ROUND(ROUND(Q1023*Source!I230, 2)*1, 2)</f>
        <v>0</v>
      </c>
      <c r="S1023">
        <f>SmtRes!AC1173</f>
        <v>0</v>
      </c>
      <c r="T1023">
        <f>ROUND(ROUND(Q1023*Source!I230, 2)*SmtRes!AK1173, 2)</f>
        <v>0</v>
      </c>
      <c r="U1023">
        <v>3</v>
      </c>
      <c r="Z1023">
        <f>SmtRes!X1173</f>
        <v>1160770243</v>
      </c>
      <c r="AA1023">
        <v>-1758302838</v>
      </c>
      <c r="AB1023">
        <v>462593541</v>
      </c>
    </row>
    <row r="1024" spans="1:28" x14ac:dyDescent="0.2">
      <c r="A1024">
        <v>20</v>
      </c>
      <c r="B1024">
        <v>1172</v>
      </c>
      <c r="C1024">
        <v>2</v>
      </c>
      <c r="D1024">
        <v>0</v>
      </c>
      <c r="E1024">
        <f>SmtRes!AV1172</f>
        <v>0</v>
      </c>
      <c r="F1024" t="str">
        <f>SmtRes!I1172</f>
        <v>91.14.02-001</v>
      </c>
      <c r="G1024" t="str">
        <f>SmtRes!K1172</f>
        <v>Автомобили бортовые, грузоподъемность до 5 т</v>
      </c>
      <c r="H1024" t="str">
        <f>SmtRes!O1172</f>
        <v>маш.-ч</v>
      </c>
      <c r="I1024">
        <f>SmtRes!Y1172*Source!I230</f>
        <v>0.2136102</v>
      </c>
      <c r="J1024">
        <f>SmtRes!AO1172</f>
        <v>1</v>
      </c>
      <c r="K1024">
        <f>SmtRes!AF1172</f>
        <v>86.79</v>
      </c>
      <c r="L1024">
        <f>SmtRes!DB1172</f>
        <v>2.2999999999999998</v>
      </c>
      <c r="M1024">
        <f>ROUND(ROUND(L1024*Source!I230, 2)*1, 2)</f>
        <v>18.57</v>
      </c>
      <c r="N1024">
        <f>SmtRes!AB1172</f>
        <v>1234.1500000000001</v>
      </c>
      <c r="O1024">
        <f>ROUND(ROUND(L1024*Source!I230, 2)*SmtRes!DA1172, 2)</f>
        <v>264.07</v>
      </c>
      <c r="P1024">
        <f>SmtRes!AG1172</f>
        <v>10.130000000000001</v>
      </c>
      <c r="Q1024">
        <f>SmtRes!DC1172</f>
        <v>0.28999999999999998</v>
      </c>
      <c r="R1024">
        <f>ROUND(ROUND(Q1024*Source!I230, 2)*1, 2)</f>
        <v>2.34</v>
      </c>
      <c r="S1024">
        <f>SmtRes!AC1172</f>
        <v>495.96</v>
      </c>
      <c r="T1024">
        <f>ROUND(ROUND(Q1024*Source!I230, 2)*SmtRes!AK1172, 2)</f>
        <v>114.57</v>
      </c>
      <c r="U1024">
        <v>2</v>
      </c>
      <c r="Z1024">
        <f>SmtRes!X1172</f>
        <v>1171957361</v>
      </c>
      <c r="AA1024">
        <v>1399406067</v>
      </c>
      <c r="AB1024">
        <v>-337305530</v>
      </c>
    </row>
    <row r="1025" spans="1:28" x14ac:dyDescent="0.2">
      <c r="A1025">
        <v>20</v>
      </c>
      <c r="B1025">
        <v>1171</v>
      </c>
      <c r="C1025">
        <v>2</v>
      </c>
      <c r="D1025">
        <v>0</v>
      </c>
      <c r="E1025">
        <f>SmtRes!AV1171</f>
        <v>0</v>
      </c>
      <c r="F1025" t="str">
        <f>SmtRes!I1171</f>
        <v>91.06.05-011</v>
      </c>
      <c r="G1025" t="str">
        <f>SmtRes!K1171</f>
        <v>Погрузчик, грузоподъемность 5 т</v>
      </c>
      <c r="H1025" t="str">
        <f>SmtRes!O1171</f>
        <v>маш.-ч</v>
      </c>
      <c r="I1025">
        <f>SmtRes!Y1171*Source!I230</f>
        <v>0.1068051</v>
      </c>
      <c r="J1025">
        <f>SmtRes!AO1171</f>
        <v>1</v>
      </c>
      <c r="K1025">
        <f>SmtRes!AF1171</f>
        <v>93.73</v>
      </c>
      <c r="L1025">
        <f>SmtRes!DB1171</f>
        <v>1.24</v>
      </c>
      <c r="M1025">
        <f>ROUND(ROUND(L1025*Source!I230, 2)*1, 2)</f>
        <v>10.01</v>
      </c>
      <c r="N1025">
        <f>SmtRes!AB1171</f>
        <v>1332.84</v>
      </c>
      <c r="O1025">
        <f>ROUND(ROUND(L1025*Source!I230, 2)*SmtRes!DA1171, 2)</f>
        <v>142.34</v>
      </c>
      <c r="P1025">
        <f>SmtRes!AG1171</f>
        <v>8.82</v>
      </c>
      <c r="Q1025">
        <f>SmtRes!DC1171</f>
        <v>0.13</v>
      </c>
      <c r="R1025">
        <f>ROUND(ROUND(Q1025*Source!I230, 2)*1, 2)</f>
        <v>1.05</v>
      </c>
      <c r="S1025">
        <f>SmtRes!AC1171</f>
        <v>431.83</v>
      </c>
      <c r="T1025">
        <f>ROUND(ROUND(Q1025*Source!I230, 2)*SmtRes!AK1171, 2)</f>
        <v>51.41</v>
      </c>
      <c r="U1025">
        <v>2</v>
      </c>
      <c r="Z1025">
        <f>SmtRes!X1171</f>
        <v>-1700234874</v>
      </c>
      <c r="AA1025">
        <v>2121311066</v>
      </c>
      <c r="AB1025">
        <v>1471398549</v>
      </c>
    </row>
    <row r="1026" spans="1:28" x14ac:dyDescent="0.2">
      <c r="A1026">
        <v>20</v>
      </c>
      <c r="B1026">
        <v>1170</v>
      </c>
      <c r="C1026">
        <v>2</v>
      </c>
      <c r="D1026">
        <v>0</v>
      </c>
      <c r="E1026">
        <f>SmtRes!AV1170</f>
        <v>0</v>
      </c>
      <c r="F1026" t="str">
        <f>SmtRes!I1170</f>
        <v>91.06.03-060</v>
      </c>
      <c r="G1026" t="str">
        <f>SmtRes!K1170</f>
        <v>Лебедки электрические тяговым усилием до 5,79 кН (0,59 т)</v>
      </c>
      <c r="H1026" t="str">
        <f>SmtRes!O1170</f>
        <v>маш.-ч</v>
      </c>
      <c r="I1026">
        <f>SmtRes!Y1170*Source!I230</f>
        <v>0.1068051</v>
      </c>
      <c r="J1026">
        <f>SmtRes!AO1170</f>
        <v>1</v>
      </c>
      <c r="K1026">
        <f>SmtRes!AF1170</f>
        <v>1.73</v>
      </c>
      <c r="L1026">
        <f>SmtRes!DB1170</f>
        <v>0.03</v>
      </c>
      <c r="M1026">
        <f>ROUND(ROUND(L1026*Source!I230, 2)*1, 2)</f>
        <v>0.24</v>
      </c>
      <c r="N1026">
        <f>SmtRes!AB1170</f>
        <v>24.6</v>
      </c>
      <c r="O1026">
        <f>ROUND(ROUND(L1026*Source!I230, 2)*SmtRes!DA1170, 2)</f>
        <v>3.41</v>
      </c>
      <c r="P1026">
        <f>SmtRes!AG1170</f>
        <v>0</v>
      </c>
      <c r="Q1026">
        <f>SmtRes!DC1170</f>
        <v>0</v>
      </c>
      <c r="R1026">
        <f>ROUND(ROUND(Q1026*Source!I230, 2)*1, 2)</f>
        <v>0</v>
      </c>
      <c r="S1026">
        <f>SmtRes!AC1170</f>
        <v>0</v>
      </c>
      <c r="T1026">
        <f>ROUND(ROUND(Q1026*Source!I230, 2)*SmtRes!AK1170, 2)</f>
        <v>0</v>
      </c>
      <c r="U1026">
        <v>2</v>
      </c>
      <c r="Z1026">
        <f>SmtRes!X1170</f>
        <v>-767668894</v>
      </c>
      <c r="AA1026">
        <v>-335102540</v>
      </c>
      <c r="AB1026">
        <v>-991902837</v>
      </c>
    </row>
    <row r="1027" spans="1:28" x14ac:dyDescent="0.2">
      <c r="A1027">
        <v>20</v>
      </c>
      <c r="B1027">
        <v>1168</v>
      </c>
      <c r="C1027">
        <v>1</v>
      </c>
      <c r="D1027">
        <v>0</v>
      </c>
      <c r="E1027">
        <f>SmtRes!AV1168</f>
        <v>1</v>
      </c>
      <c r="F1027" t="str">
        <f>SmtRes!I1168</f>
        <v>1-100-32-82</v>
      </c>
      <c r="G1027" t="str">
        <f>SmtRes!K1168</f>
        <v>Рабочий среднего разряда 3.2</v>
      </c>
      <c r="H1027" t="str">
        <f>SmtRes!O1168</f>
        <v>чел.-ч.</v>
      </c>
      <c r="I1027">
        <f>SmtRes!Y1168*Source!I230</f>
        <v>47.5282695</v>
      </c>
      <c r="J1027">
        <f>SmtRes!AO1168</f>
        <v>1</v>
      </c>
      <c r="K1027">
        <f>SmtRes!AH1168</f>
        <v>7.81</v>
      </c>
      <c r="L1027">
        <f>SmtRes!DB1168</f>
        <v>50.55</v>
      </c>
      <c r="M1027">
        <f>ROUND(ROUND(L1027*Source!I230, 2)*1, 2)</f>
        <v>408.24</v>
      </c>
      <c r="N1027">
        <f>SmtRes!AD1168</f>
        <v>382.38</v>
      </c>
      <c r="O1027">
        <f>ROUND(ROUND(L1027*Source!I230, 2)*SmtRes!DA1168, 2)</f>
        <v>19987.43</v>
      </c>
      <c r="P1027">
        <f>SmtRes!AG1168</f>
        <v>0</v>
      </c>
      <c r="Q1027">
        <f>SmtRes!DC1168</f>
        <v>0</v>
      </c>
      <c r="R1027">
        <f>ROUND(ROUND(Q1027*Source!I230, 2)*1, 2)</f>
        <v>0</v>
      </c>
      <c r="S1027">
        <f>SmtRes!AC1168</f>
        <v>0</v>
      </c>
      <c r="T1027">
        <f>ROUND(ROUND(Q1027*Source!I230, 2)*SmtRes!AK1168, 2)</f>
        <v>0</v>
      </c>
      <c r="U1027">
        <v>1</v>
      </c>
      <c r="Z1027">
        <f>SmtRes!X1168</f>
        <v>-1308667438</v>
      </c>
      <c r="AA1027">
        <v>-1796054904</v>
      </c>
      <c r="AB1027">
        <v>-783202528</v>
      </c>
    </row>
    <row r="1028" spans="1:28" x14ac:dyDescent="0.2">
      <c r="A1028">
        <v>20</v>
      </c>
      <c r="B1028">
        <v>1181</v>
      </c>
      <c r="C1028">
        <v>3</v>
      </c>
      <c r="D1028">
        <v>0</v>
      </c>
      <c r="E1028">
        <f>SmtRes!AV1181</f>
        <v>0</v>
      </c>
      <c r="F1028" t="str">
        <f>SmtRes!I1181</f>
        <v>14.5.09.04-0111</v>
      </c>
      <c r="G1028" t="str">
        <f>SmtRes!K1181</f>
        <v>Отвердитель № 1</v>
      </c>
      <c r="H1028" t="str">
        <f>SmtRes!O1181</f>
        <v>т</v>
      </c>
      <c r="I1028">
        <f>SmtRes!Y1181*Source!I231</f>
        <v>8.0759999999999998E-3</v>
      </c>
      <c r="J1028">
        <f>SmtRes!AO1181</f>
        <v>0</v>
      </c>
      <c r="K1028">
        <f>SmtRes!AE1181</f>
        <v>48671.73</v>
      </c>
      <c r="M1028">
        <f>ROUND(I1028*K1028, 2)</f>
        <v>393.07</v>
      </c>
      <c r="N1028">
        <f>SmtRes!AA1181</f>
        <v>465301.74</v>
      </c>
      <c r="O1028">
        <f>ROUND(I1028*N1028, 2)</f>
        <v>3757.78</v>
      </c>
      <c r="P1028">
        <f>SmtRes!AG1181</f>
        <v>0</v>
      </c>
      <c r="R1028">
        <f>ROUND(I1028*P1028, 2)</f>
        <v>0</v>
      </c>
      <c r="S1028">
        <f>SmtRes!AC1181</f>
        <v>0</v>
      </c>
      <c r="T1028">
        <f>ROUND(I1028*S1028, 2)</f>
        <v>0</v>
      </c>
      <c r="U1028">
        <v>3</v>
      </c>
      <c r="Z1028">
        <f>SmtRes!X1181</f>
        <v>-470161543</v>
      </c>
      <c r="AA1028">
        <v>-144648433</v>
      </c>
      <c r="AB1028">
        <v>-208520032</v>
      </c>
    </row>
    <row r="1029" spans="1:28" x14ac:dyDescent="0.2">
      <c r="A1029">
        <v>20</v>
      </c>
      <c r="B1029">
        <v>1180</v>
      </c>
      <c r="C1029">
        <v>2</v>
      </c>
      <c r="D1029">
        <v>0</v>
      </c>
      <c r="E1029">
        <f>SmtRes!AV1180</f>
        <v>0</v>
      </c>
      <c r="F1029" t="str">
        <f>SmtRes!I1180</f>
        <v>91.21.01-012</v>
      </c>
      <c r="G1029" t="str">
        <f>SmtRes!K1180</f>
        <v>Агрегаты окрасочные высокого давления для окраски поверхностей конструкций, мощность 1 кВт</v>
      </c>
      <c r="H1029" t="str">
        <f>SmtRes!O1180</f>
        <v>маш.-ч</v>
      </c>
      <c r="I1029">
        <f>SmtRes!Y1180*Source!I231</f>
        <v>11.9621712</v>
      </c>
      <c r="J1029">
        <f>SmtRes!AO1180</f>
        <v>0</v>
      </c>
      <c r="K1029">
        <f>SmtRes!AF1180</f>
        <v>6.86</v>
      </c>
      <c r="M1029">
        <f>ROUND(I1029*K1029, 2)</f>
        <v>82.06</v>
      </c>
      <c r="N1029">
        <f>SmtRes!AB1180</f>
        <v>97.55</v>
      </c>
      <c r="O1029">
        <f>ROUND(I1029*N1029, 2)</f>
        <v>1166.9100000000001</v>
      </c>
      <c r="P1029">
        <f>SmtRes!AG1180</f>
        <v>0</v>
      </c>
      <c r="R1029">
        <f>ROUND(I1029*P1029, 2)</f>
        <v>0</v>
      </c>
      <c r="S1029">
        <f>SmtRes!AC1180</f>
        <v>0</v>
      </c>
      <c r="T1029">
        <f>ROUND(I1029*S1029, 2)</f>
        <v>0</v>
      </c>
      <c r="U1029">
        <v>2</v>
      </c>
      <c r="Z1029">
        <f>SmtRes!X1180</f>
        <v>483219667</v>
      </c>
      <c r="AA1029">
        <v>-2113718180</v>
      </c>
      <c r="AB1029">
        <v>-2142635930</v>
      </c>
    </row>
    <row r="1030" spans="1:28" x14ac:dyDescent="0.2">
      <c r="A1030">
        <v>20</v>
      </c>
      <c r="B1030">
        <v>1179</v>
      </c>
      <c r="C1030">
        <v>2</v>
      </c>
      <c r="D1030">
        <v>0</v>
      </c>
      <c r="E1030">
        <f>SmtRes!AV1179</f>
        <v>0</v>
      </c>
      <c r="F1030" t="str">
        <f>SmtRes!I1179</f>
        <v>91.14.02-001</v>
      </c>
      <c r="G1030" t="str">
        <f>SmtRes!K1179</f>
        <v>Автомобили бортовые, грузоподъемность до 5 т</v>
      </c>
      <c r="H1030" t="str">
        <f>SmtRes!O1179</f>
        <v>маш.-ч</v>
      </c>
      <c r="I1030">
        <f>SmtRes!Y1179*Source!I231</f>
        <v>0.1068051</v>
      </c>
      <c r="J1030">
        <f>SmtRes!AO1179</f>
        <v>0</v>
      </c>
      <c r="K1030">
        <f>SmtRes!AF1179</f>
        <v>86.79</v>
      </c>
      <c r="M1030">
        <f>ROUND(I1030*K1030, 2)</f>
        <v>9.27</v>
      </c>
      <c r="N1030">
        <f>SmtRes!AB1179</f>
        <v>1234.1500000000001</v>
      </c>
      <c r="O1030">
        <f>ROUND(I1030*N1030, 2)</f>
        <v>131.81</v>
      </c>
      <c r="P1030">
        <f>SmtRes!AG1179</f>
        <v>10.130000000000001</v>
      </c>
      <c r="R1030">
        <f>ROUND(I1030*P1030, 2)</f>
        <v>1.08</v>
      </c>
      <c r="S1030">
        <f>SmtRes!AC1179</f>
        <v>495.96</v>
      </c>
      <c r="T1030">
        <f>ROUND(I1030*S1030, 2)</f>
        <v>52.97</v>
      </c>
      <c r="U1030">
        <v>2</v>
      </c>
      <c r="Z1030">
        <f>SmtRes!X1179</f>
        <v>1171957361</v>
      </c>
      <c r="AA1030">
        <v>1399406067</v>
      </c>
      <c r="AB1030">
        <v>-337305530</v>
      </c>
    </row>
    <row r="1031" spans="1:28" x14ac:dyDescent="0.2">
      <c r="A1031">
        <v>20</v>
      </c>
      <c r="B1031">
        <v>1178</v>
      </c>
      <c r="C1031">
        <v>2</v>
      </c>
      <c r="D1031">
        <v>0</v>
      </c>
      <c r="E1031">
        <f>SmtRes!AV1178</f>
        <v>0</v>
      </c>
      <c r="F1031" t="str">
        <f>SmtRes!I1178</f>
        <v>91.06.05-011</v>
      </c>
      <c r="G1031" t="str">
        <f>SmtRes!K1178</f>
        <v>Погрузчик, грузоподъемность 5 т</v>
      </c>
      <c r="H1031" t="str">
        <f>SmtRes!O1178</f>
        <v>маш.-ч</v>
      </c>
      <c r="I1031">
        <f>SmtRes!Y1178*Source!I231</f>
        <v>0.1068051</v>
      </c>
      <c r="J1031">
        <f>SmtRes!AO1178</f>
        <v>0</v>
      </c>
      <c r="K1031">
        <f>SmtRes!AF1178</f>
        <v>93.73</v>
      </c>
      <c r="M1031">
        <f>ROUND(I1031*K1031, 2)</f>
        <v>10.01</v>
      </c>
      <c r="N1031">
        <f>SmtRes!AB1178</f>
        <v>1332.84</v>
      </c>
      <c r="O1031">
        <f>ROUND(I1031*N1031, 2)</f>
        <v>142.35</v>
      </c>
      <c r="P1031">
        <f>SmtRes!AG1178</f>
        <v>8.82</v>
      </c>
      <c r="R1031">
        <f>ROUND(I1031*P1031, 2)</f>
        <v>0.94</v>
      </c>
      <c r="S1031">
        <f>SmtRes!AC1178</f>
        <v>431.83</v>
      </c>
      <c r="T1031">
        <f>ROUND(I1031*S1031, 2)</f>
        <v>46.12</v>
      </c>
      <c r="U1031">
        <v>2</v>
      </c>
      <c r="Z1031">
        <f>SmtRes!X1178</f>
        <v>-1700234874</v>
      </c>
      <c r="AA1031">
        <v>2121311066</v>
      </c>
      <c r="AB1031">
        <v>1471398549</v>
      </c>
    </row>
    <row r="1032" spans="1:28" x14ac:dyDescent="0.2">
      <c r="A1032">
        <v>20</v>
      </c>
      <c r="B1032">
        <v>1177</v>
      </c>
      <c r="C1032">
        <v>2</v>
      </c>
      <c r="D1032">
        <v>0</v>
      </c>
      <c r="E1032">
        <f>SmtRes!AV1177</f>
        <v>0</v>
      </c>
      <c r="F1032" t="str">
        <f>SmtRes!I1177</f>
        <v>91.06.03-060</v>
      </c>
      <c r="G1032" t="str">
        <f>SmtRes!K1177</f>
        <v>Лебедки электрические тяговым усилием до 5,79 кН (0,59 т)</v>
      </c>
      <c r="H1032" t="str">
        <f>SmtRes!O1177</f>
        <v>маш.-ч</v>
      </c>
      <c r="I1032">
        <f>SmtRes!Y1177*Source!I231</f>
        <v>0.1068051</v>
      </c>
      <c r="J1032">
        <f>SmtRes!AO1177</f>
        <v>0</v>
      </c>
      <c r="K1032">
        <f>SmtRes!AF1177</f>
        <v>1.73</v>
      </c>
      <c r="M1032">
        <f>ROUND(I1032*K1032, 2)</f>
        <v>0.18</v>
      </c>
      <c r="N1032">
        <f>SmtRes!AB1177</f>
        <v>24.6</v>
      </c>
      <c r="O1032">
        <f>ROUND(I1032*N1032, 2)</f>
        <v>2.63</v>
      </c>
      <c r="P1032">
        <f>SmtRes!AG1177</f>
        <v>0</v>
      </c>
      <c r="R1032">
        <f>ROUND(I1032*P1032, 2)</f>
        <v>0</v>
      </c>
      <c r="S1032">
        <f>SmtRes!AC1177</f>
        <v>0</v>
      </c>
      <c r="T1032">
        <f>ROUND(I1032*S1032, 2)</f>
        <v>0</v>
      </c>
      <c r="U1032">
        <v>2</v>
      </c>
      <c r="Z1032">
        <f>SmtRes!X1177</f>
        <v>-767668894</v>
      </c>
      <c r="AA1032">
        <v>-335102540</v>
      </c>
      <c r="AB1032">
        <v>-991902837</v>
      </c>
    </row>
    <row r="1033" spans="1:28" x14ac:dyDescent="0.2">
      <c r="A1033">
        <v>20</v>
      </c>
      <c r="B1033">
        <v>1175</v>
      </c>
      <c r="C1033">
        <v>1</v>
      </c>
      <c r="D1033">
        <v>0</v>
      </c>
      <c r="E1033">
        <f>SmtRes!AV1175</f>
        <v>1</v>
      </c>
      <c r="F1033" t="str">
        <f>SmtRes!I1175</f>
        <v>1-100-49-82</v>
      </c>
      <c r="G1033" t="str">
        <f>SmtRes!K1175</f>
        <v>Рабочий среднего разряда 4.9</v>
      </c>
      <c r="H1033" t="str">
        <f>SmtRes!O1175</f>
        <v>чел.-ч.</v>
      </c>
      <c r="I1033">
        <f>SmtRes!Y1175*Source!I231</f>
        <v>49.557566399999999</v>
      </c>
      <c r="J1033">
        <f>SmtRes!AO1175</f>
        <v>0</v>
      </c>
      <c r="K1033">
        <f>SmtRes!AH1175</f>
        <v>9.77</v>
      </c>
      <c r="M1033">
        <f>ROUND(I1033*K1033, 2)</f>
        <v>484.18</v>
      </c>
      <c r="N1033">
        <f>SmtRes!AD1175</f>
        <v>478.34</v>
      </c>
      <c r="O1033">
        <f>ROUND(I1033*N1033, 2)</f>
        <v>23705.37</v>
      </c>
      <c r="P1033">
        <f>SmtRes!AG1175</f>
        <v>0</v>
      </c>
      <c r="R1033">
        <f>ROUND(I1033*P1033, 2)</f>
        <v>0</v>
      </c>
      <c r="S1033">
        <f>SmtRes!AC1175</f>
        <v>0</v>
      </c>
      <c r="T1033">
        <f>ROUND(I1033*S1033, 2)</f>
        <v>0</v>
      </c>
      <c r="U1033">
        <v>1</v>
      </c>
      <c r="Z1033">
        <f>SmtRes!X1175</f>
        <v>-1674563382</v>
      </c>
      <c r="AA1033">
        <v>2145807957</v>
      </c>
      <c r="AB1033">
        <v>1467639313</v>
      </c>
    </row>
    <row r="1034" spans="1:28" x14ac:dyDescent="0.2">
      <c r="A1034">
        <f>Source!A232</f>
        <v>17</v>
      </c>
      <c r="B1034">
        <v>232</v>
      </c>
      <c r="C1034">
        <v>3</v>
      </c>
      <c r="D1034">
        <f>Source!BI232</f>
        <v>1</v>
      </c>
      <c r="E1034">
        <f>Source!FS232</f>
        <v>0</v>
      </c>
      <c r="F1034" t="str">
        <f>Source!F232</f>
        <v>14.4.04.13-0211</v>
      </c>
      <c r="G1034" t="str">
        <f>Source!G232</f>
        <v>ECOMAST E280-1*120мкм</v>
      </c>
      <c r="H1034" t="str">
        <f>Source!H232</f>
        <v>кг</v>
      </c>
      <c r="I1034">
        <f>Source!I232</f>
        <v>174.4</v>
      </c>
      <c r="J1034">
        <v>1</v>
      </c>
      <c r="K1034">
        <f>Source!AC232</f>
        <v>45.5</v>
      </c>
      <c r="M1034">
        <f>ROUND(K1034*I1034, 2)</f>
        <v>7935.2</v>
      </c>
      <c r="N1034">
        <f>Source!AC232*IF(Source!BC232&lt;&gt; 0, Source!BC232, 1)</f>
        <v>434.98</v>
      </c>
      <c r="O1034">
        <f>ROUND(N1034*I1034, 2)</f>
        <v>75860.509999999995</v>
      </c>
      <c r="P1034">
        <f>Source!AE232</f>
        <v>0</v>
      </c>
      <c r="R1034">
        <f>ROUND(P1034*I1034, 2)</f>
        <v>0</v>
      </c>
      <c r="S1034">
        <f>Source!AE232*IF(Source!BS232&lt;&gt; 0, Source!BS232, 1)</f>
        <v>0</v>
      </c>
      <c r="T1034">
        <f>ROUND(S1034*I1034, 2)</f>
        <v>0</v>
      </c>
      <c r="U1034">
        <v>3</v>
      </c>
      <c r="Z1034">
        <f>Source!GF232</f>
        <v>1051290209</v>
      </c>
      <c r="AA1034">
        <v>-1227327391</v>
      </c>
      <c r="AB1034">
        <v>1362045556</v>
      </c>
    </row>
    <row r="1035" spans="1:28" x14ac:dyDescent="0.2">
      <c r="A1035">
        <f>Source!A233</f>
        <v>17</v>
      </c>
      <c r="B1035">
        <v>233</v>
      </c>
      <c r="C1035">
        <v>3</v>
      </c>
      <c r="D1035">
        <f>Source!BI233</f>
        <v>1</v>
      </c>
      <c r="E1035">
        <f>Source!FS233</f>
        <v>0</v>
      </c>
      <c r="F1035" t="str">
        <f>Source!F233</f>
        <v>14.5.09.07-0032</v>
      </c>
      <c r="G1035" t="str">
        <f>Source!G233</f>
        <v>растворитель</v>
      </c>
      <c r="H1035" t="str">
        <f>Source!H233</f>
        <v>л</v>
      </c>
      <c r="I1035">
        <f>Source!I233</f>
        <v>8.7200000000000006</v>
      </c>
      <c r="J1035">
        <v>1</v>
      </c>
      <c r="K1035">
        <f>Source!AC233</f>
        <v>12.55</v>
      </c>
      <c r="M1035">
        <f>ROUND(K1035*I1035, 2)</f>
        <v>109.44</v>
      </c>
      <c r="N1035">
        <f>Source!AC233*IF(Source!BC233&lt;&gt; 0, Source!BC233, 1)</f>
        <v>119.97800000000001</v>
      </c>
      <c r="O1035">
        <f>ROUND(N1035*I1035, 2)</f>
        <v>1046.21</v>
      </c>
      <c r="P1035">
        <f>Source!AE233</f>
        <v>0</v>
      </c>
      <c r="R1035">
        <f>ROUND(P1035*I1035, 2)</f>
        <v>0</v>
      </c>
      <c r="S1035">
        <f>Source!AE233*IF(Source!BS233&lt;&gt; 0, Source!BS233, 1)</f>
        <v>0</v>
      </c>
      <c r="T1035">
        <f>ROUND(S1035*I1035, 2)</f>
        <v>0</v>
      </c>
      <c r="U1035">
        <v>3</v>
      </c>
      <c r="Z1035">
        <f>Source!GF233</f>
        <v>-473816659</v>
      </c>
      <c r="AA1035">
        <v>-535437210</v>
      </c>
      <c r="AB1035">
        <v>1857583323</v>
      </c>
    </row>
    <row r="1036" spans="1:28" x14ac:dyDescent="0.2">
      <c r="A1036">
        <v>20</v>
      </c>
      <c r="B1036">
        <v>1190</v>
      </c>
      <c r="C1036">
        <v>3</v>
      </c>
      <c r="D1036">
        <v>0</v>
      </c>
      <c r="E1036">
        <f>SmtRes!AV1190</f>
        <v>0</v>
      </c>
      <c r="F1036" t="str">
        <f>SmtRes!I1190</f>
        <v>14.5.09.04-0111</v>
      </c>
      <c r="G1036" t="str">
        <f>SmtRes!K1190</f>
        <v>Отвердитель № 1</v>
      </c>
      <c r="H1036" t="str">
        <f>SmtRes!O1190</f>
        <v>т</v>
      </c>
      <c r="I1036">
        <f>SmtRes!Y1190*Source!I234</f>
        <v>8.0759999999999998E-3</v>
      </c>
      <c r="J1036">
        <f>SmtRes!AO1190</f>
        <v>0</v>
      </c>
      <c r="K1036">
        <f>SmtRes!AE1190</f>
        <v>48671.73</v>
      </c>
      <c r="M1036">
        <f>ROUND(I1036*K1036, 2)</f>
        <v>393.07</v>
      </c>
      <c r="N1036">
        <f>SmtRes!AA1190</f>
        <v>465301.74</v>
      </c>
      <c r="O1036">
        <f>ROUND(I1036*N1036, 2)</f>
        <v>3757.78</v>
      </c>
      <c r="P1036">
        <f>SmtRes!AG1190</f>
        <v>0</v>
      </c>
      <c r="R1036">
        <f>ROUND(I1036*P1036, 2)</f>
        <v>0</v>
      </c>
      <c r="S1036">
        <f>SmtRes!AC1190</f>
        <v>0</v>
      </c>
      <c r="T1036">
        <f>ROUND(I1036*S1036, 2)</f>
        <v>0</v>
      </c>
      <c r="U1036">
        <v>3</v>
      </c>
      <c r="Z1036">
        <f>SmtRes!X1190</f>
        <v>-470161543</v>
      </c>
      <c r="AA1036">
        <v>-144648433</v>
      </c>
      <c r="AB1036">
        <v>-208520032</v>
      </c>
    </row>
    <row r="1037" spans="1:28" x14ac:dyDescent="0.2">
      <c r="A1037">
        <v>20</v>
      </c>
      <c r="B1037">
        <v>1189</v>
      </c>
      <c r="C1037">
        <v>2</v>
      </c>
      <c r="D1037">
        <v>0</v>
      </c>
      <c r="E1037">
        <f>SmtRes!AV1189</f>
        <v>0</v>
      </c>
      <c r="F1037" t="str">
        <f>SmtRes!I1189</f>
        <v>91.21.01-012</v>
      </c>
      <c r="G1037" t="str">
        <f>SmtRes!K1189</f>
        <v>Агрегаты окрасочные высокого давления для окраски поверхностей конструкций, мощность 1 кВт</v>
      </c>
      <c r="H1037" t="str">
        <f>SmtRes!O1189</f>
        <v>маш.-ч</v>
      </c>
      <c r="I1037">
        <f>SmtRes!Y1189*Source!I234</f>
        <v>6.942331499999999</v>
      </c>
      <c r="J1037">
        <f>SmtRes!AO1189</f>
        <v>0</v>
      </c>
      <c r="K1037">
        <f>SmtRes!AF1189</f>
        <v>6.86</v>
      </c>
      <c r="M1037">
        <f>ROUND(I1037*K1037, 2)</f>
        <v>47.62</v>
      </c>
      <c r="N1037">
        <f>SmtRes!AB1189</f>
        <v>97.55</v>
      </c>
      <c r="O1037">
        <f>ROUND(I1037*N1037, 2)</f>
        <v>677.22</v>
      </c>
      <c r="P1037">
        <f>SmtRes!AG1189</f>
        <v>0</v>
      </c>
      <c r="R1037">
        <f>ROUND(I1037*P1037, 2)</f>
        <v>0</v>
      </c>
      <c r="S1037">
        <f>SmtRes!AC1189</f>
        <v>0</v>
      </c>
      <c r="T1037">
        <f>ROUND(I1037*S1037, 2)</f>
        <v>0</v>
      </c>
      <c r="U1037">
        <v>2</v>
      </c>
      <c r="Z1037">
        <f>SmtRes!X1189</f>
        <v>483219667</v>
      </c>
      <c r="AA1037">
        <v>-2113718180</v>
      </c>
      <c r="AB1037">
        <v>-2142635930</v>
      </c>
    </row>
    <row r="1038" spans="1:28" x14ac:dyDescent="0.2">
      <c r="A1038">
        <v>20</v>
      </c>
      <c r="B1038">
        <v>1188</v>
      </c>
      <c r="C1038">
        <v>2</v>
      </c>
      <c r="D1038">
        <v>0</v>
      </c>
      <c r="E1038">
        <f>SmtRes!AV1188</f>
        <v>0</v>
      </c>
      <c r="F1038" t="str">
        <f>SmtRes!I1188</f>
        <v>91.14.02-001</v>
      </c>
      <c r="G1038" t="str">
        <f>SmtRes!K1188</f>
        <v>Автомобили бортовые, грузоподъемность до 5 т</v>
      </c>
      <c r="H1038" t="str">
        <f>SmtRes!O1188</f>
        <v>маш.-ч</v>
      </c>
      <c r="I1038">
        <f>SmtRes!Y1188*Source!I234</f>
        <v>0.1068051</v>
      </c>
      <c r="J1038">
        <f>SmtRes!AO1188</f>
        <v>0</v>
      </c>
      <c r="K1038">
        <f>SmtRes!AF1188</f>
        <v>86.79</v>
      </c>
      <c r="M1038">
        <f>ROUND(I1038*K1038, 2)</f>
        <v>9.27</v>
      </c>
      <c r="N1038">
        <f>SmtRes!AB1188</f>
        <v>1234.1500000000001</v>
      </c>
      <c r="O1038">
        <f>ROUND(I1038*N1038, 2)</f>
        <v>131.81</v>
      </c>
      <c r="P1038">
        <f>SmtRes!AG1188</f>
        <v>10.130000000000001</v>
      </c>
      <c r="R1038">
        <f>ROUND(I1038*P1038, 2)</f>
        <v>1.08</v>
      </c>
      <c r="S1038">
        <f>SmtRes!AC1188</f>
        <v>495.96</v>
      </c>
      <c r="T1038">
        <f>ROUND(I1038*S1038, 2)</f>
        <v>52.97</v>
      </c>
      <c r="U1038">
        <v>2</v>
      </c>
      <c r="Z1038">
        <f>SmtRes!X1188</f>
        <v>1171957361</v>
      </c>
      <c r="AA1038">
        <v>1399406067</v>
      </c>
      <c r="AB1038">
        <v>-337305530</v>
      </c>
    </row>
    <row r="1039" spans="1:28" x14ac:dyDescent="0.2">
      <c r="A1039">
        <v>20</v>
      </c>
      <c r="B1039">
        <v>1187</v>
      </c>
      <c r="C1039">
        <v>2</v>
      </c>
      <c r="D1039">
        <v>0</v>
      </c>
      <c r="E1039">
        <f>SmtRes!AV1187</f>
        <v>0</v>
      </c>
      <c r="F1039" t="str">
        <f>SmtRes!I1187</f>
        <v>91.06.05-011</v>
      </c>
      <c r="G1039" t="str">
        <f>SmtRes!K1187</f>
        <v>Погрузчик, грузоподъемность 5 т</v>
      </c>
      <c r="H1039" t="str">
        <f>SmtRes!O1187</f>
        <v>маш.-ч</v>
      </c>
      <c r="I1039">
        <f>SmtRes!Y1187*Source!I234</f>
        <v>0.1068051</v>
      </c>
      <c r="J1039">
        <f>SmtRes!AO1187</f>
        <v>0</v>
      </c>
      <c r="K1039">
        <f>SmtRes!AF1187</f>
        <v>93.73</v>
      </c>
      <c r="M1039">
        <f>ROUND(I1039*K1039, 2)</f>
        <v>10.01</v>
      </c>
      <c r="N1039">
        <f>SmtRes!AB1187</f>
        <v>1332.84</v>
      </c>
      <c r="O1039">
        <f>ROUND(I1039*N1039, 2)</f>
        <v>142.35</v>
      </c>
      <c r="P1039">
        <f>SmtRes!AG1187</f>
        <v>8.82</v>
      </c>
      <c r="R1039">
        <f>ROUND(I1039*P1039, 2)</f>
        <v>0.94</v>
      </c>
      <c r="S1039">
        <f>SmtRes!AC1187</f>
        <v>431.83</v>
      </c>
      <c r="T1039">
        <f>ROUND(I1039*S1039, 2)</f>
        <v>46.12</v>
      </c>
      <c r="U1039">
        <v>2</v>
      </c>
      <c r="Z1039">
        <f>SmtRes!X1187</f>
        <v>-1700234874</v>
      </c>
      <c r="AA1039">
        <v>2121311066</v>
      </c>
      <c r="AB1039">
        <v>1471398549</v>
      </c>
    </row>
    <row r="1040" spans="1:28" x14ac:dyDescent="0.2">
      <c r="A1040">
        <v>20</v>
      </c>
      <c r="B1040">
        <v>1186</v>
      </c>
      <c r="C1040">
        <v>2</v>
      </c>
      <c r="D1040">
        <v>0</v>
      </c>
      <c r="E1040">
        <f>SmtRes!AV1186</f>
        <v>0</v>
      </c>
      <c r="F1040" t="str">
        <f>SmtRes!I1186</f>
        <v>91.06.03-060</v>
      </c>
      <c r="G1040" t="str">
        <f>SmtRes!K1186</f>
        <v>Лебедки электрические тяговым усилием до 5,79 кН (0,59 т)</v>
      </c>
      <c r="H1040" t="str">
        <f>SmtRes!O1186</f>
        <v>маш.-ч</v>
      </c>
      <c r="I1040">
        <f>SmtRes!Y1186*Source!I234</f>
        <v>0.1068051</v>
      </c>
      <c r="J1040">
        <f>SmtRes!AO1186</f>
        <v>0</v>
      </c>
      <c r="K1040">
        <f>SmtRes!AF1186</f>
        <v>1.73</v>
      </c>
      <c r="M1040">
        <f>ROUND(I1040*K1040, 2)</f>
        <v>0.18</v>
      </c>
      <c r="N1040">
        <f>SmtRes!AB1186</f>
        <v>24.6</v>
      </c>
      <c r="O1040">
        <f>ROUND(I1040*N1040, 2)</f>
        <v>2.63</v>
      </c>
      <c r="P1040">
        <f>SmtRes!AG1186</f>
        <v>0</v>
      </c>
      <c r="R1040">
        <f>ROUND(I1040*P1040, 2)</f>
        <v>0</v>
      </c>
      <c r="S1040">
        <f>SmtRes!AC1186</f>
        <v>0</v>
      </c>
      <c r="T1040">
        <f>ROUND(I1040*S1040, 2)</f>
        <v>0</v>
      </c>
      <c r="U1040">
        <v>2</v>
      </c>
      <c r="Z1040">
        <f>SmtRes!X1186</f>
        <v>-767668894</v>
      </c>
      <c r="AA1040">
        <v>-335102540</v>
      </c>
      <c r="AB1040">
        <v>-991902837</v>
      </c>
    </row>
    <row r="1041" spans="1:28" x14ac:dyDescent="0.2">
      <c r="A1041">
        <v>20</v>
      </c>
      <c r="B1041">
        <v>1184</v>
      </c>
      <c r="C1041">
        <v>1</v>
      </c>
      <c r="D1041">
        <v>0</v>
      </c>
      <c r="E1041">
        <f>SmtRes!AV1184</f>
        <v>1</v>
      </c>
      <c r="F1041" t="str">
        <f>SmtRes!I1184</f>
        <v>1-100-35-82</v>
      </c>
      <c r="G1041" t="str">
        <f>SmtRes!K1184</f>
        <v>Рабочий среднего разряда 3.5</v>
      </c>
      <c r="H1041" t="str">
        <f>SmtRes!O1184</f>
        <v>чел.-ч.</v>
      </c>
      <c r="I1041">
        <f>SmtRes!Y1184*Source!I234</f>
        <v>49.557566399999999</v>
      </c>
      <c r="J1041">
        <f>SmtRes!AO1184</f>
        <v>0</v>
      </c>
      <c r="K1041">
        <f>SmtRes!AH1184</f>
        <v>8.1</v>
      </c>
      <c r="M1041">
        <f>ROUND(I1041*K1041, 2)</f>
        <v>401.42</v>
      </c>
      <c r="N1041">
        <f>SmtRes!AD1184</f>
        <v>396.58</v>
      </c>
      <c r="O1041">
        <f>ROUND(I1041*N1041, 2)</f>
        <v>19653.54</v>
      </c>
      <c r="P1041">
        <f>SmtRes!AG1184</f>
        <v>0</v>
      </c>
      <c r="R1041">
        <f>ROUND(I1041*P1041, 2)</f>
        <v>0</v>
      </c>
      <c r="S1041">
        <f>SmtRes!AC1184</f>
        <v>0</v>
      </c>
      <c r="T1041">
        <f>ROUND(I1041*S1041, 2)</f>
        <v>0</v>
      </c>
      <c r="U1041">
        <v>1</v>
      </c>
      <c r="Z1041">
        <f>SmtRes!X1184</f>
        <v>-1110656166</v>
      </c>
      <c r="AA1041">
        <v>153892609</v>
      </c>
      <c r="AB1041">
        <v>-1139926650</v>
      </c>
    </row>
    <row r="1042" spans="1:28" x14ac:dyDescent="0.2">
      <c r="A1042">
        <f>Source!A235</f>
        <v>17</v>
      </c>
      <c r="B1042">
        <v>235</v>
      </c>
      <c r="C1042">
        <v>3</v>
      </c>
      <c r="D1042">
        <f>Source!BI235</f>
        <v>1</v>
      </c>
      <c r="E1042">
        <f>Source!FS235</f>
        <v>0</v>
      </c>
      <c r="F1042" t="str">
        <f>Source!F235</f>
        <v>14.4.04.13-0211</v>
      </c>
      <c r="G1042" t="str">
        <f>Source!G235</f>
        <v>ECOMASTPU74 60мкм</v>
      </c>
      <c r="H1042" t="str">
        <f>Source!H235</f>
        <v>кг</v>
      </c>
      <c r="I1042">
        <f>Source!I235</f>
        <v>109.8</v>
      </c>
      <c r="J1042">
        <v>1</v>
      </c>
      <c r="K1042">
        <f>Source!AC235</f>
        <v>41.84</v>
      </c>
      <c r="M1042">
        <f>ROUND(K1042*I1042, 2)</f>
        <v>4594.03</v>
      </c>
      <c r="N1042">
        <f>Source!AC235*IF(Source!BC235&lt;&gt; 0, Source!BC235, 1)</f>
        <v>399.99040000000008</v>
      </c>
      <c r="O1042">
        <f>ROUND(N1042*I1042, 2)</f>
        <v>43918.95</v>
      </c>
      <c r="P1042">
        <f>Source!AE235</f>
        <v>0</v>
      </c>
      <c r="R1042">
        <f>ROUND(P1042*I1042, 2)</f>
        <v>0</v>
      </c>
      <c r="S1042">
        <f>Source!AE235*IF(Source!BS235&lt;&gt; 0, Source!BS235, 1)</f>
        <v>0</v>
      </c>
      <c r="T1042">
        <f>ROUND(S1042*I1042, 2)</f>
        <v>0</v>
      </c>
      <c r="U1042">
        <v>3</v>
      </c>
      <c r="Z1042">
        <f>Source!GF235</f>
        <v>1386354809</v>
      </c>
      <c r="AA1042">
        <v>-323936186</v>
      </c>
      <c r="AB1042">
        <v>-662866995</v>
      </c>
    </row>
    <row r="1043" spans="1:28" x14ac:dyDescent="0.2">
      <c r="A1043">
        <f>Source!A236</f>
        <v>17</v>
      </c>
      <c r="B1043">
        <v>236</v>
      </c>
      <c r="C1043">
        <v>3</v>
      </c>
      <c r="D1043">
        <f>Source!BI236</f>
        <v>1</v>
      </c>
      <c r="E1043">
        <f>Source!FS236</f>
        <v>0</v>
      </c>
      <c r="F1043" t="str">
        <f>Source!F236</f>
        <v>14.5.09.07-0032</v>
      </c>
      <c r="G1043" t="str">
        <f>Source!G236</f>
        <v>растворитель</v>
      </c>
      <c r="H1043" t="str">
        <f>Source!H236</f>
        <v>л</v>
      </c>
      <c r="I1043">
        <f>Source!I236</f>
        <v>10.98</v>
      </c>
      <c r="J1043">
        <v>1</v>
      </c>
      <c r="K1043">
        <f>Source!AC236</f>
        <v>12.55</v>
      </c>
      <c r="M1043">
        <f>ROUND(K1043*I1043, 2)</f>
        <v>137.80000000000001</v>
      </c>
      <c r="N1043">
        <f>Source!AC236*IF(Source!BC236&lt;&gt; 0, Source!BC236, 1)</f>
        <v>119.97800000000001</v>
      </c>
      <c r="O1043">
        <f>ROUND(N1043*I1043, 2)</f>
        <v>1317.36</v>
      </c>
      <c r="P1043">
        <f>Source!AE236</f>
        <v>0</v>
      </c>
      <c r="R1043">
        <f>ROUND(P1043*I1043, 2)</f>
        <v>0</v>
      </c>
      <c r="S1043">
        <f>Source!AE236*IF(Source!BS236&lt;&gt; 0, Source!BS236, 1)</f>
        <v>0</v>
      </c>
      <c r="T1043">
        <f>ROUND(S1043*I1043, 2)</f>
        <v>0</v>
      </c>
      <c r="U1043">
        <v>3</v>
      </c>
      <c r="Z1043">
        <f>Source!GF236</f>
        <v>-473816659</v>
      </c>
      <c r="AA1043">
        <v>-535437210</v>
      </c>
      <c r="AB1043">
        <v>1857583323</v>
      </c>
    </row>
    <row r="1044" spans="1:28" x14ac:dyDescent="0.2">
      <c r="A1044">
        <v>20</v>
      </c>
      <c r="B1044">
        <v>1198</v>
      </c>
      <c r="C1044">
        <v>3</v>
      </c>
      <c r="D1044">
        <v>0</v>
      </c>
      <c r="E1044">
        <f>SmtRes!AV1198</f>
        <v>0</v>
      </c>
      <c r="F1044" t="str">
        <f>SmtRes!I1198</f>
        <v>11.2.13.06-0011</v>
      </c>
      <c r="G1044" t="str">
        <f>SmtRes!K1198</f>
        <v>Щиты: настила</v>
      </c>
      <c r="H1044" t="str">
        <f>SmtRes!O1198</f>
        <v>м2</v>
      </c>
      <c r="I1044">
        <f>SmtRes!Y1198*Source!I237</f>
        <v>6.12</v>
      </c>
      <c r="J1044">
        <f>SmtRes!AO1198</f>
        <v>1</v>
      </c>
      <c r="K1044">
        <f>SmtRes!AE1198</f>
        <v>45.79</v>
      </c>
      <c r="L1044">
        <f>SmtRes!DB1198</f>
        <v>155.69</v>
      </c>
      <c r="M1044">
        <f>ROUND(ROUND(L1044*Source!I237, 2)*1, 2)</f>
        <v>280.24</v>
      </c>
      <c r="N1044">
        <f>SmtRes!AA1198</f>
        <v>437.75</v>
      </c>
      <c r="O1044">
        <f>ROUND(ROUND(L1044*Source!I237, 2)*SmtRes!DA1198, 2)</f>
        <v>2679.09</v>
      </c>
      <c r="P1044">
        <f>SmtRes!AG1198</f>
        <v>0</v>
      </c>
      <c r="Q1044">
        <f>SmtRes!DC1198</f>
        <v>0</v>
      </c>
      <c r="R1044">
        <f>ROUND(ROUND(Q1044*Source!I237, 2)*1, 2)</f>
        <v>0</v>
      </c>
      <c r="S1044">
        <f>SmtRes!AC1198</f>
        <v>0</v>
      </c>
      <c r="T1044">
        <f>ROUND(ROUND(Q1044*Source!I237, 2)*SmtRes!AK1198, 2)</f>
        <v>0</v>
      </c>
      <c r="U1044">
        <v>3</v>
      </c>
      <c r="Z1044">
        <f>SmtRes!X1198</f>
        <v>-757274924</v>
      </c>
      <c r="AA1044">
        <v>369076085</v>
      </c>
      <c r="AB1044">
        <v>1385447868</v>
      </c>
    </row>
    <row r="1045" spans="1:28" x14ac:dyDescent="0.2">
      <c r="A1045">
        <v>20</v>
      </c>
      <c r="B1045">
        <v>1195</v>
      </c>
      <c r="C1045">
        <v>2</v>
      </c>
      <c r="D1045">
        <v>0</v>
      </c>
      <c r="E1045">
        <f>SmtRes!AV1195</f>
        <v>0</v>
      </c>
      <c r="F1045" t="str">
        <f>SmtRes!I1195</f>
        <v>91.14.02-001</v>
      </c>
      <c r="G1045" t="str">
        <f>SmtRes!K1195</f>
        <v>Автомобили бортовые, грузоподъемность до 5 т</v>
      </c>
      <c r="H1045" t="str">
        <f>SmtRes!O1195</f>
        <v>маш.-ч</v>
      </c>
      <c r="I1045">
        <f>SmtRes!Y1195*Source!I237</f>
        <v>0.16663499999999998</v>
      </c>
      <c r="J1045">
        <f>SmtRes!AO1195</f>
        <v>1</v>
      </c>
      <c r="K1045">
        <f>SmtRes!AF1195</f>
        <v>86.79</v>
      </c>
      <c r="L1045">
        <f>SmtRes!DB1195</f>
        <v>8.0399999999999991</v>
      </c>
      <c r="M1045">
        <f>ROUND(ROUND(L1045*Source!I237, 2)*1, 2)</f>
        <v>14.47</v>
      </c>
      <c r="N1045">
        <f>SmtRes!AB1195</f>
        <v>1234.1500000000001</v>
      </c>
      <c r="O1045">
        <f>ROUND(ROUND(L1045*Source!I237, 2)*SmtRes!DA1195, 2)</f>
        <v>205.76</v>
      </c>
      <c r="P1045">
        <f>SmtRes!AG1195</f>
        <v>10.130000000000001</v>
      </c>
      <c r="Q1045">
        <f>SmtRes!DC1195</f>
        <v>0.94</v>
      </c>
      <c r="R1045">
        <f>ROUND(ROUND(Q1045*Source!I237, 2)*1, 2)</f>
        <v>1.69</v>
      </c>
      <c r="S1045">
        <f>SmtRes!AC1195</f>
        <v>495.96</v>
      </c>
      <c r="T1045">
        <f>ROUND(ROUND(Q1045*Source!I237, 2)*SmtRes!AK1195, 2)</f>
        <v>82.74</v>
      </c>
      <c r="U1045">
        <v>2</v>
      </c>
      <c r="Z1045">
        <f>SmtRes!X1195</f>
        <v>1171957361</v>
      </c>
      <c r="AA1045">
        <v>1399406067</v>
      </c>
      <c r="AB1045">
        <v>-337305530</v>
      </c>
    </row>
    <row r="1046" spans="1:28" x14ac:dyDescent="0.2">
      <c r="A1046">
        <v>20</v>
      </c>
      <c r="B1046">
        <v>1193</v>
      </c>
      <c r="C1046">
        <v>1</v>
      </c>
      <c r="D1046">
        <v>0</v>
      </c>
      <c r="E1046">
        <f>SmtRes!AV1193</f>
        <v>1</v>
      </c>
      <c r="F1046" t="str">
        <f>SmtRes!I1193</f>
        <v>1-100-31-82</v>
      </c>
      <c r="G1046" t="str">
        <f>SmtRes!K1193</f>
        <v>Рабочий среднего разряда 3.1</v>
      </c>
      <c r="H1046" t="str">
        <f>SmtRes!O1193</f>
        <v>чел.-ч.</v>
      </c>
      <c r="I1046">
        <f>SmtRes!Y1193*Source!I237</f>
        <v>103.55175</v>
      </c>
      <c r="J1046">
        <f>SmtRes!AO1193</f>
        <v>1</v>
      </c>
      <c r="K1046">
        <f>SmtRes!AH1193</f>
        <v>7.71</v>
      </c>
      <c r="L1046">
        <f>SmtRes!DB1193</f>
        <v>443.55</v>
      </c>
      <c r="M1046">
        <f>ROUND(ROUND(L1046*Source!I237, 2)*1, 2)</f>
        <v>798.39</v>
      </c>
      <c r="N1046">
        <f>SmtRes!AD1193</f>
        <v>377.48</v>
      </c>
      <c r="O1046">
        <f>ROUND(ROUND(L1046*Source!I237, 2)*SmtRes!DA1193, 2)</f>
        <v>39089.17</v>
      </c>
      <c r="P1046">
        <f>SmtRes!AG1193</f>
        <v>0</v>
      </c>
      <c r="Q1046">
        <f>SmtRes!DC1193</f>
        <v>0</v>
      </c>
      <c r="R1046">
        <f>ROUND(ROUND(Q1046*Source!I237, 2)*1, 2)</f>
        <v>0</v>
      </c>
      <c r="S1046">
        <f>SmtRes!AC1193</f>
        <v>0</v>
      </c>
      <c r="T1046">
        <f>ROUND(ROUND(Q1046*Source!I237, 2)*SmtRes!AK1193, 2)</f>
        <v>0</v>
      </c>
      <c r="U1046">
        <v>1</v>
      </c>
      <c r="Z1046">
        <f>SmtRes!X1193</f>
        <v>-1263083077</v>
      </c>
      <c r="AA1046">
        <v>-1849529954</v>
      </c>
      <c r="AB1046">
        <v>831039114</v>
      </c>
    </row>
    <row r="1047" spans="1:28" x14ac:dyDescent="0.2">
      <c r="A1047">
        <v>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K173"/>
  <sheetViews>
    <sheetView workbookViewId="0"/>
  </sheetViews>
  <sheetFormatPr defaultRowHeight="12.75" x14ac:dyDescent="0.2"/>
  <cols>
    <col min="1" max="1" width="18.7109375" customWidth="1"/>
    <col min="2" max="2" width="40.7109375" customWidth="1"/>
    <col min="3" max="8" width="12.7109375" customWidth="1"/>
    <col min="35" max="35" width="71.140625" hidden="1" customWidth="1"/>
    <col min="36" max="38" width="0" hidden="1" customWidth="1"/>
  </cols>
  <sheetData>
    <row r="2" spans="1:37" ht="16.5" x14ac:dyDescent="0.2">
      <c r="A2" s="64" t="str">
        <f>CONCATENATE( "Основание: ЛС №", Source!L20)</f>
        <v>Основание: ЛС №</v>
      </c>
      <c r="B2" s="64"/>
      <c r="C2" s="64"/>
      <c r="D2" s="64"/>
      <c r="E2" s="64"/>
      <c r="F2" s="64"/>
      <c r="G2" s="64"/>
      <c r="H2" s="64"/>
    </row>
    <row r="3" spans="1:37" ht="16.5" x14ac:dyDescent="0.2">
      <c r="A3" s="65" t="s">
        <v>1357</v>
      </c>
      <c r="B3" s="66"/>
      <c r="C3" s="66"/>
      <c r="D3" s="66"/>
      <c r="E3" s="66"/>
      <c r="F3" s="66"/>
      <c r="G3" s="66"/>
      <c r="H3" s="66"/>
    </row>
    <row r="4" spans="1:37" ht="33" x14ac:dyDescent="0.2">
      <c r="A4" s="65" t="str">
        <f>CONCATENATE("Объект: ",IF(Source!G269&lt;&gt;"Новый объект", Source!G269, ""))</f>
        <v>Объект: 08-13-778/08-04 К.р. электрофильтра ПГ-8.0 №9. Инв.№40121831</v>
      </c>
      <c r="B4" s="66"/>
      <c r="C4" s="66"/>
      <c r="D4" s="66"/>
      <c r="E4" s="66"/>
      <c r="F4" s="66"/>
      <c r="G4" s="66"/>
      <c r="H4" s="66"/>
      <c r="AI4" s="67" t="s">
        <v>1358</v>
      </c>
    </row>
    <row r="5" spans="1:37" x14ac:dyDescent="0.2">
      <c r="A5" s="69" t="s">
        <v>1359</v>
      </c>
      <c r="B5" s="69" t="s">
        <v>1360</v>
      </c>
      <c r="C5" s="69" t="s">
        <v>1361</v>
      </c>
      <c r="D5" s="69" t="s">
        <v>1362</v>
      </c>
      <c r="E5" s="72" t="s">
        <v>1363</v>
      </c>
      <c r="F5" s="73"/>
      <c r="G5" s="72" t="s">
        <v>1366</v>
      </c>
      <c r="H5" s="73"/>
    </row>
    <row r="6" spans="1:37" x14ac:dyDescent="0.2">
      <c r="A6" s="70"/>
      <c r="B6" s="70"/>
      <c r="C6" s="70"/>
      <c r="D6" s="70"/>
      <c r="E6" s="74"/>
      <c r="F6" s="75"/>
      <c r="G6" s="74"/>
      <c r="H6" s="75"/>
    </row>
    <row r="7" spans="1:37" ht="28.5" x14ac:dyDescent="0.2">
      <c r="A7" s="71"/>
      <c r="B7" s="71"/>
      <c r="C7" s="71"/>
      <c r="D7" s="71"/>
      <c r="E7" s="33" t="s">
        <v>1364</v>
      </c>
      <c r="F7" s="33" t="s">
        <v>1365</v>
      </c>
      <c r="G7" s="33" t="s">
        <v>1364</v>
      </c>
      <c r="H7" s="33" t="s">
        <v>1365</v>
      </c>
    </row>
    <row r="8" spans="1:37" ht="14.25" x14ac:dyDescent="0.2">
      <c r="A8" s="33">
        <v>1</v>
      </c>
      <c r="B8" s="33">
        <v>2</v>
      </c>
      <c r="C8" s="33">
        <v>3</v>
      </c>
      <c r="D8" s="33">
        <v>4</v>
      </c>
      <c r="E8" s="33">
        <v>5</v>
      </c>
      <c r="F8" s="33">
        <v>6</v>
      </c>
      <c r="G8" s="33">
        <v>7</v>
      </c>
      <c r="H8" s="33">
        <v>8</v>
      </c>
    </row>
    <row r="9" spans="1:37" ht="16.5" x14ac:dyDescent="0.2">
      <c r="A9" s="65" t="str">
        <f>CONCATENATE("Локальная смета: ",IF(Source!G22&lt;&gt;"Новая локальная смета", Source!G22, ""))</f>
        <v xml:space="preserve">Локальная смета: </v>
      </c>
      <c r="B9" s="66"/>
      <c r="C9" s="66"/>
      <c r="D9" s="66"/>
      <c r="E9" s="66"/>
      <c r="F9" s="66"/>
      <c r="G9" s="66"/>
      <c r="H9" s="66"/>
    </row>
    <row r="10" spans="1:37" ht="14.25" x14ac:dyDescent="0.2">
      <c r="A10" s="76" t="s">
        <v>1367</v>
      </c>
      <c r="B10" s="77"/>
      <c r="C10" s="77"/>
      <c r="D10" s="77"/>
      <c r="E10" s="77"/>
      <c r="F10" s="77"/>
      <c r="G10" s="77"/>
      <c r="H10" s="77"/>
    </row>
    <row r="11" spans="1:37" ht="14.25" x14ac:dyDescent="0.2">
      <c r="A11" s="78" t="s">
        <v>871</v>
      </c>
      <c r="B11" s="79" t="s">
        <v>872</v>
      </c>
      <c r="C11" s="79" t="s">
        <v>738</v>
      </c>
      <c r="D11" s="80">
        <f>ROUND(SUMIF(RV_DATA!AB7:AB1046, -2094203102, RV_DATA!I7:I1046), 6)</f>
        <v>1254.062979</v>
      </c>
      <c r="E11" s="81">
        <f>ROUND(RV_DATA!K68, 2)</f>
        <v>7.61</v>
      </c>
      <c r="F11" s="81">
        <f>ROUND(SUMIF(RV_DATA!AB7:AB1046, -2094203102, RV_DATA!M7:M1046), 6)</f>
        <v>10496.95</v>
      </c>
      <c r="G11" s="81">
        <f>ROUND(RV_DATA!N68, 2)</f>
        <v>372.59</v>
      </c>
      <c r="H11" s="81">
        <f>ROUND(SUMIF(RV_DATA!AB7:AB1046, -2094203102, RV_DATA!O7:O1046), 6)</f>
        <v>513930.66</v>
      </c>
      <c r="AK11">
        <v>1</v>
      </c>
    </row>
    <row r="12" spans="1:37" ht="14.25" x14ac:dyDescent="0.2">
      <c r="A12" s="78" t="s">
        <v>1053</v>
      </c>
      <c r="B12" s="79" t="s">
        <v>1054</v>
      </c>
      <c r="C12" s="79" t="s">
        <v>738</v>
      </c>
      <c r="D12" s="80">
        <f>ROUND(SUMIF(RV_DATA!AB7:AB1046, 831039114, RV_DATA!I7:I1046), 6)</f>
        <v>103.55175</v>
      </c>
      <c r="E12" s="81">
        <f>ROUND(RV_DATA!K1046, 2)</f>
        <v>7.71</v>
      </c>
      <c r="F12" s="81">
        <f>ROUND(SUMIF(RV_DATA!AB7:AB1046, 831039114, RV_DATA!M7:M1046), 6)</f>
        <v>798.39</v>
      </c>
      <c r="G12" s="81">
        <f>ROUND(RV_DATA!N1046, 2)</f>
        <v>377.48</v>
      </c>
      <c r="H12" s="81">
        <f>ROUND(SUMIF(RV_DATA!AB7:AB1046, 831039114, RV_DATA!O7:O1046), 6)</f>
        <v>39089.17</v>
      </c>
      <c r="AK12">
        <v>1</v>
      </c>
    </row>
    <row r="13" spans="1:37" ht="14.25" x14ac:dyDescent="0.2">
      <c r="A13" s="78" t="s">
        <v>849</v>
      </c>
      <c r="B13" s="79" t="s">
        <v>850</v>
      </c>
      <c r="C13" s="79" t="s">
        <v>738</v>
      </c>
      <c r="D13" s="80">
        <f>ROUND(SUMIF(RV_DATA!AB7:AB1046, -783202528, RV_DATA!I7:I1046), 6)</f>
        <v>1106.4782319999999</v>
      </c>
      <c r="E13" s="81">
        <f>ROUND(RV_DATA!K63, 2)</f>
        <v>7.81</v>
      </c>
      <c r="F13" s="81">
        <f>ROUND(SUMIF(RV_DATA!AB7:AB1046, -783202528, RV_DATA!M7:M1046), 6)</f>
        <v>9290.86</v>
      </c>
      <c r="G13" s="81">
        <f>ROUND(RV_DATA!N63, 2)</f>
        <v>382.38</v>
      </c>
      <c r="H13" s="81">
        <f>ROUND(SUMIF(RV_DATA!AB7:AB1046, -783202528, RV_DATA!O7:O1046), 6)</f>
        <v>454880.52</v>
      </c>
      <c r="AK13">
        <v>1</v>
      </c>
    </row>
    <row r="14" spans="1:37" ht="14.25" x14ac:dyDescent="0.2">
      <c r="A14" s="78" t="s">
        <v>1034</v>
      </c>
      <c r="B14" s="79" t="s">
        <v>1035</v>
      </c>
      <c r="C14" s="79" t="s">
        <v>738</v>
      </c>
      <c r="D14" s="80">
        <f>ROUND(SUMIF(RV_DATA!AB7:AB1046, -1585260122, RV_DATA!I7:I1046), 6)</f>
        <v>96.401863000000006</v>
      </c>
      <c r="E14" s="81">
        <f>ROUND(RV_DATA!K375, 2)</f>
        <v>8.01</v>
      </c>
      <c r="F14" s="81">
        <f>ROUND(SUMIF(RV_DATA!AB7:AB1046, -1585260122, RV_DATA!M7:M1046), 6)</f>
        <v>848.79</v>
      </c>
      <c r="G14" s="81">
        <f>ROUND(RV_DATA!N375, 2)</f>
        <v>392.17</v>
      </c>
      <c r="H14" s="81">
        <f>ROUND(SUMIF(RV_DATA!AB7:AB1046, -1585260122, RV_DATA!O7:O1046), 6)</f>
        <v>41556.75</v>
      </c>
      <c r="AK14">
        <v>1</v>
      </c>
    </row>
    <row r="15" spans="1:37" ht="14.25" x14ac:dyDescent="0.2">
      <c r="A15" s="78" t="s">
        <v>987</v>
      </c>
      <c r="B15" s="79" t="s">
        <v>988</v>
      </c>
      <c r="C15" s="79" t="s">
        <v>738</v>
      </c>
      <c r="D15" s="80">
        <f>ROUND(SUMIF(RV_DATA!AB7:AB1046, -1139926650, RV_DATA!I7:I1046), 6)</f>
        <v>104.26579</v>
      </c>
      <c r="E15" s="81">
        <f>ROUND(RV_DATA!K268, 2)</f>
        <v>8.1</v>
      </c>
      <c r="F15" s="81">
        <f>ROUND(SUMIF(RV_DATA!AB7:AB1046, -1139926650, RV_DATA!M7:M1046), 6)</f>
        <v>844.56</v>
      </c>
      <c r="G15" s="81">
        <f>ROUND(RV_DATA!N268, 2)</f>
        <v>396.58</v>
      </c>
      <c r="H15" s="81">
        <f>ROUND(SUMIF(RV_DATA!AB7:AB1046, -1139926650, RV_DATA!O7:O1046), 6)</f>
        <v>41349.78</v>
      </c>
      <c r="AK15">
        <v>1</v>
      </c>
    </row>
    <row r="16" spans="1:37" ht="14.25" x14ac:dyDescent="0.2">
      <c r="A16" s="78" t="s">
        <v>736</v>
      </c>
      <c r="B16" s="79" t="s">
        <v>737</v>
      </c>
      <c r="C16" s="79" t="s">
        <v>738</v>
      </c>
      <c r="D16" s="80">
        <f>ROUND(SUMIF(RV_DATA!AB7:AB1046, -554369775, RV_DATA!I7:I1046), 6)</f>
        <v>727.32781799999998</v>
      </c>
      <c r="E16" s="81">
        <f>ROUND(RV_DATA!K13, 2)</f>
        <v>8.1999999999999993</v>
      </c>
      <c r="F16" s="81">
        <f>ROUND(SUMIF(RV_DATA!AB7:AB1046, -554369775, RV_DATA!M7:M1046), 6)</f>
        <v>6370.26</v>
      </c>
      <c r="G16" s="81">
        <f>ROUND(RV_DATA!N13, 2)</f>
        <v>401.47</v>
      </c>
      <c r="H16" s="81">
        <f>ROUND(SUMIF(RV_DATA!AB7:AB1046, -554369775, RV_DATA!O7:O1046), 6)</f>
        <v>311887.93</v>
      </c>
      <c r="AK16">
        <v>1</v>
      </c>
    </row>
    <row r="17" spans="1:37" ht="14.25" x14ac:dyDescent="0.2">
      <c r="A17" s="78" t="s">
        <v>974</v>
      </c>
      <c r="B17" s="79" t="s">
        <v>975</v>
      </c>
      <c r="C17" s="79" t="s">
        <v>738</v>
      </c>
      <c r="D17" s="80">
        <f>ROUND(SUMIF(RV_DATA!AB7:AB1046, -1784218296, RV_DATA!I7:I1046), 6)</f>
        <v>28.772310000000001</v>
      </c>
      <c r="E17" s="81">
        <f>ROUND(RV_DATA!K263, 2)</f>
        <v>8.2899999999999991</v>
      </c>
      <c r="F17" s="81">
        <f>ROUND(SUMIF(RV_DATA!AB7:AB1046, -1784218296, RV_DATA!M7:M1046), 6)</f>
        <v>238.52</v>
      </c>
      <c r="G17" s="81">
        <f>ROUND(RV_DATA!N263, 2)</f>
        <v>405.88</v>
      </c>
      <c r="H17" s="81">
        <f>ROUND(SUMIF(RV_DATA!AB7:AB1046, -1784218296, RV_DATA!O7:O1046), 6)</f>
        <v>11678.11</v>
      </c>
      <c r="AK17">
        <v>1</v>
      </c>
    </row>
    <row r="18" spans="1:37" ht="14.25" x14ac:dyDescent="0.2">
      <c r="A18" s="78" t="s">
        <v>1020</v>
      </c>
      <c r="B18" s="79" t="s">
        <v>1021</v>
      </c>
      <c r="C18" s="79" t="s">
        <v>738</v>
      </c>
      <c r="D18" s="80">
        <f>ROUND(SUMIF(RV_DATA!AB7:AB1046, -1172100142, RV_DATA!I7:I1046), 6)</f>
        <v>695.70641499999999</v>
      </c>
      <c r="E18" s="81">
        <f>ROUND(RV_DATA!K309, 2)</f>
        <v>8.4</v>
      </c>
      <c r="F18" s="81">
        <f>ROUND(SUMIF(RV_DATA!AB7:AB1046, -1172100142, RV_DATA!M7:M1046), 6)</f>
        <v>6038.83</v>
      </c>
      <c r="G18" s="81">
        <f>ROUND(RV_DATA!N309, 2)</f>
        <v>411.26</v>
      </c>
      <c r="H18" s="81">
        <f>ROUND(SUMIF(RV_DATA!AB7:AB1046, -1172100142, RV_DATA!O7:O1046), 6)</f>
        <v>295661.13</v>
      </c>
      <c r="AK18">
        <v>1</v>
      </c>
    </row>
    <row r="19" spans="1:37" ht="14.25" x14ac:dyDescent="0.2">
      <c r="A19" s="78" t="s">
        <v>812</v>
      </c>
      <c r="B19" s="79" t="s">
        <v>813</v>
      </c>
      <c r="C19" s="79" t="s">
        <v>738</v>
      </c>
      <c r="D19" s="80">
        <f>ROUND(SUMIF(RV_DATA!AB7:AB1046, 507693359, RV_DATA!I7:I1046), 6)</f>
        <v>4088.4492639999999</v>
      </c>
      <c r="E19" s="81">
        <f>ROUND(RV_DATA!K26, 2)</f>
        <v>8.59</v>
      </c>
      <c r="F19" s="81">
        <f>ROUND(SUMIF(RV_DATA!AB7:AB1046, 507693359, RV_DATA!M7:M1046), 6)</f>
        <v>38209.620000000003</v>
      </c>
      <c r="G19" s="81">
        <f>ROUND(RV_DATA!N26, 2)</f>
        <v>420.57</v>
      </c>
      <c r="H19" s="81">
        <f>ROUND(SUMIF(RV_DATA!AB7:AB1046, 507693359, RV_DATA!O7:O1046), 6)</f>
        <v>1870743</v>
      </c>
      <c r="AK19">
        <v>1</v>
      </c>
    </row>
    <row r="20" spans="1:37" ht="14.25" x14ac:dyDescent="0.2">
      <c r="A20" s="78" t="s">
        <v>941</v>
      </c>
      <c r="B20" s="79" t="s">
        <v>942</v>
      </c>
      <c r="C20" s="79" t="s">
        <v>738</v>
      </c>
      <c r="D20" s="80">
        <f>ROUND(SUMIF(RV_DATA!AB7:AB1046, 136901227, RV_DATA!I7:I1046), 6)</f>
        <v>53.462777000000003</v>
      </c>
      <c r="E20" s="81">
        <f>ROUND(RV_DATA!K249, 2)</f>
        <v>8.7200000000000006</v>
      </c>
      <c r="F20" s="81">
        <f>ROUND(SUMIF(RV_DATA!AB7:AB1046, 136901227, RV_DATA!M7:M1046), 6)</f>
        <v>466.2</v>
      </c>
      <c r="G20" s="81">
        <f>ROUND(RV_DATA!N249, 2)</f>
        <v>426.93</v>
      </c>
      <c r="H20" s="81">
        <f>ROUND(SUMIF(RV_DATA!AB7:AB1046, 136901227, RV_DATA!O7:O1046), 6)</f>
        <v>22824.86</v>
      </c>
      <c r="AK20">
        <v>1</v>
      </c>
    </row>
    <row r="21" spans="1:37" ht="14.25" x14ac:dyDescent="0.2">
      <c r="A21" s="78" t="s">
        <v>1042</v>
      </c>
      <c r="B21" s="79" t="s">
        <v>1043</v>
      </c>
      <c r="C21" s="79" t="s">
        <v>738</v>
      </c>
      <c r="D21" s="80">
        <f>ROUND(SUMIF(RV_DATA!AB7:AB1046, -1668464689, RV_DATA!I7:I1046), 6)</f>
        <v>142.91186300000001</v>
      </c>
      <c r="E21" s="81">
        <f>ROUND(RV_DATA!K442, 2)</f>
        <v>9.1199999999999992</v>
      </c>
      <c r="F21" s="81">
        <f>ROUND(SUMIF(RV_DATA!AB7:AB1046, -1668464689, RV_DATA!M7:M1046), 6)</f>
        <v>1303.3800000000001</v>
      </c>
      <c r="G21" s="81">
        <f>ROUND(RV_DATA!N442, 2)</f>
        <v>446.52</v>
      </c>
      <c r="H21" s="81">
        <f>ROUND(SUMIF(RV_DATA!AB7:AB1046, -1668464689, RV_DATA!O7:O1046), 6)</f>
        <v>63813.49</v>
      </c>
      <c r="AK21">
        <v>1</v>
      </c>
    </row>
    <row r="22" spans="1:37" ht="14.25" x14ac:dyDescent="0.2">
      <c r="A22" s="78" t="s">
        <v>900</v>
      </c>
      <c r="B22" s="79" t="s">
        <v>901</v>
      </c>
      <c r="C22" s="79" t="s">
        <v>738</v>
      </c>
      <c r="D22" s="80">
        <f>ROUND(SUMIF(RV_DATA!AB7:AB1046, 699570029, RV_DATA!I7:I1046), 6)</f>
        <v>0.27084799999999998</v>
      </c>
      <c r="E22" s="81">
        <f>ROUND(RV_DATA!K204, 2)</f>
        <v>9.24</v>
      </c>
      <c r="F22" s="81">
        <f>ROUND(SUMIF(RV_DATA!AB7:AB1046, 699570029, RV_DATA!M7:M1046), 6)</f>
        <v>2.75</v>
      </c>
      <c r="G22" s="81">
        <f>ROUND(RV_DATA!N204, 2)</f>
        <v>452.39</v>
      </c>
      <c r="H22" s="81">
        <f>ROUND(SUMIF(RV_DATA!AB7:AB1046, 699570029, RV_DATA!O7:O1046), 6)</f>
        <v>134.63999999999999</v>
      </c>
      <c r="AK22">
        <v>1</v>
      </c>
    </row>
    <row r="23" spans="1:37" ht="14.25" x14ac:dyDescent="0.2">
      <c r="A23" s="78" t="s">
        <v>1008</v>
      </c>
      <c r="B23" s="79" t="s">
        <v>1009</v>
      </c>
      <c r="C23" s="79" t="s">
        <v>738</v>
      </c>
      <c r="D23" s="80">
        <f>ROUND(SUMIF(RV_DATA!AB7:AB1046, 1467639313, RV_DATA!I7:I1046), 6)</f>
        <v>67.244083000000003</v>
      </c>
      <c r="E23" s="81">
        <f>ROUND(RV_DATA!K288, 2)</f>
        <v>9.77</v>
      </c>
      <c r="F23" s="81">
        <f>ROUND(SUMIF(RV_DATA!AB7:AB1046, 1467639313, RV_DATA!M7:M1046), 6)</f>
        <v>656.98</v>
      </c>
      <c r="G23" s="81">
        <f>ROUND(RV_DATA!N288, 2)</f>
        <v>478.34</v>
      </c>
      <c r="H23" s="81">
        <f>ROUND(SUMIF(RV_DATA!AB7:AB1046, 1467639313, RV_DATA!O7:O1046), 6)</f>
        <v>32165.54</v>
      </c>
      <c r="AK23">
        <v>1</v>
      </c>
    </row>
    <row r="24" spans="1:37" ht="14.25" x14ac:dyDescent="0.2">
      <c r="A24" s="78" t="s">
        <v>799</v>
      </c>
      <c r="B24" s="79" t="s">
        <v>800</v>
      </c>
      <c r="C24" s="79" t="s">
        <v>738</v>
      </c>
      <c r="D24" s="80">
        <f>ROUND(SUMIF(RV_DATA!AB7:AB1046, 1882754848, RV_DATA!I7:I1046), 6)</f>
        <v>35.458869999999997</v>
      </c>
      <c r="E24" s="81">
        <f>ROUND(RV_DATA!K17, 2)</f>
        <v>9.9</v>
      </c>
      <c r="F24" s="81">
        <f>ROUND(SUMIF(RV_DATA!AB7:AB1046, 1882754848, RV_DATA!M7:M1046), 6)</f>
        <v>380.93</v>
      </c>
      <c r="G24" s="81">
        <f>ROUND(RV_DATA!N17, 2)</f>
        <v>484.7</v>
      </c>
      <c r="H24" s="81">
        <f>ROUND(SUMIF(RV_DATA!AB7:AB1046, 1882754848, RV_DATA!O7:O1046), 6)</f>
        <v>18650.330000000002</v>
      </c>
      <c r="AK24">
        <v>1</v>
      </c>
    </row>
    <row r="25" spans="1:37" ht="28.5" x14ac:dyDescent="0.2">
      <c r="A25" s="78" t="s">
        <v>879</v>
      </c>
      <c r="B25" s="79" t="s">
        <v>880</v>
      </c>
      <c r="C25" s="79" t="s">
        <v>862</v>
      </c>
      <c r="D25" s="80">
        <f>ROUND(SUMIF(RV_DATA!AB7:AB1046, 1953066351, RV_DATA!I7:I1046), 6)</f>
        <v>101.16403</v>
      </c>
      <c r="E25" s="81">
        <f>ROUND(RV_DATA!K108, 2)</f>
        <v>11.1</v>
      </c>
      <c r="F25" s="81">
        <f>ROUND(SUMIF(RV_DATA!AB7:AB1046, 1953066351, RV_DATA!M7:M1046), 6)</f>
        <v>1122.92</v>
      </c>
      <c r="G25" s="81">
        <f>ROUND(RV_DATA!N108, 2)</f>
        <v>543.46</v>
      </c>
      <c r="H25" s="81">
        <f>ROUND(SUMIF(RV_DATA!AB7:AB1046, 1953066351, RV_DATA!O7:O1046), 6)</f>
        <v>54978.6</v>
      </c>
      <c r="AK25">
        <v>1</v>
      </c>
    </row>
    <row r="26" spans="1:37" ht="28.5" x14ac:dyDescent="0.2">
      <c r="A26" s="78" t="s">
        <v>860</v>
      </c>
      <c r="B26" s="79" t="s">
        <v>861</v>
      </c>
      <c r="C26" s="79" t="s">
        <v>862</v>
      </c>
      <c r="D26" s="80">
        <f>ROUND(SUMIF(RV_DATA!AB7:AB1046, 1014448708, RV_DATA!I7:I1046), 6)</f>
        <v>23.895</v>
      </c>
      <c r="E26" s="81">
        <f>ROUND(RV_DATA!K65, 2)</f>
        <v>11.77</v>
      </c>
      <c r="F26" s="81">
        <f>ROUND(SUMIF(RV_DATA!AB7:AB1046, 1014448708, RV_DATA!M7:M1046), 6)</f>
        <v>281.24</v>
      </c>
      <c r="G26" s="81">
        <f>ROUND(RV_DATA!N65, 2)</f>
        <v>576.26</v>
      </c>
      <c r="H26" s="81">
        <f>ROUND(SUMIF(RV_DATA!AB7:AB1046, 1014448708, RV_DATA!O7:O1046), 6)</f>
        <v>13769.73</v>
      </c>
      <c r="AK26">
        <v>1</v>
      </c>
    </row>
    <row r="27" spans="1:37" ht="15" x14ac:dyDescent="0.25">
      <c r="A27" s="82" t="s">
        <v>1368</v>
      </c>
      <c r="B27" s="82"/>
      <c r="C27" s="82"/>
      <c r="D27" s="82"/>
      <c r="E27" s="83">
        <f>SUMIF(AK11:AK26, 1, F11:F26)</f>
        <v>77351.179999999993</v>
      </c>
      <c r="F27" s="83"/>
      <c r="G27" s="83">
        <f>SUMIF(AK11:AK26, 1, H11:H26)</f>
        <v>3787114.2400000007</v>
      </c>
      <c r="H27" s="82"/>
    </row>
    <row r="28" spans="1:37" ht="14.25" x14ac:dyDescent="0.2">
      <c r="A28" s="76" t="s">
        <v>1369</v>
      </c>
      <c r="B28" s="77"/>
      <c r="C28" s="77"/>
      <c r="D28" s="77"/>
      <c r="E28" s="77"/>
      <c r="F28" s="77"/>
      <c r="G28" s="77"/>
      <c r="H28" s="77"/>
    </row>
    <row r="29" spans="1:37" ht="28.5" x14ac:dyDescent="0.2">
      <c r="A29" s="78" t="s">
        <v>882</v>
      </c>
      <c r="B29" s="79" t="s">
        <v>884</v>
      </c>
      <c r="C29" s="79" t="s">
        <v>745</v>
      </c>
      <c r="D29" s="80">
        <f>ROUND(SUMIF(RV_DATA!AB7:AB1046, 1939106027, RV_DATA!I7:I1046), 6)</f>
        <v>13.50855</v>
      </c>
      <c r="E29" s="81">
        <f>ROUND(RV_DATA!K107, 2)</f>
        <v>115.14</v>
      </c>
      <c r="F29" s="81">
        <f>ROUND(SUMIF(RV_DATA!AB7:AB1046, 1939106027, RV_DATA!M7:M1046), 6)</f>
        <v>1555.37</v>
      </c>
      <c r="G29" s="81">
        <f>ROUND(RV_DATA!N107, 2)</f>
        <v>1637.29</v>
      </c>
      <c r="H29" s="81">
        <f>ROUND(SUMIF(RV_DATA!AB7:AB1046, 1939106027, RV_DATA!O7:O1046), 6)</f>
        <v>22117.41</v>
      </c>
      <c r="AK29">
        <v>2</v>
      </c>
    </row>
    <row r="30" spans="1:37" ht="28.5" x14ac:dyDescent="0.2">
      <c r="A30" s="78" t="s">
        <v>864</v>
      </c>
      <c r="B30" s="79" t="s">
        <v>866</v>
      </c>
      <c r="C30" s="79" t="s">
        <v>745</v>
      </c>
      <c r="D30" s="80">
        <f>ROUND(SUMIF(RV_DATA!AB7:AB1046, -432643311, RV_DATA!I7:I1046), 6)</f>
        <v>0.45</v>
      </c>
      <c r="E30" s="81">
        <f>ROUND(RV_DATA!K64, 2)</f>
        <v>6.73</v>
      </c>
      <c r="F30" s="81">
        <f>ROUND(SUMIF(RV_DATA!AB7:AB1046, -432643311, RV_DATA!M7:M1046), 6)</f>
        <v>3.03</v>
      </c>
      <c r="G30" s="81">
        <f>ROUND(RV_DATA!N64, 2)</f>
        <v>95.7</v>
      </c>
      <c r="H30" s="81">
        <f>ROUND(SUMIF(RV_DATA!AB7:AB1046, -432643311, RV_DATA!O7:O1046), 6)</f>
        <v>43.07</v>
      </c>
      <c r="AK30">
        <v>2</v>
      </c>
    </row>
    <row r="31" spans="1:37" ht="14.25" x14ac:dyDescent="0.2">
      <c r="A31" s="78" t="s">
        <v>888</v>
      </c>
      <c r="B31" s="79" t="s">
        <v>757</v>
      </c>
      <c r="C31" s="79" t="s">
        <v>745</v>
      </c>
      <c r="D31" s="80">
        <f>ROUND(SUMIF(RV_DATA!AB7:AB1046, 18148614, RV_DATA!I7:I1046), 6)</f>
        <v>21.613679999999999</v>
      </c>
      <c r="E31" s="81">
        <f>ROUND(RV_DATA!K106, 2)</f>
        <v>1.2</v>
      </c>
      <c r="F31" s="81">
        <f>ROUND(SUMIF(RV_DATA!AB7:AB1046, 18148614, RV_DATA!M7:M1046), 6)</f>
        <v>25.94</v>
      </c>
      <c r="G31" s="81">
        <f>ROUND(RV_DATA!N106, 2)</f>
        <v>17.059999999999999</v>
      </c>
      <c r="H31" s="81">
        <f>ROUND(SUMIF(RV_DATA!AB7:AB1046, 18148614, RV_DATA!O7:O1046), 6)</f>
        <v>368.73</v>
      </c>
      <c r="AK31">
        <v>2</v>
      </c>
    </row>
    <row r="32" spans="1:37" ht="28.5" x14ac:dyDescent="0.2">
      <c r="A32" s="78" t="s">
        <v>902</v>
      </c>
      <c r="B32" s="79" t="s">
        <v>904</v>
      </c>
      <c r="C32" s="79" t="s">
        <v>745</v>
      </c>
      <c r="D32" s="80">
        <f>ROUND(SUMIF(RV_DATA!AB7:AB1046, 1188975943, RV_DATA!I7:I1046), 6)</f>
        <v>8.7299999999999997E-4</v>
      </c>
      <c r="E32" s="81">
        <f>ROUND(RV_DATA!K203, 2)</f>
        <v>96.34</v>
      </c>
      <c r="F32" s="81">
        <f>ROUND(SUMIF(RV_DATA!AB7:AB1046, 1188975943, RV_DATA!M7:M1046), 6)</f>
        <v>0.08</v>
      </c>
      <c r="G32" s="81">
        <f>ROUND(RV_DATA!N203, 2)</f>
        <v>1369.95</v>
      </c>
      <c r="H32" s="81">
        <f>ROUND(SUMIF(RV_DATA!AB7:AB1046, 1188975943, RV_DATA!O7:O1046), 6)</f>
        <v>1.1399999999999999</v>
      </c>
      <c r="AK32">
        <v>2</v>
      </c>
    </row>
    <row r="33" spans="1:37" ht="28.5" x14ac:dyDescent="0.2">
      <c r="A33" s="78" t="s">
        <v>1044</v>
      </c>
      <c r="B33" s="79" t="s">
        <v>1046</v>
      </c>
      <c r="C33" s="79" t="s">
        <v>745</v>
      </c>
      <c r="D33" s="80">
        <f>ROUND(SUMIF(RV_DATA!AB7:AB1046, 2113421364, RV_DATA!I7:I1046), 6)</f>
        <v>5.324935</v>
      </c>
      <c r="E33" s="81">
        <f>ROUND(RV_DATA!K441, 2)</f>
        <v>311.73</v>
      </c>
      <c r="F33" s="81">
        <f>ROUND(SUMIF(RV_DATA!AB7:AB1046, 2113421364, RV_DATA!M7:M1046), 6)</f>
        <v>1659.96</v>
      </c>
      <c r="G33" s="81">
        <f>ROUND(RV_DATA!N441, 2)</f>
        <v>4432.8</v>
      </c>
      <c r="H33" s="81">
        <f>ROUND(SUMIF(RV_DATA!AB7:AB1046, 2113421364, RV_DATA!O7:O1046), 6)</f>
        <v>23604.63</v>
      </c>
      <c r="AK33">
        <v>2</v>
      </c>
    </row>
    <row r="34" spans="1:37" ht="28.5" x14ac:dyDescent="0.2">
      <c r="A34" s="78" t="s">
        <v>742</v>
      </c>
      <c r="B34" s="79" t="s">
        <v>744</v>
      </c>
      <c r="C34" s="79" t="s">
        <v>745</v>
      </c>
      <c r="D34" s="80">
        <f>ROUND(SUMIF(RV_DATA!AB7:AB1046, 1837299789, RV_DATA!I7:I1046), 6)</f>
        <v>18.972629999999999</v>
      </c>
      <c r="E34" s="81">
        <f>ROUND(RV_DATA!K12, 2)</f>
        <v>121.8</v>
      </c>
      <c r="F34" s="81">
        <f>ROUND(SUMIF(RV_DATA!AB7:AB1046, 1837299789, RV_DATA!M7:M1046), 6)</f>
        <v>2310.98</v>
      </c>
      <c r="G34" s="81">
        <f>ROUND(RV_DATA!N12, 2)</f>
        <v>1732</v>
      </c>
      <c r="H34" s="81">
        <f>ROUND(SUMIF(RV_DATA!AB7:AB1046, 1837299789, RV_DATA!O7:O1046), 6)</f>
        <v>32862.129999999997</v>
      </c>
      <c r="AK34">
        <v>2</v>
      </c>
    </row>
    <row r="35" spans="1:37" ht="28.5" x14ac:dyDescent="0.2">
      <c r="A35" s="78" t="s">
        <v>851</v>
      </c>
      <c r="B35" s="79" t="s">
        <v>853</v>
      </c>
      <c r="C35" s="79" t="s">
        <v>745</v>
      </c>
      <c r="D35" s="80">
        <f>ROUND(SUMIF(RV_DATA!AB7:AB1046, -2064095912, RV_DATA!I7:I1046), 6)</f>
        <v>1.3194060000000001</v>
      </c>
      <c r="E35" s="81">
        <f>ROUND(RV_DATA!K61, 2)</f>
        <v>170.92</v>
      </c>
      <c r="F35" s="81">
        <f>ROUND(SUMIF(RV_DATA!AB7:AB1046, -2064095912, RV_DATA!M7:M1046), 6)</f>
        <v>225.66</v>
      </c>
      <c r="G35" s="81">
        <f>ROUND(RV_DATA!N61, 2)</f>
        <v>2430.48</v>
      </c>
      <c r="H35" s="81">
        <f>ROUND(SUMIF(RV_DATA!AB7:AB1046, -2064095912, RV_DATA!O7:O1046), 6)</f>
        <v>3208.89</v>
      </c>
      <c r="AK35">
        <v>2</v>
      </c>
    </row>
    <row r="36" spans="1:37" ht="28.5" x14ac:dyDescent="0.2">
      <c r="A36" s="78" t="s">
        <v>746</v>
      </c>
      <c r="B36" s="79" t="s">
        <v>748</v>
      </c>
      <c r="C36" s="79" t="s">
        <v>745</v>
      </c>
      <c r="D36" s="80">
        <f>ROUND(SUMIF(RV_DATA!AB7:AB1046, 135634892, RV_DATA!I7:I1046), 6)</f>
        <v>180.986918</v>
      </c>
      <c r="E36" s="81">
        <f>ROUND(RV_DATA!K11, 2)</f>
        <v>112.77</v>
      </c>
      <c r="F36" s="81">
        <f>ROUND(SUMIF(RV_DATA!AB7:AB1046, 135634892, RV_DATA!M7:M1046), 6)</f>
        <v>20410.14</v>
      </c>
      <c r="G36" s="81">
        <f>ROUND(RV_DATA!N11, 2)</f>
        <v>1603.59</v>
      </c>
      <c r="H36" s="81">
        <f>ROUND(SUMIF(RV_DATA!AB7:AB1046, 135634892, RV_DATA!O7:O1046), 6)</f>
        <v>290232.2</v>
      </c>
      <c r="AK36">
        <v>2</v>
      </c>
    </row>
    <row r="37" spans="1:37" ht="28.5" x14ac:dyDescent="0.2">
      <c r="A37" s="78" t="s">
        <v>1036</v>
      </c>
      <c r="B37" s="79" t="s">
        <v>1038</v>
      </c>
      <c r="C37" s="79" t="s">
        <v>745</v>
      </c>
      <c r="D37" s="80">
        <f>ROUND(SUMIF(RV_DATA!AB7:AB1046, -426848949, RV_DATA!I7:I1046), 6)</f>
        <v>4.0585570000000004</v>
      </c>
      <c r="E37" s="81">
        <f>ROUND(RV_DATA!K372, 2)</f>
        <v>113.19</v>
      </c>
      <c r="F37" s="81">
        <f>ROUND(SUMIF(RV_DATA!AB7:AB1046, -426848949, RV_DATA!M7:M1046), 6)</f>
        <v>459.39</v>
      </c>
      <c r="G37" s="81">
        <f>ROUND(RV_DATA!N372, 2)</f>
        <v>1609.56</v>
      </c>
      <c r="H37" s="81">
        <f>ROUND(SUMIF(RV_DATA!AB7:AB1046, -426848949, RV_DATA!O7:O1046), 6)</f>
        <v>6532.52</v>
      </c>
      <c r="AK37">
        <v>2</v>
      </c>
    </row>
    <row r="38" spans="1:37" ht="28.5" x14ac:dyDescent="0.2">
      <c r="A38" s="78" t="s">
        <v>854</v>
      </c>
      <c r="B38" s="79" t="s">
        <v>856</v>
      </c>
      <c r="C38" s="79" t="s">
        <v>745</v>
      </c>
      <c r="D38" s="80">
        <f>ROUND(SUMIF(RV_DATA!AB7:AB1046, 912233959, RV_DATA!I7:I1046), 6)</f>
        <v>56.404623999999998</v>
      </c>
      <c r="E38" s="81">
        <f>ROUND(RV_DATA!K59, 2)</f>
        <v>291.02</v>
      </c>
      <c r="F38" s="81">
        <f>ROUND(SUMIF(RV_DATA!AB7:AB1046, 912233959, RV_DATA!M7:M1046), 6)</f>
        <v>16414.759999999998</v>
      </c>
      <c r="G38" s="81">
        <f>ROUND(RV_DATA!N59, 2)</f>
        <v>4138.3</v>
      </c>
      <c r="H38" s="81">
        <f>ROUND(SUMIF(RV_DATA!AB7:AB1046, 912233959, RV_DATA!O7:O1046), 6)</f>
        <v>233417.89</v>
      </c>
      <c r="AK38">
        <v>2</v>
      </c>
    </row>
    <row r="39" spans="1:37" ht="28.5" x14ac:dyDescent="0.2">
      <c r="A39" s="78" t="s">
        <v>840</v>
      </c>
      <c r="B39" s="79" t="s">
        <v>842</v>
      </c>
      <c r="C39" s="79" t="s">
        <v>745</v>
      </c>
      <c r="D39" s="80">
        <f>ROUND(SUMIF(RV_DATA!AB7:AB1046, -1753334859, RV_DATA!I7:I1046), 6)</f>
        <v>883.38944600000002</v>
      </c>
      <c r="E39" s="81">
        <f>ROUND(RV_DATA!K53, 2)</f>
        <v>131.88999999999999</v>
      </c>
      <c r="F39" s="81">
        <f>ROUND(SUMIF(RV_DATA!AB7:AB1046, -1753334859, RV_DATA!M7:M1046), 6)</f>
        <v>116510.23</v>
      </c>
      <c r="G39" s="81">
        <f>ROUND(RV_DATA!N53, 2)</f>
        <v>1875.48</v>
      </c>
      <c r="H39" s="81">
        <f>ROUND(SUMIF(RV_DATA!AB7:AB1046, -1753334859, RV_DATA!O7:O1046), 6)</f>
        <v>1656775.47</v>
      </c>
      <c r="AK39">
        <v>2</v>
      </c>
    </row>
    <row r="40" spans="1:37" ht="28.5" x14ac:dyDescent="0.2">
      <c r="A40" s="78" t="s">
        <v>749</v>
      </c>
      <c r="B40" s="79" t="s">
        <v>751</v>
      </c>
      <c r="C40" s="79" t="s">
        <v>745</v>
      </c>
      <c r="D40" s="80">
        <f>ROUND(SUMIF(RV_DATA!AB7:AB1046, -1517674733, RV_DATA!I7:I1046), 6)</f>
        <v>64.312657000000002</v>
      </c>
      <c r="E40" s="81">
        <f>ROUND(RV_DATA!K10, 2)</f>
        <v>0.83</v>
      </c>
      <c r="F40" s="81">
        <f>ROUND(SUMIF(RV_DATA!AB7:AB1046, -1517674733, RV_DATA!M7:M1046), 6)</f>
        <v>53.41</v>
      </c>
      <c r="G40" s="81">
        <f>ROUND(RV_DATA!N10, 2)</f>
        <v>11.8</v>
      </c>
      <c r="H40" s="81">
        <f>ROUND(SUMIF(RV_DATA!AB7:AB1046, -1517674733, RV_DATA!O7:O1046), 6)</f>
        <v>759.49</v>
      </c>
      <c r="AK40">
        <v>2</v>
      </c>
    </row>
    <row r="41" spans="1:37" ht="28.5" x14ac:dyDescent="0.2">
      <c r="A41" s="78" t="s">
        <v>929</v>
      </c>
      <c r="B41" s="79" t="s">
        <v>931</v>
      </c>
      <c r="C41" s="79" t="s">
        <v>745</v>
      </c>
      <c r="D41" s="80">
        <f>ROUND(SUMIF(RV_DATA!AB7:AB1046, -2049411831, RV_DATA!I7:I1046), 6)</f>
        <v>0.137963</v>
      </c>
      <c r="E41" s="81">
        <f>ROUND(RV_DATA!K211, 2)</f>
        <v>0.7</v>
      </c>
      <c r="F41" s="81">
        <f>ROUND(SUMIF(RV_DATA!AB7:AB1046, -2049411831, RV_DATA!M7:M1046), 6)</f>
        <v>0.1</v>
      </c>
      <c r="G41" s="81">
        <f>ROUND(RV_DATA!N211, 2)</f>
        <v>9.9499999999999993</v>
      </c>
      <c r="H41" s="81">
        <f>ROUND(SUMIF(RV_DATA!AB7:AB1046, -2049411831, RV_DATA!O7:O1046), 6)</f>
        <v>1.42</v>
      </c>
      <c r="AK41">
        <v>2</v>
      </c>
    </row>
    <row r="42" spans="1:37" ht="28.5" x14ac:dyDescent="0.2">
      <c r="A42" s="78" t="s">
        <v>991</v>
      </c>
      <c r="B42" s="79" t="s">
        <v>993</v>
      </c>
      <c r="C42" s="79" t="s">
        <v>745</v>
      </c>
      <c r="D42" s="80">
        <f>ROUND(SUMIF(RV_DATA!AB7:AB1046, -991902837, RV_DATA!I7:I1046), 6)</f>
        <v>14.927027000000001</v>
      </c>
      <c r="E42" s="81">
        <f>ROUND(RV_DATA!K273, 2)</f>
        <v>1.73</v>
      </c>
      <c r="F42" s="81">
        <f>ROUND(SUMIF(RV_DATA!AB7:AB1046, -991902837, RV_DATA!M7:M1046), 6)</f>
        <v>33.71</v>
      </c>
      <c r="G42" s="81">
        <f>ROUND(RV_DATA!N273, 2)</f>
        <v>24.6</v>
      </c>
      <c r="H42" s="81">
        <f>ROUND(SUMIF(RV_DATA!AB7:AB1046, -991902837, RV_DATA!O7:O1046), 6)</f>
        <v>479.38</v>
      </c>
      <c r="AK42">
        <v>2</v>
      </c>
    </row>
    <row r="43" spans="1:37" ht="28.5" x14ac:dyDescent="0.2">
      <c r="A43" s="78" t="s">
        <v>1047</v>
      </c>
      <c r="B43" s="79" t="s">
        <v>1049</v>
      </c>
      <c r="C43" s="79" t="s">
        <v>745</v>
      </c>
      <c r="D43" s="80">
        <f>ROUND(SUMIF(RV_DATA!AB7:AB1046, -173233373, RV_DATA!I7:I1046), 6)</f>
        <v>9.7237349999999996</v>
      </c>
      <c r="E43" s="81">
        <f>ROUND(RV_DATA!K452, 2)</f>
        <v>6.99</v>
      </c>
      <c r="F43" s="81">
        <f>ROUND(SUMIF(RV_DATA!AB7:AB1046, -173233373, RV_DATA!M7:M1046), 6)</f>
        <v>67.989999999999995</v>
      </c>
      <c r="G43" s="81">
        <f>ROUND(RV_DATA!N452, 2)</f>
        <v>99.4</v>
      </c>
      <c r="H43" s="81">
        <f>ROUND(SUMIF(RV_DATA!AB7:AB1046, -173233373, RV_DATA!O7:O1046), 6)</f>
        <v>966.82</v>
      </c>
      <c r="AK43">
        <v>2</v>
      </c>
    </row>
    <row r="44" spans="1:37" ht="14.25" x14ac:dyDescent="0.2">
      <c r="A44" s="78" t="s">
        <v>994</v>
      </c>
      <c r="B44" s="79" t="s">
        <v>996</v>
      </c>
      <c r="C44" s="79" t="s">
        <v>745</v>
      </c>
      <c r="D44" s="80">
        <f>ROUND(SUMIF(RV_DATA!AB7:AB1046, 1471398549, RV_DATA!I7:I1046), 6)</f>
        <v>29.419286</v>
      </c>
      <c r="E44" s="81">
        <f>ROUND(RV_DATA!K272, 2)</f>
        <v>93.73</v>
      </c>
      <c r="F44" s="81">
        <f>ROUND(SUMIF(RV_DATA!AB7:AB1046, 1471398549, RV_DATA!M7:M1046), 6)</f>
        <v>2747.42</v>
      </c>
      <c r="G44" s="81">
        <f>ROUND(RV_DATA!N272, 2)</f>
        <v>1332.84</v>
      </c>
      <c r="H44" s="81">
        <f>ROUND(SUMIF(RV_DATA!AB7:AB1046, 1471398549, RV_DATA!O7:O1046), 6)</f>
        <v>39068.400000000001</v>
      </c>
      <c r="AK44">
        <v>2</v>
      </c>
    </row>
    <row r="45" spans="1:37" ht="28.5" x14ac:dyDescent="0.2">
      <c r="A45" s="78" t="s">
        <v>814</v>
      </c>
      <c r="B45" s="79" t="s">
        <v>816</v>
      </c>
      <c r="C45" s="79" t="s">
        <v>745</v>
      </c>
      <c r="D45" s="80">
        <f>ROUND(SUMIF(RV_DATA!AB7:AB1046, -136748486, RV_DATA!I7:I1046), 6)</f>
        <v>7.0436839999999998</v>
      </c>
      <c r="E45" s="81">
        <f>ROUND(RV_DATA!K24, 2)</f>
        <v>298.48</v>
      </c>
      <c r="F45" s="81">
        <f>ROUND(SUMIF(RV_DATA!AB7:AB1046, -136748486, RV_DATA!M7:M1046), 6)</f>
        <v>2102.4</v>
      </c>
      <c r="G45" s="81">
        <f>ROUND(RV_DATA!N24, 2)</f>
        <v>4244.3900000000003</v>
      </c>
      <c r="H45" s="81">
        <f>ROUND(SUMIF(RV_DATA!AB7:AB1046, -136748486, RV_DATA!O7:O1046), 6)</f>
        <v>29896.14</v>
      </c>
      <c r="AK45">
        <v>2</v>
      </c>
    </row>
    <row r="46" spans="1:37" ht="28.5" x14ac:dyDescent="0.2">
      <c r="A46" s="78" t="s">
        <v>905</v>
      </c>
      <c r="B46" s="79" t="s">
        <v>907</v>
      </c>
      <c r="C46" s="79" t="s">
        <v>745</v>
      </c>
      <c r="D46" s="80">
        <f>ROUND(SUMIF(RV_DATA!AB7:AB1046, 1905827627, RV_DATA!I7:I1046), 6)</f>
        <v>8.0569999999999999E-3</v>
      </c>
      <c r="E46" s="81">
        <f>ROUND(RV_DATA!K202, 2)</f>
        <v>160.69</v>
      </c>
      <c r="F46" s="81">
        <f>ROUND(SUMIF(RV_DATA!AB7:AB1046, 1905827627, RV_DATA!M7:M1046), 6)</f>
        <v>1.29</v>
      </c>
      <c r="G46" s="81">
        <f>ROUND(RV_DATA!N202, 2)</f>
        <v>2285.0100000000002</v>
      </c>
      <c r="H46" s="81">
        <f>ROUND(SUMIF(RV_DATA!AB7:AB1046, 1905827627, RV_DATA!O7:O1046), 6)</f>
        <v>18.34</v>
      </c>
      <c r="AK46">
        <v>2</v>
      </c>
    </row>
    <row r="47" spans="1:37" ht="28.5" x14ac:dyDescent="0.2">
      <c r="A47" s="78" t="s">
        <v>801</v>
      </c>
      <c r="B47" s="79" t="s">
        <v>803</v>
      </c>
      <c r="C47" s="79" t="s">
        <v>745</v>
      </c>
      <c r="D47" s="80">
        <f>ROUND(SUMIF(RV_DATA!AB7:AB1046, 1899061982, RV_DATA!I7:I1046), 6)</f>
        <v>19.353465</v>
      </c>
      <c r="E47" s="81">
        <f>ROUND(RV_DATA!K16, 2)</f>
        <v>156.78</v>
      </c>
      <c r="F47" s="81">
        <f>ROUND(SUMIF(RV_DATA!AB7:AB1046, 1899061982, RV_DATA!M7:M1046), 6)</f>
        <v>3034.21</v>
      </c>
      <c r="G47" s="81">
        <f>ROUND(RV_DATA!N16, 2)</f>
        <v>2229.41</v>
      </c>
      <c r="H47" s="81">
        <f>ROUND(SUMIF(RV_DATA!AB7:AB1046, 1899061982, RV_DATA!O7:O1046), 6)</f>
        <v>43146.47</v>
      </c>
      <c r="AK47">
        <v>2</v>
      </c>
    </row>
    <row r="48" spans="1:37" ht="14.25" x14ac:dyDescent="0.2">
      <c r="A48" s="78" t="s">
        <v>908</v>
      </c>
      <c r="B48" s="79" t="s">
        <v>910</v>
      </c>
      <c r="C48" s="79" t="s">
        <v>745</v>
      </c>
      <c r="D48" s="80">
        <f>ROUND(SUMIF(RV_DATA!AB7:AB1046, -2107239638, RV_DATA!I7:I1046), 6)</f>
        <v>1.9629999999999999E-3</v>
      </c>
      <c r="E48" s="81">
        <f>ROUND(RV_DATA!K201, 2)</f>
        <v>30.68</v>
      </c>
      <c r="F48" s="81">
        <f>ROUND(SUMIF(RV_DATA!AB7:AB1046, -2107239638, RV_DATA!M7:M1046), 6)</f>
        <v>0.06</v>
      </c>
      <c r="G48" s="81">
        <f>ROUND(RV_DATA!N201, 2)</f>
        <v>436.27</v>
      </c>
      <c r="H48" s="81">
        <f>ROUND(SUMIF(RV_DATA!AB7:AB1046, -2107239638, RV_DATA!O7:O1046), 6)</f>
        <v>0.85</v>
      </c>
      <c r="AK48">
        <v>2</v>
      </c>
    </row>
    <row r="49" spans="1:37" ht="85.5" x14ac:dyDescent="0.2">
      <c r="A49" s="78" t="s">
        <v>911</v>
      </c>
      <c r="B49" s="79" t="s">
        <v>913</v>
      </c>
      <c r="C49" s="79" t="s">
        <v>745</v>
      </c>
      <c r="D49" s="80">
        <f>ROUND(SUMIF(RV_DATA!AB7:AB1046, -403867912, RV_DATA!I7:I1046), 6)</f>
        <v>1.8515E-2</v>
      </c>
      <c r="E49" s="81">
        <f>ROUND(RV_DATA!K200, 2)</f>
        <v>26.32</v>
      </c>
      <c r="F49" s="81">
        <f>ROUND(SUMIF(RV_DATA!AB7:AB1046, -403867912, RV_DATA!M7:M1046), 6)</f>
        <v>0.49</v>
      </c>
      <c r="G49" s="81">
        <f>ROUND(RV_DATA!N200, 2)</f>
        <v>374.27</v>
      </c>
      <c r="H49" s="81">
        <f>ROUND(SUMIF(RV_DATA!AB7:AB1046, -403867912, RV_DATA!O7:O1046), 6)</f>
        <v>6.97</v>
      </c>
      <c r="AK49">
        <v>2</v>
      </c>
    </row>
    <row r="50" spans="1:37" ht="28.5" x14ac:dyDescent="0.2">
      <c r="A50" s="78" t="s">
        <v>752</v>
      </c>
      <c r="B50" s="79" t="s">
        <v>754</v>
      </c>
      <c r="C50" s="79" t="s">
        <v>745</v>
      </c>
      <c r="D50" s="80">
        <f>ROUND(SUMIF(RV_DATA!AB7:AB1046, -337305530, RV_DATA!I7:I1046), 6)</f>
        <v>191.75811400000001</v>
      </c>
      <c r="E50" s="81">
        <f>ROUND(RV_DATA!K9, 2)</f>
        <v>86.79</v>
      </c>
      <c r="F50" s="81">
        <f>ROUND(SUMIF(RV_DATA!AB7:AB1046, -337305530, RV_DATA!M7:M1046), 6)</f>
        <v>16638.830000000002</v>
      </c>
      <c r="G50" s="81">
        <f>ROUND(RV_DATA!N9, 2)</f>
        <v>1234.1500000000001</v>
      </c>
      <c r="H50" s="81">
        <f>ROUND(SUMIF(RV_DATA!AB7:AB1046, -337305530, RV_DATA!O7:O1046), 6)</f>
        <v>236604.03</v>
      </c>
      <c r="AK50">
        <v>2</v>
      </c>
    </row>
    <row r="51" spans="1:37" ht="28.5" x14ac:dyDescent="0.2">
      <c r="A51" s="78" t="s">
        <v>1022</v>
      </c>
      <c r="B51" s="79" t="s">
        <v>1024</v>
      </c>
      <c r="C51" s="79" t="s">
        <v>745</v>
      </c>
      <c r="D51" s="80">
        <f>ROUND(SUMIF(RV_DATA!AB7:AB1046, 57213464, RV_DATA!I7:I1046), 6)</f>
        <v>8.4818540000000002</v>
      </c>
      <c r="E51" s="81">
        <f>ROUND(RV_DATA!K307, 2)</f>
        <v>107.03</v>
      </c>
      <c r="F51" s="81">
        <f>ROUND(SUMIF(RV_DATA!AB7:AB1046, 57213464, RV_DATA!M7:M1046), 6)</f>
        <v>907.87</v>
      </c>
      <c r="G51" s="81">
        <f>ROUND(RV_DATA!N307, 2)</f>
        <v>1521.97</v>
      </c>
      <c r="H51" s="81">
        <f>ROUND(SUMIF(RV_DATA!AB7:AB1046, 57213464, RV_DATA!O7:O1046), 6)</f>
        <v>12909.91</v>
      </c>
      <c r="AK51">
        <v>2</v>
      </c>
    </row>
    <row r="52" spans="1:37" ht="28.5" x14ac:dyDescent="0.2">
      <c r="A52" s="78" t="s">
        <v>843</v>
      </c>
      <c r="B52" s="79" t="s">
        <v>845</v>
      </c>
      <c r="C52" s="79" t="s">
        <v>745</v>
      </c>
      <c r="D52" s="80">
        <f>ROUND(SUMIF(RV_DATA!AB7:AB1046, 725821386, RV_DATA!I7:I1046), 6)</f>
        <v>103.133228</v>
      </c>
      <c r="E52" s="81">
        <f>ROUND(RV_DATA!K52, 2)</f>
        <v>102.48</v>
      </c>
      <c r="F52" s="81">
        <f>ROUND(SUMIF(RV_DATA!AB7:AB1046, 725821386, RV_DATA!M7:M1046), 6)</f>
        <v>10569.08</v>
      </c>
      <c r="G52" s="81">
        <f>ROUND(RV_DATA!N52, 2)</f>
        <v>1457.27</v>
      </c>
      <c r="H52" s="81">
        <f>ROUND(SUMIF(RV_DATA!AB7:AB1046, 725821386, RV_DATA!O7:O1046), 6)</f>
        <v>150292.32</v>
      </c>
      <c r="AK52">
        <v>2</v>
      </c>
    </row>
    <row r="53" spans="1:37" ht="28.5" x14ac:dyDescent="0.2">
      <c r="A53" s="78" t="s">
        <v>817</v>
      </c>
      <c r="B53" s="79" t="s">
        <v>819</v>
      </c>
      <c r="C53" s="79" t="s">
        <v>745</v>
      </c>
      <c r="D53" s="80">
        <f>ROUND(SUMIF(RV_DATA!AB7:AB1046, -1136715113, RV_DATA!I7:I1046), 6)</f>
        <v>1.012081</v>
      </c>
      <c r="E53" s="81">
        <f>ROUND(RV_DATA!K23, 2)</f>
        <v>127.86</v>
      </c>
      <c r="F53" s="81">
        <f>ROUND(SUMIF(RV_DATA!AB7:AB1046, -1136715113, RV_DATA!M7:M1046), 6)</f>
        <v>129.41</v>
      </c>
      <c r="G53" s="81">
        <f>ROUND(RV_DATA!N23, 2)</f>
        <v>1818.17</v>
      </c>
      <c r="H53" s="81">
        <f>ROUND(SUMIF(RV_DATA!AB7:AB1046, -1136715113, RV_DATA!O7:O1046), 6)</f>
        <v>1840.2</v>
      </c>
      <c r="AK53">
        <v>2</v>
      </c>
    </row>
    <row r="54" spans="1:37" ht="28.5" x14ac:dyDescent="0.2">
      <c r="A54" s="78" t="s">
        <v>820</v>
      </c>
      <c r="B54" s="79" t="s">
        <v>822</v>
      </c>
      <c r="C54" s="79" t="s">
        <v>745</v>
      </c>
      <c r="D54" s="80">
        <f>ROUND(SUMIF(RV_DATA!AB7:AB1046, 1111981668, RV_DATA!I7:I1046), 6)</f>
        <v>1.012081</v>
      </c>
      <c r="E54" s="81">
        <f>ROUND(RV_DATA!K22, 2)</f>
        <v>12</v>
      </c>
      <c r="F54" s="81">
        <f>ROUND(SUMIF(RV_DATA!AB7:AB1046, 1111981668, RV_DATA!M7:M1046), 6)</f>
        <v>12.14</v>
      </c>
      <c r="G54" s="81">
        <f>ROUND(RV_DATA!N22, 2)</f>
        <v>170.64</v>
      </c>
      <c r="H54" s="81">
        <f>ROUND(SUMIF(RV_DATA!AB7:AB1046, 1111981668, RV_DATA!O7:O1046), 6)</f>
        <v>172.62</v>
      </c>
      <c r="AK54">
        <v>2</v>
      </c>
    </row>
    <row r="55" spans="1:37" ht="28.5" x14ac:dyDescent="0.2">
      <c r="A55" s="78" t="s">
        <v>857</v>
      </c>
      <c r="B55" s="79" t="s">
        <v>859</v>
      </c>
      <c r="C55" s="79" t="s">
        <v>745</v>
      </c>
      <c r="D55" s="80">
        <f>ROUND(SUMIF(RV_DATA!AB7:AB1046, 1729906495, RV_DATA!I7:I1046), 6)</f>
        <v>10.555251</v>
      </c>
      <c r="E55" s="81">
        <f>ROUND(RV_DATA!K57, 2)</f>
        <v>199.92</v>
      </c>
      <c r="F55" s="81">
        <f>ROUND(SUMIF(RV_DATA!AB7:AB1046, 1729906495, RV_DATA!M7:M1046), 6)</f>
        <v>2110.06</v>
      </c>
      <c r="G55" s="81">
        <f>ROUND(RV_DATA!N57, 2)</f>
        <v>2842.86</v>
      </c>
      <c r="H55" s="81">
        <f>ROUND(SUMIF(RV_DATA!AB7:AB1046, 1729906495, RV_DATA!O7:O1046), 6)</f>
        <v>30005.05</v>
      </c>
      <c r="AK55">
        <v>2</v>
      </c>
    </row>
    <row r="56" spans="1:37" ht="28.5" x14ac:dyDescent="0.2">
      <c r="A56" s="78" t="s">
        <v>914</v>
      </c>
      <c r="B56" s="79" t="s">
        <v>916</v>
      </c>
      <c r="C56" s="79" t="s">
        <v>745</v>
      </c>
      <c r="D56" s="80">
        <f>ROUND(SUMIF(RV_DATA!AB7:AB1046, 2044240607, RV_DATA!I7:I1046), 6)</f>
        <v>1.5727000000000001E-2</v>
      </c>
      <c r="E56" s="81">
        <f>ROUND(RV_DATA!K198, 2)</f>
        <v>28.24</v>
      </c>
      <c r="F56" s="81">
        <f>ROUND(SUMIF(RV_DATA!AB7:AB1046, 2044240607, RV_DATA!M7:M1046), 6)</f>
        <v>0.44</v>
      </c>
      <c r="G56" s="81">
        <f>ROUND(RV_DATA!N198, 2)</f>
        <v>401.57</v>
      </c>
      <c r="H56" s="81">
        <f>ROUND(SUMIF(RV_DATA!AB7:AB1046, 2044240607, RV_DATA!O7:O1046), 6)</f>
        <v>6.26</v>
      </c>
      <c r="AK56">
        <v>2</v>
      </c>
    </row>
    <row r="57" spans="1:37" ht="28.5" x14ac:dyDescent="0.2">
      <c r="A57" s="78" t="s">
        <v>1050</v>
      </c>
      <c r="B57" s="79" t="s">
        <v>1052</v>
      </c>
      <c r="C57" s="79" t="s">
        <v>745</v>
      </c>
      <c r="D57" s="80">
        <f>ROUND(SUMIF(RV_DATA!AB7:AB1046, 772401555, RV_DATA!I7:I1046), 6)</f>
        <v>77.445097000000004</v>
      </c>
      <c r="E57" s="81">
        <f>ROUND(RV_DATA!K450, 2)</f>
        <v>45.41</v>
      </c>
      <c r="F57" s="81">
        <f>ROUND(SUMIF(RV_DATA!AB7:AB1046, 772401555, RV_DATA!M7:M1046), 6)</f>
        <v>3516.78</v>
      </c>
      <c r="G57" s="81">
        <f>ROUND(RV_DATA!N450, 2)</f>
        <v>645.73</v>
      </c>
      <c r="H57" s="81">
        <f>ROUND(SUMIF(RV_DATA!AB7:AB1046, 772401555, RV_DATA!O7:O1046), 6)</f>
        <v>50008.61</v>
      </c>
      <c r="AK57">
        <v>2</v>
      </c>
    </row>
    <row r="58" spans="1:37" ht="42.75" x14ac:dyDescent="0.2">
      <c r="A58" s="78" t="s">
        <v>804</v>
      </c>
      <c r="B58" s="79" t="s">
        <v>806</v>
      </c>
      <c r="C58" s="79" t="s">
        <v>745</v>
      </c>
      <c r="D58" s="80">
        <f>ROUND(SUMIF(RV_DATA!AB7:AB1046, 1458475303, RV_DATA!I7:I1046), 6)</f>
        <v>21.655487999999998</v>
      </c>
      <c r="E58" s="81">
        <f>ROUND(RV_DATA!K14, 2)</f>
        <v>136.09</v>
      </c>
      <c r="F58" s="81">
        <f>ROUND(SUMIF(RV_DATA!AB7:AB1046, 1458475303, RV_DATA!M7:M1046), 6)</f>
        <v>2947.1</v>
      </c>
      <c r="G58" s="81">
        <f>ROUND(RV_DATA!N14, 2)</f>
        <v>1935.2</v>
      </c>
      <c r="H58" s="81">
        <f>ROUND(SUMIF(RV_DATA!AB7:AB1046, 1458475303, RV_DATA!O7:O1046), 6)</f>
        <v>41907.75</v>
      </c>
      <c r="AK58">
        <v>2</v>
      </c>
    </row>
    <row r="59" spans="1:37" ht="14.25" x14ac:dyDescent="0.2">
      <c r="A59" s="78" t="s">
        <v>755</v>
      </c>
      <c r="B59" s="79" t="s">
        <v>757</v>
      </c>
      <c r="C59" s="79" t="s">
        <v>745</v>
      </c>
      <c r="D59" s="80">
        <f>ROUND(SUMIF(RV_DATA!AB7:AB1046, -897136582, RV_DATA!I7:I1046), 6)</f>
        <v>105.85183000000001</v>
      </c>
      <c r="E59" s="81">
        <f>ROUND(RV_DATA!K8, 2)</f>
        <v>1.2</v>
      </c>
      <c r="F59" s="81">
        <f>ROUND(SUMIF(RV_DATA!AB7:AB1046, -897136582, RV_DATA!M7:M1046), 6)</f>
        <v>126.95</v>
      </c>
      <c r="G59" s="81">
        <f>ROUND(RV_DATA!N8, 2)</f>
        <v>17.059999999999999</v>
      </c>
      <c r="H59" s="81">
        <f>ROUND(SUMIF(RV_DATA!AB7:AB1046, -897136582, RV_DATA!O7:O1046), 6)</f>
        <v>1805.21</v>
      </c>
      <c r="AK59">
        <v>2</v>
      </c>
    </row>
    <row r="60" spans="1:37" ht="42.75" x14ac:dyDescent="0.2">
      <c r="A60" s="78" t="s">
        <v>758</v>
      </c>
      <c r="B60" s="79" t="s">
        <v>760</v>
      </c>
      <c r="C60" s="79" t="s">
        <v>745</v>
      </c>
      <c r="D60" s="80">
        <f>ROUND(SUMIF(RV_DATA!AB7:AB1046, -1346563271, RV_DATA!I7:I1046), 6)</f>
        <v>354.58074399999998</v>
      </c>
      <c r="E60" s="81">
        <f>ROUND(RV_DATA!K7, 2)</f>
        <v>13.92</v>
      </c>
      <c r="F60" s="81">
        <f>ROUND(SUMIF(RV_DATA!AB7:AB1046, -1346563271, RV_DATA!M7:M1046), 6)</f>
        <v>4935.66</v>
      </c>
      <c r="G60" s="81">
        <f>ROUND(RV_DATA!N7, 2)</f>
        <v>197.94</v>
      </c>
      <c r="H60" s="81">
        <f>ROUND(SUMIF(RV_DATA!AB7:AB1046, -1346563271, RV_DATA!O7:O1046), 6)</f>
        <v>70185.100000000006</v>
      </c>
      <c r="AK60">
        <v>2</v>
      </c>
    </row>
    <row r="61" spans="1:37" ht="28.5" x14ac:dyDescent="0.2">
      <c r="A61" s="78" t="s">
        <v>846</v>
      </c>
      <c r="B61" s="79" t="s">
        <v>848</v>
      </c>
      <c r="C61" s="79" t="s">
        <v>745</v>
      </c>
      <c r="D61" s="80">
        <f>ROUND(SUMIF(RV_DATA!AB7:AB1046, 2134671400, RV_DATA!I7:I1046), 6)</f>
        <v>46.232137000000002</v>
      </c>
      <c r="E61" s="81">
        <f>ROUND(RV_DATA!K51, 2)</f>
        <v>35.19</v>
      </c>
      <c r="F61" s="81">
        <f>ROUND(SUMIF(RV_DATA!AB7:AB1046, 2134671400, RV_DATA!M7:M1046), 6)</f>
        <v>1626.93</v>
      </c>
      <c r="G61" s="81">
        <f>ROUND(RV_DATA!N51, 2)</f>
        <v>500.4</v>
      </c>
      <c r="H61" s="81">
        <f>ROUND(SUMIF(RV_DATA!AB7:AB1046, 2134671400, RV_DATA!O7:O1046), 6)</f>
        <v>23134.95</v>
      </c>
      <c r="AK61">
        <v>2</v>
      </c>
    </row>
    <row r="62" spans="1:37" ht="28.5" x14ac:dyDescent="0.2">
      <c r="A62" s="78" t="s">
        <v>823</v>
      </c>
      <c r="B62" s="79" t="s">
        <v>825</v>
      </c>
      <c r="C62" s="79" t="s">
        <v>745</v>
      </c>
      <c r="D62" s="80">
        <f>ROUND(SUMIF(RV_DATA!AB7:AB1046, -164228886, RV_DATA!I7:I1046), 6)</f>
        <v>332.01395400000001</v>
      </c>
      <c r="E62" s="81">
        <f>ROUND(RV_DATA!K21, 2)</f>
        <v>8.68</v>
      </c>
      <c r="F62" s="81">
        <f>ROUND(SUMIF(RV_DATA!AB7:AB1046, -164228886, RV_DATA!M7:M1046), 6)</f>
        <v>2881.87</v>
      </c>
      <c r="G62" s="81">
        <f>ROUND(RV_DATA!N21, 2)</f>
        <v>123.43</v>
      </c>
      <c r="H62" s="81">
        <f>ROUND(SUMIF(RV_DATA!AB7:AB1046, -164228886, RV_DATA!O7:O1046), 6)</f>
        <v>40980.199999999997</v>
      </c>
      <c r="AK62">
        <v>2</v>
      </c>
    </row>
    <row r="63" spans="1:37" ht="57" x14ac:dyDescent="0.2">
      <c r="A63" s="78" t="s">
        <v>997</v>
      </c>
      <c r="B63" s="79" t="s">
        <v>999</v>
      </c>
      <c r="C63" s="79" t="s">
        <v>745</v>
      </c>
      <c r="D63" s="80">
        <f>ROUND(SUMIF(RV_DATA!AB7:AB1046, 1216211151, RV_DATA!I7:I1046), 6)</f>
        <v>463.75229400000001</v>
      </c>
      <c r="E63" s="81">
        <f>ROUND(RV_DATA!K270, 2)</f>
        <v>91.1</v>
      </c>
      <c r="F63" s="81">
        <f>ROUND(SUMIF(RV_DATA!AB7:AB1046, 1216211151, RV_DATA!M7:M1046), 6)</f>
        <v>42243.98</v>
      </c>
      <c r="G63" s="81">
        <f>ROUND(RV_DATA!N270, 2)</f>
        <v>1295.44</v>
      </c>
      <c r="H63" s="81">
        <f>ROUND(SUMIF(RV_DATA!AB7:AB1046, 1216211151, RV_DATA!O7:O1046), 6)</f>
        <v>600709.4</v>
      </c>
      <c r="AK63">
        <v>2</v>
      </c>
    </row>
    <row r="64" spans="1:37" ht="57" x14ac:dyDescent="0.2">
      <c r="A64" s="78" t="s">
        <v>873</v>
      </c>
      <c r="B64" s="79" t="s">
        <v>875</v>
      </c>
      <c r="C64" s="79" t="s">
        <v>745</v>
      </c>
      <c r="D64" s="80">
        <f>ROUND(SUMIF(RV_DATA!AB7:AB1046, 1831061549, RV_DATA!I7:I1046), 6)</f>
        <v>3.5945550000000002</v>
      </c>
      <c r="E64" s="81">
        <f>ROUND(RV_DATA!K67, 2)</f>
        <v>32.76</v>
      </c>
      <c r="F64" s="81">
        <f>ROUND(SUMIF(RV_DATA!AB7:AB1046, 1831061549, RV_DATA!M7:M1046), 6)</f>
        <v>117.76</v>
      </c>
      <c r="G64" s="81">
        <f>ROUND(RV_DATA!N67, 2)</f>
        <v>465.85</v>
      </c>
      <c r="H64" s="81">
        <f>ROUND(SUMIF(RV_DATA!AB7:AB1046, 1831061549, RV_DATA!O7:O1046), 6)</f>
        <v>1674.55</v>
      </c>
      <c r="AK64">
        <v>2</v>
      </c>
    </row>
    <row r="65" spans="1:37" ht="42.75" x14ac:dyDescent="0.2">
      <c r="A65" s="78" t="s">
        <v>1010</v>
      </c>
      <c r="B65" s="79" t="s">
        <v>1012</v>
      </c>
      <c r="C65" s="79" t="s">
        <v>745</v>
      </c>
      <c r="D65" s="80">
        <f>ROUND(SUMIF(RV_DATA!AB7:AB1046, -2142635930, RV_DATA!I7:I1046), 6)</f>
        <v>25.651299000000002</v>
      </c>
      <c r="E65" s="81">
        <f>ROUND(RV_DATA!K284, 2)</f>
        <v>6.86</v>
      </c>
      <c r="F65" s="81">
        <f>ROUND(SUMIF(RV_DATA!AB7:AB1046, -2142635930, RV_DATA!M7:M1046), 6)</f>
        <v>175.97</v>
      </c>
      <c r="G65" s="81">
        <f>ROUND(RV_DATA!N284, 2)</f>
        <v>97.55</v>
      </c>
      <c r="H65" s="81">
        <f>ROUND(SUMIF(RV_DATA!AB7:AB1046, -2142635930, RV_DATA!O7:O1046), 6)</f>
        <v>2502.2800000000002</v>
      </c>
      <c r="AK65">
        <v>2</v>
      </c>
    </row>
    <row r="66" spans="1:37" ht="42.75" x14ac:dyDescent="0.2">
      <c r="A66" s="78" t="s">
        <v>876</v>
      </c>
      <c r="B66" s="79" t="s">
        <v>878</v>
      </c>
      <c r="C66" s="79" t="s">
        <v>745</v>
      </c>
      <c r="D66" s="80">
        <f>ROUND(SUMIF(RV_DATA!AB7:AB1046, -379145239, RV_DATA!I7:I1046), 6)</f>
        <v>7.1891100000000003</v>
      </c>
      <c r="E66" s="81">
        <f>ROUND(RV_DATA!K66, 2)</f>
        <v>1.53</v>
      </c>
      <c r="F66" s="81">
        <f>ROUND(SUMIF(RV_DATA!AB7:AB1046, -379145239, RV_DATA!M7:M1046), 6)</f>
        <v>11</v>
      </c>
      <c r="G66" s="81">
        <f>ROUND(RV_DATA!N66, 2)</f>
        <v>21.76</v>
      </c>
      <c r="H66" s="81">
        <f>ROUND(SUMIF(RV_DATA!AB7:AB1046, -379145239, RV_DATA!O7:O1046), 6)</f>
        <v>156.41999999999999</v>
      </c>
      <c r="AK66">
        <v>2</v>
      </c>
    </row>
    <row r="67" spans="1:37" ht="28.5" x14ac:dyDescent="0.2">
      <c r="A67" s="78" t="s">
        <v>1025</v>
      </c>
      <c r="B67" s="79" t="s">
        <v>1027</v>
      </c>
      <c r="C67" s="79" t="s">
        <v>745</v>
      </c>
      <c r="D67" s="80">
        <f>ROUND(SUMIF(RV_DATA!AB7:AB1046, 724828900, RV_DATA!I7:I1046), 6)</f>
        <v>11.715234000000001</v>
      </c>
      <c r="E67" s="81">
        <f>ROUND(RV_DATA!K304, 2)</f>
        <v>70.66</v>
      </c>
      <c r="F67" s="81">
        <f>ROUND(SUMIF(RV_DATA!AB7:AB1046, 724828900, RV_DATA!M7:M1046), 6)</f>
        <v>827.78</v>
      </c>
      <c r="G67" s="81">
        <f>ROUND(RV_DATA!N304, 2)</f>
        <v>1004.79</v>
      </c>
      <c r="H67" s="81">
        <f>ROUND(SUMIF(RV_DATA!AB7:AB1046, 724828900, RV_DATA!O7:O1046), 6)</f>
        <v>11771.03</v>
      </c>
      <c r="AK67">
        <v>2</v>
      </c>
    </row>
    <row r="68" spans="1:37" ht="14.25" x14ac:dyDescent="0.2">
      <c r="A68" s="78" t="s">
        <v>1028</v>
      </c>
      <c r="B68" s="79" t="s">
        <v>1030</v>
      </c>
      <c r="C68" s="79" t="s">
        <v>745</v>
      </c>
      <c r="D68" s="80">
        <f>ROUND(SUMIF(RV_DATA!AB7:AB1046, -48586562, RV_DATA!I7:I1046), 6)</f>
        <v>13.262638000000001</v>
      </c>
      <c r="E68" s="81">
        <f>ROUND(RV_DATA!K303, 2)</f>
        <v>14.3</v>
      </c>
      <c r="F68" s="81">
        <f>ROUND(SUMIF(RV_DATA!AB7:AB1046, -48586562, RV_DATA!M7:M1046), 6)</f>
        <v>189.63</v>
      </c>
      <c r="G68" s="81">
        <f>ROUND(RV_DATA!N303, 2)</f>
        <v>203.35</v>
      </c>
      <c r="H68" s="81">
        <f>ROUND(SUMIF(RV_DATA!AB7:AB1046, -48586562, RV_DATA!O7:O1046), 6)</f>
        <v>2696.54</v>
      </c>
      <c r="AK68">
        <v>2</v>
      </c>
    </row>
    <row r="69" spans="1:37" ht="14.25" x14ac:dyDescent="0.2">
      <c r="A69" s="78" t="s">
        <v>1039</v>
      </c>
      <c r="B69" s="79" t="s">
        <v>1041</v>
      </c>
      <c r="C69" s="79" t="s">
        <v>745</v>
      </c>
      <c r="D69" s="80">
        <f>ROUND(SUMIF(RV_DATA!AB7:AB1046, 1587757892, RV_DATA!I7:I1046), 6)</f>
        <v>41.087376999999996</v>
      </c>
      <c r="E69" s="81">
        <f>ROUND(RV_DATA!K414, 2)</f>
        <v>2.4</v>
      </c>
      <c r="F69" s="81">
        <f>ROUND(SUMIF(RV_DATA!AB7:AB1046, 1587757892, RV_DATA!M7:M1046), 6)</f>
        <v>98.64</v>
      </c>
      <c r="G69" s="81">
        <f>ROUND(RV_DATA!N414, 2)</f>
        <v>34.130000000000003</v>
      </c>
      <c r="H69" s="81">
        <f>ROUND(SUMIF(RV_DATA!AB7:AB1046, 1587757892, RV_DATA!O7:O1046), 6)</f>
        <v>1402.66</v>
      </c>
      <c r="AK69">
        <v>2</v>
      </c>
    </row>
    <row r="70" spans="1:37" ht="28.5" x14ac:dyDescent="0.2">
      <c r="A70" s="78" t="s">
        <v>966</v>
      </c>
      <c r="B70" s="79" t="s">
        <v>968</v>
      </c>
      <c r="C70" s="79" t="s">
        <v>745</v>
      </c>
      <c r="D70" s="80">
        <f>ROUND(SUMIF(RV_DATA!AB7:AB1046, -501510585, RV_DATA!I7:I1046), 6)</f>
        <v>4.9461630000000003</v>
      </c>
      <c r="E70" s="81">
        <f>ROUND(RV_DATA!K253, 2)</f>
        <v>65.25</v>
      </c>
      <c r="F70" s="81">
        <f>ROUND(SUMIF(RV_DATA!AB7:AB1046, -501510585, RV_DATA!M7:M1046), 6)</f>
        <v>322.73</v>
      </c>
      <c r="G70" s="81">
        <f>ROUND(RV_DATA!N253, 2)</f>
        <v>927.86</v>
      </c>
      <c r="H70" s="81">
        <f>ROUND(SUMIF(RV_DATA!AB7:AB1046, -501510585, RV_DATA!O7:O1046), 6)</f>
        <v>4589.2700000000004</v>
      </c>
      <c r="AK70">
        <v>2</v>
      </c>
    </row>
    <row r="71" spans="1:37" ht="28.5" x14ac:dyDescent="0.2">
      <c r="A71" s="78" t="s">
        <v>943</v>
      </c>
      <c r="B71" s="79" t="s">
        <v>945</v>
      </c>
      <c r="C71" s="79" t="s">
        <v>745</v>
      </c>
      <c r="D71" s="80">
        <f>ROUND(SUMIF(RV_DATA!AB7:AB1046, 2001059667, RV_DATA!I7:I1046), 6)</f>
        <v>2.3748260000000001</v>
      </c>
      <c r="E71" s="81">
        <f>ROUND(RV_DATA!K247, 2)</f>
        <v>2.16</v>
      </c>
      <c r="F71" s="81">
        <f>ROUND(SUMIF(RV_DATA!AB7:AB1046, 2001059667, RV_DATA!M7:M1046), 6)</f>
        <v>5.13</v>
      </c>
      <c r="G71" s="81">
        <f>ROUND(RV_DATA!N247, 2)</f>
        <v>30.72</v>
      </c>
      <c r="H71" s="81">
        <f>ROUND(SUMIF(RV_DATA!AB7:AB1046, 2001059667, RV_DATA!O7:O1046), 6)</f>
        <v>72.95</v>
      </c>
      <c r="AK71">
        <v>2</v>
      </c>
    </row>
    <row r="72" spans="1:37" ht="15" x14ac:dyDescent="0.25">
      <c r="A72" s="82" t="s">
        <v>1370</v>
      </c>
      <c r="B72" s="82"/>
      <c r="C72" s="82"/>
      <c r="D72" s="82"/>
      <c r="E72" s="83">
        <f>SUMIF(AK29:AK71, 2, F29:F71)</f>
        <v>258012.36000000002</v>
      </c>
      <c r="F72" s="83"/>
      <c r="G72" s="83">
        <f>SUMIF(AK29:AK71, 2, H29:H71)</f>
        <v>3668935.67</v>
      </c>
      <c r="H72" s="82"/>
    </row>
    <row r="73" spans="1:37" ht="14.25" x14ac:dyDescent="0.2">
      <c r="A73" s="76" t="s">
        <v>1371</v>
      </c>
      <c r="B73" s="77"/>
      <c r="C73" s="77"/>
      <c r="D73" s="77"/>
      <c r="E73" s="77"/>
      <c r="F73" s="77"/>
      <c r="G73" s="77"/>
      <c r="H73" s="77"/>
    </row>
    <row r="74" spans="1:37" ht="28.5" x14ac:dyDescent="0.2">
      <c r="A74" s="78" t="s">
        <v>251</v>
      </c>
      <c r="B74" s="79" t="s">
        <v>252</v>
      </c>
      <c r="C74" s="79" t="s">
        <v>122</v>
      </c>
      <c r="D74" s="80">
        <f>ROUND(SUMIF(RV_DATA!AB7:AB1046, 1771584342, RV_DATA!I7:I1046), 6)</f>
        <v>1</v>
      </c>
      <c r="E74" s="81">
        <f>ROUND(RV_DATA!K228, 2)</f>
        <v>52.3</v>
      </c>
      <c r="F74" s="81">
        <f>ROUND(SUMIF(RV_DATA!AB7:AB1046, 1771584342, RV_DATA!M7:M1046), 6)</f>
        <v>52.3</v>
      </c>
      <c r="G74" s="81">
        <f>ROUND(RV_DATA!N228, 2)</f>
        <v>499.99</v>
      </c>
      <c r="H74" s="81">
        <f>ROUND(SUMIF(RV_DATA!AB7:AB1046, 1771584342, RV_DATA!O7:O1046), 6)</f>
        <v>499.99</v>
      </c>
      <c r="AK74">
        <v>3</v>
      </c>
    </row>
    <row r="75" spans="1:37" ht="28.5" x14ac:dyDescent="0.2">
      <c r="A75" s="78" t="s">
        <v>251</v>
      </c>
      <c r="B75" s="79" t="s">
        <v>256</v>
      </c>
      <c r="C75" s="79" t="s">
        <v>122</v>
      </c>
      <c r="D75" s="80">
        <f>ROUND(SUMIF(RV_DATA!AB7:AB1046, 351082414, RV_DATA!I7:I1046), 6)</f>
        <v>2</v>
      </c>
      <c r="E75" s="81">
        <f>ROUND(RV_DATA!K229, 2)</f>
        <v>52.3</v>
      </c>
      <c r="F75" s="81">
        <f>ROUND(SUMIF(RV_DATA!AB7:AB1046, 351082414, RV_DATA!M7:M1046), 6)</f>
        <v>104.6</v>
      </c>
      <c r="G75" s="81">
        <f>ROUND(RV_DATA!N229, 2)</f>
        <v>499.99</v>
      </c>
      <c r="H75" s="81">
        <f>ROUND(SUMIF(RV_DATA!AB7:AB1046, 351082414, RV_DATA!O7:O1046), 6)</f>
        <v>999.98</v>
      </c>
      <c r="AK75">
        <v>3</v>
      </c>
    </row>
    <row r="76" spans="1:37" ht="14.25" x14ac:dyDescent="0.2">
      <c r="A76" s="78" t="s">
        <v>181</v>
      </c>
      <c r="B76" s="79" t="s">
        <v>182</v>
      </c>
      <c r="C76" s="79" t="s">
        <v>122</v>
      </c>
      <c r="D76" s="80">
        <f>ROUND(SUMIF(RV_DATA!AB7:AB1046, 75520340, RV_DATA!I7:I1046), 6)</f>
        <v>4</v>
      </c>
      <c r="E76" s="81">
        <f>ROUND(RV_DATA!K179, 2)</f>
        <v>94.14</v>
      </c>
      <c r="F76" s="81">
        <f>ROUND(SUMIF(RV_DATA!AB7:AB1046, 75520340, RV_DATA!M7:M1046), 6)</f>
        <v>376.56</v>
      </c>
      <c r="G76" s="81">
        <f>ROUND(RV_DATA!N179, 2)</f>
        <v>899.98</v>
      </c>
      <c r="H76" s="81">
        <f>ROUND(SUMIF(RV_DATA!AB7:AB1046, 75520340, RV_DATA!O7:O1046), 6)</f>
        <v>3599.91</v>
      </c>
      <c r="AK76">
        <v>3</v>
      </c>
    </row>
    <row r="77" spans="1:37" ht="28.5" x14ac:dyDescent="0.2">
      <c r="A77" s="78" t="s">
        <v>176</v>
      </c>
      <c r="B77" s="79" t="s">
        <v>177</v>
      </c>
      <c r="C77" s="79" t="s">
        <v>122</v>
      </c>
      <c r="D77" s="80">
        <f>ROUND(SUMIF(RV_DATA!AB7:AB1046, -1299783659, RV_DATA!I7:I1046), 6)</f>
        <v>2</v>
      </c>
      <c r="E77" s="81">
        <f>ROUND(RV_DATA!K178, 2)</f>
        <v>156.9</v>
      </c>
      <c r="F77" s="81">
        <f>ROUND(SUMIF(RV_DATA!AB7:AB1046, -1299783659, RV_DATA!M7:M1046), 6)</f>
        <v>313.8</v>
      </c>
      <c r="G77" s="81">
        <f>ROUND(RV_DATA!N178, 2)</f>
        <v>1499.96</v>
      </c>
      <c r="H77" s="81">
        <f>ROUND(SUMIF(RV_DATA!AB7:AB1046, -1299783659, RV_DATA!O7:O1046), 6)</f>
        <v>2999.93</v>
      </c>
      <c r="AK77">
        <v>3</v>
      </c>
    </row>
    <row r="78" spans="1:37" ht="14.25" x14ac:dyDescent="0.2">
      <c r="A78" s="78" t="s">
        <v>932</v>
      </c>
      <c r="B78" s="79" t="s">
        <v>934</v>
      </c>
      <c r="C78" s="79" t="s">
        <v>15</v>
      </c>
      <c r="D78" s="80">
        <f>ROUND(SUMIF(RV_DATA!AB7:AB1046, 296636793, RV_DATA!I7:I1046), 6)</f>
        <v>2.4000000000000001E-5</v>
      </c>
      <c r="E78" s="81">
        <f>ROUND(RV_DATA!K209, 2)</f>
        <v>9379.86</v>
      </c>
      <c r="F78" s="81">
        <f>ROUND(SUMIF(RV_DATA!AB7:AB1046, 296636793, RV_DATA!M7:M1046), 6)</f>
        <v>0.22</v>
      </c>
      <c r="G78" s="81">
        <f>ROUND(RV_DATA!N209, 2)</f>
        <v>89671.46</v>
      </c>
      <c r="H78" s="81">
        <f>ROUND(SUMIF(RV_DATA!AB7:AB1046, 296636793, RV_DATA!O7:O1046), 6)</f>
        <v>2.1</v>
      </c>
      <c r="AK78">
        <v>3</v>
      </c>
    </row>
    <row r="79" spans="1:37" ht="14.25" x14ac:dyDescent="0.2">
      <c r="A79" s="78" t="s">
        <v>891</v>
      </c>
      <c r="B79" s="79" t="s">
        <v>893</v>
      </c>
      <c r="C79" s="79" t="s">
        <v>15</v>
      </c>
      <c r="D79" s="80">
        <f>ROUND(SUMIF(RV_DATA!AB7:AB1046, -1802800376, RV_DATA!I7:I1046), 6)</f>
        <v>1.2699999999999999E-2</v>
      </c>
      <c r="E79" s="81">
        <f>ROUND(RV_DATA!K168, 2)</f>
        <v>888.84</v>
      </c>
      <c r="F79" s="81">
        <f>ROUND(SUMIF(RV_DATA!AB7:AB1046, -1802800376, RV_DATA!M7:M1046), 6)</f>
        <v>11.28</v>
      </c>
      <c r="G79" s="81">
        <f>ROUND(RV_DATA!N168, 2)</f>
        <v>8497.31</v>
      </c>
      <c r="H79" s="81">
        <f>ROUND(SUMIF(RV_DATA!AB7:AB1046, -1802800376, RV_DATA!O7:O1046), 6)</f>
        <v>107.84</v>
      </c>
      <c r="AK79">
        <v>3</v>
      </c>
    </row>
    <row r="80" spans="1:37" ht="14.25" x14ac:dyDescent="0.2">
      <c r="A80" s="78" t="s">
        <v>223</v>
      </c>
      <c r="B80" s="79" t="s">
        <v>761</v>
      </c>
      <c r="C80" s="79" t="s">
        <v>91</v>
      </c>
      <c r="D80" s="80">
        <f>ROUND(SUMIF(RV_DATA!AB7:AB1046, 1232018711, RV_DATA!I7:I1046), 6)</f>
        <v>69.791111000000001</v>
      </c>
      <c r="E80" s="81">
        <f>ROUND(RV_DATA!K144, 2)</f>
        <v>8.7899999999999991</v>
      </c>
      <c r="F80" s="81">
        <f>ROUND(SUMIF(RV_DATA!AB7:AB1046, 1232018711, RV_DATA!M7:M1046), 6)</f>
        <v>613.35</v>
      </c>
      <c r="G80" s="81">
        <f>ROUND(RV_DATA!N144, 2)</f>
        <v>84.03</v>
      </c>
      <c r="H80" s="81">
        <f>ROUND(SUMIF(RV_DATA!AB7:AB1046, 1232018711, RV_DATA!O7:O1046), 6)</f>
        <v>5863.64</v>
      </c>
      <c r="AK80">
        <v>3</v>
      </c>
    </row>
    <row r="81" spans="1:37" ht="14.25" x14ac:dyDescent="0.2">
      <c r="A81" s="78" t="s">
        <v>223</v>
      </c>
      <c r="B81" s="79" t="s">
        <v>224</v>
      </c>
      <c r="C81" s="79" t="s">
        <v>225</v>
      </c>
      <c r="D81" s="80">
        <f>ROUND(SUMIF(RV_DATA!AB7:AB1046, -167628796, RV_DATA!I7:I1046), 6)</f>
        <v>0.26334000000000002</v>
      </c>
      <c r="E81" s="81">
        <f>ROUND(RV_DATA!K205, 2)</f>
        <v>10.61</v>
      </c>
      <c r="F81" s="81">
        <f>ROUND(SUMIF(RV_DATA!AB7:AB1046, -167628796, RV_DATA!M7:M1046), 6)</f>
        <v>2.79</v>
      </c>
      <c r="G81" s="81">
        <f>ROUND(RV_DATA!N205, 2)</f>
        <v>101.43</v>
      </c>
      <c r="H81" s="81">
        <f>ROUND(SUMIF(RV_DATA!AB7:AB1046, -167628796, RV_DATA!O7:O1046), 6)</f>
        <v>26.71</v>
      </c>
      <c r="AK81">
        <v>3</v>
      </c>
    </row>
    <row r="82" spans="1:37" ht="14.25" x14ac:dyDescent="0.2">
      <c r="A82" s="78" t="s">
        <v>229</v>
      </c>
      <c r="B82" s="79" t="s">
        <v>762</v>
      </c>
      <c r="C82" s="79" t="s">
        <v>225</v>
      </c>
      <c r="D82" s="80">
        <f>ROUND(SUMIF(RV_DATA!AB7:AB1046, -697753276, RV_DATA!I7:I1046), 6)</f>
        <v>18.803045000000001</v>
      </c>
      <c r="E82" s="81">
        <f>ROUND(RV_DATA!K143, 2)</f>
        <v>4.47</v>
      </c>
      <c r="F82" s="81">
        <f>ROUND(SUMIF(RV_DATA!AB7:AB1046, -697753276, RV_DATA!M7:M1046), 6)</f>
        <v>83.99</v>
      </c>
      <c r="G82" s="81">
        <f>ROUND(RV_DATA!N143, 2)</f>
        <v>42.73</v>
      </c>
      <c r="H82" s="81">
        <f>ROUND(SUMIF(RV_DATA!AB7:AB1046, -697753276, RV_DATA!O7:O1046), 6)</f>
        <v>802.96</v>
      </c>
      <c r="AK82">
        <v>3</v>
      </c>
    </row>
    <row r="83" spans="1:37" ht="14.25" x14ac:dyDescent="0.2">
      <c r="A83" s="78" t="s">
        <v>229</v>
      </c>
      <c r="B83" s="79" t="s">
        <v>230</v>
      </c>
      <c r="C83" s="79" t="s">
        <v>225</v>
      </c>
      <c r="D83" s="80">
        <f>ROUND(SUMIF(RV_DATA!AB7:AB1046, 1963669595, RV_DATA!I7:I1046), 6)</f>
        <v>4.5999999999999999E-2</v>
      </c>
      <c r="E83" s="81">
        <f>ROUND(RV_DATA!K206, 2)</f>
        <v>6.1</v>
      </c>
      <c r="F83" s="81">
        <f>ROUND(SUMIF(RV_DATA!AB7:AB1046, 1963669595, RV_DATA!M7:M1046), 6)</f>
        <v>0.28000000000000003</v>
      </c>
      <c r="G83" s="81">
        <f>ROUND(RV_DATA!N206, 2)</f>
        <v>58.32</v>
      </c>
      <c r="H83" s="81">
        <f>ROUND(SUMIF(RV_DATA!AB7:AB1046, 1963669595, RV_DATA!O7:O1046), 6)</f>
        <v>2.68</v>
      </c>
      <c r="AK83">
        <v>3</v>
      </c>
    </row>
    <row r="84" spans="1:37" ht="14.25" x14ac:dyDescent="0.2">
      <c r="A84" s="78" t="s">
        <v>917</v>
      </c>
      <c r="B84" s="79" t="s">
        <v>919</v>
      </c>
      <c r="C84" s="79" t="s">
        <v>91</v>
      </c>
      <c r="D84" s="80">
        <f>ROUND(SUMIF(RV_DATA!AB7:AB1046, -1653381010, RV_DATA!I7:I1046), 6)</f>
        <v>3.952E-2</v>
      </c>
      <c r="E84" s="81">
        <f>ROUND(RV_DATA!K196, 2)</f>
        <v>2.44</v>
      </c>
      <c r="F84" s="81">
        <f>ROUND(SUMIF(RV_DATA!AB7:AB1046, -1653381010, RV_DATA!M7:M1046), 6)</f>
        <v>0.1</v>
      </c>
      <c r="G84" s="81">
        <f>ROUND(RV_DATA!N196, 2)</f>
        <v>23.33</v>
      </c>
      <c r="H84" s="81">
        <f>ROUND(SUMIF(RV_DATA!AB7:AB1046, -1653381010, RV_DATA!O7:O1046), 6)</f>
        <v>0.96</v>
      </c>
      <c r="AK84">
        <v>3</v>
      </c>
    </row>
    <row r="85" spans="1:37" ht="14.25" x14ac:dyDescent="0.2">
      <c r="A85" s="78" t="s">
        <v>826</v>
      </c>
      <c r="B85" s="79" t="s">
        <v>828</v>
      </c>
      <c r="C85" s="79" t="s">
        <v>91</v>
      </c>
      <c r="D85" s="80">
        <f>ROUND(SUMIF(RV_DATA!AB7:AB1046, 1088682035, RV_DATA!I7:I1046), 6)</f>
        <v>7.8824079999999999</v>
      </c>
      <c r="E85" s="81">
        <f>ROUND(RV_DATA!K165, 2)</f>
        <v>3.15</v>
      </c>
      <c r="F85" s="81">
        <f>ROUND(SUMIF(RV_DATA!AB7:AB1046, 1088682035, RV_DATA!M7:M1046), 6)</f>
        <v>24.83</v>
      </c>
      <c r="G85" s="81">
        <f>ROUND(RV_DATA!N165, 2)</f>
        <v>30.11</v>
      </c>
      <c r="H85" s="81">
        <f>ROUND(SUMIF(RV_DATA!AB7:AB1046, 1088682035, RV_DATA!O7:O1046), 6)</f>
        <v>237.37</v>
      </c>
      <c r="AK85">
        <v>3</v>
      </c>
    </row>
    <row r="86" spans="1:37" ht="14.25" x14ac:dyDescent="0.2">
      <c r="A86" s="78" t="s">
        <v>338</v>
      </c>
      <c r="B86" s="79" t="s">
        <v>339</v>
      </c>
      <c r="C86" s="79" t="s">
        <v>15</v>
      </c>
      <c r="D86" s="80">
        <f>ROUND(SUMIF(RV_DATA!AB7:AB1046, 1717925039, RV_DATA!I7:I1046), 6)</f>
        <v>39.911000000000001</v>
      </c>
      <c r="E86" s="81">
        <f>ROUND(RV_DATA!K275, 2)</f>
        <v>1569.04</v>
      </c>
      <c r="F86" s="81">
        <f>ROUND(SUMIF(RV_DATA!AB7:AB1046, 1717925039, RV_DATA!M7:M1046), 6)</f>
        <v>62621.96</v>
      </c>
      <c r="G86" s="81">
        <f>ROUND(RV_DATA!N275, 2)</f>
        <v>15000.02</v>
      </c>
      <c r="H86" s="81">
        <f>ROUND(SUMIF(RV_DATA!AB7:AB1046, 1717925039, RV_DATA!O7:O1046), 6)</f>
        <v>598665.9</v>
      </c>
      <c r="AK86">
        <v>3</v>
      </c>
    </row>
    <row r="87" spans="1:37" ht="28.5" x14ac:dyDescent="0.2">
      <c r="A87" s="78" t="s">
        <v>894</v>
      </c>
      <c r="B87" s="79" t="s">
        <v>896</v>
      </c>
      <c r="C87" s="79" t="s">
        <v>15</v>
      </c>
      <c r="D87" s="80">
        <f>ROUND(SUMIF(RV_DATA!AB7:AB1046, 909675813, RV_DATA!I7:I1046), 6)</f>
        <v>1.6701000000000001E-2</v>
      </c>
      <c r="E87" s="81">
        <f>ROUND(RV_DATA!K164, 2)</f>
        <v>12851.36</v>
      </c>
      <c r="F87" s="81">
        <f>ROUND(SUMIF(RV_DATA!AB7:AB1046, 909675813, RV_DATA!M7:M1046), 6)</f>
        <v>214.64</v>
      </c>
      <c r="G87" s="81">
        <f>ROUND(RV_DATA!N164, 2)</f>
        <v>122859</v>
      </c>
      <c r="H87" s="81">
        <f>ROUND(SUMIF(RV_DATA!AB7:AB1046, 909675813, RV_DATA!O7:O1046), 6)</f>
        <v>2051.96</v>
      </c>
      <c r="AK87">
        <v>3</v>
      </c>
    </row>
    <row r="88" spans="1:37" ht="28.5" x14ac:dyDescent="0.2">
      <c r="A88" s="78" t="s">
        <v>920</v>
      </c>
      <c r="B88" s="79" t="s">
        <v>922</v>
      </c>
      <c r="C88" s="79" t="s">
        <v>15</v>
      </c>
      <c r="D88" s="80">
        <f>ROUND(SUMIF(RV_DATA!AB7:AB1046, 1713418598, RV_DATA!I7:I1046), 6)</f>
        <v>2.4000000000000001E-5</v>
      </c>
      <c r="E88" s="81">
        <f>ROUND(RV_DATA!K195, 2)</f>
        <v>10813.24</v>
      </c>
      <c r="F88" s="81">
        <f>ROUND(SUMIF(RV_DATA!AB7:AB1046, 1713418598, RV_DATA!M7:M1046), 6)</f>
        <v>0.26</v>
      </c>
      <c r="G88" s="81">
        <f>ROUND(RV_DATA!N195, 2)</f>
        <v>103374.57</v>
      </c>
      <c r="H88" s="81">
        <f>ROUND(SUMIF(RV_DATA!AB7:AB1046, 1713418598, RV_DATA!O7:O1046), 6)</f>
        <v>2.4900000000000002</v>
      </c>
      <c r="AK88">
        <v>3</v>
      </c>
    </row>
    <row r="89" spans="1:37" ht="14.25" x14ac:dyDescent="0.2">
      <c r="A89" s="78" t="s">
        <v>897</v>
      </c>
      <c r="B89" s="79" t="s">
        <v>899</v>
      </c>
      <c r="C89" s="79" t="s">
        <v>15</v>
      </c>
      <c r="D89" s="80">
        <f>ROUND(SUMIF(RV_DATA!AB7:AB1046, 2078040255, RV_DATA!I7:I1046), 6)</f>
        <v>4.9129999999999998E-3</v>
      </c>
      <c r="E89" s="81">
        <f>ROUND(RV_DATA!K163, 2)</f>
        <v>16204.33</v>
      </c>
      <c r="F89" s="81">
        <f>ROUND(SUMIF(RV_DATA!AB7:AB1046, 2078040255, RV_DATA!M7:M1046), 6)</f>
        <v>79.61</v>
      </c>
      <c r="G89" s="81">
        <f>ROUND(RV_DATA!N163, 2)</f>
        <v>154913.39000000001</v>
      </c>
      <c r="H89" s="81">
        <f>ROUND(SUMIF(RV_DATA!AB7:AB1046, 2078040255, RV_DATA!O7:O1046), 6)</f>
        <v>761.07</v>
      </c>
      <c r="AK89">
        <v>3</v>
      </c>
    </row>
    <row r="90" spans="1:37" ht="14.25" x14ac:dyDescent="0.2">
      <c r="A90" s="78" t="s">
        <v>807</v>
      </c>
      <c r="B90" s="79" t="s">
        <v>809</v>
      </c>
      <c r="C90" s="79" t="s">
        <v>15</v>
      </c>
      <c r="D90" s="80">
        <f>ROUND(SUMIF(RV_DATA!AB7:AB1046, 380125113, RV_DATA!I7:I1046), 6)</f>
        <v>3.4153999999999997E-2</v>
      </c>
      <c r="E90" s="81">
        <f>ROUND(RV_DATA!K109, 2)</f>
        <v>10616.1</v>
      </c>
      <c r="F90" s="81">
        <f>ROUND(SUMIF(RV_DATA!AB7:AB1046, 380125113, RV_DATA!M7:M1046), 6)</f>
        <v>362.58</v>
      </c>
      <c r="G90" s="81">
        <f>ROUND(RV_DATA!N109, 2)</f>
        <v>101489.92</v>
      </c>
      <c r="H90" s="81">
        <f>ROUND(SUMIF(RV_DATA!AB7:AB1046, 380125113, RV_DATA!O7:O1046), 6)</f>
        <v>3466.26</v>
      </c>
      <c r="AK90">
        <v>3</v>
      </c>
    </row>
    <row r="91" spans="1:37" ht="14.25" x14ac:dyDescent="0.2">
      <c r="A91" s="78" t="s">
        <v>763</v>
      </c>
      <c r="B91" s="79" t="s">
        <v>765</v>
      </c>
      <c r="C91" s="79" t="s">
        <v>15</v>
      </c>
      <c r="D91" s="80">
        <f>ROUND(SUMIF(RV_DATA!AB7:AB1046, 663626300, RV_DATA!I7:I1046), 6)</f>
        <v>0.121241</v>
      </c>
      <c r="E91" s="81">
        <f>ROUND(RV_DATA!K142, 2)</f>
        <v>11891.1</v>
      </c>
      <c r="F91" s="81">
        <f>ROUND(SUMIF(RV_DATA!AB7:AB1046, 663626300, RV_DATA!M7:M1046), 6)</f>
        <v>1441.62</v>
      </c>
      <c r="G91" s="81">
        <f>ROUND(RV_DATA!N142, 2)</f>
        <v>113678.92</v>
      </c>
      <c r="H91" s="81">
        <f>ROUND(SUMIF(RV_DATA!AB7:AB1046, 663626300, RV_DATA!O7:O1046), 6)</f>
        <v>13781.89</v>
      </c>
      <c r="AK91">
        <v>3</v>
      </c>
    </row>
    <row r="92" spans="1:37" ht="14.25" x14ac:dyDescent="0.2">
      <c r="A92" s="78" t="s">
        <v>829</v>
      </c>
      <c r="B92" s="79" t="s">
        <v>831</v>
      </c>
      <c r="C92" s="79" t="s">
        <v>15</v>
      </c>
      <c r="D92" s="80">
        <f>ROUND(SUMIF(RV_DATA!AB7:AB1046, 2020748563, RV_DATA!I7:I1046), 6)</f>
        <v>4.7815000000000003E-2</v>
      </c>
      <c r="E92" s="81">
        <f>ROUND(RV_DATA!K155, 2)</f>
        <v>13245.25</v>
      </c>
      <c r="F92" s="81">
        <f>ROUND(SUMIF(RV_DATA!AB7:AB1046, 2020748563, RV_DATA!M7:M1046), 6)</f>
        <v>633.33000000000004</v>
      </c>
      <c r="G92" s="81">
        <f>ROUND(RV_DATA!N155, 2)</f>
        <v>126624.59</v>
      </c>
      <c r="H92" s="81">
        <f>ROUND(SUMIF(RV_DATA!AB7:AB1046, 2020748563, RV_DATA!O7:O1046), 6)</f>
        <v>6054.64</v>
      </c>
      <c r="AK92">
        <v>3</v>
      </c>
    </row>
    <row r="93" spans="1:37" ht="14.25" x14ac:dyDescent="0.2">
      <c r="A93" s="78" t="s">
        <v>1031</v>
      </c>
      <c r="B93" s="79" t="s">
        <v>1033</v>
      </c>
      <c r="C93" s="79" t="s">
        <v>15</v>
      </c>
      <c r="D93" s="80">
        <f>ROUND(SUMIF(RV_DATA!AB7:AB1046, -795158670, RV_DATA!I7:I1046), 6)</f>
        <v>8.4693000000000004E-2</v>
      </c>
      <c r="E93" s="81">
        <f>ROUND(RV_DATA!K312, 2)</f>
        <v>10397.450000000001</v>
      </c>
      <c r="F93" s="81">
        <f>ROUND(SUMIF(RV_DATA!AB7:AB1046, -795158670, RV_DATA!M7:M1046), 6)</f>
        <v>880.6</v>
      </c>
      <c r="G93" s="81">
        <f>ROUND(RV_DATA!N312, 2)</f>
        <v>99399.62</v>
      </c>
      <c r="H93" s="81">
        <f>ROUND(SUMIF(RV_DATA!AB7:AB1046, -795158670, RV_DATA!O7:O1046), 6)</f>
        <v>8418.5499999999993</v>
      </c>
      <c r="AK93">
        <v>3</v>
      </c>
    </row>
    <row r="94" spans="1:37" ht="14.25" x14ac:dyDescent="0.2">
      <c r="A94" s="78" t="s">
        <v>262</v>
      </c>
      <c r="B94" s="79" t="s">
        <v>263</v>
      </c>
      <c r="C94" s="79" t="s">
        <v>122</v>
      </c>
      <c r="D94" s="80">
        <f>ROUND(SUMIF(RV_DATA!AB7:AB1046, 1164505031, RV_DATA!I7:I1046), 6)</f>
        <v>8</v>
      </c>
      <c r="E94" s="81">
        <f>ROUND(RV_DATA!K231, 2)</f>
        <v>10.46</v>
      </c>
      <c r="F94" s="81">
        <f>ROUND(SUMIF(RV_DATA!AB7:AB1046, 1164505031, RV_DATA!M7:M1046), 6)</f>
        <v>83.68</v>
      </c>
      <c r="G94" s="81">
        <f>ROUND(RV_DATA!N231, 2)</f>
        <v>100</v>
      </c>
      <c r="H94" s="81">
        <f>ROUND(SUMIF(RV_DATA!AB7:AB1046, 1164505031, RV_DATA!O7:O1046), 6)</f>
        <v>799.98</v>
      </c>
      <c r="AK94">
        <v>3</v>
      </c>
    </row>
    <row r="95" spans="1:37" ht="14.25" x14ac:dyDescent="0.2">
      <c r="A95" s="78" t="s">
        <v>258</v>
      </c>
      <c r="B95" s="79" t="s">
        <v>259</v>
      </c>
      <c r="C95" s="79" t="s">
        <v>122</v>
      </c>
      <c r="D95" s="80">
        <f>ROUND(SUMIF(RV_DATA!AB7:AB1046, 717999790, RV_DATA!I7:I1046), 6)</f>
        <v>16</v>
      </c>
      <c r="E95" s="81">
        <f>ROUND(RV_DATA!K230, 2)</f>
        <v>10.46</v>
      </c>
      <c r="F95" s="81">
        <f>ROUND(SUMIF(RV_DATA!AB7:AB1046, 717999790, RV_DATA!M7:M1046), 6)</f>
        <v>167.36</v>
      </c>
      <c r="G95" s="81">
        <f>ROUND(RV_DATA!N230, 2)</f>
        <v>100</v>
      </c>
      <c r="H95" s="81">
        <f>ROUND(SUMIF(RV_DATA!AB7:AB1046, 717999790, RV_DATA!O7:O1046), 6)</f>
        <v>1599.96</v>
      </c>
      <c r="AK95">
        <v>3</v>
      </c>
    </row>
    <row r="96" spans="1:37" ht="14.25" x14ac:dyDescent="0.2">
      <c r="A96" s="78" t="s">
        <v>191</v>
      </c>
      <c r="B96" s="79" t="s">
        <v>192</v>
      </c>
      <c r="C96" s="79" t="s">
        <v>122</v>
      </c>
      <c r="D96" s="80">
        <f>ROUND(SUMIF(RV_DATA!AB7:AB1046, 622190206, RV_DATA!I7:I1046), 6)</f>
        <v>80</v>
      </c>
      <c r="E96" s="81">
        <f>ROUND(RV_DATA!K181, 2)</f>
        <v>9.41</v>
      </c>
      <c r="F96" s="81">
        <f>ROUND(SUMIF(RV_DATA!AB7:AB1046, 622190206, RV_DATA!M7:M1046), 6)</f>
        <v>752.8</v>
      </c>
      <c r="G96" s="81">
        <f>ROUND(RV_DATA!N181, 2)</f>
        <v>89.96</v>
      </c>
      <c r="H96" s="81">
        <f>ROUND(SUMIF(RV_DATA!AB7:AB1046, 622190206, RV_DATA!O7:O1046), 6)</f>
        <v>7196.77</v>
      </c>
      <c r="AK96">
        <v>3</v>
      </c>
    </row>
    <row r="97" spans="1:37" ht="28.5" x14ac:dyDescent="0.2">
      <c r="A97" s="78" t="s">
        <v>766</v>
      </c>
      <c r="B97" s="79" t="s">
        <v>768</v>
      </c>
      <c r="C97" s="79" t="s">
        <v>15</v>
      </c>
      <c r="D97" s="80">
        <f>ROUND(SUMIF(RV_DATA!AB7:AB1046, -166622240, RV_DATA!I7:I1046), 6)</f>
        <v>4.9799000000000003E-2</v>
      </c>
      <c r="E97" s="81">
        <f>ROUND(RV_DATA!K141, 2)</f>
        <v>15854.58</v>
      </c>
      <c r="F97" s="81">
        <f>ROUND(SUMIF(RV_DATA!AB7:AB1046, -166622240, RV_DATA!M7:M1046), 6)</f>
        <v>789.62</v>
      </c>
      <c r="G97" s="81">
        <f>ROUND(RV_DATA!N141, 2)</f>
        <v>151569.78</v>
      </c>
      <c r="H97" s="81">
        <f>ROUND(SUMIF(RV_DATA!AB7:AB1046, -166622240, RV_DATA!O7:O1046), 6)</f>
        <v>7548.76</v>
      </c>
      <c r="AK97">
        <v>3</v>
      </c>
    </row>
    <row r="98" spans="1:37" ht="42.75" x14ac:dyDescent="0.2">
      <c r="A98" s="78" t="s">
        <v>946</v>
      </c>
      <c r="B98" s="79" t="s">
        <v>948</v>
      </c>
      <c r="C98" s="79" t="s">
        <v>15</v>
      </c>
      <c r="D98" s="80">
        <f>ROUND(SUMIF(RV_DATA!AB7:AB1046, -134243499, RV_DATA!I7:I1046), 6)</f>
        <v>6.7199999999999996E-4</v>
      </c>
      <c r="E98" s="81">
        <f>ROUND(RV_DATA!K246, 2)</f>
        <v>19579.09</v>
      </c>
      <c r="F98" s="81">
        <f>ROUND(SUMIF(RV_DATA!AB7:AB1046, -134243499, RV_DATA!M7:M1046), 6)</f>
        <v>13.16</v>
      </c>
      <c r="G98" s="81">
        <f>ROUND(RV_DATA!N246, 2)</f>
        <v>187176.1</v>
      </c>
      <c r="H98" s="81">
        <f>ROUND(SUMIF(RV_DATA!AB7:AB1046, -134243499, RV_DATA!O7:O1046), 6)</f>
        <v>125.8</v>
      </c>
      <c r="AK98">
        <v>3</v>
      </c>
    </row>
    <row r="99" spans="1:37" ht="14.25" x14ac:dyDescent="0.2">
      <c r="A99" s="78" t="s">
        <v>201</v>
      </c>
      <c r="B99" s="79" t="s">
        <v>202</v>
      </c>
      <c r="C99" s="79" t="s">
        <v>122</v>
      </c>
      <c r="D99" s="80">
        <f>ROUND(SUMIF(RV_DATA!AB7:AB1046, 723194744, RV_DATA!I7:I1046), 6)</f>
        <v>80</v>
      </c>
      <c r="E99" s="81">
        <f>ROUND(RV_DATA!K183, 2)</f>
        <v>5.23</v>
      </c>
      <c r="F99" s="81">
        <f>ROUND(SUMIF(RV_DATA!AB7:AB1046, 723194744, RV_DATA!M7:M1046), 6)</f>
        <v>418.4</v>
      </c>
      <c r="G99" s="81">
        <f>ROUND(RV_DATA!N183, 2)</f>
        <v>50</v>
      </c>
      <c r="H99" s="81">
        <f>ROUND(SUMIF(RV_DATA!AB7:AB1046, 723194744, RV_DATA!O7:O1046), 6)</f>
        <v>3999.9</v>
      </c>
      <c r="AK99">
        <v>3</v>
      </c>
    </row>
    <row r="100" spans="1:37" ht="14.25" x14ac:dyDescent="0.2">
      <c r="A100" s="78" t="s">
        <v>270</v>
      </c>
      <c r="B100" s="79" t="s">
        <v>271</v>
      </c>
      <c r="C100" s="79" t="s">
        <v>122</v>
      </c>
      <c r="D100" s="80">
        <f>ROUND(SUMIF(RV_DATA!AB7:AB1046, 1300634384, RV_DATA!I7:I1046), 6)</f>
        <v>8</v>
      </c>
      <c r="E100" s="81">
        <f>ROUND(RV_DATA!K233, 2)</f>
        <v>5.23</v>
      </c>
      <c r="F100" s="81">
        <f>ROUND(SUMIF(RV_DATA!AB7:AB1046, 1300634384, RV_DATA!M7:M1046), 6)</f>
        <v>41.84</v>
      </c>
      <c r="G100" s="81">
        <f>ROUND(RV_DATA!N233, 2)</f>
        <v>50</v>
      </c>
      <c r="H100" s="81">
        <f>ROUND(SUMIF(RV_DATA!AB7:AB1046, 1300634384, RV_DATA!O7:O1046), 6)</f>
        <v>399.99</v>
      </c>
      <c r="AK100">
        <v>3</v>
      </c>
    </row>
    <row r="101" spans="1:37" ht="14.25" x14ac:dyDescent="0.2">
      <c r="A101" s="78" t="s">
        <v>266</v>
      </c>
      <c r="B101" s="79" t="s">
        <v>267</v>
      </c>
      <c r="C101" s="79" t="s">
        <v>122</v>
      </c>
      <c r="D101" s="80">
        <f>ROUND(SUMIF(RV_DATA!AB7:AB1046, -673016629, RV_DATA!I7:I1046), 6)</f>
        <v>16</v>
      </c>
      <c r="E101" s="81">
        <f>ROUND(RV_DATA!K232, 2)</f>
        <v>5.23</v>
      </c>
      <c r="F101" s="81">
        <f>ROUND(SUMIF(RV_DATA!AB7:AB1046, -673016629, RV_DATA!M7:M1046), 6)</f>
        <v>83.68</v>
      </c>
      <c r="G101" s="81">
        <f>ROUND(RV_DATA!N232, 2)</f>
        <v>50</v>
      </c>
      <c r="H101" s="81">
        <f>ROUND(SUMIF(RV_DATA!AB7:AB1046, -673016629, RV_DATA!O7:O1046), 6)</f>
        <v>799.98</v>
      </c>
      <c r="AK101">
        <v>3</v>
      </c>
    </row>
    <row r="102" spans="1:37" ht="14.25" x14ac:dyDescent="0.2">
      <c r="A102" s="78" t="s">
        <v>769</v>
      </c>
      <c r="B102" s="79" t="s">
        <v>771</v>
      </c>
      <c r="C102" s="79" t="s">
        <v>15</v>
      </c>
      <c r="D102" s="80">
        <f>ROUND(SUMIF(RV_DATA!AB7:AB1046, 761367653, RV_DATA!I7:I1046), 6)</f>
        <v>3.0200000000000002E-4</v>
      </c>
      <c r="E102" s="81">
        <f>ROUND(RV_DATA!K140, 2)</f>
        <v>7671.42</v>
      </c>
      <c r="F102" s="81">
        <f>ROUND(SUMIF(RV_DATA!AB7:AB1046, 761367653, RV_DATA!M7:M1046), 6)</f>
        <v>2.42</v>
      </c>
      <c r="G102" s="81">
        <f>ROUND(RV_DATA!N140, 2)</f>
        <v>73338.78</v>
      </c>
      <c r="H102" s="81">
        <f>ROUND(SUMIF(RV_DATA!AB7:AB1046, 761367653, RV_DATA!O7:O1046), 6)</f>
        <v>23.17</v>
      </c>
      <c r="AK102">
        <v>3</v>
      </c>
    </row>
    <row r="103" spans="1:37" ht="14.25" x14ac:dyDescent="0.2">
      <c r="A103" s="78" t="s">
        <v>279</v>
      </c>
      <c r="B103" s="79" t="s">
        <v>280</v>
      </c>
      <c r="C103" s="79" t="s">
        <v>122</v>
      </c>
      <c r="D103" s="80">
        <f>ROUND(SUMIF(RV_DATA!AB7:AB1046, 113068827, RV_DATA!I7:I1046), 6)</f>
        <v>8</v>
      </c>
      <c r="E103" s="81">
        <f>ROUND(RV_DATA!K235, 2)</f>
        <v>1.57</v>
      </c>
      <c r="F103" s="81">
        <f>ROUND(SUMIF(RV_DATA!AB7:AB1046, 113068827, RV_DATA!M7:M1046), 6)</f>
        <v>12.56</v>
      </c>
      <c r="G103" s="81">
        <f>ROUND(RV_DATA!N235, 2)</f>
        <v>15.01</v>
      </c>
      <c r="H103" s="81">
        <f>ROUND(SUMIF(RV_DATA!AB7:AB1046, 113068827, RV_DATA!O7:O1046), 6)</f>
        <v>120.07</v>
      </c>
      <c r="AK103">
        <v>3</v>
      </c>
    </row>
    <row r="104" spans="1:37" ht="14.25" x14ac:dyDescent="0.2">
      <c r="A104" s="78" t="s">
        <v>274</v>
      </c>
      <c r="B104" s="79" t="s">
        <v>275</v>
      </c>
      <c r="C104" s="79" t="s">
        <v>122</v>
      </c>
      <c r="D104" s="80">
        <f>ROUND(SUMIF(RV_DATA!AB7:AB1046, -1137702334, RV_DATA!I7:I1046), 6)</f>
        <v>16</v>
      </c>
      <c r="E104" s="81">
        <f>ROUND(RV_DATA!K234, 2)</f>
        <v>1.57</v>
      </c>
      <c r="F104" s="81">
        <f>ROUND(SUMIF(RV_DATA!AB7:AB1046, -1137702334, RV_DATA!M7:M1046), 6)</f>
        <v>25.12</v>
      </c>
      <c r="G104" s="81">
        <f>ROUND(RV_DATA!N234, 2)</f>
        <v>15.01</v>
      </c>
      <c r="H104" s="81">
        <f>ROUND(SUMIF(RV_DATA!AB7:AB1046, -1137702334, RV_DATA!O7:O1046), 6)</f>
        <v>240.15</v>
      </c>
      <c r="AK104">
        <v>3</v>
      </c>
    </row>
    <row r="105" spans="1:37" ht="14.25" x14ac:dyDescent="0.2">
      <c r="A105" s="78" t="s">
        <v>210</v>
      </c>
      <c r="B105" s="79" t="s">
        <v>211</v>
      </c>
      <c r="C105" s="79" t="s">
        <v>122</v>
      </c>
      <c r="D105" s="80">
        <f>ROUND(SUMIF(RV_DATA!AB7:AB1046, -822919341, RV_DATA!I7:I1046), 6)</f>
        <v>80</v>
      </c>
      <c r="E105" s="81">
        <f>ROUND(RV_DATA!K185, 2)</f>
        <v>2.09</v>
      </c>
      <c r="F105" s="81">
        <f>ROUND(SUMIF(RV_DATA!AB7:AB1046, -822919341, RV_DATA!M7:M1046), 6)</f>
        <v>167.2</v>
      </c>
      <c r="G105" s="81">
        <f>ROUND(RV_DATA!N185, 2)</f>
        <v>19.98</v>
      </c>
      <c r="H105" s="81">
        <f>ROUND(SUMIF(RV_DATA!AB7:AB1046, -822919341, RV_DATA!O7:O1046), 6)</f>
        <v>1598.43</v>
      </c>
      <c r="AK105">
        <v>3</v>
      </c>
    </row>
    <row r="106" spans="1:37" ht="28.5" x14ac:dyDescent="0.2">
      <c r="A106" s="78" t="s">
        <v>837</v>
      </c>
      <c r="B106" s="79" t="s">
        <v>839</v>
      </c>
      <c r="C106" s="79" t="s">
        <v>225</v>
      </c>
      <c r="D106" s="80">
        <f>ROUND(SUMIF(RV_DATA!AB7:AB1046, 888694879, RV_DATA!I7:I1046), 6)</f>
        <v>3.15</v>
      </c>
      <c r="E106" s="81">
        <f>ROUND(RV_DATA!K121, 2)</f>
        <v>25.7</v>
      </c>
      <c r="F106" s="81">
        <f>ROUND(SUMIF(RV_DATA!AB7:AB1046, 888694879, RV_DATA!M7:M1046), 6)</f>
        <v>80.959999999999994</v>
      </c>
      <c r="G106" s="81">
        <f>ROUND(RV_DATA!N121, 2)</f>
        <v>245.69</v>
      </c>
      <c r="H106" s="81">
        <f>ROUND(SUMIF(RV_DATA!AB7:AB1046, 888694879, RV_DATA!O7:O1046), 6)</f>
        <v>773.98</v>
      </c>
      <c r="AK106">
        <v>3</v>
      </c>
    </row>
    <row r="107" spans="1:37" ht="28.5" x14ac:dyDescent="0.2">
      <c r="A107" s="78" t="s">
        <v>935</v>
      </c>
      <c r="B107" s="79" t="s">
        <v>937</v>
      </c>
      <c r="C107" s="79" t="s">
        <v>225</v>
      </c>
      <c r="D107" s="80">
        <f>ROUND(SUMIF(RV_DATA!AB7:AB1046, 1812790575, RV_DATA!I7:I1046), 6)</f>
        <v>0.1608</v>
      </c>
      <c r="E107" s="81">
        <f>ROUND(RV_DATA!K208, 2)</f>
        <v>23.65</v>
      </c>
      <c r="F107" s="81">
        <f>ROUND(SUMIF(RV_DATA!AB7:AB1046, 1812790575, RV_DATA!M7:M1046), 6)</f>
        <v>3.8</v>
      </c>
      <c r="G107" s="81">
        <f>ROUND(RV_DATA!N208, 2)</f>
        <v>226.09</v>
      </c>
      <c r="H107" s="81">
        <f>ROUND(SUMIF(RV_DATA!AB7:AB1046, 1812790575, RV_DATA!O7:O1046), 6)</f>
        <v>36.33</v>
      </c>
      <c r="AK107">
        <v>3</v>
      </c>
    </row>
    <row r="108" spans="1:37" ht="14.25" x14ac:dyDescent="0.2">
      <c r="A108" s="78" t="s">
        <v>1002</v>
      </c>
      <c r="B108" s="79" t="s">
        <v>1004</v>
      </c>
      <c r="C108" s="79" t="s">
        <v>225</v>
      </c>
      <c r="D108" s="80">
        <f>ROUND(SUMIF(RV_DATA!AB7:AB1046, 462593541, RV_DATA!I7:I1046), 6)</f>
        <v>54.791150000000002</v>
      </c>
      <c r="E108" s="81">
        <f>ROUND(RV_DATA!K278, 2)</f>
        <v>1.74</v>
      </c>
      <c r="F108" s="81">
        <f>ROUND(SUMIF(RV_DATA!AB7:AB1046, 462593541, RV_DATA!M7:M1046), 6)</f>
        <v>95.34</v>
      </c>
      <c r="G108" s="81">
        <f>ROUND(RV_DATA!N278, 2)</f>
        <v>16.63</v>
      </c>
      <c r="H108" s="81">
        <f>ROUND(SUMIF(RV_DATA!AB7:AB1046, 462593541, RV_DATA!O7:O1046), 6)</f>
        <v>911.45</v>
      </c>
      <c r="AK108">
        <v>3</v>
      </c>
    </row>
    <row r="109" spans="1:37" ht="14.25" x14ac:dyDescent="0.2">
      <c r="A109" s="78" t="s">
        <v>772</v>
      </c>
      <c r="B109" s="79" t="s">
        <v>774</v>
      </c>
      <c r="C109" s="79" t="s">
        <v>15</v>
      </c>
      <c r="D109" s="80">
        <f>ROUND(SUMIF(RV_DATA!AB7:AB1046, 466771672, RV_DATA!I7:I1046), 6)</f>
        <v>3.0270000000000002E-3</v>
      </c>
      <c r="E109" s="81">
        <f>ROUND(RV_DATA!K139, 2)</f>
        <v>30728.69</v>
      </c>
      <c r="F109" s="81">
        <f>ROUND(SUMIF(RV_DATA!AB7:AB1046, 466771672, RV_DATA!M7:M1046), 6)</f>
        <v>92.95</v>
      </c>
      <c r="G109" s="81">
        <f>ROUND(RV_DATA!N139, 2)</f>
        <v>293766.28000000003</v>
      </c>
      <c r="H109" s="81">
        <f>ROUND(SUMIF(RV_DATA!AB7:AB1046, 466771672, RV_DATA!O7:O1046), 6)</f>
        <v>888.6</v>
      </c>
      <c r="AK109">
        <v>3</v>
      </c>
    </row>
    <row r="110" spans="1:37" ht="14.25" x14ac:dyDescent="0.2">
      <c r="A110" s="78" t="s">
        <v>283</v>
      </c>
      <c r="B110" s="79" t="s">
        <v>284</v>
      </c>
      <c r="C110" s="79" t="s">
        <v>122</v>
      </c>
      <c r="D110" s="80">
        <f>ROUND(SUMIF(RV_DATA!AB7:AB1046, 745533021, RV_DATA!I7:I1046), 6)</f>
        <v>1</v>
      </c>
      <c r="E110" s="81">
        <f>ROUND(RV_DATA!K236, 2)</f>
        <v>732.22</v>
      </c>
      <c r="F110" s="81">
        <f>ROUND(SUMIF(RV_DATA!AB7:AB1046, 745533021, RV_DATA!M7:M1046), 6)</f>
        <v>732.22</v>
      </c>
      <c r="G110" s="81">
        <f>ROUND(RV_DATA!N236, 2)</f>
        <v>7000.02</v>
      </c>
      <c r="H110" s="81">
        <f>ROUND(SUMIF(RV_DATA!AB7:AB1046, 745533021, RV_DATA!O7:O1046), 6)</f>
        <v>7000.02</v>
      </c>
      <c r="AK110">
        <v>3</v>
      </c>
    </row>
    <row r="111" spans="1:37" ht="71.25" x14ac:dyDescent="0.2">
      <c r="A111" s="78" t="s">
        <v>775</v>
      </c>
      <c r="B111" s="79" t="s">
        <v>777</v>
      </c>
      <c r="C111" s="79" t="s">
        <v>15</v>
      </c>
      <c r="D111" s="80">
        <f>ROUND(SUMIF(RV_DATA!AB7:AB1046, 1893510759, RV_DATA!I7:I1046), 6)</f>
        <v>0.95266099999999998</v>
      </c>
      <c r="E111" s="81">
        <f>ROUND(RV_DATA!K138, 2)</f>
        <v>8041.65</v>
      </c>
      <c r="F111" s="81">
        <f>ROUND(SUMIF(RV_DATA!AB7:AB1046, 1893510759, RV_DATA!M7:M1046), 6)</f>
        <v>7661.01</v>
      </c>
      <c r="G111" s="81">
        <f>ROUND(RV_DATA!N138, 2)</f>
        <v>76878.17</v>
      </c>
      <c r="H111" s="81">
        <f>ROUND(SUMIF(RV_DATA!AB7:AB1046, 1893510759, RV_DATA!O7:O1046), 6)</f>
        <v>73239.27</v>
      </c>
      <c r="AK111">
        <v>3</v>
      </c>
    </row>
    <row r="112" spans="1:37" ht="14.25" x14ac:dyDescent="0.2">
      <c r="A112" s="78" t="s">
        <v>288</v>
      </c>
      <c r="B112" s="79" t="s">
        <v>289</v>
      </c>
      <c r="C112" s="79" t="s">
        <v>122</v>
      </c>
      <c r="D112" s="80">
        <f>ROUND(SUMIF(RV_DATA!AB7:AB1046, 1903292522, RV_DATA!I7:I1046), 6)</f>
        <v>1</v>
      </c>
      <c r="E112" s="81">
        <f>ROUND(RV_DATA!K237, 2)</f>
        <v>2092.0500000000002</v>
      </c>
      <c r="F112" s="81">
        <f>ROUND(SUMIF(RV_DATA!AB7:AB1046, 1903292522, RV_DATA!M7:M1046), 6)</f>
        <v>2092.0500000000002</v>
      </c>
      <c r="G112" s="81">
        <f>ROUND(RV_DATA!N237, 2)</f>
        <v>20000</v>
      </c>
      <c r="H112" s="81">
        <f>ROUND(SUMIF(RV_DATA!AB7:AB1046, 1903292522, RV_DATA!O7:O1046), 6)</f>
        <v>20000</v>
      </c>
      <c r="AK112">
        <v>3</v>
      </c>
    </row>
    <row r="113" spans="1:37" ht="14.25" x14ac:dyDescent="0.2">
      <c r="A113" s="78" t="s">
        <v>153</v>
      </c>
      <c r="B113" s="79" t="s">
        <v>154</v>
      </c>
      <c r="C113" s="79" t="s">
        <v>122</v>
      </c>
      <c r="D113" s="80">
        <f>ROUND(SUMIF(RV_DATA!AB7:AB1046, -1397055917, RV_DATA!I7:I1046), 6)</f>
        <v>1</v>
      </c>
      <c r="E113" s="81">
        <f>ROUND(RV_DATA!K160, 2)</f>
        <v>2405857.7400000002</v>
      </c>
      <c r="F113" s="81">
        <f>ROUND(SUMIF(RV_DATA!AB7:AB1046, -1397055917, RV_DATA!M7:M1046), 6)</f>
        <v>2405857.7400000002</v>
      </c>
      <c r="G113" s="81">
        <f>ROUND(RV_DATA!N160, 2)</f>
        <v>22999999.989999998</v>
      </c>
      <c r="H113" s="81">
        <f>ROUND(SUMIF(RV_DATA!AB7:AB1046, -1397055917, RV_DATA!O7:O1046), 6)</f>
        <v>22999999.989999998</v>
      </c>
      <c r="AK113">
        <v>3</v>
      </c>
    </row>
    <row r="114" spans="1:37" ht="28.5" x14ac:dyDescent="0.2">
      <c r="A114" s="78" t="s">
        <v>938</v>
      </c>
      <c r="B114" s="79" t="s">
        <v>940</v>
      </c>
      <c r="C114" s="79" t="s">
        <v>15</v>
      </c>
      <c r="D114" s="80">
        <f>ROUND(SUMIF(RV_DATA!AB7:AB1046, -899916078, RV_DATA!I7:I1046), 6)</f>
        <v>3.0200000000000002E-4</v>
      </c>
      <c r="E114" s="81">
        <f>ROUND(RV_DATA!K207, 2)</f>
        <v>6730.2</v>
      </c>
      <c r="F114" s="81">
        <f>ROUND(SUMIF(RV_DATA!AB7:AB1046, -899916078, RV_DATA!M7:M1046), 6)</f>
        <v>2.0299999999999998</v>
      </c>
      <c r="G114" s="81">
        <f>ROUND(RV_DATA!N207, 2)</f>
        <v>64340.71</v>
      </c>
      <c r="H114" s="81">
        <f>ROUND(SUMIF(RV_DATA!AB7:AB1046, -899916078, RV_DATA!O7:O1046), 6)</f>
        <v>19.41</v>
      </c>
      <c r="AK114">
        <v>3</v>
      </c>
    </row>
    <row r="115" spans="1:37" ht="71.25" x14ac:dyDescent="0.2">
      <c r="A115" s="78" t="s">
        <v>780</v>
      </c>
      <c r="B115" s="79" t="s">
        <v>782</v>
      </c>
      <c r="C115" s="79" t="s">
        <v>783</v>
      </c>
      <c r="D115" s="80">
        <f>ROUND(SUMIF(RV_DATA!AB7:AB1046, 494097890, RV_DATA!I7:I1046), 6)</f>
        <v>0.56609600000000004</v>
      </c>
      <c r="E115" s="81">
        <f>ROUND(RV_DATA!K137, 2)</f>
        <v>64.47</v>
      </c>
      <c r="F115" s="81">
        <f>ROUND(SUMIF(RV_DATA!AB7:AB1046, 494097890, RV_DATA!M7:M1046), 6)</f>
        <v>36.630000000000003</v>
      </c>
      <c r="G115" s="81">
        <f>ROUND(RV_DATA!N137, 2)</f>
        <v>616.33000000000004</v>
      </c>
      <c r="H115" s="81">
        <f>ROUND(SUMIF(RV_DATA!AB7:AB1046, 494097890, RV_DATA!O7:O1046), 6)</f>
        <v>350.19</v>
      </c>
      <c r="AK115">
        <v>3</v>
      </c>
    </row>
    <row r="116" spans="1:37" ht="14.25" x14ac:dyDescent="0.2">
      <c r="A116" s="78" t="s">
        <v>453</v>
      </c>
      <c r="B116" s="79" t="s">
        <v>454</v>
      </c>
      <c r="C116" s="79" t="s">
        <v>15</v>
      </c>
      <c r="D116" s="80">
        <f>ROUND(SUMIF(RV_DATA!AB7:AB1046, 344220530, RV_DATA!I7:I1046), 6)</f>
        <v>0.1137</v>
      </c>
      <c r="E116" s="81">
        <f>ROUND(RV_DATA!K421, 2)</f>
        <v>10804.39</v>
      </c>
      <c r="F116" s="81">
        <f>ROUND(SUMIF(RV_DATA!AB7:AB1046, 344220530, RV_DATA!M7:M1046), 6)</f>
        <v>1228.46</v>
      </c>
      <c r="G116" s="81">
        <f>ROUND(RV_DATA!N421, 2)</f>
        <v>103289.97</v>
      </c>
      <c r="H116" s="81">
        <f>ROUND(SUMIF(RV_DATA!AB7:AB1046, 344220530, RV_DATA!O7:O1046), 6)</f>
        <v>11744.07</v>
      </c>
      <c r="AK116">
        <v>3</v>
      </c>
    </row>
    <row r="117" spans="1:37" ht="42.75" x14ac:dyDescent="0.2">
      <c r="A117" s="78" t="s">
        <v>976</v>
      </c>
      <c r="B117" s="79" t="s">
        <v>978</v>
      </c>
      <c r="C117" s="79" t="s">
        <v>225</v>
      </c>
      <c r="D117" s="80">
        <f>ROUND(SUMIF(RV_DATA!AB7:AB1046, -1981439354, RV_DATA!I7:I1046), 6)</f>
        <v>0.73499999999999999</v>
      </c>
      <c r="E117" s="81">
        <f>ROUND(RV_DATA!K260, 2)</f>
        <v>9.23</v>
      </c>
      <c r="F117" s="81">
        <f>ROUND(SUMIF(RV_DATA!AB7:AB1046, -1981439354, RV_DATA!M7:M1046), 6)</f>
        <v>6.78</v>
      </c>
      <c r="G117" s="81">
        <f>ROUND(RV_DATA!N260, 2)</f>
        <v>88.24</v>
      </c>
      <c r="H117" s="81">
        <f>ROUND(SUMIF(RV_DATA!AB7:AB1046, -1981439354, RV_DATA!O7:O1046), 6)</f>
        <v>64.86</v>
      </c>
      <c r="AK117">
        <v>3</v>
      </c>
    </row>
    <row r="118" spans="1:37" ht="42.75" x14ac:dyDescent="0.2">
      <c r="A118" s="78" t="s">
        <v>979</v>
      </c>
      <c r="B118" s="79" t="s">
        <v>981</v>
      </c>
      <c r="C118" s="79" t="s">
        <v>225</v>
      </c>
      <c r="D118" s="80">
        <f>ROUND(SUMIF(RV_DATA!AB7:AB1046, 1271052711, RV_DATA!I7:I1046), 6)</f>
        <v>2.0579999999999998</v>
      </c>
      <c r="E118" s="81">
        <f>ROUND(RV_DATA!K259, 2)</f>
        <v>6.9</v>
      </c>
      <c r="F118" s="81">
        <f>ROUND(SUMIF(RV_DATA!AB7:AB1046, 1271052711, RV_DATA!M7:M1046), 6)</f>
        <v>14.2</v>
      </c>
      <c r="G118" s="81">
        <f>ROUND(RV_DATA!N259, 2)</f>
        <v>65.959999999999994</v>
      </c>
      <c r="H118" s="81">
        <f>ROUND(SUMIF(RV_DATA!AB7:AB1046, 1271052711, RV_DATA!O7:O1046), 6)</f>
        <v>135.75</v>
      </c>
      <c r="AK118">
        <v>3</v>
      </c>
    </row>
    <row r="119" spans="1:37" ht="42.75" x14ac:dyDescent="0.2">
      <c r="A119" s="78" t="s">
        <v>952</v>
      </c>
      <c r="B119" s="79" t="s">
        <v>954</v>
      </c>
      <c r="C119" s="79" t="s">
        <v>15</v>
      </c>
      <c r="D119" s="80">
        <f>ROUND(SUMIF(RV_DATA!AB7:AB1046, 258013397, RV_DATA!I7:I1046), 6)</f>
        <v>3.6900000000000001E-3</v>
      </c>
      <c r="E119" s="81">
        <f>ROUND(RV_DATA!K245, 2)</f>
        <v>11967.92</v>
      </c>
      <c r="F119" s="81">
        <f>ROUND(SUMIF(RV_DATA!AB7:AB1046, 258013397, RV_DATA!M7:M1046), 6)</f>
        <v>44.17</v>
      </c>
      <c r="G119" s="81">
        <f>ROUND(RV_DATA!N245, 2)</f>
        <v>114413.32</v>
      </c>
      <c r="H119" s="81">
        <f>ROUND(SUMIF(RV_DATA!AB7:AB1046, 258013397, RV_DATA!O7:O1046), 6)</f>
        <v>422.19</v>
      </c>
      <c r="AK119">
        <v>3</v>
      </c>
    </row>
    <row r="120" spans="1:37" ht="42.75" x14ac:dyDescent="0.2">
      <c r="A120" s="78" t="s">
        <v>955</v>
      </c>
      <c r="B120" s="79" t="s">
        <v>957</v>
      </c>
      <c r="C120" s="79" t="s">
        <v>15</v>
      </c>
      <c r="D120" s="80">
        <f>ROUND(SUMIF(RV_DATA!AB7:AB1046, -259897454, RV_DATA!I7:I1046), 6)</f>
        <v>9.2299999999999999E-4</v>
      </c>
      <c r="E120" s="81">
        <f>ROUND(RV_DATA!K244, 2)</f>
        <v>10186.57</v>
      </c>
      <c r="F120" s="81">
        <f>ROUND(SUMIF(RV_DATA!AB7:AB1046, -259897454, RV_DATA!M7:M1046), 6)</f>
        <v>9.4</v>
      </c>
      <c r="G120" s="81">
        <f>ROUND(RV_DATA!N244, 2)</f>
        <v>97383.61</v>
      </c>
      <c r="H120" s="81">
        <f>ROUND(SUMIF(RV_DATA!AB7:AB1046, -259897454, RV_DATA!O7:O1046), 6)</f>
        <v>89.84</v>
      </c>
      <c r="AK120">
        <v>3</v>
      </c>
    </row>
    <row r="121" spans="1:37" ht="42.75" x14ac:dyDescent="0.2">
      <c r="A121" s="78" t="s">
        <v>982</v>
      </c>
      <c r="B121" s="79" t="s">
        <v>984</v>
      </c>
      <c r="C121" s="79" t="s">
        <v>15</v>
      </c>
      <c r="D121" s="80">
        <f>ROUND(SUMIF(RV_DATA!AB7:AB1046, -2095948580, RV_DATA!I7:I1046), 6)</f>
        <v>4.4099999999999999E-3</v>
      </c>
      <c r="E121" s="81">
        <f>ROUND(RV_DATA!K257, 2)</f>
        <v>10744.44</v>
      </c>
      <c r="F121" s="81">
        <f>ROUND(SUMIF(RV_DATA!AB7:AB1046, -2095948580, RV_DATA!M7:M1046), 6)</f>
        <v>47.38</v>
      </c>
      <c r="G121" s="81">
        <f>ROUND(RV_DATA!N257, 2)</f>
        <v>102716.85</v>
      </c>
      <c r="H121" s="81">
        <f>ROUND(SUMIF(RV_DATA!AB7:AB1046, -2095948580, RV_DATA!O7:O1046), 6)</f>
        <v>452.98</v>
      </c>
      <c r="AK121">
        <v>3</v>
      </c>
    </row>
    <row r="122" spans="1:37" ht="28.5" x14ac:dyDescent="0.2">
      <c r="A122" s="78" t="s">
        <v>784</v>
      </c>
      <c r="B122" s="79" t="s">
        <v>786</v>
      </c>
      <c r="C122" s="79" t="s">
        <v>15</v>
      </c>
      <c r="D122" s="80">
        <f>ROUND(SUMIF(RV_DATA!AB7:AB1046, -698170758, RV_DATA!I7:I1046), 6)</f>
        <v>9.0700000000000004E-4</v>
      </c>
      <c r="E122" s="81">
        <f>ROUND(RV_DATA!K136, 2)</f>
        <v>4751.12</v>
      </c>
      <c r="F122" s="81">
        <f>ROUND(SUMIF(RV_DATA!AB7:AB1046, -698170758, RV_DATA!M7:M1046), 6)</f>
        <v>4.2300000000000004</v>
      </c>
      <c r="G122" s="81">
        <f>ROUND(RV_DATA!N136, 2)</f>
        <v>45420.71</v>
      </c>
      <c r="H122" s="81">
        <f>ROUND(SUMIF(RV_DATA!AB7:AB1046, -698170758, RV_DATA!O7:O1046), 6)</f>
        <v>40.46</v>
      </c>
      <c r="AK122">
        <v>3</v>
      </c>
    </row>
    <row r="123" spans="1:37" ht="28.5" x14ac:dyDescent="0.2">
      <c r="A123" s="78" t="s">
        <v>399</v>
      </c>
      <c r="B123" s="79" t="s">
        <v>400</v>
      </c>
      <c r="C123" s="79" t="s">
        <v>15</v>
      </c>
      <c r="D123" s="80">
        <f>ROUND(SUMIF(RV_DATA!AB7:AB1046, -424552773, RV_DATA!I7:I1046), 6)</f>
        <v>0.21343999999999999</v>
      </c>
      <c r="E123" s="81">
        <f>ROUND(RV_DATA!K323, 2)</f>
        <v>4384.59</v>
      </c>
      <c r="F123" s="81">
        <f>ROUND(SUMIF(RV_DATA!AB7:AB1046, -424552773, RV_DATA!M7:M1046), 6)</f>
        <v>935.85</v>
      </c>
      <c r="G123" s="81">
        <f>ROUND(RV_DATA!N323, 2)</f>
        <v>41916.68</v>
      </c>
      <c r="H123" s="81">
        <f>ROUND(SUMIF(RV_DATA!AB7:AB1046, -424552773, RV_DATA!O7:O1046), 6)</f>
        <v>8946.7000000000007</v>
      </c>
      <c r="AK123">
        <v>3</v>
      </c>
    </row>
    <row r="124" spans="1:37" ht="28.5" x14ac:dyDescent="0.2">
      <c r="A124" s="78" t="s">
        <v>399</v>
      </c>
      <c r="B124" s="79" t="s">
        <v>413</v>
      </c>
      <c r="C124" s="79" t="s">
        <v>15</v>
      </c>
      <c r="D124" s="80">
        <f>ROUND(SUMIF(RV_DATA!AB7:AB1046, 436048513, RV_DATA!I7:I1046), 6)</f>
        <v>5.7499999999999999E-3</v>
      </c>
      <c r="E124" s="81">
        <f>ROUND(RV_DATA!K354, 2)</f>
        <v>5753.14</v>
      </c>
      <c r="F124" s="81">
        <f>ROUND(SUMIF(RV_DATA!AB7:AB1046, 436048513, RV_DATA!M7:M1046), 6)</f>
        <v>33.08</v>
      </c>
      <c r="G124" s="81">
        <f>ROUND(RV_DATA!N354, 2)</f>
        <v>55000.02</v>
      </c>
      <c r="H124" s="81">
        <f>ROUND(SUMIF(RV_DATA!AB7:AB1046, 436048513, RV_DATA!O7:O1046), 6)</f>
        <v>316.25</v>
      </c>
      <c r="AK124">
        <v>3</v>
      </c>
    </row>
    <row r="125" spans="1:37" ht="28.5" x14ac:dyDescent="0.2">
      <c r="A125" s="78" t="s">
        <v>399</v>
      </c>
      <c r="B125" s="79" t="s">
        <v>416</v>
      </c>
      <c r="C125" s="79" t="s">
        <v>15</v>
      </c>
      <c r="D125" s="80">
        <f>ROUND(SUMIF(RV_DATA!AB7:AB1046, -1602502488, RV_DATA!I7:I1046), 6)</f>
        <v>4.9100000000000003E-3</v>
      </c>
      <c r="E125" s="81">
        <f>ROUND(RV_DATA!K355, 2)</f>
        <v>4384.59</v>
      </c>
      <c r="F125" s="81">
        <f>ROUND(SUMIF(RV_DATA!AB7:AB1046, -1602502488, RV_DATA!M7:M1046), 6)</f>
        <v>21.53</v>
      </c>
      <c r="G125" s="81">
        <f>ROUND(RV_DATA!N355, 2)</f>
        <v>41916.68</v>
      </c>
      <c r="H125" s="81">
        <f>ROUND(SUMIF(RV_DATA!AB7:AB1046, -1602502488, RV_DATA!O7:O1046), 6)</f>
        <v>205.81</v>
      </c>
      <c r="AK125">
        <v>3</v>
      </c>
    </row>
    <row r="126" spans="1:37" ht="14.25" x14ac:dyDescent="0.2">
      <c r="A126" s="78" t="s">
        <v>399</v>
      </c>
      <c r="B126" s="79" t="s">
        <v>545</v>
      </c>
      <c r="C126" s="79" t="s">
        <v>15</v>
      </c>
      <c r="D126" s="80">
        <f>ROUND(SUMIF(RV_DATA!AB7:AB1046, -553512888, RV_DATA!I7:I1046), 6)</f>
        <v>0.217949</v>
      </c>
      <c r="E126" s="81">
        <f>ROUND(RV_DATA!K728, 2)</f>
        <v>4384.59</v>
      </c>
      <c r="F126" s="81">
        <f>ROUND(SUMIF(RV_DATA!AB7:AB1046, -553512888, RV_DATA!M7:M1046), 6)</f>
        <v>955.62</v>
      </c>
      <c r="G126" s="81">
        <f>ROUND(RV_DATA!N728, 2)</f>
        <v>41916.68</v>
      </c>
      <c r="H126" s="81">
        <f>ROUND(SUMIF(RV_DATA!AB7:AB1046, -553512888, RV_DATA!O7:O1046), 6)</f>
        <v>9135.7099999999991</v>
      </c>
      <c r="AK126">
        <v>3</v>
      </c>
    </row>
    <row r="127" spans="1:37" ht="14.25" x14ac:dyDescent="0.2">
      <c r="A127" s="78" t="s">
        <v>474</v>
      </c>
      <c r="B127" s="79" t="s">
        <v>434</v>
      </c>
      <c r="C127" s="79" t="s">
        <v>15</v>
      </c>
      <c r="D127" s="80">
        <f>ROUND(SUMIF(RV_DATA!AB7:AB1046, -650409308, RV_DATA!I7:I1046), 6)</f>
        <v>0.31622</v>
      </c>
      <c r="E127" s="81">
        <f>ROUND(RV_DATA!K456, 2)</f>
        <v>7112.97</v>
      </c>
      <c r="F127" s="81">
        <f>ROUND(SUMIF(RV_DATA!AB7:AB1046, -650409308, RV_DATA!M7:M1046), 6)</f>
        <v>2249.2600000000002</v>
      </c>
      <c r="G127" s="81">
        <f>ROUND(RV_DATA!N456, 2)</f>
        <v>67999.990000000005</v>
      </c>
      <c r="H127" s="81">
        <f>ROUND(SUMIF(RV_DATA!AB7:AB1046, -650409308, RV_DATA!O7:O1046), 6)</f>
        <v>21502.959999999999</v>
      </c>
      <c r="AK127">
        <v>3</v>
      </c>
    </row>
    <row r="128" spans="1:37" ht="14.25" x14ac:dyDescent="0.2">
      <c r="A128" s="78" t="s">
        <v>433</v>
      </c>
      <c r="B128" s="79" t="s">
        <v>434</v>
      </c>
      <c r="C128" s="79" t="s">
        <v>15</v>
      </c>
      <c r="D128" s="80">
        <f>ROUND(SUMIF(RV_DATA!AB7:AB1046, -1258097812, RV_DATA!I7:I1046), 6)</f>
        <v>3.8780000000000002E-2</v>
      </c>
      <c r="E128" s="81">
        <f>ROUND(RV_DATA!K388, 2)</f>
        <v>7112.97</v>
      </c>
      <c r="F128" s="81">
        <f>ROUND(SUMIF(RV_DATA!AB7:AB1046, -1258097812, RV_DATA!M7:M1046), 6)</f>
        <v>275.83999999999997</v>
      </c>
      <c r="G128" s="81">
        <f>ROUND(RV_DATA!N388, 2)</f>
        <v>67999.990000000005</v>
      </c>
      <c r="H128" s="81">
        <f>ROUND(SUMIF(RV_DATA!AB7:AB1046, -1258097812, RV_DATA!O7:O1046), 6)</f>
        <v>2637.04</v>
      </c>
      <c r="AK128">
        <v>3</v>
      </c>
    </row>
    <row r="129" spans="1:37" ht="14.25" x14ac:dyDescent="0.2">
      <c r="A129" s="78" t="s">
        <v>429</v>
      </c>
      <c r="B129" s="79" t="s">
        <v>430</v>
      </c>
      <c r="C129" s="79" t="s">
        <v>15</v>
      </c>
      <c r="D129" s="80">
        <f>ROUND(SUMIF(RV_DATA!AB7:AB1046, -685814229, RV_DATA!I7:I1046), 6)</f>
        <v>4.7940000000000003E-2</v>
      </c>
      <c r="E129" s="81">
        <f>ROUND(RV_DATA!K387, 2)</f>
        <v>7322.18</v>
      </c>
      <c r="F129" s="81">
        <f>ROUND(SUMIF(RV_DATA!AB7:AB1046, -685814229, RV_DATA!M7:M1046), 6)</f>
        <v>351.03</v>
      </c>
      <c r="G129" s="81">
        <f>ROUND(RV_DATA!N387, 2)</f>
        <v>70000.039999999994</v>
      </c>
      <c r="H129" s="81">
        <f>ROUND(SUMIF(RV_DATA!AB7:AB1046, -685814229, RV_DATA!O7:O1046), 6)</f>
        <v>3355.8</v>
      </c>
      <c r="AK129">
        <v>3</v>
      </c>
    </row>
    <row r="130" spans="1:37" ht="14.25" x14ac:dyDescent="0.2">
      <c r="A130" s="78" t="s">
        <v>382</v>
      </c>
      <c r="B130" s="79" t="s">
        <v>383</v>
      </c>
      <c r="C130" s="79" t="s">
        <v>15</v>
      </c>
      <c r="D130" s="80">
        <f>ROUND(SUMIF(RV_DATA!AB7:AB1046, 1488669700, RV_DATA!I7:I1046), 6)</f>
        <v>3.8088000000000002</v>
      </c>
      <c r="E130" s="81">
        <f>ROUND(RV_DATA!K310, 2)</f>
        <v>5692.12</v>
      </c>
      <c r="F130" s="81">
        <f>ROUND(SUMIF(RV_DATA!AB7:AB1046, 1488669700, RV_DATA!M7:M1046), 6)</f>
        <v>21680.15</v>
      </c>
      <c r="G130" s="81">
        <f>ROUND(RV_DATA!N310, 2)</f>
        <v>54416.67</v>
      </c>
      <c r="H130" s="81">
        <f>ROUND(SUMIF(RV_DATA!AB7:AB1046, 1488669700, RV_DATA!O7:O1046), 6)</f>
        <v>207262.2</v>
      </c>
      <c r="AK130">
        <v>3</v>
      </c>
    </row>
    <row r="131" spans="1:37" ht="28.5" x14ac:dyDescent="0.2">
      <c r="A131" s="78" t="s">
        <v>315</v>
      </c>
      <c r="B131" s="79" t="s">
        <v>316</v>
      </c>
      <c r="C131" s="79" t="s">
        <v>317</v>
      </c>
      <c r="D131" s="80">
        <f>ROUND(SUMIF(RV_DATA!AB7:AB1046, -1451199289, RV_DATA!I7:I1046), 6)</f>
        <v>46.0672</v>
      </c>
      <c r="E131" s="81">
        <f>ROUND(RV_DATA!K256, 2)</f>
        <v>27.09</v>
      </c>
      <c r="F131" s="81">
        <f>ROUND(SUMIF(RV_DATA!AB7:AB1046, -1451199289, RV_DATA!M7:M1046), 6)</f>
        <v>1247.96</v>
      </c>
      <c r="G131" s="81">
        <f>ROUND(RV_DATA!N256, 2)</f>
        <v>258.98</v>
      </c>
      <c r="H131" s="81">
        <f>ROUND(SUMIF(RV_DATA!AB7:AB1046, -1451199289, RV_DATA!O7:O1046), 6)</f>
        <v>11930.5</v>
      </c>
      <c r="AK131">
        <v>3</v>
      </c>
    </row>
    <row r="132" spans="1:37" ht="14.25" x14ac:dyDescent="0.2">
      <c r="A132" s="78" t="s">
        <v>391</v>
      </c>
      <c r="B132" s="79" t="s">
        <v>392</v>
      </c>
      <c r="C132" s="79" t="s">
        <v>15</v>
      </c>
      <c r="D132" s="80">
        <f>ROUND(SUMIF(RV_DATA!AB7:AB1046, -836824130, RV_DATA!I7:I1046), 6)</f>
        <v>0.84882500000000005</v>
      </c>
      <c r="E132" s="81">
        <f>ROUND(RV_DATA!K321, 2)</f>
        <v>5857.74</v>
      </c>
      <c r="F132" s="81">
        <f>ROUND(SUMIF(RV_DATA!AB7:AB1046, -836824130, RV_DATA!M7:M1046), 6)</f>
        <v>4972.2</v>
      </c>
      <c r="G132" s="81">
        <f>ROUND(RV_DATA!N321, 2)</f>
        <v>55999.99</v>
      </c>
      <c r="H132" s="81">
        <f>ROUND(SUMIF(RV_DATA!AB7:AB1046, -836824130, RV_DATA!O7:O1046), 6)</f>
        <v>47534.2</v>
      </c>
      <c r="AK132">
        <v>3</v>
      </c>
    </row>
    <row r="133" spans="1:37" ht="14.25" x14ac:dyDescent="0.2">
      <c r="A133" s="78" t="s">
        <v>391</v>
      </c>
      <c r="B133" s="79" t="s">
        <v>396</v>
      </c>
      <c r="C133" s="79" t="s">
        <v>15</v>
      </c>
      <c r="D133" s="80">
        <f>ROUND(SUMIF(RV_DATA!AB7:AB1046, 485937594, RV_DATA!I7:I1046), 6)</f>
        <v>0.14313100000000001</v>
      </c>
      <c r="E133" s="81">
        <f>ROUND(RV_DATA!K322, 2)</f>
        <v>4497.91</v>
      </c>
      <c r="F133" s="81">
        <f>ROUND(SUMIF(RV_DATA!AB7:AB1046, 485937594, RV_DATA!M7:M1046), 6)</f>
        <v>643.78</v>
      </c>
      <c r="G133" s="81">
        <f>ROUND(RV_DATA!N322, 2)</f>
        <v>43000.02</v>
      </c>
      <c r="H133" s="81">
        <f>ROUND(SUMIF(RV_DATA!AB7:AB1046, 485937594, RV_DATA!O7:O1046), 6)</f>
        <v>6154.65</v>
      </c>
      <c r="AK133">
        <v>3</v>
      </c>
    </row>
    <row r="134" spans="1:37" ht="14.25" x14ac:dyDescent="0.2">
      <c r="A134" s="78" t="s">
        <v>424</v>
      </c>
      <c r="B134" s="79" t="s">
        <v>425</v>
      </c>
      <c r="C134" s="79" t="s">
        <v>15</v>
      </c>
      <c r="D134" s="80">
        <f>ROUND(SUMIF(RV_DATA!AB7:AB1046, 222341857, RV_DATA!I7:I1046), 6)</f>
        <v>0.427037</v>
      </c>
      <c r="E134" s="81">
        <f>ROUND(RV_DATA!K386, 2)</f>
        <v>7496.44</v>
      </c>
      <c r="F134" s="81">
        <f>ROUND(SUMIF(RV_DATA!AB7:AB1046, 222341857, RV_DATA!M7:M1046), 6)</f>
        <v>3201.25</v>
      </c>
      <c r="G134" s="81">
        <f>ROUND(RV_DATA!N386, 2)</f>
        <v>71665.97</v>
      </c>
      <c r="H134" s="81">
        <f>ROUND(SUMIF(RV_DATA!AB7:AB1046, 222341857, RV_DATA!O7:O1046), 6)</f>
        <v>30604.04</v>
      </c>
      <c r="AK134">
        <v>3</v>
      </c>
    </row>
    <row r="135" spans="1:37" ht="14.25" x14ac:dyDescent="0.2">
      <c r="A135" s="78" t="s">
        <v>424</v>
      </c>
      <c r="B135" s="79" t="s">
        <v>484</v>
      </c>
      <c r="C135" s="79" t="s">
        <v>15</v>
      </c>
      <c r="D135" s="80">
        <f>ROUND(SUMIF(RV_DATA!AB7:AB1046, -472984654, RV_DATA!I7:I1046), 6)</f>
        <v>1.0999999999999999E-2</v>
      </c>
      <c r="E135" s="81">
        <f>ROUND(RV_DATA!K484, 2)</f>
        <v>8054.39</v>
      </c>
      <c r="F135" s="81">
        <f>ROUND(SUMIF(RV_DATA!AB7:AB1046, -472984654, RV_DATA!M7:M1046), 6)</f>
        <v>88.6</v>
      </c>
      <c r="G135" s="81">
        <f>ROUND(RV_DATA!N484, 2)</f>
        <v>76999.97</v>
      </c>
      <c r="H135" s="81">
        <f>ROUND(SUMIF(RV_DATA!AB7:AB1046, -472984654, RV_DATA!O7:O1046), 6)</f>
        <v>847</v>
      </c>
      <c r="AK135">
        <v>3</v>
      </c>
    </row>
    <row r="136" spans="1:37" ht="14.25" x14ac:dyDescent="0.2">
      <c r="A136" s="78" t="s">
        <v>424</v>
      </c>
      <c r="B136" s="79" t="s">
        <v>531</v>
      </c>
      <c r="C136" s="79" t="s">
        <v>15</v>
      </c>
      <c r="D136" s="80">
        <f>ROUND(SUMIF(RV_DATA!AB7:AB1046, -895705931, RV_DATA!I7:I1046), 6)</f>
        <v>9.2999999999999999E-2</v>
      </c>
      <c r="E136" s="81">
        <f>ROUND(RV_DATA!K680, 2)</f>
        <v>8054.39</v>
      </c>
      <c r="F136" s="81">
        <f>ROUND(SUMIF(RV_DATA!AB7:AB1046, -895705931, RV_DATA!M7:M1046), 6)</f>
        <v>749.07</v>
      </c>
      <c r="G136" s="81">
        <f>ROUND(RV_DATA!N680, 2)</f>
        <v>76999.97</v>
      </c>
      <c r="H136" s="81">
        <f>ROUND(SUMIF(RV_DATA!AB7:AB1046, -895705931, RV_DATA!O7:O1046), 6)</f>
        <v>7161</v>
      </c>
      <c r="AK136">
        <v>3</v>
      </c>
    </row>
    <row r="137" spans="1:37" ht="14.25" x14ac:dyDescent="0.2">
      <c r="A137" s="78" t="s">
        <v>424</v>
      </c>
      <c r="B137" s="79" t="s">
        <v>392</v>
      </c>
      <c r="C137" s="79" t="s">
        <v>15</v>
      </c>
      <c r="D137" s="80">
        <f>ROUND(SUMIF(RV_DATA!AB7:AB1046, 1065125960, RV_DATA!I7:I1046), 6)</f>
        <v>0.41299999999999998</v>
      </c>
      <c r="E137" s="81">
        <f>ROUND(RV_DATA!K683, 2)</f>
        <v>5857.74</v>
      </c>
      <c r="F137" s="81">
        <f>ROUND(SUMIF(RV_DATA!AB7:AB1046, 1065125960, RV_DATA!M7:M1046), 6)</f>
        <v>2419.25</v>
      </c>
      <c r="G137" s="81">
        <f>ROUND(RV_DATA!N683, 2)</f>
        <v>55999.99</v>
      </c>
      <c r="H137" s="81">
        <f>ROUND(SUMIF(RV_DATA!AB7:AB1046, 1065125960, RV_DATA!O7:O1046), 6)</f>
        <v>23128</v>
      </c>
      <c r="AK137">
        <v>3</v>
      </c>
    </row>
    <row r="138" spans="1:37" ht="14.25" x14ac:dyDescent="0.2">
      <c r="A138" s="78" t="s">
        <v>408</v>
      </c>
      <c r="B138" s="79" t="s">
        <v>409</v>
      </c>
      <c r="C138" s="79" t="s">
        <v>15</v>
      </c>
      <c r="D138" s="80">
        <f>ROUND(SUMIF(RV_DATA!AB7:AB1046, -1257071303, RV_DATA!I7:I1046), 6)</f>
        <v>8.1939999999999999E-2</v>
      </c>
      <c r="E138" s="81">
        <f>ROUND(RV_DATA!K353, 2)</f>
        <v>7322.18</v>
      </c>
      <c r="F138" s="81">
        <f>ROUND(SUMIF(RV_DATA!AB7:AB1046, -1257071303, RV_DATA!M7:M1046), 6)</f>
        <v>599.98</v>
      </c>
      <c r="G138" s="81">
        <f>ROUND(RV_DATA!N353, 2)</f>
        <v>70000.039999999994</v>
      </c>
      <c r="H138" s="81">
        <f>ROUND(SUMIF(RV_DATA!AB7:AB1046, -1257071303, RV_DATA!O7:O1046), 6)</f>
        <v>5735.8</v>
      </c>
      <c r="AK138">
        <v>3</v>
      </c>
    </row>
    <row r="139" spans="1:37" ht="14.25" x14ac:dyDescent="0.2">
      <c r="A139" s="78" t="s">
        <v>458</v>
      </c>
      <c r="B139" s="79" t="s">
        <v>459</v>
      </c>
      <c r="C139" s="79" t="s">
        <v>15</v>
      </c>
      <c r="D139" s="80">
        <f>ROUND(SUMIF(RV_DATA!AB7:AB1046, -109054754, RV_DATA!I7:I1046), 6)</f>
        <v>7.4740000000000001E-2</v>
      </c>
      <c r="E139" s="81">
        <f>ROUND(RV_DATA!K422, 2)</f>
        <v>7322.18</v>
      </c>
      <c r="F139" s="81">
        <f>ROUND(SUMIF(RV_DATA!AB7:AB1046, -109054754, RV_DATA!M7:M1046), 6)</f>
        <v>547.26</v>
      </c>
      <c r="G139" s="81">
        <f>ROUND(RV_DATA!N422, 2)</f>
        <v>70000.039999999994</v>
      </c>
      <c r="H139" s="81">
        <f>ROUND(SUMIF(RV_DATA!AB7:AB1046, -109054754, RV_DATA!O7:O1046), 6)</f>
        <v>5231.8</v>
      </c>
      <c r="AK139">
        <v>3</v>
      </c>
    </row>
    <row r="140" spans="1:37" ht="14.25" x14ac:dyDescent="0.2">
      <c r="A140" s="78" t="s">
        <v>469</v>
      </c>
      <c r="B140" s="79" t="s">
        <v>470</v>
      </c>
      <c r="C140" s="79" t="s">
        <v>15</v>
      </c>
      <c r="D140" s="80">
        <f>ROUND(SUMIF(RV_DATA!AB7:AB1046, 1647453882, RV_DATA!I7:I1046), 6)</f>
        <v>2.95662</v>
      </c>
      <c r="E140" s="81">
        <f>ROUND(RV_DATA!K455, 2)</f>
        <v>7583.68</v>
      </c>
      <c r="F140" s="81">
        <f>ROUND(SUMIF(RV_DATA!AB7:AB1046, 1647453882, RV_DATA!M7:M1046), 6)</f>
        <v>22422.06</v>
      </c>
      <c r="G140" s="81">
        <f>ROUND(RV_DATA!N455, 2)</f>
        <v>72499.98</v>
      </c>
      <c r="H140" s="81">
        <f>ROUND(SUMIF(RV_DATA!AB7:AB1046, 1647453882, RV_DATA!O7:O1046), 6)</f>
        <v>214354.91</v>
      </c>
      <c r="AK140">
        <v>3</v>
      </c>
    </row>
    <row r="141" spans="1:37" ht="14.25" x14ac:dyDescent="0.2">
      <c r="A141" s="78" t="s">
        <v>438</v>
      </c>
      <c r="B141" s="79" t="s">
        <v>439</v>
      </c>
      <c r="C141" s="79" t="s">
        <v>15</v>
      </c>
      <c r="D141" s="80">
        <f>ROUND(SUMIF(RV_DATA!AB7:AB1046, -362596155, RV_DATA!I7:I1046), 6)</f>
        <v>5.7792000000000003E-2</v>
      </c>
      <c r="E141" s="81">
        <f>ROUND(RV_DATA!K389, 2)</f>
        <v>10329.5</v>
      </c>
      <c r="F141" s="81">
        <f>ROUND(SUMIF(RV_DATA!AB7:AB1046, -362596155, RV_DATA!M7:M1046), 6)</f>
        <v>596.96</v>
      </c>
      <c r="G141" s="81">
        <f>ROUND(RV_DATA!N389, 2)</f>
        <v>98750.02</v>
      </c>
      <c r="H141" s="81">
        <f>ROUND(SUMIF(RV_DATA!AB7:AB1046, -362596155, RV_DATA!O7:O1046), 6)</f>
        <v>5706.96</v>
      </c>
      <c r="AK141">
        <v>3</v>
      </c>
    </row>
    <row r="142" spans="1:37" ht="14.25" x14ac:dyDescent="0.2">
      <c r="A142" s="78" t="s">
        <v>438</v>
      </c>
      <c r="B142" s="79" t="s">
        <v>512</v>
      </c>
      <c r="C142" s="79" t="s">
        <v>15</v>
      </c>
      <c r="D142" s="80">
        <f>ROUND(SUMIF(RV_DATA!AB7:AB1046, 698886586, RV_DATA!I7:I1046), 6)</f>
        <v>2.81</v>
      </c>
      <c r="E142" s="81">
        <f>ROUND(RV_DATA!K592, 2)</f>
        <v>10329.5</v>
      </c>
      <c r="F142" s="81">
        <f>ROUND(SUMIF(RV_DATA!AB7:AB1046, 698886586, RV_DATA!M7:M1046), 6)</f>
        <v>29025.89</v>
      </c>
      <c r="G142" s="81">
        <f>ROUND(RV_DATA!N592, 2)</f>
        <v>98750.02</v>
      </c>
      <c r="H142" s="81">
        <f>ROUND(SUMIF(RV_DATA!AB7:AB1046, 698886586, RV_DATA!O7:O1046), 6)</f>
        <v>277487.56</v>
      </c>
      <c r="AK142">
        <v>3</v>
      </c>
    </row>
    <row r="143" spans="1:37" ht="14.25" x14ac:dyDescent="0.2">
      <c r="A143" s="78" t="s">
        <v>449</v>
      </c>
      <c r="B143" s="79" t="s">
        <v>450</v>
      </c>
      <c r="C143" s="79" t="s">
        <v>15</v>
      </c>
      <c r="D143" s="80">
        <f>ROUND(SUMIF(RV_DATA!AB7:AB1046, 1714069358, RV_DATA!I7:I1046), 6)</f>
        <v>0.51551000000000002</v>
      </c>
      <c r="E143" s="81">
        <f>ROUND(RV_DATA!K420, 2)</f>
        <v>10329.5</v>
      </c>
      <c r="F143" s="81">
        <f>ROUND(SUMIF(RV_DATA!AB7:AB1046, 1714069358, RV_DATA!M7:M1046), 6)</f>
        <v>5324.96</v>
      </c>
      <c r="G143" s="81">
        <f>ROUND(RV_DATA!N420, 2)</f>
        <v>98750.02</v>
      </c>
      <c r="H143" s="81">
        <f>ROUND(SUMIF(RV_DATA!AB7:AB1046, 1714069358, RV_DATA!O7:O1046), 6)</f>
        <v>50906.62</v>
      </c>
      <c r="AK143">
        <v>3</v>
      </c>
    </row>
    <row r="144" spans="1:37" ht="14.25" x14ac:dyDescent="0.2">
      <c r="A144" s="78" t="s">
        <v>787</v>
      </c>
      <c r="B144" s="79" t="s">
        <v>789</v>
      </c>
      <c r="C144" s="79" t="s">
        <v>15</v>
      </c>
      <c r="D144" s="80">
        <f>ROUND(SUMIF(RV_DATA!AB7:AB1046, -337140723, RV_DATA!I7:I1046), 6)</f>
        <v>5.8729000000000003E-2</v>
      </c>
      <c r="E144" s="81">
        <f>ROUND(RV_DATA!K135, 2)</f>
        <v>6246.56</v>
      </c>
      <c r="F144" s="81">
        <f>ROUND(SUMIF(RV_DATA!AB7:AB1046, -337140723, RV_DATA!M7:M1046), 6)</f>
        <v>366.91</v>
      </c>
      <c r="G144" s="81">
        <f>ROUND(RV_DATA!N135, 2)</f>
        <v>59717.11</v>
      </c>
      <c r="H144" s="81">
        <f>ROUND(SUMIF(RV_DATA!AB7:AB1046, -337140723, RV_DATA!O7:O1046), 6)</f>
        <v>3507.65</v>
      </c>
      <c r="AK144">
        <v>3</v>
      </c>
    </row>
    <row r="145" spans="1:37" ht="14.25" x14ac:dyDescent="0.2">
      <c r="A145" s="78" t="s">
        <v>867</v>
      </c>
      <c r="B145" s="79" t="s">
        <v>761</v>
      </c>
      <c r="C145" s="79" t="s">
        <v>91</v>
      </c>
      <c r="D145" s="80">
        <f>ROUND(SUMIF(RV_DATA!AB7:AB1046, 2130359216, RV_DATA!I7:I1046), 6)</f>
        <v>88.255859999999998</v>
      </c>
      <c r="E145" s="81">
        <f>ROUND(RV_DATA!K105, 2)</f>
        <v>8.7899999999999991</v>
      </c>
      <c r="F145" s="81">
        <f>ROUND(SUMIF(RV_DATA!AB7:AB1046, 2130359216, RV_DATA!M7:M1046), 6)</f>
        <v>775.77</v>
      </c>
      <c r="G145" s="81">
        <f>ROUND(RV_DATA!N105, 2)</f>
        <v>84.03</v>
      </c>
      <c r="H145" s="81">
        <f>ROUND(SUMIF(RV_DATA!AB7:AB1046, 2130359216, RV_DATA!O7:O1046), 6)</f>
        <v>7416.14</v>
      </c>
      <c r="AK145">
        <v>3</v>
      </c>
    </row>
    <row r="146" spans="1:37" ht="42.75" x14ac:dyDescent="0.2">
      <c r="A146" s="78" t="s">
        <v>790</v>
      </c>
      <c r="B146" s="79" t="s">
        <v>792</v>
      </c>
      <c r="C146" s="79" t="s">
        <v>91</v>
      </c>
      <c r="D146" s="80">
        <f>ROUND(SUMIF(RV_DATA!AB7:AB1046, 2016584814, RV_DATA!I7:I1046), 6)</f>
        <v>2.5423999999999999E-2</v>
      </c>
      <c r="E146" s="81">
        <f>ROUND(RV_DATA!K134, 2)</f>
        <v>1793.05</v>
      </c>
      <c r="F146" s="81">
        <f>ROUND(SUMIF(RV_DATA!AB7:AB1046, 2016584814, RV_DATA!M7:M1046), 6)</f>
        <v>45.7</v>
      </c>
      <c r="G146" s="81">
        <f>ROUND(RV_DATA!N134, 2)</f>
        <v>17141.560000000001</v>
      </c>
      <c r="H146" s="81">
        <f>ROUND(SUMIF(RV_DATA!AB7:AB1046, 2016584814, RV_DATA!O7:O1046), 6)</f>
        <v>436.92</v>
      </c>
      <c r="AK146">
        <v>3</v>
      </c>
    </row>
    <row r="147" spans="1:37" ht="42.75" x14ac:dyDescent="0.2">
      <c r="A147" s="78" t="s">
        <v>923</v>
      </c>
      <c r="B147" s="79" t="s">
        <v>925</v>
      </c>
      <c r="C147" s="79" t="s">
        <v>91</v>
      </c>
      <c r="D147" s="80">
        <f>ROUND(SUMIF(RV_DATA!AB7:AB1046, -1014441511, RV_DATA!I7:I1046), 6)</f>
        <v>8.3999999999999995E-5</v>
      </c>
      <c r="E147" s="81">
        <f>ROUND(RV_DATA!K192, 2)</f>
        <v>1603.15</v>
      </c>
      <c r="F147" s="81">
        <f>ROUND(SUMIF(RV_DATA!AB7:AB1046, -1014441511, RV_DATA!M7:M1046), 6)</f>
        <v>0.13</v>
      </c>
      <c r="G147" s="81">
        <f>ROUND(RV_DATA!N192, 2)</f>
        <v>15326.11</v>
      </c>
      <c r="H147" s="81">
        <f>ROUND(SUMIF(RV_DATA!AB7:AB1046, -1014441511, RV_DATA!O7:O1046), 6)</f>
        <v>1.24</v>
      </c>
      <c r="AK147">
        <v>3</v>
      </c>
    </row>
    <row r="148" spans="1:37" ht="14.25" x14ac:dyDescent="0.2">
      <c r="A148" s="78" t="s">
        <v>1058</v>
      </c>
      <c r="B148" s="79" t="s">
        <v>1060</v>
      </c>
      <c r="C148" s="79" t="s">
        <v>317</v>
      </c>
      <c r="D148" s="80">
        <f>ROUND(SUMIF(RV_DATA!AB7:AB1046, 1385447868, RV_DATA!I7:I1046), 6)</f>
        <v>6.12</v>
      </c>
      <c r="E148" s="81">
        <f>ROUND(RV_DATA!K1044, 2)</f>
        <v>45.79</v>
      </c>
      <c r="F148" s="81">
        <f>ROUND(SUMIF(RV_DATA!AB7:AB1046, 1385447868, RV_DATA!M7:M1046), 6)</f>
        <v>280.24</v>
      </c>
      <c r="G148" s="81">
        <f>ROUND(RV_DATA!N1044, 2)</f>
        <v>437.75</v>
      </c>
      <c r="H148" s="81">
        <f>ROUND(SUMIF(RV_DATA!AB7:AB1046, 1385447868, RV_DATA!O7:O1046), 6)</f>
        <v>2679.09</v>
      </c>
      <c r="AK148">
        <v>3</v>
      </c>
    </row>
    <row r="149" spans="1:37" ht="42.75" x14ac:dyDescent="0.2">
      <c r="A149" s="78" t="s">
        <v>305</v>
      </c>
      <c r="B149" s="79" t="s">
        <v>306</v>
      </c>
      <c r="C149" s="79" t="s">
        <v>91</v>
      </c>
      <c r="D149" s="80">
        <f>ROUND(SUMIF(RV_DATA!AB7:AB1046, 2062830443, RV_DATA!I7:I1046), 6)</f>
        <v>2.36</v>
      </c>
      <c r="E149" s="81">
        <f>ROUND(RV_DATA!K250, 2)</f>
        <v>554.39</v>
      </c>
      <c r="F149" s="81">
        <f>ROUND(SUMIF(RV_DATA!AB7:AB1046, 2062830443, RV_DATA!M7:M1046), 6)</f>
        <v>1308.3599999999999</v>
      </c>
      <c r="G149" s="81">
        <f>ROUND(RV_DATA!N250, 2)</f>
        <v>5299.97</v>
      </c>
      <c r="H149" s="81">
        <f>ROUND(SUMIF(RV_DATA!AB7:AB1046, 2062830443, RV_DATA!O7:O1046), 6)</f>
        <v>12507.93</v>
      </c>
      <c r="AK149">
        <v>3</v>
      </c>
    </row>
    <row r="150" spans="1:37" ht="14.25" x14ac:dyDescent="0.2">
      <c r="A150" s="78" t="s">
        <v>793</v>
      </c>
      <c r="B150" s="79" t="s">
        <v>795</v>
      </c>
      <c r="C150" s="79" t="s">
        <v>15</v>
      </c>
      <c r="D150" s="80">
        <f>ROUND(SUMIF(RV_DATA!AB7:AB1046, 315383924, RV_DATA!I7:I1046), 6)</f>
        <v>9.384E-3</v>
      </c>
      <c r="E150" s="81">
        <f>ROUND(RV_DATA!K133, 2)</f>
        <v>12560.85</v>
      </c>
      <c r="F150" s="81">
        <f>ROUND(SUMIF(RV_DATA!AB7:AB1046, 315383924, RV_DATA!M7:M1046), 6)</f>
        <v>117.75</v>
      </c>
      <c r="G150" s="81">
        <f>ROUND(RV_DATA!N133, 2)</f>
        <v>120081.73</v>
      </c>
      <c r="H150" s="81">
        <f>ROUND(SUMIF(RV_DATA!AB7:AB1046, 315383924, RV_DATA!O7:O1046), 6)</f>
        <v>1125.7</v>
      </c>
      <c r="AK150">
        <v>3</v>
      </c>
    </row>
    <row r="151" spans="1:37" ht="14.25" x14ac:dyDescent="0.2">
      <c r="A151" s="78" t="s">
        <v>355</v>
      </c>
      <c r="B151" s="79" t="s">
        <v>356</v>
      </c>
      <c r="C151" s="79" t="s">
        <v>225</v>
      </c>
      <c r="D151" s="80">
        <f>ROUND(SUMIF(RV_DATA!AB7:AB1046, 1362045556, RV_DATA!I7:I1046), 6)</f>
        <v>236.66</v>
      </c>
      <c r="E151" s="81">
        <f>ROUND(RV_DATA!K289, 2)</f>
        <v>45.5</v>
      </c>
      <c r="F151" s="81">
        <f>ROUND(SUMIF(RV_DATA!AB7:AB1046, 1362045556, RV_DATA!M7:M1046), 6)</f>
        <v>10768.03</v>
      </c>
      <c r="G151" s="81">
        <f>ROUND(RV_DATA!N289, 2)</f>
        <v>434.98</v>
      </c>
      <c r="H151" s="81">
        <f>ROUND(SUMIF(RV_DATA!AB7:AB1046, 1362045556, RV_DATA!O7:O1046), 6)</f>
        <v>102942.36</v>
      </c>
      <c r="AK151">
        <v>3</v>
      </c>
    </row>
    <row r="152" spans="1:37" ht="14.25" x14ac:dyDescent="0.2">
      <c r="A152" s="78" t="s">
        <v>355</v>
      </c>
      <c r="B152" s="79" t="s">
        <v>371</v>
      </c>
      <c r="C152" s="79" t="s">
        <v>225</v>
      </c>
      <c r="D152" s="80">
        <f>ROUND(SUMIF(RV_DATA!AB7:AB1046, -662866995, RV_DATA!I7:I1046), 6)</f>
        <v>149</v>
      </c>
      <c r="E152" s="81">
        <f>ROUND(RV_DATA!K297, 2)</f>
        <v>41.84</v>
      </c>
      <c r="F152" s="81">
        <f>ROUND(SUMIF(RV_DATA!AB7:AB1046, -662866995, RV_DATA!M7:M1046), 6)</f>
        <v>6234.16</v>
      </c>
      <c r="G152" s="81">
        <f>ROUND(RV_DATA!N297, 2)</f>
        <v>399.99</v>
      </c>
      <c r="H152" s="81">
        <f>ROUND(SUMIF(RV_DATA!AB7:AB1046, -662866995, RV_DATA!O7:O1046), 6)</f>
        <v>59598.57</v>
      </c>
      <c r="AK152">
        <v>3</v>
      </c>
    </row>
    <row r="153" spans="1:37" ht="14.25" x14ac:dyDescent="0.2">
      <c r="A153" s="78" t="s">
        <v>1013</v>
      </c>
      <c r="B153" s="79" t="s">
        <v>1015</v>
      </c>
      <c r="C153" s="79" t="s">
        <v>15</v>
      </c>
      <c r="D153" s="80">
        <f>ROUND(SUMIF(RV_DATA!AB7:AB1046, -208520032, RV_DATA!I7:I1046), 6)</f>
        <v>2.1916000000000001E-2</v>
      </c>
      <c r="E153" s="81">
        <f>ROUND(RV_DATA!K283, 2)</f>
        <v>48671.73</v>
      </c>
      <c r="F153" s="81">
        <f>ROUND(SUMIF(RV_DATA!AB7:AB1046, -208520032, RV_DATA!M7:M1046), 6)</f>
        <v>1066.7</v>
      </c>
      <c r="G153" s="81">
        <f>ROUND(RV_DATA!N283, 2)</f>
        <v>465301.74</v>
      </c>
      <c r="H153" s="81">
        <f>ROUND(SUMIF(RV_DATA!AB7:AB1046, -208520032, RV_DATA!O7:O1046), 6)</f>
        <v>10197.780000000001</v>
      </c>
      <c r="AK153">
        <v>3</v>
      </c>
    </row>
    <row r="154" spans="1:37" ht="14.25" x14ac:dyDescent="0.2">
      <c r="A154" s="78" t="s">
        <v>796</v>
      </c>
      <c r="B154" s="79" t="s">
        <v>798</v>
      </c>
      <c r="C154" s="79" t="s">
        <v>15</v>
      </c>
      <c r="D154" s="80">
        <f>ROUND(SUMIF(RV_DATA!AB7:AB1046, 2021318896, RV_DATA!I7:I1046), 6)</f>
        <v>1.8164E-2</v>
      </c>
      <c r="E154" s="81">
        <f>ROUND(RV_DATA!K132, 2)</f>
        <v>11149.43</v>
      </c>
      <c r="F154" s="81">
        <f>ROUND(SUMIF(RV_DATA!AB7:AB1046, 2021318896, RV_DATA!M7:M1046), 6)</f>
        <v>202.54</v>
      </c>
      <c r="G154" s="81">
        <f>ROUND(RV_DATA!N132, 2)</f>
        <v>106588.55</v>
      </c>
      <c r="H154" s="81">
        <f>ROUND(SUMIF(RV_DATA!AB7:AB1046, 2021318896, RV_DATA!O7:O1046), 6)</f>
        <v>1936.3</v>
      </c>
      <c r="AK154">
        <v>3</v>
      </c>
    </row>
    <row r="155" spans="1:37" ht="14.25" x14ac:dyDescent="0.2">
      <c r="A155" s="78" t="s">
        <v>360</v>
      </c>
      <c r="B155" s="79" t="s">
        <v>361</v>
      </c>
      <c r="C155" s="79" t="s">
        <v>362</v>
      </c>
      <c r="D155" s="80">
        <f>ROUND(SUMIF(RV_DATA!AB7:AB1046, 1857583323, RV_DATA!I7:I1046), 6)</f>
        <v>26.73</v>
      </c>
      <c r="E155" s="81">
        <f>ROUND(RV_DATA!K290, 2)</f>
        <v>12.55</v>
      </c>
      <c r="F155" s="81">
        <f>ROUND(SUMIF(RV_DATA!AB7:AB1046, 1857583323, RV_DATA!M7:M1046), 6)</f>
        <v>335.47</v>
      </c>
      <c r="G155" s="81">
        <f>ROUND(RV_DATA!N290, 2)</f>
        <v>119.98</v>
      </c>
      <c r="H155" s="81">
        <f>ROUND(SUMIF(RV_DATA!AB7:AB1046, 1857583323, RV_DATA!O7:O1046), 6)</f>
        <v>3207.01</v>
      </c>
      <c r="AK155">
        <v>3</v>
      </c>
    </row>
    <row r="156" spans="1:37" ht="14.25" x14ac:dyDescent="0.2">
      <c r="A156" s="78" t="s">
        <v>1005</v>
      </c>
      <c r="B156" s="79" t="s">
        <v>1007</v>
      </c>
      <c r="C156" s="79" t="s">
        <v>15</v>
      </c>
      <c r="D156" s="80">
        <f>ROUND(SUMIF(RV_DATA!AB7:AB1046, 345637084, RV_DATA!I7:I1046), 6)</f>
        <v>0.361622</v>
      </c>
      <c r="E156" s="81">
        <f>ROUND(RV_DATA!K277, 2)</f>
        <v>7971.09</v>
      </c>
      <c r="F156" s="81">
        <f>ROUND(SUMIF(RV_DATA!AB7:AB1046, 345637084, RV_DATA!M7:M1046), 6)</f>
        <v>2882.56</v>
      </c>
      <c r="G156" s="81">
        <f>ROUND(RV_DATA!N277, 2)</f>
        <v>76203.62</v>
      </c>
      <c r="H156" s="81">
        <f>ROUND(SUMIF(RV_DATA!AB7:AB1046, 345637084, RV_DATA!O7:O1046), 6)</f>
        <v>27557.279999999999</v>
      </c>
      <c r="AK156">
        <v>3</v>
      </c>
    </row>
    <row r="157" spans="1:37" ht="28.5" x14ac:dyDescent="0.2">
      <c r="A157" s="78" t="s">
        <v>145</v>
      </c>
      <c r="B157" s="79" t="s">
        <v>146</v>
      </c>
      <c r="C157" s="79" t="s">
        <v>27</v>
      </c>
      <c r="D157" s="80">
        <f>ROUND(SUMIF(RV_DATA!AB7:AB1046, 142783853, RV_DATA!I7:I1046), 6)</f>
        <v>1</v>
      </c>
      <c r="E157" s="81">
        <f>ROUND(RV_DATA!K131, 2)</f>
        <v>25770.71</v>
      </c>
      <c r="F157" s="81">
        <f>ROUND(SUMIF(RV_DATA!AB7:AB1046, 142783853, RV_DATA!M7:M1046), 6)</f>
        <v>25770.71</v>
      </c>
      <c r="G157" s="81">
        <f>ROUND(RV_DATA!N131, 2)</f>
        <v>246367.99</v>
      </c>
      <c r="H157" s="81">
        <f>ROUND(SUMIF(RV_DATA!AB7:AB1046, 142783853, RV_DATA!O7:O1046), 6)</f>
        <v>246367.99</v>
      </c>
      <c r="AK157">
        <v>3</v>
      </c>
    </row>
    <row r="158" spans="1:37" ht="28.5" x14ac:dyDescent="0.2">
      <c r="A158" s="78" t="s">
        <v>138</v>
      </c>
      <c r="B158" s="79" t="s">
        <v>139</v>
      </c>
      <c r="C158" s="79" t="s">
        <v>27</v>
      </c>
      <c r="D158" s="80">
        <f>ROUND(SUMIF(RV_DATA!AB7:AB1046, 1887087606, RV_DATA!I7:I1046), 6)</f>
        <v>2</v>
      </c>
      <c r="E158" s="81">
        <f>ROUND(RV_DATA!K125, 2)</f>
        <v>125523.01</v>
      </c>
      <c r="F158" s="81">
        <f>ROUND(SUMIF(RV_DATA!AB7:AB1046, 1887087606, RV_DATA!M7:M1046), 6)</f>
        <v>251046.02</v>
      </c>
      <c r="G158" s="81">
        <f>ROUND(RV_DATA!N125, 2)</f>
        <v>1199999.98</v>
      </c>
      <c r="H158" s="81">
        <f>ROUND(SUMIF(RV_DATA!AB7:AB1046, 1887087606, RV_DATA!O7:O1046), 6)</f>
        <v>2399999.9500000002</v>
      </c>
      <c r="AK158">
        <v>3</v>
      </c>
    </row>
    <row r="159" spans="1:37" ht="14.25" x14ac:dyDescent="0.2">
      <c r="A159" s="78" t="s">
        <v>241</v>
      </c>
      <c r="B159" s="79" t="s">
        <v>242</v>
      </c>
      <c r="C159" s="79" t="s">
        <v>15</v>
      </c>
      <c r="D159" s="80">
        <f>ROUND(SUMIF(RV_DATA!AB7:AB1046, -1090227890, RV_DATA!I7:I1046), 6)</f>
        <v>0.54900000000000004</v>
      </c>
      <c r="E159" s="81">
        <f>ROUND(RV_DATA!K226, 2)</f>
        <v>6694.56</v>
      </c>
      <c r="F159" s="81">
        <f>ROUND(SUMIF(RV_DATA!AB7:AB1046, -1090227890, RV_DATA!M7:M1046), 6)</f>
        <v>3675.31</v>
      </c>
      <c r="G159" s="81">
        <f>ROUND(RV_DATA!N226, 2)</f>
        <v>63999.99</v>
      </c>
      <c r="H159" s="81">
        <f>ROUND(SUMIF(RV_DATA!AB7:AB1046, -1090227890, RV_DATA!O7:O1046), 6)</f>
        <v>35136</v>
      </c>
      <c r="AK159">
        <v>3</v>
      </c>
    </row>
    <row r="160" spans="1:37" ht="14.25" x14ac:dyDescent="0.2">
      <c r="A160" s="78" t="s">
        <v>161</v>
      </c>
      <c r="B160" s="79" t="s">
        <v>162</v>
      </c>
      <c r="C160" s="79" t="s">
        <v>15</v>
      </c>
      <c r="D160" s="80">
        <f>ROUND(SUMIF(RV_DATA!AB7:AB1046, 334780197, RV_DATA!I7:I1046), 6)</f>
        <v>2.2879</v>
      </c>
      <c r="E160" s="81">
        <f>ROUND(RV_DATA!K175, 2)</f>
        <v>9414.23</v>
      </c>
      <c r="F160" s="81">
        <f>ROUND(SUMIF(RV_DATA!AB7:AB1046, 334780197, RV_DATA!M7:M1046), 6)</f>
        <v>21538.82</v>
      </c>
      <c r="G160" s="81">
        <f>ROUND(RV_DATA!N175, 2)</f>
        <v>90000.04</v>
      </c>
      <c r="H160" s="81">
        <f>ROUND(SUMIF(RV_DATA!AB7:AB1046, 334780197, RV_DATA!O7:O1046), 6)</f>
        <v>205911.09</v>
      </c>
      <c r="AK160">
        <v>3</v>
      </c>
    </row>
    <row r="161" spans="1:37" ht="14.25" x14ac:dyDescent="0.2">
      <c r="A161" s="78" t="s">
        <v>120</v>
      </c>
      <c r="B161" s="79" t="s">
        <v>121</v>
      </c>
      <c r="C161" s="79" t="s">
        <v>122</v>
      </c>
      <c r="D161" s="80">
        <f>ROUND(SUMIF(RV_DATA!AB7:AB1046, -435795567, RV_DATA!I7:I1046), 6)</f>
        <v>1</v>
      </c>
      <c r="E161" s="81">
        <f>ROUND(RV_DATA!K114, 2)</f>
        <v>1399.58</v>
      </c>
      <c r="F161" s="81">
        <f>ROUND(SUMIF(RV_DATA!AB7:AB1046, -435795567, RV_DATA!M7:M1046), 6)</f>
        <v>1399.58</v>
      </c>
      <c r="G161" s="81">
        <f>ROUND(RV_DATA!N114, 2)</f>
        <v>13379.98</v>
      </c>
      <c r="H161" s="81">
        <f>ROUND(SUMIF(RV_DATA!AB7:AB1046, -435795567, RV_DATA!O7:O1046), 6)</f>
        <v>13379.98</v>
      </c>
      <c r="AK161">
        <v>3</v>
      </c>
    </row>
    <row r="162" spans="1:37" ht="28.5" x14ac:dyDescent="0.2">
      <c r="A162" s="78" t="s">
        <v>120</v>
      </c>
      <c r="B162" s="79" t="s">
        <v>216</v>
      </c>
      <c r="C162" s="79" t="s">
        <v>122</v>
      </c>
      <c r="D162" s="80">
        <f>ROUND(SUMIF(RV_DATA!AB7:AB1046, -1146881289, RV_DATA!I7:I1046), 6)</f>
        <v>4</v>
      </c>
      <c r="E162" s="81">
        <f>ROUND(RV_DATA!K191, 2)</f>
        <v>1399.58</v>
      </c>
      <c r="F162" s="81">
        <f>ROUND(SUMIF(RV_DATA!AB7:AB1046, -1146881289, RV_DATA!M7:M1046), 6)</f>
        <v>5598.32</v>
      </c>
      <c r="G162" s="81">
        <f>ROUND(RV_DATA!N191, 2)</f>
        <v>13379.98</v>
      </c>
      <c r="H162" s="81">
        <f>ROUND(SUMIF(RV_DATA!AB7:AB1046, -1146881289, RV_DATA!O7:O1046), 6)</f>
        <v>53519.94</v>
      </c>
      <c r="AK162">
        <v>3</v>
      </c>
    </row>
    <row r="163" spans="1:37" ht="14.25" x14ac:dyDescent="0.2">
      <c r="A163" s="78" t="s">
        <v>131</v>
      </c>
      <c r="B163" s="79" t="s">
        <v>132</v>
      </c>
      <c r="C163" s="79" t="s">
        <v>122</v>
      </c>
      <c r="D163" s="80">
        <f>ROUND(SUMIF(RV_DATA!AB7:AB1046, -1568606312, RV_DATA!I7:I1046), 6)</f>
        <v>1</v>
      </c>
      <c r="E163" s="81">
        <f>ROUND(RV_DATA!K119, 2)</f>
        <v>209.21</v>
      </c>
      <c r="F163" s="81">
        <f>ROUND(SUMIF(RV_DATA!AB7:AB1046, -1568606312, RV_DATA!M7:M1046), 6)</f>
        <v>209.21</v>
      </c>
      <c r="G163" s="81">
        <f>ROUND(RV_DATA!N119, 2)</f>
        <v>2000.05</v>
      </c>
      <c r="H163" s="81">
        <f>ROUND(SUMIF(RV_DATA!AB7:AB1046, -1568606312, RV_DATA!O7:O1046), 6)</f>
        <v>2000.05</v>
      </c>
      <c r="AK163">
        <v>3</v>
      </c>
    </row>
    <row r="164" spans="1:37" ht="28.5" x14ac:dyDescent="0.2">
      <c r="A164" s="78" t="s">
        <v>131</v>
      </c>
      <c r="B164" s="79" t="s">
        <v>295</v>
      </c>
      <c r="C164" s="79" t="s">
        <v>122</v>
      </c>
      <c r="D164" s="80">
        <f>ROUND(SUMIF(RV_DATA!AB7:AB1046, 850461035, RV_DATA!I7:I1046), 6)</f>
        <v>1</v>
      </c>
      <c r="E164" s="81">
        <f>ROUND(RV_DATA!K242, 2)</f>
        <v>209.21</v>
      </c>
      <c r="F164" s="81">
        <f>ROUND(SUMIF(RV_DATA!AB7:AB1046, 850461035, RV_DATA!M7:M1046), 6)</f>
        <v>209.21</v>
      </c>
      <c r="G164" s="81">
        <f>ROUND(RV_DATA!N242, 2)</f>
        <v>2000.05</v>
      </c>
      <c r="H164" s="81">
        <f>ROUND(SUMIF(RV_DATA!AB7:AB1046, 850461035, RV_DATA!O7:O1046), 6)</f>
        <v>2000.05</v>
      </c>
      <c r="AK164">
        <v>3</v>
      </c>
    </row>
    <row r="165" spans="1:37" ht="28.5" x14ac:dyDescent="0.2">
      <c r="A165" s="78" t="s">
        <v>131</v>
      </c>
      <c r="B165" s="79" t="s">
        <v>297</v>
      </c>
      <c r="C165" s="79" t="s">
        <v>122</v>
      </c>
      <c r="D165" s="80">
        <f>ROUND(SUMIF(RV_DATA!AB7:AB1046, 1036800948, RV_DATA!I7:I1046), 6)</f>
        <v>1</v>
      </c>
      <c r="E165" s="81">
        <f>ROUND(RV_DATA!K243, 2)</f>
        <v>209.21</v>
      </c>
      <c r="F165" s="81">
        <f>ROUND(SUMIF(RV_DATA!AB7:AB1046, 1036800948, RV_DATA!M7:M1046), 6)</f>
        <v>209.21</v>
      </c>
      <c r="G165" s="81">
        <f>ROUND(RV_DATA!N243, 2)</f>
        <v>2000.05</v>
      </c>
      <c r="H165" s="81">
        <f>ROUND(SUMIF(RV_DATA!AB7:AB1046, 1036800948, RV_DATA!O7:O1046), 6)</f>
        <v>2000.05</v>
      </c>
      <c r="AK165">
        <v>3</v>
      </c>
    </row>
    <row r="166" spans="1:37" ht="28.5" x14ac:dyDescent="0.2">
      <c r="A166" s="78" t="s">
        <v>166</v>
      </c>
      <c r="B166" s="79" t="s">
        <v>167</v>
      </c>
      <c r="C166" s="79" t="s">
        <v>27</v>
      </c>
      <c r="D166" s="80">
        <f>ROUND(SUMIF(RV_DATA!AB7:AB1046, -42301481, RV_DATA!I7:I1046), 6)</f>
        <v>3</v>
      </c>
      <c r="E166" s="81">
        <f>ROUND(RV_DATA!K176, 2)</f>
        <v>5230.13</v>
      </c>
      <c r="F166" s="81">
        <f>ROUND(SUMIF(RV_DATA!AB7:AB1046, -42301481, RV_DATA!M7:M1046), 6)</f>
        <v>15690.39</v>
      </c>
      <c r="G166" s="81">
        <f>ROUND(RV_DATA!N176, 2)</f>
        <v>50000.04</v>
      </c>
      <c r="H166" s="81">
        <f>ROUND(SUMIF(RV_DATA!AB7:AB1046, -42301481, RV_DATA!O7:O1046), 6)</f>
        <v>150000.13</v>
      </c>
      <c r="AK166">
        <v>3</v>
      </c>
    </row>
    <row r="167" spans="1:37" ht="28.5" x14ac:dyDescent="0.2">
      <c r="A167" s="78" t="s">
        <v>246</v>
      </c>
      <c r="B167" s="79" t="s">
        <v>247</v>
      </c>
      <c r="C167" s="79" t="s">
        <v>27</v>
      </c>
      <c r="D167" s="80">
        <f>ROUND(SUMIF(RV_DATA!AB7:AB1046, 592971726, RV_DATA!I7:I1046), 6)</f>
        <v>6</v>
      </c>
      <c r="E167" s="81">
        <f>ROUND(RV_DATA!K227, 2)</f>
        <v>523.01</v>
      </c>
      <c r="F167" s="81">
        <f>ROUND(SUMIF(RV_DATA!AB7:AB1046, 592971726, RV_DATA!M7:M1046), 6)</f>
        <v>3138.06</v>
      </c>
      <c r="G167" s="81">
        <f>ROUND(RV_DATA!N227, 2)</f>
        <v>4999.9799999999996</v>
      </c>
      <c r="H167" s="81">
        <f>ROUND(SUMIF(RV_DATA!AB7:AB1046, 592971726, RV_DATA!O7:O1046), 6)</f>
        <v>29999.85</v>
      </c>
      <c r="AK167">
        <v>3</v>
      </c>
    </row>
    <row r="168" spans="1:37" ht="28.5" x14ac:dyDescent="0.2">
      <c r="A168" s="78" t="s">
        <v>171</v>
      </c>
      <c r="B168" s="79" t="s">
        <v>172</v>
      </c>
      <c r="C168" s="79" t="s">
        <v>27</v>
      </c>
      <c r="D168" s="80">
        <f>ROUND(SUMIF(RV_DATA!AB7:AB1046, 1525664306, RV_DATA!I7:I1046), 6)</f>
        <v>2</v>
      </c>
      <c r="E168" s="81">
        <f>ROUND(RV_DATA!K177, 2)</f>
        <v>7635.98</v>
      </c>
      <c r="F168" s="81">
        <f>ROUND(SUMIF(RV_DATA!AB7:AB1046, 1525664306, RV_DATA!M7:M1046), 6)</f>
        <v>15271.96</v>
      </c>
      <c r="G168" s="81">
        <f>ROUND(RV_DATA!N177, 2)</f>
        <v>72999.97</v>
      </c>
      <c r="H168" s="81">
        <f>ROUND(SUMIF(RV_DATA!AB7:AB1046, 1525664306, RV_DATA!O7:O1046), 6)</f>
        <v>145999.94</v>
      </c>
      <c r="AK168">
        <v>3</v>
      </c>
    </row>
    <row r="169" spans="1:37" ht="14.25" x14ac:dyDescent="0.2">
      <c r="A169" s="78" t="s">
        <v>205</v>
      </c>
      <c r="B169" s="79" t="s">
        <v>206</v>
      </c>
      <c r="C169" s="79" t="s">
        <v>122</v>
      </c>
      <c r="D169" s="80">
        <f>ROUND(SUMIF(RV_DATA!AB7:AB1046, -1576335365, RV_DATA!I7:I1046), 6)</f>
        <v>62</v>
      </c>
      <c r="E169" s="81">
        <f>ROUND(RV_DATA!K184, 2)</f>
        <v>2.09</v>
      </c>
      <c r="F169" s="81">
        <f>ROUND(SUMIF(RV_DATA!AB7:AB1046, -1576335365, RV_DATA!M7:M1046), 6)</f>
        <v>129.58000000000001</v>
      </c>
      <c r="G169" s="81">
        <f>ROUND(RV_DATA!N184, 2)</f>
        <v>19.98</v>
      </c>
      <c r="H169" s="81">
        <f>ROUND(SUMIF(RV_DATA!AB7:AB1046, -1576335365, RV_DATA!O7:O1046), 6)</f>
        <v>1238.78</v>
      </c>
      <c r="AK169">
        <v>3</v>
      </c>
    </row>
    <row r="170" spans="1:37" ht="14.25" x14ac:dyDescent="0.2">
      <c r="A170" s="78" t="s">
        <v>186</v>
      </c>
      <c r="B170" s="79" t="s">
        <v>187</v>
      </c>
      <c r="C170" s="79" t="s">
        <v>122</v>
      </c>
      <c r="D170" s="80">
        <f>ROUND(SUMIF(RV_DATA!AB7:AB1046, -1087951869, RV_DATA!I7:I1046), 6)</f>
        <v>62</v>
      </c>
      <c r="E170" s="81">
        <f>ROUND(RV_DATA!K180, 2)</f>
        <v>10.46</v>
      </c>
      <c r="F170" s="81">
        <f>ROUND(SUMIF(RV_DATA!AB7:AB1046, -1087951869, RV_DATA!M7:M1046), 6)</f>
        <v>648.52</v>
      </c>
      <c r="G170" s="81">
        <f>ROUND(RV_DATA!N180, 2)</f>
        <v>100</v>
      </c>
      <c r="H170" s="81">
        <f>ROUND(SUMIF(RV_DATA!AB7:AB1046, -1087951869, RV_DATA!O7:O1046), 6)</f>
        <v>6199.85</v>
      </c>
      <c r="AK170">
        <v>3</v>
      </c>
    </row>
    <row r="171" spans="1:37" ht="14.25" x14ac:dyDescent="0.2">
      <c r="A171" s="78" t="s">
        <v>196</v>
      </c>
      <c r="B171" s="79" t="s">
        <v>197</v>
      </c>
      <c r="C171" s="79" t="s">
        <v>122</v>
      </c>
      <c r="D171" s="80">
        <f>ROUND(SUMIF(RV_DATA!AB7:AB1046, -155974263, RV_DATA!I7:I1046), 6)</f>
        <v>62</v>
      </c>
      <c r="E171" s="81">
        <f>ROUND(RV_DATA!K182, 2)</f>
        <v>5.23</v>
      </c>
      <c r="F171" s="81">
        <f>ROUND(SUMIF(RV_DATA!AB7:AB1046, -155974263, RV_DATA!M7:M1046), 6)</f>
        <v>324.26</v>
      </c>
      <c r="G171" s="81">
        <f>ROUND(RV_DATA!N182, 2)</f>
        <v>50</v>
      </c>
      <c r="H171" s="81">
        <f>ROUND(SUMIF(RV_DATA!AB7:AB1046, -155974263, RV_DATA!O7:O1046), 6)</f>
        <v>3099.93</v>
      </c>
      <c r="AK171">
        <v>3</v>
      </c>
    </row>
    <row r="172" spans="1:37" ht="28.5" x14ac:dyDescent="0.2">
      <c r="A172" s="78" t="s">
        <v>834</v>
      </c>
      <c r="B172" s="79" t="s">
        <v>835</v>
      </c>
      <c r="C172" s="79" t="s">
        <v>836</v>
      </c>
      <c r="D172" s="80">
        <f>ROUND(SUMIF(RV_DATA!AB7:AB1046, 1831113819, RV_DATA!I7:I1046), 6)</f>
        <v>464.03184700000003</v>
      </c>
      <c r="E172" s="81">
        <f>ROUND(RV_DATA!K120, 2)</f>
        <v>1</v>
      </c>
      <c r="F172" s="81">
        <f>ROUND(SUMIF(RV_DATA!AB7:AB1046, 1831113819, RV_DATA!M7:M1046), 6)</f>
        <v>464.05</v>
      </c>
      <c r="G172" s="81">
        <f>ROUND(RV_DATA!N120, 2)</f>
        <v>9.56</v>
      </c>
      <c r="H172" s="81">
        <f>ROUND(SUMIF(RV_DATA!AB7:AB1046, 1831113819, RV_DATA!O7:O1046), 6)</f>
        <v>4436.34</v>
      </c>
      <c r="AK172">
        <v>3</v>
      </c>
    </row>
    <row r="173" spans="1:37" ht="15" x14ac:dyDescent="0.25">
      <c r="A173" s="82" t="s">
        <v>1372</v>
      </c>
      <c r="B173" s="82"/>
      <c r="C173" s="82"/>
      <c r="D173" s="82"/>
      <c r="E173" s="83">
        <f>SUMIF(AK74:AK172, 3, F74:F172)</f>
        <v>2956434.9999999991</v>
      </c>
      <c r="F173" s="83"/>
      <c r="G173" s="83">
        <f>SUMIF(AK74:AK172, 3, H74:H172)</f>
        <v>28263518.580000009</v>
      </c>
      <c r="H173" s="82"/>
    </row>
  </sheetData>
  <sortState ref="A74:AK172">
    <sortCondition ref="A74"/>
  </sortState>
  <mergeCells count="22">
    <mergeCell ref="A72:D72"/>
    <mergeCell ref="E72:F72"/>
    <mergeCell ref="G72:H72"/>
    <mergeCell ref="A73:H73"/>
    <mergeCell ref="A173:D173"/>
    <mergeCell ref="E173:F173"/>
    <mergeCell ref="G173:H173"/>
    <mergeCell ref="A9:H9"/>
    <mergeCell ref="A10:H10"/>
    <mergeCell ref="A27:D27"/>
    <mergeCell ref="E27:F27"/>
    <mergeCell ref="G27:H27"/>
    <mergeCell ref="A28:H28"/>
    <mergeCell ref="A2:H2"/>
    <mergeCell ref="A3:H3"/>
    <mergeCell ref="A4:H4"/>
    <mergeCell ref="A5:A7"/>
    <mergeCell ref="B5:B7"/>
    <mergeCell ref="C5:C7"/>
    <mergeCell ref="D5:D7"/>
    <mergeCell ref="E5:F6"/>
    <mergeCell ref="G5:H6"/>
  </mergeCells>
  <pageMargins left="0.6" right="0.4" top="0.65" bottom="0.4" header="0.4" footer="0.4"/>
  <pageSetup paperSize="9" scale="69" fitToHeight="0" orientation="portrait" r:id="rId1"/>
  <headerFooter>
    <oddHeader>&amp;C&amp;P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30"/>
  <sheetViews>
    <sheetView workbookViewId="0">
      <selection activeCell="A326" sqref="A326:AN326"/>
    </sheetView>
  </sheetViews>
  <sheetFormatPr defaultColWidth="9.140625" defaultRowHeight="12.75" x14ac:dyDescent="0.2"/>
  <cols>
    <col min="1" max="256" width="9.140625" customWidth="1"/>
  </cols>
  <sheetData>
    <row r="1" spans="1:133" x14ac:dyDescent="0.2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53255</v>
      </c>
      <c r="M1">
        <v>33708989</v>
      </c>
      <c r="N1">
        <v>11</v>
      </c>
      <c r="O1">
        <v>6</v>
      </c>
      <c r="P1">
        <v>5</v>
      </c>
      <c r="Q1">
        <v>6</v>
      </c>
    </row>
    <row r="12" spans="1:133" x14ac:dyDescent="0.2">
      <c r="A12" s="1">
        <v>1</v>
      </c>
      <c r="B12" s="1">
        <v>325</v>
      </c>
      <c r="C12" s="1">
        <v>0</v>
      </c>
      <c r="D12" s="1">
        <f>ROW(A269)</f>
        <v>269</v>
      </c>
      <c r="E12" s="1">
        <v>0</v>
      </c>
      <c r="F12" s="1" t="s">
        <v>3</v>
      </c>
      <c r="G12" s="1" t="s">
        <v>4</v>
      </c>
      <c r="H12" s="1" t="s">
        <v>3</v>
      </c>
      <c r="I12" s="1">
        <v>0</v>
      </c>
      <c r="J12" s="1" t="s">
        <v>3</v>
      </c>
      <c r="K12" s="1">
        <v>0</v>
      </c>
      <c r="L12" s="1">
        <v>0</v>
      </c>
      <c r="M12" s="1">
        <v>2</v>
      </c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>
        <v>1</v>
      </c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>
        <v>0</v>
      </c>
      <c r="BC12" s="1"/>
      <c r="BD12" s="1"/>
      <c r="BE12" s="1"/>
      <c r="BF12" s="1"/>
      <c r="BG12" s="1"/>
      <c r="BH12" s="1" t="s">
        <v>5</v>
      </c>
      <c r="BI12" s="1" t="s">
        <v>6</v>
      </c>
      <c r="BJ12" s="1">
        <v>0</v>
      </c>
      <c r="BK12" s="1">
        <v>1</v>
      </c>
      <c r="BL12" s="1">
        <v>0</v>
      </c>
      <c r="BM12" s="1">
        <v>0</v>
      </c>
      <c r="BN12" s="1">
        <v>0</v>
      </c>
      <c r="BO12" s="1">
        <v>0</v>
      </c>
      <c r="BP12" s="1">
        <v>2</v>
      </c>
      <c r="BQ12" s="1">
        <v>2</v>
      </c>
      <c r="BR12" s="1">
        <v>1</v>
      </c>
      <c r="BS12" s="1">
        <v>0</v>
      </c>
      <c r="BT12" s="1">
        <v>0</v>
      </c>
      <c r="BU12" s="1">
        <v>0</v>
      </c>
      <c r="BV12" s="1">
        <v>1</v>
      </c>
      <c r="BW12" s="1">
        <v>0</v>
      </c>
      <c r="BX12" s="1">
        <v>0</v>
      </c>
      <c r="BY12" s="1" t="s">
        <v>7</v>
      </c>
      <c r="BZ12" s="1" t="s">
        <v>8</v>
      </c>
      <c r="CA12" s="1" t="s">
        <v>3</v>
      </c>
      <c r="CB12" s="1" t="s">
        <v>9</v>
      </c>
      <c r="CC12" s="1" t="s">
        <v>10</v>
      </c>
      <c r="CD12" s="1" t="s">
        <v>10</v>
      </c>
      <c r="CE12" s="1" t="s">
        <v>11</v>
      </c>
      <c r="CF12" s="1">
        <v>0</v>
      </c>
      <c r="CG12" s="1">
        <v>0</v>
      </c>
      <c r="CH12" s="1">
        <v>16785418</v>
      </c>
      <c r="CI12" s="1" t="s">
        <v>3</v>
      </c>
      <c r="CJ12" s="1" t="s">
        <v>3</v>
      </c>
      <c r="CK12" s="1">
        <v>0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>
        <v>0</v>
      </c>
      <c r="CZ12" s="1" t="s">
        <v>3</v>
      </c>
      <c r="DA12" s="1" t="s">
        <v>3</v>
      </c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 x14ac:dyDescent="0.2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45" x14ac:dyDescent="0.2">
      <c r="A18" s="2">
        <v>52</v>
      </c>
      <c r="B18" s="2">
        <f t="shared" ref="B18:G18" si="0">B269</f>
        <v>325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/>
      </c>
      <c r="G18" s="2" t="str">
        <f t="shared" si="0"/>
        <v>08-13-778/08-04 К.р. электрофильтра ПГ-8.0 №9. Инв.№40121831</v>
      </c>
      <c r="H18" s="2"/>
      <c r="I18" s="2"/>
      <c r="J18" s="2"/>
      <c r="K18" s="2"/>
      <c r="L18" s="2"/>
      <c r="M18" s="2"/>
      <c r="N18" s="2"/>
      <c r="O18" s="2">
        <f t="shared" ref="O18:AT18" si="1">O269</f>
        <v>35809164</v>
      </c>
      <c r="P18" s="2">
        <f t="shared" si="1"/>
        <v>28263517.949999999</v>
      </c>
      <c r="Q18" s="2">
        <f t="shared" si="1"/>
        <v>3700672.73</v>
      </c>
      <c r="R18" s="2">
        <f t="shared" si="1"/>
        <v>1227354.3799999999</v>
      </c>
      <c r="S18" s="2">
        <f t="shared" si="1"/>
        <v>3844973.32</v>
      </c>
      <c r="T18" s="2">
        <f t="shared" si="1"/>
        <v>0</v>
      </c>
      <c r="U18" s="2">
        <f t="shared" si="1"/>
        <v>8629.4238918907486</v>
      </c>
      <c r="V18" s="2">
        <f t="shared" si="1"/>
        <v>2099.5798680107496</v>
      </c>
      <c r="W18" s="2">
        <f t="shared" si="1"/>
        <v>0</v>
      </c>
      <c r="X18" s="2">
        <f t="shared" si="1"/>
        <v>4656788.45</v>
      </c>
      <c r="Y18" s="2">
        <f t="shared" si="1"/>
        <v>2580304.98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>
        <f t="shared" si="1"/>
        <v>0</v>
      </c>
      <c r="AQ18" s="2">
        <f t="shared" si="1"/>
        <v>0</v>
      </c>
      <c r="AR18" s="2">
        <f t="shared" si="1"/>
        <v>43046257.43</v>
      </c>
      <c r="AS18" s="2">
        <f t="shared" si="1"/>
        <v>34704560.079999998</v>
      </c>
      <c r="AT18" s="2">
        <f t="shared" si="1"/>
        <v>8341697.3499999996</v>
      </c>
      <c r="AU18" s="2">
        <f t="shared" ref="AU18:BZ18" si="2">AU269</f>
        <v>0</v>
      </c>
      <c r="AV18" s="2">
        <f t="shared" si="2"/>
        <v>28263517.949999999</v>
      </c>
      <c r="AW18" s="2">
        <f t="shared" si="2"/>
        <v>28263517.949999999</v>
      </c>
      <c r="AX18" s="2">
        <f t="shared" si="2"/>
        <v>0</v>
      </c>
      <c r="AY18" s="2">
        <f t="shared" si="2"/>
        <v>28263517.949999999</v>
      </c>
      <c r="AZ18" s="2">
        <f t="shared" si="2"/>
        <v>0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0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2">
        <f t="shared" si="2"/>
        <v>0</v>
      </c>
      <c r="BP18" s="2">
        <f t="shared" si="2"/>
        <v>0</v>
      </c>
      <c r="BQ18" s="2">
        <f t="shared" si="2"/>
        <v>0</v>
      </c>
      <c r="BR18" s="2">
        <f t="shared" si="2"/>
        <v>0</v>
      </c>
      <c r="BS18" s="2">
        <f t="shared" si="2"/>
        <v>0</v>
      </c>
      <c r="BT18" s="2">
        <f t="shared" si="2"/>
        <v>0</v>
      </c>
      <c r="BU18" s="2">
        <f t="shared" si="2"/>
        <v>0</v>
      </c>
      <c r="BV18" s="2">
        <f t="shared" si="2"/>
        <v>0</v>
      </c>
      <c r="BW18" s="2">
        <f t="shared" si="2"/>
        <v>0</v>
      </c>
      <c r="BX18" s="2">
        <f t="shared" si="2"/>
        <v>0</v>
      </c>
      <c r="BY18" s="2">
        <f t="shared" si="2"/>
        <v>0</v>
      </c>
      <c r="BZ18" s="2">
        <f t="shared" si="2"/>
        <v>0</v>
      </c>
      <c r="CA18" s="2">
        <f t="shared" ref="CA18:DF18" si="3">CA269</f>
        <v>0</v>
      </c>
      <c r="CB18" s="2">
        <f t="shared" si="3"/>
        <v>0</v>
      </c>
      <c r="CC18" s="2">
        <f t="shared" si="3"/>
        <v>0</v>
      </c>
      <c r="CD18" s="2">
        <f t="shared" si="3"/>
        <v>0</v>
      </c>
      <c r="CE18" s="2">
        <f t="shared" si="3"/>
        <v>0</v>
      </c>
      <c r="CF18" s="2">
        <f t="shared" si="3"/>
        <v>0</v>
      </c>
      <c r="CG18" s="2">
        <f t="shared" si="3"/>
        <v>0</v>
      </c>
      <c r="CH18" s="2">
        <f t="shared" si="3"/>
        <v>0</v>
      </c>
      <c r="CI18" s="2">
        <f t="shared" si="3"/>
        <v>0</v>
      </c>
      <c r="CJ18" s="2">
        <f t="shared" si="3"/>
        <v>0</v>
      </c>
      <c r="CK18" s="2">
        <f t="shared" si="3"/>
        <v>0</v>
      </c>
      <c r="CL18" s="2">
        <f t="shared" si="3"/>
        <v>0</v>
      </c>
      <c r="CM18" s="2">
        <f t="shared" si="3"/>
        <v>0</v>
      </c>
      <c r="CN18" s="2">
        <f t="shared" si="3"/>
        <v>0</v>
      </c>
      <c r="CO18" s="2">
        <f t="shared" si="3"/>
        <v>0</v>
      </c>
      <c r="CP18" s="2">
        <f t="shared" si="3"/>
        <v>0</v>
      </c>
      <c r="CQ18" s="2">
        <f t="shared" si="3"/>
        <v>0</v>
      </c>
      <c r="CR18" s="2">
        <f t="shared" si="3"/>
        <v>0</v>
      </c>
      <c r="CS18" s="2">
        <f t="shared" si="3"/>
        <v>0</v>
      </c>
      <c r="CT18" s="2">
        <f t="shared" si="3"/>
        <v>0</v>
      </c>
      <c r="CU18" s="2">
        <f t="shared" si="3"/>
        <v>0</v>
      </c>
      <c r="CV18" s="2">
        <f t="shared" si="3"/>
        <v>0</v>
      </c>
      <c r="CW18" s="2">
        <f t="shared" si="3"/>
        <v>0</v>
      </c>
      <c r="CX18" s="2">
        <f t="shared" si="3"/>
        <v>0</v>
      </c>
      <c r="CY18" s="2">
        <f t="shared" si="3"/>
        <v>0</v>
      </c>
      <c r="CZ18" s="2">
        <f t="shared" si="3"/>
        <v>0</v>
      </c>
      <c r="DA18" s="2">
        <f t="shared" si="3"/>
        <v>0</v>
      </c>
      <c r="DB18" s="2">
        <f t="shared" si="3"/>
        <v>0</v>
      </c>
      <c r="DC18" s="2">
        <f t="shared" si="3"/>
        <v>0</v>
      </c>
      <c r="DD18" s="2">
        <f t="shared" si="3"/>
        <v>0</v>
      </c>
      <c r="DE18" s="2">
        <f t="shared" si="3"/>
        <v>0</v>
      </c>
      <c r="DF18" s="2">
        <f t="shared" si="3"/>
        <v>0</v>
      </c>
      <c r="DG18" s="3">
        <f t="shared" ref="DG18:EL18" si="4">DG269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  <c r="DO18" s="3">
        <f t="shared" si="4"/>
        <v>0</v>
      </c>
      <c r="DP18" s="3">
        <f t="shared" si="4"/>
        <v>0</v>
      </c>
      <c r="DQ18" s="3">
        <f t="shared" si="4"/>
        <v>0</v>
      </c>
      <c r="DR18" s="3">
        <f t="shared" si="4"/>
        <v>0</v>
      </c>
      <c r="DS18" s="3">
        <f t="shared" si="4"/>
        <v>0</v>
      </c>
      <c r="DT18" s="3">
        <f t="shared" si="4"/>
        <v>0</v>
      </c>
      <c r="DU18" s="3">
        <f t="shared" si="4"/>
        <v>0</v>
      </c>
      <c r="DV18" s="3">
        <f t="shared" si="4"/>
        <v>0</v>
      </c>
      <c r="DW18" s="3">
        <f t="shared" si="4"/>
        <v>0</v>
      </c>
      <c r="DX18" s="3">
        <f t="shared" si="4"/>
        <v>0</v>
      </c>
      <c r="DY18" s="3">
        <f t="shared" si="4"/>
        <v>0</v>
      </c>
      <c r="DZ18" s="3">
        <f t="shared" si="4"/>
        <v>0</v>
      </c>
      <c r="EA18" s="3">
        <f t="shared" si="4"/>
        <v>0</v>
      </c>
      <c r="EB18" s="3">
        <f t="shared" si="4"/>
        <v>0</v>
      </c>
      <c r="EC18" s="3">
        <f t="shared" si="4"/>
        <v>0</v>
      </c>
      <c r="ED18" s="3">
        <f t="shared" si="4"/>
        <v>0</v>
      </c>
      <c r="EE18" s="3">
        <f t="shared" si="4"/>
        <v>0</v>
      </c>
      <c r="EF18" s="3">
        <f t="shared" si="4"/>
        <v>0</v>
      </c>
      <c r="EG18" s="3">
        <f t="shared" si="4"/>
        <v>0</v>
      </c>
      <c r="EH18" s="3">
        <f t="shared" si="4"/>
        <v>0</v>
      </c>
      <c r="EI18" s="3">
        <f t="shared" si="4"/>
        <v>0</v>
      </c>
      <c r="EJ18" s="3">
        <f t="shared" si="4"/>
        <v>0</v>
      </c>
      <c r="EK18" s="3">
        <f t="shared" si="4"/>
        <v>0</v>
      </c>
      <c r="EL18" s="3">
        <f t="shared" si="4"/>
        <v>0</v>
      </c>
      <c r="EM18" s="3">
        <f t="shared" ref="EM18:FR18" si="5">EM269</f>
        <v>0</v>
      </c>
      <c r="EN18" s="3">
        <f t="shared" si="5"/>
        <v>0</v>
      </c>
      <c r="EO18" s="3">
        <f t="shared" si="5"/>
        <v>0</v>
      </c>
      <c r="EP18" s="3">
        <f t="shared" si="5"/>
        <v>0</v>
      </c>
      <c r="EQ18" s="3">
        <f t="shared" si="5"/>
        <v>0</v>
      </c>
      <c r="ER18" s="3">
        <f t="shared" si="5"/>
        <v>0</v>
      </c>
      <c r="ES18" s="3">
        <f t="shared" si="5"/>
        <v>0</v>
      </c>
      <c r="ET18" s="3">
        <f t="shared" si="5"/>
        <v>0</v>
      </c>
      <c r="EU18" s="3">
        <f t="shared" si="5"/>
        <v>0</v>
      </c>
      <c r="EV18" s="3">
        <f t="shared" si="5"/>
        <v>0</v>
      </c>
      <c r="EW18" s="3">
        <f t="shared" si="5"/>
        <v>0</v>
      </c>
      <c r="EX18" s="3">
        <f t="shared" si="5"/>
        <v>0</v>
      </c>
      <c r="EY18" s="3">
        <f t="shared" si="5"/>
        <v>0</v>
      </c>
      <c r="EZ18" s="3">
        <f t="shared" si="5"/>
        <v>0</v>
      </c>
      <c r="FA18" s="3">
        <f t="shared" si="5"/>
        <v>0</v>
      </c>
      <c r="FB18" s="3">
        <f t="shared" si="5"/>
        <v>0</v>
      </c>
      <c r="FC18" s="3">
        <f t="shared" si="5"/>
        <v>0</v>
      </c>
      <c r="FD18" s="3">
        <f t="shared" si="5"/>
        <v>0</v>
      </c>
      <c r="FE18" s="3">
        <f t="shared" si="5"/>
        <v>0</v>
      </c>
      <c r="FF18" s="3">
        <f t="shared" si="5"/>
        <v>0</v>
      </c>
      <c r="FG18" s="3">
        <f t="shared" si="5"/>
        <v>0</v>
      </c>
      <c r="FH18" s="3">
        <f t="shared" si="5"/>
        <v>0</v>
      </c>
      <c r="FI18" s="3">
        <f t="shared" si="5"/>
        <v>0</v>
      </c>
      <c r="FJ18" s="3">
        <f t="shared" si="5"/>
        <v>0</v>
      </c>
      <c r="FK18" s="3">
        <f t="shared" si="5"/>
        <v>0</v>
      </c>
      <c r="FL18" s="3">
        <f t="shared" si="5"/>
        <v>0</v>
      </c>
      <c r="FM18" s="3">
        <f t="shared" si="5"/>
        <v>0</v>
      </c>
      <c r="FN18" s="3">
        <f t="shared" si="5"/>
        <v>0</v>
      </c>
      <c r="FO18" s="3">
        <f t="shared" si="5"/>
        <v>0</v>
      </c>
      <c r="FP18" s="3">
        <f t="shared" si="5"/>
        <v>0</v>
      </c>
      <c r="FQ18" s="3">
        <f t="shared" si="5"/>
        <v>0</v>
      </c>
      <c r="FR18" s="3">
        <f t="shared" si="5"/>
        <v>0</v>
      </c>
      <c r="FS18" s="3">
        <f t="shared" ref="FS18:GX18" si="6">FS269</f>
        <v>0</v>
      </c>
      <c r="FT18" s="3">
        <f t="shared" si="6"/>
        <v>0</v>
      </c>
      <c r="FU18" s="3">
        <f t="shared" si="6"/>
        <v>0</v>
      </c>
      <c r="FV18" s="3">
        <f t="shared" si="6"/>
        <v>0</v>
      </c>
      <c r="FW18" s="3">
        <f t="shared" si="6"/>
        <v>0</v>
      </c>
      <c r="FX18" s="3">
        <f t="shared" si="6"/>
        <v>0</v>
      </c>
      <c r="FY18" s="3">
        <f t="shared" si="6"/>
        <v>0</v>
      </c>
      <c r="FZ18" s="3">
        <f t="shared" si="6"/>
        <v>0</v>
      </c>
      <c r="GA18" s="3">
        <f t="shared" si="6"/>
        <v>0</v>
      </c>
      <c r="GB18" s="3">
        <f t="shared" si="6"/>
        <v>0</v>
      </c>
      <c r="GC18" s="3">
        <f t="shared" si="6"/>
        <v>0</v>
      </c>
      <c r="GD18" s="3">
        <f t="shared" si="6"/>
        <v>0</v>
      </c>
      <c r="GE18" s="3">
        <f t="shared" si="6"/>
        <v>0</v>
      </c>
      <c r="GF18" s="3">
        <f t="shared" si="6"/>
        <v>0</v>
      </c>
      <c r="GG18" s="3">
        <f t="shared" si="6"/>
        <v>0</v>
      </c>
      <c r="GH18" s="3">
        <f t="shared" si="6"/>
        <v>0</v>
      </c>
      <c r="GI18" s="3">
        <f t="shared" si="6"/>
        <v>0</v>
      </c>
      <c r="GJ18" s="3">
        <f t="shared" si="6"/>
        <v>0</v>
      </c>
      <c r="GK18" s="3">
        <f t="shared" si="6"/>
        <v>0</v>
      </c>
      <c r="GL18" s="3">
        <f t="shared" si="6"/>
        <v>0</v>
      </c>
      <c r="GM18" s="3">
        <f t="shared" si="6"/>
        <v>0</v>
      </c>
      <c r="GN18" s="3">
        <f t="shared" si="6"/>
        <v>0</v>
      </c>
      <c r="GO18" s="3">
        <f t="shared" si="6"/>
        <v>0</v>
      </c>
      <c r="GP18" s="3">
        <f t="shared" si="6"/>
        <v>0</v>
      </c>
      <c r="GQ18" s="3">
        <f t="shared" si="6"/>
        <v>0</v>
      </c>
      <c r="GR18" s="3">
        <f t="shared" si="6"/>
        <v>0</v>
      </c>
      <c r="GS18" s="3">
        <f t="shared" si="6"/>
        <v>0</v>
      </c>
      <c r="GT18" s="3">
        <f t="shared" si="6"/>
        <v>0</v>
      </c>
      <c r="GU18" s="3">
        <f t="shared" si="6"/>
        <v>0</v>
      </c>
      <c r="GV18" s="3">
        <f t="shared" si="6"/>
        <v>0</v>
      </c>
      <c r="GW18" s="3">
        <f t="shared" si="6"/>
        <v>0</v>
      </c>
      <c r="GX18" s="3">
        <f t="shared" si="6"/>
        <v>0</v>
      </c>
    </row>
    <row r="20" spans="1:245" x14ac:dyDescent="0.2">
      <c r="A20" s="1">
        <v>3</v>
      </c>
      <c r="B20" s="1">
        <v>1</v>
      </c>
      <c r="C20" s="1"/>
      <c r="D20" s="1">
        <f>ROW(A239)</f>
        <v>239</v>
      </c>
      <c r="E20" s="1"/>
      <c r="F20" s="1" t="s">
        <v>12</v>
      </c>
      <c r="G20" s="1" t="s">
        <v>12</v>
      </c>
      <c r="H20" s="1" t="s">
        <v>3</v>
      </c>
      <c r="I20" s="1">
        <v>0</v>
      </c>
      <c r="J20" s="1" t="s">
        <v>3</v>
      </c>
      <c r="K20" s="1">
        <v>0</v>
      </c>
      <c r="L20" s="1" t="s">
        <v>3</v>
      </c>
      <c r="M20" s="1" t="s">
        <v>3</v>
      </c>
      <c r="N20" s="1"/>
      <c r="O20" s="1"/>
      <c r="P20" s="1"/>
      <c r="Q20" s="1"/>
      <c r="R20" s="1"/>
      <c r="S20" s="1">
        <v>0</v>
      </c>
      <c r="T20" s="1"/>
      <c r="U20" s="1" t="s">
        <v>3</v>
      </c>
      <c r="V20" s="1">
        <v>0</v>
      </c>
      <c r="W20" s="1"/>
      <c r="X20" s="1"/>
      <c r="Y20" s="1"/>
      <c r="Z20" s="1"/>
      <c r="AA20" s="1"/>
      <c r="AB20" s="1" t="s">
        <v>3</v>
      </c>
      <c r="AC20" s="1" t="s">
        <v>3</v>
      </c>
      <c r="AD20" s="1" t="s">
        <v>3</v>
      </c>
      <c r="AE20" s="1" t="s">
        <v>3</v>
      </c>
      <c r="AF20" s="1" t="s">
        <v>3</v>
      </c>
      <c r="AG20" s="1" t="s">
        <v>3</v>
      </c>
      <c r="AH20" s="1"/>
      <c r="AI20" s="1"/>
      <c r="AJ20" s="1"/>
      <c r="AK20" s="1"/>
      <c r="AL20" s="1"/>
      <c r="AM20" s="1"/>
      <c r="AN20" s="1"/>
      <c r="AO20" s="1"/>
      <c r="AP20" s="1" t="s">
        <v>3</v>
      </c>
      <c r="AQ20" s="1" t="s">
        <v>3</v>
      </c>
      <c r="AR20" s="1" t="s">
        <v>3</v>
      </c>
      <c r="AS20" s="1"/>
      <c r="AT20" s="1"/>
      <c r="AU20" s="1"/>
      <c r="AV20" s="1"/>
      <c r="AW20" s="1"/>
      <c r="AX20" s="1"/>
      <c r="AY20" s="1"/>
      <c r="AZ20" s="1" t="s">
        <v>3</v>
      </c>
      <c r="BA20" s="1"/>
      <c r="BB20" s="1" t="s">
        <v>3</v>
      </c>
      <c r="BC20" s="1" t="s">
        <v>3</v>
      </c>
      <c r="BD20" s="1" t="s">
        <v>3</v>
      </c>
      <c r="BE20" s="1" t="s">
        <v>3</v>
      </c>
      <c r="BF20" s="1" t="s">
        <v>3</v>
      </c>
      <c r="BG20" s="1" t="s">
        <v>3</v>
      </c>
      <c r="BH20" s="1" t="s">
        <v>3</v>
      </c>
      <c r="BI20" s="1" t="s">
        <v>3</v>
      </c>
      <c r="BJ20" s="1" t="s">
        <v>3</v>
      </c>
      <c r="BK20" s="1" t="s">
        <v>3</v>
      </c>
      <c r="BL20" s="1" t="s">
        <v>3</v>
      </c>
      <c r="BM20" s="1" t="s">
        <v>3</v>
      </c>
      <c r="BN20" s="1" t="s">
        <v>3</v>
      </c>
      <c r="BO20" s="1" t="s">
        <v>3</v>
      </c>
      <c r="BP20" s="1" t="s">
        <v>3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3</v>
      </c>
      <c r="CJ20" s="1" t="s">
        <v>3</v>
      </c>
      <c r="CK20" t="s">
        <v>3</v>
      </c>
      <c r="CL20" t="s">
        <v>3</v>
      </c>
      <c r="CM20" t="s">
        <v>3</v>
      </c>
      <c r="CN20" t="s">
        <v>3</v>
      </c>
      <c r="CO20" t="s">
        <v>3</v>
      </c>
      <c r="CP20" t="s">
        <v>3</v>
      </c>
      <c r="CQ20" t="s">
        <v>3</v>
      </c>
    </row>
    <row r="22" spans="1:245" x14ac:dyDescent="0.2">
      <c r="A22" s="2">
        <v>52</v>
      </c>
      <c r="B22" s="2">
        <f t="shared" ref="B22:G22" si="7">B239</f>
        <v>1</v>
      </c>
      <c r="C22" s="2">
        <f t="shared" si="7"/>
        <v>3</v>
      </c>
      <c r="D22" s="2">
        <f t="shared" si="7"/>
        <v>20</v>
      </c>
      <c r="E22" s="2">
        <f t="shared" si="7"/>
        <v>0</v>
      </c>
      <c r="F22" s="2" t="str">
        <f t="shared" si="7"/>
        <v>Новая локальная смета</v>
      </c>
      <c r="G22" s="2" t="str">
        <f t="shared" si="7"/>
        <v>Новая локальная смета</v>
      </c>
      <c r="H22" s="2"/>
      <c r="I22" s="2"/>
      <c r="J22" s="2"/>
      <c r="K22" s="2"/>
      <c r="L22" s="2"/>
      <c r="M22" s="2"/>
      <c r="N22" s="2"/>
      <c r="O22" s="2">
        <f t="shared" ref="O22:AT22" si="8">O239</f>
        <v>35809164</v>
      </c>
      <c r="P22" s="2">
        <f t="shared" si="8"/>
        <v>28263517.949999999</v>
      </c>
      <c r="Q22" s="2">
        <f t="shared" si="8"/>
        <v>3700672.73</v>
      </c>
      <c r="R22" s="2">
        <f t="shared" si="8"/>
        <v>1227354.3799999999</v>
      </c>
      <c r="S22" s="2">
        <f t="shared" si="8"/>
        <v>3844973.32</v>
      </c>
      <c r="T22" s="2">
        <f t="shared" si="8"/>
        <v>0</v>
      </c>
      <c r="U22" s="2">
        <f t="shared" si="8"/>
        <v>8629.4238918907486</v>
      </c>
      <c r="V22" s="2">
        <f t="shared" si="8"/>
        <v>2099.5798680107496</v>
      </c>
      <c r="W22" s="2">
        <f t="shared" si="8"/>
        <v>0</v>
      </c>
      <c r="X22" s="2">
        <f t="shared" si="8"/>
        <v>4656788.45</v>
      </c>
      <c r="Y22" s="2">
        <f t="shared" si="8"/>
        <v>2580304.98</v>
      </c>
      <c r="Z22" s="2">
        <f t="shared" si="8"/>
        <v>0</v>
      </c>
      <c r="AA22" s="2">
        <f t="shared" si="8"/>
        <v>0</v>
      </c>
      <c r="AB22" s="2">
        <f t="shared" si="8"/>
        <v>35809164</v>
      </c>
      <c r="AC22" s="2">
        <f t="shared" si="8"/>
        <v>28263517.949999999</v>
      </c>
      <c r="AD22" s="2">
        <f t="shared" si="8"/>
        <v>3700672.73</v>
      </c>
      <c r="AE22" s="2">
        <f t="shared" si="8"/>
        <v>1227354.3799999999</v>
      </c>
      <c r="AF22" s="2">
        <f t="shared" si="8"/>
        <v>3844973.32</v>
      </c>
      <c r="AG22" s="2">
        <f t="shared" si="8"/>
        <v>0</v>
      </c>
      <c r="AH22" s="2">
        <f t="shared" si="8"/>
        <v>8629.4238918907486</v>
      </c>
      <c r="AI22" s="2">
        <f t="shared" si="8"/>
        <v>2099.5798680107496</v>
      </c>
      <c r="AJ22" s="2">
        <f t="shared" si="8"/>
        <v>0</v>
      </c>
      <c r="AK22" s="2">
        <f t="shared" si="8"/>
        <v>4656788.45</v>
      </c>
      <c r="AL22" s="2">
        <f t="shared" si="8"/>
        <v>2580304.98</v>
      </c>
      <c r="AM22" s="2">
        <f t="shared" si="8"/>
        <v>0</v>
      </c>
      <c r="AN22" s="2">
        <f t="shared" si="8"/>
        <v>0</v>
      </c>
      <c r="AO22" s="2">
        <f t="shared" si="8"/>
        <v>0</v>
      </c>
      <c r="AP22" s="2">
        <f t="shared" si="8"/>
        <v>0</v>
      </c>
      <c r="AQ22" s="2">
        <f t="shared" si="8"/>
        <v>0</v>
      </c>
      <c r="AR22" s="2">
        <f t="shared" si="8"/>
        <v>43046257.43</v>
      </c>
      <c r="AS22" s="2">
        <f t="shared" si="8"/>
        <v>34704560.079999998</v>
      </c>
      <c r="AT22" s="2">
        <f t="shared" si="8"/>
        <v>8341697.3499999996</v>
      </c>
      <c r="AU22" s="2">
        <f t="shared" ref="AU22:BZ22" si="9">AU239</f>
        <v>0</v>
      </c>
      <c r="AV22" s="2">
        <f t="shared" si="9"/>
        <v>28263517.949999999</v>
      </c>
      <c r="AW22" s="2">
        <f t="shared" si="9"/>
        <v>28263517.949999999</v>
      </c>
      <c r="AX22" s="2">
        <f t="shared" si="9"/>
        <v>0</v>
      </c>
      <c r="AY22" s="2">
        <f t="shared" si="9"/>
        <v>28263517.949999999</v>
      </c>
      <c r="AZ22" s="2">
        <f t="shared" si="9"/>
        <v>0</v>
      </c>
      <c r="BA22" s="2">
        <f t="shared" si="9"/>
        <v>0</v>
      </c>
      <c r="BB22" s="2">
        <f t="shared" si="9"/>
        <v>0</v>
      </c>
      <c r="BC22" s="2">
        <f t="shared" si="9"/>
        <v>0</v>
      </c>
      <c r="BD22" s="2">
        <f t="shared" si="9"/>
        <v>0</v>
      </c>
      <c r="BE22" s="2">
        <f t="shared" si="9"/>
        <v>0</v>
      </c>
      <c r="BF22" s="2">
        <f t="shared" si="9"/>
        <v>0</v>
      </c>
      <c r="BG22" s="2">
        <f t="shared" si="9"/>
        <v>0</v>
      </c>
      <c r="BH22" s="2">
        <f t="shared" si="9"/>
        <v>0</v>
      </c>
      <c r="BI22" s="2">
        <f t="shared" si="9"/>
        <v>0</v>
      </c>
      <c r="BJ22" s="2">
        <f t="shared" si="9"/>
        <v>0</v>
      </c>
      <c r="BK22" s="2">
        <f t="shared" si="9"/>
        <v>0</v>
      </c>
      <c r="BL22" s="2">
        <f t="shared" si="9"/>
        <v>0</v>
      </c>
      <c r="BM22" s="2">
        <f t="shared" si="9"/>
        <v>0</v>
      </c>
      <c r="BN22" s="2">
        <f t="shared" si="9"/>
        <v>0</v>
      </c>
      <c r="BO22" s="2">
        <f t="shared" si="9"/>
        <v>0</v>
      </c>
      <c r="BP22" s="2">
        <f t="shared" si="9"/>
        <v>0</v>
      </c>
      <c r="BQ22" s="2">
        <f t="shared" si="9"/>
        <v>0</v>
      </c>
      <c r="BR22" s="2">
        <f t="shared" si="9"/>
        <v>0</v>
      </c>
      <c r="BS22" s="2">
        <f t="shared" si="9"/>
        <v>0</v>
      </c>
      <c r="BT22" s="2">
        <f t="shared" si="9"/>
        <v>0</v>
      </c>
      <c r="BU22" s="2">
        <f t="shared" si="9"/>
        <v>0</v>
      </c>
      <c r="BV22" s="2">
        <f t="shared" si="9"/>
        <v>0</v>
      </c>
      <c r="BW22" s="2">
        <f t="shared" si="9"/>
        <v>0</v>
      </c>
      <c r="BX22" s="2">
        <f t="shared" si="9"/>
        <v>0</v>
      </c>
      <c r="BY22" s="2">
        <f t="shared" si="9"/>
        <v>0</v>
      </c>
      <c r="BZ22" s="2">
        <f t="shared" si="9"/>
        <v>0</v>
      </c>
      <c r="CA22" s="2">
        <f t="shared" ref="CA22:DF22" si="10">CA239</f>
        <v>43046257.43</v>
      </c>
      <c r="CB22" s="2">
        <f t="shared" si="10"/>
        <v>34704560.079999998</v>
      </c>
      <c r="CC22" s="2">
        <f t="shared" si="10"/>
        <v>8341697.3499999996</v>
      </c>
      <c r="CD22" s="2">
        <f t="shared" si="10"/>
        <v>0</v>
      </c>
      <c r="CE22" s="2">
        <f t="shared" si="10"/>
        <v>28263517.949999999</v>
      </c>
      <c r="CF22" s="2">
        <f t="shared" si="10"/>
        <v>28263517.949999999</v>
      </c>
      <c r="CG22" s="2">
        <f t="shared" si="10"/>
        <v>0</v>
      </c>
      <c r="CH22" s="2">
        <f t="shared" si="10"/>
        <v>28263517.949999999</v>
      </c>
      <c r="CI22" s="2">
        <f t="shared" si="10"/>
        <v>0</v>
      </c>
      <c r="CJ22" s="2">
        <f t="shared" si="10"/>
        <v>0</v>
      </c>
      <c r="CK22" s="2">
        <f t="shared" si="10"/>
        <v>0</v>
      </c>
      <c r="CL22" s="2">
        <f t="shared" si="10"/>
        <v>0</v>
      </c>
      <c r="CM22" s="2">
        <f t="shared" si="10"/>
        <v>0</v>
      </c>
      <c r="CN22" s="2">
        <f t="shared" si="10"/>
        <v>0</v>
      </c>
      <c r="CO22" s="2">
        <f t="shared" si="10"/>
        <v>0</v>
      </c>
      <c r="CP22" s="2">
        <f t="shared" si="10"/>
        <v>0</v>
      </c>
      <c r="CQ22" s="2">
        <f t="shared" si="10"/>
        <v>0</v>
      </c>
      <c r="CR22" s="2">
        <f t="shared" si="10"/>
        <v>0</v>
      </c>
      <c r="CS22" s="2">
        <f t="shared" si="10"/>
        <v>0</v>
      </c>
      <c r="CT22" s="2">
        <f t="shared" si="10"/>
        <v>0</v>
      </c>
      <c r="CU22" s="2">
        <f t="shared" si="10"/>
        <v>0</v>
      </c>
      <c r="CV22" s="2">
        <f t="shared" si="10"/>
        <v>0</v>
      </c>
      <c r="CW22" s="2">
        <f t="shared" si="10"/>
        <v>0</v>
      </c>
      <c r="CX22" s="2">
        <f t="shared" si="10"/>
        <v>0</v>
      </c>
      <c r="CY22" s="2">
        <f t="shared" si="10"/>
        <v>0</v>
      </c>
      <c r="CZ22" s="2">
        <f t="shared" si="10"/>
        <v>0</v>
      </c>
      <c r="DA22" s="2">
        <f t="shared" si="10"/>
        <v>0</v>
      </c>
      <c r="DB22" s="2">
        <f t="shared" si="10"/>
        <v>0</v>
      </c>
      <c r="DC22" s="2">
        <f t="shared" si="10"/>
        <v>0</v>
      </c>
      <c r="DD22" s="2">
        <f t="shared" si="10"/>
        <v>0</v>
      </c>
      <c r="DE22" s="2">
        <f t="shared" si="10"/>
        <v>0</v>
      </c>
      <c r="DF22" s="2">
        <f t="shared" si="10"/>
        <v>0</v>
      </c>
      <c r="DG22" s="3">
        <f t="shared" ref="DG22:EL22" si="11">DG239</f>
        <v>0</v>
      </c>
      <c r="DH22" s="3">
        <f t="shared" si="11"/>
        <v>0</v>
      </c>
      <c r="DI22" s="3">
        <f t="shared" si="11"/>
        <v>0</v>
      </c>
      <c r="DJ22" s="3">
        <f t="shared" si="11"/>
        <v>0</v>
      </c>
      <c r="DK22" s="3">
        <f t="shared" si="11"/>
        <v>0</v>
      </c>
      <c r="DL22" s="3">
        <f t="shared" si="11"/>
        <v>0</v>
      </c>
      <c r="DM22" s="3">
        <f t="shared" si="11"/>
        <v>0</v>
      </c>
      <c r="DN22" s="3">
        <f t="shared" si="11"/>
        <v>0</v>
      </c>
      <c r="DO22" s="3">
        <f t="shared" si="11"/>
        <v>0</v>
      </c>
      <c r="DP22" s="3">
        <f t="shared" si="11"/>
        <v>0</v>
      </c>
      <c r="DQ22" s="3">
        <f t="shared" si="11"/>
        <v>0</v>
      </c>
      <c r="DR22" s="3">
        <f t="shared" si="11"/>
        <v>0</v>
      </c>
      <c r="DS22" s="3">
        <f t="shared" si="11"/>
        <v>0</v>
      </c>
      <c r="DT22" s="3">
        <f t="shared" si="11"/>
        <v>0</v>
      </c>
      <c r="DU22" s="3">
        <f t="shared" si="11"/>
        <v>0</v>
      </c>
      <c r="DV22" s="3">
        <f t="shared" si="11"/>
        <v>0</v>
      </c>
      <c r="DW22" s="3">
        <f t="shared" si="11"/>
        <v>0</v>
      </c>
      <c r="DX22" s="3">
        <f t="shared" si="11"/>
        <v>0</v>
      </c>
      <c r="DY22" s="3">
        <f t="shared" si="11"/>
        <v>0</v>
      </c>
      <c r="DZ22" s="3">
        <f t="shared" si="11"/>
        <v>0</v>
      </c>
      <c r="EA22" s="3">
        <f t="shared" si="11"/>
        <v>0</v>
      </c>
      <c r="EB22" s="3">
        <f t="shared" si="11"/>
        <v>0</v>
      </c>
      <c r="EC22" s="3">
        <f t="shared" si="11"/>
        <v>0</v>
      </c>
      <c r="ED22" s="3">
        <f t="shared" si="11"/>
        <v>0</v>
      </c>
      <c r="EE22" s="3">
        <f t="shared" si="11"/>
        <v>0</v>
      </c>
      <c r="EF22" s="3">
        <f t="shared" si="11"/>
        <v>0</v>
      </c>
      <c r="EG22" s="3">
        <f t="shared" si="11"/>
        <v>0</v>
      </c>
      <c r="EH22" s="3">
        <f t="shared" si="11"/>
        <v>0</v>
      </c>
      <c r="EI22" s="3">
        <f t="shared" si="11"/>
        <v>0</v>
      </c>
      <c r="EJ22" s="3">
        <f t="shared" si="11"/>
        <v>0</v>
      </c>
      <c r="EK22" s="3">
        <f t="shared" si="11"/>
        <v>0</v>
      </c>
      <c r="EL22" s="3">
        <f t="shared" si="11"/>
        <v>0</v>
      </c>
      <c r="EM22" s="3">
        <f t="shared" ref="EM22:FR22" si="12">EM239</f>
        <v>0</v>
      </c>
      <c r="EN22" s="3">
        <f t="shared" si="12"/>
        <v>0</v>
      </c>
      <c r="EO22" s="3">
        <f t="shared" si="12"/>
        <v>0</v>
      </c>
      <c r="EP22" s="3">
        <f t="shared" si="12"/>
        <v>0</v>
      </c>
      <c r="EQ22" s="3">
        <f t="shared" si="12"/>
        <v>0</v>
      </c>
      <c r="ER22" s="3">
        <f t="shared" si="12"/>
        <v>0</v>
      </c>
      <c r="ES22" s="3">
        <f t="shared" si="12"/>
        <v>0</v>
      </c>
      <c r="ET22" s="3">
        <f t="shared" si="12"/>
        <v>0</v>
      </c>
      <c r="EU22" s="3">
        <f t="shared" si="12"/>
        <v>0</v>
      </c>
      <c r="EV22" s="3">
        <f t="shared" si="12"/>
        <v>0</v>
      </c>
      <c r="EW22" s="3">
        <f t="shared" si="12"/>
        <v>0</v>
      </c>
      <c r="EX22" s="3">
        <f t="shared" si="12"/>
        <v>0</v>
      </c>
      <c r="EY22" s="3">
        <f t="shared" si="12"/>
        <v>0</v>
      </c>
      <c r="EZ22" s="3">
        <f t="shared" si="12"/>
        <v>0</v>
      </c>
      <c r="FA22" s="3">
        <f t="shared" si="12"/>
        <v>0</v>
      </c>
      <c r="FB22" s="3">
        <f t="shared" si="12"/>
        <v>0</v>
      </c>
      <c r="FC22" s="3">
        <f t="shared" si="12"/>
        <v>0</v>
      </c>
      <c r="FD22" s="3">
        <f t="shared" si="12"/>
        <v>0</v>
      </c>
      <c r="FE22" s="3">
        <f t="shared" si="12"/>
        <v>0</v>
      </c>
      <c r="FF22" s="3">
        <f t="shared" si="12"/>
        <v>0</v>
      </c>
      <c r="FG22" s="3">
        <f t="shared" si="12"/>
        <v>0</v>
      </c>
      <c r="FH22" s="3">
        <f t="shared" si="12"/>
        <v>0</v>
      </c>
      <c r="FI22" s="3">
        <f t="shared" si="12"/>
        <v>0</v>
      </c>
      <c r="FJ22" s="3">
        <f t="shared" si="12"/>
        <v>0</v>
      </c>
      <c r="FK22" s="3">
        <f t="shared" si="12"/>
        <v>0</v>
      </c>
      <c r="FL22" s="3">
        <f t="shared" si="12"/>
        <v>0</v>
      </c>
      <c r="FM22" s="3">
        <f t="shared" si="12"/>
        <v>0</v>
      </c>
      <c r="FN22" s="3">
        <f t="shared" si="12"/>
        <v>0</v>
      </c>
      <c r="FO22" s="3">
        <f t="shared" si="12"/>
        <v>0</v>
      </c>
      <c r="FP22" s="3">
        <f t="shared" si="12"/>
        <v>0</v>
      </c>
      <c r="FQ22" s="3">
        <f t="shared" si="12"/>
        <v>0</v>
      </c>
      <c r="FR22" s="3">
        <f t="shared" si="12"/>
        <v>0</v>
      </c>
      <c r="FS22" s="3">
        <f t="shared" ref="FS22:GX22" si="13">FS239</f>
        <v>0</v>
      </c>
      <c r="FT22" s="3">
        <f t="shared" si="13"/>
        <v>0</v>
      </c>
      <c r="FU22" s="3">
        <f t="shared" si="13"/>
        <v>0</v>
      </c>
      <c r="FV22" s="3">
        <f t="shared" si="13"/>
        <v>0</v>
      </c>
      <c r="FW22" s="3">
        <f t="shared" si="13"/>
        <v>0</v>
      </c>
      <c r="FX22" s="3">
        <f t="shared" si="13"/>
        <v>0</v>
      </c>
      <c r="FY22" s="3">
        <f t="shared" si="13"/>
        <v>0</v>
      </c>
      <c r="FZ22" s="3">
        <f t="shared" si="13"/>
        <v>0</v>
      </c>
      <c r="GA22" s="3">
        <f t="shared" si="13"/>
        <v>0</v>
      </c>
      <c r="GB22" s="3">
        <f t="shared" si="13"/>
        <v>0</v>
      </c>
      <c r="GC22" s="3">
        <f t="shared" si="13"/>
        <v>0</v>
      </c>
      <c r="GD22" s="3">
        <f t="shared" si="13"/>
        <v>0</v>
      </c>
      <c r="GE22" s="3">
        <f t="shared" si="13"/>
        <v>0</v>
      </c>
      <c r="GF22" s="3">
        <f t="shared" si="13"/>
        <v>0</v>
      </c>
      <c r="GG22" s="3">
        <f t="shared" si="13"/>
        <v>0</v>
      </c>
      <c r="GH22" s="3">
        <f t="shared" si="13"/>
        <v>0</v>
      </c>
      <c r="GI22" s="3">
        <f t="shared" si="13"/>
        <v>0</v>
      </c>
      <c r="GJ22" s="3">
        <f t="shared" si="13"/>
        <v>0</v>
      </c>
      <c r="GK22" s="3">
        <f t="shared" si="13"/>
        <v>0</v>
      </c>
      <c r="GL22" s="3">
        <f t="shared" si="13"/>
        <v>0</v>
      </c>
      <c r="GM22" s="3">
        <f t="shared" si="13"/>
        <v>0</v>
      </c>
      <c r="GN22" s="3">
        <f t="shared" si="13"/>
        <v>0</v>
      </c>
      <c r="GO22" s="3">
        <f t="shared" si="13"/>
        <v>0</v>
      </c>
      <c r="GP22" s="3">
        <f t="shared" si="13"/>
        <v>0</v>
      </c>
      <c r="GQ22" s="3">
        <f t="shared" si="13"/>
        <v>0</v>
      </c>
      <c r="GR22" s="3">
        <f t="shared" si="13"/>
        <v>0</v>
      </c>
      <c r="GS22" s="3">
        <f t="shared" si="13"/>
        <v>0</v>
      </c>
      <c r="GT22" s="3">
        <f t="shared" si="13"/>
        <v>0</v>
      </c>
      <c r="GU22" s="3">
        <f t="shared" si="13"/>
        <v>0</v>
      </c>
      <c r="GV22" s="3">
        <f t="shared" si="13"/>
        <v>0</v>
      </c>
      <c r="GW22" s="3">
        <f t="shared" si="13"/>
        <v>0</v>
      </c>
      <c r="GX22" s="3">
        <f t="shared" si="13"/>
        <v>0</v>
      </c>
    </row>
    <row r="24" spans="1:245" x14ac:dyDescent="0.2">
      <c r="A24">
        <v>19</v>
      </c>
      <c r="B24">
        <v>1</v>
      </c>
      <c r="F24" t="s">
        <v>3</v>
      </c>
      <c r="G24" t="s">
        <v>1068</v>
      </c>
      <c r="H24" t="s">
        <v>3</v>
      </c>
      <c r="AA24">
        <v>1</v>
      </c>
      <c r="IK24">
        <v>0</v>
      </c>
    </row>
    <row r="25" spans="1:245" x14ac:dyDescent="0.2">
      <c r="A25">
        <v>17</v>
      </c>
      <c r="B25">
        <v>1</v>
      </c>
      <c r="C25">
        <f>ROW(SmtRes!A22)</f>
        <v>22</v>
      </c>
      <c r="D25">
        <f>ROW(EtalonRes!A22)</f>
        <v>22</v>
      </c>
      <c r="E25" t="s">
        <v>13</v>
      </c>
      <c r="F25" t="s">
        <v>14</v>
      </c>
      <c r="G25" t="s">
        <v>1069</v>
      </c>
      <c r="H25" t="s">
        <v>15</v>
      </c>
      <c r="I25">
        <v>12.835000000000001</v>
      </c>
      <c r="J25">
        <v>0</v>
      </c>
      <c r="K25">
        <v>12.835000000000001</v>
      </c>
      <c r="O25">
        <f>ROUND(CP25,2)</f>
        <v>315780.21000000002</v>
      </c>
      <c r="P25">
        <f>ROUND(CQ25*I25,2)</f>
        <v>0</v>
      </c>
      <c r="Q25">
        <f>ROUND(CR25*I25,2)</f>
        <v>110449.99</v>
      </c>
      <c r="R25">
        <f>ROUND(CS25*I25,2)</f>
        <v>37094.550000000003</v>
      </c>
      <c r="S25">
        <f>ROUND(CT25*I25,2)</f>
        <v>205330.22</v>
      </c>
      <c r="T25">
        <f>ROUND(CU25*I25,2)</f>
        <v>0</v>
      </c>
      <c r="U25">
        <f>CV25*I25</f>
        <v>464.94270891249994</v>
      </c>
      <c r="V25">
        <f>CW25*I25</f>
        <v>58.340626137499996</v>
      </c>
      <c r="W25">
        <f>ROUND(CX25*I25,2)</f>
        <v>0</v>
      </c>
      <c r="X25">
        <f t="shared" ref="X25:Y27" si="14">ROUND(CY25,2)</f>
        <v>225455.04</v>
      </c>
      <c r="Y25">
        <f t="shared" si="14"/>
        <v>150303.35999999999</v>
      </c>
      <c r="AA25">
        <v>60075934</v>
      </c>
      <c r="AB25">
        <f>ROUND((AC25+AD25+AF25),2)</f>
        <v>931.91</v>
      </c>
      <c r="AC25">
        <f>ROUND(((ES25*0)),2)</f>
        <v>0</v>
      </c>
      <c r="AD25">
        <f>ROUND(((((((ET25*1.15)*1.15)*0.7))-((((EU25*1.15)*1.15)*0.7)))+AE25),2)</f>
        <v>605.16</v>
      </c>
      <c r="AE25">
        <f>ROUND((((((EU25*1.15)*1.1)*1.15)*0.7)),2)</f>
        <v>59.03</v>
      </c>
      <c r="AF25">
        <f>ROUND((((((EV25*1.15)*1.1)*1.15)*0.7)),2)</f>
        <v>326.75</v>
      </c>
      <c r="AG25">
        <f>ROUND((AP25),2)</f>
        <v>0</v>
      </c>
      <c r="AH25">
        <f>((((EW25*1.15)*1.15)*0.7))</f>
        <v>36.224597499999994</v>
      </c>
      <c r="AI25">
        <f>((((EX25*1.15)*1.15)*0.7))</f>
        <v>4.5454324999999995</v>
      </c>
      <c r="AJ25">
        <f>(AS25)</f>
        <v>0</v>
      </c>
      <c r="AK25">
        <v>1067.29</v>
      </c>
      <c r="AL25">
        <v>98.52</v>
      </c>
      <c r="AM25">
        <v>647.9</v>
      </c>
      <c r="AN25">
        <v>57.97</v>
      </c>
      <c r="AO25">
        <v>320.87</v>
      </c>
      <c r="AP25">
        <v>0</v>
      </c>
      <c r="AQ25">
        <v>39.130000000000003</v>
      </c>
      <c r="AR25">
        <v>4.91</v>
      </c>
      <c r="AS25">
        <v>0</v>
      </c>
      <c r="AT25">
        <v>93</v>
      </c>
      <c r="AU25">
        <v>62</v>
      </c>
      <c r="AV25">
        <v>1</v>
      </c>
      <c r="AW25">
        <v>1</v>
      </c>
      <c r="AZ25">
        <v>1</v>
      </c>
      <c r="BA25">
        <v>48.96</v>
      </c>
      <c r="BB25">
        <v>14.22</v>
      </c>
      <c r="BC25">
        <v>9.56</v>
      </c>
      <c r="BD25" t="s">
        <v>3</v>
      </c>
      <c r="BE25" t="s">
        <v>3</v>
      </c>
      <c r="BF25" t="s">
        <v>3</v>
      </c>
      <c r="BG25" t="s">
        <v>3</v>
      </c>
      <c r="BH25">
        <v>0</v>
      </c>
      <c r="BI25">
        <v>1</v>
      </c>
      <c r="BJ25" t="s">
        <v>16</v>
      </c>
      <c r="BM25">
        <v>9001</v>
      </c>
      <c r="BN25">
        <v>0</v>
      </c>
      <c r="BO25" t="s">
        <v>17</v>
      </c>
      <c r="BP25">
        <v>1</v>
      </c>
      <c r="BQ25">
        <v>2</v>
      </c>
      <c r="BR25">
        <v>0</v>
      </c>
      <c r="BS25">
        <v>48.96</v>
      </c>
      <c r="BT25">
        <v>1</v>
      </c>
      <c r="BU25">
        <v>1</v>
      </c>
      <c r="BV25">
        <v>1</v>
      </c>
      <c r="BW25">
        <v>1</v>
      </c>
      <c r="BX25">
        <v>1</v>
      </c>
      <c r="BY25" t="s">
        <v>3</v>
      </c>
      <c r="BZ25">
        <v>93</v>
      </c>
      <c r="CA25">
        <v>62</v>
      </c>
      <c r="CB25" t="s">
        <v>3</v>
      </c>
      <c r="CE25">
        <v>0</v>
      </c>
      <c r="CF25">
        <v>0</v>
      </c>
      <c r="CG25">
        <v>0</v>
      </c>
      <c r="CM25">
        <v>0</v>
      </c>
      <c r="CN25" t="s">
        <v>1070</v>
      </c>
      <c r="CO25">
        <v>0</v>
      </c>
      <c r="CP25">
        <f>(P25+Q25+S25)</f>
        <v>315780.21000000002</v>
      </c>
      <c r="CQ25">
        <f>AC25*BC25</f>
        <v>0</v>
      </c>
      <c r="CR25">
        <f>AD25*BB25</f>
        <v>8605.3752000000004</v>
      </c>
      <c r="CS25">
        <f>AE25*BS25</f>
        <v>2890.1088</v>
      </c>
      <c r="CT25">
        <f>AF25*BA25</f>
        <v>15997.68</v>
      </c>
      <c r="CU25">
        <f t="shared" ref="CU25:CX27" si="15">AG25</f>
        <v>0</v>
      </c>
      <c r="CV25">
        <f t="shared" si="15"/>
        <v>36.224597499999994</v>
      </c>
      <c r="CW25">
        <f t="shared" si="15"/>
        <v>4.5454324999999995</v>
      </c>
      <c r="CX25">
        <f t="shared" si="15"/>
        <v>0</v>
      </c>
      <c r="CY25">
        <f>(((S25+R25)*AT25)/100)</f>
        <v>225455.03610000003</v>
      </c>
      <c r="CZ25">
        <f>(((S25+R25)*AU25)/100)</f>
        <v>150303.35740000001</v>
      </c>
      <c r="DC25" t="s">
        <v>3</v>
      </c>
      <c r="DD25" t="s">
        <v>18</v>
      </c>
      <c r="DE25" t="s">
        <v>19</v>
      </c>
      <c r="DF25" t="s">
        <v>20</v>
      </c>
      <c r="DG25" t="s">
        <v>20</v>
      </c>
      <c r="DH25" t="s">
        <v>3</v>
      </c>
      <c r="DI25" t="s">
        <v>19</v>
      </c>
      <c r="DJ25" t="s">
        <v>19</v>
      </c>
      <c r="DK25" t="s">
        <v>3</v>
      </c>
      <c r="DL25" t="s">
        <v>3</v>
      </c>
      <c r="DM25" t="s">
        <v>3</v>
      </c>
      <c r="DN25">
        <v>0</v>
      </c>
      <c r="DO25">
        <v>0</v>
      </c>
      <c r="DP25">
        <v>1</v>
      </c>
      <c r="DQ25">
        <v>1</v>
      </c>
      <c r="DU25">
        <v>1009</v>
      </c>
      <c r="DV25" t="s">
        <v>15</v>
      </c>
      <c r="DW25" t="s">
        <v>15</v>
      </c>
      <c r="DX25">
        <v>1000</v>
      </c>
      <c r="DZ25" t="s">
        <v>3</v>
      </c>
      <c r="EA25" t="s">
        <v>3</v>
      </c>
      <c r="EB25" t="s">
        <v>3</v>
      </c>
      <c r="EC25" t="s">
        <v>3</v>
      </c>
      <c r="EE25">
        <v>48890727</v>
      </c>
      <c r="EF25">
        <v>2</v>
      </c>
      <c r="EG25" t="s">
        <v>21</v>
      </c>
      <c r="EH25">
        <v>9</v>
      </c>
      <c r="EI25" t="s">
        <v>22</v>
      </c>
      <c r="EJ25">
        <v>1</v>
      </c>
      <c r="EK25">
        <v>9001</v>
      </c>
      <c r="EL25" t="s">
        <v>22</v>
      </c>
      <c r="EM25" t="s">
        <v>23</v>
      </c>
      <c r="EO25" t="s">
        <v>24</v>
      </c>
      <c r="EQ25">
        <v>768</v>
      </c>
      <c r="ER25">
        <v>1067.29</v>
      </c>
      <c r="ES25">
        <v>98.52</v>
      </c>
      <c r="ET25">
        <v>647.9</v>
      </c>
      <c r="EU25">
        <v>57.97</v>
      </c>
      <c r="EV25">
        <v>320.87</v>
      </c>
      <c r="EW25">
        <v>39.130000000000003</v>
      </c>
      <c r="EX25">
        <v>4.91</v>
      </c>
      <c r="EY25">
        <v>0</v>
      </c>
      <c r="FQ25">
        <v>0</v>
      </c>
      <c r="FR25">
        <f>ROUND(IF(BI25=3,GM25,0),2)</f>
        <v>0</v>
      </c>
      <c r="FS25">
        <v>0</v>
      </c>
      <c r="FX25">
        <v>93</v>
      </c>
      <c r="FY25">
        <v>62</v>
      </c>
      <c r="GA25" t="s">
        <v>3</v>
      </c>
      <c r="GD25">
        <v>1</v>
      </c>
      <c r="GF25">
        <v>1985323660</v>
      </c>
      <c r="GG25">
        <v>2</v>
      </c>
      <c r="GH25">
        <v>1</v>
      </c>
      <c r="GI25">
        <v>4</v>
      </c>
      <c r="GJ25">
        <v>0</v>
      </c>
      <c r="GK25">
        <v>0</v>
      </c>
      <c r="GL25">
        <f>ROUND(IF(AND(BH25=3,BI25=3,FS25&lt;&gt;0),P25,0),2)</f>
        <v>0</v>
      </c>
      <c r="GM25">
        <f>ROUND(O25+X25+Y25,2)+GX25</f>
        <v>691538.61</v>
      </c>
      <c r="GN25">
        <f>IF(OR(BI25=0,BI25=1),ROUND(O25+X25+Y25,2),0)</f>
        <v>691538.61</v>
      </c>
      <c r="GO25">
        <f>IF(BI25=2,ROUND(O25+X25+Y25,2),0)</f>
        <v>0</v>
      </c>
      <c r="GP25">
        <f>IF(BI25=4,ROUND(O25+X25+Y25,2)+GX25,0)</f>
        <v>0</v>
      </c>
      <c r="GR25">
        <v>0</v>
      </c>
      <c r="GS25">
        <v>3</v>
      </c>
      <c r="GT25">
        <v>0</v>
      </c>
      <c r="GU25" t="s">
        <v>3</v>
      </c>
      <c r="GV25">
        <f>ROUND((GT25),2)</f>
        <v>0</v>
      </c>
      <c r="GW25">
        <v>1</v>
      </c>
      <c r="GX25">
        <f>ROUND(HC25*I25,2)</f>
        <v>0</v>
      </c>
      <c r="HA25">
        <v>0</v>
      </c>
      <c r="HB25">
        <v>0</v>
      </c>
      <c r="HC25">
        <f>GV25*GW25</f>
        <v>0</v>
      </c>
      <c r="HE25" t="s">
        <v>3</v>
      </c>
      <c r="HF25" t="s">
        <v>3</v>
      </c>
      <c r="HM25" t="s">
        <v>3</v>
      </c>
      <c r="HN25" t="s">
        <v>3</v>
      </c>
      <c r="HO25" t="s">
        <v>3</v>
      </c>
      <c r="HP25" t="s">
        <v>3</v>
      </c>
      <c r="HQ25" t="s">
        <v>3</v>
      </c>
      <c r="IK25">
        <v>0</v>
      </c>
    </row>
    <row r="26" spans="1:245" x14ac:dyDescent="0.2">
      <c r="A26">
        <v>17</v>
      </c>
      <c r="B26">
        <v>1</v>
      </c>
      <c r="C26">
        <f>ROW(SmtRes!A29)</f>
        <v>29</v>
      </c>
      <c r="D26">
        <f>ROW(EtalonRes!A29)</f>
        <v>29</v>
      </c>
      <c r="E26" t="s">
        <v>25</v>
      </c>
      <c r="F26" t="s">
        <v>26</v>
      </c>
      <c r="G26" t="s">
        <v>1071</v>
      </c>
      <c r="H26" t="s">
        <v>27</v>
      </c>
      <c r="I26">
        <v>1</v>
      </c>
      <c r="J26">
        <v>0</v>
      </c>
      <c r="K26">
        <v>1</v>
      </c>
      <c r="O26">
        <f>ROUND(CP26,2)</f>
        <v>6770.06</v>
      </c>
      <c r="P26">
        <f>ROUND(CQ26*I26,2)</f>
        <v>0</v>
      </c>
      <c r="Q26">
        <f>ROUND(CR26*I26,2)</f>
        <v>5664.54</v>
      </c>
      <c r="R26">
        <f>ROUND(CS26*I26,2)</f>
        <v>1776.27</v>
      </c>
      <c r="S26">
        <f>ROUND(CT26*I26,2)</f>
        <v>1105.52</v>
      </c>
      <c r="T26">
        <f>ROUND(CU26*I26,2)</f>
        <v>0</v>
      </c>
      <c r="U26">
        <f>CV26*I26</f>
        <v>2.07368</v>
      </c>
      <c r="V26">
        <f>CW26*I26</f>
        <v>2.6926099999999997</v>
      </c>
      <c r="W26">
        <f>ROUND(CX26*I26,2)</f>
        <v>0</v>
      </c>
      <c r="X26">
        <f t="shared" si="14"/>
        <v>3371.69</v>
      </c>
      <c r="Y26">
        <f t="shared" si="14"/>
        <v>2132.52</v>
      </c>
      <c r="AA26">
        <v>60075934</v>
      </c>
      <c r="AB26">
        <f>ROUND((AC26+AD26+AF26),2)</f>
        <v>420.93</v>
      </c>
      <c r="AC26">
        <f>ROUND(((ES26*0)),2)</f>
        <v>0</v>
      </c>
      <c r="AD26">
        <f>ROUND(((((((ET26*1.15)*1.15)*0.4))-((((EU26*1.15)*1.15)*0.4)))+AE26),2)</f>
        <v>398.35</v>
      </c>
      <c r="AE26">
        <f>ROUND((((((EU26*1.15)*1.1)*1.15)*0.4)),2)</f>
        <v>36.28</v>
      </c>
      <c r="AF26">
        <f>ROUND((((((EV26*1.15)*1.1)*1.15)*0.4)),2)</f>
        <v>22.58</v>
      </c>
      <c r="AG26">
        <f>ROUND((AP26),2)</f>
        <v>0</v>
      </c>
      <c r="AH26">
        <f>((((EW26*1.15)*1.15)*0.4))</f>
        <v>2.07368</v>
      </c>
      <c r="AI26">
        <f>((((EX26*1.15)*1.15)*0.4))</f>
        <v>2.6926099999999997</v>
      </c>
      <c r="AJ26">
        <f>(AS26)</f>
        <v>0</v>
      </c>
      <c r="AK26">
        <v>814.26</v>
      </c>
      <c r="AL26">
        <v>28.66</v>
      </c>
      <c r="AM26">
        <v>746.79</v>
      </c>
      <c r="AN26">
        <v>62.35</v>
      </c>
      <c r="AO26">
        <v>38.81</v>
      </c>
      <c r="AP26">
        <v>0</v>
      </c>
      <c r="AQ26">
        <v>3.92</v>
      </c>
      <c r="AR26">
        <v>5.09</v>
      </c>
      <c r="AS26">
        <v>0</v>
      </c>
      <c r="AT26">
        <v>117</v>
      </c>
      <c r="AU26">
        <v>74</v>
      </c>
      <c r="AV26">
        <v>1</v>
      </c>
      <c r="AW26">
        <v>1</v>
      </c>
      <c r="AZ26">
        <v>1</v>
      </c>
      <c r="BA26">
        <v>48.96</v>
      </c>
      <c r="BB26">
        <v>14.22</v>
      </c>
      <c r="BC26">
        <v>9.56</v>
      </c>
      <c r="BD26" t="s">
        <v>3</v>
      </c>
      <c r="BE26" t="s">
        <v>3</v>
      </c>
      <c r="BF26" t="s">
        <v>3</v>
      </c>
      <c r="BG26" t="s">
        <v>3</v>
      </c>
      <c r="BH26">
        <v>0</v>
      </c>
      <c r="BI26">
        <v>1</v>
      </c>
      <c r="BJ26" t="s">
        <v>28</v>
      </c>
      <c r="BM26">
        <v>22001</v>
      </c>
      <c r="BN26">
        <v>0</v>
      </c>
      <c r="BO26" t="s">
        <v>17</v>
      </c>
      <c r="BP26">
        <v>1</v>
      </c>
      <c r="BQ26">
        <v>2</v>
      </c>
      <c r="BR26">
        <v>0</v>
      </c>
      <c r="BS26">
        <v>48.96</v>
      </c>
      <c r="BT26">
        <v>1</v>
      </c>
      <c r="BU26">
        <v>1</v>
      </c>
      <c r="BV26">
        <v>1</v>
      </c>
      <c r="BW26">
        <v>1</v>
      </c>
      <c r="BX26">
        <v>1</v>
      </c>
      <c r="BY26" t="s">
        <v>3</v>
      </c>
      <c r="BZ26">
        <v>117</v>
      </c>
      <c r="CA26">
        <v>74</v>
      </c>
      <c r="CB26" t="s">
        <v>3</v>
      </c>
      <c r="CE26">
        <v>0</v>
      </c>
      <c r="CF26">
        <v>0</v>
      </c>
      <c r="CG26">
        <v>0</v>
      </c>
      <c r="CM26">
        <v>0</v>
      </c>
      <c r="CN26" t="s">
        <v>1072</v>
      </c>
      <c r="CO26">
        <v>0</v>
      </c>
      <c r="CP26">
        <f>(P26+Q26+S26)</f>
        <v>6770.0599999999995</v>
      </c>
      <c r="CQ26">
        <f>AC26*BC26</f>
        <v>0</v>
      </c>
      <c r="CR26">
        <f>AD26*BB26</f>
        <v>5664.5370000000003</v>
      </c>
      <c r="CS26">
        <f>AE26*BS26</f>
        <v>1776.2688000000001</v>
      </c>
      <c r="CT26">
        <f>AF26*BA26</f>
        <v>1105.5167999999999</v>
      </c>
      <c r="CU26">
        <f t="shared" si="15"/>
        <v>0</v>
      </c>
      <c r="CV26">
        <f t="shared" si="15"/>
        <v>2.07368</v>
      </c>
      <c r="CW26">
        <f t="shared" si="15"/>
        <v>2.6926099999999997</v>
      </c>
      <c r="CX26">
        <f t="shared" si="15"/>
        <v>0</v>
      </c>
      <c r="CY26">
        <f>(((S26+R26)*AT26)/100)</f>
        <v>3371.6943000000001</v>
      </c>
      <c r="CZ26">
        <f>(((S26+R26)*AU26)/100)</f>
        <v>2132.5245999999997</v>
      </c>
      <c r="DC26" t="s">
        <v>3</v>
      </c>
      <c r="DD26" t="s">
        <v>18</v>
      </c>
      <c r="DE26" t="s">
        <v>29</v>
      </c>
      <c r="DF26" t="s">
        <v>30</v>
      </c>
      <c r="DG26" t="s">
        <v>30</v>
      </c>
      <c r="DH26" t="s">
        <v>3</v>
      </c>
      <c r="DI26" t="s">
        <v>29</v>
      </c>
      <c r="DJ26" t="s">
        <v>29</v>
      </c>
      <c r="DK26" t="s">
        <v>3</v>
      </c>
      <c r="DL26" t="s">
        <v>3</v>
      </c>
      <c r="DM26" t="s">
        <v>3</v>
      </c>
      <c r="DN26">
        <v>0</v>
      </c>
      <c r="DO26">
        <v>0</v>
      </c>
      <c r="DP26">
        <v>1</v>
      </c>
      <c r="DQ26">
        <v>1</v>
      </c>
      <c r="DU26">
        <v>1010</v>
      </c>
      <c r="DV26" t="s">
        <v>27</v>
      </c>
      <c r="DW26" t="s">
        <v>27</v>
      </c>
      <c r="DX26">
        <v>1</v>
      </c>
      <c r="DZ26" t="s">
        <v>3</v>
      </c>
      <c r="EA26" t="s">
        <v>3</v>
      </c>
      <c r="EB26" t="s">
        <v>3</v>
      </c>
      <c r="EC26" t="s">
        <v>3</v>
      </c>
      <c r="EE26">
        <v>48890761</v>
      </c>
      <c r="EF26">
        <v>2</v>
      </c>
      <c r="EG26" t="s">
        <v>21</v>
      </c>
      <c r="EH26">
        <v>18</v>
      </c>
      <c r="EI26" t="s">
        <v>31</v>
      </c>
      <c r="EJ26">
        <v>1</v>
      </c>
      <c r="EK26">
        <v>22001</v>
      </c>
      <c r="EL26" t="s">
        <v>31</v>
      </c>
      <c r="EM26" t="s">
        <v>32</v>
      </c>
      <c r="EO26" t="s">
        <v>33</v>
      </c>
      <c r="EQ26">
        <v>768</v>
      </c>
      <c r="ER26">
        <v>814.26</v>
      </c>
      <c r="ES26">
        <v>28.66</v>
      </c>
      <c r="ET26">
        <v>746.79</v>
      </c>
      <c r="EU26">
        <v>62.35</v>
      </c>
      <c r="EV26">
        <v>38.81</v>
      </c>
      <c r="EW26">
        <v>3.92</v>
      </c>
      <c r="EX26">
        <v>5.09</v>
      </c>
      <c r="EY26">
        <v>0</v>
      </c>
      <c r="FQ26">
        <v>0</v>
      </c>
      <c r="FR26">
        <f>ROUND(IF(BI26=3,GM26,0),2)</f>
        <v>0</v>
      </c>
      <c r="FS26">
        <v>0</v>
      </c>
      <c r="FX26">
        <v>117</v>
      </c>
      <c r="FY26">
        <v>74</v>
      </c>
      <c r="GA26" t="s">
        <v>3</v>
      </c>
      <c r="GD26">
        <v>1</v>
      </c>
      <c r="GF26">
        <v>-637224062</v>
      </c>
      <c r="GG26">
        <v>2</v>
      </c>
      <c r="GH26">
        <v>1</v>
      </c>
      <c r="GI26">
        <v>4</v>
      </c>
      <c r="GJ26">
        <v>0</v>
      </c>
      <c r="GK26">
        <v>0</v>
      </c>
      <c r="GL26">
        <f>ROUND(IF(AND(BH26=3,BI26=3,FS26&lt;&gt;0),P26,0),2)</f>
        <v>0</v>
      </c>
      <c r="GM26">
        <f>ROUND(O26+X26+Y26,2)+GX26</f>
        <v>12274.27</v>
      </c>
      <c r="GN26">
        <f>IF(OR(BI26=0,BI26=1),ROUND(O26+X26+Y26,2),0)</f>
        <v>12274.27</v>
      </c>
      <c r="GO26">
        <f>IF(BI26=2,ROUND(O26+X26+Y26,2),0)</f>
        <v>0</v>
      </c>
      <c r="GP26">
        <f>IF(BI26=4,ROUND(O26+X26+Y26,2)+GX26,0)</f>
        <v>0</v>
      </c>
      <c r="GR26">
        <v>0</v>
      </c>
      <c r="GS26">
        <v>3</v>
      </c>
      <c r="GT26">
        <v>0</v>
      </c>
      <c r="GU26" t="s">
        <v>3</v>
      </c>
      <c r="GV26">
        <f>ROUND((GT26),2)</f>
        <v>0</v>
      </c>
      <c r="GW26">
        <v>1</v>
      </c>
      <c r="GX26">
        <f>ROUND(HC26*I26,2)</f>
        <v>0</v>
      </c>
      <c r="HA26">
        <v>0</v>
      </c>
      <c r="HB26">
        <v>0</v>
      </c>
      <c r="HC26">
        <f>GV26*GW26</f>
        <v>0</v>
      </c>
      <c r="HE26" t="s">
        <v>3</v>
      </c>
      <c r="HF26" t="s">
        <v>3</v>
      </c>
      <c r="HM26" t="s">
        <v>3</v>
      </c>
      <c r="HN26" t="s">
        <v>3</v>
      </c>
      <c r="HO26" t="s">
        <v>3</v>
      </c>
      <c r="HP26" t="s">
        <v>3</v>
      </c>
      <c r="HQ26" t="s">
        <v>3</v>
      </c>
      <c r="IK26">
        <v>0</v>
      </c>
    </row>
    <row r="27" spans="1:245" x14ac:dyDescent="0.2">
      <c r="A27">
        <v>17</v>
      </c>
      <c r="B27">
        <v>1</v>
      </c>
      <c r="C27">
        <f>ROW(SmtRes!A35)</f>
        <v>35</v>
      </c>
      <c r="D27">
        <f>ROW(EtalonRes!A35)</f>
        <v>35</v>
      </c>
      <c r="E27" t="s">
        <v>34</v>
      </c>
      <c r="F27" t="s">
        <v>35</v>
      </c>
      <c r="G27" t="s">
        <v>36</v>
      </c>
      <c r="H27" t="s">
        <v>27</v>
      </c>
      <c r="I27">
        <v>1</v>
      </c>
      <c r="J27">
        <v>0</v>
      </c>
      <c r="K27">
        <v>1</v>
      </c>
      <c r="O27">
        <f>ROUND(CP27,2)</f>
        <v>1600.26</v>
      </c>
      <c r="P27">
        <f>ROUND(CQ27*I27,2)</f>
        <v>0</v>
      </c>
      <c r="Q27">
        <f>ROUND(CR27*I27,2)</f>
        <v>1132.2</v>
      </c>
      <c r="R27">
        <f>ROUND(CS27*I27,2)</f>
        <v>370.63</v>
      </c>
      <c r="S27">
        <f>ROUND(CT27*I27,2)</f>
        <v>468.06</v>
      </c>
      <c r="T27">
        <f>ROUND(CU27*I27,2)</f>
        <v>0</v>
      </c>
      <c r="U27">
        <f>CV27*I27</f>
        <v>0.87813999999999981</v>
      </c>
      <c r="V27">
        <f>CW27*I27</f>
        <v>0.58189999999999997</v>
      </c>
      <c r="W27">
        <f>ROUND(CX27*I27,2)</f>
        <v>0</v>
      </c>
      <c r="X27">
        <f t="shared" si="14"/>
        <v>981.27</v>
      </c>
      <c r="Y27">
        <f t="shared" si="14"/>
        <v>620.63</v>
      </c>
      <c r="AA27">
        <v>60075934</v>
      </c>
      <c r="AB27">
        <f>ROUND((AC27+AD27+AF27),2)</f>
        <v>89.18</v>
      </c>
      <c r="AC27">
        <f>ROUND(((ES27*0)),2)</f>
        <v>0</v>
      </c>
      <c r="AD27">
        <f>ROUND(((((((ET27*1.15)*1.15)*0.4))-((((EU27*1.15)*1.15)*0.4)))+AE27),2)</f>
        <v>79.62</v>
      </c>
      <c r="AE27">
        <f>ROUND((((((EU27*1.15)*1.1)*1.15)*0.4)),2)</f>
        <v>7.57</v>
      </c>
      <c r="AF27">
        <f>ROUND((((((EV27*1.15)*1.1)*1.15)*0.4)),2)</f>
        <v>9.56</v>
      </c>
      <c r="AG27">
        <f>ROUND((AP27),2)</f>
        <v>0</v>
      </c>
      <c r="AH27">
        <f>((((EW27*1.15)*1.15)*0.4))</f>
        <v>0.87813999999999981</v>
      </c>
      <c r="AI27">
        <f>((((EX27*1.15)*1.15)*0.4))</f>
        <v>0.58189999999999997</v>
      </c>
      <c r="AJ27">
        <f>(AS27)</f>
        <v>0</v>
      </c>
      <c r="AK27">
        <v>171.8</v>
      </c>
      <c r="AL27">
        <v>6.16</v>
      </c>
      <c r="AM27">
        <v>149.21</v>
      </c>
      <c r="AN27">
        <v>13.01</v>
      </c>
      <c r="AO27">
        <v>16.43</v>
      </c>
      <c r="AP27">
        <v>0</v>
      </c>
      <c r="AQ27">
        <v>1.66</v>
      </c>
      <c r="AR27">
        <v>1.1000000000000001</v>
      </c>
      <c r="AS27">
        <v>0</v>
      </c>
      <c r="AT27">
        <v>117</v>
      </c>
      <c r="AU27">
        <v>74</v>
      </c>
      <c r="AV27">
        <v>1</v>
      </c>
      <c r="AW27">
        <v>1</v>
      </c>
      <c r="AZ27">
        <v>1</v>
      </c>
      <c r="BA27">
        <v>48.96</v>
      </c>
      <c r="BB27">
        <v>14.22</v>
      </c>
      <c r="BC27">
        <v>9.56</v>
      </c>
      <c r="BD27" t="s">
        <v>3</v>
      </c>
      <c r="BE27" t="s">
        <v>3</v>
      </c>
      <c r="BF27" t="s">
        <v>3</v>
      </c>
      <c r="BG27" t="s">
        <v>3</v>
      </c>
      <c r="BH27">
        <v>0</v>
      </c>
      <c r="BI27">
        <v>1</v>
      </c>
      <c r="BJ27" t="s">
        <v>37</v>
      </c>
      <c r="BM27">
        <v>22001</v>
      </c>
      <c r="BN27">
        <v>0</v>
      </c>
      <c r="BO27" t="s">
        <v>17</v>
      </c>
      <c r="BP27">
        <v>1</v>
      </c>
      <c r="BQ27">
        <v>2</v>
      </c>
      <c r="BR27">
        <v>0</v>
      </c>
      <c r="BS27">
        <v>48.96</v>
      </c>
      <c r="BT27">
        <v>1</v>
      </c>
      <c r="BU27">
        <v>1</v>
      </c>
      <c r="BV27">
        <v>1</v>
      </c>
      <c r="BW27">
        <v>1</v>
      </c>
      <c r="BX27">
        <v>1</v>
      </c>
      <c r="BY27" t="s">
        <v>3</v>
      </c>
      <c r="BZ27">
        <v>117</v>
      </c>
      <c r="CA27">
        <v>74</v>
      </c>
      <c r="CB27" t="s">
        <v>3</v>
      </c>
      <c r="CE27">
        <v>0</v>
      </c>
      <c r="CF27">
        <v>0</v>
      </c>
      <c r="CG27">
        <v>0</v>
      </c>
      <c r="CM27">
        <v>0</v>
      </c>
      <c r="CN27" t="s">
        <v>1072</v>
      </c>
      <c r="CO27">
        <v>0</v>
      </c>
      <c r="CP27">
        <f>(P27+Q27+S27)</f>
        <v>1600.26</v>
      </c>
      <c r="CQ27">
        <f>AC27*BC27</f>
        <v>0</v>
      </c>
      <c r="CR27">
        <f>AD27*BB27</f>
        <v>1132.1964</v>
      </c>
      <c r="CS27">
        <f>AE27*BS27</f>
        <v>370.62720000000002</v>
      </c>
      <c r="CT27">
        <f>AF27*BA27</f>
        <v>468.05760000000004</v>
      </c>
      <c r="CU27">
        <f t="shared" si="15"/>
        <v>0</v>
      </c>
      <c r="CV27">
        <f t="shared" si="15"/>
        <v>0.87813999999999981</v>
      </c>
      <c r="CW27">
        <f t="shared" si="15"/>
        <v>0.58189999999999997</v>
      </c>
      <c r="CX27">
        <f t="shared" si="15"/>
        <v>0</v>
      </c>
      <c r="CY27">
        <f>(((S27+R27)*AT27)/100)</f>
        <v>981.26730000000009</v>
      </c>
      <c r="CZ27">
        <f>(((S27+R27)*AU27)/100)</f>
        <v>620.63060000000007</v>
      </c>
      <c r="DC27" t="s">
        <v>3</v>
      </c>
      <c r="DD27" t="s">
        <v>18</v>
      </c>
      <c r="DE27" t="s">
        <v>29</v>
      </c>
      <c r="DF27" t="s">
        <v>30</v>
      </c>
      <c r="DG27" t="s">
        <v>30</v>
      </c>
      <c r="DH27" t="s">
        <v>3</v>
      </c>
      <c r="DI27" t="s">
        <v>29</v>
      </c>
      <c r="DJ27" t="s">
        <v>29</v>
      </c>
      <c r="DK27" t="s">
        <v>3</v>
      </c>
      <c r="DL27" t="s">
        <v>3</v>
      </c>
      <c r="DM27" t="s">
        <v>3</v>
      </c>
      <c r="DN27">
        <v>0</v>
      </c>
      <c r="DO27">
        <v>0</v>
      </c>
      <c r="DP27">
        <v>1</v>
      </c>
      <c r="DQ27">
        <v>1</v>
      </c>
      <c r="DU27">
        <v>1010</v>
      </c>
      <c r="DV27" t="s">
        <v>27</v>
      </c>
      <c r="DW27" t="s">
        <v>27</v>
      </c>
      <c r="DX27">
        <v>1</v>
      </c>
      <c r="DZ27" t="s">
        <v>3</v>
      </c>
      <c r="EA27" t="s">
        <v>3</v>
      </c>
      <c r="EB27" t="s">
        <v>3</v>
      </c>
      <c r="EC27" t="s">
        <v>3</v>
      </c>
      <c r="EE27">
        <v>48890761</v>
      </c>
      <c r="EF27">
        <v>2</v>
      </c>
      <c r="EG27" t="s">
        <v>21</v>
      </c>
      <c r="EH27">
        <v>18</v>
      </c>
      <c r="EI27" t="s">
        <v>31</v>
      </c>
      <c r="EJ27">
        <v>1</v>
      </c>
      <c r="EK27">
        <v>22001</v>
      </c>
      <c r="EL27" t="s">
        <v>31</v>
      </c>
      <c r="EM27" t="s">
        <v>32</v>
      </c>
      <c r="EO27" t="s">
        <v>33</v>
      </c>
      <c r="EQ27">
        <v>768</v>
      </c>
      <c r="ER27">
        <v>171.8</v>
      </c>
      <c r="ES27">
        <v>6.16</v>
      </c>
      <c r="ET27">
        <v>149.21</v>
      </c>
      <c r="EU27">
        <v>13.01</v>
      </c>
      <c r="EV27">
        <v>16.43</v>
      </c>
      <c r="EW27">
        <v>1.66</v>
      </c>
      <c r="EX27">
        <v>1.1000000000000001</v>
      </c>
      <c r="EY27">
        <v>0</v>
      </c>
      <c r="FQ27">
        <v>0</v>
      </c>
      <c r="FR27">
        <f>ROUND(IF(BI27=3,GM27,0),2)</f>
        <v>0</v>
      </c>
      <c r="FS27">
        <v>0</v>
      </c>
      <c r="FX27">
        <v>117</v>
      </c>
      <c r="FY27">
        <v>74</v>
      </c>
      <c r="GA27" t="s">
        <v>3</v>
      </c>
      <c r="GD27">
        <v>1</v>
      </c>
      <c r="GF27">
        <v>-1142025633</v>
      </c>
      <c r="GG27">
        <v>2</v>
      </c>
      <c r="GH27">
        <v>1</v>
      </c>
      <c r="GI27">
        <v>4</v>
      </c>
      <c r="GJ27">
        <v>0</v>
      </c>
      <c r="GK27">
        <v>0</v>
      </c>
      <c r="GL27">
        <f>ROUND(IF(AND(BH27=3,BI27=3,FS27&lt;&gt;0),P27,0),2)</f>
        <v>0</v>
      </c>
      <c r="GM27">
        <f>ROUND(O27+X27+Y27,2)+GX27</f>
        <v>3202.16</v>
      </c>
      <c r="GN27">
        <f>IF(OR(BI27=0,BI27=1),ROUND(O27+X27+Y27,2),0)</f>
        <v>3202.16</v>
      </c>
      <c r="GO27">
        <f>IF(BI27=2,ROUND(O27+X27+Y27,2),0)</f>
        <v>0</v>
      </c>
      <c r="GP27">
        <f>IF(BI27=4,ROUND(O27+X27+Y27,2)+GX27,0)</f>
        <v>0</v>
      </c>
      <c r="GR27">
        <v>0</v>
      </c>
      <c r="GS27">
        <v>3</v>
      </c>
      <c r="GT27">
        <v>0</v>
      </c>
      <c r="GU27" t="s">
        <v>3</v>
      </c>
      <c r="GV27">
        <f>ROUND((GT27),2)</f>
        <v>0</v>
      </c>
      <c r="GW27">
        <v>1</v>
      </c>
      <c r="GX27">
        <f>ROUND(HC27*I27,2)</f>
        <v>0</v>
      </c>
      <c r="HA27">
        <v>0</v>
      </c>
      <c r="HB27">
        <v>0</v>
      </c>
      <c r="HC27">
        <f>GV27*GW27</f>
        <v>0</v>
      </c>
      <c r="HE27" t="s">
        <v>3</v>
      </c>
      <c r="HF27" t="s">
        <v>3</v>
      </c>
      <c r="HM27" t="s">
        <v>3</v>
      </c>
      <c r="HN27" t="s">
        <v>3</v>
      </c>
      <c r="HO27" t="s">
        <v>3</v>
      </c>
      <c r="HP27" t="s">
        <v>3</v>
      </c>
      <c r="HQ27" t="s">
        <v>3</v>
      </c>
      <c r="IK27">
        <v>0</v>
      </c>
    </row>
    <row r="28" spans="1:245" x14ac:dyDescent="0.2">
      <c r="A28">
        <v>19</v>
      </c>
      <c r="B28">
        <v>1</v>
      </c>
      <c r="F28" t="s">
        <v>3</v>
      </c>
      <c r="G28" t="s">
        <v>38</v>
      </c>
      <c r="H28" t="s">
        <v>3</v>
      </c>
      <c r="AA28">
        <v>1</v>
      </c>
      <c r="IK28">
        <v>0</v>
      </c>
    </row>
    <row r="29" spans="1:245" x14ac:dyDescent="0.2">
      <c r="A29">
        <v>17</v>
      </c>
      <c r="B29">
        <v>1</v>
      </c>
      <c r="C29">
        <f>ROW(SmtRes!A48)</f>
        <v>48</v>
      </c>
      <c r="D29">
        <f>ROW(EtalonRes!A48)</f>
        <v>48</v>
      </c>
      <c r="E29" t="s">
        <v>39</v>
      </c>
      <c r="F29" t="s">
        <v>40</v>
      </c>
      <c r="G29" t="s">
        <v>1073</v>
      </c>
      <c r="H29" t="s">
        <v>41</v>
      </c>
      <c r="I29">
        <f>ROUND(1.2/100,9)</f>
        <v>1.2E-2</v>
      </c>
      <c r="J29">
        <v>0</v>
      </c>
      <c r="K29">
        <f>ROUND(1.2/100,9)</f>
        <v>1.2E-2</v>
      </c>
      <c r="O29">
        <f t="shared" ref="O29:O43" si="16">ROUND(CP29,2)</f>
        <v>2289.4299999999998</v>
      </c>
      <c r="P29">
        <f t="shared" ref="P29:P43" si="17">ROUND(CQ29*I29,2)</f>
        <v>0</v>
      </c>
      <c r="Q29">
        <f t="shared" ref="Q29:Q43" si="18">ROUND(CR29*I29,2)</f>
        <v>898.15</v>
      </c>
      <c r="R29">
        <f t="shared" ref="R29:R43" si="19">ROUND(CS29*I29,2)</f>
        <v>198.69</v>
      </c>
      <c r="S29">
        <f t="shared" ref="S29:S43" si="20">ROUND(CT29*I29,2)</f>
        <v>1391.28</v>
      </c>
      <c r="T29">
        <f t="shared" ref="T29:T43" si="21">ROUND(CU29*I29,2)</f>
        <v>0</v>
      </c>
      <c r="U29">
        <f t="shared" ref="U29:U43" si="22">CV29*I29</f>
        <v>3.0073649999999996</v>
      </c>
      <c r="V29">
        <f t="shared" ref="V29:V43" si="23">CW29*I29</f>
        <v>0.32620784999999997</v>
      </c>
      <c r="W29">
        <f t="shared" ref="W29:W43" si="24">ROUND(CX29*I29,2)</f>
        <v>0</v>
      </c>
      <c r="X29">
        <f t="shared" ref="X29:X43" si="25">ROUND(CY29,2)</f>
        <v>1430.97</v>
      </c>
      <c r="Y29">
        <f t="shared" ref="Y29:Y43" si="26">ROUND(CZ29,2)</f>
        <v>731.39</v>
      </c>
      <c r="AA29">
        <v>60075934</v>
      </c>
      <c r="AB29">
        <f t="shared" ref="AB29:AB43" si="27">ROUND((AC29+AD29+AF29),2)</f>
        <v>7631.48</v>
      </c>
      <c r="AC29">
        <f t="shared" ref="AC29:AC36" si="28">ROUND(((ES29*0)),2)</f>
        <v>0</v>
      </c>
      <c r="AD29">
        <f>ROUND(((((((ET29*1.15)*1.15)*0.5))-((((EU29*1.15)*1.15)*0.5)))+AE29),2)</f>
        <v>5263.43</v>
      </c>
      <c r="AE29">
        <f t="shared" ref="AE29:AF32" si="29">ROUND((((((EU29*1.15)*1.1)*1.15)*0.5)),2)</f>
        <v>338.18</v>
      </c>
      <c r="AF29">
        <f t="shared" si="29"/>
        <v>2368.0500000000002</v>
      </c>
      <c r="AG29">
        <f t="shared" ref="AG29:AG43" si="30">ROUND((AP29),2)</f>
        <v>0</v>
      </c>
      <c r="AH29">
        <f t="shared" ref="AH29:AI32" si="31">((((EW29*1.15)*1.15)*0.5))</f>
        <v>250.61374999999995</v>
      </c>
      <c r="AI29">
        <f t="shared" si="31"/>
        <v>27.183987499999997</v>
      </c>
      <c r="AJ29">
        <f t="shared" ref="AJ29:AJ43" si="32">(AS29)</f>
        <v>0</v>
      </c>
      <c r="AK29">
        <v>13919.98</v>
      </c>
      <c r="AL29">
        <v>2751.05</v>
      </c>
      <c r="AM29">
        <v>7913.32</v>
      </c>
      <c r="AN29">
        <v>464.93</v>
      </c>
      <c r="AO29">
        <v>3255.61</v>
      </c>
      <c r="AP29">
        <v>0</v>
      </c>
      <c r="AQ29">
        <v>379</v>
      </c>
      <c r="AR29">
        <v>41.11</v>
      </c>
      <c r="AS29">
        <v>0</v>
      </c>
      <c r="AT29">
        <v>90</v>
      </c>
      <c r="AU29">
        <v>46</v>
      </c>
      <c r="AV29">
        <v>1</v>
      </c>
      <c r="AW29">
        <v>1</v>
      </c>
      <c r="AZ29">
        <v>1</v>
      </c>
      <c r="BA29">
        <v>48.96</v>
      </c>
      <c r="BB29">
        <v>14.22</v>
      </c>
      <c r="BC29">
        <v>9.56</v>
      </c>
      <c r="BD29" t="s">
        <v>3</v>
      </c>
      <c r="BE29" t="s">
        <v>3</v>
      </c>
      <c r="BF29" t="s">
        <v>3</v>
      </c>
      <c r="BG29" t="s">
        <v>3</v>
      </c>
      <c r="BH29">
        <v>0</v>
      </c>
      <c r="BI29">
        <v>2</v>
      </c>
      <c r="BJ29" t="s">
        <v>42</v>
      </c>
      <c r="BM29">
        <v>112001</v>
      </c>
      <c r="BN29">
        <v>0</v>
      </c>
      <c r="BO29" t="s">
        <v>17</v>
      </c>
      <c r="BP29">
        <v>1</v>
      </c>
      <c r="BQ29">
        <v>26</v>
      </c>
      <c r="BR29">
        <v>0</v>
      </c>
      <c r="BS29">
        <v>48.96</v>
      </c>
      <c r="BT29">
        <v>1</v>
      </c>
      <c r="BU29">
        <v>1</v>
      </c>
      <c r="BV29">
        <v>1</v>
      </c>
      <c r="BW29">
        <v>1</v>
      </c>
      <c r="BX29">
        <v>1</v>
      </c>
      <c r="BY29" t="s">
        <v>3</v>
      </c>
      <c r="BZ29">
        <v>90</v>
      </c>
      <c r="CA29">
        <v>46</v>
      </c>
      <c r="CB29" t="s">
        <v>3</v>
      </c>
      <c r="CE29">
        <v>0</v>
      </c>
      <c r="CF29">
        <v>0</v>
      </c>
      <c r="CG29">
        <v>0</v>
      </c>
      <c r="CM29">
        <v>0</v>
      </c>
      <c r="CN29" t="s">
        <v>1074</v>
      </c>
      <c r="CO29">
        <v>0</v>
      </c>
      <c r="CP29">
        <f t="shared" ref="CP29:CP43" si="33">(P29+Q29+S29)</f>
        <v>2289.4299999999998</v>
      </c>
      <c r="CQ29">
        <f t="shared" ref="CQ29:CQ43" si="34">AC29*BC29</f>
        <v>0</v>
      </c>
      <c r="CR29">
        <f t="shared" ref="CR29:CR43" si="35">AD29*BB29</f>
        <v>74845.974600000001</v>
      </c>
      <c r="CS29">
        <f t="shared" ref="CS29:CS43" si="36">AE29*BS29</f>
        <v>16557.292799999999</v>
      </c>
      <c r="CT29">
        <f t="shared" ref="CT29:CT43" si="37">AF29*BA29</f>
        <v>115939.72800000002</v>
      </c>
      <c r="CU29">
        <f t="shared" ref="CU29:CU43" si="38">AG29</f>
        <v>0</v>
      </c>
      <c r="CV29">
        <f t="shared" ref="CV29:CV43" si="39">AH29</f>
        <v>250.61374999999995</v>
      </c>
      <c r="CW29">
        <f t="shared" ref="CW29:CW43" si="40">AI29</f>
        <v>27.183987499999997</v>
      </c>
      <c r="CX29">
        <f t="shared" ref="CX29:CX43" si="41">AJ29</f>
        <v>0</v>
      </c>
      <c r="CY29">
        <f t="shared" ref="CY29:CY43" si="42">(((S29+R29)*AT29)/100)</f>
        <v>1430.973</v>
      </c>
      <c r="CZ29">
        <f t="shared" ref="CZ29:CZ43" si="43">(((S29+R29)*AU29)/100)</f>
        <v>731.38619999999992</v>
      </c>
      <c r="DC29" t="s">
        <v>3</v>
      </c>
      <c r="DD29" t="s">
        <v>18</v>
      </c>
      <c r="DE29" t="s">
        <v>43</v>
      </c>
      <c r="DF29" t="s">
        <v>44</v>
      </c>
      <c r="DG29" t="s">
        <v>44</v>
      </c>
      <c r="DH29" t="s">
        <v>3</v>
      </c>
      <c r="DI29" t="s">
        <v>43</v>
      </c>
      <c r="DJ29" t="s">
        <v>43</v>
      </c>
      <c r="DK29" t="s">
        <v>3</v>
      </c>
      <c r="DL29" t="s">
        <v>3</v>
      </c>
      <c r="DM29" t="s">
        <v>3</v>
      </c>
      <c r="DN29">
        <v>0</v>
      </c>
      <c r="DO29">
        <v>0</v>
      </c>
      <c r="DP29">
        <v>1</v>
      </c>
      <c r="DQ29">
        <v>1</v>
      </c>
      <c r="DU29">
        <v>1003</v>
      </c>
      <c r="DV29" t="s">
        <v>41</v>
      </c>
      <c r="DW29" t="s">
        <v>41</v>
      </c>
      <c r="DX29">
        <v>100</v>
      </c>
      <c r="DZ29" t="s">
        <v>3</v>
      </c>
      <c r="EA29" t="s">
        <v>3</v>
      </c>
      <c r="EB29" t="s">
        <v>3</v>
      </c>
      <c r="EC29" t="s">
        <v>3</v>
      </c>
      <c r="EE29">
        <v>48890620</v>
      </c>
      <c r="EF29">
        <v>26</v>
      </c>
      <c r="EG29" t="s">
        <v>45</v>
      </c>
      <c r="EH29">
        <v>54</v>
      </c>
      <c r="EI29" t="s">
        <v>46</v>
      </c>
      <c r="EJ29">
        <v>2</v>
      </c>
      <c r="EK29">
        <v>112001</v>
      </c>
      <c r="EL29" t="s">
        <v>46</v>
      </c>
      <c r="EM29" t="s">
        <v>47</v>
      </c>
      <c r="EO29" t="s">
        <v>48</v>
      </c>
      <c r="EQ29">
        <v>768</v>
      </c>
      <c r="ER29">
        <v>13919.98</v>
      </c>
      <c r="ES29">
        <v>2751.05</v>
      </c>
      <c r="ET29">
        <v>7913.32</v>
      </c>
      <c r="EU29">
        <v>464.93</v>
      </c>
      <c r="EV29">
        <v>3255.61</v>
      </c>
      <c r="EW29">
        <v>379</v>
      </c>
      <c r="EX29">
        <v>41.11</v>
      </c>
      <c r="EY29">
        <v>0</v>
      </c>
      <c r="FQ29">
        <v>0</v>
      </c>
      <c r="FR29">
        <f t="shared" ref="FR29:FR43" si="44">ROUND(IF(BI29=3,GM29,0),2)</f>
        <v>0</v>
      </c>
      <c r="FS29">
        <v>0</v>
      </c>
      <c r="FX29">
        <v>90</v>
      </c>
      <c r="FY29">
        <v>46</v>
      </c>
      <c r="GA29" t="s">
        <v>3</v>
      </c>
      <c r="GD29">
        <v>1</v>
      </c>
      <c r="GF29">
        <v>330142081</v>
      </c>
      <c r="GG29">
        <v>2</v>
      </c>
      <c r="GH29">
        <v>1</v>
      </c>
      <c r="GI29">
        <v>4</v>
      </c>
      <c r="GJ29">
        <v>0</v>
      </c>
      <c r="GK29">
        <v>0</v>
      </c>
      <c r="GL29">
        <f t="shared" ref="GL29:GL43" si="45">ROUND(IF(AND(BH29=3,BI29=3,FS29&lt;&gt;0),P29,0),2)</f>
        <v>0</v>
      </c>
      <c r="GM29">
        <f t="shared" ref="GM29:GM43" si="46">ROUND(O29+X29+Y29,2)+GX29</f>
        <v>4451.79</v>
      </c>
      <c r="GN29">
        <f t="shared" ref="GN29:GN43" si="47">IF(OR(BI29=0,BI29=1),ROUND(O29+X29+Y29,2),0)</f>
        <v>0</v>
      </c>
      <c r="GO29">
        <f t="shared" ref="GO29:GO43" si="48">IF(BI29=2,ROUND(O29+X29+Y29,2),0)</f>
        <v>4451.79</v>
      </c>
      <c r="GP29">
        <f t="shared" ref="GP29:GP43" si="49">IF(BI29=4,ROUND(O29+X29+Y29,2)+GX29,0)</f>
        <v>0</v>
      </c>
      <c r="GR29">
        <v>0</v>
      </c>
      <c r="GS29">
        <v>3</v>
      </c>
      <c r="GT29">
        <v>0</v>
      </c>
      <c r="GU29" t="s">
        <v>3</v>
      </c>
      <c r="GV29">
        <f t="shared" ref="GV29:GV43" si="50">ROUND((GT29),2)</f>
        <v>0</v>
      </c>
      <c r="GW29">
        <v>1</v>
      </c>
      <c r="GX29">
        <f t="shared" ref="GX29:GX43" si="51">ROUND(HC29*I29,2)</f>
        <v>0</v>
      </c>
      <c r="HA29">
        <v>0</v>
      </c>
      <c r="HB29">
        <v>0</v>
      </c>
      <c r="HC29">
        <f t="shared" ref="HC29:HC43" si="52">GV29*GW29</f>
        <v>0</v>
      </c>
      <c r="HE29" t="s">
        <v>3</v>
      </c>
      <c r="HF29" t="s">
        <v>3</v>
      </c>
      <c r="HM29" t="s">
        <v>3</v>
      </c>
      <c r="HN29" t="s">
        <v>3</v>
      </c>
      <c r="HO29" t="s">
        <v>3</v>
      </c>
      <c r="HP29" t="s">
        <v>3</v>
      </c>
      <c r="HQ29" t="s">
        <v>3</v>
      </c>
      <c r="IK29">
        <v>0</v>
      </c>
    </row>
    <row r="30" spans="1:245" x14ac:dyDescent="0.2">
      <c r="A30">
        <v>17</v>
      </c>
      <c r="B30">
        <v>1</v>
      </c>
      <c r="C30">
        <f>ROW(SmtRes!A61)</f>
        <v>61</v>
      </c>
      <c r="D30">
        <f>ROW(EtalonRes!A61)</f>
        <v>61</v>
      </c>
      <c r="E30" t="s">
        <v>49</v>
      </c>
      <c r="F30" t="s">
        <v>40</v>
      </c>
      <c r="G30" t="s">
        <v>1075</v>
      </c>
      <c r="H30" t="s">
        <v>41</v>
      </c>
      <c r="I30">
        <f>ROUND(1.2/100,9)</f>
        <v>1.2E-2</v>
      </c>
      <c r="J30">
        <v>0</v>
      </c>
      <c r="K30">
        <f>ROUND(1.2/100,9)</f>
        <v>1.2E-2</v>
      </c>
      <c r="O30">
        <f t="shared" si="16"/>
        <v>2289.4299999999998</v>
      </c>
      <c r="P30">
        <f t="shared" si="17"/>
        <v>0</v>
      </c>
      <c r="Q30">
        <f t="shared" si="18"/>
        <v>898.15</v>
      </c>
      <c r="R30">
        <f t="shared" si="19"/>
        <v>198.69</v>
      </c>
      <c r="S30">
        <f t="shared" si="20"/>
        <v>1391.28</v>
      </c>
      <c r="T30">
        <f t="shared" si="21"/>
        <v>0</v>
      </c>
      <c r="U30">
        <f t="shared" si="22"/>
        <v>3.0073649999999996</v>
      </c>
      <c r="V30">
        <f t="shared" si="23"/>
        <v>0.32620784999999997</v>
      </c>
      <c r="W30">
        <f t="shared" si="24"/>
        <v>0</v>
      </c>
      <c r="X30">
        <f t="shared" si="25"/>
        <v>1430.97</v>
      </c>
      <c r="Y30">
        <f t="shared" si="26"/>
        <v>731.39</v>
      </c>
      <c r="AA30">
        <v>60075934</v>
      </c>
      <c r="AB30">
        <f t="shared" si="27"/>
        <v>7631.48</v>
      </c>
      <c r="AC30">
        <f t="shared" si="28"/>
        <v>0</v>
      </c>
      <c r="AD30">
        <f>ROUND(((((((ET30*1.15)*1.15)*0.5))-((((EU30*1.15)*1.15)*0.5)))+AE30),2)</f>
        <v>5263.43</v>
      </c>
      <c r="AE30">
        <f t="shared" si="29"/>
        <v>338.18</v>
      </c>
      <c r="AF30">
        <f t="shared" si="29"/>
        <v>2368.0500000000002</v>
      </c>
      <c r="AG30">
        <f t="shared" si="30"/>
        <v>0</v>
      </c>
      <c r="AH30">
        <f t="shared" si="31"/>
        <v>250.61374999999995</v>
      </c>
      <c r="AI30">
        <f t="shared" si="31"/>
        <v>27.183987499999997</v>
      </c>
      <c r="AJ30">
        <f t="shared" si="32"/>
        <v>0</v>
      </c>
      <c r="AK30">
        <v>13919.98</v>
      </c>
      <c r="AL30">
        <v>2751.05</v>
      </c>
      <c r="AM30">
        <v>7913.32</v>
      </c>
      <c r="AN30">
        <v>464.93</v>
      </c>
      <c r="AO30">
        <v>3255.61</v>
      </c>
      <c r="AP30">
        <v>0</v>
      </c>
      <c r="AQ30">
        <v>379</v>
      </c>
      <c r="AR30">
        <v>41.11</v>
      </c>
      <c r="AS30">
        <v>0</v>
      </c>
      <c r="AT30">
        <v>90</v>
      </c>
      <c r="AU30">
        <v>46</v>
      </c>
      <c r="AV30">
        <v>1</v>
      </c>
      <c r="AW30">
        <v>1</v>
      </c>
      <c r="AZ30">
        <v>1</v>
      </c>
      <c r="BA30">
        <v>48.96</v>
      </c>
      <c r="BB30">
        <v>14.22</v>
      </c>
      <c r="BC30">
        <v>9.56</v>
      </c>
      <c r="BD30" t="s">
        <v>3</v>
      </c>
      <c r="BE30" t="s">
        <v>3</v>
      </c>
      <c r="BF30" t="s">
        <v>3</v>
      </c>
      <c r="BG30" t="s">
        <v>3</v>
      </c>
      <c r="BH30">
        <v>0</v>
      </c>
      <c r="BI30">
        <v>2</v>
      </c>
      <c r="BJ30" t="s">
        <v>42</v>
      </c>
      <c r="BM30">
        <v>112001</v>
      </c>
      <c r="BN30">
        <v>0</v>
      </c>
      <c r="BO30" t="s">
        <v>17</v>
      </c>
      <c r="BP30">
        <v>1</v>
      </c>
      <c r="BQ30">
        <v>26</v>
      </c>
      <c r="BR30">
        <v>0</v>
      </c>
      <c r="BS30">
        <v>48.96</v>
      </c>
      <c r="BT30">
        <v>1</v>
      </c>
      <c r="BU30">
        <v>1</v>
      </c>
      <c r="BV30">
        <v>1</v>
      </c>
      <c r="BW30">
        <v>1</v>
      </c>
      <c r="BX30">
        <v>1</v>
      </c>
      <c r="BY30" t="s">
        <v>3</v>
      </c>
      <c r="BZ30">
        <v>90</v>
      </c>
      <c r="CA30">
        <v>46</v>
      </c>
      <c r="CB30" t="s">
        <v>3</v>
      </c>
      <c r="CE30">
        <v>0</v>
      </c>
      <c r="CF30">
        <v>0</v>
      </c>
      <c r="CG30">
        <v>0</v>
      </c>
      <c r="CM30">
        <v>0</v>
      </c>
      <c r="CN30" t="s">
        <v>1074</v>
      </c>
      <c r="CO30">
        <v>0</v>
      </c>
      <c r="CP30">
        <f t="shared" si="33"/>
        <v>2289.4299999999998</v>
      </c>
      <c r="CQ30">
        <f t="shared" si="34"/>
        <v>0</v>
      </c>
      <c r="CR30">
        <f t="shared" si="35"/>
        <v>74845.974600000001</v>
      </c>
      <c r="CS30">
        <f t="shared" si="36"/>
        <v>16557.292799999999</v>
      </c>
      <c r="CT30">
        <f t="shared" si="37"/>
        <v>115939.72800000002</v>
      </c>
      <c r="CU30">
        <f t="shared" si="38"/>
        <v>0</v>
      </c>
      <c r="CV30">
        <f t="shared" si="39"/>
        <v>250.61374999999995</v>
      </c>
      <c r="CW30">
        <f t="shared" si="40"/>
        <v>27.183987499999997</v>
      </c>
      <c r="CX30">
        <f t="shared" si="41"/>
        <v>0</v>
      </c>
      <c r="CY30">
        <f t="shared" si="42"/>
        <v>1430.973</v>
      </c>
      <c r="CZ30">
        <f t="shared" si="43"/>
        <v>731.38619999999992</v>
      </c>
      <c r="DC30" t="s">
        <v>3</v>
      </c>
      <c r="DD30" t="s">
        <v>18</v>
      </c>
      <c r="DE30" t="s">
        <v>43</v>
      </c>
      <c r="DF30" t="s">
        <v>44</v>
      </c>
      <c r="DG30" t="s">
        <v>44</v>
      </c>
      <c r="DH30" t="s">
        <v>3</v>
      </c>
      <c r="DI30" t="s">
        <v>43</v>
      </c>
      <c r="DJ30" t="s">
        <v>43</v>
      </c>
      <c r="DK30" t="s">
        <v>3</v>
      </c>
      <c r="DL30" t="s">
        <v>3</v>
      </c>
      <c r="DM30" t="s">
        <v>3</v>
      </c>
      <c r="DN30">
        <v>0</v>
      </c>
      <c r="DO30">
        <v>0</v>
      </c>
      <c r="DP30">
        <v>1</v>
      </c>
      <c r="DQ30">
        <v>1</v>
      </c>
      <c r="DU30">
        <v>1003</v>
      </c>
      <c r="DV30" t="s">
        <v>41</v>
      </c>
      <c r="DW30" t="s">
        <v>41</v>
      </c>
      <c r="DX30">
        <v>100</v>
      </c>
      <c r="DZ30" t="s">
        <v>3</v>
      </c>
      <c r="EA30" t="s">
        <v>3</v>
      </c>
      <c r="EB30" t="s">
        <v>3</v>
      </c>
      <c r="EC30" t="s">
        <v>3</v>
      </c>
      <c r="EE30">
        <v>48890620</v>
      </c>
      <c r="EF30">
        <v>26</v>
      </c>
      <c r="EG30" t="s">
        <v>45</v>
      </c>
      <c r="EH30">
        <v>54</v>
      </c>
      <c r="EI30" t="s">
        <v>46</v>
      </c>
      <c r="EJ30">
        <v>2</v>
      </c>
      <c r="EK30">
        <v>112001</v>
      </c>
      <c r="EL30" t="s">
        <v>46</v>
      </c>
      <c r="EM30" t="s">
        <v>47</v>
      </c>
      <c r="EO30" t="s">
        <v>48</v>
      </c>
      <c r="EQ30">
        <v>768</v>
      </c>
      <c r="ER30">
        <v>13919.98</v>
      </c>
      <c r="ES30">
        <v>2751.05</v>
      </c>
      <c r="ET30">
        <v>7913.32</v>
      </c>
      <c r="EU30">
        <v>464.93</v>
      </c>
      <c r="EV30">
        <v>3255.61</v>
      </c>
      <c r="EW30">
        <v>379</v>
      </c>
      <c r="EX30">
        <v>41.11</v>
      </c>
      <c r="EY30">
        <v>0</v>
      </c>
      <c r="FQ30">
        <v>0</v>
      </c>
      <c r="FR30">
        <f t="shared" si="44"/>
        <v>0</v>
      </c>
      <c r="FS30">
        <v>0</v>
      </c>
      <c r="FX30">
        <v>90</v>
      </c>
      <c r="FY30">
        <v>46</v>
      </c>
      <c r="GA30" t="s">
        <v>3</v>
      </c>
      <c r="GD30">
        <v>1</v>
      </c>
      <c r="GF30">
        <v>-902307504</v>
      </c>
      <c r="GG30">
        <v>2</v>
      </c>
      <c r="GH30">
        <v>1</v>
      </c>
      <c r="GI30">
        <v>4</v>
      </c>
      <c r="GJ30">
        <v>0</v>
      </c>
      <c r="GK30">
        <v>0</v>
      </c>
      <c r="GL30">
        <f t="shared" si="45"/>
        <v>0</v>
      </c>
      <c r="GM30">
        <f t="shared" si="46"/>
        <v>4451.79</v>
      </c>
      <c r="GN30">
        <f t="shared" si="47"/>
        <v>0</v>
      </c>
      <c r="GO30">
        <f t="shared" si="48"/>
        <v>4451.79</v>
      </c>
      <c r="GP30">
        <f t="shared" si="49"/>
        <v>0</v>
      </c>
      <c r="GR30">
        <v>0</v>
      </c>
      <c r="GS30">
        <v>3</v>
      </c>
      <c r="GT30">
        <v>0</v>
      </c>
      <c r="GU30" t="s">
        <v>3</v>
      </c>
      <c r="GV30">
        <f t="shared" si="50"/>
        <v>0</v>
      </c>
      <c r="GW30">
        <v>1</v>
      </c>
      <c r="GX30">
        <f t="shared" si="51"/>
        <v>0</v>
      </c>
      <c r="HA30">
        <v>0</v>
      </c>
      <c r="HB30">
        <v>0</v>
      </c>
      <c r="HC30">
        <f t="shared" si="52"/>
        <v>0</v>
      </c>
      <c r="HE30" t="s">
        <v>3</v>
      </c>
      <c r="HF30" t="s">
        <v>3</v>
      </c>
      <c r="HM30" t="s">
        <v>3</v>
      </c>
      <c r="HN30" t="s">
        <v>3</v>
      </c>
      <c r="HO30" t="s">
        <v>3</v>
      </c>
      <c r="HP30" t="s">
        <v>3</v>
      </c>
      <c r="HQ30" t="s">
        <v>3</v>
      </c>
      <c r="IK30">
        <v>0</v>
      </c>
    </row>
    <row r="31" spans="1:245" x14ac:dyDescent="0.2">
      <c r="A31">
        <v>17</v>
      </c>
      <c r="B31">
        <v>1</v>
      </c>
      <c r="C31">
        <f>ROW(SmtRes!A74)</f>
        <v>74</v>
      </c>
      <c r="D31">
        <f>ROW(EtalonRes!A74)</f>
        <v>74</v>
      </c>
      <c r="E31" t="s">
        <v>50</v>
      </c>
      <c r="F31" t="s">
        <v>51</v>
      </c>
      <c r="G31" t="s">
        <v>1076</v>
      </c>
      <c r="H31" t="s">
        <v>41</v>
      </c>
      <c r="I31">
        <f>ROUND(20.23/100,9)</f>
        <v>0.20230000000000001</v>
      </c>
      <c r="J31">
        <v>0</v>
      </c>
      <c r="K31">
        <f>ROUND(20.23/100,9)</f>
        <v>0.20230000000000001</v>
      </c>
      <c r="O31">
        <f t="shared" si="16"/>
        <v>27055.17</v>
      </c>
      <c r="P31">
        <f t="shared" si="17"/>
        <v>0</v>
      </c>
      <c r="Q31">
        <f t="shared" si="18"/>
        <v>10841.13</v>
      </c>
      <c r="R31">
        <f t="shared" si="19"/>
        <v>2360.27</v>
      </c>
      <c r="S31">
        <f t="shared" si="20"/>
        <v>16214.04</v>
      </c>
      <c r="T31">
        <f t="shared" si="21"/>
        <v>0</v>
      </c>
      <c r="U31">
        <f t="shared" si="22"/>
        <v>35.047969249999994</v>
      </c>
      <c r="V31">
        <f t="shared" si="23"/>
        <v>3.8806930837499998</v>
      </c>
      <c r="W31">
        <f t="shared" si="24"/>
        <v>0</v>
      </c>
      <c r="X31">
        <f t="shared" si="25"/>
        <v>16716.88</v>
      </c>
      <c r="Y31">
        <f t="shared" si="26"/>
        <v>8544.18</v>
      </c>
      <c r="AA31">
        <v>60075934</v>
      </c>
      <c r="AB31">
        <f t="shared" si="27"/>
        <v>5405.61</v>
      </c>
      <c r="AC31">
        <f t="shared" si="28"/>
        <v>0</v>
      </c>
      <c r="AD31">
        <f>ROUND(((((((ET31*1.15)*1.15)*0.5))-((((EU31*1.15)*1.15)*0.5)))+AE31),2)</f>
        <v>3768.59</v>
      </c>
      <c r="AE31">
        <f t="shared" si="29"/>
        <v>238.3</v>
      </c>
      <c r="AF31">
        <f t="shared" si="29"/>
        <v>1637.02</v>
      </c>
      <c r="AG31">
        <f t="shared" si="30"/>
        <v>0</v>
      </c>
      <c r="AH31">
        <f t="shared" si="31"/>
        <v>173.24749999999997</v>
      </c>
      <c r="AI31">
        <f t="shared" si="31"/>
        <v>19.182862499999999</v>
      </c>
      <c r="AJ31">
        <f t="shared" si="32"/>
        <v>0</v>
      </c>
      <c r="AK31">
        <v>9344.7800000000007</v>
      </c>
      <c r="AL31">
        <v>1427.78</v>
      </c>
      <c r="AM31">
        <v>5666.42</v>
      </c>
      <c r="AN31">
        <v>327.61</v>
      </c>
      <c r="AO31">
        <v>2250.58</v>
      </c>
      <c r="AP31">
        <v>0</v>
      </c>
      <c r="AQ31">
        <v>262</v>
      </c>
      <c r="AR31">
        <v>29.01</v>
      </c>
      <c r="AS31">
        <v>0</v>
      </c>
      <c r="AT31">
        <v>90</v>
      </c>
      <c r="AU31">
        <v>46</v>
      </c>
      <c r="AV31">
        <v>1</v>
      </c>
      <c r="AW31">
        <v>1</v>
      </c>
      <c r="AZ31">
        <v>1</v>
      </c>
      <c r="BA31">
        <v>48.96</v>
      </c>
      <c r="BB31">
        <v>14.22</v>
      </c>
      <c r="BC31">
        <v>9.56</v>
      </c>
      <c r="BD31" t="s">
        <v>3</v>
      </c>
      <c r="BE31" t="s">
        <v>3</v>
      </c>
      <c r="BF31" t="s">
        <v>3</v>
      </c>
      <c r="BG31" t="s">
        <v>3</v>
      </c>
      <c r="BH31">
        <v>0</v>
      </c>
      <c r="BI31">
        <v>2</v>
      </c>
      <c r="BJ31" t="s">
        <v>52</v>
      </c>
      <c r="BM31">
        <v>112001</v>
      </c>
      <c r="BN31">
        <v>0</v>
      </c>
      <c r="BO31" t="s">
        <v>17</v>
      </c>
      <c r="BP31">
        <v>1</v>
      </c>
      <c r="BQ31">
        <v>26</v>
      </c>
      <c r="BR31">
        <v>0</v>
      </c>
      <c r="BS31">
        <v>48.96</v>
      </c>
      <c r="BT31">
        <v>1</v>
      </c>
      <c r="BU31">
        <v>1</v>
      </c>
      <c r="BV31">
        <v>1</v>
      </c>
      <c r="BW31">
        <v>1</v>
      </c>
      <c r="BX31">
        <v>1</v>
      </c>
      <c r="BY31" t="s">
        <v>3</v>
      </c>
      <c r="BZ31">
        <v>90</v>
      </c>
      <c r="CA31">
        <v>46</v>
      </c>
      <c r="CB31" t="s">
        <v>3</v>
      </c>
      <c r="CE31">
        <v>0</v>
      </c>
      <c r="CF31">
        <v>0</v>
      </c>
      <c r="CG31">
        <v>0</v>
      </c>
      <c r="CM31">
        <v>0</v>
      </c>
      <c r="CN31" t="s">
        <v>1074</v>
      </c>
      <c r="CO31">
        <v>0</v>
      </c>
      <c r="CP31">
        <f t="shared" si="33"/>
        <v>27055.17</v>
      </c>
      <c r="CQ31">
        <f t="shared" si="34"/>
        <v>0</v>
      </c>
      <c r="CR31">
        <f t="shared" si="35"/>
        <v>53589.349800000004</v>
      </c>
      <c r="CS31">
        <f t="shared" si="36"/>
        <v>11667.168000000001</v>
      </c>
      <c r="CT31">
        <f t="shared" si="37"/>
        <v>80148.499200000006</v>
      </c>
      <c r="CU31">
        <f t="shared" si="38"/>
        <v>0</v>
      </c>
      <c r="CV31">
        <f t="shared" si="39"/>
        <v>173.24749999999997</v>
      </c>
      <c r="CW31">
        <f t="shared" si="40"/>
        <v>19.182862499999999</v>
      </c>
      <c r="CX31">
        <f t="shared" si="41"/>
        <v>0</v>
      </c>
      <c r="CY31">
        <f t="shared" si="42"/>
        <v>16716.879000000001</v>
      </c>
      <c r="CZ31">
        <f t="shared" si="43"/>
        <v>8544.1826000000001</v>
      </c>
      <c r="DC31" t="s">
        <v>3</v>
      </c>
      <c r="DD31" t="s">
        <v>18</v>
      </c>
      <c r="DE31" t="s">
        <v>43</v>
      </c>
      <c r="DF31" t="s">
        <v>44</v>
      </c>
      <c r="DG31" t="s">
        <v>44</v>
      </c>
      <c r="DH31" t="s">
        <v>3</v>
      </c>
      <c r="DI31" t="s">
        <v>43</v>
      </c>
      <c r="DJ31" t="s">
        <v>43</v>
      </c>
      <c r="DK31" t="s">
        <v>3</v>
      </c>
      <c r="DL31" t="s">
        <v>3</v>
      </c>
      <c r="DM31" t="s">
        <v>3</v>
      </c>
      <c r="DN31">
        <v>0</v>
      </c>
      <c r="DO31">
        <v>0</v>
      </c>
      <c r="DP31">
        <v>1</v>
      </c>
      <c r="DQ31">
        <v>1</v>
      </c>
      <c r="DU31">
        <v>1003</v>
      </c>
      <c r="DV31" t="s">
        <v>41</v>
      </c>
      <c r="DW31" t="s">
        <v>41</v>
      </c>
      <c r="DX31">
        <v>100</v>
      </c>
      <c r="DZ31" t="s">
        <v>3</v>
      </c>
      <c r="EA31" t="s">
        <v>3</v>
      </c>
      <c r="EB31" t="s">
        <v>3</v>
      </c>
      <c r="EC31" t="s">
        <v>3</v>
      </c>
      <c r="EE31">
        <v>48890620</v>
      </c>
      <c r="EF31">
        <v>26</v>
      </c>
      <c r="EG31" t="s">
        <v>45</v>
      </c>
      <c r="EH31">
        <v>54</v>
      </c>
      <c r="EI31" t="s">
        <v>46</v>
      </c>
      <c r="EJ31">
        <v>2</v>
      </c>
      <c r="EK31">
        <v>112001</v>
      </c>
      <c r="EL31" t="s">
        <v>46</v>
      </c>
      <c r="EM31" t="s">
        <v>47</v>
      </c>
      <c r="EO31" t="s">
        <v>48</v>
      </c>
      <c r="EQ31">
        <v>768</v>
      </c>
      <c r="ER31">
        <v>9344.7800000000007</v>
      </c>
      <c r="ES31">
        <v>1427.78</v>
      </c>
      <c r="ET31">
        <v>5666.42</v>
      </c>
      <c r="EU31">
        <v>327.61</v>
      </c>
      <c r="EV31">
        <v>2250.58</v>
      </c>
      <c r="EW31">
        <v>262</v>
      </c>
      <c r="EX31">
        <v>29.01</v>
      </c>
      <c r="EY31">
        <v>0</v>
      </c>
      <c r="FQ31">
        <v>0</v>
      </c>
      <c r="FR31">
        <f t="shared" si="44"/>
        <v>0</v>
      </c>
      <c r="FS31">
        <v>0</v>
      </c>
      <c r="FX31">
        <v>90</v>
      </c>
      <c r="FY31">
        <v>46</v>
      </c>
      <c r="GA31" t="s">
        <v>3</v>
      </c>
      <c r="GD31">
        <v>1</v>
      </c>
      <c r="GF31">
        <v>-1297286893</v>
      </c>
      <c r="GG31">
        <v>2</v>
      </c>
      <c r="GH31">
        <v>1</v>
      </c>
      <c r="GI31">
        <v>4</v>
      </c>
      <c r="GJ31">
        <v>0</v>
      </c>
      <c r="GK31">
        <v>0</v>
      </c>
      <c r="GL31">
        <f t="shared" si="45"/>
        <v>0</v>
      </c>
      <c r="GM31">
        <f t="shared" si="46"/>
        <v>52316.23</v>
      </c>
      <c r="GN31">
        <f t="shared" si="47"/>
        <v>0</v>
      </c>
      <c r="GO31">
        <f t="shared" si="48"/>
        <v>52316.23</v>
      </c>
      <c r="GP31">
        <f t="shared" si="49"/>
        <v>0</v>
      </c>
      <c r="GR31">
        <v>0</v>
      </c>
      <c r="GS31">
        <v>3</v>
      </c>
      <c r="GT31">
        <v>0</v>
      </c>
      <c r="GU31" t="s">
        <v>3</v>
      </c>
      <c r="GV31">
        <f t="shared" si="50"/>
        <v>0</v>
      </c>
      <c r="GW31">
        <v>1</v>
      </c>
      <c r="GX31">
        <f t="shared" si="51"/>
        <v>0</v>
      </c>
      <c r="HA31">
        <v>0</v>
      </c>
      <c r="HB31">
        <v>0</v>
      </c>
      <c r="HC31">
        <f t="shared" si="52"/>
        <v>0</v>
      </c>
      <c r="HE31" t="s">
        <v>3</v>
      </c>
      <c r="HF31" t="s">
        <v>3</v>
      </c>
      <c r="HM31" t="s">
        <v>3</v>
      </c>
      <c r="HN31" t="s">
        <v>3</v>
      </c>
      <c r="HO31" t="s">
        <v>3</v>
      </c>
      <c r="HP31" t="s">
        <v>3</v>
      </c>
      <c r="HQ31" t="s">
        <v>3</v>
      </c>
      <c r="IK31">
        <v>0</v>
      </c>
    </row>
    <row r="32" spans="1:245" x14ac:dyDescent="0.2">
      <c r="A32">
        <v>17</v>
      </c>
      <c r="B32">
        <v>1</v>
      </c>
      <c r="C32">
        <f>ROW(SmtRes!A87)</f>
        <v>87</v>
      </c>
      <c r="D32">
        <f>ROW(EtalonRes!A87)</f>
        <v>87</v>
      </c>
      <c r="E32" t="s">
        <v>53</v>
      </c>
      <c r="F32" t="s">
        <v>54</v>
      </c>
      <c r="G32" t="s">
        <v>1077</v>
      </c>
      <c r="H32" t="s">
        <v>41</v>
      </c>
      <c r="I32">
        <f>ROUND(17.82/100,9)</f>
        <v>0.1782</v>
      </c>
      <c r="J32">
        <v>0</v>
      </c>
      <c r="K32">
        <f>ROUND(17.82/100,9)</f>
        <v>0.1782</v>
      </c>
      <c r="O32">
        <f t="shared" si="16"/>
        <v>15647.96</v>
      </c>
      <c r="P32">
        <f t="shared" si="17"/>
        <v>0</v>
      </c>
      <c r="Q32">
        <f t="shared" si="18"/>
        <v>7034.88</v>
      </c>
      <c r="R32">
        <f t="shared" si="19"/>
        <v>1480.84</v>
      </c>
      <c r="S32">
        <f t="shared" si="20"/>
        <v>8613.08</v>
      </c>
      <c r="T32">
        <f t="shared" si="21"/>
        <v>0</v>
      </c>
      <c r="U32">
        <f t="shared" si="22"/>
        <v>18.617890499999998</v>
      </c>
      <c r="V32">
        <f t="shared" si="23"/>
        <v>2.4544978424999995</v>
      </c>
      <c r="W32">
        <f t="shared" si="24"/>
        <v>0</v>
      </c>
      <c r="X32">
        <f t="shared" si="25"/>
        <v>9084.5300000000007</v>
      </c>
      <c r="Y32">
        <f t="shared" si="26"/>
        <v>4643.2</v>
      </c>
      <c r="AA32">
        <v>60075934</v>
      </c>
      <c r="AB32">
        <f t="shared" si="27"/>
        <v>3763.4</v>
      </c>
      <c r="AC32">
        <f t="shared" si="28"/>
        <v>0</v>
      </c>
      <c r="AD32">
        <f>ROUND(((((((ET32*1.15)*1.15)*0.5))-((((EU32*1.15)*1.15)*0.5)))+AE32),2)</f>
        <v>2776.19</v>
      </c>
      <c r="AE32">
        <f t="shared" si="29"/>
        <v>169.73</v>
      </c>
      <c r="AF32">
        <f t="shared" si="29"/>
        <v>987.21</v>
      </c>
      <c r="AG32">
        <f t="shared" si="30"/>
        <v>0</v>
      </c>
      <c r="AH32">
        <f t="shared" si="31"/>
        <v>104.47749999999999</v>
      </c>
      <c r="AI32">
        <f t="shared" si="31"/>
        <v>13.773837499999997</v>
      </c>
      <c r="AJ32">
        <f t="shared" si="32"/>
        <v>0</v>
      </c>
      <c r="AK32">
        <v>5951.37</v>
      </c>
      <c r="AL32">
        <v>419.1</v>
      </c>
      <c r="AM32">
        <v>4175.05</v>
      </c>
      <c r="AN32">
        <v>233.34</v>
      </c>
      <c r="AO32">
        <v>1357.22</v>
      </c>
      <c r="AP32">
        <v>0</v>
      </c>
      <c r="AQ32">
        <v>158</v>
      </c>
      <c r="AR32">
        <v>20.83</v>
      </c>
      <c r="AS32">
        <v>0</v>
      </c>
      <c r="AT32">
        <v>90</v>
      </c>
      <c r="AU32">
        <v>46</v>
      </c>
      <c r="AV32">
        <v>1</v>
      </c>
      <c r="AW32">
        <v>1</v>
      </c>
      <c r="AZ32">
        <v>1</v>
      </c>
      <c r="BA32">
        <v>48.96</v>
      </c>
      <c r="BB32">
        <v>14.22</v>
      </c>
      <c r="BC32">
        <v>9.56</v>
      </c>
      <c r="BD32" t="s">
        <v>3</v>
      </c>
      <c r="BE32" t="s">
        <v>3</v>
      </c>
      <c r="BF32" t="s">
        <v>3</v>
      </c>
      <c r="BG32" t="s">
        <v>3</v>
      </c>
      <c r="BH32">
        <v>0</v>
      </c>
      <c r="BI32">
        <v>2</v>
      </c>
      <c r="BJ32" t="s">
        <v>55</v>
      </c>
      <c r="BM32">
        <v>112001</v>
      </c>
      <c r="BN32">
        <v>0</v>
      </c>
      <c r="BO32" t="s">
        <v>17</v>
      </c>
      <c r="BP32">
        <v>1</v>
      </c>
      <c r="BQ32">
        <v>26</v>
      </c>
      <c r="BR32">
        <v>0</v>
      </c>
      <c r="BS32">
        <v>48.96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3</v>
      </c>
      <c r="BZ32">
        <v>90</v>
      </c>
      <c r="CA32">
        <v>46</v>
      </c>
      <c r="CB32" t="s">
        <v>3</v>
      </c>
      <c r="CE32">
        <v>0</v>
      </c>
      <c r="CF32">
        <v>0</v>
      </c>
      <c r="CG32">
        <v>0</v>
      </c>
      <c r="CM32">
        <v>0</v>
      </c>
      <c r="CN32" t="s">
        <v>1074</v>
      </c>
      <c r="CO32">
        <v>0</v>
      </c>
      <c r="CP32">
        <f t="shared" si="33"/>
        <v>15647.96</v>
      </c>
      <c r="CQ32">
        <f t="shared" si="34"/>
        <v>0</v>
      </c>
      <c r="CR32">
        <f t="shared" si="35"/>
        <v>39477.421800000004</v>
      </c>
      <c r="CS32">
        <f t="shared" si="36"/>
        <v>8309.9807999999994</v>
      </c>
      <c r="CT32">
        <f t="shared" si="37"/>
        <v>48333.801600000006</v>
      </c>
      <c r="CU32">
        <f t="shared" si="38"/>
        <v>0</v>
      </c>
      <c r="CV32">
        <f t="shared" si="39"/>
        <v>104.47749999999999</v>
      </c>
      <c r="CW32">
        <f t="shared" si="40"/>
        <v>13.773837499999997</v>
      </c>
      <c r="CX32">
        <f t="shared" si="41"/>
        <v>0</v>
      </c>
      <c r="CY32">
        <f t="shared" si="42"/>
        <v>9084.5280000000002</v>
      </c>
      <c r="CZ32">
        <f t="shared" si="43"/>
        <v>4643.2031999999999</v>
      </c>
      <c r="DC32" t="s">
        <v>3</v>
      </c>
      <c r="DD32" t="s">
        <v>18</v>
      </c>
      <c r="DE32" t="s">
        <v>43</v>
      </c>
      <c r="DF32" t="s">
        <v>44</v>
      </c>
      <c r="DG32" t="s">
        <v>44</v>
      </c>
      <c r="DH32" t="s">
        <v>3</v>
      </c>
      <c r="DI32" t="s">
        <v>43</v>
      </c>
      <c r="DJ32" t="s">
        <v>43</v>
      </c>
      <c r="DK32" t="s">
        <v>3</v>
      </c>
      <c r="DL32" t="s">
        <v>3</v>
      </c>
      <c r="DM32" t="s">
        <v>3</v>
      </c>
      <c r="DN32">
        <v>0</v>
      </c>
      <c r="DO32">
        <v>0</v>
      </c>
      <c r="DP32">
        <v>1</v>
      </c>
      <c r="DQ32">
        <v>1</v>
      </c>
      <c r="DU32">
        <v>1003</v>
      </c>
      <c r="DV32" t="s">
        <v>41</v>
      </c>
      <c r="DW32" t="s">
        <v>41</v>
      </c>
      <c r="DX32">
        <v>100</v>
      </c>
      <c r="DZ32" t="s">
        <v>3</v>
      </c>
      <c r="EA32" t="s">
        <v>3</v>
      </c>
      <c r="EB32" t="s">
        <v>3</v>
      </c>
      <c r="EC32" t="s">
        <v>3</v>
      </c>
      <c r="EE32">
        <v>48890620</v>
      </c>
      <c r="EF32">
        <v>26</v>
      </c>
      <c r="EG32" t="s">
        <v>45</v>
      </c>
      <c r="EH32">
        <v>54</v>
      </c>
      <c r="EI32" t="s">
        <v>46</v>
      </c>
      <c r="EJ32">
        <v>2</v>
      </c>
      <c r="EK32">
        <v>112001</v>
      </c>
      <c r="EL32" t="s">
        <v>46</v>
      </c>
      <c r="EM32" t="s">
        <v>47</v>
      </c>
      <c r="EO32" t="s">
        <v>48</v>
      </c>
      <c r="EQ32">
        <v>768</v>
      </c>
      <c r="ER32">
        <v>5951.37</v>
      </c>
      <c r="ES32">
        <v>419.1</v>
      </c>
      <c r="ET32">
        <v>4175.05</v>
      </c>
      <c r="EU32">
        <v>233.34</v>
      </c>
      <c r="EV32">
        <v>1357.22</v>
      </c>
      <c r="EW32">
        <v>158</v>
      </c>
      <c r="EX32">
        <v>20.83</v>
      </c>
      <c r="EY32">
        <v>0</v>
      </c>
      <c r="FQ32">
        <v>0</v>
      </c>
      <c r="FR32">
        <f t="shared" si="44"/>
        <v>0</v>
      </c>
      <c r="FS32">
        <v>0</v>
      </c>
      <c r="FX32">
        <v>90</v>
      </c>
      <c r="FY32">
        <v>46</v>
      </c>
      <c r="GA32" t="s">
        <v>3</v>
      </c>
      <c r="GD32">
        <v>1</v>
      </c>
      <c r="GF32">
        <v>2120989218</v>
      </c>
      <c r="GG32">
        <v>2</v>
      </c>
      <c r="GH32">
        <v>1</v>
      </c>
      <c r="GI32">
        <v>4</v>
      </c>
      <c r="GJ32">
        <v>0</v>
      </c>
      <c r="GK32">
        <v>0</v>
      </c>
      <c r="GL32">
        <f t="shared" si="45"/>
        <v>0</v>
      </c>
      <c r="GM32">
        <f t="shared" si="46"/>
        <v>29375.69</v>
      </c>
      <c r="GN32">
        <f t="shared" si="47"/>
        <v>0</v>
      </c>
      <c r="GO32">
        <f t="shared" si="48"/>
        <v>29375.69</v>
      </c>
      <c r="GP32">
        <f t="shared" si="49"/>
        <v>0</v>
      </c>
      <c r="GR32">
        <v>0</v>
      </c>
      <c r="GS32">
        <v>3</v>
      </c>
      <c r="GT32">
        <v>0</v>
      </c>
      <c r="GU32" t="s">
        <v>3</v>
      </c>
      <c r="GV32">
        <f t="shared" si="50"/>
        <v>0</v>
      </c>
      <c r="GW32">
        <v>1</v>
      </c>
      <c r="GX32">
        <f t="shared" si="51"/>
        <v>0</v>
      </c>
      <c r="HA32">
        <v>0</v>
      </c>
      <c r="HB32">
        <v>0</v>
      </c>
      <c r="HC32">
        <f t="shared" si="52"/>
        <v>0</v>
      </c>
      <c r="HE32" t="s">
        <v>3</v>
      </c>
      <c r="HF32" t="s">
        <v>3</v>
      </c>
      <c r="HM32" t="s">
        <v>3</v>
      </c>
      <c r="HN32" t="s">
        <v>3</v>
      </c>
      <c r="HO32" t="s">
        <v>3</v>
      </c>
      <c r="HP32" t="s">
        <v>3</v>
      </c>
      <c r="HQ32" t="s">
        <v>3</v>
      </c>
      <c r="IK32">
        <v>0</v>
      </c>
    </row>
    <row r="33" spans="1:245" x14ac:dyDescent="0.2">
      <c r="A33">
        <v>17</v>
      </c>
      <c r="B33">
        <v>1</v>
      </c>
      <c r="C33">
        <f>ROW(SmtRes!A93)</f>
        <v>93</v>
      </c>
      <c r="D33">
        <f>ROW(EtalonRes!A93)</f>
        <v>93</v>
      </c>
      <c r="E33" t="s">
        <v>56</v>
      </c>
      <c r="F33" t="s">
        <v>57</v>
      </c>
      <c r="G33" t="s">
        <v>1078</v>
      </c>
      <c r="H33" t="s">
        <v>27</v>
      </c>
      <c r="I33">
        <v>2</v>
      </c>
      <c r="J33">
        <v>0</v>
      </c>
      <c r="K33">
        <v>2</v>
      </c>
      <c r="O33">
        <f t="shared" si="16"/>
        <v>34043.46</v>
      </c>
      <c r="P33">
        <f t="shared" si="17"/>
        <v>0</v>
      </c>
      <c r="Q33">
        <f t="shared" si="18"/>
        <v>15233.03</v>
      </c>
      <c r="R33">
        <f t="shared" si="19"/>
        <v>6072.02</v>
      </c>
      <c r="S33">
        <f t="shared" si="20"/>
        <v>18810.43</v>
      </c>
      <c r="T33">
        <f t="shared" si="21"/>
        <v>0</v>
      </c>
      <c r="U33">
        <f t="shared" si="22"/>
        <v>40.658939999999987</v>
      </c>
      <c r="V33">
        <f t="shared" si="23"/>
        <v>9.7283099999999987</v>
      </c>
      <c r="W33">
        <f t="shared" si="24"/>
        <v>0</v>
      </c>
      <c r="X33">
        <f t="shared" si="25"/>
        <v>22394.21</v>
      </c>
      <c r="Y33">
        <f t="shared" si="26"/>
        <v>11445.93</v>
      </c>
      <c r="AA33">
        <v>60075934</v>
      </c>
      <c r="AB33">
        <f t="shared" si="27"/>
        <v>727.72</v>
      </c>
      <c r="AC33">
        <f t="shared" si="28"/>
        <v>0</v>
      </c>
      <c r="AD33">
        <f>ROUND(((((((ET33*1.15)*1.15)*0.6))-((((EU33*1.15)*1.15)*0.6)))+AE33),2)</f>
        <v>535.62</v>
      </c>
      <c r="AE33">
        <f>ROUND((((((EU33*1.15)*1.1)*1.15)*0.6)),2)</f>
        <v>62.01</v>
      </c>
      <c r="AF33">
        <f>ROUND((((((EV33*1.15)*1.1)*1.15)*0.6)),2)</f>
        <v>192.1</v>
      </c>
      <c r="AG33">
        <f t="shared" si="30"/>
        <v>0</v>
      </c>
      <c r="AH33">
        <f>((((EW33*1.15)*1.15)*0.6))</f>
        <v>20.329469999999993</v>
      </c>
      <c r="AI33">
        <f>((((EX33*1.15)*1.15)*0.6))</f>
        <v>4.8641549999999993</v>
      </c>
      <c r="AJ33">
        <f t="shared" si="32"/>
        <v>0</v>
      </c>
      <c r="AK33">
        <v>928.36</v>
      </c>
      <c r="AL33">
        <v>40.380000000000003</v>
      </c>
      <c r="AM33">
        <v>667.9</v>
      </c>
      <c r="AN33">
        <v>71.040000000000006</v>
      </c>
      <c r="AO33">
        <v>220.08</v>
      </c>
      <c r="AP33">
        <v>0</v>
      </c>
      <c r="AQ33">
        <v>25.62</v>
      </c>
      <c r="AR33">
        <v>6.13</v>
      </c>
      <c r="AS33">
        <v>0</v>
      </c>
      <c r="AT33">
        <v>90</v>
      </c>
      <c r="AU33">
        <v>46</v>
      </c>
      <c r="AV33">
        <v>1</v>
      </c>
      <c r="AW33">
        <v>1</v>
      </c>
      <c r="AZ33">
        <v>1</v>
      </c>
      <c r="BA33">
        <v>48.96</v>
      </c>
      <c r="BB33">
        <v>14.22</v>
      </c>
      <c r="BC33">
        <v>9.56</v>
      </c>
      <c r="BD33" t="s">
        <v>3</v>
      </c>
      <c r="BE33" t="s">
        <v>3</v>
      </c>
      <c r="BF33" t="s">
        <v>3</v>
      </c>
      <c r="BG33" t="s">
        <v>3</v>
      </c>
      <c r="BH33">
        <v>0</v>
      </c>
      <c r="BI33">
        <v>2</v>
      </c>
      <c r="BJ33" t="s">
        <v>58</v>
      </c>
      <c r="BM33">
        <v>112001</v>
      </c>
      <c r="BN33">
        <v>0</v>
      </c>
      <c r="BO33" t="s">
        <v>17</v>
      </c>
      <c r="BP33">
        <v>1</v>
      </c>
      <c r="BQ33">
        <v>26</v>
      </c>
      <c r="BR33">
        <v>0</v>
      </c>
      <c r="BS33">
        <v>48.96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3</v>
      </c>
      <c r="BZ33">
        <v>90</v>
      </c>
      <c r="CA33">
        <v>46</v>
      </c>
      <c r="CB33" t="s">
        <v>3</v>
      </c>
      <c r="CE33">
        <v>0</v>
      </c>
      <c r="CF33">
        <v>0</v>
      </c>
      <c r="CG33">
        <v>0</v>
      </c>
      <c r="CM33">
        <v>0</v>
      </c>
      <c r="CN33" t="s">
        <v>1079</v>
      </c>
      <c r="CO33">
        <v>0</v>
      </c>
      <c r="CP33">
        <f t="shared" si="33"/>
        <v>34043.46</v>
      </c>
      <c r="CQ33">
        <f t="shared" si="34"/>
        <v>0</v>
      </c>
      <c r="CR33">
        <f t="shared" si="35"/>
        <v>7616.5164000000004</v>
      </c>
      <c r="CS33">
        <f t="shared" si="36"/>
        <v>3036.0095999999999</v>
      </c>
      <c r="CT33">
        <f t="shared" si="37"/>
        <v>9405.2160000000003</v>
      </c>
      <c r="CU33">
        <f t="shared" si="38"/>
        <v>0</v>
      </c>
      <c r="CV33">
        <f t="shared" si="39"/>
        <v>20.329469999999993</v>
      </c>
      <c r="CW33">
        <f t="shared" si="40"/>
        <v>4.8641549999999993</v>
      </c>
      <c r="CX33">
        <f t="shared" si="41"/>
        <v>0</v>
      </c>
      <c r="CY33">
        <f t="shared" si="42"/>
        <v>22394.205000000002</v>
      </c>
      <c r="CZ33">
        <f t="shared" si="43"/>
        <v>11445.927</v>
      </c>
      <c r="DC33" t="s">
        <v>3</v>
      </c>
      <c r="DD33" t="s">
        <v>18</v>
      </c>
      <c r="DE33" t="s">
        <v>59</v>
      </c>
      <c r="DF33" t="s">
        <v>60</v>
      </c>
      <c r="DG33" t="s">
        <v>60</v>
      </c>
      <c r="DH33" t="s">
        <v>3</v>
      </c>
      <c r="DI33" t="s">
        <v>59</v>
      </c>
      <c r="DJ33" t="s">
        <v>59</v>
      </c>
      <c r="DK33" t="s">
        <v>3</v>
      </c>
      <c r="DL33" t="s">
        <v>3</v>
      </c>
      <c r="DM33" t="s">
        <v>3</v>
      </c>
      <c r="DN33">
        <v>0</v>
      </c>
      <c r="DO33">
        <v>0</v>
      </c>
      <c r="DP33">
        <v>1</v>
      </c>
      <c r="DQ33">
        <v>1</v>
      </c>
      <c r="DU33">
        <v>1010</v>
      </c>
      <c r="DV33" t="s">
        <v>27</v>
      </c>
      <c r="DW33" t="s">
        <v>27</v>
      </c>
      <c r="DX33">
        <v>1</v>
      </c>
      <c r="DZ33" t="s">
        <v>3</v>
      </c>
      <c r="EA33" t="s">
        <v>3</v>
      </c>
      <c r="EB33" t="s">
        <v>3</v>
      </c>
      <c r="EC33" t="s">
        <v>3</v>
      </c>
      <c r="EE33">
        <v>48890620</v>
      </c>
      <c r="EF33">
        <v>26</v>
      </c>
      <c r="EG33" t="s">
        <v>45</v>
      </c>
      <c r="EH33">
        <v>54</v>
      </c>
      <c r="EI33" t="s">
        <v>46</v>
      </c>
      <c r="EJ33">
        <v>2</v>
      </c>
      <c r="EK33">
        <v>112001</v>
      </c>
      <c r="EL33" t="s">
        <v>46</v>
      </c>
      <c r="EM33" t="s">
        <v>47</v>
      </c>
      <c r="EO33" t="s">
        <v>61</v>
      </c>
      <c r="EQ33">
        <v>768</v>
      </c>
      <c r="ER33">
        <v>928.36</v>
      </c>
      <c r="ES33">
        <v>40.380000000000003</v>
      </c>
      <c r="ET33">
        <v>667.9</v>
      </c>
      <c r="EU33">
        <v>71.040000000000006</v>
      </c>
      <c r="EV33">
        <v>220.08</v>
      </c>
      <c r="EW33">
        <v>25.62</v>
      </c>
      <c r="EX33">
        <v>6.13</v>
      </c>
      <c r="EY33">
        <v>0</v>
      </c>
      <c r="FQ33">
        <v>0</v>
      </c>
      <c r="FR33">
        <f t="shared" si="44"/>
        <v>0</v>
      </c>
      <c r="FS33">
        <v>0</v>
      </c>
      <c r="FX33">
        <v>90</v>
      </c>
      <c r="FY33">
        <v>46</v>
      </c>
      <c r="GA33" t="s">
        <v>3</v>
      </c>
      <c r="GD33">
        <v>1</v>
      </c>
      <c r="GF33">
        <v>1913167291</v>
      </c>
      <c r="GG33">
        <v>2</v>
      </c>
      <c r="GH33">
        <v>1</v>
      </c>
      <c r="GI33">
        <v>4</v>
      </c>
      <c r="GJ33">
        <v>0</v>
      </c>
      <c r="GK33">
        <v>0</v>
      </c>
      <c r="GL33">
        <f t="shared" si="45"/>
        <v>0</v>
      </c>
      <c r="GM33">
        <f t="shared" si="46"/>
        <v>67883.600000000006</v>
      </c>
      <c r="GN33">
        <f t="shared" si="47"/>
        <v>0</v>
      </c>
      <c r="GO33">
        <f t="shared" si="48"/>
        <v>67883.600000000006</v>
      </c>
      <c r="GP33">
        <f t="shared" si="49"/>
        <v>0</v>
      </c>
      <c r="GR33">
        <v>0</v>
      </c>
      <c r="GS33">
        <v>3</v>
      </c>
      <c r="GT33">
        <v>0</v>
      </c>
      <c r="GU33" t="s">
        <v>3</v>
      </c>
      <c r="GV33">
        <f t="shared" si="50"/>
        <v>0</v>
      </c>
      <c r="GW33">
        <v>1</v>
      </c>
      <c r="GX33">
        <f t="shared" si="51"/>
        <v>0</v>
      </c>
      <c r="HA33">
        <v>0</v>
      </c>
      <c r="HB33">
        <v>0</v>
      </c>
      <c r="HC33">
        <f t="shared" si="52"/>
        <v>0</v>
      </c>
      <c r="HE33" t="s">
        <v>3</v>
      </c>
      <c r="HF33" t="s">
        <v>3</v>
      </c>
      <c r="HM33" t="s">
        <v>3</v>
      </c>
      <c r="HN33" t="s">
        <v>3</v>
      </c>
      <c r="HO33" t="s">
        <v>3</v>
      </c>
      <c r="HP33" t="s">
        <v>3</v>
      </c>
      <c r="HQ33" t="s">
        <v>3</v>
      </c>
      <c r="IK33">
        <v>0</v>
      </c>
    </row>
    <row r="34" spans="1:245" x14ac:dyDescent="0.2">
      <c r="A34">
        <v>17</v>
      </c>
      <c r="B34">
        <v>1</v>
      </c>
      <c r="C34">
        <f>ROW(SmtRes!A99)</f>
        <v>99</v>
      </c>
      <c r="D34">
        <f>ROW(EtalonRes!A99)</f>
        <v>99</v>
      </c>
      <c r="E34" t="s">
        <v>62</v>
      </c>
      <c r="F34" t="s">
        <v>63</v>
      </c>
      <c r="G34" t="s">
        <v>64</v>
      </c>
      <c r="H34" t="s">
        <v>27</v>
      </c>
      <c r="I34">
        <v>1</v>
      </c>
      <c r="J34">
        <v>0</v>
      </c>
      <c r="K34">
        <v>1</v>
      </c>
      <c r="O34">
        <f t="shared" si="16"/>
        <v>3955.23</v>
      </c>
      <c r="P34">
        <f t="shared" si="17"/>
        <v>0</v>
      </c>
      <c r="Q34">
        <f t="shared" si="18"/>
        <v>1587.52</v>
      </c>
      <c r="R34">
        <f t="shared" si="19"/>
        <v>627.66999999999996</v>
      </c>
      <c r="S34">
        <f t="shared" si="20"/>
        <v>2367.71</v>
      </c>
      <c r="T34">
        <f t="shared" si="21"/>
        <v>0</v>
      </c>
      <c r="U34">
        <f t="shared" si="22"/>
        <v>5.1180749999999993</v>
      </c>
      <c r="V34">
        <f t="shared" si="23"/>
        <v>0.99187499999999984</v>
      </c>
      <c r="W34">
        <f t="shared" si="24"/>
        <v>0</v>
      </c>
      <c r="X34">
        <f t="shared" si="25"/>
        <v>2695.84</v>
      </c>
      <c r="Y34">
        <f t="shared" si="26"/>
        <v>1377.87</v>
      </c>
      <c r="AA34">
        <v>60075934</v>
      </c>
      <c r="AB34">
        <f t="shared" si="27"/>
        <v>160</v>
      </c>
      <c r="AC34">
        <f t="shared" si="28"/>
        <v>0</v>
      </c>
      <c r="AD34">
        <f>ROUND(((((((ET34*1.15)*1.15)*0.5))-((((EU34*1.15)*1.15)*0.5)))+AE34),2)</f>
        <v>111.64</v>
      </c>
      <c r="AE34">
        <f>ROUND((((((EU34*1.15)*1.1)*1.15)*0.5)),2)</f>
        <v>12.82</v>
      </c>
      <c r="AF34">
        <f>ROUND((((((EV34*1.15)*1.1)*1.15)*0.5)),2)</f>
        <v>48.36</v>
      </c>
      <c r="AG34">
        <f t="shared" si="30"/>
        <v>0</v>
      </c>
      <c r="AH34">
        <f>((((EW34*1.15)*1.15)*0.5))</f>
        <v>5.1180749999999993</v>
      </c>
      <c r="AI34">
        <f>((((EX34*1.15)*1.15)*0.5))</f>
        <v>0.99187499999999984</v>
      </c>
      <c r="AJ34">
        <f t="shared" si="32"/>
        <v>0</v>
      </c>
      <c r="AK34">
        <v>243.89</v>
      </c>
      <c r="AL34">
        <v>10.33</v>
      </c>
      <c r="AM34">
        <v>167.07</v>
      </c>
      <c r="AN34">
        <v>17.62</v>
      </c>
      <c r="AO34">
        <v>66.489999999999995</v>
      </c>
      <c r="AP34">
        <v>0</v>
      </c>
      <c r="AQ34">
        <v>7.74</v>
      </c>
      <c r="AR34">
        <v>1.5</v>
      </c>
      <c r="AS34">
        <v>0</v>
      </c>
      <c r="AT34">
        <v>90</v>
      </c>
      <c r="AU34">
        <v>46</v>
      </c>
      <c r="AV34">
        <v>1</v>
      </c>
      <c r="AW34">
        <v>1</v>
      </c>
      <c r="AZ34">
        <v>1</v>
      </c>
      <c r="BA34">
        <v>48.96</v>
      </c>
      <c r="BB34">
        <v>14.22</v>
      </c>
      <c r="BC34">
        <v>9.56</v>
      </c>
      <c r="BD34" t="s">
        <v>3</v>
      </c>
      <c r="BE34" t="s">
        <v>3</v>
      </c>
      <c r="BF34" t="s">
        <v>3</v>
      </c>
      <c r="BG34" t="s">
        <v>3</v>
      </c>
      <c r="BH34">
        <v>0</v>
      </c>
      <c r="BI34">
        <v>2</v>
      </c>
      <c r="BJ34" t="s">
        <v>65</v>
      </c>
      <c r="BM34">
        <v>112001</v>
      </c>
      <c r="BN34">
        <v>0</v>
      </c>
      <c r="BO34" t="s">
        <v>17</v>
      </c>
      <c r="BP34">
        <v>1</v>
      </c>
      <c r="BQ34">
        <v>26</v>
      </c>
      <c r="BR34">
        <v>0</v>
      </c>
      <c r="BS34">
        <v>48.96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3</v>
      </c>
      <c r="BZ34">
        <v>90</v>
      </c>
      <c r="CA34">
        <v>46</v>
      </c>
      <c r="CB34" t="s">
        <v>3</v>
      </c>
      <c r="CE34">
        <v>0</v>
      </c>
      <c r="CF34">
        <v>0</v>
      </c>
      <c r="CG34">
        <v>0</v>
      </c>
      <c r="CM34">
        <v>0</v>
      </c>
      <c r="CN34" t="s">
        <v>1074</v>
      </c>
      <c r="CO34">
        <v>0</v>
      </c>
      <c r="CP34">
        <f t="shared" si="33"/>
        <v>3955.23</v>
      </c>
      <c r="CQ34">
        <f t="shared" si="34"/>
        <v>0</v>
      </c>
      <c r="CR34">
        <f t="shared" si="35"/>
        <v>1587.5208</v>
      </c>
      <c r="CS34">
        <f t="shared" si="36"/>
        <v>627.66719999999998</v>
      </c>
      <c r="CT34">
        <f t="shared" si="37"/>
        <v>2367.7056000000002</v>
      </c>
      <c r="CU34">
        <f t="shared" si="38"/>
        <v>0</v>
      </c>
      <c r="CV34">
        <f t="shared" si="39"/>
        <v>5.1180749999999993</v>
      </c>
      <c r="CW34">
        <f t="shared" si="40"/>
        <v>0.99187499999999984</v>
      </c>
      <c r="CX34">
        <f t="shared" si="41"/>
        <v>0</v>
      </c>
      <c r="CY34">
        <f t="shared" si="42"/>
        <v>2695.8420000000001</v>
      </c>
      <c r="CZ34">
        <f t="shared" si="43"/>
        <v>1377.8748000000001</v>
      </c>
      <c r="DC34" t="s">
        <v>3</v>
      </c>
      <c r="DD34" t="s">
        <v>18</v>
      </c>
      <c r="DE34" t="s">
        <v>43</v>
      </c>
      <c r="DF34" t="s">
        <v>44</v>
      </c>
      <c r="DG34" t="s">
        <v>44</v>
      </c>
      <c r="DH34" t="s">
        <v>3</v>
      </c>
      <c r="DI34" t="s">
        <v>43</v>
      </c>
      <c r="DJ34" t="s">
        <v>43</v>
      </c>
      <c r="DK34" t="s">
        <v>3</v>
      </c>
      <c r="DL34" t="s">
        <v>3</v>
      </c>
      <c r="DM34" t="s">
        <v>3</v>
      </c>
      <c r="DN34">
        <v>0</v>
      </c>
      <c r="DO34">
        <v>0</v>
      </c>
      <c r="DP34">
        <v>1</v>
      </c>
      <c r="DQ34">
        <v>1</v>
      </c>
      <c r="DU34">
        <v>1010</v>
      </c>
      <c r="DV34" t="s">
        <v>27</v>
      </c>
      <c r="DW34" t="s">
        <v>27</v>
      </c>
      <c r="DX34">
        <v>1</v>
      </c>
      <c r="DZ34" t="s">
        <v>3</v>
      </c>
      <c r="EA34" t="s">
        <v>3</v>
      </c>
      <c r="EB34" t="s">
        <v>3</v>
      </c>
      <c r="EC34" t="s">
        <v>3</v>
      </c>
      <c r="EE34">
        <v>48890620</v>
      </c>
      <c r="EF34">
        <v>26</v>
      </c>
      <c r="EG34" t="s">
        <v>45</v>
      </c>
      <c r="EH34">
        <v>54</v>
      </c>
      <c r="EI34" t="s">
        <v>46</v>
      </c>
      <c r="EJ34">
        <v>2</v>
      </c>
      <c r="EK34">
        <v>112001</v>
      </c>
      <c r="EL34" t="s">
        <v>46</v>
      </c>
      <c r="EM34" t="s">
        <v>47</v>
      </c>
      <c r="EO34" t="s">
        <v>48</v>
      </c>
      <c r="EQ34">
        <v>768</v>
      </c>
      <c r="ER34">
        <v>243.89</v>
      </c>
      <c r="ES34">
        <v>10.33</v>
      </c>
      <c r="ET34">
        <v>167.07</v>
      </c>
      <c r="EU34">
        <v>17.62</v>
      </c>
      <c r="EV34">
        <v>66.489999999999995</v>
      </c>
      <c r="EW34">
        <v>7.74</v>
      </c>
      <c r="EX34">
        <v>1.5</v>
      </c>
      <c r="EY34">
        <v>0</v>
      </c>
      <c r="FQ34">
        <v>0</v>
      </c>
      <c r="FR34">
        <f t="shared" si="44"/>
        <v>0</v>
      </c>
      <c r="FS34">
        <v>0</v>
      </c>
      <c r="FX34">
        <v>90</v>
      </c>
      <c r="FY34">
        <v>46</v>
      </c>
      <c r="GA34" t="s">
        <v>3</v>
      </c>
      <c r="GD34">
        <v>1</v>
      </c>
      <c r="GF34">
        <v>-810056438</v>
      </c>
      <c r="GG34">
        <v>2</v>
      </c>
      <c r="GH34">
        <v>1</v>
      </c>
      <c r="GI34">
        <v>4</v>
      </c>
      <c r="GJ34">
        <v>0</v>
      </c>
      <c r="GK34">
        <v>0</v>
      </c>
      <c r="GL34">
        <f t="shared" si="45"/>
        <v>0</v>
      </c>
      <c r="GM34">
        <f t="shared" si="46"/>
        <v>8028.94</v>
      </c>
      <c r="GN34">
        <f t="shared" si="47"/>
        <v>0</v>
      </c>
      <c r="GO34">
        <f t="shared" si="48"/>
        <v>8028.94</v>
      </c>
      <c r="GP34">
        <f t="shared" si="49"/>
        <v>0</v>
      </c>
      <c r="GR34">
        <v>0</v>
      </c>
      <c r="GS34">
        <v>3</v>
      </c>
      <c r="GT34">
        <v>0</v>
      </c>
      <c r="GU34" t="s">
        <v>3</v>
      </c>
      <c r="GV34">
        <f t="shared" si="50"/>
        <v>0</v>
      </c>
      <c r="GW34">
        <v>1</v>
      </c>
      <c r="GX34">
        <f t="shared" si="51"/>
        <v>0</v>
      </c>
      <c r="HA34">
        <v>0</v>
      </c>
      <c r="HB34">
        <v>0</v>
      </c>
      <c r="HC34">
        <f t="shared" si="52"/>
        <v>0</v>
      </c>
      <c r="HE34" t="s">
        <v>3</v>
      </c>
      <c r="HF34" t="s">
        <v>3</v>
      </c>
      <c r="HM34" t="s">
        <v>3</v>
      </c>
      <c r="HN34" t="s">
        <v>3</v>
      </c>
      <c r="HO34" t="s">
        <v>3</v>
      </c>
      <c r="HP34" t="s">
        <v>3</v>
      </c>
      <c r="HQ34" t="s">
        <v>3</v>
      </c>
      <c r="IK34">
        <v>0</v>
      </c>
    </row>
    <row r="35" spans="1:245" x14ac:dyDescent="0.2">
      <c r="A35">
        <v>17</v>
      </c>
      <c r="B35">
        <v>1</v>
      </c>
      <c r="C35">
        <f>ROW(SmtRes!A107)</f>
        <v>107</v>
      </c>
      <c r="D35">
        <f>ROW(EtalonRes!A107)</f>
        <v>107</v>
      </c>
      <c r="E35" t="s">
        <v>66</v>
      </c>
      <c r="F35" t="s">
        <v>67</v>
      </c>
      <c r="G35" t="s">
        <v>1080</v>
      </c>
      <c r="H35" t="s">
        <v>68</v>
      </c>
      <c r="I35">
        <f>ROUND(35.8545/10,9)</f>
        <v>3.5854499999999998</v>
      </c>
      <c r="J35">
        <v>0</v>
      </c>
      <c r="K35">
        <f>ROUND(35.8545/10,9)</f>
        <v>3.5854499999999998</v>
      </c>
      <c r="O35">
        <f t="shared" si="16"/>
        <v>1120143.01</v>
      </c>
      <c r="P35">
        <f t="shared" si="17"/>
        <v>0</v>
      </c>
      <c r="Q35">
        <f t="shared" si="18"/>
        <v>615604.28</v>
      </c>
      <c r="R35">
        <f t="shared" si="19"/>
        <v>209686.87</v>
      </c>
      <c r="S35">
        <f t="shared" si="20"/>
        <v>504538.73</v>
      </c>
      <c r="T35">
        <f t="shared" si="21"/>
        <v>0</v>
      </c>
      <c r="U35">
        <f t="shared" si="22"/>
        <v>1090.6042537499998</v>
      </c>
      <c r="V35">
        <f t="shared" si="23"/>
        <v>328.84089129374991</v>
      </c>
      <c r="W35">
        <f t="shared" si="24"/>
        <v>0</v>
      </c>
      <c r="X35">
        <f t="shared" si="25"/>
        <v>642803.04</v>
      </c>
      <c r="Y35">
        <f t="shared" si="26"/>
        <v>328543.78000000003</v>
      </c>
      <c r="AA35">
        <v>60075934</v>
      </c>
      <c r="AB35">
        <f t="shared" si="27"/>
        <v>14948.35</v>
      </c>
      <c r="AC35">
        <f t="shared" si="28"/>
        <v>0</v>
      </c>
      <c r="AD35">
        <f>ROUND(((((((ET35*1.15)*1.15)*0.5))-((((EU35*1.15)*1.15)*0.5)))+AE35),2)</f>
        <v>12074.2</v>
      </c>
      <c r="AE35">
        <f>ROUND((((((EU35*1.15)*1.1)*1.15)*0.5)),2)</f>
        <v>1194.5</v>
      </c>
      <c r="AF35">
        <f>ROUND((((((EV35*1.15)*1.1)*1.15)*0.5)),2)</f>
        <v>2874.15</v>
      </c>
      <c r="AG35">
        <f t="shared" si="30"/>
        <v>0</v>
      </c>
      <c r="AH35">
        <f>((((EW35*1.15)*1.15)*0.5))</f>
        <v>304.17499999999995</v>
      </c>
      <c r="AI35">
        <f>((((EX35*1.15)*1.15)*0.5))</f>
        <v>91.71537499999998</v>
      </c>
      <c r="AJ35">
        <f t="shared" si="32"/>
        <v>0</v>
      </c>
      <c r="AK35">
        <v>22148.92</v>
      </c>
      <c r="AL35">
        <v>102.08</v>
      </c>
      <c r="AM35">
        <v>18095.439999999999</v>
      </c>
      <c r="AN35">
        <v>1642.21</v>
      </c>
      <c r="AO35">
        <v>3951.4</v>
      </c>
      <c r="AP35">
        <v>0</v>
      </c>
      <c r="AQ35">
        <v>460</v>
      </c>
      <c r="AR35">
        <v>138.69999999999999</v>
      </c>
      <c r="AS35">
        <v>0</v>
      </c>
      <c r="AT35">
        <v>90</v>
      </c>
      <c r="AU35">
        <v>46</v>
      </c>
      <c r="AV35">
        <v>1</v>
      </c>
      <c r="AW35">
        <v>1</v>
      </c>
      <c r="AZ35">
        <v>1</v>
      </c>
      <c r="BA35">
        <v>48.96</v>
      </c>
      <c r="BB35">
        <v>14.22</v>
      </c>
      <c r="BC35">
        <v>9.56</v>
      </c>
      <c r="BD35" t="s">
        <v>3</v>
      </c>
      <c r="BE35" t="s">
        <v>3</v>
      </c>
      <c r="BF35" t="s">
        <v>3</v>
      </c>
      <c r="BG35" t="s">
        <v>3</v>
      </c>
      <c r="BH35">
        <v>0</v>
      </c>
      <c r="BI35">
        <v>2</v>
      </c>
      <c r="BJ35" t="s">
        <v>69</v>
      </c>
      <c r="BM35">
        <v>115001</v>
      </c>
      <c r="BN35">
        <v>0</v>
      </c>
      <c r="BO35" t="s">
        <v>17</v>
      </c>
      <c r="BP35">
        <v>1</v>
      </c>
      <c r="BQ35">
        <v>26</v>
      </c>
      <c r="BR35">
        <v>0</v>
      </c>
      <c r="BS35">
        <v>48.96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3</v>
      </c>
      <c r="BZ35">
        <v>90</v>
      </c>
      <c r="CA35">
        <v>46</v>
      </c>
      <c r="CB35" t="s">
        <v>3</v>
      </c>
      <c r="CE35">
        <v>0</v>
      </c>
      <c r="CF35">
        <v>0</v>
      </c>
      <c r="CG35">
        <v>0</v>
      </c>
      <c r="CM35">
        <v>0</v>
      </c>
      <c r="CN35" t="s">
        <v>1074</v>
      </c>
      <c r="CO35">
        <v>0</v>
      </c>
      <c r="CP35">
        <f t="shared" si="33"/>
        <v>1120143.01</v>
      </c>
      <c r="CQ35">
        <f t="shared" si="34"/>
        <v>0</v>
      </c>
      <c r="CR35">
        <f t="shared" si="35"/>
        <v>171695.12400000001</v>
      </c>
      <c r="CS35">
        <f t="shared" si="36"/>
        <v>58482.720000000001</v>
      </c>
      <c r="CT35">
        <f t="shared" si="37"/>
        <v>140718.38400000002</v>
      </c>
      <c r="CU35">
        <f t="shared" si="38"/>
        <v>0</v>
      </c>
      <c r="CV35">
        <f t="shared" si="39"/>
        <v>304.17499999999995</v>
      </c>
      <c r="CW35">
        <f t="shared" si="40"/>
        <v>91.71537499999998</v>
      </c>
      <c r="CX35">
        <f t="shared" si="41"/>
        <v>0</v>
      </c>
      <c r="CY35">
        <f t="shared" si="42"/>
        <v>642803.04</v>
      </c>
      <c r="CZ35">
        <f t="shared" si="43"/>
        <v>328543.77599999995</v>
      </c>
      <c r="DC35" t="s">
        <v>3</v>
      </c>
      <c r="DD35" t="s">
        <v>18</v>
      </c>
      <c r="DE35" t="s">
        <v>43</v>
      </c>
      <c r="DF35" t="s">
        <v>44</v>
      </c>
      <c r="DG35" t="s">
        <v>44</v>
      </c>
      <c r="DH35" t="s">
        <v>3</v>
      </c>
      <c r="DI35" t="s">
        <v>43</v>
      </c>
      <c r="DJ35" t="s">
        <v>43</v>
      </c>
      <c r="DK35" t="s">
        <v>3</v>
      </c>
      <c r="DL35" t="s">
        <v>3</v>
      </c>
      <c r="DM35" t="s">
        <v>3</v>
      </c>
      <c r="DN35">
        <v>0</v>
      </c>
      <c r="DO35">
        <v>0</v>
      </c>
      <c r="DP35">
        <v>1</v>
      </c>
      <c r="DQ35">
        <v>1</v>
      </c>
      <c r="DU35">
        <v>1009</v>
      </c>
      <c r="DV35" t="s">
        <v>68</v>
      </c>
      <c r="DW35" t="s">
        <v>68</v>
      </c>
      <c r="DX35">
        <v>10000</v>
      </c>
      <c r="DZ35" t="s">
        <v>3</v>
      </c>
      <c r="EA35" t="s">
        <v>3</v>
      </c>
      <c r="EB35" t="s">
        <v>3</v>
      </c>
      <c r="EC35" t="s">
        <v>3</v>
      </c>
      <c r="EE35">
        <v>48890624</v>
      </c>
      <c r="EF35">
        <v>26</v>
      </c>
      <c r="EG35" t="s">
        <v>45</v>
      </c>
      <c r="EH35">
        <v>57</v>
      </c>
      <c r="EI35" t="s">
        <v>70</v>
      </c>
      <c r="EJ35">
        <v>2</v>
      </c>
      <c r="EK35">
        <v>115001</v>
      </c>
      <c r="EL35" t="s">
        <v>70</v>
      </c>
      <c r="EM35" t="s">
        <v>71</v>
      </c>
      <c r="EO35" t="s">
        <v>48</v>
      </c>
      <c r="EQ35">
        <v>768</v>
      </c>
      <c r="ER35">
        <v>22148.92</v>
      </c>
      <c r="ES35">
        <v>102.08</v>
      </c>
      <c r="ET35">
        <v>18095.439999999999</v>
      </c>
      <c r="EU35">
        <v>1642.21</v>
      </c>
      <c r="EV35">
        <v>3951.4</v>
      </c>
      <c r="EW35">
        <v>460</v>
      </c>
      <c r="EX35">
        <v>138.69999999999999</v>
      </c>
      <c r="EY35">
        <v>0</v>
      </c>
      <c r="FQ35">
        <v>0</v>
      </c>
      <c r="FR35">
        <f t="shared" si="44"/>
        <v>0</v>
      </c>
      <c r="FS35">
        <v>0</v>
      </c>
      <c r="FX35">
        <v>90</v>
      </c>
      <c r="FY35">
        <v>46</v>
      </c>
      <c r="GA35" t="s">
        <v>3</v>
      </c>
      <c r="GD35">
        <v>1</v>
      </c>
      <c r="GF35">
        <v>1297369730</v>
      </c>
      <c r="GG35">
        <v>2</v>
      </c>
      <c r="GH35">
        <v>1</v>
      </c>
      <c r="GI35">
        <v>4</v>
      </c>
      <c r="GJ35">
        <v>0</v>
      </c>
      <c r="GK35">
        <v>0</v>
      </c>
      <c r="GL35">
        <f t="shared" si="45"/>
        <v>0</v>
      </c>
      <c r="GM35">
        <f t="shared" si="46"/>
        <v>2091489.83</v>
      </c>
      <c r="GN35">
        <f t="shared" si="47"/>
        <v>0</v>
      </c>
      <c r="GO35">
        <f t="shared" si="48"/>
        <v>2091489.83</v>
      </c>
      <c r="GP35">
        <f t="shared" si="49"/>
        <v>0</v>
      </c>
      <c r="GR35">
        <v>0</v>
      </c>
      <c r="GS35">
        <v>3</v>
      </c>
      <c r="GT35">
        <v>0</v>
      </c>
      <c r="GU35" t="s">
        <v>3</v>
      </c>
      <c r="GV35">
        <f t="shared" si="50"/>
        <v>0</v>
      </c>
      <c r="GW35">
        <v>1</v>
      </c>
      <c r="GX35">
        <f t="shared" si="51"/>
        <v>0</v>
      </c>
      <c r="HA35">
        <v>0</v>
      </c>
      <c r="HB35">
        <v>0</v>
      </c>
      <c r="HC35">
        <f t="shared" si="52"/>
        <v>0</v>
      </c>
      <c r="HE35" t="s">
        <v>3</v>
      </c>
      <c r="HF35" t="s">
        <v>3</v>
      </c>
      <c r="HM35" t="s">
        <v>3</v>
      </c>
      <c r="HN35" t="s">
        <v>3</v>
      </c>
      <c r="HO35" t="s">
        <v>3</v>
      </c>
      <c r="HP35" t="s">
        <v>3</v>
      </c>
      <c r="HQ35" t="s">
        <v>3</v>
      </c>
      <c r="IK35">
        <v>0</v>
      </c>
    </row>
    <row r="36" spans="1:245" x14ac:dyDescent="0.2">
      <c r="A36">
        <v>17</v>
      </c>
      <c r="B36">
        <v>1</v>
      </c>
      <c r="C36">
        <f>ROW(SmtRes!A131)</f>
        <v>131</v>
      </c>
      <c r="D36">
        <f>ROW(EtalonRes!A131)</f>
        <v>131</v>
      </c>
      <c r="E36" t="s">
        <v>72</v>
      </c>
      <c r="F36" t="s">
        <v>73</v>
      </c>
      <c r="G36" t="s">
        <v>74</v>
      </c>
      <c r="H36" t="s">
        <v>15</v>
      </c>
      <c r="I36">
        <v>1.3686</v>
      </c>
      <c r="J36">
        <v>0</v>
      </c>
      <c r="K36">
        <v>1.3686</v>
      </c>
      <c r="O36">
        <f t="shared" si="16"/>
        <v>28564.7</v>
      </c>
      <c r="P36">
        <f t="shared" si="17"/>
        <v>0</v>
      </c>
      <c r="Q36">
        <f t="shared" si="18"/>
        <v>12689.48</v>
      </c>
      <c r="R36">
        <f t="shared" si="19"/>
        <v>3117.15</v>
      </c>
      <c r="S36">
        <f t="shared" si="20"/>
        <v>15875.22</v>
      </c>
      <c r="T36">
        <f t="shared" si="21"/>
        <v>0</v>
      </c>
      <c r="U36">
        <f t="shared" si="22"/>
        <v>37.743377395499991</v>
      </c>
      <c r="V36">
        <f t="shared" si="23"/>
        <v>5.2072937594999997</v>
      </c>
      <c r="W36">
        <f t="shared" si="24"/>
        <v>0</v>
      </c>
      <c r="X36">
        <f t="shared" si="25"/>
        <v>17662.900000000001</v>
      </c>
      <c r="Y36">
        <f t="shared" si="26"/>
        <v>11775.27</v>
      </c>
      <c r="AA36">
        <v>60075934</v>
      </c>
      <c r="AB36">
        <f t="shared" si="27"/>
        <v>888.95</v>
      </c>
      <c r="AC36">
        <f t="shared" si="28"/>
        <v>0</v>
      </c>
      <c r="AD36">
        <f>ROUND(((((((ET36*1.15)*1.15)*0.7))-((((EU36*1.15)*1.15)*0.7)))+AE36),2)</f>
        <v>652.03</v>
      </c>
      <c r="AE36">
        <f>ROUND((((((EU36*1.15)*1.1)*1.15)*0.7)),2)</f>
        <v>46.52</v>
      </c>
      <c r="AF36">
        <f>ROUND((((((EV36*1.15)*1.1)*1.15)*0.7)),2)</f>
        <v>236.92</v>
      </c>
      <c r="AG36">
        <f t="shared" si="30"/>
        <v>0</v>
      </c>
      <c r="AH36">
        <f>((((EW36*1.15)*1.15)*0.7))</f>
        <v>27.578092499999993</v>
      </c>
      <c r="AI36">
        <f>((((EX36*1.15)*1.15)*0.7))</f>
        <v>3.8048324999999994</v>
      </c>
      <c r="AJ36">
        <f t="shared" si="32"/>
        <v>0</v>
      </c>
      <c r="AK36">
        <v>1427.48</v>
      </c>
      <c r="AL36">
        <v>495.07</v>
      </c>
      <c r="AM36">
        <v>699.75</v>
      </c>
      <c r="AN36">
        <v>45.68</v>
      </c>
      <c r="AO36">
        <v>232.66</v>
      </c>
      <c r="AP36">
        <v>0</v>
      </c>
      <c r="AQ36">
        <v>29.79</v>
      </c>
      <c r="AR36">
        <v>4.1100000000000003</v>
      </c>
      <c r="AS36">
        <v>0</v>
      </c>
      <c r="AT36">
        <v>93</v>
      </c>
      <c r="AU36">
        <v>62</v>
      </c>
      <c r="AV36">
        <v>1</v>
      </c>
      <c r="AW36">
        <v>1</v>
      </c>
      <c r="AZ36">
        <v>1</v>
      </c>
      <c r="BA36">
        <v>48.96</v>
      </c>
      <c r="BB36">
        <v>14.22</v>
      </c>
      <c r="BC36">
        <v>9.56</v>
      </c>
      <c r="BD36" t="s">
        <v>3</v>
      </c>
      <c r="BE36" t="s">
        <v>3</v>
      </c>
      <c r="BF36" t="s">
        <v>3</v>
      </c>
      <c r="BG36" t="s">
        <v>3</v>
      </c>
      <c r="BH36">
        <v>0</v>
      </c>
      <c r="BI36">
        <v>1</v>
      </c>
      <c r="BJ36" t="s">
        <v>75</v>
      </c>
      <c r="BM36">
        <v>9001</v>
      </c>
      <c r="BN36">
        <v>0</v>
      </c>
      <c r="BO36" t="s">
        <v>17</v>
      </c>
      <c r="BP36">
        <v>1</v>
      </c>
      <c r="BQ36">
        <v>2</v>
      </c>
      <c r="BR36">
        <v>0</v>
      </c>
      <c r="BS36">
        <v>48.96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3</v>
      </c>
      <c r="BZ36">
        <v>93</v>
      </c>
      <c r="CA36">
        <v>62</v>
      </c>
      <c r="CB36" t="s">
        <v>3</v>
      </c>
      <c r="CE36">
        <v>0</v>
      </c>
      <c r="CF36">
        <v>0</v>
      </c>
      <c r="CG36">
        <v>0</v>
      </c>
      <c r="CM36">
        <v>0</v>
      </c>
      <c r="CN36" t="s">
        <v>1070</v>
      </c>
      <c r="CO36">
        <v>0</v>
      </c>
      <c r="CP36">
        <f t="shared" si="33"/>
        <v>28564.699999999997</v>
      </c>
      <c r="CQ36">
        <f t="shared" si="34"/>
        <v>0</v>
      </c>
      <c r="CR36">
        <f t="shared" si="35"/>
        <v>9271.8665999999994</v>
      </c>
      <c r="CS36">
        <f t="shared" si="36"/>
        <v>2277.6192000000001</v>
      </c>
      <c r="CT36">
        <f t="shared" si="37"/>
        <v>11599.6032</v>
      </c>
      <c r="CU36">
        <f t="shared" si="38"/>
        <v>0</v>
      </c>
      <c r="CV36">
        <f t="shared" si="39"/>
        <v>27.578092499999993</v>
      </c>
      <c r="CW36">
        <f t="shared" si="40"/>
        <v>3.8048324999999994</v>
      </c>
      <c r="CX36">
        <f t="shared" si="41"/>
        <v>0</v>
      </c>
      <c r="CY36">
        <f t="shared" si="42"/>
        <v>17662.9041</v>
      </c>
      <c r="CZ36">
        <f t="shared" si="43"/>
        <v>11775.269399999999</v>
      </c>
      <c r="DC36" t="s">
        <v>3</v>
      </c>
      <c r="DD36" t="s">
        <v>18</v>
      </c>
      <c r="DE36" t="s">
        <v>19</v>
      </c>
      <c r="DF36" t="s">
        <v>20</v>
      </c>
      <c r="DG36" t="s">
        <v>20</v>
      </c>
      <c r="DH36" t="s">
        <v>3</v>
      </c>
      <c r="DI36" t="s">
        <v>19</v>
      </c>
      <c r="DJ36" t="s">
        <v>19</v>
      </c>
      <c r="DK36" t="s">
        <v>3</v>
      </c>
      <c r="DL36" t="s">
        <v>3</v>
      </c>
      <c r="DM36" t="s">
        <v>3</v>
      </c>
      <c r="DN36">
        <v>0</v>
      </c>
      <c r="DO36">
        <v>0</v>
      </c>
      <c r="DP36">
        <v>1</v>
      </c>
      <c r="DQ36">
        <v>1</v>
      </c>
      <c r="DU36">
        <v>1009</v>
      </c>
      <c r="DV36" t="s">
        <v>15</v>
      </c>
      <c r="DW36" t="s">
        <v>15</v>
      </c>
      <c r="DX36">
        <v>1000</v>
      </c>
      <c r="DZ36" t="s">
        <v>3</v>
      </c>
      <c r="EA36" t="s">
        <v>3</v>
      </c>
      <c r="EB36" t="s">
        <v>3</v>
      </c>
      <c r="EC36" t="s">
        <v>3</v>
      </c>
      <c r="EE36">
        <v>48890727</v>
      </c>
      <c r="EF36">
        <v>2</v>
      </c>
      <c r="EG36" t="s">
        <v>21</v>
      </c>
      <c r="EH36">
        <v>9</v>
      </c>
      <c r="EI36" t="s">
        <v>22</v>
      </c>
      <c r="EJ36">
        <v>1</v>
      </c>
      <c r="EK36">
        <v>9001</v>
      </c>
      <c r="EL36" t="s">
        <v>22</v>
      </c>
      <c r="EM36" t="s">
        <v>23</v>
      </c>
      <c r="EO36" t="s">
        <v>24</v>
      </c>
      <c r="EQ36">
        <v>768</v>
      </c>
      <c r="ER36">
        <v>1427.48</v>
      </c>
      <c r="ES36">
        <v>495.07</v>
      </c>
      <c r="ET36">
        <v>699.75</v>
      </c>
      <c r="EU36">
        <v>45.68</v>
      </c>
      <c r="EV36">
        <v>232.66</v>
      </c>
      <c r="EW36">
        <v>29.79</v>
      </c>
      <c r="EX36">
        <v>4.1100000000000003</v>
      </c>
      <c r="EY36">
        <v>0</v>
      </c>
      <c r="FQ36">
        <v>0</v>
      </c>
      <c r="FR36">
        <f t="shared" si="44"/>
        <v>0</v>
      </c>
      <c r="FS36">
        <v>0</v>
      </c>
      <c r="FX36">
        <v>93</v>
      </c>
      <c r="FY36">
        <v>62</v>
      </c>
      <c r="GA36" t="s">
        <v>3</v>
      </c>
      <c r="GD36">
        <v>1</v>
      </c>
      <c r="GF36">
        <v>-751547472</v>
      </c>
      <c r="GG36">
        <v>2</v>
      </c>
      <c r="GH36">
        <v>1</v>
      </c>
      <c r="GI36">
        <v>4</v>
      </c>
      <c r="GJ36">
        <v>0</v>
      </c>
      <c r="GK36">
        <v>0</v>
      </c>
      <c r="GL36">
        <f t="shared" si="45"/>
        <v>0</v>
      </c>
      <c r="GM36">
        <f t="shared" si="46"/>
        <v>58002.87</v>
      </c>
      <c r="GN36">
        <f t="shared" si="47"/>
        <v>58002.87</v>
      </c>
      <c r="GO36">
        <f t="shared" si="48"/>
        <v>0</v>
      </c>
      <c r="GP36">
        <f t="shared" si="49"/>
        <v>0</v>
      </c>
      <c r="GR36">
        <v>0</v>
      </c>
      <c r="GS36">
        <v>3</v>
      </c>
      <c r="GT36">
        <v>0</v>
      </c>
      <c r="GU36" t="s">
        <v>3</v>
      </c>
      <c r="GV36">
        <f t="shared" si="50"/>
        <v>0</v>
      </c>
      <c r="GW36">
        <v>1</v>
      </c>
      <c r="GX36">
        <f t="shared" si="51"/>
        <v>0</v>
      </c>
      <c r="HA36">
        <v>0</v>
      </c>
      <c r="HB36">
        <v>0</v>
      </c>
      <c r="HC36">
        <f t="shared" si="52"/>
        <v>0</v>
      </c>
      <c r="HE36" t="s">
        <v>3</v>
      </c>
      <c r="HF36" t="s">
        <v>3</v>
      </c>
      <c r="HM36" t="s">
        <v>3</v>
      </c>
      <c r="HN36" t="s">
        <v>3</v>
      </c>
      <c r="HO36" t="s">
        <v>3</v>
      </c>
      <c r="HP36" t="s">
        <v>3</v>
      </c>
      <c r="HQ36" t="s">
        <v>3</v>
      </c>
      <c r="IK36">
        <v>0</v>
      </c>
    </row>
    <row r="37" spans="1:245" x14ac:dyDescent="0.2">
      <c r="A37">
        <v>17</v>
      </c>
      <c r="B37">
        <v>1</v>
      </c>
      <c r="C37">
        <f>ROW(SmtRes!A135)</f>
        <v>135</v>
      </c>
      <c r="D37">
        <f>ROW(EtalonRes!A135)</f>
        <v>135</v>
      </c>
      <c r="E37" t="s">
        <v>76</v>
      </c>
      <c r="F37" t="s">
        <v>77</v>
      </c>
      <c r="G37" t="s">
        <v>78</v>
      </c>
      <c r="H37" t="s">
        <v>79</v>
      </c>
      <c r="I37">
        <v>6</v>
      </c>
      <c r="J37">
        <v>0</v>
      </c>
      <c r="K37">
        <v>6</v>
      </c>
      <c r="O37">
        <f t="shared" si="16"/>
        <v>11058.66</v>
      </c>
      <c r="P37">
        <f t="shared" si="17"/>
        <v>0</v>
      </c>
      <c r="Q37">
        <f t="shared" si="18"/>
        <v>42.66</v>
      </c>
      <c r="R37">
        <f t="shared" si="19"/>
        <v>0</v>
      </c>
      <c r="S37">
        <f t="shared" si="20"/>
        <v>11016</v>
      </c>
      <c r="T37">
        <f t="shared" si="21"/>
        <v>0</v>
      </c>
      <c r="U37">
        <f t="shared" si="22"/>
        <v>23.894999999999996</v>
      </c>
      <c r="V37">
        <f t="shared" si="23"/>
        <v>0</v>
      </c>
      <c r="W37">
        <f t="shared" si="24"/>
        <v>0</v>
      </c>
      <c r="X37">
        <f t="shared" si="25"/>
        <v>8812.7999999999993</v>
      </c>
      <c r="Y37">
        <f t="shared" si="26"/>
        <v>5618.16</v>
      </c>
      <c r="AA37">
        <v>60075934</v>
      </c>
      <c r="AB37">
        <f t="shared" si="27"/>
        <v>38</v>
      </c>
      <c r="AC37">
        <f>ROUND((0),2)</f>
        <v>0</v>
      </c>
      <c r="AD37">
        <f>ROUND((((SUM(SmtRes!BR132:'SmtRes'!BR135))-(0))+AE37),2)</f>
        <v>0.5</v>
      </c>
      <c r="AE37">
        <f>ROUND(((0)*0.8),2)</f>
        <v>0</v>
      </c>
      <c r="AF37">
        <f>ROUND(((SUM(SmtRes!BT132:'SmtRes'!BT135))*0.8),2)</f>
        <v>37.5</v>
      </c>
      <c r="AG37">
        <f t="shared" si="30"/>
        <v>0</v>
      </c>
      <c r="AH37">
        <f>(SUM(SmtRes!BU132:'SmtRes'!BU135))</f>
        <v>3.9824999999999995</v>
      </c>
      <c r="AI37">
        <f>(0)</f>
        <v>0</v>
      </c>
      <c r="AJ37">
        <f t="shared" si="32"/>
        <v>0</v>
      </c>
      <c r="AK37">
        <v>126.83563999999998</v>
      </c>
      <c r="AL37">
        <v>0.49223999999999996</v>
      </c>
      <c r="AM37">
        <v>1.3460000000000001</v>
      </c>
      <c r="AN37">
        <v>0</v>
      </c>
      <c r="AO37">
        <v>124.99739999999998</v>
      </c>
      <c r="AP37">
        <v>0</v>
      </c>
      <c r="AQ37">
        <v>10.62</v>
      </c>
      <c r="AR37">
        <v>0</v>
      </c>
      <c r="AS37">
        <v>0</v>
      </c>
      <c r="AT37">
        <v>80</v>
      </c>
      <c r="AU37">
        <v>51</v>
      </c>
      <c r="AV37">
        <v>1</v>
      </c>
      <c r="AW37">
        <v>1</v>
      </c>
      <c r="AZ37">
        <v>1</v>
      </c>
      <c r="BA37">
        <v>48.96</v>
      </c>
      <c r="BB37">
        <v>14.22</v>
      </c>
      <c r="BC37">
        <v>9.56</v>
      </c>
      <c r="BD37" t="s">
        <v>3</v>
      </c>
      <c r="BE37" t="s">
        <v>3</v>
      </c>
      <c r="BF37" t="s">
        <v>3</v>
      </c>
      <c r="BG37" t="s">
        <v>3</v>
      </c>
      <c r="BH37">
        <v>0</v>
      </c>
      <c r="BI37">
        <v>1</v>
      </c>
      <c r="BJ37" t="s">
        <v>80</v>
      </c>
      <c r="BM37">
        <v>161</v>
      </c>
      <c r="BN37">
        <v>0</v>
      </c>
      <c r="BO37" t="s">
        <v>17</v>
      </c>
      <c r="BP37">
        <v>1</v>
      </c>
      <c r="BQ37">
        <v>26</v>
      </c>
      <c r="BR37">
        <v>0</v>
      </c>
      <c r="BS37">
        <v>48.96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3</v>
      </c>
      <c r="BZ37">
        <v>80</v>
      </c>
      <c r="CA37">
        <v>60</v>
      </c>
      <c r="CB37" t="s">
        <v>3</v>
      </c>
      <c r="CE37">
        <v>0</v>
      </c>
      <c r="CF37">
        <v>0</v>
      </c>
      <c r="CG37">
        <v>0</v>
      </c>
      <c r="CM37">
        <v>0</v>
      </c>
      <c r="CN37" t="s">
        <v>81</v>
      </c>
      <c r="CO37">
        <v>0</v>
      </c>
      <c r="CP37">
        <f t="shared" si="33"/>
        <v>11058.66</v>
      </c>
      <c r="CQ37">
        <f t="shared" si="34"/>
        <v>0</v>
      </c>
      <c r="CR37">
        <f t="shared" si="35"/>
        <v>7.11</v>
      </c>
      <c r="CS37">
        <f t="shared" si="36"/>
        <v>0</v>
      </c>
      <c r="CT37">
        <f t="shared" si="37"/>
        <v>1836</v>
      </c>
      <c r="CU37">
        <f t="shared" si="38"/>
        <v>0</v>
      </c>
      <c r="CV37">
        <f t="shared" si="39"/>
        <v>3.9824999999999995</v>
      </c>
      <c r="CW37">
        <f t="shared" si="40"/>
        <v>0</v>
      </c>
      <c r="CX37">
        <f t="shared" si="41"/>
        <v>0</v>
      </c>
      <c r="CY37">
        <f t="shared" si="42"/>
        <v>8812.7999999999993</v>
      </c>
      <c r="CZ37">
        <f t="shared" si="43"/>
        <v>5618.16</v>
      </c>
      <c r="DC37" t="s">
        <v>3</v>
      </c>
      <c r="DD37" t="s">
        <v>82</v>
      </c>
      <c r="DE37" t="s">
        <v>83</v>
      </c>
      <c r="DF37" t="s">
        <v>84</v>
      </c>
      <c r="DG37" t="s">
        <v>84</v>
      </c>
      <c r="DH37" t="s">
        <v>3</v>
      </c>
      <c r="DI37" t="s">
        <v>83</v>
      </c>
      <c r="DJ37" t="s">
        <v>83</v>
      </c>
      <c r="DK37" t="s">
        <v>3</v>
      </c>
      <c r="DL37" t="s">
        <v>3</v>
      </c>
      <c r="DM37" t="s">
        <v>3</v>
      </c>
      <c r="DN37">
        <v>0</v>
      </c>
      <c r="DO37">
        <v>0</v>
      </c>
      <c r="DP37">
        <v>1</v>
      </c>
      <c r="DQ37">
        <v>1</v>
      </c>
      <c r="DU37">
        <v>1013</v>
      </c>
      <c r="DV37" t="s">
        <v>79</v>
      </c>
      <c r="DW37" t="s">
        <v>79</v>
      </c>
      <c r="DX37">
        <v>1</v>
      </c>
      <c r="DZ37" t="s">
        <v>3</v>
      </c>
      <c r="EA37" t="s">
        <v>3</v>
      </c>
      <c r="EB37" t="s">
        <v>3</v>
      </c>
      <c r="EC37" t="s">
        <v>3</v>
      </c>
      <c r="EE37">
        <v>48890939</v>
      </c>
      <c r="EF37">
        <v>26</v>
      </c>
      <c r="EG37" t="s">
        <v>45</v>
      </c>
      <c r="EH37">
        <v>0</v>
      </c>
      <c r="EI37" t="s">
        <v>3</v>
      </c>
      <c r="EJ37">
        <v>1</v>
      </c>
      <c r="EK37">
        <v>161</v>
      </c>
      <c r="EL37" t="s">
        <v>85</v>
      </c>
      <c r="EM37" t="s">
        <v>86</v>
      </c>
      <c r="EO37" t="s">
        <v>87</v>
      </c>
      <c r="EQ37">
        <v>770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10.62</v>
      </c>
      <c r="EX37">
        <v>0</v>
      </c>
      <c r="EY37">
        <v>0</v>
      </c>
      <c r="FQ37">
        <v>0</v>
      </c>
      <c r="FR37">
        <f t="shared" si="44"/>
        <v>0</v>
      </c>
      <c r="FS37">
        <v>0</v>
      </c>
      <c r="FU37" t="s">
        <v>88</v>
      </c>
      <c r="FX37">
        <v>80</v>
      </c>
      <c r="FY37">
        <v>51</v>
      </c>
      <c r="GA37" t="s">
        <v>3</v>
      </c>
      <c r="GD37">
        <v>1</v>
      </c>
      <c r="GF37">
        <v>69708330</v>
      </c>
      <c r="GG37">
        <v>2</v>
      </c>
      <c r="GH37">
        <v>1</v>
      </c>
      <c r="GI37">
        <v>4</v>
      </c>
      <c r="GJ37">
        <v>0</v>
      </c>
      <c r="GK37">
        <v>0</v>
      </c>
      <c r="GL37">
        <f t="shared" si="45"/>
        <v>0</v>
      </c>
      <c r="GM37">
        <f t="shared" si="46"/>
        <v>25489.62</v>
      </c>
      <c r="GN37">
        <f t="shared" si="47"/>
        <v>25489.62</v>
      </c>
      <c r="GO37">
        <f t="shared" si="48"/>
        <v>0</v>
      </c>
      <c r="GP37">
        <f t="shared" si="49"/>
        <v>0</v>
      </c>
      <c r="GR37">
        <v>0</v>
      </c>
      <c r="GS37">
        <v>3</v>
      </c>
      <c r="GT37">
        <v>0</v>
      </c>
      <c r="GU37" t="s">
        <v>3</v>
      </c>
      <c r="GV37">
        <f t="shared" si="50"/>
        <v>0</v>
      </c>
      <c r="GW37">
        <v>1</v>
      </c>
      <c r="GX37">
        <f t="shared" si="51"/>
        <v>0</v>
      </c>
      <c r="HA37">
        <v>0</v>
      </c>
      <c r="HB37">
        <v>0</v>
      </c>
      <c r="HC37">
        <f t="shared" si="52"/>
        <v>0</v>
      </c>
      <c r="HE37" t="s">
        <v>3</v>
      </c>
      <c r="HF37" t="s">
        <v>3</v>
      </c>
      <c r="HM37" t="s">
        <v>3</v>
      </c>
      <c r="HN37" t="s">
        <v>3</v>
      </c>
      <c r="HO37" t="s">
        <v>3</v>
      </c>
      <c r="HP37" t="s">
        <v>3</v>
      </c>
      <c r="HQ37" t="s">
        <v>3</v>
      </c>
      <c r="IK37">
        <v>0</v>
      </c>
    </row>
    <row r="38" spans="1:245" x14ac:dyDescent="0.2">
      <c r="A38">
        <v>17</v>
      </c>
      <c r="B38">
        <v>1</v>
      </c>
      <c r="C38">
        <f>ROW(SmtRes!A138)</f>
        <v>138</v>
      </c>
      <c r="D38">
        <f>ROW(EtalonRes!A138)</f>
        <v>138</v>
      </c>
      <c r="E38" t="s">
        <v>89</v>
      </c>
      <c r="F38" t="s">
        <v>90</v>
      </c>
      <c r="G38" t="s">
        <v>1081</v>
      </c>
      <c r="H38" t="s">
        <v>91</v>
      </c>
      <c r="I38">
        <v>0.6</v>
      </c>
      <c r="J38">
        <v>0</v>
      </c>
      <c r="K38">
        <v>0.6</v>
      </c>
      <c r="O38">
        <f t="shared" si="16"/>
        <v>4998.49</v>
      </c>
      <c r="P38">
        <f t="shared" si="17"/>
        <v>0</v>
      </c>
      <c r="Q38">
        <f t="shared" si="18"/>
        <v>1830.88</v>
      </c>
      <c r="R38">
        <f t="shared" si="19"/>
        <v>0</v>
      </c>
      <c r="S38">
        <f t="shared" si="20"/>
        <v>3167.61</v>
      </c>
      <c r="T38">
        <f t="shared" si="21"/>
        <v>0</v>
      </c>
      <c r="U38">
        <f t="shared" si="22"/>
        <v>7.7286899999999985</v>
      </c>
      <c r="V38">
        <f t="shared" si="23"/>
        <v>0</v>
      </c>
      <c r="W38">
        <f t="shared" si="24"/>
        <v>0</v>
      </c>
      <c r="X38">
        <f t="shared" si="25"/>
        <v>2914.2</v>
      </c>
      <c r="Y38">
        <f t="shared" si="26"/>
        <v>1393.75</v>
      </c>
      <c r="AA38">
        <v>60075934</v>
      </c>
      <c r="AB38">
        <f t="shared" si="27"/>
        <v>322.42</v>
      </c>
      <c r="AC38">
        <f>ROUND((ES38),2)</f>
        <v>0</v>
      </c>
      <c r="AD38">
        <f>ROUND((((((ET38*1.15)*1.15))-(((EU38*1.15)*1.15)))+AE38),2)</f>
        <v>214.59</v>
      </c>
      <c r="AE38">
        <f>ROUND(((((EU38*1.15)*1.15)*1.1)),2)</f>
        <v>0</v>
      </c>
      <c r="AF38">
        <f>ROUND(((((EV38*1.15)*1.15)*1.1)),2)</f>
        <v>107.83</v>
      </c>
      <c r="AG38">
        <f t="shared" si="30"/>
        <v>0</v>
      </c>
      <c r="AH38">
        <f>(((EW38*1.15)*1.15))</f>
        <v>12.881149999999998</v>
      </c>
      <c r="AI38">
        <f>(((EX38*1.15)*1.15))</f>
        <v>0</v>
      </c>
      <c r="AJ38">
        <f t="shared" si="32"/>
        <v>0</v>
      </c>
      <c r="AK38">
        <v>236.38</v>
      </c>
      <c r="AL38">
        <v>0</v>
      </c>
      <c r="AM38">
        <v>162.26</v>
      </c>
      <c r="AN38">
        <v>0</v>
      </c>
      <c r="AO38">
        <v>74.12</v>
      </c>
      <c r="AP38">
        <v>0</v>
      </c>
      <c r="AQ38">
        <v>9.74</v>
      </c>
      <c r="AR38">
        <v>0</v>
      </c>
      <c r="AS38">
        <v>0</v>
      </c>
      <c r="AT38">
        <v>92</v>
      </c>
      <c r="AU38">
        <v>44</v>
      </c>
      <c r="AV38">
        <v>1</v>
      </c>
      <c r="AW38">
        <v>1</v>
      </c>
      <c r="AZ38">
        <v>1</v>
      </c>
      <c r="BA38">
        <v>48.96</v>
      </c>
      <c r="BB38">
        <v>14.22</v>
      </c>
      <c r="BC38">
        <v>9.56</v>
      </c>
      <c r="BD38" t="s">
        <v>3</v>
      </c>
      <c r="BE38" t="s">
        <v>3</v>
      </c>
      <c r="BF38" t="s">
        <v>3</v>
      </c>
      <c r="BG38" t="s">
        <v>3</v>
      </c>
      <c r="BH38">
        <v>0</v>
      </c>
      <c r="BI38">
        <v>1</v>
      </c>
      <c r="BJ38" t="s">
        <v>92</v>
      </c>
      <c r="BM38">
        <v>69001</v>
      </c>
      <c r="BN38">
        <v>0</v>
      </c>
      <c r="BO38" t="s">
        <v>17</v>
      </c>
      <c r="BP38">
        <v>1</v>
      </c>
      <c r="BQ38">
        <v>26</v>
      </c>
      <c r="BR38">
        <v>0</v>
      </c>
      <c r="BS38">
        <v>48.96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3</v>
      </c>
      <c r="BZ38">
        <v>92</v>
      </c>
      <c r="CA38">
        <v>44</v>
      </c>
      <c r="CB38" t="s">
        <v>3</v>
      </c>
      <c r="CE38">
        <v>0</v>
      </c>
      <c r="CF38">
        <v>0</v>
      </c>
      <c r="CG38">
        <v>0</v>
      </c>
      <c r="CM38">
        <v>0</v>
      </c>
      <c r="CN38" t="s">
        <v>1082</v>
      </c>
      <c r="CO38">
        <v>0</v>
      </c>
      <c r="CP38">
        <f t="shared" si="33"/>
        <v>4998.49</v>
      </c>
      <c r="CQ38">
        <f t="shared" si="34"/>
        <v>0</v>
      </c>
      <c r="CR38">
        <f t="shared" si="35"/>
        <v>3051.4698000000003</v>
      </c>
      <c r="CS38">
        <f t="shared" si="36"/>
        <v>0</v>
      </c>
      <c r="CT38">
        <f t="shared" si="37"/>
        <v>5279.3567999999996</v>
      </c>
      <c r="CU38">
        <f t="shared" si="38"/>
        <v>0</v>
      </c>
      <c r="CV38">
        <f t="shared" si="39"/>
        <v>12.881149999999998</v>
      </c>
      <c r="CW38">
        <f t="shared" si="40"/>
        <v>0</v>
      </c>
      <c r="CX38">
        <f t="shared" si="41"/>
        <v>0</v>
      </c>
      <c r="CY38">
        <f t="shared" si="42"/>
        <v>2914.2012</v>
      </c>
      <c r="CZ38">
        <f t="shared" si="43"/>
        <v>1393.7483999999999</v>
      </c>
      <c r="DC38" t="s">
        <v>3</v>
      </c>
      <c r="DD38" t="s">
        <v>3</v>
      </c>
      <c r="DE38" t="s">
        <v>93</v>
      </c>
      <c r="DF38" t="s">
        <v>94</v>
      </c>
      <c r="DG38" t="s">
        <v>94</v>
      </c>
      <c r="DH38" t="s">
        <v>3</v>
      </c>
      <c r="DI38" t="s">
        <v>93</v>
      </c>
      <c r="DJ38" t="s">
        <v>93</v>
      </c>
      <c r="DK38" t="s">
        <v>3</v>
      </c>
      <c r="DL38" t="s">
        <v>3</v>
      </c>
      <c r="DM38" t="s">
        <v>3</v>
      </c>
      <c r="DN38">
        <v>0</v>
      </c>
      <c r="DO38">
        <v>0</v>
      </c>
      <c r="DP38">
        <v>1</v>
      </c>
      <c r="DQ38">
        <v>1</v>
      </c>
      <c r="DU38">
        <v>1007</v>
      </c>
      <c r="DV38" t="s">
        <v>91</v>
      </c>
      <c r="DW38" t="s">
        <v>91</v>
      </c>
      <c r="DX38">
        <v>1</v>
      </c>
      <c r="DZ38" t="s">
        <v>3</v>
      </c>
      <c r="EA38" t="s">
        <v>3</v>
      </c>
      <c r="EB38" t="s">
        <v>3</v>
      </c>
      <c r="EC38" t="s">
        <v>3</v>
      </c>
      <c r="EE38">
        <v>48890854</v>
      </c>
      <c r="EF38">
        <v>26</v>
      </c>
      <c r="EG38" t="s">
        <v>45</v>
      </c>
      <c r="EH38">
        <v>103</v>
      </c>
      <c r="EI38" t="s">
        <v>95</v>
      </c>
      <c r="EJ38">
        <v>1</v>
      </c>
      <c r="EK38">
        <v>69001</v>
      </c>
      <c r="EL38" t="s">
        <v>95</v>
      </c>
      <c r="EM38" t="s">
        <v>96</v>
      </c>
      <c r="EO38" t="s">
        <v>97</v>
      </c>
      <c r="EQ38">
        <v>768</v>
      </c>
      <c r="ER38">
        <v>236.38</v>
      </c>
      <c r="ES38">
        <v>0</v>
      </c>
      <c r="ET38">
        <v>162.26</v>
      </c>
      <c r="EU38">
        <v>0</v>
      </c>
      <c r="EV38">
        <v>74.12</v>
      </c>
      <c r="EW38">
        <v>9.74</v>
      </c>
      <c r="EX38">
        <v>0</v>
      </c>
      <c r="EY38">
        <v>0</v>
      </c>
      <c r="FQ38">
        <v>0</v>
      </c>
      <c r="FR38">
        <f t="shared" si="44"/>
        <v>0</v>
      </c>
      <c r="FS38">
        <v>0</v>
      </c>
      <c r="FX38">
        <v>92</v>
      </c>
      <c r="FY38">
        <v>44</v>
      </c>
      <c r="GA38" t="s">
        <v>3</v>
      </c>
      <c r="GD38">
        <v>1</v>
      </c>
      <c r="GF38">
        <v>346261238</v>
      </c>
      <c r="GG38">
        <v>2</v>
      </c>
      <c r="GH38">
        <v>1</v>
      </c>
      <c r="GI38">
        <v>4</v>
      </c>
      <c r="GJ38">
        <v>0</v>
      </c>
      <c r="GK38">
        <v>0</v>
      </c>
      <c r="GL38">
        <f t="shared" si="45"/>
        <v>0</v>
      </c>
      <c r="GM38">
        <f t="shared" si="46"/>
        <v>9306.44</v>
      </c>
      <c r="GN38">
        <f t="shared" si="47"/>
        <v>9306.44</v>
      </c>
      <c r="GO38">
        <f t="shared" si="48"/>
        <v>0</v>
      </c>
      <c r="GP38">
        <f t="shared" si="49"/>
        <v>0</v>
      </c>
      <c r="GR38">
        <v>0</v>
      </c>
      <c r="GS38">
        <v>3</v>
      </c>
      <c r="GT38">
        <v>0</v>
      </c>
      <c r="GU38" t="s">
        <v>3</v>
      </c>
      <c r="GV38">
        <f t="shared" si="50"/>
        <v>0</v>
      </c>
      <c r="GW38">
        <v>1</v>
      </c>
      <c r="GX38">
        <f t="shared" si="51"/>
        <v>0</v>
      </c>
      <c r="HA38">
        <v>0</v>
      </c>
      <c r="HB38">
        <v>0</v>
      </c>
      <c r="HC38">
        <f t="shared" si="52"/>
        <v>0</v>
      </c>
      <c r="HE38" t="s">
        <v>3</v>
      </c>
      <c r="HF38" t="s">
        <v>3</v>
      </c>
      <c r="HM38" t="s">
        <v>3</v>
      </c>
      <c r="HN38" t="s">
        <v>3</v>
      </c>
      <c r="HO38" t="s">
        <v>3</v>
      </c>
      <c r="HP38" t="s">
        <v>3</v>
      </c>
      <c r="HQ38" t="s">
        <v>3</v>
      </c>
      <c r="IK38">
        <v>0</v>
      </c>
    </row>
    <row r="39" spans="1:245" x14ac:dyDescent="0.2">
      <c r="A39">
        <v>17</v>
      </c>
      <c r="B39">
        <v>1</v>
      </c>
      <c r="C39">
        <f>ROW(SmtRes!A162)</f>
        <v>162</v>
      </c>
      <c r="D39">
        <f>ROW(EtalonRes!A162)</f>
        <v>162</v>
      </c>
      <c r="E39" t="s">
        <v>98</v>
      </c>
      <c r="F39" t="s">
        <v>73</v>
      </c>
      <c r="G39" t="s">
        <v>99</v>
      </c>
      <c r="H39" t="s">
        <v>15</v>
      </c>
      <c r="I39">
        <v>7.5</v>
      </c>
      <c r="J39">
        <v>0</v>
      </c>
      <c r="K39">
        <v>7.5</v>
      </c>
      <c r="O39">
        <f t="shared" si="16"/>
        <v>156536.01999999999</v>
      </c>
      <c r="P39">
        <f t="shared" si="17"/>
        <v>0</v>
      </c>
      <c r="Q39">
        <f t="shared" si="18"/>
        <v>69539</v>
      </c>
      <c r="R39">
        <f t="shared" si="19"/>
        <v>17082.14</v>
      </c>
      <c r="S39">
        <f t="shared" si="20"/>
        <v>86997.02</v>
      </c>
      <c r="T39">
        <f t="shared" si="21"/>
        <v>0</v>
      </c>
      <c r="U39">
        <f t="shared" si="22"/>
        <v>206.83569374999996</v>
      </c>
      <c r="V39">
        <f t="shared" si="23"/>
        <v>28.536243749999997</v>
      </c>
      <c r="W39">
        <f t="shared" si="24"/>
        <v>0</v>
      </c>
      <c r="X39">
        <f t="shared" si="25"/>
        <v>96793.62</v>
      </c>
      <c r="Y39">
        <f t="shared" si="26"/>
        <v>64529.08</v>
      </c>
      <c r="AA39">
        <v>60075934</v>
      </c>
      <c r="AB39">
        <f t="shared" si="27"/>
        <v>888.95</v>
      </c>
      <c r="AC39">
        <f>ROUND(((ES39*0)),2)</f>
        <v>0</v>
      </c>
      <c r="AD39">
        <f>ROUND(((((((ET39*1.15)*1.15)*0.7))-((((EU39*1.15)*1.15)*0.7)))+AE39),2)</f>
        <v>652.03</v>
      </c>
      <c r="AE39">
        <f t="shared" ref="AE39:AF42" si="53">ROUND((((((EU39*1.15)*1.1)*1.15)*0.7)),2)</f>
        <v>46.52</v>
      </c>
      <c r="AF39">
        <f t="shared" si="53"/>
        <v>236.92</v>
      </c>
      <c r="AG39">
        <f t="shared" si="30"/>
        <v>0</v>
      </c>
      <c r="AH39">
        <f t="shared" ref="AH39:AI42" si="54">((((EW39*1.15)*1.15)*0.7))</f>
        <v>27.578092499999993</v>
      </c>
      <c r="AI39">
        <f t="shared" si="54"/>
        <v>3.8048324999999994</v>
      </c>
      <c r="AJ39">
        <f t="shared" si="32"/>
        <v>0</v>
      </c>
      <c r="AK39">
        <v>1427.48</v>
      </c>
      <c r="AL39">
        <v>495.07</v>
      </c>
      <c r="AM39">
        <v>699.75</v>
      </c>
      <c r="AN39">
        <v>45.68</v>
      </c>
      <c r="AO39">
        <v>232.66</v>
      </c>
      <c r="AP39">
        <v>0</v>
      </c>
      <c r="AQ39">
        <v>29.79</v>
      </c>
      <c r="AR39">
        <v>4.1100000000000003</v>
      </c>
      <c r="AS39">
        <v>0</v>
      </c>
      <c r="AT39">
        <v>93</v>
      </c>
      <c r="AU39">
        <v>62</v>
      </c>
      <c r="AV39">
        <v>1</v>
      </c>
      <c r="AW39">
        <v>1</v>
      </c>
      <c r="AZ39">
        <v>1</v>
      </c>
      <c r="BA39">
        <v>48.96</v>
      </c>
      <c r="BB39">
        <v>14.22</v>
      </c>
      <c r="BC39">
        <v>9.56</v>
      </c>
      <c r="BD39" t="s">
        <v>3</v>
      </c>
      <c r="BE39" t="s">
        <v>3</v>
      </c>
      <c r="BF39" t="s">
        <v>3</v>
      </c>
      <c r="BG39" t="s">
        <v>3</v>
      </c>
      <c r="BH39">
        <v>0</v>
      </c>
      <c r="BI39">
        <v>1</v>
      </c>
      <c r="BJ39" t="s">
        <v>75</v>
      </c>
      <c r="BM39">
        <v>9001</v>
      </c>
      <c r="BN39">
        <v>0</v>
      </c>
      <c r="BO39" t="s">
        <v>17</v>
      </c>
      <c r="BP39">
        <v>1</v>
      </c>
      <c r="BQ39">
        <v>2</v>
      </c>
      <c r="BR39">
        <v>0</v>
      </c>
      <c r="BS39">
        <v>48.96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3</v>
      </c>
      <c r="BZ39">
        <v>93</v>
      </c>
      <c r="CA39">
        <v>62</v>
      </c>
      <c r="CB39" t="s">
        <v>3</v>
      </c>
      <c r="CE39">
        <v>0</v>
      </c>
      <c r="CF39">
        <v>0</v>
      </c>
      <c r="CG39">
        <v>0</v>
      </c>
      <c r="CM39">
        <v>0</v>
      </c>
      <c r="CN39" t="s">
        <v>1070</v>
      </c>
      <c r="CO39">
        <v>0</v>
      </c>
      <c r="CP39">
        <f t="shared" si="33"/>
        <v>156536.02000000002</v>
      </c>
      <c r="CQ39">
        <f t="shared" si="34"/>
        <v>0</v>
      </c>
      <c r="CR39">
        <f t="shared" si="35"/>
        <v>9271.8665999999994</v>
      </c>
      <c r="CS39">
        <f t="shared" si="36"/>
        <v>2277.6192000000001</v>
      </c>
      <c r="CT39">
        <f t="shared" si="37"/>
        <v>11599.6032</v>
      </c>
      <c r="CU39">
        <f t="shared" si="38"/>
        <v>0</v>
      </c>
      <c r="CV39">
        <f t="shared" si="39"/>
        <v>27.578092499999993</v>
      </c>
      <c r="CW39">
        <f t="shared" si="40"/>
        <v>3.8048324999999994</v>
      </c>
      <c r="CX39">
        <f t="shared" si="41"/>
        <v>0</v>
      </c>
      <c r="CY39">
        <f t="shared" si="42"/>
        <v>96793.618800000011</v>
      </c>
      <c r="CZ39">
        <f t="shared" si="43"/>
        <v>64529.0792</v>
      </c>
      <c r="DC39" t="s">
        <v>3</v>
      </c>
      <c r="DD39" t="s">
        <v>18</v>
      </c>
      <c r="DE39" t="s">
        <v>19</v>
      </c>
      <c r="DF39" t="s">
        <v>20</v>
      </c>
      <c r="DG39" t="s">
        <v>20</v>
      </c>
      <c r="DH39" t="s">
        <v>3</v>
      </c>
      <c r="DI39" t="s">
        <v>19</v>
      </c>
      <c r="DJ39" t="s">
        <v>19</v>
      </c>
      <c r="DK39" t="s">
        <v>3</v>
      </c>
      <c r="DL39" t="s">
        <v>3</v>
      </c>
      <c r="DM39" t="s">
        <v>3</v>
      </c>
      <c r="DN39">
        <v>0</v>
      </c>
      <c r="DO39">
        <v>0</v>
      </c>
      <c r="DP39">
        <v>1</v>
      </c>
      <c r="DQ39">
        <v>1</v>
      </c>
      <c r="DU39">
        <v>1009</v>
      </c>
      <c r="DV39" t="s">
        <v>15</v>
      </c>
      <c r="DW39" t="s">
        <v>15</v>
      </c>
      <c r="DX39">
        <v>1000</v>
      </c>
      <c r="DZ39" t="s">
        <v>3</v>
      </c>
      <c r="EA39" t="s">
        <v>3</v>
      </c>
      <c r="EB39" t="s">
        <v>3</v>
      </c>
      <c r="EC39" t="s">
        <v>3</v>
      </c>
      <c r="EE39">
        <v>48890727</v>
      </c>
      <c r="EF39">
        <v>2</v>
      </c>
      <c r="EG39" t="s">
        <v>21</v>
      </c>
      <c r="EH39">
        <v>9</v>
      </c>
      <c r="EI39" t="s">
        <v>22</v>
      </c>
      <c r="EJ39">
        <v>1</v>
      </c>
      <c r="EK39">
        <v>9001</v>
      </c>
      <c r="EL39" t="s">
        <v>22</v>
      </c>
      <c r="EM39" t="s">
        <v>23</v>
      </c>
      <c r="EO39" t="s">
        <v>24</v>
      </c>
      <c r="EQ39">
        <v>768</v>
      </c>
      <c r="ER39">
        <v>1427.48</v>
      </c>
      <c r="ES39">
        <v>495.07</v>
      </c>
      <c r="ET39">
        <v>699.75</v>
      </c>
      <c r="EU39">
        <v>45.68</v>
      </c>
      <c r="EV39">
        <v>232.66</v>
      </c>
      <c r="EW39">
        <v>29.79</v>
      </c>
      <c r="EX39">
        <v>4.1100000000000003</v>
      </c>
      <c r="EY39">
        <v>0</v>
      </c>
      <c r="FQ39">
        <v>0</v>
      </c>
      <c r="FR39">
        <f t="shared" si="44"/>
        <v>0</v>
      </c>
      <c r="FS39">
        <v>0</v>
      </c>
      <c r="FX39">
        <v>93</v>
      </c>
      <c r="FY39">
        <v>62</v>
      </c>
      <c r="GA39" t="s">
        <v>3</v>
      </c>
      <c r="GD39">
        <v>1</v>
      </c>
      <c r="GF39">
        <v>-2100710626</v>
      </c>
      <c r="GG39">
        <v>2</v>
      </c>
      <c r="GH39">
        <v>1</v>
      </c>
      <c r="GI39">
        <v>4</v>
      </c>
      <c r="GJ39">
        <v>0</v>
      </c>
      <c r="GK39">
        <v>0</v>
      </c>
      <c r="GL39">
        <f t="shared" si="45"/>
        <v>0</v>
      </c>
      <c r="GM39">
        <f t="shared" si="46"/>
        <v>317858.71999999997</v>
      </c>
      <c r="GN39">
        <f t="shared" si="47"/>
        <v>317858.71999999997</v>
      </c>
      <c r="GO39">
        <f t="shared" si="48"/>
        <v>0</v>
      </c>
      <c r="GP39">
        <f t="shared" si="49"/>
        <v>0</v>
      </c>
      <c r="GR39">
        <v>0</v>
      </c>
      <c r="GS39">
        <v>3</v>
      </c>
      <c r="GT39">
        <v>0</v>
      </c>
      <c r="GU39" t="s">
        <v>3</v>
      </c>
      <c r="GV39">
        <f t="shared" si="50"/>
        <v>0</v>
      </c>
      <c r="GW39">
        <v>1</v>
      </c>
      <c r="GX39">
        <f t="shared" si="51"/>
        <v>0</v>
      </c>
      <c r="HA39">
        <v>0</v>
      </c>
      <c r="HB39">
        <v>0</v>
      </c>
      <c r="HC39">
        <f t="shared" si="52"/>
        <v>0</v>
      </c>
      <c r="HE39" t="s">
        <v>3</v>
      </c>
      <c r="HF39" t="s">
        <v>3</v>
      </c>
      <c r="HM39" t="s">
        <v>3</v>
      </c>
      <c r="HN39" t="s">
        <v>3</v>
      </c>
      <c r="HO39" t="s">
        <v>3</v>
      </c>
      <c r="HP39" t="s">
        <v>3</v>
      </c>
      <c r="HQ39" t="s">
        <v>3</v>
      </c>
      <c r="IK39">
        <v>0</v>
      </c>
    </row>
    <row r="40" spans="1:245" x14ac:dyDescent="0.2">
      <c r="A40">
        <v>17</v>
      </c>
      <c r="B40">
        <v>1</v>
      </c>
      <c r="C40">
        <f>ROW(SmtRes!A186)</f>
        <v>186</v>
      </c>
      <c r="D40">
        <f>ROW(EtalonRes!A186)</f>
        <v>186</v>
      </c>
      <c r="E40" t="s">
        <v>100</v>
      </c>
      <c r="F40" t="s">
        <v>73</v>
      </c>
      <c r="G40" t="s">
        <v>101</v>
      </c>
      <c r="H40" t="s">
        <v>15</v>
      </c>
      <c r="I40">
        <v>0.3</v>
      </c>
      <c r="J40">
        <v>0</v>
      </c>
      <c r="K40">
        <v>0.3</v>
      </c>
      <c r="O40">
        <f t="shared" si="16"/>
        <v>6261.44</v>
      </c>
      <c r="P40">
        <f t="shared" si="17"/>
        <v>0</v>
      </c>
      <c r="Q40">
        <f t="shared" si="18"/>
        <v>2781.56</v>
      </c>
      <c r="R40">
        <f t="shared" si="19"/>
        <v>683.29</v>
      </c>
      <c r="S40">
        <f t="shared" si="20"/>
        <v>3479.88</v>
      </c>
      <c r="T40">
        <f t="shared" si="21"/>
        <v>0</v>
      </c>
      <c r="U40">
        <f t="shared" si="22"/>
        <v>8.273427749999998</v>
      </c>
      <c r="V40">
        <f t="shared" si="23"/>
        <v>1.1414497499999998</v>
      </c>
      <c r="W40">
        <f t="shared" si="24"/>
        <v>0</v>
      </c>
      <c r="X40">
        <f t="shared" si="25"/>
        <v>3871.75</v>
      </c>
      <c r="Y40">
        <f t="shared" si="26"/>
        <v>2581.17</v>
      </c>
      <c r="AA40">
        <v>60075934</v>
      </c>
      <c r="AB40">
        <f t="shared" si="27"/>
        <v>888.95</v>
      </c>
      <c r="AC40">
        <f>ROUND(((ES40*0)),2)</f>
        <v>0</v>
      </c>
      <c r="AD40">
        <f>ROUND(((((((ET40*1.15)*1.15)*0.7))-((((EU40*1.15)*1.15)*0.7)))+AE40),2)</f>
        <v>652.03</v>
      </c>
      <c r="AE40">
        <f t="shared" si="53"/>
        <v>46.52</v>
      </c>
      <c r="AF40">
        <f t="shared" si="53"/>
        <v>236.92</v>
      </c>
      <c r="AG40">
        <f t="shared" si="30"/>
        <v>0</v>
      </c>
      <c r="AH40">
        <f t="shared" si="54"/>
        <v>27.578092499999993</v>
      </c>
      <c r="AI40">
        <f t="shared" si="54"/>
        <v>3.8048324999999994</v>
      </c>
      <c r="AJ40">
        <f t="shared" si="32"/>
        <v>0</v>
      </c>
      <c r="AK40">
        <v>1427.48</v>
      </c>
      <c r="AL40">
        <v>495.07</v>
      </c>
      <c r="AM40">
        <v>699.75</v>
      </c>
      <c r="AN40">
        <v>45.68</v>
      </c>
      <c r="AO40">
        <v>232.66</v>
      </c>
      <c r="AP40">
        <v>0</v>
      </c>
      <c r="AQ40">
        <v>29.79</v>
      </c>
      <c r="AR40">
        <v>4.1100000000000003</v>
      </c>
      <c r="AS40">
        <v>0</v>
      </c>
      <c r="AT40">
        <v>93</v>
      </c>
      <c r="AU40">
        <v>62</v>
      </c>
      <c r="AV40">
        <v>1</v>
      </c>
      <c r="AW40">
        <v>1</v>
      </c>
      <c r="AZ40">
        <v>1</v>
      </c>
      <c r="BA40">
        <v>48.96</v>
      </c>
      <c r="BB40">
        <v>14.22</v>
      </c>
      <c r="BC40">
        <v>9.56</v>
      </c>
      <c r="BD40" t="s">
        <v>3</v>
      </c>
      <c r="BE40" t="s">
        <v>3</v>
      </c>
      <c r="BF40" t="s">
        <v>3</v>
      </c>
      <c r="BG40" t="s">
        <v>3</v>
      </c>
      <c r="BH40">
        <v>0</v>
      </c>
      <c r="BI40">
        <v>1</v>
      </c>
      <c r="BJ40" t="s">
        <v>75</v>
      </c>
      <c r="BM40">
        <v>9001</v>
      </c>
      <c r="BN40">
        <v>0</v>
      </c>
      <c r="BO40" t="s">
        <v>17</v>
      </c>
      <c r="BP40">
        <v>1</v>
      </c>
      <c r="BQ40">
        <v>2</v>
      </c>
      <c r="BR40">
        <v>0</v>
      </c>
      <c r="BS40">
        <v>48.96</v>
      </c>
      <c r="BT40">
        <v>1</v>
      </c>
      <c r="BU40">
        <v>1</v>
      </c>
      <c r="BV40">
        <v>1</v>
      </c>
      <c r="BW40">
        <v>1</v>
      </c>
      <c r="BX40">
        <v>1</v>
      </c>
      <c r="BY40" t="s">
        <v>3</v>
      </c>
      <c r="BZ40">
        <v>93</v>
      </c>
      <c r="CA40">
        <v>62</v>
      </c>
      <c r="CB40" t="s">
        <v>3</v>
      </c>
      <c r="CE40">
        <v>0</v>
      </c>
      <c r="CF40">
        <v>0</v>
      </c>
      <c r="CG40">
        <v>0</v>
      </c>
      <c r="CM40">
        <v>0</v>
      </c>
      <c r="CN40" t="s">
        <v>1070</v>
      </c>
      <c r="CO40">
        <v>0</v>
      </c>
      <c r="CP40">
        <f t="shared" si="33"/>
        <v>6261.4400000000005</v>
      </c>
      <c r="CQ40">
        <f t="shared" si="34"/>
        <v>0</v>
      </c>
      <c r="CR40">
        <f t="shared" si="35"/>
        <v>9271.8665999999994</v>
      </c>
      <c r="CS40">
        <f t="shared" si="36"/>
        <v>2277.6192000000001</v>
      </c>
      <c r="CT40">
        <f t="shared" si="37"/>
        <v>11599.6032</v>
      </c>
      <c r="CU40">
        <f t="shared" si="38"/>
        <v>0</v>
      </c>
      <c r="CV40">
        <f t="shared" si="39"/>
        <v>27.578092499999993</v>
      </c>
      <c r="CW40">
        <f t="shared" si="40"/>
        <v>3.8048324999999994</v>
      </c>
      <c r="CX40">
        <f t="shared" si="41"/>
        <v>0</v>
      </c>
      <c r="CY40">
        <f t="shared" si="42"/>
        <v>3871.7480999999998</v>
      </c>
      <c r="CZ40">
        <f t="shared" si="43"/>
        <v>2581.1653999999999</v>
      </c>
      <c r="DC40" t="s">
        <v>3</v>
      </c>
      <c r="DD40" t="s">
        <v>18</v>
      </c>
      <c r="DE40" t="s">
        <v>19</v>
      </c>
      <c r="DF40" t="s">
        <v>20</v>
      </c>
      <c r="DG40" t="s">
        <v>20</v>
      </c>
      <c r="DH40" t="s">
        <v>3</v>
      </c>
      <c r="DI40" t="s">
        <v>19</v>
      </c>
      <c r="DJ40" t="s">
        <v>19</v>
      </c>
      <c r="DK40" t="s">
        <v>3</v>
      </c>
      <c r="DL40" t="s">
        <v>3</v>
      </c>
      <c r="DM40" t="s">
        <v>3</v>
      </c>
      <c r="DN40">
        <v>0</v>
      </c>
      <c r="DO40">
        <v>0</v>
      </c>
      <c r="DP40">
        <v>1</v>
      </c>
      <c r="DQ40">
        <v>1</v>
      </c>
      <c r="DU40">
        <v>1009</v>
      </c>
      <c r="DV40" t="s">
        <v>15</v>
      </c>
      <c r="DW40" t="s">
        <v>15</v>
      </c>
      <c r="DX40">
        <v>1000</v>
      </c>
      <c r="DZ40" t="s">
        <v>3</v>
      </c>
      <c r="EA40" t="s">
        <v>3</v>
      </c>
      <c r="EB40" t="s">
        <v>3</v>
      </c>
      <c r="EC40" t="s">
        <v>3</v>
      </c>
      <c r="EE40">
        <v>48890727</v>
      </c>
      <c r="EF40">
        <v>2</v>
      </c>
      <c r="EG40" t="s">
        <v>21</v>
      </c>
      <c r="EH40">
        <v>9</v>
      </c>
      <c r="EI40" t="s">
        <v>22</v>
      </c>
      <c r="EJ40">
        <v>1</v>
      </c>
      <c r="EK40">
        <v>9001</v>
      </c>
      <c r="EL40" t="s">
        <v>22</v>
      </c>
      <c r="EM40" t="s">
        <v>23</v>
      </c>
      <c r="EO40" t="s">
        <v>24</v>
      </c>
      <c r="EQ40">
        <v>768</v>
      </c>
      <c r="ER40">
        <v>1427.48</v>
      </c>
      <c r="ES40">
        <v>495.07</v>
      </c>
      <c r="ET40">
        <v>699.75</v>
      </c>
      <c r="EU40">
        <v>45.68</v>
      </c>
      <c r="EV40">
        <v>232.66</v>
      </c>
      <c r="EW40">
        <v>29.79</v>
      </c>
      <c r="EX40">
        <v>4.1100000000000003</v>
      </c>
      <c r="EY40">
        <v>0</v>
      </c>
      <c r="FQ40">
        <v>0</v>
      </c>
      <c r="FR40">
        <f t="shared" si="44"/>
        <v>0</v>
      </c>
      <c r="FS40">
        <v>0</v>
      </c>
      <c r="FX40">
        <v>93</v>
      </c>
      <c r="FY40">
        <v>62</v>
      </c>
      <c r="GA40" t="s">
        <v>3</v>
      </c>
      <c r="GD40">
        <v>1</v>
      </c>
      <c r="GF40">
        <v>1681518393</v>
      </c>
      <c r="GG40">
        <v>2</v>
      </c>
      <c r="GH40">
        <v>1</v>
      </c>
      <c r="GI40">
        <v>4</v>
      </c>
      <c r="GJ40">
        <v>0</v>
      </c>
      <c r="GK40">
        <v>0</v>
      </c>
      <c r="GL40">
        <f t="shared" si="45"/>
        <v>0</v>
      </c>
      <c r="GM40">
        <f t="shared" si="46"/>
        <v>12714.36</v>
      </c>
      <c r="GN40">
        <f t="shared" si="47"/>
        <v>12714.36</v>
      </c>
      <c r="GO40">
        <f t="shared" si="48"/>
        <v>0</v>
      </c>
      <c r="GP40">
        <f t="shared" si="49"/>
        <v>0</v>
      </c>
      <c r="GR40">
        <v>0</v>
      </c>
      <c r="GS40">
        <v>3</v>
      </c>
      <c r="GT40">
        <v>0</v>
      </c>
      <c r="GU40" t="s">
        <v>3</v>
      </c>
      <c r="GV40">
        <f t="shared" si="50"/>
        <v>0</v>
      </c>
      <c r="GW40">
        <v>1</v>
      </c>
      <c r="GX40">
        <f t="shared" si="51"/>
        <v>0</v>
      </c>
      <c r="HA40">
        <v>0</v>
      </c>
      <c r="HB40">
        <v>0</v>
      </c>
      <c r="HC40">
        <f t="shared" si="52"/>
        <v>0</v>
      </c>
      <c r="HE40" t="s">
        <v>3</v>
      </c>
      <c r="HF40" t="s">
        <v>3</v>
      </c>
      <c r="HM40" t="s">
        <v>3</v>
      </c>
      <c r="HN40" t="s">
        <v>3</v>
      </c>
      <c r="HO40" t="s">
        <v>3</v>
      </c>
      <c r="HP40" t="s">
        <v>3</v>
      </c>
      <c r="HQ40" t="s">
        <v>3</v>
      </c>
      <c r="IK40">
        <v>0</v>
      </c>
    </row>
    <row r="41" spans="1:245" x14ac:dyDescent="0.2">
      <c r="A41">
        <v>17</v>
      </c>
      <c r="B41">
        <v>1</v>
      </c>
      <c r="C41">
        <f>ROW(SmtRes!A210)</f>
        <v>210</v>
      </c>
      <c r="D41">
        <f>ROW(EtalonRes!A210)</f>
        <v>210</v>
      </c>
      <c r="E41" t="s">
        <v>102</v>
      </c>
      <c r="F41" t="s">
        <v>73</v>
      </c>
      <c r="G41" t="s">
        <v>103</v>
      </c>
      <c r="H41" t="s">
        <v>15</v>
      </c>
      <c r="I41">
        <v>0.8</v>
      </c>
      <c r="J41">
        <v>0</v>
      </c>
      <c r="K41">
        <v>0.8</v>
      </c>
      <c r="O41">
        <f t="shared" si="16"/>
        <v>16697.169999999998</v>
      </c>
      <c r="P41">
        <f t="shared" si="17"/>
        <v>0</v>
      </c>
      <c r="Q41">
        <f t="shared" si="18"/>
        <v>7417.49</v>
      </c>
      <c r="R41">
        <f t="shared" si="19"/>
        <v>1822.1</v>
      </c>
      <c r="S41">
        <f t="shared" si="20"/>
        <v>9279.68</v>
      </c>
      <c r="T41">
        <f t="shared" si="21"/>
        <v>0</v>
      </c>
      <c r="U41">
        <f t="shared" si="22"/>
        <v>22.062473999999995</v>
      </c>
      <c r="V41">
        <f t="shared" si="23"/>
        <v>3.0438659999999995</v>
      </c>
      <c r="W41">
        <f t="shared" si="24"/>
        <v>0</v>
      </c>
      <c r="X41">
        <f t="shared" si="25"/>
        <v>10324.66</v>
      </c>
      <c r="Y41">
        <f t="shared" si="26"/>
        <v>6883.1</v>
      </c>
      <c r="AA41">
        <v>60075934</v>
      </c>
      <c r="AB41">
        <f t="shared" si="27"/>
        <v>888.95</v>
      </c>
      <c r="AC41">
        <f>ROUND(((ES41*0)),2)</f>
        <v>0</v>
      </c>
      <c r="AD41">
        <f>ROUND(((((((ET41*1.15)*1.15)*0.7))-((((EU41*1.15)*1.15)*0.7)))+AE41),2)</f>
        <v>652.03</v>
      </c>
      <c r="AE41">
        <f t="shared" si="53"/>
        <v>46.52</v>
      </c>
      <c r="AF41">
        <f t="shared" si="53"/>
        <v>236.92</v>
      </c>
      <c r="AG41">
        <f t="shared" si="30"/>
        <v>0</v>
      </c>
      <c r="AH41">
        <f t="shared" si="54"/>
        <v>27.578092499999993</v>
      </c>
      <c r="AI41">
        <f t="shared" si="54"/>
        <v>3.8048324999999994</v>
      </c>
      <c r="AJ41">
        <f t="shared" si="32"/>
        <v>0</v>
      </c>
      <c r="AK41">
        <v>1427.48</v>
      </c>
      <c r="AL41">
        <v>495.07</v>
      </c>
      <c r="AM41">
        <v>699.75</v>
      </c>
      <c r="AN41">
        <v>45.68</v>
      </c>
      <c r="AO41">
        <v>232.66</v>
      </c>
      <c r="AP41">
        <v>0</v>
      </c>
      <c r="AQ41">
        <v>29.79</v>
      </c>
      <c r="AR41">
        <v>4.1100000000000003</v>
      </c>
      <c r="AS41">
        <v>0</v>
      </c>
      <c r="AT41">
        <v>93</v>
      </c>
      <c r="AU41">
        <v>62</v>
      </c>
      <c r="AV41">
        <v>1</v>
      </c>
      <c r="AW41">
        <v>1</v>
      </c>
      <c r="AZ41">
        <v>1</v>
      </c>
      <c r="BA41">
        <v>48.96</v>
      </c>
      <c r="BB41">
        <v>14.22</v>
      </c>
      <c r="BC41">
        <v>9.56</v>
      </c>
      <c r="BD41" t="s">
        <v>3</v>
      </c>
      <c r="BE41" t="s">
        <v>3</v>
      </c>
      <c r="BF41" t="s">
        <v>3</v>
      </c>
      <c r="BG41" t="s">
        <v>3</v>
      </c>
      <c r="BH41">
        <v>0</v>
      </c>
      <c r="BI41">
        <v>1</v>
      </c>
      <c r="BJ41" t="s">
        <v>75</v>
      </c>
      <c r="BM41">
        <v>9001</v>
      </c>
      <c r="BN41">
        <v>0</v>
      </c>
      <c r="BO41" t="s">
        <v>17</v>
      </c>
      <c r="BP41">
        <v>1</v>
      </c>
      <c r="BQ41">
        <v>2</v>
      </c>
      <c r="BR41">
        <v>0</v>
      </c>
      <c r="BS41">
        <v>48.96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3</v>
      </c>
      <c r="BZ41">
        <v>93</v>
      </c>
      <c r="CA41">
        <v>62</v>
      </c>
      <c r="CB41" t="s">
        <v>3</v>
      </c>
      <c r="CE41">
        <v>0</v>
      </c>
      <c r="CF41">
        <v>0</v>
      </c>
      <c r="CG41">
        <v>0</v>
      </c>
      <c r="CM41">
        <v>0</v>
      </c>
      <c r="CN41" t="s">
        <v>1070</v>
      </c>
      <c r="CO41">
        <v>0</v>
      </c>
      <c r="CP41">
        <f t="shared" si="33"/>
        <v>16697.169999999998</v>
      </c>
      <c r="CQ41">
        <f t="shared" si="34"/>
        <v>0</v>
      </c>
      <c r="CR41">
        <f t="shared" si="35"/>
        <v>9271.8665999999994</v>
      </c>
      <c r="CS41">
        <f t="shared" si="36"/>
        <v>2277.6192000000001</v>
      </c>
      <c r="CT41">
        <f t="shared" si="37"/>
        <v>11599.6032</v>
      </c>
      <c r="CU41">
        <f t="shared" si="38"/>
        <v>0</v>
      </c>
      <c r="CV41">
        <f t="shared" si="39"/>
        <v>27.578092499999993</v>
      </c>
      <c r="CW41">
        <f t="shared" si="40"/>
        <v>3.8048324999999994</v>
      </c>
      <c r="CX41">
        <f t="shared" si="41"/>
        <v>0</v>
      </c>
      <c r="CY41">
        <f t="shared" si="42"/>
        <v>10324.6554</v>
      </c>
      <c r="CZ41">
        <f t="shared" si="43"/>
        <v>6883.1035999999995</v>
      </c>
      <c r="DC41" t="s">
        <v>3</v>
      </c>
      <c r="DD41" t="s">
        <v>18</v>
      </c>
      <c r="DE41" t="s">
        <v>19</v>
      </c>
      <c r="DF41" t="s">
        <v>20</v>
      </c>
      <c r="DG41" t="s">
        <v>20</v>
      </c>
      <c r="DH41" t="s">
        <v>3</v>
      </c>
      <c r="DI41" t="s">
        <v>19</v>
      </c>
      <c r="DJ41" t="s">
        <v>19</v>
      </c>
      <c r="DK41" t="s">
        <v>3</v>
      </c>
      <c r="DL41" t="s">
        <v>3</v>
      </c>
      <c r="DM41" t="s">
        <v>3</v>
      </c>
      <c r="DN41">
        <v>0</v>
      </c>
      <c r="DO41">
        <v>0</v>
      </c>
      <c r="DP41">
        <v>1</v>
      </c>
      <c r="DQ41">
        <v>1</v>
      </c>
      <c r="DU41">
        <v>1009</v>
      </c>
      <c r="DV41" t="s">
        <v>15</v>
      </c>
      <c r="DW41" t="s">
        <v>15</v>
      </c>
      <c r="DX41">
        <v>1000</v>
      </c>
      <c r="DZ41" t="s">
        <v>3</v>
      </c>
      <c r="EA41" t="s">
        <v>3</v>
      </c>
      <c r="EB41" t="s">
        <v>3</v>
      </c>
      <c r="EC41" t="s">
        <v>3</v>
      </c>
      <c r="EE41">
        <v>48890727</v>
      </c>
      <c r="EF41">
        <v>2</v>
      </c>
      <c r="EG41" t="s">
        <v>21</v>
      </c>
      <c r="EH41">
        <v>9</v>
      </c>
      <c r="EI41" t="s">
        <v>22</v>
      </c>
      <c r="EJ41">
        <v>1</v>
      </c>
      <c r="EK41">
        <v>9001</v>
      </c>
      <c r="EL41" t="s">
        <v>22</v>
      </c>
      <c r="EM41" t="s">
        <v>23</v>
      </c>
      <c r="EO41" t="s">
        <v>24</v>
      </c>
      <c r="EQ41">
        <v>768</v>
      </c>
      <c r="ER41">
        <v>1427.48</v>
      </c>
      <c r="ES41">
        <v>495.07</v>
      </c>
      <c r="ET41">
        <v>699.75</v>
      </c>
      <c r="EU41">
        <v>45.68</v>
      </c>
      <c r="EV41">
        <v>232.66</v>
      </c>
      <c r="EW41">
        <v>29.79</v>
      </c>
      <c r="EX41">
        <v>4.1100000000000003</v>
      </c>
      <c r="EY41">
        <v>0</v>
      </c>
      <c r="FQ41">
        <v>0</v>
      </c>
      <c r="FR41">
        <f t="shared" si="44"/>
        <v>0</v>
      </c>
      <c r="FS41">
        <v>0</v>
      </c>
      <c r="FX41">
        <v>93</v>
      </c>
      <c r="FY41">
        <v>62</v>
      </c>
      <c r="GA41" t="s">
        <v>3</v>
      </c>
      <c r="GD41">
        <v>1</v>
      </c>
      <c r="GF41">
        <v>-1825876329</v>
      </c>
      <c r="GG41">
        <v>2</v>
      </c>
      <c r="GH41">
        <v>1</v>
      </c>
      <c r="GI41">
        <v>4</v>
      </c>
      <c r="GJ41">
        <v>0</v>
      </c>
      <c r="GK41">
        <v>0</v>
      </c>
      <c r="GL41">
        <f t="shared" si="45"/>
        <v>0</v>
      </c>
      <c r="GM41">
        <f t="shared" si="46"/>
        <v>33904.93</v>
      </c>
      <c r="GN41">
        <f t="shared" si="47"/>
        <v>33904.93</v>
      </c>
      <c r="GO41">
        <f t="shared" si="48"/>
        <v>0</v>
      </c>
      <c r="GP41">
        <f t="shared" si="49"/>
        <v>0</v>
      </c>
      <c r="GR41">
        <v>0</v>
      </c>
      <c r="GS41">
        <v>3</v>
      </c>
      <c r="GT41">
        <v>0</v>
      </c>
      <c r="GU41" t="s">
        <v>3</v>
      </c>
      <c r="GV41">
        <f t="shared" si="50"/>
        <v>0</v>
      </c>
      <c r="GW41">
        <v>1</v>
      </c>
      <c r="GX41">
        <f t="shared" si="51"/>
        <v>0</v>
      </c>
      <c r="HA41">
        <v>0</v>
      </c>
      <c r="HB41">
        <v>0</v>
      </c>
      <c r="HC41">
        <f t="shared" si="52"/>
        <v>0</v>
      </c>
      <c r="HE41" t="s">
        <v>3</v>
      </c>
      <c r="HF41" t="s">
        <v>3</v>
      </c>
      <c r="HM41" t="s">
        <v>3</v>
      </c>
      <c r="HN41" t="s">
        <v>3</v>
      </c>
      <c r="HO41" t="s">
        <v>3</v>
      </c>
      <c r="HP41" t="s">
        <v>3</v>
      </c>
      <c r="HQ41" t="s">
        <v>3</v>
      </c>
      <c r="IK41">
        <v>0</v>
      </c>
    </row>
    <row r="42" spans="1:245" x14ac:dyDescent="0.2">
      <c r="A42">
        <v>17</v>
      </c>
      <c r="B42">
        <v>1</v>
      </c>
      <c r="C42">
        <f>ROW(SmtRes!A234)</f>
        <v>234</v>
      </c>
      <c r="D42">
        <f>ROW(EtalonRes!A234)</f>
        <v>234</v>
      </c>
      <c r="E42" t="s">
        <v>104</v>
      </c>
      <c r="F42" t="s">
        <v>73</v>
      </c>
      <c r="G42" t="s">
        <v>105</v>
      </c>
      <c r="H42" t="s">
        <v>15</v>
      </c>
      <c r="I42">
        <v>0.74</v>
      </c>
      <c r="J42">
        <v>0</v>
      </c>
      <c r="K42">
        <v>0.74</v>
      </c>
      <c r="O42">
        <f t="shared" si="16"/>
        <v>15444.89</v>
      </c>
      <c r="P42">
        <f t="shared" si="17"/>
        <v>0</v>
      </c>
      <c r="Q42">
        <f t="shared" si="18"/>
        <v>6861.18</v>
      </c>
      <c r="R42">
        <f t="shared" si="19"/>
        <v>1685.44</v>
      </c>
      <c r="S42">
        <f t="shared" si="20"/>
        <v>8583.7099999999991</v>
      </c>
      <c r="T42">
        <f t="shared" si="21"/>
        <v>0</v>
      </c>
      <c r="U42">
        <f t="shared" si="22"/>
        <v>20.407788449999995</v>
      </c>
      <c r="V42">
        <f t="shared" si="23"/>
        <v>2.8155760499999993</v>
      </c>
      <c r="W42">
        <f t="shared" si="24"/>
        <v>0</v>
      </c>
      <c r="X42">
        <f t="shared" si="25"/>
        <v>9550.31</v>
      </c>
      <c r="Y42">
        <f t="shared" si="26"/>
        <v>6366.87</v>
      </c>
      <c r="AA42">
        <v>60075934</v>
      </c>
      <c r="AB42">
        <f t="shared" si="27"/>
        <v>888.95</v>
      </c>
      <c r="AC42">
        <f>ROUND(((ES42*0)),2)</f>
        <v>0</v>
      </c>
      <c r="AD42">
        <f>ROUND(((((((ET42*1.15)*1.15)*0.7))-((((EU42*1.15)*1.15)*0.7)))+AE42),2)</f>
        <v>652.03</v>
      </c>
      <c r="AE42">
        <f t="shared" si="53"/>
        <v>46.52</v>
      </c>
      <c r="AF42">
        <f t="shared" si="53"/>
        <v>236.92</v>
      </c>
      <c r="AG42">
        <f t="shared" si="30"/>
        <v>0</v>
      </c>
      <c r="AH42">
        <f t="shared" si="54"/>
        <v>27.578092499999993</v>
      </c>
      <c r="AI42">
        <f t="shared" si="54"/>
        <v>3.8048324999999994</v>
      </c>
      <c r="AJ42">
        <f t="shared" si="32"/>
        <v>0</v>
      </c>
      <c r="AK42">
        <v>1427.48</v>
      </c>
      <c r="AL42">
        <v>495.07</v>
      </c>
      <c r="AM42">
        <v>699.75</v>
      </c>
      <c r="AN42">
        <v>45.68</v>
      </c>
      <c r="AO42">
        <v>232.66</v>
      </c>
      <c r="AP42">
        <v>0</v>
      </c>
      <c r="AQ42">
        <v>29.79</v>
      </c>
      <c r="AR42">
        <v>4.1100000000000003</v>
      </c>
      <c r="AS42">
        <v>0</v>
      </c>
      <c r="AT42">
        <v>93</v>
      </c>
      <c r="AU42">
        <v>62</v>
      </c>
      <c r="AV42">
        <v>1</v>
      </c>
      <c r="AW42">
        <v>1</v>
      </c>
      <c r="AZ42">
        <v>1</v>
      </c>
      <c r="BA42">
        <v>48.96</v>
      </c>
      <c r="BB42">
        <v>14.22</v>
      </c>
      <c r="BC42">
        <v>9.56</v>
      </c>
      <c r="BD42" t="s">
        <v>3</v>
      </c>
      <c r="BE42" t="s">
        <v>3</v>
      </c>
      <c r="BF42" t="s">
        <v>3</v>
      </c>
      <c r="BG42" t="s">
        <v>3</v>
      </c>
      <c r="BH42">
        <v>0</v>
      </c>
      <c r="BI42">
        <v>1</v>
      </c>
      <c r="BJ42" t="s">
        <v>75</v>
      </c>
      <c r="BM42">
        <v>9001</v>
      </c>
      <c r="BN42">
        <v>0</v>
      </c>
      <c r="BO42" t="s">
        <v>17</v>
      </c>
      <c r="BP42">
        <v>1</v>
      </c>
      <c r="BQ42">
        <v>2</v>
      </c>
      <c r="BR42">
        <v>0</v>
      </c>
      <c r="BS42">
        <v>48.96</v>
      </c>
      <c r="BT42">
        <v>1</v>
      </c>
      <c r="BU42">
        <v>1</v>
      </c>
      <c r="BV42">
        <v>1</v>
      </c>
      <c r="BW42">
        <v>1</v>
      </c>
      <c r="BX42">
        <v>1</v>
      </c>
      <c r="BY42" t="s">
        <v>3</v>
      </c>
      <c r="BZ42">
        <v>93</v>
      </c>
      <c r="CA42">
        <v>62</v>
      </c>
      <c r="CB42" t="s">
        <v>3</v>
      </c>
      <c r="CE42">
        <v>0</v>
      </c>
      <c r="CF42">
        <v>0</v>
      </c>
      <c r="CG42">
        <v>0</v>
      </c>
      <c r="CM42">
        <v>0</v>
      </c>
      <c r="CN42" t="s">
        <v>1070</v>
      </c>
      <c r="CO42">
        <v>0</v>
      </c>
      <c r="CP42">
        <f t="shared" si="33"/>
        <v>15444.89</v>
      </c>
      <c r="CQ42">
        <f t="shared" si="34"/>
        <v>0</v>
      </c>
      <c r="CR42">
        <f t="shared" si="35"/>
        <v>9271.8665999999994</v>
      </c>
      <c r="CS42">
        <f t="shared" si="36"/>
        <v>2277.6192000000001</v>
      </c>
      <c r="CT42">
        <f t="shared" si="37"/>
        <v>11599.6032</v>
      </c>
      <c r="CU42">
        <f t="shared" si="38"/>
        <v>0</v>
      </c>
      <c r="CV42">
        <f t="shared" si="39"/>
        <v>27.578092499999993</v>
      </c>
      <c r="CW42">
        <f t="shared" si="40"/>
        <v>3.8048324999999994</v>
      </c>
      <c r="CX42">
        <f t="shared" si="41"/>
        <v>0</v>
      </c>
      <c r="CY42">
        <f t="shared" si="42"/>
        <v>9550.3094999999994</v>
      </c>
      <c r="CZ42">
        <f t="shared" si="43"/>
        <v>6366.8729999999996</v>
      </c>
      <c r="DC42" t="s">
        <v>3</v>
      </c>
      <c r="DD42" t="s">
        <v>18</v>
      </c>
      <c r="DE42" t="s">
        <v>19</v>
      </c>
      <c r="DF42" t="s">
        <v>20</v>
      </c>
      <c r="DG42" t="s">
        <v>20</v>
      </c>
      <c r="DH42" t="s">
        <v>3</v>
      </c>
      <c r="DI42" t="s">
        <v>19</v>
      </c>
      <c r="DJ42" t="s">
        <v>19</v>
      </c>
      <c r="DK42" t="s">
        <v>3</v>
      </c>
      <c r="DL42" t="s">
        <v>3</v>
      </c>
      <c r="DM42" t="s">
        <v>3</v>
      </c>
      <c r="DN42">
        <v>0</v>
      </c>
      <c r="DO42">
        <v>0</v>
      </c>
      <c r="DP42">
        <v>1</v>
      </c>
      <c r="DQ42">
        <v>1</v>
      </c>
      <c r="DU42">
        <v>1009</v>
      </c>
      <c r="DV42" t="s">
        <v>15</v>
      </c>
      <c r="DW42" t="s">
        <v>15</v>
      </c>
      <c r="DX42">
        <v>1000</v>
      </c>
      <c r="DZ42" t="s">
        <v>3</v>
      </c>
      <c r="EA42" t="s">
        <v>3</v>
      </c>
      <c r="EB42" t="s">
        <v>3</v>
      </c>
      <c r="EC42" t="s">
        <v>3</v>
      </c>
      <c r="EE42">
        <v>48890727</v>
      </c>
      <c r="EF42">
        <v>2</v>
      </c>
      <c r="EG42" t="s">
        <v>21</v>
      </c>
      <c r="EH42">
        <v>9</v>
      </c>
      <c r="EI42" t="s">
        <v>22</v>
      </c>
      <c r="EJ42">
        <v>1</v>
      </c>
      <c r="EK42">
        <v>9001</v>
      </c>
      <c r="EL42" t="s">
        <v>22</v>
      </c>
      <c r="EM42" t="s">
        <v>23</v>
      </c>
      <c r="EO42" t="s">
        <v>24</v>
      </c>
      <c r="EQ42">
        <v>768</v>
      </c>
      <c r="ER42">
        <v>1427.48</v>
      </c>
      <c r="ES42">
        <v>495.07</v>
      </c>
      <c r="ET42">
        <v>699.75</v>
      </c>
      <c r="EU42">
        <v>45.68</v>
      </c>
      <c r="EV42">
        <v>232.66</v>
      </c>
      <c r="EW42">
        <v>29.79</v>
      </c>
      <c r="EX42">
        <v>4.1100000000000003</v>
      </c>
      <c r="EY42">
        <v>0</v>
      </c>
      <c r="FQ42">
        <v>0</v>
      </c>
      <c r="FR42">
        <f t="shared" si="44"/>
        <v>0</v>
      </c>
      <c r="FS42">
        <v>0</v>
      </c>
      <c r="FX42">
        <v>93</v>
      </c>
      <c r="FY42">
        <v>62</v>
      </c>
      <c r="GA42" t="s">
        <v>3</v>
      </c>
      <c r="GD42">
        <v>1</v>
      </c>
      <c r="GF42">
        <v>911033657</v>
      </c>
      <c r="GG42">
        <v>2</v>
      </c>
      <c r="GH42">
        <v>1</v>
      </c>
      <c r="GI42">
        <v>4</v>
      </c>
      <c r="GJ42">
        <v>0</v>
      </c>
      <c r="GK42">
        <v>0</v>
      </c>
      <c r="GL42">
        <f t="shared" si="45"/>
        <v>0</v>
      </c>
      <c r="GM42">
        <f t="shared" si="46"/>
        <v>31362.07</v>
      </c>
      <c r="GN42">
        <f t="shared" si="47"/>
        <v>31362.07</v>
      </c>
      <c r="GO42">
        <f t="shared" si="48"/>
        <v>0</v>
      </c>
      <c r="GP42">
        <f t="shared" si="49"/>
        <v>0</v>
      </c>
      <c r="GR42">
        <v>0</v>
      </c>
      <c r="GS42">
        <v>3</v>
      </c>
      <c r="GT42">
        <v>0</v>
      </c>
      <c r="GU42" t="s">
        <v>3</v>
      </c>
      <c r="GV42">
        <f t="shared" si="50"/>
        <v>0</v>
      </c>
      <c r="GW42">
        <v>1</v>
      </c>
      <c r="GX42">
        <f t="shared" si="51"/>
        <v>0</v>
      </c>
      <c r="HA42">
        <v>0</v>
      </c>
      <c r="HB42">
        <v>0</v>
      </c>
      <c r="HC42">
        <f t="shared" si="52"/>
        <v>0</v>
      </c>
      <c r="HE42" t="s">
        <v>3</v>
      </c>
      <c r="HF42" t="s">
        <v>3</v>
      </c>
      <c r="HM42" t="s">
        <v>3</v>
      </c>
      <c r="HN42" t="s">
        <v>3</v>
      </c>
      <c r="HO42" t="s">
        <v>3</v>
      </c>
      <c r="HP42" t="s">
        <v>3</v>
      </c>
      <c r="HQ42" t="s">
        <v>3</v>
      </c>
      <c r="IK42">
        <v>0</v>
      </c>
    </row>
    <row r="43" spans="1:245" x14ac:dyDescent="0.2">
      <c r="A43">
        <v>17</v>
      </c>
      <c r="B43">
        <v>1</v>
      </c>
      <c r="C43">
        <f>ROW(SmtRes!A241)</f>
        <v>241</v>
      </c>
      <c r="D43">
        <f>ROW(EtalonRes!A241)</f>
        <v>241</v>
      </c>
      <c r="E43" t="s">
        <v>106</v>
      </c>
      <c r="F43" t="s">
        <v>107</v>
      </c>
      <c r="G43" t="s">
        <v>108</v>
      </c>
      <c r="H43" t="s">
        <v>15</v>
      </c>
      <c r="I43">
        <v>12.0076</v>
      </c>
      <c r="J43">
        <v>0</v>
      </c>
      <c r="K43">
        <v>12.0076</v>
      </c>
      <c r="O43">
        <f t="shared" si="16"/>
        <v>73397.850000000006</v>
      </c>
      <c r="P43">
        <f t="shared" si="17"/>
        <v>7416.75</v>
      </c>
      <c r="Q43">
        <f t="shared" si="18"/>
        <v>22000.89</v>
      </c>
      <c r="R43">
        <f t="shared" si="19"/>
        <v>6684.33</v>
      </c>
      <c r="S43">
        <f t="shared" si="20"/>
        <v>43980.21</v>
      </c>
      <c r="T43">
        <f t="shared" si="21"/>
        <v>0</v>
      </c>
      <c r="U43">
        <f t="shared" si="22"/>
        <v>101.16403000000001</v>
      </c>
      <c r="V43">
        <f t="shared" si="23"/>
        <v>23.264724999999999</v>
      </c>
      <c r="W43">
        <f t="shared" si="24"/>
        <v>0</v>
      </c>
      <c r="X43">
        <f t="shared" si="25"/>
        <v>45598.09</v>
      </c>
      <c r="Y43">
        <f t="shared" si="26"/>
        <v>36605.129999999997</v>
      </c>
      <c r="AA43">
        <v>60075934</v>
      </c>
      <c r="AB43">
        <f t="shared" si="27"/>
        <v>268.27</v>
      </c>
      <c r="AC43">
        <f>ROUND((SUM(SmtRes!BQ235:'SmtRes'!BQ241)),2)</f>
        <v>64.61</v>
      </c>
      <c r="AD43">
        <f>ROUND((((SUM(SmtRes!BR235:'SmtRes'!BR241))-(SUM(SmtRes!BS235:'SmtRes'!BS241)))+AE43),2)</f>
        <v>128.85</v>
      </c>
      <c r="AE43">
        <f>ROUND(((SUM(SmtRes!BS235:'SmtRes'!BS241))*0.8),2)</f>
        <v>11.37</v>
      </c>
      <c r="AF43">
        <f>ROUND(((SUM(SmtRes!BT235:'SmtRes'!BT241))*0.8),2)</f>
        <v>74.81</v>
      </c>
      <c r="AG43">
        <f t="shared" si="30"/>
        <v>0</v>
      </c>
      <c r="AH43">
        <f>(SUM(SmtRes!BU235:'SmtRes'!BU241))</f>
        <v>8.4250000000000007</v>
      </c>
      <c r="AI43">
        <f>(SUM(SmtRes!BV235:'SmtRes'!BV241))</f>
        <v>1.9375</v>
      </c>
      <c r="AJ43">
        <f t="shared" si="32"/>
        <v>0</v>
      </c>
      <c r="AK43">
        <v>244.77449999999999</v>
      </c>
      <c r="AL43">
        <v>64.606499999999997</v>
      </c>
      <c r="AM43">
        <v>105.354</v>
      </c>
      <c r="AN43">
        <v>11.367000000000001</v>
      </c>
      <c r="AO43">
        <v>74.813999999999993</v>
      </c>
      <c r="AP43">
        <v>0</v>
      </c>
      <c r="AQ43">
        <v>6.74</v>
      </c>
      <c r="AR43">
        <v>1.55</v>
      </c>
      <c r="AS43">
        <v>0</v>
      </c>
      <c r="AT43">
        <v>90</v>
      </c>
      <c r="AU43">
        <v>72.25</v>
      </c>
      <c r="AV43">
        <v>1</v>
      </c>
      <c r="AW43">
        <v>1</v>
      </c>
      <c r="AZ43">
        <v>1</v>
      </c>
      <c r="BA43">
        <v>48.96</v>
      </c>
      <c r="BB43">
        <v>14.22</v>
      </c>
      <c r="BC43">
        <v>9.56</v>
      </c>
      <c r="BD43" t="s">
        <v>3</v>
      </c>
      <c r="BE43" t="s">
        <v>3</v>
      </c>
      <c r="BF43" t="s">
        <v>3</v>
      </c>
      <c r="BG43" t="s">
        <v>3</v>
      </c>
      <c r="BH43">
        <v>0</v>
      </c>
      <c r="BI43">
        <v>1</v>
      </c>
      <c r="BJ43" t="s">
        <v>109</v>
      </c>
      <c r="BM43">
        <v>162</v>
      </c>
      <c r="BN43">
        <v>0</v>
      </c>
      <c r="BO43" t="s">
        <v>17</v>
      </c>
      <c r="BP43">
        <v>1</v>
      </c>
      <c r="BQ43">
        <v>26</v>
      </c>
      <c r="BR43">
        <v>0</v>
      </c>
      <c r="BS43">
        <v>48.96</v>
      </c>
      <c r="BT43">
        <v>1</v>
      </c>
      <c r="BU43">
        <v>1</v>
      </c>
      <c r="BV43">
        <v>1</v>
      </c>
      <c r="BW43">
        <v>1</v>
      </c>
      <c r="BX43">
        <v>1</v>
      </c>
      <c r="BY43" t="s">
        <v>3</v>
      </c>
      <c r="BZ43">
        <v>90</v>
      </c>
      <c r="CA43">
        <v>85</v>
      </c>
      <c r="CB43" t="s">
        <v>3</v>
      </c>
      <c r="CE43">
        <v>0</v>
      </c>
      <c r="CF43">
        <v>0</v>
      </c>
      <c r="CG43">
        <v>0</v>
      </c>
      <c r="CM43">
        <v>0</v>
      </c>
      <c r="CN43" t="s">
        <v>110</v>
      </c>
      <c r="CO43">
        <v>0</v>
      </c>
      <c r="CP43">
        <f t="shared" si="33"/>
        <v>73397.850000000006</v>
      </c>
      <c r="CQ43">
        <f t="shared" si="34"/>
        <v>617.67160000000001</v>
      </c>
      <c r="CR43">
        <f t="shared" si="35"/>
        <v>1832.2470000000001</v>
      </c>
      <c r="CS43">
        <f t="shared" si="36"/>
        <v>556.67520000000002</v>
      </c>
      <c r="CT43">
        <f t="shared" si="37"/>
        <v>3662.6976</v>
      </c>
      <c r="CU43">
        <f t="shared" si="38"/>
        <v>0</v>
      </c>
      <c r="CV43">
        <f t="shared" si="39"/>
        <v>8.4250000000000007</v>
      </c>
      <c r="CW43">
        <f t="shared" si="40"/>
        <v>1.9375</v>
      </c>
      <c r="CX43">
        <f t="shared" si="41"/>
        <v>0</v>
      </c>
      <c r="CY43">
        <f t="shared" si="42"/>
        <v>45598.085999999996</v>
      </c>
      <c r="CZ43">
        <f t="shared" si="43"/>
        <v>36605.130150000005</v>
      </c>
      <c r="DC43" t="s">
        <v>3</v>
      </c>
      <c r="DD43" t="s">
        <v>3</v>
      </c>
      <c r="DE43" t="s">
        <v>111</v>
      </c>
      <c r="DF43" t="s">
        <v>112</v>
      </c>
      <c r="DG43" t="s">
        <v>112</v>
      </c>
      <c r="DH43" t="s">
        <v>3</v>
      </c>
      <c r="DI43" t="s">
        <v>111</v>
      </c>
      <c r="DJ43" t="s">
        <v>111</v>
      </c>
      <c r="DK43" t="s">
        <v>3</v>
      </c>
      <c r="DL43" t="s">
        <v>3</v>
      </c>
      <c r="DM43" t="s">
        <v>3</v>
      </c>
      <c r="DN43">
        <v>0</v>
      </c>
      <c r="DO43">
        <v>0</v>
      </c>
      <c r="DP43">
        <v>1</v>
      </c>
      <c r="DQ43">
        <v>1</v>
      </c>
      <c r="DU43">
        <v>1009</v>
      </c>
      <c r="DV43" t="s">
        <v>15</v>
      </c>
      <c r="DW43" t="s">
        <v>15</v>
      </c>
      <c r="DX43">
        <v>1000</v>
      </c>
      <c r="DZ43" t="s">
        <v>3</v>
      </c>
      <c r="EA43" t="s">
        <v>3</v>
      </c>
      <c r="EB43" t="s">
        <v>3</v>
      </c>
      <c r="EC43" t="s">
        <v>3</v>
      </c>
      <c r="EE43">
        <v>48890940</v>
      </c>
      <c r="EF43">
        <v>26</v>
      </c>
      <c r="EG43" t="s">
        <v>45</v>
      </c>
      <c r="EH43">
        <v>0</v>
      </c>
      <c r="EI43" t="s">
        <v>3</v>
      </c>
      <c r="EJ43">
        <v>1</v>
      </c>
      <c r="EK43">
        <v>162</v>
      </c>
      <c r="EL43" t="s">
        <v>85</v>
      </c>
      <c r="EM43" t="s">
        <v>113</v>
      </c>
      <c r="EO43" t="s">
        <v>87</v>
      </c>
      <c r="EQ43">
        <v>770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6.74</v>
      </c>
      <c r="EX43">
        <v>1.55</v>
      </c>
      <c r="EY43">
        <v>0</v>
      </c>
      <c r="FQ43">
        <v>0</v>
      </c>
      <c r="FR43">
        <f t="shared" si="44"/>
        <v>0</v>
      </c>
      <c r="FS43">
        <v>0</v>
      </c>
      <c r="FU43" t="s">
        <v>88</v>
      </c>
      <c r="FX43">
        <v>90</v>
      </c>
      <c r="FY43">
        <v>72.25</v>
      </c>
      <c r="GA43" t="s">
        <v>3</v>
      </c>
      <c r="GD43">
        <v>1</v>
      </c>
      <c r="GF43">
        <v>118789509</v>
      </c>
      <c r="GG43">
        <v>2</v>
      </c>
      <c r="GH43">
        <v>1</v>
      </c>
      <c r="GI43">
        <v>4</v>
      </c>
      <c r="GJ43">
        <v>0</v>
      </c>
      <c r="GK43">
        <v>0</v>
      </c>
      <c r="GL43">
        <f t="shared" si="45"/>
        <v>0</v>
      </c>
      <c r="GM43">
        <f t="shared" si="46"/>
        <v>155601.07</v>
      </c>
      <c r="GN43">
        <f t="shared" si="47"/>
        <v>155601.07</v>
      </c>
      <c r="GO43">
        <f t="shared" si="48"/>
        <v>0</v>
      </c>
      <c r="GP43">
        <f t="shared" si="49"/>
        <v>0</v>
      </c>
      <c r="GR43">
        <v>0</v>
      </c>
      <c r="GS43">
        <v>3</v>
      </c>
      <c r="GT43">
        <v>0</v>
      </c>
      <c r="GU43" t="s">
        <v>3</v>
      </c>
      <c r="GV43">
        <f t="shared" si="50"/>
        <v>0</v>
      </c>
      <c r="GW43">
        <v>1</v>
      </c>
      <c r="GX43">
        <f t="shared" si="51"/>
        <v>0</v>
      </c>
      <c r="HA43">
        <v>0</v>
      </c>
      <c r="HB43">
        <v>0</v>
      </c>
      <c r="HC43">
        <f t="shared" si="52"/>
        <v>0</v>
      </c>
      <c r="HE43" t="s">
        <v>3</v>
      </c>
      <c r="HF43" t="s">
        <v>3</v>
      </c>
      <c r="HM43" t="s">
        <v>3</v>
      </c>
      <c r="HN43" t="s">
        <v>3</v>
      </c>
      <c r="HO43" t="s">
        <v>3</v>
      </c>
      <c r="HP43" t="s">
        <v>3</v>
      </c>
      <c r="HQ43" t="s">
        <v>3</v>
      </c>
      <c r="IK43">
        <v>0</v>
      </c>
    </row>
    <row r="44" spans="1:245" x14ac:dyDescent="0.2">
      <c r="A44">
        <v>19</v>
      </c>
      <c r="B44">
        <v>1</v>
      </c>
      <c r="F44" t="s">
        <v>3</v>
      </c>
      <c r="G44" t="s">
        <v>114</v>
      </c>
      <c r="H44" t="s">
        <v>3</v>
      </c>
      <c r="AA44">
        <v>1</v>
      </c>
      <c r="IK44">
        <v>0</v>
      </c>
    </row>
    <row r="45" spans="1:245" x14ac:dyDescent="0.2">
      <c r="A45">
        <v>17</v>
      </c>
      <c r="B45">
        <v>1</v>
      </c>
      <c r="C45">
        <f>ROW(SmtRes!A248)</f>
        <v>248</v>
      </c>
      <c r="D45">
        <f>ROW(EtalonRes!A248)</f>
        <v>248</v>
      </c>
      <c r="E45" t="s">
        <v>115</v>
      </c>
      <c r="F45" t="s">
        <v>26</v>
      </c>
      <c r="G45" t="s">
        <v>116</v>
      </c>
      <c r="H45" t="s">
        <v>27</v>
      </c>
      <c r="I45">
        <v>1</v>
      </c>
      <c r="J45">
        <v>0</v>
      </c>
      <c r="K45">
        <v>1</v>
      </c>
      <c r="O45">
        <f t="shared" ref="O45:O76" si="55">ROUND(CP45,2)</f>
        <v>17199.54</v>
      </c>
      <c r="P45">
        <f t="shared" ref="P45:P76" si="56">ROUND(CQ45*I45,2)</f>
        <v>273.99</v>
      </c>
      <c r="Q45">
        <f t="shared" ref="Q45:Q76" si="57">ROUND(CR45*I45,2)</f>
        <v>14161.27</v>
      </c>
      <c r="R45">
        <f t="shared" ref="R45:R76" si="58">ROUND(CS45*I45,2)</f>
        <v>4440.67</v>
      </c>
      <c r="S45">
        <f t="shared" ref="S45:S76" si="59">ROUND(CT45*I45,2)</f>
        <v>2764.28</v>
      </c>
      <c r="T45">
        <f t="shared" ref="T45:T76" si="60">ROUND(CU45*I45,2)</f>
        <v>0</v>
      </c>
      <c r="U45">
        <f t="shared" ref="U45:U76" si="61">CV45*I45</f>
        <v>5.1841999999999997</v>
      </c>
      <c r="V45">
        <f t="shared" ref="V45:V76" si="62">CW45*I45</f>
        <v>6.7315249999999986</v>
      </c>
      <c r="W45">
        <f t="shared" ref="W45:W76" si="63">ROUND(CX45*I45,2)</f>
        <v>0</v>
      </c>
      <c r="X45">
        <f t="shared" ref="X45:X76" si="64">ROUND(CY45,2)</f>
        <v>8429.7900000000009</v>
      </c>
      <c r="Y45">
        <f t="shared" ref="Y45:Y76" si="65">ROUND(CZ45,2)</f>
        <v>5331.66</v>
      </c>
      <c r="AA45">
        <v>60075934</v>
      </c>
      <c r="AB45">
        <f t="shared" ref="AB45:AB76" si="66">ROUND((AC45+AD45+AF45),2)</f>
        <v>1080.99</v>
      </c>
      <c r="AC45">
        <f t="shared" ref="AC45:AC89" si="67">ROUND((ES45),2)</f>
        <v>28.66</v>
      </c>
      <c r="AD45">
        <f>ROUND((((((ET45*1.15)*1.15))-(((EU45*1.15)*1.15)))+AE45),2)</f>
        <v>995.87</v>
      </c>
      <c r="AE45">
        <f>ROUND(((((EU45*1.15)*1.1)*1.15)),2)</f>
        <v>90.7</v>
      </c>
      <c r="AF45">
        <f>ROUND(((((EV45*1.15)*1.1)*1.15)),2)</f>
        <v>56.46</v>
      </c>
      <c r="AG45">
        <f t="shared" ref="AG45:AG76" si="68">ROUND((AP45),2)</f>
        <v>0</v>
      </c>
      <c r="AH45">
        <f>(((EW45*1.15)*1.15))</f>
        <v>5.1841999999999997</v>
      </c>
      <c r="AI45">
        <f>(((EX45*1.15)*1.15))</f>
        <v>6.7315249999999986</v>
      </c>
      <c r="AJ45">
        <f t="shared" ref="AJ45:AJ76" si="69">(AS45)</f>
        <v>0</v>
      </c>
      <c r="AK45">
        <v>814.26</v>
      </c>
      <c r="AL45">
        <v>28.66</v>
      </c>
      <c r="AM45">
        <v>746.79</v>
      </c>
      <c r="AN45">
        <v>62.35</v>
      </c>
      <c r="AO45">
        <v>38.81</v>
      </c>
      <c r="AP45">
        <v>0</v>
      </c>
      <c r="AQ45">
        <v>3.92</v>
      </c>
      <c r="AR45">
        <v>5.09</v>
      </c>
      <c r="AS45">
        <v>0</v>
      </c>
      <c r="AT45">
        <v>117</v>
      </c>
      <c r="AU45">
        <v>74</v>
      </c>
      <c r="AV45">
        <v>1</v>
      </c>
      <c r="AW45">
        <v>1</v>
      </c>
      <c r="AZ45">
        <v>1</v>
      </c>
      <c r="BA45">
        <v>48.96</v>
      </c>
      <c r="BB45">
        <v>14.22</v>
      </c>
      <c r="BC45">
        <v>9.56</v>
      </c>
      <c r="BD45" t="s">
        <v>3</v>
      </c>
      <c r="BE45" t="s">
        <v>3</v>
      </c>
      <c r="BF45" t="s">
        <v>3</v>
      </c>
      <c r="BG45" t="s">
        <v>3</v>
      </c>
      <c r="BH45">
        <v>0</v>
      </c>
      <c r="BI45">
        <v>1</v>
      </c>
      <c r="BJ45" t="s">
        <v>28</v>
      </c>
      <c r="BM45">
        <v>22001</v>
      </c>
      <c r="BN45">
        <v>0</v>
      </c>
      <c r="BO45" t="s">
        <v>17</v>
      </c>
      <c r="BP45">
        <v>1</v>
      </c>
      <c r="BQ45">
        <v>2</v>
      </c>
      <c r="BR45">
        <v>0</v>
      </c>
      <c r="BS45">
        <v>48.96</v>
      </c>
      <c r="BT45">
        <v>1</v>
      </c>
      <c r="BU45">
        <v>1</v>
      </c>
      <c r="BV45">
        <v>1</v>
      </c>
      <c r="BW45">
        <v>1</v>
      </c>
      <c r="BX45">
        <v>1</v>
      </c>
      <c r="BY45" t="s">
        <v>3</v>
      </c>
      <c r="BZ45">
        <v>117</v>
      </c>
      <c r="CA45">
        <v>74</v>
      </c>
      <c r="CB45" t="s">
        <v>3</v>
      </c>
      <c r="CE45">
        <v>0</v>
      </c>
      <c r="CF45">
        <v>0</v>
      </c>
      <c r="CG45">
        <v>0</v>
      </c>
      <c r="CM45">
        <v>0</v>
      </c>
      <c r="CN45" t="s">
        <v>1083</v>
      </c>
      <c r="CO45">
        <v>0</v>
      </c>
      <c r="CP45">
        <f t="shared" ref="CP45:CP76" si="70">(P45+Q45+S45)</f>
        <v>17199.54</v>
      </c>
      <c r="CQ45">
        <f t="shared" ref="CQ45:CQ76" si="71">AC45*BC45</f>
        <v>273.9896</v>
      </c>
      <c r="CR45">
        <f t="shared" ref="CR45:CR76" si="72">AD45*BB45</f>
        <v>14161.271400000001</v>
      </c>
      <c r="CS45">
        <f t="shared" ref="CS45:CS76" si="73">AE45*BS45</f>
        <v>4440.6720000000005</v>
      </c>
      <c r="CT45">
        <f t="shared" ref="CT45:CT76" si="74">AF45*BA45</f>
        <v>2764.2816000000003</v>
      </c>
      <c r="CU45">
        <f t="shared" ref="CU45:CU76" si="75">AG45</f>
        <v>0</v>
      </c>
      <c r="CV45">
        <f t="shared" ref="CV45:CV76" si="76">AH45</f>
        <v>5.1841999999999997</v>
      </c>
      <c r="CW45">
        <f t="shared" ref="CW45:CW76" si="77">AI45</f>
        <v>6.7315249999999986</v>
      </c>
      <c r="CX45">
        <f t="shared" ref="CX45:CX76" si="78">AJ45</f>
        <v>0</v>
      </c>
      <c r="CY45">
        <f t="shared" ref="CY45:CY76" si="79">(((S45+R45)*AT45)/100)</f>
        <v>8429.7915000000012</v>
      </c>
      <c r="CZ45">
        <f t="shared" ref="CZ45:CZ76" si="80">(((S45+R45)*AU45)/100)</f>
        <v>5331.6630000000005</v>
      </c>
      <c r="DC45" t="s">
        <v>3</v>
      </c>
      <c r="DD45" t="s">
        <v>3</v>
      </c>
      <c r="DE45" t="s">
        <v>93</v>
      </c>
      <c r="DF45" t="s">
        <v>117</v>
      </c>
      <c r="DG45" t="s">
        <v>117</v>
      </c>
      <c r="DH45" t="s">
        <v>3</v>
      </c>
      <c r="DI45" t="s">
        <v>93</v>
      </c>
      <c r="DJ45" t="s">
        <v>93</v>
      </c>
      <c r="DK45" t="s">
        <v>3</v>
      </c>
      <c r="DL45" t="s">
        <v>3</v>
      </c>
      <c r="DM45" t="s">
        <v>3</v>
      </c>
      <c r="DN45">
        <v>0</v>
      </c>
      <c r="DO45">
        <v>0</v>
      </c>
      <c r="DP45">
        <v>1</v>
      </c>
      <c r="DQ45">
        <v>1</v>
      </c>
      <c r="DU45">
        <v>1010</v>
      </c>
      <c r="DV45" t="s">
        <v>27</v>
      </c>
      <c r="DW45" t="s">
        <v>27</v>
      </c>
      <c r="DX45">
        <v>1</v>
      </c>
      <c r="DZ45" t="s">
        <v>3</v>
      </c>
      <c r="EA45" t="s">
        <v>3</v>
      </c>
      <c r="EB45" t="s">
        <v>3</v>
      </c>
      <c r="EC45" t="s">
        <v>3</v>
      </c>
      <c r="EE45">
        <v>48890761</v>
      </c>
      <c r="EF45">
        <v>2</v>
      </c>
      <c r="EG45" t="s">
        <v>21</v>
      </c>
      <c r="EH45">
        <v>18</v>
      </c>
      <c r="EI45" t="s">
        <v>31</v>
      </c>
      <c r="EJ45">
        <v>1</v>
      </c>
      <c r="EK45">
        <v>22001</v>
      </c>
      <c r="EL45" t="s">
        <v>31</v>
      </c>
      <c r="EM45" t="s">
        <v>32</v>
      </c>
      <c r="EO45" t="s">
        <v>118</v>
      </c>
      <c r="EQ45">
        <v>768</v>
      </c>
      <c r="ER45">
        <v>814.26</v>
      </c>
      <c r="ES45">
        <v>28.66</v>
      </c>
      <c r="ET45">
        <v>746.79</v>
      </c>
      <c r="EU45">
        <v>62.35</v>
      </c>
      <c r="EV45">
        <v>38.81</v>
      </c>
      <c r="EW45">
        <v>3.92</v>
      </c>
      <c r="EX45">
        <v>5.09</v>
      </c>
      <c r="EY45">
        <v>0</v>
      </c>
      <c r="FQ45">
        <v>0</v>
      </c>
      <c r="FR45">
        <f t="shared" ref="FR45:FR76" si="81">ROUND(IF(BI45=3,GM45,0),2)</f>
        <v>0</v>
      </c>
      <c r="FS45">
        <v>0</v>
      </c>
      <c r="FX45">
        <v>117</v>
      </c>
      <c r="FY45">
        <v>74</v>
      </c>
      <c r="GA45" t="s">
        <v>3</v>
      </c>
      <c r="GD45">
        <v>1</v>
      </c>
      <c r="GF45">
        <v>-1509948556</v>
      </c>
      <c r="GG45">
        <v>2</v>
      </c>
      <c r="GH45">
        <v>1</v>
      </c>
      <c r="GI45">
        <v>4</v>
      </c>
      <c r="GJ45">
        <v>0</v>
      </c>
      <c r="GK45">
        <v>0</v>
      </c>
      <c r="GL45">
        <f t="shared" ref="GL45:GL76" si="82">ROUND(IF(AND(BH45=3,BI45=3,FS45&lt;&gt;0),P45,0),2)</f>
        <v>0</v>
      </c>
      <c r="GM45">
        <f t="shared" ref="GM45:GM76" si="83">ROUND(O45+X45+Y45,2)+GX45</f>
        <v>30960.99</v>
      </c>
      <c r="GN45">
        <f t="shared" ref="GN45:GN76" si="84">IF(OR(BI45=0,BI45=1),ROUND(O45+X45+Y45,2),0)</f>
        <v>30960.99</v>
      </c>
      <c r="GO45">
        <f t="shared" ref="GO45:GO76" si="85">IF(BI45=2,ROUND(O45+X45+Y45,2),0)</f>
        <v>0</v>
      </c>
      <c r="GP45">
        <f t="shared" ref="GP45:GP76" si="86">IF(BI45=4,ROUND(O45+X45+Y45,2)+GX45,0)</f>
        <v>0</v>
      </c>
      <c r="GR45">
        <v>0</v>
      </c>
      <c r="GS45">
        <v>3</v>
      </c>
      <c r="GT45">
        <v>0</v>
      </c>
      <c r="GU45" t="s">
        <v>3</v>
      </c>
      <c r="GV45">
        <f t="shared" ref="GV45:GV76" si="87">ROUND((GT45),2)</f>
        <v>0</v>
      </c>
      <c r="GW45">
        <v>1</v>
      </c>
      <c r="GX45">
        <f t="shared" ref="GX45:GX76" si="88">ROUND(HC45*I45,2)</f>
        <v>0</v>
      </c>
      <c r="HA45">
        <v>0</v>
      </c>
      <c r="HB45">
        <v>0</v>
      </c>
      <c r="HC45">
        <f t="shared" ref="HC45:HC76" si="89">GV45*GW45</f>
        <v>0</v>
      </c>
      <c r="HE45" t="s">
        <v>3</v>
      </c>
      <c r="HF45" t="s">
        <v>3</v>
      </c>
      <c r="HM45" t="s">
        <v>3</v>
      </c>
      <c r="HN45" t="s">
        <v>3</v>
      </c>
      <c r="HO45" t="s">
        <v>3</v>
      </c>
      <c r="HP45" t="s">
        <v>3</v>
      </c>
      <c r="HQ45" t="s">
        <v>3</v>
      </c>
      <c r="IK45">
        <v>0</v>
      </c>
    </row>
    <row r="46" spans="1:245" x14ac:dyDescent="0.2">
      <c r="A46">
        <v>17</v>
      </c>
      <c r="B46">
        <v>1</v>
      </c>
      <c r="E46" t="s">
        <v>119</v>
      </c>
      <c r="F46" t="s">
        <v>120</v>
      </c>
      <c r="G46" t="s">
        <v>121</v>
      </c>
      <c r="H46" t="s">
        <v>122</v>
      </c>
      <c r="I46">
        <v>1</v>
      </c>
      <c r="J46">
        <v>0</v>
      </c>
      <c r="K46">
        <v>1</v>
      </c>
      <c r="O46">
        <f t="shared" si="55"/>
        <v>13379.98</v>
      </c>
      <c r="P46">
        <f t="shared" si="56"/>
        <v>13379.98</v>
      </c>
      <c r="Q46">
        <f t="shared" si="57"/>
        <v>0</v>
      </c>
      <c r="R46">
        <f t="shared" si="58"/>
        <v>0</v>
      </c>
      <c r="S46">
        <f t="shared" si="59"/>
        <v>0</v>
      </c>
      <c r="T46">
        <f t="shared" si="60"/>
        <v>0</v>
      </c>
      <c r="U46">
        <f t="shared" si="61"/>
        <v>0</v>
      </c>
      <c r="V46">
        <f t="shared" si="62"/>
        <v>0</v>
      </c>
      <c r="W46">
        <f t="shared" si="63"/>
        <v>0</v>
      </c>
      <c r="X46">
        <f t="shared" si="64"/>
        <v>0</v>
      </c>
      <c r="Y46">
        <f t="shared" si="65"/>
        <v>0</v>
      </c>
      <c r="AA46">
        <v>60075934</v>
      </c>
      <c r="AB46">
        <f t="shared" si="66"/>
        <v>1399.58</v>
      </c>
      <c r="AC46">
        <f t="shared" si="67"/>
        <v>1399.58</v>
      </c>
      <c r="AD46">
        <f>ROUND((((ET46)-(EU46))+AE46),2)</f>
        <v>0</v>
      </c>
      <c r="AE46">
        <f>ROUND((EU46),2)</f>
        <v>0</v>
      </c>
      <c r="AF46">
        <f>ROUND((EV46),2)</f>
        <v>0</v>
      </c>
      <c r="AG46">
        <f t="shared" si="68"/>
        <v>0</v>
      </c>
      <c r="AH46">
        <f>(EW46)</f>
        <v>0</v>
      </c>
      <c r="AI46">
        <f>(EX46)</f>
        <v>0</v>
      </c>
      <c r="AJ46">
        <f t="shared" si="69"/>
        <v>0</v>
      </c>
      <c r="AK46">
        <v>1399.58</v>
      </c>
      <c r="AL46">
        <v>1399.58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1</v>
      </c>
      <c r="AW46">
        <v>1</v>
      </c>
      <c r="AZ46">
        <v>1</v>
      </c>
      <c r="BA46">
        <v>1</v>
      </c>
      <c r="BB46">
        <v>1</v>
      </c>
      <c r="BC46">
        <v>9.56</v>
      </c>
      <c r="BD46" t="s">
        <v>3</v>
      </c>
      <c r="BE46" t="s">
        <v>3</v>
      </c>
      <c r="BF46" t="s">
        <v>3</v>
      </c>
      <c r="BG46" t="s">
        <v>3</v>
      </c>
      <c r="BH46">
        <v>3</v>
      </c>
      <c r="BI46">
        <v>1</v>
      </c>
      <c r="BJ46" t="s">
        <v>123</v>
      </c>
      <c r="BM46">
        <v>500001</v>
      </c>
      <c r="BN46">
        <v>0</v>
      </c>
      <c r="BO46" t="s">
        <v>17</v>
      </c>
      <c r="BP46">
        <v>1</v>
      </c>
      <c r="BQ46">
        <v>26</v>
      </c>
      <c r="BR46">
        <v>0</v>
      </c>
      <c r="BS46">
        <v>1</v>
      </c>
      <c r="BT46">
        <v>1</v>
      </c>
      <c r="BU46">
        <v>1</v>
      </c>
      <c r="BV46">
        <v>1</v>
      </c>
      <c r="BW46">
        <v>1</v>
      </c>
      <c r="BX46">
        <v>1</v>
      </c>
      <c r="BY46" t="s">
        <v>3</v>
      </c>
      <c r="BZ46">
        <v>0</v>
      </c>
      <c r="CA46">
        <v>0</v>
      </c>
      <c r="CB46" t="s">
        <v>3</v>
      </c>
      <c r="CE46">
        <v>0</v>
      </c>
      <c r="CF46">
        <v>0</v>
      </c>
      <c r="CG46">
        <v>0</v>
      </c>
      <c r="CM46">
        <v>0</v>
      </c>
      <c r="CN46" t="s">
        <v>3</v>
      </c>
      <c r="CO46">
        <v>0</v>
      </c>
      <c r="CP46">
        <f t="shared" si="70"/>
        <v>13379.98</v>
      </c>
      <c r="CQ46">
        <f t="shared" si="71"/>
        <v>13379.9848</v>
      </c>
      <c r="CR46">
        <f t="shared" si="72"/>
        <v>0</v>
      </c>
      <c r="CS46">
        <f t="shared" si="73"/>
        <v>0</v>
      </c>
      <c r="CT46">
        <f t="shared" si="74"/>
        <v>0</v>
      </c>
      <c r="CU46">
        <f t="shared" si="75"/>
        <v>0</v>
      </c>
      <c r="CV46">
        <f t="shared" si="76"/>
        <v>0</v>
      </c>
      <c r="CW46">
        <f t="shared" si="77"/>
        <v>0</v>
      </c>
      <c r="CX46">
        <f t="shared" si="78"/>
        <v>0</v>
      </c>
      <c r="CY46">
        <f t="shared" si="79"/>
        <v>0</v>
      </c>
      <c r="CZ46">
        <f t="shared" si="80"/>
        <v>0</v>
      </c>
      <c r="DC46" t="s">
        <v>3</v>
      </c>
      <c r="DD46" t="s">
        <v>3</v>
      </c>
      <c r="DE46" t="s">
        <v>3</v>
      </c>
      <c r="DF46" t="s">
        <v>3</v>
      </c>
      <c r="DG46" t="s">
        <v>3</v>
      </c>
      <c r="DH46" t="s">
        <v>3</v>
      </c>
      <c r="DI46" t="s">
        <v>3</v>
      </c>
      <c r="DJ46" t="s">
        <v>3</v>
      </c>
      <c r="DK46" t="s">
        <v>3</v>
      </c>
      <c r="DL46" t="s">
        <v>3</v>
      </c>
      <c r="DM46" t="s">
        <v>3</v>
      </c>
      <c r="DN46">
        <v>0</v>
      </c>
      <c r="DO46">
        <v>0</v>
      </c>
      <c r="DP46">
        <v>1</v>
      </c>
      <c r="DQ46">
        <v>1</v>
      </c>
      <c r="DU46">
        <v>1013</v>
      </c>
      <c r="DV46" t="s">
        <v>122</v>
      </c>
      <c r="DW46" t="s">
        <v>122</v>
      </c>
      <c r="DX46">
        <v>1</v>
      </c>
      <c r="DZ46" t="s">
        <v>3</v>
      </c>
      <c r="EA46" t="s">
        <v>3</v>
      </c>
      <c r="EB46" t="s">
        <v>3</v>
      </c>
      <c r="EC46" t="s">
        <v>3</v>
      </c>
      <c r="EE46">
        <v>48890661</v>
      </c>
      <c r="EF46">
        <v>26</v>
      </c>
      <c r="EG46" t="s">
        <v>45</v>
      </c>
      <c r="EH46">
        <v>0</v>
      </c>
      <c r="EI46" t="s">
        <v>3</v>
      </c>
      <c r="EJ46">
        <v>1</v>
      </c>
      <c r="EK46">
        <v>500001</v>
      </c>
      <c r="EL46" t="s">
        <v>124</v>
      </c>
      <c r="EM46" t="s">
        <v>125</v>
      </c>
      <c r="EO46" t="s">
        <v>3</v>
      </c>
      <c r="EQ46">
        <v>0</v>
      </c>
      <c r="ER46">
        <v>1399.58</v>
      </c>
      <c r="ES46">
        <v>1399.58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5</v>
      </c>
      <c r="FC46">
        <v>0</v>
      </c>
      <c r="FD46">
        <v>18</v>
      </c>
      <c r="FF46">
        <v>13380</v>
      </c>
      <c r="FQ46">
        <v>0</v>
      </c>
      <c r="FR46">
        <f t="shared" si="81"/>
        <v>0</v>
      </c>
      <c r="FS46">
        <v>0</v>
      </c>
      <c r="FX46">
        <v>0</v>
      </c>
      <c r="FY46">
        <v>0</v>
      </c>
      <c r="GA46" t="s">
        <v>126</v>
      </c>
      <c r="GD46">
        <v>1</v>
      </c>
      <c r="GF46">
        <v>-1023739317</v>
      </c>
      <c r="GG46">
        <v>2</v>
      </c>
      <c r="GH46">
        <v>3</v>
      </c>
      <c r="GI46">
        <v>4</v>
      </c>
      <c r="GJ46">
        <v>0</v>
      </c>
      <c r="GK46">
        <v>0</v>
      </c>
      <c r="GL46">
        <f t="shared" si="82"/>
        <v>0</v>
      </c>
      <c r="GM46">
        <f t="shared" si="83"/>
        <v>13379.98</v>
      </c>
      <c r="GN46">
        <f t="shared" si="84"/>
        <v>13379.98</v>
      </c>
      <c r="GO46">
        <f t="shared" si="85"/>
        <v>0</v>
      </c>
      <c r="GP46">
        <f t="shared" si="86"/>
        <v>0</v>
      </c>
      <c r="GR46">
        <v>1</v>
      </c>
      <c r="GS46">
        <v>1</v>
      </c>
      <c r="GT46">
        <v>0</v>
      </c>
      <c r="GU46" t="s">
        <v>3</v>
      </c>
      <c r="GV46">
        <f t="shared" si="87"/>
        <v>0</v>
      </c>
      <c r="GW46">
        <v>1</v>
      </c>
      <c r="GX46">
        <f t="shared" si="88"/>
        <v>0</v>
      </c>
      <c r="HA46">
        <v>0</v>
      </c>
      <c r="HB46">
        <v>0</v>
      </c>
      <c r="HC46">
        <f t="shared" si="89"/>
        <v>0</v>
      </c>
      <c r="HE46" t="s">
        <v>127</v>
      </c>
      <c r="HF46" t="s">
        <v>127</v>
      </c>
      <c r="HM46" t="s">
        <v>3</v>
      </c>
      <c r="HN46" t="s">
        <v>3</v>
      </c>
      <c r="HO46" t="s">
        <v>3</v>
      </c>
      <c r="HP46" t="s">
        <v>3</v>
      </c>
      <c r="HQ46" t="s">
        <v>3</v>
      </c>
      <c r="IK46">
        <v>0</v>
      </c>
    </row>
    <row r="47" spans="1:245" x14ac:dyDescent="0.2">
      <c r="A47">
        <v>17</v>
      </c>
      <c r="B47">
        <v>1</v>
      </c>
      <c r="C47">
        <f>ROW(SmtRes!A254)</f>
        <v>254</v>
      </c>
      <c r="D47">
        <f>ROW(EtalonRes!A254)</f>
        <v>254</v>
      </c>
      <c r="E47" t="s">
        <v>128</v>
      </c>
      <c r="F47" t="s">
        <v>35</v>
      </c>
      <c r="G47" t="s">
        <v>129</v>
      </c>
      <c r="H47" t="s">
        <v>27</v>
      </c>
      <c r="I47">
        <v>1</v>
      </c>
      <c r="J47">
        <v>0</v>
      </c>
      <c r="K47">
        <v>1</v>
      </c>
      <c r="O47">
        <f t="shared" si="55"/>
        <v>4059.52</v>
      </c>
      <c r="P47">
        <f t="shared" si="56"/>
        <v>58.89</v>
      </c>
      <c r="Q47">
        <f t="shared" si="57"/>
        <v>2830.49</v>
      </c>
      <c r="R47">
        <f t="shared" si="58"/>
        <v>926.81</v>
      </c>
      <c r="S47">
        <f t="shared" si="59"/>
        <v>1170.1400000000001</v>
      </c>
      <c r="T47">
        <f t="shared" si="60"/>
        <v>0</v>
      </c>
      <c r="U47">
        <f t="shared" si="61"/>
        <v>2.1953499999999995</v>
      </c>
      <c r="V47">
        <f t="shared" si="62"/>
        <v>1.4547499999999998</v>
      </c>
      <c r="W47">
        <f t="shared" si="63"/>
        <v>0</v>
      </c>
      <c r="X47">
        <f t="shared" si="64"/>
        <v>2453.4299999999998</v>
      </c>
      <c r="Y47">
        <f t="shared" si="65"/>
        <v>1551.74</v>
      </c>
      <c r="AA47">
        <v>60075934</v>
      </c>
      <c r="AB47">
        <f t="shared" si="66"/>
        <v>229.11</v>
      </c>
      <c r="AC47">
        <f t="shared" si="67"/>
        <v>6.16</v>
      </c>
      <c r="AD47">
        <f>ROUND((((((ET47*1.15)*1.15))-(((EU47*1.15)*1.15)))+AE47),2)</f>
        <v>199.05</v>
      </c>
      <c r="AE47">
        <f>ROUND(((((EU47*1.15)*1.1)*1.15)),2)</f>
        <v>18.93</v>
      </c>
      <c r="AF47">
        <f>ROUND(((((EV47*1.15)*1.1)*1.15)),2)</f>
        <v>23.9</v>
      </c>
      <c r="AG47">
        <f t="shared" si="68"/>
        <v>0</v>
      </c>
      <c r="AH47">
        <f>(((EW47*1.15)*1.15))</f>
        <v>2.1953499999999995</v>
      </c>
      <c r="AI47">
        <f>(((EX47*1.15)*1.15))</f>
        <v>1.4547499999999998</v>
      </c>
      <c r="AJ47">
        <f t="shared" si="69"/>
        <v>0</v>
      </c>
      <c r="AK47">
        <v>171.8</v>
      </c>
      <c r="AL47">
        <v>6.16</v>
      </c>
      <c r="AM47">
        <v>149.21</v>
      </c>
      <c r="AN47">
        <v>13.01</v>
      </c>
      <c r="AO47">
        <v>16.43</v>
      </c>
      <c r="AP47">
        <v>0</v>
      </c>
      <c r="AQ47">
        <v>1.66</v>
      </c>
      <c r="AR47">
        <v>1.1000000000000001</v>
      </c>
      <c r="AS47">
        <v>0</v>
      </c>
      <c r="AT47">
        <v>117</v>
      </c>
      <c r="AU47">
        <v>74</v>
      </c>
      <c r="AV47">
        <v>1</v>
      </c>
      <c r="AW47">
        <v>1</v>
      </c>
      <c r="AZ47">
        <v>1</v>
      </c>
      <c r="BA47">
        <v>48.96</v>
      </c>
      <c r="BB47">
        <v>14.22</v>
      </c>
      <c r="BC47">
        <v>9.56</v>
      </c>
      <c r="BD47" t="s">
        <v>3</v>
      </c>
      <c r="BE47" t="s">
        <v>3</v>
      </c>
      <c r="BF47" t="s">
        <v>3</v>
      </c>
      <c r="BG47" t="s">
        <v>3</v>
      </c>
      <c r="BH47">
        <v>0</v>
      </c>
      <c r="BI47">
        <v>1</v>
      </c>
      <c r="BJ47" t="s">
        <v>37</v>
      </c>
      <c r="BM47">
        <v>22001</v>
      </c>
      <c r="BN47">
        <v>0</v>
      </c>
      <c r="BO47" t="s">
        <v>17</v>
      </c>
      <c r="BP47">
        <v>1</v>
      </c>
      <c r="BQ47">
        <v>2</v>
      </c>
      <c r="BR47">
        <v>0</v>
      </c>
      <c r="BS47">
        <v>48.96</v>
      </c>
      <c r="BT47">
        <v>1</v>
      </c>
      <c r="BU47">
        <v>1</v>
      </c>
      <c r="BV47">
        <v>1</v>
      </c>
      <c r="BW47">
        <v>1</v>
      </c>
      <c r="BX47">
        <v>1</v>
      </c>
      <c r="BY47" t="s">
        <v>3</v>
      </c>
      <c r="BZ47">
        <v>117</v>
      </c>
      <c r="CA47">
        <v>74</v>
      </c>
      <c r="CB47" t="s">
        <v>3</v>
      </c>
      <c r="CE47">
        <v>0</v>
      </c>
      <c r="CF47">
        <v>0</v>
      </c>
      <c r="CG47">
        <v>0</v>
      </c>
      <c r="CM47">
        <v>0</v>
      </c>
      <c r="CN47" t="s">
        <v>1083</v>
      </c>
      <c r="CO47">
        <v>0</v>
      </c>
      <c r="CP47">
        <f t="shared" si="70"/>
        <v>4059.5199999999995</v>
      </c>
      <c r="CQ47">
        <f t="shared" si="71"/>
        <v>58.889600000000002</v>
      </c>
      <c r="CR47">
        <f t="shared" si="72"/>
        <v>2830.4910000000004</v>
      </c>
      <c r="CS47">
        <f t="shared" si="73"/>
        <v>926.81280000000004</v>
      </c>
      <c r="CT47">
        <f t="shared" si="74"/>
        <v>1170.144</v>
      </c>
      <c r="CU47">
        <f t="shared" si="75"/>
        <v>0</v>
      </c>
      <c r="CV47">
        <f t="shared" si="76"/>
        <v>2.1953499999999995</v>
      </c>
      <c r="CW47">
        <f t="shared" si="77"/>
        <v>1.4547499999999998</v>
      </c>
      <c r="CX47">
        <f t="shared" si="78"/>
        <v>0</v>
      </c>
      <c r="CY47">
        <f t="shared" si="79"/>
        <v>2453.4314999999997</v>
      </c>
      <c r="CZ47">
        <f t="shared" si="80"/>
        <v>1551.7429999999999</v>
      </c>
      <c r="DC47" t="s">
        <v>3</v>
      </c>
      <c r="DD47" t="s">
        <v>3</v>
      </c>
      <c r="DE47" t="s">
        <v>93</v>
      </c>
      <c r="DF47" t="s">
        <v>117</v>
      </c>
      <c r="DG47" t="s">
        <v>117</v>
      </c>
      <c r="DH47" t="s">
        <v>3</v>
      </c>
      <c r="DI47" t="s">
        <v>93</v>
      </c>
      <c r="DJ47" t="s">
        <v>93</v>
      </c>
      <c r="DK47" t="s">
        <v>3</v>
      </c>
      <c r="DL47" t="s">
        <v>3</v>
      </c>
      <c r="DM47" t="s">
        <v>3</v>
      </c>
      <c r="DN47">
        <v>0</v>
      </c>
      <c r="DO47">
        <v>0</v>
      </c>
      <c r="DP47">
        <v>1</v>
      </c>
      <c r="DQ47">
        <v>1</v>
      </c>
      <c r="DU47">
        <v>1010</v>
      </c>
      <c r="DV47" t="s">
        <v>27</v>
      </c>
      <c r="DW47" t="s">
        <v>27</v>
      </c>
      <c r="DX47">
        <v>1</v>
      </c>
      <c r="DZ47" t="s">
        <v>3</v>
      </c>
      <c r="EA47" t="s">
        <v>3</v>
      </c>
      <c r="EB47" t="s">
        <v>3</v>
      </c>
      <c r="EC47" t="s">
        <v>3</v>
      </c>
      <c r="EE47">
        <v>48890761</v>
      </c>
      <c r="EF47">
        <v>2</v>
      </c>
      <c r="EG47" t="s">
        <v>21</v>
      </c>
      <c r="EH47">
        <v>18</v>
      </c>
      <c r="EI47" t="s">
        <v>31</v>
      </c>
      <c r="EJ47">
        <v>1</v>
      </c>
      <c r="EK47">
        <v>22001</v>
      </c>
      <c r="EL47" t="s">
        <v>31</v>
      </c>
      <c r="EM47" t="s">
        <v>32</v>
      </c>
      <c r="EO47" t="s">
        <v>118</v>
      </c>
      <c r="EQ47">
        <v>768</v>
      </c>
      <c r="ER47">
        <v>171.8</v>
      </c>
      <c r="ES47">
        <v>6.16</v>
      </c>
      <c r="ET47">
        <v>149.21</v>
      </c>
      <c r="EU47">
        <v>13.01</v>
      </c>
      <c r="EV47">
        <v>16.43</v>
      </c>
      <c r="EW47">
        <v>1.66</v>
      </c>
      <c r="EX47">
        <v>1.1000000000000001</v>
      </c>
      <c r="EY47">
        <v>0</v>
      </c>
      <c r="FQ47">
        <v>0</v>
      </c>
      <c r="FR47">
        <f t="shared" si="81"/>
        <v>0</v>
      </c>
      <c r="FS47">
        <v>0</v>
      </c>
      <c r="FX47">
        <v>117</v>
      </c>
      <c r="FY47">
        <v>74</v>
      </c>
      <c r="GA47" t="s">
        <v>3</v>
      </c>
      <c r="GD47">
        <v>1</v>
      </c>
      <c r="GF47">
        <v>1834933110</v>
      </c>
      <c r="GG47">
        <v>2</v>
      </c>
      <c r="GH47">
        <v>1</v>
      </c>
      <c r="GI47">
        <v>4</v>
      </c>
      <c r="GJ47">
        <v>0</v>
      </c>
      <c r="GK47">
        <v>0</v>
      </c>
      <c r="GL47">
        <f t="shared" si="82"/>
        <v>0</v>
      </c>
      <c r="GM47">
        <f t="shared" si="83"/>
        <v>8064.69</v>
      </c>
      <c r="GN47">
        <f t="shared" si="84"/>
        <v>8064.69</v>
      </c>
      <c r="GO47">
        <f t="shared" si="85"/>
        <v>0</v>
      </c>
      <c r="GP47">
        <f t="shared" si="86"/>
        <v>0</v>
      </c>
      <c r="GR47">
        <v>0</v>
      </c>
      <c r="GS47">
        <v>3</v>
      </c>
      <c r="GT47">
        <v>0</v>
      </c>
      <c r="GU47" t="s">
        <v>3</v>
      </c>
      <c r="GV47">
        <f t="shared" si="87"/>
        <v>0</v>
      </c>
      <c r="GW47">
        <v>1</v>
      </c>
      <c r="GX47">
        <f t="shared" si="88"/>
        <v>0</v>
      </c>
      <c r="HA47">
        <v>0</v>
      </c>
      <c r="HB47">
        <v>0</v>
      </c>
      <c r="HC47">
        <f t="shared" si="89"/>
        <v>0</v>
      </c>
      <c r="HE47" t="s">
        <v>3</v>
      </c>
      <c r="HF47" t="s">
        <v>3</v>
      </c>
      <c r="HM47" t="s">
        <v>3</v>
      </c>
      <c r="HN47" t="s">
        <v>3</v>
      </c>
      <c r="HO47" t="s">
        <v>3</v>
      </c>
      <c r="HP47" t="s">
        <v>3</v>
      </c>
      <c r="HQ47" t="s">
        <v>3</v>
      </c>
      <c r="IK47">
        <v>0</v>
      </c>
    </row>
    <row r="48" spans="1:245" x14ac:dyDescent="0.2">
      <c r="A48">
        <v>17</v>
      </c>
      <c r="B48">
        <v>1</v>
      </c>
      <c r="E48" t="s">
        <v>130</v>
      </c>
      <c r="F48" t="s">
        <v>131</v>
      </c>
      <c r="G48" t="s">
        <v>132</v>
      </c>
      <c r="H48" t="s">
        <v>122</v>
      </c>
      <c r="I48">
        <v>1</v>
      </c>
      <c r="J48">
        <v>0</v>
      </c>
      <c r="K48">
        <v>1</v>
      </c>
      <c r="O48">
        <f t="shared" si="55"/>
        <v>2000.05</v>
      </c>
      <c r="P48">
        <f t="shared" si="56"/>
        <v>2000.05</v>
      </c>
      <c r="Q48">
        <f t="shared" si="57"/>
        <v>0</v>
      </c>
      <c r="R48">
        <f t="shared" si="58"/>
        <v>0</v>
      </c>
      <c r="S48">
        <f t="shared" si="59"/>
        <v>0</v>
      </c>
      <c r="T48">
        <f t="shared" si="60"/>
        <v>0</v>
      </c>
      <c r="U48">
        <f t="shared" si="61"/>
        <v>0</v>
      </c>
      <c r="V48">
        <f t="shared" si="62"/>
        <v>0</v>
      </c>
      <c r="W48">
        <f t="shared" si="63"/>
        <v>0</v>
      </c>
      <c r="X48">
        <f t="shared" si="64"/>
        <v>0</v>
      </c>
      <c r="Y48">
        <f t="shared" si="65"/>
        <v>0</v>
      </c>
      <c r="AA48">
        <v>60075934</v>
      </c>
      <c r="AB48">
        <f t="shared" si="66"/>
        <v>209.21</v>
      </c>
      <c r="AC48">
        <f t="shared" si="67"/>
        <v>209.21</v>
      </c>
      <c r="AD48">
        <f>ROUND((((ET48)-(EU48))+AE48),2)</f>
        <v>0</v>
      </c>
      <c r="AE48">
        <f>ROUND((EU48),2)</f>
        <v>0</v>
      </c>
      <c r="AF48">
        <f>ROUND((EV48),2)</f>
        <v>0</v>
      </c>
      <c r="AG48">
        <f t="shared" si="68"/>
        <v>0</v>
      </c>
      <c r="AH48">
        <f>(EW48)</f>
        <v>0</v>
      </c>
      <c r="AI48">
        <f>(EX48)</f>
        <v>0</v>
      </c>
      <c r="AJ48">
        <f t="shared" si="69"/>
        <v>0</v>
      </c>
      <c r="AK48">
        <v>209.21</v>
      </c>
      <c r="AL48">
        <v>209.21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1</v>
      </c>
      <c r="AW48">
        <v>1</v>
      </c>
      <c r="AZ48">
        <v>1</v>
      </c>
      <c r="BA48">
        <v>1</v>
      </c>
      <c r="BB48">
        <v>1</v>
      </c>
      <c r="BC48">
        <v>9.56</v>
      </c>
      <c r="BD48" t="s">
        <v>3</v>
      </c>
      <c r="BE48" t="s">
        <v>3</v>
      </c>
      <c r="BF48" t="s">
        <v>3</v>
      </c>
      <c r="BG48" t="s">
        <v>3</v>
      </c>
      <c r="BH48">
        <v>3</v>
      </c>
      <c r="BI48">
        <v>1</v>
      </c>
      <c r="BJ48" t="s">
        <v>133</v>
      </c>
      <c r="BM48">
        <v>500001</v>
      </c>
      <c r="BN48">
        <v>0</v>
      </c>
      <c r="BO48" t="s">
        <v>17</v>
      </c>
      <c r="BP48">
        <v>1</v>
      </c>
      <c r="BQ48">
        <v>26</v>
      </c>
      <c r="BR48">
        <v>0</v>
      </c>
      <c r="BS48">
        <v>1</v>
      </c>
      <c r="BT48">
        <v>1</v>
      </c>
      <c r="BU48">
        <v>1</v>
      </c>
      <c r="BV48">
        <v>1</v>
      </c>
      <c r="BW48">
        <v>1</v>
      </c>
      <c r="BX48">
        <v>1</v>
      </c>
      <c r="BY48" t="s">
        <v>3</v>
      </c>
      <c r="BZ48">
        <v>0</v>
      </c>
      <c r="CA48">
        <v>0</v>
      </c>
      <c r="CB48" t="s">
        <v>3</v>
      </c>
      <c r="CE48">
        <v>0</v>
      </c>
      <c r="CF48">
        <v>0</v>
      </c>
      <c r="CG48">
        <v>0</v>
      </c>
      <c r="CM48">
        <v>0</v>
      </c>
      <c r="CN48" t="s">
        <v>3</v>
      </c>
      <c r="CO48">
        <v>0</v>
      </c>
      <c r="CP48">
        <f t="shared" si="70"/>
        <v>2000.05</v>
      </c>
      <c r="CQ48">
        <f t="shared" si="71"/>
        <v>2000.0476000000001</v>
      </c>
      <c r="CR48">
        <f t="shared" si="72"/>
        <v>0</v>
      </c>
      <c r="CS48">
        <f t="shared" si="73"/>
        <v>0</v>
      </c>
      <c r="CT48">
        <f t="shared" si="74"/>
        <v>0</v>
      </c>
      <c r="CU48">
        <f t="shared" si="75"/>
        <v>0</v>
      </c>
      <c r="CV48">
        <f t="shared" si="76"/>
        <v>0</v>
      </c>
      <c r="CW48">
        <f t="shared" si="77"/>
        <v>0</v>
      </c>
      <c r="CX48">
        <f t="shared" si="78"/>
        <v>0</v>
      </c>
      <c r="CY48">
        <f t="shared" si="79"/>
        <v>0</v>
      </c>
      <c r="CZ48">
        <f t="shared" si="80"/>
        <v>0</v>
      </c>
      <c r="DC48" t="s">
        <v>3</v>
      </c>
      <c r="DD48" t="s">
        <v>3</v>
      </c>
      <c r="DE48" t="s">
        <v>3</v>
      </c>
      <c r="DF48" t="s">
        <v>3</v>
      </c>
      <c r="DG48" t="s">
        <v>3</v>
      </c>
      <c r="DH48" t="s">
        <v>3</v>
      </c>
      <c r="DI48" t="s">
        <v>3</v>
      </c>
      <c r="DJ48" t="s">
        <v>3</v>
      </c>
      <c r="DK48" t="s">
        <v>3</v>
      </c>
      <c r="DL48" t="s">
        <v>3</v>
      </c>
      <c r="DM48" t="s">
        <v>3</v>
      </c>
      <c r="DN48">
        <v>0</v>
      </c>
      <c r="DO48">
        <v>0</v>
      </c>
      <c r="DP48">
        <v>1</v>
      </c>
      <c r="DQ48">
        <v>1</v>
      </c>
      <c r="DU48">
        <v>1013</v>
      </c>
      <c r="DV48" t="s">
        <v>122</v>
      </c>
      <c r="DW48" t="s">
        <v>122</v>
      </c>
      <c r="DX48">
        <v>1</v>
      </c>
      <c r="DZ48" t="s">
        <v>3</v>
      </c>
      <c r="EA48" t="s">
        <v>3</v>
      </c>
      <c r="EB48" t="s">
        <v>3</v>
      </c>
      <c r="EC48" t="s">
        <v>3</v>
      </c>
      <c r="EE48">
        <v>48890661</v>
      </c>
      <c r="EF48">
        <v>26</v>
      </c>
      <c r="EG48" t="s">
        <v>45</v>
      </c>
      <c r="EH48">
        <v>0</v>
      </c>
      <c r="EI48" t="s">
        <v>3</v>
      </c>
      <c r="EJ48">
        <v>1</v>
      </c>
      <c r="EK48">
        <v>500001</v>
      </c>
      <c r="EL48" t="s">
        <v>124</v>
      </c>
      <c r="EM48" t="s">
        <v>125</v>
      </c>
      <c r="EO48" t="s">
        <v>3</v>
      </c>
      <c r="EQ48">
        <v>0</v>
      </c>
      <c r="ER48">
        <v>209.21</v>
      </c>
      <c r="ES48">
        <v>209.21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5</v>
      </c>
      <c r="FC48">
        <v>0</v>
      </c>
      <c r="FD48">
        <v>18</v>
      </c>
      <c r="FF48">
        <v>2000</v>
      </c>
      <c r="FQ48">
        <v>0</v>
      </c>
      <c r="FR48">
        <f t="shared" si="81"/>
        <v>0</v>
      </c>
      <c r="FS48">
        <v>0</v>
      </c>
      <c r="FX48">
        <v>0</v>
      </c>
      <c r="FY48">
        <v>0</v>
      </c>
      <c r="GA48" t="s">
        <v>134</v>
      </c>
      <c r="GD48">
        <v>1</v>
      </c>
      <c r="GF48">
        <v>-1951019781</v>
      </c>
      <c r="GG48">
        <v>2</v>
      </c>
      <c r="GH48">
        <v>3</v>
      </c>
      <c r="GI48">
        <v>4</v>
      </c>
      <c r="GJ48">
        <v>0</v>
      </c>
      <c r="GK48">
        <v>0</v>
      </c>
      <c r="GL48">
        <f t="shared" si="82"/>
        <v>0</v>
      </c>
      <c r="GM48">
        <f t="shared" si="83"/>
        <v>2000.05</v>
      </c>
      <c r="GN48">
        <f t="shared" si="84"/>
        <v>2000.05</v>
      </c>
      <c r="GO48">
        <f t="shared" si="85"/>
        <v>0</v>
      </c>
      <c r="GP48">
        <f t="shared" si="86"/>
        <v>0</v>
      </c>
      <c r="GR48">
        <v>1</v>
      </c>
      <c r="GS48">
        <v>1</v>
      </c>
      <c r="GT48">
        <v>0</v>
      </c>
      <c r="GU48" t="s">
        <v>3</v>
      </c>
      <c r="GV48">
        <f t="shared" si="87"/>
        <v>0</v>
      </c>
      <c r="GW48">
        <v>1</v>
      </c>
      <c r="GX48">
        <f t="shared" si="88"/>
        <v>0</v>
      </c>
      <c r="HA48">
        <v>0</v>
      </c>
      <c r="HB48">
        <v>0</v>
      </c>
      <c r="HC48">
        <f t="shared" si="89"/>
        <v>0</v>
      </c>
      <c r="HE48" t="s">
        <v>127</v>
      </c>
      <c r="HF48" t="s">
        <v>127</v>
      </c>
      <c r="HM48" t="s">
        <v>3</v>
      </c>
      <c r="HN48" t="s">
        <v>3</v>
      </c>
      <c r="HO48" t="s">
        <v>3</v>
      </c>
      <c r="HP48" t="s">
        <v>3</v>
      </c>
      <c r="HQ48" t="s">
        <v>3</v>
      </c>
      <c r="IK48">
        <v>0</v>
      </c>
    </row>
    <row r="49" spans="1:245" x14ac:dyDescent="0.2">
      <c r="A49">
        <v>17</v>
      </c>
      <c r="B49">
        <v>1</v>
      </c>
      <c r="C49">
        <f>ROW(SmtRes!A260)</f>
        <v>260</v>
      </c>
      <c r="D49">
        <f>ROW(EtalonRes!A260)</f>
        <v>260</v>
      </c>
      <c r="E49" t="s">
        <v>135</v>
      </c>
      <c r="F49" t="s">
        <v>57</v>
      </c>
      <c r="G49" t="s">
        <v>136</v>
      </c>
      <c r="H49" t="s">
        <v>27</v>
      </c>
      <c r="I49">
        <v>2</v>
      </c>
      <c r="J49">
        <v>0</v>
      </c>
      <c r="K49">
        <v>2</v>
      </c>
      <c r="O49">
        <f t="shared" si="55"/>
        <v>57510.53</v>
      </c>
      <c r="P49">
        <f t="shared" si="56"/>
        <v>772.07</v>
      </c>
      <c r="Q49">
        <f t="shared" si="57"/>
        <v>25388.39</v>
      </c>
      <c r="R49">
        <f t="shared" si="58"/>
        <v>10120.030000000001</v>
      </c>
      <c r="S49">
        <f t="shared" si="59"/>
        <v>31350.07</v>
      </c>
      <c r="T49">
        <f t="shared" si="60"/>
        <v>0</v>
      </c>
      <c r="U49">
        <f t="shared" si="61"/>
        <v>67.764899999999983</v>
      </c>
      <c r="V49">
        <f t="shared" si="62"/>
        <v>16.213849999999997</v>
      </c>
      <c r="W49">
        <f t="shared" si="63"/>
        <v>0</v>
      </c>
      <c r="X49">
        <f t="shared" si="64"/>
        <v>37323.089999999997</v>
      </c>
      <c r="Y49">
        <f t="shared" si="65"/>
        <v>19076.25</v>
      </c>
      <c r="AA49">
        <v>60075934</v>
      </c>
      <c r="AB49">
        <f t="shared" si="66"/>
        <v>1253.24</v>
      </c>
      <c r="AC49">
        <f t="shared" si="67"/>
        <v>40.380000000000003</v>
      </c>
      <c r="AD49">
        <f>ROUND((((((ET49*1.15)*1.15))-(((EU49*1.15)*1.15)))+AE49),2)</f>
        <v>892.7</v>
      </c>
      <c r="AE49">
        <f>ROUND(((((EU49*1.15)*1.1)*1.15)),2)</f>
        <v>103.35</v>
      </c>
      <c r="AF49">
        <f>ROUND(((((EV49*1.15)*1.1)*1.15)),2)</f>
        <v>320.16000000000003</v>
      </c>
      <c r="AG49">
        <f t="shared" si="68"/>
        <v>0</v>
      </c>
      <c r="AH49">
        <f>(((EW49*1.15)*1.15))</f>
        <v>33.882449999999992</v>
      </c>
      <c r="AI49">
        <f>(((EX49*1.15)*1.15))</f>
        <v>8.1069249999999986</v>
      </c>
      <c r="AJ49">
        <f t="shared" si="69"/>
        <v>0</v>
      </c>
      <c r="AK49">
        <v>928.36</v>
      </c>
      <c r="AL49">
        <v>40.380000000000003</v>
      </c>
      <c r="AM49">
        <v>667.9</v>
      </c>
      <c r="AN49">
        <v>71.040000000000006</v>
      </c>
      <c r="AO49">
        <v>220.08</v>
      </c>
      <c r="AP49">
        <v>0</v>
      </c>
      <c r="AQ49">
        <v>25.62</v>
      </c>
      <c r="AR49">
        <v>6.13</v>
      </c>
      <c r="AS49">
        <v>0</v>
      </c>
      <c r="AT49">
        <v>90</v>
      </c>
      <c r="AU49">
        <v>46</v>
      </c>
      <c r="AV49">
        <v>1</v>
      </c>
      <c r="AW49">
        <v>1</v>
      </c>
      <c r="AZ49">
        <v>1</v>
      </c>
      <c r="BA49">
        <v>48.96</v>
      </c>
      <c r="BB49">
        <v>14.22</v>
      </c>
      <c r="BC49">
        <v>9.56</v>
      </c>
      <c r="BD49" t="s">
        <v>3</v>
      </c>
      <c r="BE49" t="s">
        <v>3</v>
      </c>
      <c r="BF49" t="s">
        <v>3</v>
      </c>
      <c r="BG49" t="s">
        <v>3</v>
      </c>
      <c r="BH49">
        <v>0</v>
      </c>
      <c r="BI49">
        <v>2</v>
      </c>
      <c r="BJ49" t="s">
        <v>58</v>
      </c>
      <c r="BM49">
        <v>112001</v>
      </c>
      <c r="BN49">
        <v>0</v>
      </c>
      <c r="BO49" t="s">
        <v>17</v>
      </c>
      <c r="BP49">
        <v>1</v>
      </c>
      <c r="BQ49">
        <v>26</v>
      </c>
      <c r="BR49">
        <v>0</v>
      </c>
      <c r="BS49">
        <v>48.96</v>
      </c>
      <c r="BT49">
        <v>1</v>
      </c>
      <c r="BU49">
        <v>1</v>
      </c>
      <c r="BV49">
        <v>1</v>
      </c>
      <c r="BW49">
        <v>1</v>
      </c>
      <c r="BX49">
        <v>1</v>
      </c>
      <c r="BY49" t="s">
        <v>3</v>
      </c>
      <c r="BZ49">
        <v>90</v>
      </c>
      <c r="CA49">
        <v>46</v>
      </c>
      <c r="CB49" t="s">
        <v>3</v>
      </c>
      <c r="CE49">
        <v>0</v>
      </c>
      <c r="CF49">
        <v>0</v>
      </c>
      <c r="CG49">
        <v>0</v>
      </c>
      <c r="CM49">
        <v>0</v>
      </c>
      <c r="CN49" t="s">
        <v>1083</v>
      </c>
      <c r="CO49">
        <v>0</v>
      </c>
      <c r="CP49">
        <f t="shared" si="70"/>
        <v>57510.53</v>
      </c>
      <c r="CQ49">
        <f t="shared" si="71"/>
        <v>386.03280000000007</v>
      </c>
      <c r="CR49">
        <f t="shared" si="72"/>
        <v>12694.194000000001</v>
      </c>
      <c r="CS49">
        <f t="shared" si="73"/>
        <v>5060.0159999999996</v>
      </c>
      <c r="CT49">
        <f t="shared" si="74"/>
        <v>15675.033600000001</v>
      </c>
      <c r="CU49">
        <f t="shared" si="75"/>
        <v>0</v>
      </c>
      <c r="CV49">
        <f t="shared" si="76"/>
        <v>33.882449999999992</v>
      </c>
      <c r="CW49">
        <f t="shared" si="77"/>
        <v>8.1069249999999986</v>
      </c>
      <c r="CX49">
        <f t="shared" si="78"/>
        <v>0</v>
      </c>
      <c r="CY49">
        <f t="shared" si="79"/>
        <v>37323.089999999997</v>
      </c>
      <c r="CZ49">
        <f t="shared" si="80"/>
        <v>19076.245999999999</v>
      </c>
      <c r="DC49" t="s">
        <v>3</v>
      </c>
      <c r="DD49" t="s">
        <v>3</v>
      </c>
      <c r="DE49" t="s">
        <v>93</v>
      </c>
      <c r="DF49" t="s">
        <v>117</v>
      </c>
      <c r="DG49" t="s">
        <v>117</v>
      </c>
      <c r="DH49" t="s">
        <v>3</v>
      </c>
      <c r="DI49" t="s">
        <v>93</v>
      </c>
      <c r="DJ49" t="s">
        <v>93</v>
      </c>
      <c r="DK49" t="s">
        <v>3</v>
      </c>
      <c r="DL49" t="s">
        <v>3</v>
      </c>
      <c r="DM49" t="s">
        <v>3</v>
      </c>
      <c r="DN49">
        <v>0</v>
      </c>
      <c r="DO49">
        <v>0</v>
      </c>
      <c r="DP49">
        <v>1</v>
      </c>
      <c r="DQ49">
        <v>1</v>
      </c>
      <c r="DU49">
        <v>1010</v>
      </c>
      <c r="DV49" t="s">
        <v>27</v>
      </c>
      <c r="DW49" t="s">
        <v>27</v>
      </c>
      <c r="DX49">
        <v>1</v>
      </c>
      <c r="DZ49" t="s">
        <v>3</v>
      </c>
      <c r="EA49" t="s">
        <v>3</v>
      </c>
      <c r="EB49" t="s">
        <v>3</v>
      </c>
      <c r="EC49" t="s">
        <v>3</v>
      </c>
      <c r="EE49">
        <v>48890620</v>
      </c>
      <c r="EF49">
        <v>26</v>
      </c>
      <c r="EG49" t="s">
        <v>45</v>
      </c>
      <c r="EH49">
        <v>54</v>
      </c>
      <c r="EI49" t="s">
        <v>46</v>
      </c>
      <c r="EJ49">
        <v>2</v>
      </c>
      <c r="EK49">
        <v>112001</v>
      </c>
      <c r="EL49" t="s">
        <v>46</v>
      </c>
      <c r="EM49" t="s">
        <v>47</v>
      </c>
      <c r="EO49" t="s">
        <v>118</v>
      </c>
      <c r="EQ49">
        <v>768</v>
      </c>
      <c r="ER49">
        <v>928.36</v>
      </c>
      <c r="ES49">
        <v>40.380000000000003</v>
      </c>
      <c r="ET49">
        <v>667.9</v>
      </c>
      <c r="EU49">
        <v>71.040000000000006</v>
      </c>
      <c r="EV49">
        <v>220.08</v>
      </c>
      <c r="EW49">
        <v>25.62</v>
      </c>
      <c r="EX49">
        <v>6.13</v>
      </c>
      <c r="EY49">
        <v>0</v>
      </c>
      <c r="FQ49">
        <v>0</v>
      </c>
      <c r="FR49">
        <f t="shared" si="81"/>
        <v>0</v>
      </c>
      <c r="FS49">
        <v>0</v>
      </c>
      <c r="FX49">
        <v>90</v>
      </c>
      <c r="FY49">
        <v>46</v>
      </c>
      <c r="GA49" t="s">
        <v>3</v>
      </c>
      <c r="GD49">
        <v>1</v>
      </c>
      <c r="GF49">
        <v>-1557717940</v>
      </c>
      <c r="GG49">
        <v>2</v>
      </c>
      <c r="GH49">
        <v>1</v>
      </c>
      <c r="GI49">
        <v>4</v>
      </c>
      <c r="GJ49">
        <v>0</v>
      </c>
      <c r="GK49">
        <v>0</v>
      </c>
      <c r="GL49">
        <f t="shared" si="82"/>
        <v>0</v>
      </c>
      <c r="GM49">
        <f t="shared" si="83"/>
        <v>113909.87</v>
      </c>
      <c r="GN49">
        <f t="shared" si="84"/>
        <v>0</v>
      </c>
      <c r="GO49">
        <f t="shared" si="85"/>
        <v>113909.87</v>
      </c>
      <c r="GP49">
        <f t="shared" si="86"/>
        <v>0</v>
      </c>
      <c r="GR49">
        <v>0</v>
      </c>
      <c r="GS49">
        <v>3</v>
      </c>
      <c r="GT49">
        <v>0</v>
      </c>
      <c r="GU49" t="s">
        <v>3</v>
      </c>
      <c r="GV49">
        <f t="shared" si="87"/>
        <v>0</v>
      </c>
      <c r="GW49">
        <v>1</v>
      </c>
      <c r="GX49">
        <f t="shared" si="88"/>
        <v>0</v>
      </c>
      <c r="HA49">
        <v>0</v>
      </c>
      <c r="HB49">
        <v>0</v>
      </c>
      <c r="HC49">
        <f t="shared" si="89"/>
        <v>0</v>
      </c>
      <c r="HE49" t="s">
        <v>3</v>
      </c>
      <c r="HF49" t="s">
        <v>3</v>
      </c>
      <c r="HM49" t="s">
        <v>3</v>
      </c>
      <c r="HN49" t="s">
        <v>3</v>
      </c>
      <c r="HO49" t="s">
        <v>3</v>
      </c>
      <c r="HP49" t="s">
        <v>3</v>
      </c>
      <c r="HQ49" t="s">
        <v>3</v>
      </c>
      <c r="IK49">
        <v>0</v>
      </c>
    </row>
    <row r="50" spans="1:245" x14ac:dyDescent="0.2">
      <c r="A50">
        <v>17</v>
      </c>
      <c r="B50">
        <v>1</v>
      </c>
      <c r="E50" t="s">
        <v>137</v>
      </c>
      <c r="F50" t="s">
        <v>138</v>
      </c>
      <c r="G50" t="s">
        <v>139</v>
      </c>
      <c r="H50" t="s">
        <v>27</v>
      </c>
      <c r="I50">
        <v>2</v>
      </c>
      <c r="J50">
        <v>0</v>
      </c>
      <c r="K50">
        <v>2</v>
      </c>
      <c r="O50">
        <f t="shared" si="55"/>
        <v>2399999.9500000002</v>
      </c>
      <c r="P50">
        <f t="shared" si="56"/>
        <v>2399999.9500000002</v>
      </c>
      <c r="Q50">
        <f t="shared" si="57"/>
        <v>0</v>
      </c>
      <c r="R50">
        <f t="shared" si="58"/>
        <v>0</v>
      </c>
      <c r="S50">
        <f t="shared" si="59"/>
        <v>0</v>
      </c>
      <c r="T50">
        <f t="shared" si="60"/>
        <v>0</v>
      </c>
      <c r="U50">
        <f t="shared" si="61"/>
        <v>0</v>
      </c>
      <c r="V50">
        <f t="shared" si="62"/>
        <v>0</v>
      </c>
      <c r="W50">
        <f t="shared" si="63"/>
        <v>0</v>
      </c>
      <c r="X50">
        <f t="shared" si="64"/>
        <v>0</v>
      </c>
      <c r="Y50">
        <f t="shared" si="65"/>
        <v>0</v>
      </c>
      <c r="AA50">
        <v>60075934</v>
      </c>
      <c r="AB50">
        <f t="shared" si="66"/>
        <v>125523.01</v>
      </c>
      <c r="AC50">
        <f t="shared" si="67"/>
        <v>125523.01</v>
      </c>
      <c r="AD50">
        <f>ROUND((((ET50)-(EU50))+AE50),2)</f>
        <v>0</v>
      </c>
      <c r="AE50">
        <f>ROUND((EU50),2)</f>
        <v>0</v>
      </c>
      <c r="AF50">
        <f>ROUND((EV50),2)</f>
        <v>0</v>
      </c>
      <c r="AG50">
        <f t="shared" si="68"/>
        <v>0</v>
      </c>
      <c r="AH50">
        <f>(EW50)</f>
        <v>0</v>
      </c>
      <c r="AI50">
        <f>(EX50)</f>
        <v>0</v>
      </c>
      <c r="AJ50">
        <f t="shared" si="69"/>
        <v>0</v>
      </c>
      <c r="AK50">
        <v>125523.01</v>
      </c>
      <c r="AL50">
        <v>125523.01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1</v>
      </c>
      <c r="AW50">
        <v>1</v>
      </c>
      <c r="AZ50">
        <v>1</v>
      </c>
      <c r="BA50">
        <v>1</v>
      </c>
      <c r="BB50">
        <v>1</v>
      </c>
      <c r="BC50">
        <v>9.56</v>
      </c>
      <c r="BD50" t="s">
        <v>3</v>
      </c>
      <c r="BE50" t="s">
        <v>3</v>
      </c>
      <c r="BF50" t="s">
        <v>3</v>
      </c>
      <c r="BG50" t="s">
        <v>3</v>
      </c>
      <c r="BH50">
        <v>3</v>
      </c>
      <c r="BI50">
        <v>1</v>
      </c>
      <c r="BJ50" t="s">
        <v>140</v>
      </c>
      <c r="BM50">
        <v>500001</v>
      </c>
      <c r="BN50">
        <v>0</v>
      </c>
      <c r="BO50" t="s">
        <v>17</v>
      </c>
      <c r="BP50">
        <v>1</v>
      </c>
      <c r="BQ50">
        <v>26</v>
      </c>
      <c r="BR50">
        <v>0</v>
      </c>
      <c r="BS50">
        <v>1</v>
      </c>
      <c r="BT50">
        <v>1</v>
      </c>
      <c r="BU50">
        <v>1</v>
      </c>
      <c r="BV50">
        <v>1</v>
      </c>
      <c r="BW50">
        <v>1</v>
      </c>
      <c r="BX50">
        <v>1</v>
      </c>
      <c r="BY50" t="s">
        <v>3</v>
      </c>
      <c r="BZ50">
        <v>0</v>
      </c>
      <c r="CA50">
        <v>0</v>
      </c>
      <c r="CB50" t="s">
        <v>3</v>
      </c>
      <c r="CE50">
        <v>0</v>
      </c>
      <c r="CF50">
        <v>0</v>
      </c>
      <c r="CG50">
        <v>0</v>
      </c>
      <c r="CM50">
        <v>0</v>
      </c>
      <c r="CN50" t="s">
        <v>3</v>
      </c>
      <c r="CO50">
        <v>0</v>
      </c>
      <c r="CP50">
        <f t="shared" si="70"/>
        <v>2399999.9500000002</v>
      </c>
      <c r="CQ50">
        <f t="shared" si="71"/>
        <v>1199999.9756</v>
      </c>
      <c r="CR50">
        <f t="shared" si="72"/>
        <v>0</v>
      </c>
      <c r="CS50">
        <f t="shared" si="73"/>
        <v>0</v>
      </c>
      <c r="CT50">
        <f t="shared" si="74"/>
        <v>0</v>
      </c>
      <c r="CU50">
        <f t="shared" si="75"/>
        <v>0</v>
      </c>
      <c r="CV50">
        <f t="shared" si="76"/>
        <v>0</v>
      </c>
      <c r="CW50">
        <f t="shared" si="77"/>
        <v>0</v>
      </c>
      <c r="CX50">
        <f t="shared" si="78"/>
        <v>0</v>
      </c>
      <c r="CY50">
        <f t="shared" si="79"/>
        <v>0</v>
      </c>
      <c r="CZ50">
        <f t="shared" si="80"/>
        <v>0</v>
      </c>
      <c r="DC50" t="s">
        <v>3</v>
      </c>
      <c r="DD50" t="s">
        <v>3</v>
      </c>
      <c r="DE50" t="s">
        <v>3</v>
      </c>
      <c r="DF50" t="s">
        <v>3</v>
      </c>
      <c r="DG50" t="s">
        <v>3</v>
      </c>
      <c r="DH50" t="s">
        <v>3</v>
      </c>
      <c r="DI50" t="s">
        <v>3</v>
      </c>
      <c r="DJ50" t="s">
        <v>3</v>
      </c>
      <c r="DK50" t="s">
        <v>3</v>
      </c>
      <c r="DL50" t="s">
        <v>3</v>
      </c>
      <c r="DM50" t="s">
        <v>3</v>
      </c>
      <c r="DN50">
        <v>0</v>
      </c>
      <c r="DO50">
        <v>0</v>
      </c>
      <c r="DP50">
        <v>1</v>
      </c>
      <c r="DQ50">
        <v>1</v>
      </c>
      <c r="DU50">
        <v>1010</v>
      </c>
      <c r="DV50" t="s">
        <v>27</v>
      </c>
      <c r="DW50" t="s">
        <v>27</v>
      </c>
      <c r="DX50">
        <v>1</v>
      </c>
      <c r="DZ50" t="s">
        <v>3</v>
      </c>
      <c r="EA50" t="s">
        <v>3</v>
      </c>
      <c r="EB50" t="s">
        <v>3</v>
      </c>
      <c r="EC50" t="s">
        <v>3</v>
      </c>
      <c r="EE50">
        <v>48890661</v>
      </c>
      <c r="EF50">
        <v>26</v>
      </c>
      <c r="EG50" t="s">
        <v>45</v>
      </c>
      <c r="EH50">
        <v>0</v>
      </c>
      <c r="EI50" t="s">
        <v>3</v>
      </c>
      <c r="EJ50">
        <v>1</v>
      </c>
      <c r="EK50">
        <v>500001</v>
      </c>
      <c r="EL50" t="s">
        <v>124</v>
      </c>
      <c r="EM50" t="s">
        <v>125</v>
      </c>
      <c r="EO50" t="s">
        <v>3</v>
      </c>
      <c r="EQ50">
        <v>0</v>
      </c>
      <c r="ER50">
        <v>125523.01</v>
      </c>
      <c r="ES50">
        <v>125523.01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5</v>
      </c>
      <c r="FC50">
        <v>0</v>
      </c>
      <c r="FD50">
        <v>18</v>
      </c>
      <c r="FF50">
        <v>1200000</v>
      </c>
      <c r="FQ50">
        <v>0</v>
      </c>
      <c r="FR50">
        <f t="shared" si="81"/>
        <v>0</v>
      </c>
      <c r="FS50">
        <v>0</v>
      </c>
      <c r="FX50">
        <v>0</v>
      </c>
      <c r="FY50">
        <v>0</v>
      </c>
      <c r="GA50" t="s">
        <v>141</v>
      </c>
      <c r="GD50">
        <v>1</v>
      </c>
      <c r="GF50">
        <v>-417860001</v>
      </c>
      <c r="GG50">
        <v>2</v>
      </c>
      <c r="GH50">
        <v>3</v>
      </c>
      <c r="GI50">
        <v>4</v>
      </c>
      <c r="GJ50">
        <v>0</v>
      </c>
      <c r="GK50">
        <v>0</v>
      </c>
      <c r="GL50">
        <f t="shared" si="82"/>
        <v>0</v>
      </c>
      <c r="GM50">
        <f t="shared" si="83"/>
        <v>2399999.9500000002</v>
      </c>
      <c r="GN50">
        <f t="shared" si="84"/>
        <v>2399999.9500000002</v>
      </c>
      <c r="GO50">
        <f t="shared" si="85"/>
        <v>0</v>
      </c>
      <c r="GP50">
        <f t="shared" si="86"/>
        <v>0</v>
      </c>
      <c r="GR50">
        <v>1</v>
      </c>
      <c r="GS50">
        <v>1</v>
      </c>
      <c r="GT50">
        <v>0</v>
      </c>
      <c r="GU50" t="s">
        <v>3</v>
      </c>
      <c r="GV50">
        <f t="shared" si="87"/>
        <v>0</v>
      </c>
      <c r="GW50">
        <v>1</v>
      </c>
      <c r="GX50">
        <f t="shared" si="88"/>
        <v>0</v>
      </c>
      <c r="HA50">
        <v>0</v>
      </c>
      <c r="HB50">
        <v>0</v>
      </c>
      <c r="HC50">
        <f t="shared" si="89"/>
        <v>0</v>
      </c>
      <c r="HE50" t="s">
        <v>127</v>
      </c>
      <c r="HF50" t="s">
        <v>127</v>
      </c>
      <c r="HM50" t="s">
        <v>3</v>
      </c>
      <c r="HN50" t="s">
        <v>3</v>
      </c>
      <c r="HO50" t="s">
        <v>3</v>
      </c>
      <c r="HP50" t="s">
        <v>3</v>
      </c>
      <c r="HQ50" t="s">
        <v>3</v>
      </c>
      <c r="IK50">
        <v>0</v>
      </c>
    </row>
    <row r="51" spans="1:245" x14ac:dyDescent="0.2">
      <c r="A51">
        <v>17</v>
      </c>
      <c r="B51">
        <v>1</v>
      </c>
      <c r="C51">
        <f>ROW(SmtRes!A266)</f>
        <v>266</v>
      </c>
      <c r="D51">
        <f>ROW(EtalonRes!A266)</f>
        <v>266</v>
      </c>
      <c r="E51" t="s">
        <v>142</v>
      </c>
      <c r="F51" t="s">
        <v>63</v>
      </c>
      <c r="G51" t="s">
        <v>143</v>
      </c>
      <c r="H51" t="s">
        <v>27</v>
      </c>
      <c r="I51">
        <v>1</v>
      </c>
      <c r="J51">
        <v>0</v>
      </c>
      <c r="K51">
        <v>1</v>
      </c>
      <c r="O51">
        <f t="shared" si="55"/>
        <v>8009.69</v>
      </c>
      <c r="P51">
        <f t="shared" si="56"/>
        <v>98.75</v>
      </c>
      <c r="Q51">
        <f t="shared" si="57"/>
        <v>3175.04</v>
      </c>
      <c r="R51">
        <f t="shared" si="58"/>
        <v>1254.8399999999999</v>
      </c>
      <c r="S51">
        <f t="shared" si="59"/>
        <v>4735.8999999999996</v>
      </c>
      <c r="T51">
        <f t="shared" si="60"/>
        <v>0</v>
      </c>
      <c r="U51">
        <f t="shared" si="61"/>
        <v>10.236149999999999</v>
      </c>
      <c r="V51">
        <f t="shared" si="62"/>
        <v>1.9837499999999997</v>
      </c>
      <c r="W51">
        <f t="shared" si="63"/>
        <v>0</v>
      </c>
      <c r="X51">
        <f t="shared" si="64"/>
        <v>5391.67</v>
      </c>
      <c r="Y51">
        <f t="shared" si="65"/>
        <v>2755.74</v>
      </c>
      <c r="AA51">
        <v>60075934</v>
      </c>
      <c r="AB51">
        <f t="shared" si="66"/>
        <v>330.34</v>
      </c>
      <c r="AC51">
        <f t="shared" si="67"/>
        <v>10.33</v>
      </c>
      <c r="AD51">
        <f>ROUND((((((ET51*1.15)*1.15))-(((EU51*1.15)*1.15)))+AE51),2)</f>
        <v>223.28</v>
      </c>
      <c r="AE51">
        <f>ROUND(((((EU51*1.15)*1.1)*1.15)),2)</f>
        <v>25.63</v>
      </c>
      <c r="AF51">
        <f>ROUND(((((EV51*1.15)*1.1)*1.15)),2)</f>
        <v>96.73</v>
      </c>
      <c r="AG51">
        <f t="shared" si="68"/>
        <v>0</v>
      </c>
      <c r="AH51">
        <f>(((EW51*1.15)*1.15))</f>
        <v>10.236149999999999</v>
      </c>
      <c r="AI51">
        <f>(((EX51*1.15)*1.15))</f>
        <v>1.9837499999999997</v>
      </c>
      <c r="AJ51">
        <f t="shared" si="69"/>
        <v>0</v>
      </c>
      <c r="AK51">
        <v>243.89</v>
      </c>
      <c r="AL51">
        <v>10.33</v>
      </c>
      <c r="AM51">
        <v>167.07</v>
      </c>
      <c r="AN51">
        <v>17.62</v>
      </c>
      <c r="AO51">
        <v>66.489999999999995</v>
      </c>
      <c r="AP51">
        <v>0</v>
      </c>
      <c r="AQ51">
        <v>7.74</v>
      </c>
      <c r="AR51">
        <v>1.5</v>
      </c>
      <c r="AS51">
        <v>0</v>
      </c>
      <c r="AT51">
        <v>90</v>
      </c>
      <c r="AU51">
        <v>46</v>
      </c>
      <c r="AV51">
        <v>1</v>
      </c>
      <c r="AW51">
        <v>1</v>
      </c>
      <c r="AZ51">
        <v>1</v>
      </c>
      <c r="BA51">
        <v>48.96</v>
      </c>
      <c r="BB51">
        <v>14.22</v>
      </c>
      <c r="BC51">
        <v>9.56</v>
      </c>
      <c r="BD51" t="s">
        <v>3</v>
      </c>
      <c r="BE51" t="s">
        <v>3</v>
      </c>
      <c r="BF51" t="s">
        <v>3</v>
      </c>
      <c r="BG51" t="s">
        <v>3</v>
      </c>
      <c r="BH51">
        <v>0</v>
      </c>
      <c r="BI51">
        <v>2</v>
      </c>
      <c r="BJ51" t="s">
        <v>65</v>
      </c>
      <c r="BM51">
        <v>112001</v>
      </c>
      <c r="BN51">
        <v>0</v>
      </c>
      <c r="BO51" t="s">
        <v>17</v>
      </c>
      <c r="BP51">
        <v>1</v>
      </c>
      <c r="BQ51">
        <v>26</v>
      </c>
      <c r="BR51">
        <v>0</v>
      </c>
      <c r="BS51">
        <v>48.96</v>
      </c>
      <c r="BT51">
        <v>1</v>
      </c>
      <c r="BU51">
        <v>1</v>
      </c>
      <c r="BV51">
        <v>1</v>
      </c>
      <c r="BW51">
        <v>1</v>
      </c>
      <c r="BX51">
        <v>1</v>
      </c>
      <c r="BY51" t="s">
        <v>3</v>
      </c>
      <c r="BZ51">
        <v>90</v>
      </c>
      <c r="CA51">
        <v>46</v>
      </c>
      <c r="CB51" t="s">
        <v>3</v>
      </c>
      <c r="CE51">
        <v>0</v>
      </c>
      <c r="CF51">
        <v>0</v>
      </c>
      <c r="CG51">
        <v>0</v>
      </c>
      <c r="CM51">
        <v>0</v>
      </c>
      <c r="CN51" t="s">
        <v>1083</v>
      </c>
      <c r="CO51">
        <v>0</v>
      </c>
      <c r="CP51">
        <f t="shared" si="70"/>
        <v>8009.69</v>
      </c>
      <c r="CQ51">
        <f t="shared" si="71"/>
        <v>98.754800000000003</v>
      </c>
      <c r="CR51">
        <f t="shared" si="72"/>
        <v>3175.0416</v>
      </c>
      <c r="CS51">
        <f t="shared" si="73"/>
        <v>1254.8448000000001</v>
      </c>
      <c r="CT51">
        <f t="shared" si="74"/>
        <v>4735.9008000000003</v>
      </c>
      <c r="CU51">
        <f t="shared" si="75"/>
        <v>0</v>
      </c>
      <c r="CV51">
        <f t="shared" si="76"/>
        <v>10.236149999999999</v>
      </c>
      <c r="CW51">
        <f t="shared" si="77"/>
        <v>1.9837499999999997</v>
      </c>
      <c r="CX51">
        <f t="shared" si="78"/>
        <v>0</v>
      </c>
      <c r="CY51">
        <f t="shared" si="79"/>
        <v>5391.6660000000002</v>
      </c>
      <c r="CZ51">
        <f t="shared" si="80"/>
        <v>2755.7403999999997</v>
      </c>
      <c r="DC51" t="s">
        <v>3</v>
      </c>
      <c r="DD51" t="s">
        <v>3</v>
      </c>
      <c r="DE51" t="s">
        <v>93</v>
      </c>
      <c r="DF51" t="s">
        <v>117</v>
      </c>
      <c r="DG51" t="s">
        <v>117</v>
      </c>
      <c r="DH51" t="s">
        <v>3</v>
      </c>
      <c r="DI51" t="s">
        <v>93</v>
      </c>
      <c r="DJ51" t="s">
        <v>93</v>
      </c>
      <c r="DK51" t="s">
        <v>3</v>
      </c>
      <c r="DL51" t="s">
        <v>3</v>
      </c>
      <c r="DM51" t="s">
        <v>3</v>
      </c>
      <c r="DN51">
        <v>0</v>
      </c>
      <c r="DO51">
        <v>0</v>
      </c>
      <c r="DP51">
        <v>1</v>
      </c>
      <c r="DQ51">
        <v>1</v>
      </c>
      <c r="DU51">
        <v>1010</v>
      </c>
      <c r="DV51" t="s">
        <v>27</v>
      </c>
      <c r="DW51" t="s">
        <v>27</v>
      </c>
      <c r="DX51">
        <v>1</v>
      </c>
      <c r="DZ51" t="s">
        <v>3</v>
      </c>
      <c r="EA51" t="s">
        <v>3</v>
      </c>
      <c r="EB51" t="s">
        <v>3</v>
      </c>
      <c r="EC51" t="s">
        <v>3</v>
      </c>
      <c r="EE51">
        <v>48890620</v>
      </c>
      <c r="EF51">
        <v>26</v>
      </c>
      <c r="EG51" t="s">
        <v>45</v>
      </c>
      <c r="EH51">
        <v>54</v>
      </c>
      <c r="EI51" t="s">
        <v>46</v>
      </c>
      <c r="EJ51">
        <v>2</v>
      </c>
      <c r="EK51">
        <v>112001</v>
      </c>
      <c r="EL51" t="s">
        <v>46</v>
      </c>
      <c r="EM51" t="s">
        <v>47</v>
      </c>
      <c r="EO51" t="s">
        <v>118</v>
      </c>
      <c r="EQ51">
        <v>768</v>
      </c>
      <c r="ER51">
        <v>243.89</v>
      </c>
      <c r="ES51">
        <v>10.33</v>
      </c>
      <c r="ET51">
        <v>167.07</v>
      </c>
      <c r="EU51">
        <v>17.62</v>
      </c>
      <c r="EV51">
        <v>66.489999999999995</v>
      </c>
      <c r="EW51">
        <v>7.74</v>
      </c>
      <c r="EX51">
        <v>1.5</v>
      </c>
      <c r="EY51">
        <v>0</v>
      </c>
      <c r="FQ51">
        <v>0</v>
      </c>
      <c r="FR51">
        <f t="shared" si="81"/>
        <v>0</v>
      </c>
      <c r="FS51">
        <v>0</v>
      </c>
      <c r="FX51">
        <v>90</v>
      </c>
      <c r="FY51">
        <v>46</v>
      </c>
      <c r="GA51" t="s">
        <v>3</v>
      </c>
      <c r="GD51">
        <v>1</v>
      </c>
      <c r="GF51">
        <v>1096347908</v>
      </c>
      <c r="GG51">
        <v>2</v>
      </c>
      <c r="GH51">
        <v>1</v>
      </c>
      <c r="GI51">
        <v>4</v>
      </c>
      <c r="GJ51">
        <v>0</v>
      </c>
      <c r="GK51">
        <v>0</v>
      </c>
      <c r="GL51">
        <f t="shared" si="82"/>
        <v>0</v>
      </c>
      <c r="GM51">
        <f t="shared" si="83"/>
        <v>16157.1</v>
      </c>
      <c r="GN51">
        <f t="shared" si="84"/>
        <v>0</v>
      </c>
      <c r="GO51">
        <f t="shared" si="85"/>
        <v>16157.1</v>
      </c>
      <c r="GP51">
        <f t="shared" si="86"/>
        <v>0</v>
      </c>
      <c r="GR51">
        <v>0</v>
      </c>
      <c r="GS51">
        <v>3</v>
      </c>
      <c r="GT51">
        <v>0</v>
      </c>
      <c r="GU51" t="s">
        <v>3</v>
      </c>
      <c r="GV51">
        <f t="shared" si="87"/>
        <v>0</v>
      </c>
      <c r="GW51">
        <v>1</v>
      </c>
      <c r="GX51">
        <f t="shared" si="88"/>
        <v>0</v>
      </c>
      <c r="HA51">
        <v>0</v>
      </c>
      <c r="HB51">
        <v>0</v>
      </c>
      <c r="HC51">
        <f t="shared" si="89"/>
        <v>0</v>
      </c>
      <c r="HE51" t="s">
        <v>3</v>
      </c>
      <c r="HF51" t="s">
        <v>3</v>
      </c>
      <c r="HM51" t="s">
        <v>3</v>
      </c>
      <c r="HN51" t="s">
        <v>3</v>
      </c>
      <c r="HO51" t="s">
        <v>3</v>
      </c>
      <c r="HP51" t="s">
        <v>3</v>
      </c>
      <c r="HQ51" t="s">
        <v>3</v>
      </c>
      <c r="IK51">
        <v>0</v>
      </c>
    </row>
    <row r="52" spans="1:245" x14ac:dyDescent="0.2">
      <c r="A52">
        <v>17</v>
      </c>
      <c r="B52">
        <v>1</v>
      </c>
      <c r="E52" t="s">
        <v>144</v>
      </c>
      <c r="F52" t="s">
        <v>145</v>
      </c>
      <c r="G52" t="s">
        <v>146</v>
      </c>
      <c r="H52" t="s">
        <v>27</v>
      </c>
      <c r="I52">
        <v>1</v>
      </c>
      <c r="J52">
        <v>0</v>
      </c>
      <c r="K52">
        <v>1</v>
      </c>
      <c r="O52">
        <f t="shared" si="55"/>
        <v>246367.99</v>
      </c>
      <c r="P52">
        <f t="shared" si="56"/>
        <v>246367.99</v>
      </c>
      <c r="Q52">
        <f t="shared" si="57"/>
        <v>0</v>
      </c>
      <c r="R52">
        <f t="shared" si="58"/>
        <v>0</v>
      </c>
      <c r="S52">
        <f t="shared" si="59"/>
        <v>0</v>
      </c>
      <c r="T52">
        <f t="shared" si="60"/>
        <v>0</v>
      </c>
      <c r="U52">
        <f t="shared" si="61"/>
        <v>0</v>
      </c>
      <c r="V52">
        <f t="shared" si="62"/>
        <v>0</v>
      </c>
      <c r="W52">
        <f t="shared" si="63"/>
        <v>0</v>
      </c>
      <c r="X52">
        <f t="shared" si="64"/>
        <v>0</v>
      </c>
      <c r="Y52">
        <f t="shared" si="65"/>
        <v>0</v>
      </c>
      <c r="AA52">
        <v>60075934</v>
      </c>
      <c r="AB52">
        <f t="shared" si="66"/>
        <v>25770.71</v>
      </c>
      <c r="AC52">
        <f t="shared" si="67"/>
        <v>25770.71</v>
      </c>
      <c r="AD52">
        <f>ROUND((((ET52)-(EU52))+AE52),2)</f>
        <v>0</v>
      </c>
      <c r="AE52">
        <f>ROUND((EU52),2)</f>
        <v>0</v>
      </c>
      <c r="AF52">
        <f>ROUND((EV52),2)</f>
        <v>0</v>
      </c>
      <c r="AG52">
        <f t="shared" si="68"/>
        <v>0</v>
      </c>
      <c r="AH52">
        <f>(EW52)</f>
        <v>0</v>
      </c>
      <c r="AI52">
        <f>(EX52)</f>
        <v>0</v>
      </c>
      <c r="AJ52">
        <f t="shared" si="69"/>
        <v>0</v>
      </c>
      <c r="AK52">
        <v>25770.71</v>
      </c>
      <c r="AL52">
        <v>25770.71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1</v>
      </c>
      <c r="AW52">
        <v>1</v>
      </c>
      <c r="AZ52">
        <v>1</v>
      </c>
      <c r="BA52">
        <v>1</v>
      </c>
      <c r="BB52">
        <v>1</v>
      </c>
      <c r="BC52">
        <v>9.56</v>
      </c>
      <c r="BD52" t="s">
        <v>3</v>
      </c>
      <c r="BE52" t="s">
        <v>3</v>
      </c>
      <c r="BF52" t="s">
        <v>3</v>
      </c>
      <c r="BG52" t="s">
        <v>3</v>
      </c>
      <c r="BH52">
        <v>3</v>
      </c>
      <c r="BI52">
        <v>1</v>
      </c>
      <c r="BJ52" t="s">
        <v>147</v>
      </c>
      <c r="BM52">
        <v>500001</v>
      </c>
      <c r="BN52">
        <v>0</v>
      </c>
      <c r="BO52" t="s">
        <v>17</v>
      </c>
      <c r="BP52">
        <v>1</v>
      </c>
      <c r="BQ52">
        <v>26</v>
      </c>
      <c r="BR52">
        <v>0</v>
      </c>
      <c r="BS52">
        <v>1</v>
      </c>
      <c r="BT52">
        <v>1</v>
      </c>
      <c r="BU52">
        <v>1</v>
      </c>
      <c r="BV52">
        <v>1</v>
      </c>
      <c r="BW52">
        <v>1</v>
      </c>
      <c r="BX52">
        <v>1</v>
      </c>
      <c r="BY52" t="s">
        <v>3</v>
      </c>
      <c r="BZ52">
        <v>0</v>
      </c>
      <c r="CA52">
        <v>0</v>
      </c>
      <c r="CB52" t="s">
        <v>3</v>
      </c>
      <c r="CE52">
        <v>0</v>
      </c>
      <c r="CF52">
        <v>0</v>
      </c>
      <c r="CG52">
        <v>0</v>
      </c>
      <c r="CM52">
        <v>0</v>
      </c>
      <c r="CN52" t="s">
        <v>3</v>
      </c>
      <c r="CO52">
        <v>0</v>
      </c>
      <c r="CP52">
        <f t="shared" si="70"/>
        <v>246367.99</v>
      </c>
      <c r="CQ52">
        <f t="shared" si="71"/>
        <v>246367.98759999999</v>
      </c>
      <c r="CR52">
        <f t="shared" si="72"/>
        <v>0</v>
      </c>
      <c r="CS52">
        <f t="shared" si="73"/>
        <v>0</v>
      </c>
      <c r="CT52">
        <f t="shared" si="74"/>
        <v>0</v>
      </c>
      <c r="CU52">
        <f t="shared" si="75"/>
        <v>0</v>
      </c>
      <c r="CV52">
        <f t="shared" si="76"/>
        <v>0</v>
      </c>
      <c r="CW52">
        <f t="shared" si="77"/>
        <v>0</v>
      </c>
      <c r="CX52">
        <f t="shared" si="78"/>
        <v>0</v>
      </c>
      <c r="CY52">
        <f t="shared" si="79"/>
        <v>0</v>
      </c>
      <c r="CZ52">
        <f t="shared" si="80"/>
        <v>0</v>
      </c>
      <c r="DC52" t="s">
        <v>3</v>
      </c>
      <c r="DD52" t="s">
        <v>3</v>
      </c>
      <c r="DE52" t="s">
        <v>3</v>
      </c>
      <c r="DF52" t="s">
        <v>3</v>
      </c>
      <c r="DG52" t="s">
        <v>3</v>
      </c>
      <c r="DH52" t="s">
        <v>3</v>
      </c>
      <c r="DI52" t="s">
        <v>3</v>
      </c>
      <c r="DJ52" t="s">
        <v>3</v>
      </c>
      <c r="DK52" t="s">
        <v>3</v>
      </c>
      <c r="DL52" t="s">
        <v>3</v>
      </c>
      <c r="DM52" t="s">
        <v>3</v>
      </c>
      <c r="DN52">
        <v>0</v>
      </c>
      <c r="DO52">
        <v>0</v>
      </c>
      <c r="DP52">
        <v>1</v>
      </c>
      <c r="DQ52">
        <v>1</v>
      </c>
      <c r="DU52">
        <v>1010</v>
      </c>
      <c r="DV52" t="s">
        <v>27</v>
      </c>
      <c r="DW52" t="s">
        <v>27</v>
      </c>
      <c r="DX52">
        <v>1</v>
      </c>
      <c r="DZ52" t="s">
        <v>3</v>
      </c>
      <c r="EA52" t="s">
        <v>3</v>
      </c>
      <c r="EB52" t="s">
        <v>3</v>
      </c>
      <c r="EC52" t="s">
        <v>3</v>
      </c>
      <c r="EE52">
        <v>48890661</v>
      </c>
      <c r="EF52">
        <v>26</v>
      </c>
      <c r="EG52" t="s">
        <v>45</v>
      </c>
      <c r="EH52">
        <v>0</v>
      </c>
      <c r="EI52" t="s">
        <v>3</v>
      </c>
      <c r="EJ52">
        <v>1</v>
      </c>
      <c r="EK52">
        <v>500001</v>
      </c>
      <c r="EL52" t="s">
        <v>124</v>
      </c>
      <c r="EM52" t="s">
        <v>125</v>
      </c>
      <c r="EO52" t="s">
        <v>3</v>
      </c>
      <c r="EQ52">
        <v>0</v>
      </c>
      <c r="ER52">
        <v>25770.71</v>
      </c>
      <c r="ES52">
        <v>25770.71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5</v>
      </c>
      <c r="FC52">
        <v>0</v>
      </c>
      <c r="FD52">
        <v>18</v>
      </c>
      <c r="FF52">
        <v>246368</v>
      </c>
      <c r="FQ52">
        <v>0</v>
      </c>
      <c r="FR52">
        <f t="shared" si="81"/>
        <v>0</v>
      </c>
      <c r="FS52">
        <v>0</v>
      </c>
      <c r="FX52">
        <v>0</v>
      </c>
      <c r="FY52">
        <v>0</v>
      </c>
      <c r="GA52" t="s">
        <v>148</v>
      </c>
      <c r="GD52">
        <v>1</v>
      </c>
      <c r="GF52">
        <v>-19013743</v>
      </c>
      <c r="GG52">
        <v>2</v>
      </c>
      <c r="GH52">
        <v>3</v>
      </c>
      <c r="GI52">
        <v>4</v>
      </c>
      <c r="GJ52">
        <v>0</v>
      </c>
      <c r="GK52">
        <v>0</v>
      </c>
      <c r="GL52">
        <f t="shared" si="82"/>
        <v>0</v>
      </c>
      <c r="GM52">
        <f t="shared" si="83"/>
        <v>246367.99</v>
      </c>
      <c r="GN52">
        <f t="shared" si="84"/>
        <v>246367.99</v>
      </c>
      <c r="GO52">
        <f t="shared" si="85"/>
        <v>0</v>
      </c>
      <c r="GP52">
        <f t="shared" si="86"/>
        <v>0</v>
      </c>
      <c r="GR52">
        <v>1</v>
      </c>
      <c r="GS52">
        <v>1</v>
      </c>
      <c r="GT52">
        <v>0</v>
      </c>
      <c r="GU52" t="s">
        <v>3</v>
      </c>
      <c r="GV52">
        <f t="shared" si="87"/>
        <v>0</v>
      </c>
      <c r="GW52">
        <v>1</v>
      </c>
      <c r="GX52">
        <f t="shared" si="88"/>
        <v>0</v>
      </c>
      <c r="HA52">
        <v>0</v>
      </c>
      <c r="HB52">
        <v>0</v>
      </c>
      <c r="HC52">
        <f t="shared" si="89"/>
        <v>0</v>
      </c>
      <c r="HE52" t="s">
        <v>127</v>
      </c>
      <c r="HF52" t="s">
        <v>127</v>
      </c>
      <c r="HM52" t="s">
        <v>3</v>
      </c>
      <c r="HN52" t="s">
        <v>3</v>
      </c>
      <c r="HO52" t="s">
        <v>3</v>
      </c>
      <c r="HP52" t="s">
        <v>3</v>
      </c>
      <c r="HQ52" t="s">
        <v>3</v>
      </c>
      <c r="IK52">
        <v>0</v>
      </c>
    </row>
    <row r="53" spans="1:245" x14ac:dyDescent="0.2">
      <c r="A53">
        <v>17</v>
      </c>
      <c r="B53">
        <v>1</v>
      </c>
      <c r="C53">
        <f>ROW(SmtRes!A290)</f>
        <v>290</v>
      </c>
      <c r="D53">
        <f>ROW(EtalonRes!A290)</f>
        <v>290</v>
      </c>
      <c r="E53" t="s">
        <v>149</v>
      </c>
      <c r="F53" t="s">
        <v>73</v>
      </c>
      <c r="G53" t="s">
        <v>150</v>
      </c>
      <c r="H53" t="s">
        <v>15</v>
      </c>
      <c r="I53">
        <v>17.445499999999999</v>
      </c>
      <c r="J53">
        <v>0</v>
      </c>
      <c r="K53">
        <v>17.445499999999999</v>
      </c>
      <c r="O53">
        <f t="shared" si="55"/>
        <v>602728.63</v>
      </c>
      <c r="P53">
        <f t="shared" si="56"/>
        <v>82567.27</v>
      </c>
      <c r="Q53">
        <f t="shared" si="57"/>
        <v>231071.95</v>
      </c>
      <c r="R53">
        <f t="shared" si="58"/>
        <v>56757.05</v>
      </c>
      <c r="S53">
        <f t="shared" si="59"/>
        <v>289089.40999999997</v>
      </c>
      <c r="T53">
        <f t="shared" si="60"/>
        <v>0</v>
      </c>
      <c r="U53">
        <f t="shared" si="61"/>
        <v>687.30516101249987</v>
      </c>
      <c r="V53">
        <f t="shared" si="62"/>
        <v>94.82457911249999</v>
      </c>
      <c r="W53">
        <f t="shared" si="63"/>
        <v>0</v>
      </c>
      <c r="X53">
        <f t="shared" si="64"/>
        <v>321637.21000000002</v>
      </c>
      <c r="Y53">
        <f t="shared" si="65"/>
        <v>214424.81</v>
      </c>
      <c r="AA53">
        <v>60075934</v>
      </c>
      <c r="AB53">
        <f t="shared" si="66"/>
        <v>1764.99</v>
      </c>
      <c r="AC53">
        <f t="shared" si="67"/>
        <v>495.07</v>
      </c>
      <c r="AD53">
        <f>ROUND((((((ET53*1.15)*1.15))-(((EU53*1.15)*1.15)))+AE53),2)</f>
        <v>931.46</v>
      </c>
      <c r="AE53">
        <f>ROUND(((((EU53*1.15)*1.1)*1.15)),2)</f>
        <v>66.45</v>
      </c>
      <c r="AF53">
        <f>ROUND(((((EV53*1.15)*1.1)*1.15)),2)</f>
        <v>338.46</v>
      </c>
      <c r="AG53">
        <f t="shared" si="68"/>
        <v>0</v>
      </c>
      <c r="AH53">
        <f>(((EW53*1.15)*1.15))</f>
        <v>39.397274999999993</v>
      </c>
      <c r="AI53">
        <f>(((EX53*1.15)*1.15))</f>
        <v>5.4354749999999994</v>
      </c>
      <c r="AJ53">
        <f t="shared" si="69"/>
        <v>0</v>
      </c>
      <c r="AK53">
        <v>1427.48</v>
      </c>
      <c r="AL53">
        <v>495.07</v>
      </c>
      <c r="AM53">
        <v>699.75</v>
      </c>
      <c r="AN53">
        <v>45.68</v>
      </c>
      <c r="AO53">
        <v>232.66</v>
      </c>
      <c r="AP53">
        <v>0</v>
      </c>
      <c r="AQ53">
        <v>29.79</v>
      </c>
      <c r="AR53">
        <v>4.1100000000000003</v>
      </c>
      <c r="AS53">
        <v>0</v>
      </c>
      <c r="AT53">
        <v>93</v>
      </c>
      <c r="AU53">
        <v>62</v>
      </c>
      <c r="AV53">
        <v>1</v>
      </c>
      <c r="AW53">
        <v>1</v>
      </c>
      <c r="AZ53">
        <v>1</v>
      </c>
      <c r="BA53">
        <v>48.96</v>
      </c>
      <c r="BB53">
        <v>14.22</v>
      </c>
      <c r="BC53">
        <v>9.56</v>
      </c>
      <c r="BD53" t="s">
        <v>3</v>
      </c>
      <c r="BE53" t="s">
        <v>3</v>
      </c>
      <c r="BF53" t="s">
        <v>3</v>
      </c>
      <c r="BG53" t="s">
        <v>3</v>
      </c>
      <c r="BH53">
        <v>0</v>
      </c>
      <c r="BI53">
        <v>1</v>
      </c>
      <c r="BJ53" t="s">
        <v>75</v>
      </c>
      <c r="BM53">
        <v>9001</v>
      </c>
      <c r="BN53">
        <v>0</v>
      </c>
      <c r="BO53" t="s">
        <v>17</v>
      </c>
      <c r="BP53">
        <v>1</v>
      </c>
      <c r="BQ53">
        <v>2</v>
      </c>
      <c r="BR53">
        <v>0</v>
      </c>
      <c r="BS53">
        <v>48.96</v>
      </c>
      <c r="BT53">
        <v>1</v>
      </c>
      <c r="BU53">
        <v>1</v>
      </c>
      <c r="BV53">
        <v>1</v>
      </c>
      <c r="BW53">
        <v>1</v>
      </c>
      <c r="BX53">
        <v>1</v>
      </c>
      <c r="BY53" t="s">
        <v>3</v>
      </c>
      <c r="BZ53">
        <v>93</v>
      </c>
      <c r="CA53">
        <v>62</v>
      </c>
      <c r="CB53" t="s">
        <v>3</v>
      </c>
      <c r="CE53">
        <v>0</v>
      </c>
      <c r="CF53">
        <v>0</v>
      </c>
      <c r="CG53">
        <v>0</v>
      </c>
      <c r="CM53">
        <v>0</v>
      </c>
      <c r="CN53" t="s">
        <v>1083</v>
      </c>
      <c r="CO53">
        <v>0</v>
      </c>
      <c r="CP53">
        <f t="shared" si="70"/>
        <v>602728.63</v>
      </c>
      <c r="CQ53">
        <f t="shared" si="71"/>
        <v>4732.8692000000001</v>
      </c>
      <c r="CR53">
        <f t="shared" si="72"/>
        <v>13245.361200000001</v>
      </c>
      <c r="CS53">
        <f t="shared" si="73"/>
        <v>3253.3920000000003</v>
      </c>
      <c r="CT53">
        <f t="shared" si="74"/>
        <v>16571.0016</v>
      </c>
      <c r="CU53">
        <f t="shared" si="75"/>
        <v>0</v>
      </c>
      <c r="CV53">
        <f t="shared" si="76"/>
        <v>39.397274999999993</v>
      </c>
      <c r="CW53">
        <f t="shared" si="77"/>
        <v>5.4354749999999994</v>
      </c>
      <c r="CX53">
        <f t="shared" si="78"/>
        <v>0</v>
      </c>
      <c r="CY53">
        <f t="shared" si="79"/>
        <v>321637.20779999997</v>
      </c>
      <c r="CZ53">
        <f t="shared" si="80"/>
        <v>214424.80519999994</v>
      </c>
      <c r="DC53" t="s">
        <v>3</v>
      </c>
      <c r="DD53" t="s">
        <v>3</v>
      </c>
      <c r="DE53" t="s">
        <v>93</v>
      </c>
      <c r="DF53" t="s">
        <v>117</v>
      </c>
      <c r="DG53" t="s">
        <v>117</v>
      </c>
      <c r="DH53" t="s">
        <v>3</v>
      </c>
      <c r="DI53" t="s">
        <v>93</v>
      </c>
      <c r="DJ53" t="s">
        <v>93</v>
      </c>
      <c r="DK53" t="s">
        <v>3</v>
      </c>
      <c r="DL53" t="s">
        <v>3</v>
      </c>
      <c r="DM53" t="s">
        <v>3</v>
      </c>
      <c r="DN53">
        <v>0</v>
      </c>
      <c r="DO53">
        <v>0</v>
      </c>
      <c r="DP53">
        <v>1</v>
      </c>
      <c r="DQ53">
        <v>1</v>
      </c>
      <c r="DU53">
        <v>1009</v>
      </c>
      <c r="DV53" t="s">
        <v>15</v>
      </c>
      <c r="DW53" t="s">
        <v>15</v>
      </c>
      <c r="DX53">
        <v>1000</v>
      </c>
      <c r="DZ53" t="s">
        <v>3</v>
      </c>
      <c r="EA53" t="s">
        <v>3</v>
      </c>
      <c r="EB53" t="s">
        <v>3</v>
      </c>
      <c r="EC53" t="s">
        <v>3</v>
      </c>
      <c r="EE53">
        <v>48890727</v>
      </c>
      <c r="EF53">
        <v>2</v>
      </c>
      <c r="EG53" t="s">
        <v>21</v>
      </c>
      <c r="EH53">
        <v>9</v>
      </c>
      <c r="EI53" t="s">
        <v>22</v>
      </c>
      <c r="EJ53">
        <v>1</v>
      </c>
      <c r="EK53">
        <v>9001</v>
      </c>
      <c r="EL53" t="s">
        <v>22</v>
      </c>
      <c r="EM53" t="s">
        <v>23</v>
      </c>
      <c r="EO53" t="s">
        <v>118</v>
      </c>
      <c r="EQ53">
        <v>768</v>
      </c>
      <c r="ER53">
        <v>1427.48</v>
      </c>
      <c r="ES53">
        <v>495.07</v>
      </c>
      <c r="ET53">
        <v>699.75</v>
      </c>
      <c r="EU53">
        <v>45.68</v>
      </c>
      <c r="EV53">
        <v>232.66</v>
      </c>
      <c r="EW53">
        <v>29.79</v>
      </c>
      <c r="EX53">
        <v>4.1100000000000003</v>
      </c>
      <c r="EY53">
        <v>0</v>
      </c>
      <c r="FQ53">
        <v>0</v>
      </c>
      <c r="FR53">
        <f t="shared" si="81"/>
        <v>0</v>
      </c>
      <c r="FS53">
        <v>0</v>
      </c>
      <c r="FX53">
        <v>93</v>
      </c>
      <c r="FY53">
        <v>62</v>
      </c>
      <c r="GA53" t="s">
        <v>3</v>
      </c>
      <c r="GD53">
        <v>1</v>
      </c>
      <c r="GF53">
        <v>-845045982</v>
      </c>
      <c r="GG53">
        <v>2</v>
      </c>
      <c r="GH53">
        <v>1</v>
      </c>
      <c r="GI53">
        <v>4</v>
      </c>
      <c r="GJ53">
        <v>0</v>
      </c>
      <c r="GK53">
        <v>0</v>
      </c>
      <c r="GL53">
        <f t="shared" si="82"/>
        <v>0</v>
      </c>
      <c r="GM53">
        <f t="shared" si="83"/>
        <v>1138790.6499999999</v>
      </c>
      <c r="GN53">
        <f t="shared" si="84"/>
        <v>1138790.6499999999</v>
      </c>
      <c r="GO53">
        <f t="shared" si="85"/>
        <v>0</v>
      </c>
      <c r="GP53">
        <f t="shared" si="86"/>
        <v>0</v>
      </c>
      <c r="GR53">
        <v>0</v>
      </c>
      <c r="GS53">
        <v>3</v>
      </c>
      <c r="GT53">
        <v>0</v>
      </c>
      <c r="GU53" t="s">
        <v>3</v>
      </c>
      <c r="GV53">
        <f t="shared" si="87"/>
        <v>0</v>
      </c>
      <c r="GW53">
        <v>1</v>
      </c>
      <c r="GX53">
        <f t="shared" si="88"/>
        <v>0</v>
      </c>
      <c r="HA53">
        <v>0</v>
      </c>
      <c r="HB53">
        <v>0</v>
      </c>
      <c r="HC53">
        <f t="shared" si="89"/>
        <v>0</v>
      </c>
      <c r="HE53" t="s">
        <v>3</v>
      </c>
      <c r="HF53" t="s">
        <v>3</v>
      </c>
      <c r="HM53" t="s">
        <v>3</v>
      </c>
      <c r="HN53" t="s">
        <v>3</v>
      </c>
      <c r="HO53" t="s">
        <v>3</v>
      </c>
      <c r="HP53" t="s">
        <v>3</v>
      </c>
      <c r="HQ53" t="s">
        <v>3</v>
      </c>
      <c r="IK53">
        <v>0</v>
      </c>
    </row>
    <row r="54" spans="1:245" x14ac:dyDescent="0.2">
      <c r="A54">
        <v>17</v>
      </c>
      <c r="B54">
        <v>1</v>
      </c>
      <c r="C54">
        <f>ROW(SmtRes!A298)</f>
        <v>298</v>
      </c>
      <c r="D54">
        <f>ROW(EtalonRes!A298)</f>
        <v>298</v>
      </c>
      <c r="E54" t="s">
        <v>151</v>
      </c>
      <c r="F54" t="s">
        <v>67</v>
      </c>
      <c r="G54" t="s">
        <v>1084</v>
      </c>
      <c r="H54" t="s">
        <v>68</v>
      </c>
      <c r="I54">
        <f>ROUND(35.8545/10,9)</f>
        <v>3.5854499999999998</v>
      </c>
      <c r="J54">
        <v>0</v>
      </c>
      <c r="K54">
        <f>ROUND(35.8545/10,9)</f>
        <v>3.5854499999999998</v>
      </c>
      <c r="O54">
        <f t="shared" si="55"/>
        <v>2243785.0099999998</v>
      </c>
      <c r="P54">
        <f t="shared" si="56"/>
        <v>3498.99</v>
      </c>
      <c r="Q54">
        <f t="shared" si="57"/>
        <v>1231208.56</v>
      </c>
      <c r="R54">
        <f t="shared" si="58"/>
        <v>419373.74</v>
      </c>
      <c r="S54">
        <f t="shared" si="59"/>
        <v>1009077.46</v>
      </c>
      <c r="T54">
        <f t="shared" si="60"/>
        <v>0</v>
      </c>
      <c r="U54">
        <f t="shared" si="61"/>
        <v>2181.2085074999995</v>
      </c>
      <c r="V54">
        <f t="shared" si="62"/>
        <v>657.68178258749981</v>
      </c>
      <c r="W54">
        <f t="shared" si="63"/>
        <v>0</v>
      </c>
      <c r="X54">
        <f t="shared" si="64"/>
        <v>1285606.08</v>
      </c>
      <c r="Y54">
        <f t="shared" si="65"/>
        <v>657087.55000000005</v>
      </c>
      <c r="AA54">
        <v>60075934</v>
      </c>
      <c r="AB54">
        <f t="shared" si="66"/>
        <v>29998.78</v>
      </c>
      <c r="AC54">
        <f t="shared" si="67"/>
        <v>102.08</v>
      </c>
      <c r="AD54">
        <f>ROUND((((((ET54*1.15)*1.15))-(((EU54*1.15)*1.15)))+AE54),2)</f>
        <v>24148.400000000001</v>
      </c>
      <c r="AE54">
        <f>ROUND(((((EU54*1.15)*1.1)*1.15)),2)</f>
        <v>2389</v>
      </c>
      <c r="AF54">
        <f>ROUND(((((EV54*1.15)*1.1)*1.15)),2)</f>
        <v>5748.3</v>
      </c>
      <c r="AG54">
        <f t="shared" si="68"/>
        <v>0</v>
      </c>
      <c r="AH54">
        <f>(((EW54*1.15)*1.15))</f>
        <v>608.34999999999991</v>
      </c>
      <c r="AI54">
        <f>(((EX54*1.15)*1.15))</f>
        <v>183.43074999999996</v>
      </c>
      <c r="AJ54">
        <f t="shared" si="69"/>
        <v>0</v>
      </c>
      <c r="AK54">
        <v>22148.92</v>
      </c>
      <c r="AL54">
        <v>102.08</v>
      </c>
      <c r="AM54">
        <v>18095.439999999999</v>
      </c>
      <c r="AN54">
        <v>1642.21</v>
      </c>
      <c r="AO54">
        <v>3951.4</v>
      </c>
      <c r="AP54">
        <v>0</v>
      </c>
      <c r="AQ54">
        <v>460</v>
      </c>
      <c r="AR54">
        <v>138.69999999999999</v>
      </c>
      <c r="AS54">
        <v>0</v>
      </c>
      <c r="AT54">
        <v>90</v>
      </c>
      <c r="AU54">
        <v>46</v>
      </c>
      <c r="AV54">
        <v>1</v>
      </c>
      <c r="AW54">
        <v>1</v>
      </c>
      <c r="AZ54">
        <v>1</v>
      </c>
      <c r="BA54">
        <v>48.96</v>
      </c>
      <c r="BB54">
        <v>14.22</v>
      </c>
      <c r="BC54">
        <v>9.56</v>
      </c>
      <c r="BD54" t="s">
        <v>3</v>
      </c>
      <c r="BE54" t="s">
        <v>3</v>
      </c>
      <c r="BF54" t="s">
        <v>3</v>
      </c>
      <c r="BG54" t="s">
        <v>3</v>
      </c>
      <c r="BH54">
        <v>0</v>
      </c>
      <c r="BI54">
        <v>2</v>
      </c>
      <c r="BJ54" t="s">
        <v>69</v>
      </c>
      <c r="BM54">
        <v>115001</v>
      </c>
      <c r="BN54">
        <v>0</v>
      </c>
      <c r="BO54" t="s">
        <v>17</v>
      </c>
      <c r="BP54">
        <v>1</v>
      </c>
      <c r="BQ54">
        <v>26</v>
      </c>
      <c r="BR54">
        <v>0</v>
      </c>
      <c r="BS54">
        <v>48.96</v>
      </c>
      <c r="BT54">
        <v>1</v>
      </c>
      <c r="BU54">
        <v>1</v>
      </c>
      <c r="BV54">
        <v>1</v>
      </c>
      <c r="BW54">
        <v>1</v>
      </c>
      <c r="BX54">
        <v>1</v>
      </c>
      <c r="BY54" t="s">
        <v>3</v>
      </c>
      <c r="BZ54">
        <v>90</v>
      </c>
      <c r="CA54">
        <v>46</v>
      </c>
      <c r="CB54" t="s">
        <v>3</v>
      </c>
      <c r="CE54">
        <v>0</v>
      </c>
      <c r="CF54">
        <v>0</v>
      </c>
      <c r="CG54">
        <v>0</v>
      </c>
      <c r="CM54">
        <v>0</v>
      </c>
      <c r="CN54" t="s">
        <v>1083</v>
      </c>
      <c r="CO54">
        <v>0</v>
      </c>
      <c r="CP54">
        <f t="shared" si="70"/>
        <v>2243785.0099999998</v>
      </c>
      <c r="CQ54">
        <f t="shared" si="71"/>
        <v>975.88480000000004</v>
      </c>
      <c r="CR54">
        <f t="shared" si="72"/>
        <v>343390.24800000002</v>
      </c>
      <c r="CS54">
        <f t="shared" si="73"/>
        <v>116965.44</v>
      </c>
      <c r="CT54">
        <f t="shared" si="74"/>
        <v>281436.76800000004</v>
      </c>
      <c r="CU54">
        <f t="shared" si="75"/>
        <v>0</v>
      </c>
      <c r="CV54">
        <f t="shared" si="76"/>
        <v>608.34999999999991</v>
      </c>
      <c r="CW54">
        <f t="shared" si="77"/>
        <v>183.43074999999996</v>
      </c>
      <c r="CX54">
        <f t="shared" si="78"/>
        <v>0</v>
      </c>
      <c r="CY54">
        <f t="shared" si="79"/>
        <v>1285606.08</v>
      </c>
      <c r="CZ54">
        <f t="shared" si="80"/>
        <v>657087.55199999991</v>
      </c>
      <c r="DC54" t="s">
        <v>3</v>
      </c>
      <c r="DD54" t="s">
        <v>3</v>
      </c>
      <c r="DE54" t="s">
        <v>93</v>
      </c>
      <c r="DF54" t="s">
        <v>117</v>
      </c>
      <c r="DG54" t="s">
        <v>117</v>
      </c>
      <c r="DH54" t="s">
        <v>3</v>
      </c>
      <c r="DI54" t="s">
        <v>93</v>
      </c>
      <c r="DJ54" t="s">
        <v>93</v>
      </c>
      <c r="DK54" t="s">
        <v>3</v>
      </c>
      <c r="DL54" t="s">
        <v>3</v>
      </c>
      <c r="DM54" t="s">
        <v>3</v>
      </c>
      <c r="DN54">
        <v>0</v>
      </c>
      <c r="DO54">
        <v>0</v>
      </c>
      <c r="DP54">
        <v>1</v>
      </c>
      <c r="DQ54">
        <v>1</v>
      </c>
      <c r="DU54">
        <v>1009</v>
      </c>
      <c r="DV54" t="s">
        <v>68</v>
      </c>
      <c r="DW54" t="s">
        <v>68</v>
      </c>
      <c r="DX54">
        <v>10000</v>
      </c>
      <c r="DZ54" t="s">
        <v>3</v>
      </c>
      <c r="EA54" t="s">
        <v>3</v>
      </c>
      <c r="EB54" t="s">
        <v>3</v>
      </c>
      <c r="EC54" t="s">
        <v>3</v>
      </c>
      <c r="EE54">
        <v>48890624</v>
      </c>
      <c r="EF54">
        <v>26</v>
      </c>
      <c r="EG54" t="s">
        <v>45</v>
      </c>
      <c r="EH54">
        <v>57</v>
      </c>
      <c r="EI54" t="s">
        <v>70</v>
      </c>
      <c r="EJ54">
        <v>2</v>
      </c>
      <c r="EK54">
        <v>115001</v>
      </c>
      <c r="EL54" t="s">
        <v>70</v>
      </c>
      <c r="EM54" t="s">
        <v>71</v>
      </c>
      <c r="EO54" t="s">
        <v>118</v>
      </c>
      <c r="EQ54">
        <v>768</v>
      </c>
      <c r="ER54">
        <v>22148.92</v>
      </c>
      <c r="ES54">
        <v>102.08</v>
      </c>
      <c r="ET54">
        <v>18095.439999999999</v>
      </c>
      <c r="EU54">
        <v>1642.21</v>
      </c>
      <c r="EV54">
        <v>3951.4</v>
      </c>
      <c r="EW54">
        <v>460</v>
      </c>
      <c r="EX54">
        <v>138.69999999999999</v>
      </c>
      <c r="EY54">
        <v>0</v>
      </c>
      <c r="FQ54">
        <v>0</v>
      </c>
      <c r="FR54">
        <f t="shared" si="81"/>
        <v>0</v>
      </c>
      <c r="FS54">
        <v>0</v>
      </c>
      <c r="FX54">
        <v>90</v>
      </c>
      <c r="FY54">
        <v>46</v>
      </c>
      <c r="GA54" t="s">
        <v>3</v>
      </c>
      <c r="GD54">
        <v>1</v>
      </c>
      <c r="GF54">
        <v>-541386557</v>
      </c>
      <c r="GG54">
        <v>2</v>
      </c>
      <c r="GH54">
        <v>1</v>
      </c>
      <c r="GI54">
        <v>4</v>
      </c>
      <c r="GJ54">
        <v>0</v>
      </c>
      <c r="GK54">
        <v>0</v>
      </c>
      <c r="GL54">
        <f t="shared" si="82"/>
        <v>0</v>
      </c>
      <c r="GM54">
        <f t="shared" si="83"/>
        <v>4186478.64</v>
      </c>
      <c r="GN54">
        <f t="shared" si="84"/>
        <v>0</v>
      </c>
      <c r="GO54">
        <f t="shared" si="85"/>
        <v>4186478.64</v>
      </c>
      <c r="GP54">
        <f t="shared" si="86"/>
        <v>0</v>
      </c>
      <c r="GR54">
        <v>0</v>
      </c>
      <c r="GS54">
        <v>3</v>
      </c>
      <c r="GT54">
        <v>0</v>
      </c>
      <c r="GU54" t="s">
        <v>3</v>
      </c>
      <c r="GV54">
        <f t="shared" si="87"/>
        <v>0</v>
      </c>
      <c r="GW54">
        <v>1</v>
      </c>
      <c r="GX54">
        <f t="shared" si="88"/>
        <v>0</v>
      </c>
      <c r="HA54">
        <v>0</v>
      </c>
      <c r="HB54">
        <v>0</v>
      </c>
      <c r="HC54">
        <f t="shared" si="89"/>
        <v>0</v>
      </c>
      <c r="HE54" t="s">
        <v>3</v>
      </c>
      <c r="HF54" t="s">
        <v>3</v>
      </c>
      <c r="HM54" t="s">
        <v>3</v>
      </c>
      <c r="HN54" t="s">
        <v>3</v>
      </c>
      <c r="HO54" t="s">
        <v>3</v>
      </c>
      <c r="HP54" t="s">
        <v>3</v>
      </c>
      <c r="HQ54" t="s">
        <v>3</v>
      </c>
      <c r="IK54">
        <v>0</v>
      </c>
    </row>
    <row r="55" spans="1:245" x14ac:dyDescent="0.2">
      <c r="A55">
        <v>17</v>
      </c>
      <c r="B55">
        <v>1</v>
      </c>
      <c r="E55" t="s">
        <v>152</v>
      </c>
      <c r="F55" t="s">
        <v>153</v>
      </c>
      <c r="G55" t="s">
        <v>154</v>
      </c>
      <c r="H55" t="s">
        <v>122</v>
      </c>
      <c r="I55">
        <v>1</v>
      </c>
      <c r="J55">
        <v>0</v>
      </c>
      <c r="K55">
        <v>1</v>
      </c>
      <c r="O55">
        <f t="shared" si="55"/>
        <v>22999999.989999998</v>
      </c>
      <c r="P55">
        <f t="shared" si="56"/>
        <v>22999999.989999998</v>
      </c>
      <c r="Q55">
        <f t="shared" si="57"/>
        <v>0</v>
      </c>
      <c r="R55">
        <f t="shared" si="58"/>
        <v>0</v>
      </c>
      <c r="S55">
        <f t="shared" si="59"/>
        <v>0</v>
      </c>
      <c r="T55">
        <f t="shared" si="60"/>
        <v>0</v>
      </c>
      <c r="U55">
        <f t="shared" si="61"/>
        <v>0</v>
      </c>
      <c r="V55">
        <f t="shared" si="62"/>
        <v>0</v>
      </c>
      <c r="W55">
        <f t="shared" si="63"/>
        <v>0</v>
      </c>
      <c r="X55">
        <f t="shared" si="64"/>
        <v>0</v>
      </c>
      <c r="Y55">
        <f t="shared" si="65"/>
        <v>0</v>
      </c>
      <c r="AA55">
        <v>60075934</v>
      </c>
      <c r="AB55">
        <f t="shared" si="66"/>
        <v>2405857.7400000002</v>
      </c>
      <c r="AC55">
        <f t="shared" si="67"/>
        <v>2405857.7400000002</v>
      </c>
      <c r="AD55">
        <f>ROUND((((ET55)-(EU55))+AE55),2)</f>
        <v>0</v>
      </c>
      <c r="AE55">
        <f>ROUND((EU55),2)</f>
        <v>0</v>
      </c>
      <c r="AF55">
        <f>ROUND((EV55),2)</f>
        <v>0</v>
      </c>
      <c r="AG55">
        <f t="shared" si="68"/>
        <v>0</v>
      </c>
      <c r="AH55">
        <f>(EW55)</f>
        <v>0</v>
      </c>
      <c r="AI55">
        <f>(EX55)</f>
        <v>0</v>
      </c>
      <c r="AJ55">
        <f t="shared" si="69"/>
        <v>0</v>
      </c>
      <c r="AK55">
        <v>2405857.7400000002</v>
      </c>
      <c r="AL55">
        <v>2405857.7400000002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1</v>
      </c>
      <c r="AW55">
        <v>1</v>
      </c>
      <c r="AZ55">
        <v>1</v>
      </c>
      <c r="BA55">
        <v>1</v>
      </c>
      <c r="BB55">
        <v>1</v>
      </c>
      <c r="BC55">
        <v>9.56</v>
      </c>
      <c r="BD55" t="s">
        <v>3</v>
      </c>
      <c r="BE55" t="s">
        <v>3</v>
      </c>
      <c r="BF55" t="s">
        <v>3</v>
      </c>
      <c r="BG55" t="s">
        <v>3</v>
      </c>
      <c r="BH55">
        <v>3</v>
      </c>
      <c r="BI55">
        <v>1</v>
      </c>
      <c r="BJ55" t="s">
        <v>155</v>
      </c>
      <c r="BM55">
        <v>500001</v>
      </c>
      <c r="BN55">
        <v>0</v>
      </c>
      <c r="BO55" t="s">
        <v>17</v>
      </c>
      <c r="BP55">
        <v>1</v>
      </c>
      <c r="BQ55">
        <v>26</v>
      </c>
      <c r="BR55">
        <v>0</v>
      </c>
      <c r="BS55">
        <v>1</v>
      </c>
      <c r="BT55">
        <v>1</v>
      </c>
      <c r="BU55">
        <v>1</v>
      </c>
      <c r="BV55">
        <v>1</v>
      </c>
      <c r="BW55">
        <v>1</v>
      </c>
      <c r="BX55">
        <v>1</v>
      </c>
      <c r="BY55" t="s">
        <v>3</v>
      </c>
      <c r="BZ55">
        <v>0</v>
      </c>
      <c r="CA55">
        <v>0</v>
      </c>
      <c r="CB55" t="s">
        <v>3</v>
      </c>
      <c r="CE55">
        <v>0</v>
      </c>
      <c r="CF55">
        <v>0</v>
      </c>
      <c r="CG55">
        <v>0</v>
      </c>
      <c r="CM55">
        <v>0</v>
      </c>
      <c r="CN55" t="s">
        <v>3</v>
      </c>
      <c r="CO55">
        <v>0</v>
      </c>
      <c r="CP55">
        <f t="shared" si="70"/>
        <v>22999999.989999998</v>
      </c>
      <c r="CQ55">
        <f t="shared" si="71"/>
        <v>22999999.994400002</v>
      </c>
      <c r="CR55">
        <f t="shared" si="72"/>
        <v>0</v>
      </c>
      <c r="CS55">
        <f t="shared" si="73"/>
        <v>0</v>
      </c>
      <c r="CT55">
        <f t="shared" si="74"/>
        <v>0</v>
      </c>
      <c r="CU55">
        <f t="shared" si="75"/>
        <v>0</v>
      </c>
      <c r="CV55">
        <f t="shared" si="76"/>
        <v>0</v>
      </c>
      <c r="CW55">
        <f t="shared" si="77"/>
        <v>0</v>
      </c>
      <c r="CX55">
        <f t="shared" si="78"/>
        <v>0</v>
      </c>
      <c r="CY55">
        <f t="shared" si="79"/>
        <v>0</v>
      </c>
      <c r="CZ55">
        <f t="shared" si="80"/>
        <v>0</v>
      </c>
      <c r="DC55" t="s">
        <v>3</v>
      </c>
      <c r="DD55" t="s">
        <v>3</v>
      </c>
      <c r="DE55" t="s">
        <v>3</v>
      </c>
      <c r="DF55" t="s">
        <v>3</v>
      </c>
      <c r="DG55" t="s">
        <v>3</v>
      </c>
      <c r="DH55" t="s">
        <v>3</v>
      </c>
      <c r="DI55" t="s">
        <v>3</v>
      </c>
      <c r="DJ55" t="s">
        <v>3</v>
      </c>
      <c r="DK55" t="s">
        <v>3</v>
      </c>
      <c r="DL55" t="s">
        <v>3</v>
      </c>
      <c r="DM55" t="s">
        <v>3</v>
      </c>
      <c r="DN55">
        <v>0</v>
      </c>
      <c r="DO55">
        <v>0</v>
      </c>
      <c r="DP55">
        <v>1</v>
      </c>
      <c r="DQ55">
        <v>1</v>
      </c>
      <c r="DU55">
        <v>1013</v>
      </c>
      <c r="DV55" t="s">
        <v>122</v>
      </c>
      <c r="DW55" t="s">
        <v>122</v>
      </c>
      <c r="DX55">
        <v>1</v>
      </c>
      <c r="DZ55" t="s">
        <v>3</v>
      </c>
      <c r="EA55" t="s">
        <v>3</v>
      </c>
      <c r="EB55" t="s">
        <v>3</v>
      </c>
      <c r="EC55" t="s">
        <v>3</v>
      </c>
      <c r="EE55">
        <v>48890661</v>
      </c>
      <c r="EF55">
        <v>26</v>
      </c>
      <c r="EG55" t="s">
        <v>45</v>
      </c>
      <c r="EH55">
        <v>0</v>
      </c>
      <c r="EI55" t="s">
        <v>3</v>
      </c>
      <c r="EJ55">
        <v>1</v>
      </c>
      <c r="EK55">
        <v>500001</v>
      </c>
      <c r="EL55" t="s">
        <v>124</v>
      </c>
      <c r="EM55" t="s">
        <v>125</v>
      </c>
      <c r="EO55" t="s">
        <v>3</v>
      </c>
      <c r="EQ55">
        <v>0</v>
      </c>
      <c r="ER55">
        <v>2405857.7400000002</v>
      </c>
      <c r="ES55">
        <v>2405857.7400000002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5</v>
      </c>
      <c r="FC55">
        <v>0</v>
      </c>
      <c r="FD55">
        <v>18</v>
      </c>
      <c r="FF55">
        <v>23000000</v>
      </c>
      <c r="FQ55">
        <v>0</v>
      </c>
      <c r="FR55">
        <f t="shared" si="81"/>
        <v>0</v>
      </c>
      <c r="FS55">
        <v>0</v>
      </c>
      <c r="FX55">
        <v>0</v>
      </c>
      <c r="FY55">
        <v>0</v>
      </c>
      <c r="GA55" t="s">
        <v>156</v>
      </c>
      <c r="GD55">
        <v>1</v>
      </c>
      <c r="GF55">
        <v>-2068173593</v>
      </c>
      <c r="GG55">
        <v>2</v>
      </c>
      <c r="GH55">
        <v>3</v>
      </c>
      <c r="GI55">
        <v>4</v>
      </c>
      <c r="GJ55">
        <v>0</v>
      </c>
      <c r="GK55">
        <v>0</v>
      </c>
      <c r="GL55">
        <f t="shared" si="82"/>
        <v>0</v>
      </c>
      <c r="GM55">
        <f t="shared" si="83"/>
        <v>22999999.989999998</v>
      </c>
      <c r="GN55">
        <f t="shared" si="84"/>
        <v>22999999.989999998</v>
      </c>
      <c r="GO55">
        <f t="shared" si="85"/>
        <v>0</v>
      </c>
      <c r="GP55">
        <f t="shared" si="86"/>
        <v>0</v>
      </c>
      <c r="GR55">
        <v>1</v>
      </c>
      <c r="GS55">
        <v>1</v>
      </c>
      <c r="GT55">
        <v>0</v>
      </c>
      <c r="GU55" t="s">
        <v>3</v>
      </c>
      <c r="GV55">
        <f t="shared" si="87"/>
        <v>0</v>
      </c>
      <c r="GW55">
        <v>1</v>
      </c>
      <c r="GX55">
        <f t="shared" si="88"/>
        <v>0</v>
      </c>
      <c r="HA55">
        <v>0</v>
      </c>
      <c r="HB55">
        <v>0</v>
      </c>
      <c r="HC55">
        <f t="shared" si="89"/>
        <v>0</v>
      </c>
      <c r="HE55" t="s">
        <v>127</v>
      </c>
      <c r="HF55" t="s">
        <v>127</v>
      </c>
      <c r="HM55" t="s">
        <v>3</v>
      </c>
      <c r="HN55" t="s">
        <v>3</v>
      </c>
      <c r="HO55" t="s">
        <v>3</v>
      </c>
      <c r="HP55" t="s">
        <v>3</v>
      </c>
      <c r="HQ55" t="s">
        <v>3</v>
      </c>
      <c r="IK55">
        <v>0</v>
      </c>
    </row>
    <row r="56" spans="1:245" x14ac:dyDescent="0.2">
      <c r="A56">
        <v>17</v>
      </c>
      <c r="B56">
        <v>1</v>
      </c>
      <c r="C56">
        <f>ROW(SmtRes!A314)</f>
        <v>314</v>
      </c>
      <c r="D56">
        <f>ROW(EtalonRes!A314)</f>
        <v>314</v>
      </c>
      <c r="E56" t="s">
        <v>157</v>
      </c>
      <c r="F56" t="s">
        <v>158</v>
      </c>
      <c r="G56" t="s">
        <v>1085</v>
      </c>
      <c r="H56" t="s">
        <v>41</v>
      </c>
      <c r="I56">
        <f>ROUND(23.242/100,9)</f>
        <v>0.23241999999999999</v>
      </c>
      <c r="J56">
        <v>0</v>
      </c>
      <c r="K56">
        <f>ROUND(23.242/100,9)</f>
        <v>0.23241999999999999</v>
      </c>
      <c r="O56">
        <f t="shared" si="55"/>
        <v>115074.7</v>
      </c>
      <c r="P56">
        <f t="shared" si="56"/>
        <v>8293.1299999999992</v>
      </c>
      <c r="Q56">
        <f t="shared" si="57"/>
        <v>38668.25</v>
      </c>
      <c r="R56">
        <f t="shared" si="58"/>
        <v>9161.01</v>
      </c>
      <c r="S56">
        <f t="shared" si="59"/>
        <v>68113.320000000007</v>
      </c>
      <c r="T56">
        <f t="shared" si="60"/>
        <v>0</v>
      </c>
      <c r="U56">
        <f t="shared" si="61"/>
        <v>147.23284054999996</v>
      </c>
      <c r="V56">
        <f t="shared" si="62"/>
        <v>14.778611635999997</v>
      </c>
      <c r="W56">
        <f t="shared" si="63"/>
        <v>0</v>
      </c>
      <c r="X56">
        <f t="shared" si="64"/>
        <v>69546.899999999994</v>
      </c>
      <c r="Y56">
        <f t="shared" si="65"/>
        <v>35546.19</v>
      </c>
      <c r="AA56">
        <v>60075934</v>
      </c>
      <c r="AB56">
        <f t="shared" si="66"/>
        <v>21418</v>
      </c>
      <c r="AC56">
        <f t="shared" si="67"/>
        <v>3732.39</v>
      </c>
      <c r="AD56">
        <f>ROUND((((((ET56*1.15)*1.15))-(((EU56*1.15)*1.15)))+AE56),2)</f>
        <v>11699.88</v>
      </c>
      <c r="AE56">
        <f>ROUND(((((EU56*1.15)*1.1)*1.15)),2)</f>
        <v>805.06</v>
      </c>
      <c r="AF56">
        <f>ROUND(((((EV56*1.15)*1.1)*1.15)),2)</f>
        <v>5985.73</v>
      </c>
      <c r="AG56">
        <f t="shared" si="68"/>
        <v>0</v>
      </c>
      <c r="AH56">
        <f>(((EW56*1.15)*1.15))</f>
        <v>633.47749999999985</v>
      </c>
      <c r="AI56">
        <f>(((EX56*1.15)*1.15))</f>
        <v>63.585799999999992</v>
      </c>
      <c r="AJ56">
        <f t="shared" si="69"/>
        <v>0</v>
      </c>
      <c r="AK56">
        <v>16638.45</v>
      </c>
      <c r="AL56">
        <v>3732.39</v>
      </c>
      <c r="AM56">
        <v>8791.4500000000007</v>
      </c>
      <c r="AN56">
        <v>553.4</v>
      </c>
      <c r="AO56">
        <v>4114.6099999999997</v>
      </c>
      <c r="AP56">
        <v>0</v>
      </c>
      <c r="AQ56">
        <v>479</v>
      </c>
      <c r="AR56">
        <v>48.08</v>
      </c>
      <c r="AS56">
        <v>0</v>
      </c>
      <c r="AT56">
        <v>90</v>
      </c>
      <c r="AU56">
        <v>46</v>
      </c>
      <c r="AV56">
        <v>1</v>
      </c>
      <c r="AW56">
        <v>1</v>
      </c>
      <c r="AZ56">
        <v>1</v>
      </c>
      <c r="BA56">
        <v>48.96</v>
      </c>
      <c r="BB56">
        <v>14.22</v>
      </c>
      <c r="BC56">
        <v>9.56</v>
      </c>
      <c r="BD56" t="s">
        <v>3</v>
      </c>
      <c r="BE56" t="s">
        <v>3</v>
      </c>
      <c r="BF56" t="s">
        <v>3</v>
      </c>
      <c r="BG56" t="s">
        <v>3</v>
      </c>
      <c r="BH56">
        <v>0</v>
      </c>
      <c r="BI56">
        <v>2</v>
      </c>
      <c r="BJ56" t="s">
        <v>159</v>
      </c>
      <c r="BM56">
        <v>112001</v>
      </c>
      <c r="BN56">
        <v>0</v>
      </c>
      <c r="BO56" t="s">
        <v>17</v>
      </c>
      <c r="BP56">
        <v>1</v>
      </c>
      <c r="BQ56">
        <v>26</v>
      </c>
      <c r="BR56">
        <v>0</v>
      </c>
      <c r="BS56">
        <v>48.96</v>
      </c>
      <c r="BT56">
        <v>1</v>
      </c>
      <c r="BU56">
        <v>1</v>
      </c>
      <c r="BV56">
        <v>1</v>
      </c>
      <c r="BW56">
        <v>1</v>
      </c>
      <c r="BX56">
        <v>1</v>
      </c>
      <c r="BY56" t="s">
        <v>3</v>
      </c>
      <c r="BZ56">
        <v>90</v>
      </c>
      <c r="CA56">
        <v>46</v>
      </c>
      <c r="CB56" t="s">
        <v>3</v>
      </c>
      <c r="CE56">
        <v>0</v>
      </c>
      <c r="CF56">
        <v>0</v>
      </c>
      <c r="CG56">
        <v>0</v>
      </c>
      <c r="CM56">
        <v>0</v>
      </c>
      <c r="CN56" t="s">
        <v>1083</v>
      </c>
      <c r="CO56">
        <v>0</v>
      </c>
      <c r="CP56">
        <f t="shared" si="70"/>
        <v>115074.70000000001</v>
      </c>
      <c r="CQ56">
        <f t="shared" si="71"/>
        <v>35681.648399999998</v>
      </c>
      <c r="CR56">
        <f t="shared" si="72"/>
        <v>166372.2936</v>
      </c>
      <c r="CS56">
        <f t="shared" si="73"/>
        <v>39415.7376</v>
      </c>
      <c r="CT56">
        <f t="shared" si="74"/>
        <v>293061.34080000001</v>
      </c>
      <c r="CU56">
        <f t="shared" si="75"/>
        <v>0</v>
      </c>
      <c r="CV56">
        <f t="shared" si="76"/>
        <v>633.47749999999985</v>
      </c>
      <c r="CW56">
        <f t="shared" si="77"/>
        <v>63.585799999999992</v>
      </c>
      <c r="CX56">
        <f t="shared" si="78"/>
        <v>0</v>
      </c>
      <c r="CY56">
        <f t="shared" si="79"/>
        <v>69546.896999999997</v>
      </c>
      <c r="CZ56">
        <f t="shared" si="80"/>
        <v>35546.191800000001</v>
      </c>
      <c r="DC56" t="s">
        <v>3</v>
      </c>
      <c r="DD56" t="s">
        <v>3</v>
      </c>
      <c r="DE56" t="s">
        <v>93</v>
      </c>
      <c r="DF56" t="s">
        <v>117</v>
      </c>
      <c r="DG56" t="s">
        <v>117</v>
      </c>
      <c r="DH56" t="s">
        <v>3</v>
      </c>
      <c r="DI56" t="s">
        <v>93</v>
      </c>
      <c r="DJ56" t="s">
        <v>93</v>
      </c>
      <c r="DK56" t="s">
        <v>3</v>
      </c>
      <c r="DL56" t="s">
        <v>3</v>
      </c>
      <c r="DM56" t="s">
        <v>3</v>
      </c>
      <c r="DN56">
        <v>0</v>
      </c>
      <c r="DO56">
        <v>0</v>
      </c>
      <c r="DP56">
        <v>1</v>
      </c>
      <c r="DQ56">
        <v>1</v>
      </c>
      <c r="DU56">
        <v>1003</v>
      </c>
      <c r="DV56" t="s">
        <v>41</v>
      </c>
      <c r="DW56" t="s">
        <v>41</v>
      </c>
      <c r="DX56">
        <v>100</v>
      </c>
      <c r="DZ56" t="s">
        <v>3</v>
      </c>
      <c r="EA56" t="s">
        <v>3</v>
      </c>
      <c r="EB56" t="s">
        <v>3</v>
      </c>
      <c r="EC56" t="s">
        <v>3</v>
      </c>
      <c r="EE56">
        <v>48890620</v>
      </c>
      <c r="EF56">
        <v>26</v>
      </c>
      <c r="EG56" t="s">
        <v>45</v>
      </c>
      <c r="EH56">
        <v>54</v>
      </c>
      <c r="EI56" t="s">
        <v>46</v>
      </c>
      <c r="EJ56">
        <v>2</v>
      </c>
      <c r="EK56">
        <v>112001</v>
      </c>
      <c r="EL56" t="s">
        <v>46</v>
      </c>
      <c r="EM56" t="s">
        <v>47</v>
      </c>
      <c r="EO56" t="s">
        <v>118</v>
      </c>
      <c r="EQ56">
        <v>768</v>
      </c>
      <c r="ER56">
        <v>16638.45</v>
      </c>
      <c r="ES56">
        <v>3732.39</v>
      </c>
      <c r="ET56">
        <v>8791.4500000000007</v>
      </c>
      <c r="EU56">
        <v>553.4</v>
      </c>
      <c r="EV56">
        <v>4114.6099999999997</v>
      </c>
      <c r="EW56">
        <v>479</v>
      </c>
      <c r="EX56">
        <v>48.08</v>
      </c>
      <c r="EY56">
        <v>0</v>
      </c>
      <c r="FQ56">
        <v>0</v>
      </c>
      <c r="FR56">
        <f t="shared" si="81"/>
        <v>0</v>
      </c>
      <c r="FS56">
        <v>0</v>
      </c>
      <c r="FX56">
        <v>90</v>
      </c>
      <c r="FY56">
        <v>46</v>
      </c>
      <c r="GA56" t="s">
        <v>3</v>
      </c>
      <c r="GD56">
        <v>1</v>
      </c>
      <c r="GF56">
        <v>-1276415615</v>
      </c>
      <c r="GG56">
        <v>2</v>
      </c>
      <c r="GH56">
        <v>1</v>
      </c>
      <c r="GI56">
        <v>4</v>
      </c>
      <c r="GJ56">
        <v>0</v>
      </c>
      <c r="GK56">
        <v>0</v>
      </c>
      <c r="GL56">
        <f t="shared" si="82"/>
        <v>0</v>
      </c>
      <c r="GM56">
        <f t="shared" si="83"/>
        <v>220167.79</v>
      </c>
      <c r="GN56">
        <f t="shared" si="84"/>
        <v>0</v>
      </c>
      <c r="GO56">
        <f t="shared" si="85"/>
        <v>220167.79</v>
      </c>
      <c r="GP56">
        <f t="shared" si="86"/>
        <v>0</v>
      </c>
      <c r="GR56">
        <v>0</v>
      </c>
      <c r="GS56">
        <v>3</v>
      </c>
      <c r="GT56">
        <v>0</v>
      </c>
      <c r="GU56" t="s">
        <v>3</v>
      </c>
      <c r="GV56">
        <f t="shared" si="87"/>
        <v>0</v>
      </c>
      <c r="GW56">
        <v>1</v>
      </c>
      <c r="GX56">
        <f t="shared" si="88"/>
        <v>0</v>
      </c>
      <c r="HA56">
        <v>0</v>
      </c>
      <c r="HB56">
        <v>0</v>
      </c>
      <c r="HC56">
        <f t="shared" si="89"/>
        <v>0</v>
      </c>
      <c r="HE56" t="s">
        <v>3</v>
      </c>
      <c r="HF56" t="s">
        <v>3</v>
      </c>
      <c r="HM56" t="s">
        <v>3</v>
      </c>
      <c r="HN56" t="s">
        <v>3</v>
      </c>
      <c r="HO56" t="s">
        <v>3</v>
      </c>
      <c r="HP56" t="s">
        <v>3</v>
      </c>
      <c r="HQ56" t="s">
        <v>3</v>
      </c>
      <c r="IK56">
        <v>0</v>
      </c>
    </row>
    <row r="57" spans="1:245" x14ac:dyDescent="0.2">
      <c r="A57">
        <v>17</v>
      </c>
      <c r="B57">
        <v>1</v>
      </c>
      <c r="E57" t="s">
        <v>160</v>
      </c>
      <c r="F57" t="s">
        <v>161</v>
      </c>
      <c r="G57" t="s">
        <v>162</v>
      </c>
      <c r="H57" t="s">
        <v>15</v>
      </c>
      <c r="I57">
        <v>2.2879</v>
      </c>
      <c r="J57">
        <v>0</v>
      </c>
      <c r="K57">
        <v>2.2879</v>
      </c>
      <c r="O57">
        <f t="shared" si="55"/>
        <v>205911.09</v>
      </c>
      <c r="P57">
        <f t="shared" si="56"/>
        <v>205911.09</v>
      </c>
      <c r="Q57">
        <f t="shared" si="57"/>
        <v>0</v>
      </c>
      <c r="R57">
        <f t="shared" si="58"/>
        <v>0</v>
      </c>
      <c r="S57">
        <f t="shared" si="59"/>
        <v>0</v>
      </c>
      <c r="T57">
        <f t="shared" si="60"/>
        <v>0</v>
      </c>
      <c r="U57">
        <f t="shared" si="61"/>
        <v>0</v>
      </c>
      <c r="V57">
        <f t="shared" si="62"/>
        <v>0</v>
      </c>
      <c r="W57">
        <f t="shared" si="63"/>
        <v>0</v>
      </c>
      <c r="X57">
        <f t="shared" si="64"/>
        <v>0</v>
      </c>
      <c r="Y57">
        <f t="shared" si="65"/>
        <v>0</v>
      </c>
      <c r="AA57">
        <v>60075934</v>
      </c>
      <c r="AB57">
        <f t="shared" si="66"/>
        <v>9414.23</v>
      </c>
      <c r="AC57">
        <f t="shared" si="67"/>
        <v>9414.23</v>
      </c>
      <c r="AD57">
        <f t="shared" ref="AD57:AD67" si="90">ROUND((((ET57)-(EU57))+AE57),2)</f>
        <v>0</v>
      </c>
      <c r="AE57">
        <f t="shared" ref="AE57:AE67" si="91">ROUND((EU57),2)</f>
        <v>0</v>
      </c>
      <c r="AF57">
        <f t="shared" ref="AF57:AF67" si="92">ROUND((EV57),2)</f>
        <v>0</v>
      </c>
      <c r="AG57">
        <f t="shared" si="68"/>
        <v>0</v>
      </c>
      <c r="AH57">
        <f t="shared" ref="AH57:AH67" si="93">(EW57)</f>
        <v>0</v>
      </c>
      <c r="AI57">
        <f t="shared" ref="AI57:AI67" si="94">(EX57)</f>
        <v>0</v>
      </c>
      <c r="AJ57">
        <f t="shared" si="69"/>
        <v>0</v>
      </c>
      <c r="AK57">
        <v>9414.23</v>
      </c>
      <c r="AL57">
        <v>9414.23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1</v>
      </c>
      <c r="AW57">
        <v>1</v>
      </c>
      <c r="AZ57">
        <v>1</v>
      </c>
      <c r="BA57">
        <v>1</v>
      </c>
      <c r="BB57">
        <v>1</v>
      </c>
      <c r="BC57">
        <v>9.56</v>
      </c>
      <c r="BD57" t="s">
        <v>3</v>
      </c>
      <c r="BE57" t="s">
        <v>3</v>
      </c>
      <c r="BF57" t="s">
        <v>3</v>
      </c>
      <c r="BG57" t="s">
        <v>3</v>
      </c>
      <c r="BH57">
        <v>3</v>
      </c>
      <c r="BI57">
        <v>1</v>
      </c>
      <c r="BJ57" t="s">
        <v>163</v>
      </c>
      <c r="BM57">
        <v>500001</v>
      </c>
      <c r="BN57">
        <v>0</v>
      </c>
      <c r="BO57" t="s">
        <v>17</v>
      </c>
      <c r="BP57">
        <v>1</v>
      </c>
      <c r="BQ57">
        <v>26</v>
      </c>
      <c r="BR57">
        <v>0</v>
      </c>
      <c r="BS57">
        <v>1</v>
      </c>
      <c r="BT57">
        <v>1</v>
      </c>
      <c r="BU57">
        <v>1</v>
      </c>
      <c r="BV57">
        <v>1</v>
      </c>
      <c r="BW57">
        <v>1</v>
      </c>
      <c r="BX57">
        <v>1</v>
      </c>
      <c r="BY57" t="s">
        <v>3</v>
      </c>
      <c r="BZ57">
        <v>0</v>
      </c>
      <c r="CA57">
        <v>0</v>
      </c>
      <c r="CB57" t="s">
        <v>3</v>
      </c>
      <c r="CE57">
        <v>0</v>
      </c>
      <c r="CF57">
        <v>0</v>
      </c>
      <c r="CG57">
        <v>0</v>
      </c>
      <c r="CM57">
        <v>0</v>
      </c>
      <c r="CN57" t="s">
        <v>3</v>
      </c>
      <c r="CO57">
        <v>0</v>
      </c>
      <c r="CP57">
        <f t="shared" si="70"/>
        <v>205911.09</v>
      </c>
      <c r="CQ57">
        <f t="shared" si="71"/>
        <v>90000.038799999995</v>
      </c>
      <c r="CR57">
        <f t="shared" si="72"/>
        <v>0</v>
      </c>
      <c r="CS57">
        <f t="shared" si="73"/>
        <v>0</v>
      </c>
      <c r="CT57">
        <f t="shared" si="74"/>
        <v>0</v>
      </c>
      <c r="CU57">
        <f t="shared" si="75"/>
        <v>0</v>
      </c>
      <c r="CV57">
        <f t="shared" si="76"/>
        <v>0</v>
      </c>
      <c r="CW57">
        <f t="shared" si="77"/>
        <v>0</v>
      </c>
      <c r="CX57">
        <f t="shared" si="78"/>
        <v>0</v>
      </c>
      <c r="CY57">
        <f t="shared" si="79"/>
        <v>0</v>
      </c>
      <c r="CZ57">
        <f t="shared" si="80"/>
        <v>0</v>
      </c>
      <c r="DC57" t="s">
        <v>3</v>
      </c>
      <c r="DD57" t="s">
        <v>3</v>
      </c>
      <c r="DE57" t="s">
        <v>3</v>
      </c>
      <c r="DF57" t="s">
        <v>3</v>
      </c>
      <c r="DG57" t="s">
        <v>3</v>
      </c>
      <c r="DH57" t="s">
        <v>3</v>
      </c>
      <c r="DI57" t="s">
        <v>3</v>
      </c>
      <c r="DJ57" t="s">
        <v>3</v>
      </c>
      <c r="DK57" t="s">
        <v>3</v>
      </c>
      <c r="DL57" t="s">
        <v>3</v>
      </c>
      <c r="DM57" t="s">
        <v>3</v>
      </c>
      <c r="DN57">
        <v>0</v>
      </c>
      <c r="DO57">
        <v>0</v>
      </c>
      <c r="DP57">
        <v>1</v>
      </c>
      <c r="DQ57">
        <v>1</v>
      </c>
      <c r="DU57">
        <v>1009</v>
      </c>
      <c r="DV57" t="s">
        <v>15</v>
      </c>
      <c r="DW57" t="s">
        <v>15</v>
      </c>
      <c r="DX57">
        <v>1000</v>
      </c>
      <c r="DZ57" t="s">
        <v>3</v>
      </c>
      <c r="EA57" t="s">
        <v>3</v>
      </c>
      <c r="EB57" t="s">
        <v>3</v>
      </c>
      <c r="EC57" t="s">
        <v>3</v>
      </c>
      <c r="EE57">
        <v>48890661</v>
      </c>
      <c r="EF57">
        <v>26</v>
      </c>
      <c r="EG57" t="s">
        <v>45</v>
      </c>
      <c r="EH57">
        <v>0</v>
      </c>
      <c r="EI57" t="s">
        <v>3</v>
      </c>
      <c r="EJ57">
        <v>1</v>
      </c>
      <c r="EK57">
        <v>500001</v>
      </c>
      <c r="EL57" t="s">
        <v>124</v>
      </c>
      <c r="EM57" t="s">
        <v>125</v>
      </c>
      <c r="EO57" t="s">
        <v>3</v>
      </c>
      <c r="EQ57">
        <v>0</v>
      </c>
      <c r="ER57">
        <v>9414.23</v>
      </c>
      <c r="ES57">
        <v>9414.23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5</v>
      </c>
      <c r="FC57">
        <v>0</v>
      </c>
      <c r="FD57">
        <v>18</v>
      </c>
      <c r="FF57">
        <v>90000</v>
      </c>
      <c r="FQ57">
        <v>0</v>
      </c>
      <c r="FR57">
        <f t="shared" si="81"/>
        <v>0</v>
      </c>
      <c r="FS57">
        <v>0</v>
      </c>
      <c r="FX57">
        <v>0</v>
      </c>
      <c r="FY57">
        <v>0</v>
      </c>
      <c r="GA57" t="s">
        <v>164</v>
      </c>
      <c r="GD57">
        <v>1</v>
      </c>
      <c r="GF57">
        <v>51516533</v>
      </c>
      <c r="GG57">
        <v>2</v>
      </c>
      <c r="GH57">
        <v>3</v>
      </c>
      <c r="GI57">
        <v>4</v>
      </c>
      <c r="GJ57">
        <v>0</v>
      </c>
      <c r="GK57">
        <v>0</v>
      </c>
      <c r="GL57">
        <f t="shared" si="82"/>
        <v>0</v>
      </c>
      <c r="GM57">
        <f t="shared" si="83"/>
        <v>205911.09</v>
      </c>
      <c r="GN57">
        <f t="shared" si="84"/>
        <v>205911.09</v>
      </c>
      <c r="GO57">
        <f t="shared" si="85"/>
        <v>0</v>
      </c>
      <c r="GP57">
        <f t="shared" si="86"/>
        <v>0</v>
      </c>
      <c r="GR57">
        <v>1</v>
      </c>
      <c r="GS57">
        <v>1</v>
      </c>
      <c r="GT57">
        <v>0</v>
      </c>
      <c r="GU57" t="s">
        <v>3</v>
      </c>
      <c r="GV57">
        <f t="shared" si="87"/>
        <v>0</v>
      </c>
      <c r="GW57">
        <v>1</v>
      </c>
      <c r="GX57">
        <f t="shared" si="88"/>
        <v>0</v>
      </c>
      <c r="HA57">
        <v>0</v>
      </c>
      <c r="HB57">
        <v>0</v>
      </c>
      <c r="HC57">
        <f t="shared" si="89"/>
        <v>0</v>
      </c>
      <c r="HE57" t="s">
        <v>127</v>
      </c>
      <c r="HF57" t="s">
        <v>127</v>
      </c>
      <c r="HM57" t="s">
        <v>3</v>
      </c>
      <c r="HN57" t="s">
        <v>3</v>
      </c>
      <c r="HO57" t="s">
        <v>3</v>
      </c>
      <c r="HP57" t="s">
        <v>3</v>
      </c>
      <c r="HQ57" t="s">
        <v>3</v>
      </c>
      <c r="IK57">
        <v>0</v>
      </c>
    </row>
    <row r="58" spans="1:245" x14ac:dyDescent="0.2">
      <c r="A58">
        <v>17</v>
      </c>
      <c r="B58">
        <v>1</v>
      </c>
      <c r="E58" t="s">
        <v>165</v>
      </c>
      <c r="F58" t="s">
        <v>166</v>
      </c>
      <c r="G58" t="s">
        <v>167</v>
      </c>
      <c r="H58" t="s">
        <v>27</v>
      </c>
      <c r="I58">
        <v>3</v>
      </c>
      <c r="J58">
        <v>0</v>
      </c>
      <c r="K58">
        <v>3</v>
      </c>
      <c r="O58">
        <f t="shared" si="55"/>
        <v>150000.13</v>
      </c>
      <c r="P58">
        <f t="shared" si="56"/>
        <v>150000.13</v>
      </c>
      <c r="Q58">
        <f t="shared" si="57"/>
        <v>0</v>
      </c>
      <c r="R58">
        <f t="shared" si="58"/>
        <v>0</v>
      </c>
      <c r="S58">
        <f t="shared" si="59"/>
        <v>0</v>
      </c>
      <c r="T58">
        <f t="shared" si="60"/>
        <v>0</v>
      </c>
      <c r="U58">
        <f t="shared" si="61"/>
        <v>0</v>
      </c>
      <c r="V58">
        <f t="shared" si="62"/>
        <v>0</v>
      </c>
      <c r="W58">
        <f t="shared" si="63"/>
        <v>0</v>
      </c>
      <c r="X58">
        <f t="shared" si="64"/>
        <v>0</v>
      </c>
      <c r="Y58">
        <f t="shared" si="65"/>
        <v>0</v>
      </c>
      <c r="AA58">
        <v>60075934</v>
      </c>
      <c r="AB58">
        <f t="shared" si="66"/>
        <v>5230.13</v>
      </c>
      <c r="AC58">
        <f t="shared" si="67"/>
        <v>5230.13</v>
      </c>
      <c r="AD58">
        <f t="shared" si="90"/>
        <v>0</v>
      </c>
      <c r="AE58">
        <f t="shared" si="91"/>
        <v>0</v>
      </c>
      <c r="AF58">
        <f t="shared" si="92"/>
        <v>0</v>
      </c>
      <c r="AG58">
        <f t="shared" si="68"/>
        <v>0</v>
      </c>
      <c r="AH58">
        <f t="shared" si="93"/>
        <v>0</v>
      </c>
      <c r="AI58">
        <f t="shared" si="94"/>
        <v>0</v>
      </c>
      <c r="AJ58">
        <f t="shared" si="69"/>
        <v>0</v>
      </c>
      <c r="AK58">
        <v>5230.13</v>
      </c>
      <c r="AL58">
        <v>5230.13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</v>
      </c>
      <c r="AW58">
        <v>1</v>
      </c>
      <c r="AZ58">
        <v>1</v>
      </c>
      <c r="BA58">
        <v>1</v>
      </c>
      <c r="BB58">
        <v>1</v>
      </c>
      <c r="BC58">
        <v>9.56</v>
      </c>
      <c r="BD58" t="s">
        <v>3</v>
      </c>
      <c r="BE58" t="s">
        <v>3</v>
      </c>
      <c r="BF58" t="s">
        <v>3</v>
      </c>
      <c r="BG58" t="s">
        <v>3</v>
      </c>
      <c r="BH58">
        <v>3</v>
      </c>
      <c r="BI58">
        <v>1</v>
      </c>
      <c r="BJ58" t="s">
        <v>168</v>
      </c>
      <c r="BM58">
        <v>500001</v>
      </c>
      <c r="BN58">
        <v>0</v>
      </c>
      <c r="BO58" t="s">
        <v>17</v>
      </c>
      <c r="BP58">
        <v>1</v>
      </c>
      <c r="BQ58">
        <v>26</v>
      </c>
      <c r="BR58">
        <v>0</v>
      </c>
      <c r="BS58">
        <v>1</v>
      </c>
      <c r="BT58">
        <v>1</v>
      </c>
      <c r="BU58">
        <v>1</v>
      </c>
      <c r="BV58">
        <v>1</v>
      </c>
      <c r="BW58">
        <v>1</v>
      </c>
      <c r="BX58">
        <v>1</v>
      </c>
      <c r="BY58" t="s">
        <v>3</v>
      </c>
      <c r="BZ58">
        <v>0</v>
      </c>
      <c r="CA58">
        <v>0</v>
      </c>
      <c r="CB58" t="s">
        <v>3</v>
      </c>
      <c r="CE58">
        <v>0</v>
      </c>
      <c r="CF58">
        <v>0</v>
      </c>
      <c r="CG58">
        <v>0</v>
      </c>
      <c r="CM58">
        <v>0</v>
      </c>
      <c r="CN58" t="s">
        <v>3</v>
      </c>
      <c r="CO58">
        <v>0</v>
      </c>
      <c r="CP58">
        <f t="shared" si="70"/>
        <v>150000.13</v>
      </c>
      <c r="CQ58">
        <f t="shared" si="71"/>
        <v>50000.042800000003</v>
      </c>
      <c r="CR58">
        <f t="shared" si="72"/>
        <v>0</v>
      </c>
      <c r="CS58">
        <f t="shared" si="73"/>
        <v>0</v>
      </c>
      <c r="CT58">
        <f t="shared" si="74"/>
        <v>0</v>
      </c>
      <c r="CU58">
        <f t="shared" si="75"/>
        <v>0</v>
      </c>
      <c r="CV58">
        <f t="shared" si="76"/>
        <v>0</v>
      </c>
      <c r="CW58">
        <f t="shared" si="77"/>
        <v>0</v>
      </c>
      <c r="CX58">
        <f t="shared" si="78"/>
        <v>0</v>
      </c>
      <c r="CY58">
        <f t="shared" si="79"/>
        <v>0</v>
      </c>
      <c r="CZ58">
        <f t="shared" si="80"/>
        <v>0</v>
      </c>
      <c r="DC58" t="s">
        <v>3</v>
      </c>
      <c r="DD58" t="s">
        <v>3</v>
      </c>
      <c r="DE58" t="s">
        <v>3</v>
      </c>
      <c r="DF58" t="s">
        <v>3</v>
      </c>
      <c r="DG58" t="s">
        <v>3</v>
      </c>
      <c r="DH58" t="s">
        <v>3</v>
      </c>
      <c r="DI58" t="s">
        <v>3</v>
      </c>
      <c r="DJ58" t="s">
        <v>3</v>
      </c>
      <c r="DK58" t="s">
        <v>3</v>
      </c>
      <c r="DL58" t="s">
        <v>3</v>
      </c>
      <c r="DM58" t="s">
        <v>3</v>
      </c>
      <c r="DN58">
        <v>0</v>
      </c>
      <c r="DO58">
        <v>0</v>
      </c>
      <c r="DP58">
        <v>1</v>
      </c>
      <c r="DQ58">
        <v>1</v>
      </c>
      <c r="DU58">
        <v>1010</v>
      </c>
      <c r="DV58" t="s">
        <v>27</v>
      </c>
      <c r="DW58" t="s">
        <v>27</v>
      </c>
      <c r="DX58">
        <v>1</v>
      </c>
      <c r="DZ58" t="s">
        <v>3</v>
      </c>
      <c r="EA58" t="s">
        <v>3</v>
      </c>
      <c r="EB58" t="s">
        <v>3</v>
      </c>
      <c r="EC58" t="s">
        <v>3</v>
      </c>
      <c r="EE58">
        <v>48890661</v>
      </c>
      <c r="EF58">
        <v>26</v>
      </c>
      <c r="EG58" t="s">
        <v>45</v>
      </c>
      <c r="EH58">
        <v>0</v>
      </c>
      <c r="EI58" t="s">
        <v>3</v>
      </c>
      <c r="EJ58">
        <v>1</v>
      </c>
      <c r="EK58">
        <v>500001</v>
      </c>
      <c r="EL58" t="s">
        <v>124</v>
      </c>
      <c r="EM58" t="s">
        <v>125</v>
      </c>
      <c r="EO58" t="s">
        <v>3</v>
      </c>
      <c r="EQ58">
        <v>0</v>
      </c>
      <c r="ER58">
        <v>5230.13</v>
      </c>
      <c r="ES58">
        <v>5230.13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5</v>
      </c>
      <c r="FC58">
        <v>0</v>
      </c>
      <c r="FD58">
        <v>18</v>
      </c>
      <c r="FF58">
        <v>50000</v>
      </c>
      <c r="FQ58">
        <v>0</v>
      </c>
      <c r="FR58">
        <f t="shared" si="81"/>
        <v>0</v>
      </c>
      <c r="FS58">
        <v>0</v>
      </c>
      <c r="FX58">
        <v>0</v>
      </c>
      <c r="FY58">
        <v>0</v>
      </c>
      <c r="GA58" t="s">
        <v>169</v>
      </c>
      <c r="GD58">
        <v>1</v>
      </c>
      <c r="GF58">
        <v>510007917</v>
      </c>
      <c r="GG58">
        <v>2</v>
      </c>
      <c r="GH58">
        <v>3</v>
      </c>
      <c r="GI58">
        <v>4</v>
      </c>
      <c r="GJ58">
        <v>0</v>
      </c>
      <c r="GK58">
        <v>0</v>
      </c>
      <c r="GL58">
        <f t="shared" si="82"/>
        <v>0</v>
      </c>
      <c r="GM58">
        <f t="shared" si="83"/>
        <v>150000.13</v>
      </c>
      <c r="GN58">
        <f t="shared" si="84"/>
        <v>150000.13</v>
      </c>
      <c r="GO58">
        <f t="shared" si="85"/>
        <v>0</v>
      </c>
      <c r="GP58">
        <f t="shared" si="86"/>
        <v>0</v>
      </c>
      <c r="GR58">
        <v>1</v>
      </c>
      <c r="GS58">
        <v>1</v>
      </c>
      <c r="GT58">
        <v>0</v>
      </c>
      <c r="GU58" t="s">
        <v>3</v>
      </c>
      <c r="GV58">
        <f t="shared" si="87"/>
        <v>0</v>
      </c>
      <c r="GW58">
        <v>1</v>
      </c>
      <c r="GX58">
        <f t="shared" si="88"/>
        <v>0</v>
      </c>
      <c r="HA58">
        <v>0</v>
      </c>
      <c r="HB58">
        <v>0</v>
      </c>
      <c r="HC58">
        <f t="shared" si="89"/>
        <v>0</v>
      </c>
      <c r="HE58" t="s">
        <v>127</v>
      </c>
      <c r="HF58" t="s">
        <v>127</v>
      </c>
      <c r="HM58" t="s">
        <v>3</v>
      </c>
      <c r="HN58" t="s">
        <v>3</v>
      </c>
      <c r="HO58" t="s">
        <v>3</v>
      </c>
      <c r="HP58" t="s">
        <v>3</v>
      </c>
      <c r="HQ58" t="s">
        <v>3</v>
      </c>
      <c r="IK58">
        <v>0</v>
      </c>
    </row>
    <row r="59" spans="1:245" x14ac:dyDescent="0.2">
      <c r="A59">
        <v>17</v>
      </c>
      <c r="B59">
        <v>1</v>
      </c>
      <c r="E59" t="s">
        <v>170</v>
      </c>
      <c r="F59" t="s">
        <v>171</v>
      </c>
      <c r="G59" t="s">
        <v>172</v>
      </c>
      <c r="H59" t="s">
        <v>27</v>
      </c>
      <c r="I59">
        <v>2</v>
      </c>
      <c r="J59">
        <v>0</v>
      </c>
      <c r="K59">
        <v>2</v>
      </c>
      <c r="O59">
        <f t="shared" si="55"/>
        <v>145999.94</v>
      </c>
      <c r="P59">
        <f t="shared" si="56"/>
        <v>145999.94</v>
      </c>
      <c r="Q59">
        <f t="shared" si="57"/>
        <v>0</v>
      </c>
      <c r="R59">
        <f t="shared" si="58"/>
        <v>0</v>
      </c>
      <c r="S59">
        <f t="shared" si="59"/>
        <v>0</v>
      </c>
      <c r="T59">
        <f t="shared" si="60"/>
        <v>0</v>
      </c>
      <c r="U59">
        <f t="shared" si="61"/>
        <v>0</v>
      </c>
      <c r="V59">
        <f t="shared" si="62"/>
        <v>0</v>
      </c>
      <c r="W59">
        <f t="shared" si="63"/>
        <v>0</v>
      </c>
      <c r="X59">
        <f t="shared" si="64"/>
        <v>0</v>
      </c>
      <c r="Y59">
        <f t="shared" si="65"/>
        <v>0</v>
      </c>
      <c r="AA59">
        <v>60075934</v>
      </c>
      <c r="AB59">
        <f t="shared" si="66"/>
        <v>7635.98</v>
      </c>
      <c r="AC59">
        <f t="shared" si="67"/>
        <v>7635.98</v>
      </c>
      <c r="AD59">
        <f t="shared" si="90"/>
        <v>0</v>
      </c>
      <c r="AE59">
        <f t="shared" si="91"/>
        <v>0</v>
      </c>
      <c r="AF59">
        <f t="shared" si="92"/>
        <v>0</v>
      </c>
      <c r="AG59">
        <f t="shared" si="68"/>
        <v>0</v>
      </c>
      <c r="AH59">
        <f t="shared" si="93"/>
        <v>0</v>
      </c>
      <c r="AI59">
        <f t="shared" si="94"/>
        <v>0</v>
      </c>
      <c r="AJ59">
        <f t="shared" si="69"/>
        <v>0</v>
      </c>
      <c r="AK59">
        <v>7635.98</v>
      </c>
      <c r="AL59">
        <v>7635.98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1</v>
      </c>
      <c r="AW59">
        <v>1</v>
      </c>
      <c r="AZ59">
        <v>1</v>
      </c>
      <c r="BA59">
        <v>1</v>
      </c>
      <c r="BB59">
        <v>1</v>
      </c>
      <c r="BC59">
        <v>9.56</v>
      </c>
      <c r="BD59" t="s">
        <v>3</v>
      </c>
      <c r="BE59" t="s">
        <v>3</v>
      </c>
      <c r="BF59" t="s">
        <v>3</v>
      </c>
      <c r="BG59" t="s">
        <v>3</v>
      </c>
      <c r="BH59">
        <v>3</v>
      </c>
      <c r="BI59">
        <v>1</v>
      </c>
      <c r="BJ59" t="s">
        <v>173</v>
      </c>
      <c r="BM59">
        <v>500001</v>
      </c>
      <c r="BN59">
        <v>0</v>
      </c>
      <c r="BO59" t="s">
        <v>17</v>
      </c>
      <c r="BP59">
        <v>1</v>
      </c>
      <c r="BQ59">
        <v>26</v>
      </c>
      <c r="BR59">
        <v>0</v>
      </c>
      <c r="BS59">
        <v>1</v>
      </c>
      <c r="BT59">
        <v>1</v>
      </c>
      <c r="BU59">
        <v>1</v>
      </c>
      <c r="BV59">
        <v>1</v>
      </c>
      <c r="BW59">
        <v>1</v>
      </c>
      <c r="BX59">
        <v>1</v>
      </c>
      <c r="BY59" t="s">
        <v>3</v>
      </c>
      <c r="BZ59">
        <v>0</v>
      </c>
      <c r="CA59">
        <v>0</v>
      </c>
      <c r="CB59" t="s">
        <v>3</v>
      </c>
      <c r="CE59">
        <v>0</v>
      </c>
      <c r="CF59">
        <v>0</v>
      </c>
      <c r="CG59">
        <v>0</v>
      </c>
      <c r="CM59">
        <v>0</v>
      </c>
      <c r="CN59" t="s">
        <v>3</v>
      </c>
      <c r="CO59">
        <v>0</v>
      </c>
      <c r="CP59">
        <f t="shared" si="70"/>
        <v>145999.94</v>
      </c>
      <c r="CQ59">
        <f t="shared" si="71"/>
        <v>72999.968800000002</v>
      </c>
      <c r="CR59">
        <f t="shared" si="72"/>
        <v>0</v>
      </c>
      <c r="CS59">
        <f t="shared" si="73"/>
        <v>0</v>
      </c>
      <c r="CT59">
        <f t="shared" si="74"/>
        <v>0</v>
      </c>
      <c r="CU59">
        <f t="shared" si="75"/>
        <v>0</v>
      </c>
      <c r="CV59">
        <f t="shared" si="76"/>
        <v>0</v>
      </c>
      <c r="CW59">
        <f t="shared" si="77"/>
        <v>0</v>
      </c>
      <c r="CX59">
        <f t="shared" si="78"/>
        <v>0</v>
      </c>
      <c r="CY59">
        <f t="shared" si="79"/>
        <v>0</v>
      </c>
      <c r="CZ59">
        <f t="shared" si="80"/>
        <v>0</v>
      </c>
      <c r="DC59" t="s">
        <v>3</v>
      </c>
      <c r="DD59" t="s">
        <v>3</v>
      </c>
      <c r="DE59" t="s">
        <v>3</v>
      </c>
      <c r="DF59" t="s">
        <v>3</v>
      </c>
      <c r="DG59" t="s">
        <v>3</v>
      </c>
      <c r="DH59" t="s">
        <v>3</v>
      </c>
      <c r="DI59" t="s">
        <v>3</v>
      </c>
      <c r="DJ59" t="s">
        <v>3</v>
      </c>
      <c r="DK59" t="s">
        <v>3</v>
      </c>
      <c r="DL59" t="s">
        <v>3</v>
      </c>
      <c r="DM59" t="s">
        <v>3</v>
      </c>
      <c r="DN59">
        <v>0</v>
      </c>
      <c r="DO59">
        <v>0</v>
      </c>
      <c r="DP59">
        <v>1</v>
      </c>
      <c r="DQ59">
        <v>1</v>
      </c>
      <c r="DU59">
        <v>1010</v>
      </c>
      <c r="DV59" t="s">
        <v>27</v>
      </c>
      <c r="DW59" t="s">
        <v>27</v>
      </c>
      <c r="DX59">
        <v>1</v>
      </c>
      <c r="DZ59" t="s">
        <v>3</v>
      </c>
      <c r="EA59" t="s">
        <v>3</v>
      </c>
      <c r="EB59" t="s">
        <v>3</v>
      </c>
      <c r="EC59" t="s">
        <v>3</v>
      </c>
      <c r="EE59">
        <v>48890661</v>
      </c>
      <c r="EF59">
        <v>26</v>
      </c>
      <c r="EG59" t="s">
        <v>45</v>
      </c>
      <c r="EH59">
        <v>0</v>
      </c>
      <c r="EI59" t="s">
        <v>3</v>
      </c>
      <c r="EJ59">
        <v>1</v>
      </c>
      <c r="EK59">
        <v>500001</v>
      </c>
      <c r="EL59" t="s">
        <v>124</v>
      </c>
      <c r="EM59" t="s">
        <v>125</v>
      </c>
      <c r="EO59" t="s">
        <v>3</v>
      </c>
      <c r="EQ59">
        <v>0</v>
      </c>
      <c r="ER59">
        <v>7635.98</v>
      </c>
      <c r="ES59">
        <v>7635.98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5</v>
      </c>
      <c r="FC59">
        <v>0</v>
      </c>
      <c r="FD59">
        <v>18</v>
      </c>
      <c r="FF59">
        <v>73000</v>
      </c>
      <c r="FQ59">
        <v>0</v>
      </c>
      <c r="FR59">
        <f t="shared" si="81"/>
        <v>0</v>
      </c>
      <c r="FS59">
        <v>0</v>
      </c>
      <c r="FX59">
        <v>0</v>
      </c>
      <c r="FY59">
        <v>0</v>
      </c>
      <c r="GA59" t="s">
        <v>174</v>
      </c>
      <c r="GD59">
        <v>1</v>
      </c>
      <c r="GF59">
        <v>-20283607</v>
      </c>
      <c r="GG59">
        <v>2</v>
      </c>
      <c r="GH59">
        <v>3</v>
      </c>
      <c r="GI59">
        <v>4</v>
      </c>
      <c r="GJ59">
        <v>0</v>
      </c>
      <c r="GK59">
        <v>0</v>
      </c>
      <c r="GL59">
        <f t="shared" si="82"/>
        <v>0</v>
      </c>
      <c r="GM59">
        <f t="shared" si="83"/>
        <v>145999.94</v>
      </c>
      <c r="GN59">
        <f t="shared" si="84"/>
        <v>145999.94</v>
      </c>
      <c r="GO59">
        <f t="shared" si="85"/>
        <v>0</v>
      </c>
      <c r="GP59">
        <f t="shared" si="86"/>
        <v>0</v>
      </c>
      <c r="GR59">
        <v>1</v>
      </c>
      <c r="GS59">
        <v>1</v>
      </c>
      <c r="GT59">
        <v>0</v>
      </c>
      <c r="GU59" t="s">
        <v>3</v>
      </c>
      <c r="GV59">
        <f t="shared" si="87"/>
        <v>0</v>
      </c>
      <c r="GW59">
        <v>1</v>
      </c>
      <c r="GX59">
        <f t="shared" si="88"/>
        <v>0</v>
      </c>
      <c r="HA59">
        <v>0</v>
      </c>
      <c r="HB59">
        <v>0</v>
      </c>
      <c r="HC59">
        <f t="shared" si="89"/>
        <v>0</v>
      </c>
      <c r="HE59" t="s">
        <v>127</v>
      </c>
      <c r="HF59" t="s">
        <v>127</v>
      </c>
      <c r="HM59" t="s">
        <v>3</v>
      </c>
      <c r="HN59" t="s">
        <v>3</v>
      </c>
      <c r="HO59" t="s">
        <v>3</v>
      </c>
      <c r="HP59" t="s">
        <v>3</v>
      </c>
      <c r="HQ59" t="s">
        <v>3</v>
      </c>
      <c r="IK59">
        <v>0</v>
      </c>
    </row>
    <row r="60" spans="1:245" x14ac:dyDescent="0.2">
      <c r="A60">
        <v>17</v>
      </c>
      <c r="B60">
        <v>1</v>
      </c>
      <c r="E60" t="s">
        <v>175</v>
      </c>
      <c r="F60" t="s">
        <v>176</v>
      </c>
      <c r="G60" t="s">
        <v>177</v>
      </c>
      <c r="H60" t="s">
        <v>122</v>
      </c>
      <c r="I60">
        <v>2</v>
      </c>
      <c r="J60">
        <v>0</v>
      </c>
      <c r="K60">
        <v>2</v>
      </c>
      <c r="O60">
        <f t="shared" si="55"/>
        <v>2999.93</v>
      </c>
      <c r="P60">
        <f t="shared" si="56"/>
        <v>2999.93</v>
      </c>
      <c r="Q60">
        <f t="shared" si="57"/>
        <v>0</v>
      </c>
      <c r="R60">
        <f t="shared" si="58"/>
        <v>0</v>
      </c>
      <c r="S60">
        <f t="shared" si="59"/>
        <v>0</v>
      </c>
      <c r="T60">
        <f t="shared" si="60"/>
        <v>0</v>
      </c>
      <c r="U60">
        <f t="shared" si="61"/>
        <v>0</v>
      </c>
      <c r="V60">
        <f t="shared" si="62"/>
        <v>0</v>
      </c>
      <c r="W60">
        <f t="shared" si="63"/>
        <v>0</v>
      </c>
      <c r="X60">
        <f t="shared" si="64"/>
        <v>0</v>
      </c>
      <c r="Y60">
        <f t="shared" si="65"/>
        <v>0</v>
      </c>
      <c r="AA60">
        <v>60075934</v>
      </c>
      <c r="AB60">
        <f t="shared" si="66"/>
        <v>156.9</v>
      </c>
      <c r="AC60">
        <f t="shared" si="67"/>
        <v>156.9</v>
      </c>
      <c r="AD60">
        <f t="shared" si="90"/>
        <v>0</v>
      </c>
      <c r="AE60">
        <f t="shared" si="91"/>
        <v>0</v>
      </c>
      <c r="AF60">
        <f t="shared" si="92"/>
        <v>0</v>
      </c>
      <c r="AG60">
        <f t="shared" si="68"/>
        <v>0</v>
      </c>
      <c r="AH60">
        <f t="shared" si="93"/>
        <v>0</v>
      </c>
      <c r="AI60">
        <f t="shared" si="94"/>
        <v>0</v>
      </c>
      <c r="AJ60">
        <f t="shared" si="69"/>
        <v>0</v>
      </c>
      <c r="AK60">
        <v>156.9</v>
      </c>
      <c r="AL60">
        <v>156.9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1</v>
      </c>
      <c r="AW60">
        <v>1</v>
      </c>
      <c r="AZ60">
        <v>1</v>
      </c>
      <c r="BA60">
        <v>1</v>
      </c>
      <c r="BB60">
        <v>1</v>
      </c>
      <c r="BC60">
        <v>9.56</v>
      </c>
      <c r="BD60" t="s">
        <v>3</v>
      </c>
      <c r="BE60" t="s">
        <v>3</v>
      </c>
      <c r="BF60" t="s">
        <v>3</v>
      </c>
      <c r="BG60" t="s">
        <v>3</v>
      </c>
      <c r="BH60">
        <v>3</v>
      </c>
      <c r="BI60">
        <v>1</v>
      </c>
      <c r="BJ60" t="s">
        <v>178</v>
      </c>
      <c r="BM60">
        <v>500001</v>
      </c>
      <c r="BN60">
        <v>0</v>
      </c>
      <c r="BO60" t="s">
        <v>17</v>
      </c>
      <c r="BP60">
        <v>1</v>
      </c>
      <c r="BQ60">
        <v>26</v>
      </c>
      <c r="BR60">
        <v>0</v>
      </c>
      <c r="BS60">
        <v>1</v>
      </c>
      <c r="BT60">
        <v>1</v>
      </c>
      <c r="BU60">
        <v>1</v>
      </c>
      <c r="BV60">
        <v>1</v>
      </c>
      <c r="BW60">
        <v>1</v>
      </c>
      <c r="BX60">
        <v>1</v>
      </c>
      <c r="BY60" t="s">
        <v>3</v>
      </c>
      <c r="BZ60">
        <v>0</v>
      </c>
      <c r="CA60">
        <v>0</v>
      </c>
      <c r="CB60" t="s">
        <v>3</v>
      </c>
      <c r="CE60">
        <v>0</v>
      </c>
      <c r="CF60">
        <v>0</v>
      </c>
      <c r="CG60">
        <v>0</v>
      </c>
      <c r="CM60">
        <v>0</v>
      </c>
      <c r="CN60" t="s">
        <v>3</v>
      </c>
      <c r="CO60">
        <v>0</v>
      </c>
      <c r="CP60">
        <f t="shared" si="70"/>
        <v>2999.93</v>
      </c>
      <c r="CQ60">
        <f t="shared" si="71"/>
        <v>1499.9640000000002</v>
      </c>
      <c r="CR60">
        <f t="shared" si="72"/>
        <v>0</v>
      </c>
      <c r="CS60">
        <f t="shared" si="73"/>
        <v>0</v>
      </c>
      <c r="CT60">
        <f t="shared" si="74"/>
        <v>0</v>
      </c>
      <c r="CU60">
        <f t="shared" si="75"/>
        <v>0</v>
      </c>
      <c r="CV60">
        <f t="shared" si="76"/>
        <v>0</v>
      </c>
      <c r="CW60">
        <f t="shared" si="77"/>
        <v>0</v>
      </c>
      <c r="CX60">
        <f t="shared" si="78"/>
        <v>0</v>
      </c>
      <c r="CY60">
        <f t="shared" si="79"/>
        <v>0</v>
      </c>
      <c r="CZ60">
        <f t="shared" si="80"/>
        <v>0</v>
      </c>
      <c r="DC60" t="s">
        <v>3</v>
      </c>
      <c r="DD60" t="s">
        <v>3</v>
      </c>
      <c r="DE60" t="s">
        <v>3</v>
      </c>
      <c r="DF60" t="s">
        <v>3</v>
      </c>
      <c r="DG60" t="s">
        <v>3</v>
      </c>
      <c r="DH60" t="s">
        <v>3</v>
      </c>
      <c r="DI60" t="s">
        <v>3</v>
      </c>
      <c r="DJ60" t="s">
        <v>3</v>
      </c>
      <c r="DK60" t="s">
        <v>3</v>
      </c>
      <c r="DL60" t="s">
        <v>3</v>
      </c>
      <c r="DM60" t="s">
        <v>3</v>
      </c>
      <c r="DN60">
        <v>0</v>
      </c>
      <c r="DO60">
        <v>0</v>
      </c>
      <c r="DP60">
        <v>1</v>
      </c>
      <c r="DQ60">
        <v>1</v>
      </c>
      <c r="DU60">
        <v>1013</v>
      </c>
      <c r="DV60" t="s">
        <v>122</v>
      </c>
      <c r="DW60" t="s">
        <v>122</v>
      </c>
      <c r="DX60">
        <v>1</v>
      </c>
      <c r="DZ60" t="s">
        <v>3</v>
      </c>
      <c r="EA60" t="s">
        <v>3</v>
      </c>
      <c r="EB60" t="s">
        <v>3</v>
      </c>
      <c r="EC60" t="s">
        <v>3</v>
      </c>
      <c r="EE60">
        <v>48890661</v>
      </c>
      <c r="EF60">
        <v>26</v>
      </c>
      <c r="EG60" t="s">
        <v>45</v>
      </c>
      <c r="EH60">
        <v>0</v>
      </c>
      <c r="EI60" t="s">
        <v>3</v>
      </c>
      <c r="EJ60">
        <v>1</v>
      </c>
      <c r="EK60">
        <v>500001</v>
      </c>
      <c r="EL60" t="s">
        <v>124</v>
      </c>
      <c r="EM60" t="s">
        <v>125</v>
      </c>
      <c r="EO60" t="s">
        <v>3</v>
      </c>
      <c r="EQ60">
        <v>0</v>
      </c>
      <c r="ER60">
        <v>156.9</v>
      </c>
      <c r="ES60">
        <v>156.9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5</v>
      </c>
      <c r="FC60">
        <v>0</v>
      </c>
      <c r="FD60">
        <v>18</v>
      </c>
      <c r="FF60">
        <v>1500</v>
      </c>
      <c r="FQ60">
        <v>0</v>
      </c>
      <c r="FR60">
        <f t="shared" si="81"/>
        <v>0</v>
      </c>
      <c r="FS60">
        <v>0</v>
      </c>
      <c r="FX60">
        <v>0</v>
      </c>
      <c r="FY60">
        <v>0</v>
      </c>
      <c r="GA60" t="s">
        <v>179</v>
      </c>
      <c r="GD60">
        <v>1</v>
      </c>
      <c r="GF60">
        <v>-275958938</v>
      </c>
      <c r="GG60">
        <v>2</v>
      </c>
      <c r="GH60">
        <v>3</v>
      </c>
      <c r="GI60">
        <v>4</v>
      </c>
      <c r="GJ60">
        <v>0</v>
      </c>
      <c r="GK60">
        <v>0</v>
      </c>
      <c r="GL60">
        <f t="shared" si="82"/>
        <v>0</v>
      </c>
      <c r="GM60">
        <f t="shared" si="83"/>
        <v>2999.93</v>
      </c>
      <c r="GN60">
        <f t="shared" si="84"/>
        <v>2999.93</v>
      </c>
      <c r="GO60">
        <f t="shared" si="85"/>
        <v>0</v>
      </c>
      <c r="GP60">
        <f t="shared" si="86"/>
        <v>0</v>
      </c>
      <c r="GR60">
        <v>1</v>
      </c>
      <c r="GS60">
        <v>1</v>
      </c>
      <c r="GT60">
        <v>0</v>
      </c>
      <c r="GU60" t="s">
        <v>3</v>
      </c>
      <c r="GV60">
        <f t="shared" si="87"/>
        <v>0</v>
      </c>
      <c r="GW60">
        <v>1</v>
      </c>
      <c r="GX60">
        <f t="shared" si="88"/>
        <v>0</v>
      </c>
      <c r="HA60">
        <v>0</v>
      </c>
      <c r="HB60">
        <v>0</v>
      </c>
      <c r="HC60">
        <f t="shared" si="89"/>
        <v>0</v>
      </c>
      <c r="HE60" t="s">
        <v>127</v>
      </c>
      <c r="HF60" t="s">
        <v>127</v>
      </c>
      <c r="HM60" t="s">
        <v>3</v>
      </c>
      <c r="HN60" t="s">
        <v>3</v>
      </c>
      <c r="HO60" t="s">
        <v>3</v>
      </c>
      <c r="HP60" t="s">
        <v>3</v>
      </c>
      <c r="HQ60" t="s">
        <v>3</v>
      </c>
      <c r="IK60">
        <v>0</v>
      </c>
    </row>
    <row r="61" spans="1:245" x14ac:dyDescent="0.2">
      <c r="A61">
        <v>17</v>
      </c>
      <c r="B61">
        <v>1</v>
      </c>
      <c r="E61" t="s">
        <v>180</v>
      </c>
      <c r="F61" t="s">
        <v>181</v>
      </c>
      <c r="G61" t="s">
        <v>182</v>
      </c>
      <c r="H61" t="s">
        <v>122</v>
      </c>
      <c r="I61">
        <v>4</v>
      </c>
      <c r="J61">
        <v>0</v>
      </c>
      <c r="K61">
        <v>4</v>
      </c>
      <c r="O61">
        <f t="shared" si="55"/>
        <v>3599.91</v>
      </c>
      <c r="P61">
        <f t="shared" si="56"/>
        <v>3599.91</v>
      </c>
      <c r="Q61">
        <f t="shared" si="57"/>
        <v>0</v>
      </c>
      <c r="R61">
        <f t="shared" si="58"/>
        <v>0</v>
      </c>
      <c r="S61">
        <f t="shared" si="59"/>
        <v>0</v>
      </c>
      <c r="T61">
        <f t="shared" si="60"/>
        <v>0</v>
      </c>
      <c r="U61">
        <f t="shared" si="61"/>
        <v>0</v>
      </c>
      <c r="V61">
        <f t="shared" si="62"/>
        <v>0</v>
      </c>
      <c r="W61">
        <f t="shared" si="63"/>
        <v>0</v>
      </c>
      <c r="X61">
        <f t="shared" si="64"/>
        <v>0</v>
      </c>
      <c r="Y61">
        <f t="shared" si="65"/>
        <v>0</v>
      </c>
      <c r="AA61">
        <v>60075934</v>
      </c>
      <c r="AB61">
        <f t="shared" si="66"/>
        <v>94.14</v>
      </c>
      <c r="AC61">
        <f t="shared" si="67"/>
        <v>94.14</v>
      </c>
      <c r="AD61">
        <f t="shared" si="90"/>
        <v>0</v>
      </c>
      <c r="AE61">
        <f t="shared" si="91"/>
        <v>0</v>
      </c>
      <c r="AF61">
        <f t="shared" si="92"/>
        <v>0</v>
      </c>
      <c r="AG61">
        <f t="shared" si="68"/>
        <v>0</v>
      </c>
      <c r="AH61">
        <f t="shared" si="93"/>
        <v>0</v>
      </c>
      <c r="AI61">
        <f t="shared" si="94"/>
        <v>0</v>
      </c>
      <c r="AJ61">
        <f t="shared" si="69"/>
        <v>0</v>
      </c>
      <c r="AK61">
        <v>94.14</v>
      </c>
      <c r="AL61">
        <v>94.14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1</v>
      </c>
      <c r="AW61">
        <v>1</v>
      </c>
      <c r="AZ61">
        <v>1</v>
      </c>
      <c r="BA61">
        <v>1</v>
      </c>
      <c r="BB61">
        <v>1</v>
      </c>
      <c r="BC61">
        <v>9.56</v>
      </c>
      <c r="BD61" t="s">
        <v>3</v>
      </c>
      <c r="BE61" t="s">
        <v>3</v>
      </c>
      <c r="BF61" t="s">
        <v>3</v>
      </c>
      <c r="BG61" t="s">
        <v>3</v>
      </c>
      <c r="BH61">
        <v>3</v>
      </c>
      <c r="BI61">
        <v>1</v>
      </c>
      <c r="BJ61" t="s">
        <v>183</v>
      </c>
      <c r="BM61">
        <v>500001</v>
      </c>
      <c r="BN61">
        <v>0</v>
      </c>
      <c r="BO61" t="s">
        <v>17</v>
      </c>
      <c r="BP61">
        <v>1</v>
      </c>
      <c r="BQ61">
        <v>26</v>
      </c>
      <c r="BR61">
        <v>0</v>
      </c>
      <c r="BS61">
        <v>1</v>
      </c>
      <c r="BT61">
        <v>1</v>
      </c>
      <c r="BU61">
        <v>1</v>
      </c>
      <c r="BV61">
        <v>1</v>
      </c>
      <c r="BW61">
        <v>1</v>
      </c>
      <c r="BX61">
        <v>1</v>
      </c>
      <c r="BY61" t="s">
        <v>3</v>
      </c>
      <c r="BZ61">
        <v>0</v>
      </c>
      <c r="CA61">
        <v>0</v>
      </c>
      <c r="CB61" t="s">
        <v>3</v>
      </c>
      <c r="CE61">
        <v>0</v>
      </c>
      <c r="CF61">
        <v>0</v>
      </c>
      <c r="CG61">
        <v>0</v>
      </c>
      <c r="CM61">
        <v>0</v>
      </c>
      <c r="CN61" t="s">
        <v>3</v>
      </c>
      <c r="CO61">
        <v>0</v>
      </c>
      <c r="CP61">
        <f t="shared" si="70"/>
        <v>3599.91</v>
      </c>
      <c r="CQ61">
        <f t="shared" si="71"/>
        <v>899.97840000000008</v>
      </c>
      <c r="CR61">
        <f t="shared" si="72"/>
        <v>0</v>
      </c>
      <c r="CS61">
        <f t="shared" si="73"/>
        <v>0</v>
      </c>
      <c r="CT61">
        <f t="shared" si="74"/>
        <v>0</v>
      </c>
      <c r="CU61">
        <f t="shared" si="75"/>
        <v>0</v>
      </c>
      <c r="CV61">
        <f t="shared" si="76"/>
        <v>0</v>
      </c>
      <c r="CW61">
        <f t="shared" si="77"/>
        <v>0</v>
      </c>
      <c r="CX61">
        <f t="shared" si="78"/>
        <v>0</v>
      </c>
      <c r="CY61">
        <f t="shared" si="79"/>
        <v>0</v>
      </c>
      <c r="CZ61">
        <f t="shared" si="80"/>
        <v>0</v>
      </c>
      <c r="DC61" t="s">
        <v>3</v>
      </c>
      <c r="DD61" t="s">
        <v>3</v>
      </c>
      <c r="DE61" t="s">
        <v>3</v>
      </c>
      <c r="DF61" t="s">
        <v>3</v>
      </c>
      <c r="DG61" t="s">
        <v>3</v>
      </c>
      <c r="DH61" t="s">
        <v>3</v>
      </c>
      <c r="DI61" t="s">
        <v>3</v>
      </c>
      <c r="DJ61" t="s">
        <v>3</v>
      </c>
      <c r="DK61" t="s">
        <v>3</v>
      </c>
      <c r="DL61" t="s">
        <v>3</v>
      </c>
      <c r="DM61" t="s">
        <v>3</v>
      </c>
      <c r="DN61">
        <v>0</v>
      </c>
      <c r="DO61">
        <v>0</v>
      </c>
      <c r="DP61">
        <v>1</v>
      </c>
      <c r="DQ61">
        <v>1</v>
      </c>
      <c r="DU61">
        <v>1013</v>
      </c>
      <c r="DV61" t="s">
        <v>122</v>
      </c>
      <c r="DW61" t="s">
        <v>122</v>
      </c>
      <c r="DX61">
        <v>1</v>
      </c>
      <c r="DZ61" t="s">
        <v>3</v>
      </c>
      <c r="EA61" t="s">
        <v>3</v>
      </c>
      <c r="EB61" t="s">
        <v>3</v>
      </c>
      <c r="EC61" t="s">
        <v>3</v>
      </c>
      <c r="EE61">
        <v>48890661</v>
      </c>
      <c r="EF61">
        <v>26</v>
      </c>
      <c r="EG61" t="s">
        <v>45</v>
      </c>
      <c r="EH61">
        <v>0</v>
      </c>
      <c r="EI61" t="s">
        <v>3</v>
      </c>
      <c r="EJ61">
        <v>1</v>
      </c>
      <c r="EK61">
        <v>500001</v>
      </c>
      <c r="EL61" t="s">
        <v>124</v>
      </c>
      <c r="EM61" t="s">
        <v>125</v>
      </c>
      <c r="EO61" t="s">
        <v>3</v>
      </c>
      <c r="EQ61">
        <v>0</v>
      </c>
      <c r="ER61">
        <v>94.14</v>
      </c>
      <c r="ES61">
        <v>94.14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5</v>
      </c>
      <c r="FC61">
        <v>0</v>
      </c>
      <c r="FD61">
        <v>18</v>
      </c>
      <c r="FF61">
        <v>900</v>
      </c>
      <c r="FQ61">
        <v>0</v>
      </c>
      <c r="FR61">
        <f t="shared" si="81"/>
        <v>0</v>
      </c>
      <c r="FS61">
        <v>0</v>
      </c>
      <c r="FX61">
        <v>0</v>
      </c>
      <c r="FY61">
        <v>0</v>
      </c>
      <c r="GA61" t="s">
        <v>184</v>
      </c>
      <c r="GD61">
        <v>1</v>
      </c>
      <c r="GF61">
        <v>-1873535008</v>
      </c>
      <c r="GG61">
        <v>2</v>
      </c>
      <c r="GH61">
        <v>3</v>
      </c>
      <c r="GI61">
        <v>4</v>
      </c>
      <c r="GJ61">
        <v>0</v>
      </c>
      <c r="GK61">
        <v>0</v>
      </c>
      <c r="GL61">
        <f t="shared" si="82"/>
        <v>0</v>
      </c>
      <c r="GM61">
        <f t="shared" si="83"/>
        <v>3599.91</v>
      </c>
      <c r="GN61">
        <f t="shared" si="84"/>
        <v>3599.91</v>
      </c>
      <c r="GO61">
        <f t="shared" si="85"/>
        <v>0</v>
      </c>
      <c r="GP61">
        <f t="shared" si="86"/>
        <v>0</v>
      </c>
      <c r="GR61">
        <v>1</v>
      </c>
      <c r="GS61">
        <v>1</v>
      </c>
      <c r="GT61">
        <v>0</v>
      </c>
      <c r="GU61" t="s">
        <v>3</v>
      </c>
      <c r="GV61">
        <f t="shared" si="87"/>
        <v>0</v>
      </c>
      <c r="GW61">
        <v>1</v>
      </c>
      <c r="GX61">
        <f t="shared" si="88"/>
        <v>0</v>
      </c>
      <c r="HA61">
        <v>0</v>
      </c>
      <c r="HB61">
        <v>0</v>
      </c>
      <c r="HC61">
        <f t="shared" si="89"/>
        <v>0</v>
      </c>
      <c r="HE61" t="s">
        <v>127</v>
      </c>
      <c r="HF61" t="s">
        <v>127</v>
      </c>
      <c r="HM61" t="s">
        <v>3</v>
      </c>
      <c r="HN61" t="s">
        <v>3</v>
      </c>
      <c r="HO61" t="s">
        <v>3</v>
      </c>
      <c r="HP61" t="s">
        <v>3</v>
      </c>
      <c r="HQ61" t="s">
        <v>3</v>
      </c>
      <c r="IK61">
        <v>0</v>
      </c>
    </row>
    <row r="62" spans="1:245" x14ac:dyDescent="0.2">
      <c r="A62">
        <v>17</v>
      </c>
      <c r="B62">
        <v>1</v>
      </c>
      <c r="E62" t="s">
        <v>185</v>
      </c>
      <c r="F62" t="s">
        <v>186</v>
      </c>
      <c r="G62" t="s">
        <v>187</v>
      </c>
      <c r="H62" t="s">
        <v>122</v>
      </c>
      <c r="I62">
        <v>62</v>
      </c>
      <c r="J62">
        <v>0</v>
      </c>
      <c r="K62">
        <v>62</v>
      </c>
      <c r="O62">
        <f t="shared" si="55"/>
        <v>6199.85</v>
      </c>
      <c r="P62">
        <f t="shared" si="56"/>
        <v>6199.85</v>
      </c>
      <c r="Q62">
        <f t="shared" si="57"/>
        <v>0</v>
      </c>
      <c r="R62">
        <f t="shared" si="58"/>
        <v>0</v>
      </c>
      <c r="S62">
        <f t="shared" si="59"/>
        <v>0</v>
      </c>
      <c r="T62">
        <f t="shared" si="60"/>
        <v>0</v>
      </c>
      <c r="U62">
        <f t="shared" si="61"/>
        <v>0</v>
      </c>
      <c r="V62">
        <f t="shared" si="62"/>
        <v>0</v>
      </c>
      <c r="W62">
        <f t="shared" si="63"/>
        <v>0</v>
      </c>
      <c r="X62">
        <f t="shared" si="64"/>
        <v>0</v>
      </c>
      <c r="Y62">
        <f t="shared" si="65"/>
        <v>0</v>
      </c>
      <c r="AA62">
        <v>60075934</v>
      </c>
      <c r="AB62">
        <f t="shared" si="66"/>
        <v>10.46</v>
      </c>
      <c r="AC62">
        <f t="shared" si="67"/>
        <v>10.46</v>
      </c>
      <c r="AD62">
        <f t="shared" si="90"/>
        <v>0</v>
      </c>
      <c r="AE62">
        <f t="shared" si="91"/>
        <v>0</v>
      </c>
      <c r="AF62">
        <f t="shared" si="92"/>
        <v>0</v>
      </c>
      <c r="AG62">
        <f t="shared" si="68"/>
        <v>0</v>
      </c>
      <c r="AH62">
        <f t="shared" si="93"/>
        <v>0</v>
      </c>
      <c r="AI62">
        <f t="shared" si="94"/>
        <v>0</v>
      </c>
      <c r="AJ62">
        <f t="shared" si="69"/>
        <v>0</v>
      </c>
      <c r="AK62">
        <v>10.46</v>
      </c>
      <c r="AL62">
        <v>10.46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1</v>
      </c>
      <c r="AW62">
        <v>1</v>
      </c>
      <c r="AZ62">
        <v>1</v>
      </c>
      <c r="BA62">
        <v>1</v>
      </c>
      <c r="BB62">
        <v>1</v>
      </c>
      <c r="BC62">
        <v>9.56</v>
      </c>
      <c r="BD62" t="s">
        <v>3</v>
      </c>
      <c r="BE62" t="s">
        <v>3</v>
      </c>
      <c r="BF62" t="s">
        <v>3</v>
      </c>
      <c r="BG62" t="s">
        <v>3</v>
      </c>
      <c r="BH62">
        <v>3</v>
      </c>
      <c r="BI62">
        <v>1</v>
      </c>
      <c r="BJ62" t="s">
        <v>188</v>
      </c>
      <c r="BM62">
        <v>500001</v>
      </c>
      <c r="BN62">
        <v>0</v>
      </c>
      <c r="BO62" t="s">
        <v>17</v>
      </c>
      <c r="BP62">
        <v>1</v>
      </c>
      <c r="BQ62">
        <v>26</v>
      </c>
      <c r="BR62">
        <v>0</v>
      </c>
      <c r="BS62">
        <v>1</v>
      </c>
      <c r="BT62">
        <v>1</v>
      </c>
      <c r="BU62">
        <v>1</v>
      </c>
      <c r="BV62">
        <v>1</v>
      </c>
      <c r="BW62">
        <v>1</v>
      </c>
      <c r="BX62">
        <v>1</v>
      </c>
      <c r="BY62" t="s">
        <v>3</v>
      </c>
      <c r="BZ62">
        <v>0</v>
      </c>
      <c r="CA62">
        <v>0</v>
      </c>
      <c r="CB62" t="s">
        <v>3</v>
      </c>
      <c r="CE62">
        <v>0</v>
      </c>
      <c r="CF62">
        <v>0</v>
      </c>
      <c r="CG62">
        <v>0</v>
      </c>
      <c r="CM62">
        <v>0</v>
      </c>
      <c r="CN62" t="s">
        <v>3</v>
      </c>
      <c r="CO62">
        <v>0</v>
      </c>
      <c r="CP62">
        <f t="shared" si="70"/>
        <v>6199.85</v>
      </c>
      <c r="CQ62">
        <f t="shared" si="71"/>
        <v>99.99760000000002</v>
      </c>
      <c r="CR62">
        <f t="shared" si="72"/>
        <v>0</v>
      </c>
      <c r="CS62">
        <f t="shared" si="73"/>
        <v>0</v>
      </c>
      <c r="CT62">
        <f t="shared" si="74"/>
        <v>0</v>
      </c>
      <c r="CU62">
        <f t="shared" si="75"/>
        <v>0</v>
      </c>
      <c r="CV62">
        <f t="shared" si="76"/>
        <v>0</v>
      </c>
      <c r="CW62">
        <f t="shared" si="77"/>
        <v>0</v>
      </c>
      <c r="CX62">
        <f t="shared" si="78"/>
        <v>0</v>
      </c>
      <c r="CY62">
        <f t="shared" si="79"/>
        <v>0</v>
      </c>
      <c r="CZ62">
        <f t="shared" si="80"/>
        <v>0</v>
      </c>
      <c r="DC62" t="s">
        <v>3</v>
      </c>
      <c r="DD62" t="s">
        <v>3</v>
      </c>
      <c r="DE62" t="s">
        <v>3</v>
      </c>
      <c r="DF62" t="s">
        <v>3</v>
      </c>
      <c r="DG62" t="s">
        <v>3</v>
      </c>
      <c r="DH62" t="s">
        <v>3</v>
      </c>
      <c r="DI62" t="s">
        <v>3</v>
      </c>
      <c r="DJ62" t="s">
        <v>3</v>
      </c>
      <c r="DK62" t="s">
        <v>3</v>
      </c>
      <c r="DL62" t="s">
        <v>3</v>
      </c>
      <c r="DM62" t="s">
        <v>3</v>
      </c>
      <c r="DN62">
        <v>0</v>
      </c>
      <c r="DO62">
        <v>0</v>
      </c>
      <c r="DP62">
        <v>1</v>
      </c>
      <c r="DQ62">
        <v>1</v>
      </c>
      <c r="DU62">
        <v>1013</v>
      </c>
      <c r="DV62" t="s">
        <v>122</v>
      </c>
      <c r="DW62" t="s">
        <v>122</v>
      </c>
      <c r="DX62">
        <v>1</v>
      </c>
      <c r="DZ62" t="s">
        <v>3</v>
      </c>
      <c r="EA62" t="s">
        <v>3</v>
      </c>
      <c r="EB62" t="s">
        <v>3</v>
      </c>
      <c r="EC62" t="s">
        <v>3</v>
      </c>
      <c r="EE62">
        <v>48890661</v>
      </c>
      <c r="EF62">
        <v>26</v>
      </c>
      <c r="EG62" t="s">
        <v>45</v>
      </c>
      <c r="EH62">
        <v>0</v>
      </c>
      <c r="EI62" t="s">
        <v>3</v>
      </c>
      <c r="EJ62">
        <v>1</v>
      </c>
      <c r="EK62">
        <v>500001</v>
      </c>
      <c r="EL62" t="s">
        <v>124</v>
      </c>
      <c r="EM62" t="s">
        <v>125</v>
      </c>
      <c r="EO62" t="s">
        <v>3</v>
      </c>
      <c r="EQ62">
        <v>0</v>
      </c>
      <c r="ER62">
        <v>10.46</v>
      </c>
      <c r="ES62">
        <v>10.46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5</v>
      </c>
      <c r="FC62">
        <v>0</v>
      </c>
      <c r="FD62">
        <v>18</v>
      </c>
      <c r="FF62">
        <v>100</v>
      </c>
      <c r="FQ62">
        <v>0</v>
      </c>
      <c r="FR62">
        <f t="shared" si="81"/>
        <v>0</v>
      </c>
      <c r="FS62">
        <v>0</v>
      </c>
      <c r="FX62">
        <v>0</v>
      </c>
      <c r="FY62">
        <v>0</v>
      </c>
      <c r="GA62" t="s">
        <v>189</v>
      </c>
      <c r="GD62">
        <v>1</v>
      </c>
      <c r="GF62">
        <v>-1664268165</v>
      </c>
      <c r="GG62">
        <v>2</v>
      </c>
      <c r="GH62">
        <v>3</v>
      </c>
      <c r="GI62">
        <v>4</v>
      </c>
      <c r="GJ62">
        <v>0</v>
      </c>
      <c r="GK62">
        <v>0</v>
      </c>
      <c r="GL62">
        <f t="shared" si="82"/>
        <v>0</v>
      </c>
      <c r="GM62">
        <f t="shared" si="83"/>
        <v>6199.85</v>
      </c>
      <c r="GN62">
        <f t="shared" si="84"/>
        <v>6199.85</v>
      </c>
      <c r="GO62">
        <f t="shared" si="85"/>
        <v>0</v>
      </c>
      <c r="GP62">
        <f t="shared" si="86"/>
        <v>0</v>
      </c>
      <c r="GR62">
        <v>1</v>
      </c>
      <c r="GS62">
        <v>1</v>
      </c>
      <c r="GT62">
        <v>0</v>
      </c>
      <c r="GU62" t="s">
        <v>3</v>
      </c>
      <c r="GV62">
        <f t="shared" si="87"/>
        <v>0</v>
      </c>
      <c r="GW62">
        <v>1</v>
      </c>
      <c r="GX62">
        <f t="shared" si="88"/>
        <v>0</v>
      </c>
      <c r="HA62">
        <v>0</v>
      </c>
      <c r="HB62">
        <v>0</v>
      </c>
      <c r="HC62">
        <f t="shared" si="89"/>
        <v>0</v>
      </c>
      <c r="HE62" t="s">
        <v>127</v>
      </c>
      <c r="HF62" t="s">
        <v>127</v>
      </c>
      <c r="HM62" t="s">
        <v>3</v>
      </c>
      <c r="HN62" t="s">
        <v>3</v>
      </c>
      <c r="HO62" t="s">
        <v>3</v>
      </c>
      <c r="HP62" t="s">
        <v>3</v>
      </c>
      <c r="HQ62" t="s">
        <v>3</v>
      </c>
      <c r="IK62">
        <v>0</v>
      </c>
    </row>
    <row r="63" spans="1:245" x14ac:dyDescent="0.2">
      <c r="A63">
        <v>17</v>
      </c>
      <c r="B63">
        <v>1</v>
      </c>
      <c r="E63" t="s">
        <v>190</v>
      </c>
      <c r="F63" t="s">
        <v>191</v>
      </c>
      <c r="G63" t="s">
        <v>192</v>
      </c>
      <c r="H63" t="s">
        <v>122</v>
      </c>
      <c r="I63">
        <v>80</v>
      </c>
      <c r="J63">
        <v>0</v>
      </c>
      <c r="K63">
        <v>80</v>
      </c>
      <c r="O63">
        <f t="shared" si="55"/>
        <v>7196.77</v>
      </c>
      <c r="P63">
        <f t="shared" si="56"/>
        <v>7196.77</v>
      </c>
      <c r="Q63">
        <f t="shared" si="57"/>
        <v>0</v>
      </c>
      <c r="R63">
        <f t="shared" si="58"/>
        <v>0</v>
      </c>
      <c r="S63">
        <f t="shared" si="59"/>
        <v>0</v>
      </c>
      <c r="T63">
        <f t="shared" si="60"/>
        <v>0</v>
      </c>
      <c r="U63">
        <f t="shared" si="61"/>
        <v>0</v>
      </c>
      <c r="V63">
        <f t="shared" si="62"/>
        <v>0</v>
      </c>
      <c r="W63">
        <f t="shared" si="63"/>
        <v>0</v>
      </c>
      <c r="X63">
        <f t="shared" si="64"/>
        <v>0</v>
      </c>
      <c r="Y63">
        <f t="shared" si="65"/>
        <v>0</v>
      </c>
      <c r="AA63">
        <v>60075934</v>
      </c>
      <c r="AB63">
        <f t="shared" si="66"/>
        <v>9.41</v>
      </c>
      <c r="AC63">
        <f t="shared" si="67"/>
        <v>9.41</v>
      </c>
      <c r="AD63">
        <f t="shared" si="90"/>
        <v>0</v>
      </c>
      <c r="AE63">
        <f t="shared" si="91"/>
        <v>0</v>
      </c>
      <c r="AF63">
        <f t="shared" si="92"/>
        <v>0</v>
      </c>
      <c r="AG63">
        <f t="shared" si="68"/>
        <v>0</v>
      </c>
      <c r="AH63">
        <f t="shared" si="93"/>
        <v>0</v>
      </c>
      <c r="AI63">
        <f t="shared" si="94"/>
        <v>0</v>
      </c>
      <c r="AJ63">
        <f t="shared" si="69"/>
        <v>0</v>
      </c>
      <c r="AK63">
        <v>9.41</v>
      </c>
      <c r="AL63">
        <v>9.41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1</v>
      </c>
      <c r="AW63">
        <v>1</v>
      </c>
      <c r="AZ63">
        <v>1</v>
      </c>
      <c r="BA63">
        <v>1</v>
      </c>
      <c r="BB63">
        <v>1</v>
      </c>
      <c r="BC63">
        <v>9.56</v>
      </c>
      <c r="BD63" t="s">
        <v>3</v>
      </c>
      <c r="BE63" t="s">
        <v>3</v>
      </c>
      <c r="BF63" t="s">
        <v>3</v>
      </c>
      <c r="BG63" t="s">
        <v>3</v>
      </c>
      <c r="BH63">
        <v>3</v>
      </c>
      <c r="BI63">
        <v>1</v>
      </c>
      <c r="BJ63" t="s">
        <v>193</v>
      </c>
      <c r="BM63">
        <v>500001</v>
      </c>
      <c r="BN63">
        <v>0</v>
      </c>
      <c r="BO63" t="s">
        <v>17</v>
      </c>
      <c r="BP63">
        <v>1</v>
      </c>
      <c r="BQ63">
        <v>26</v>
      </c>
      <c r="BR63">
        <v>0</v>
      </c>
      <c r="BS63">
        <v>1</v>
      </c>
      <c r="BT63">
        <v>1</v>
      </c>
      <c r="BU63">
        <v>1</v>
      </c>
      <c r="BV63">
        <v>1</v>
      </c>
      <c r="BW63">
        <v>1</v>
      </c>
      <c r="BX63">
        <v>1</v>
      </c>
      <c r="BY63" t="s">
        <v>3</v>
      </c>
      <c r="BZ63">
        <v>0</v>
      </c>
      <c r="CA63">
        <v>0</v>
      </c>
      <c r="CB63" t="s">
        <v>3</v>
      </c>
      <c r="CE63">
        <v>0</v>
      </c>
      <c r="CF63">
        <v>0</v>
      </c>
      <c r="CG63">
        <v>0</v>
      </c>
      <c r="CM63">
        <v>0</v>
      </c>
      <c r="CN63" t="s">
        <v>3</v>
      </c>
      <c r="CO63">
        <v>0</v>
      </c>
      <c r="CP63">
        <f t="shared" si="70"/>
        <v>7196.77</v>
      </c>
      <c r="CQ63">
        <f t="shared" si="71"/>
        <v>89.959600000000009</v>
      </c>
      <c r="CR63">
        <f t="shared" si="72"/>
        <v>0</v>
      </c>
      <c r="CS63">
        <f t="shared" si="73"/>
        <v>0</v>
      </c>
      <c r="CT63">
        <f t="shared" si="74"/>
        <v>0</v>
      </c>
      <c r="CU63">
        <f t="shared" si="75"/>
        <v>0</v>
      </c>
      <c r="CV63">
        <f t="shared" si="76"/>
        <v>0</v>
      </c>
      <c r="CW63">
        <f t="shared" si="77"/>
        <v>0</v>
      </c>
      <c r="CX63">
        <f t="shared" si="78"/>
        <v>0</v>
      </c>
      <c r="CY63">
        <f t="shared" si="79"/>
        <v>0</v>
      </c>
      <c r="CZ63">
        <f t="shared" si="80"/>
        <v>0</v>
      </c>
      <c r="DC63" t="s">
        <v>3</v>
      </c>
      <c r="DD63" t="s">
        <v>3</v>
      </c>
      <c r="DE63" t="s">
        <v>3</v>
      </c>
      <c r="DF63" t="s">
        <v>3</v>
      </c>
      <c r="DG63" t="s">
        <v>3</v>
      </c>
      <c r="DH63" t="s">
        <v>3</v>
      </c>
      <c r="DI63" t="s">
        <v>3</v>
      </c>
      <c r="DJ63" t="s">
        <v>3</v>
      </c>
      <c r="DK63" t="s">
        <v>3</v>
      </c>
      <c r="DL63" t="s">
        <v>3</v>
      </c>
      <c r="DM63" t="s">
        <v>3</v>
      </c>
      <c r="DN63">
        <v>0</v>
      </c>
      <c r="DO63">
        <v>0</v>
      </c>
      <c r="DP63">
        <v>1</v>
      </c>
      <c r="DQ63">
        <v>1</v>
      </c>
      <c r="DU63">
        <v>1013</v>
      </c>
      <c r="DV63" t="s">
        <v>122</v>
      </c>
      <c r="DW63" t="s">
        <v>122</v>
      </c>
      <c r="DX63">
        <v>1</v>
      </c>
      <c r="DZ63" t="s">
        <v>3</v>
      </c>
      <c r="EA63" t="s">
        <v>3</v>
      </c>
      <c r="EB63" t="s">
        <v>3</v>
      </c>
      <c r="EC63" t="s">
        <v>3</v>
      </c>
      <c r="EE63">
        <v>48890661</v>
      </c>
      <c r="EF63">
        <v>26</v>
      </c>
      <c r="EG63" t="s">
        <v>45</v>
      </c>
      <c r="EH63">
        <v>0</v>
      </c>
      <c r="EI63" t="s">
        <v>3</v>
      </c>
      <c r="EJ63">
        <v>1</v>
      </c>
      <c r="EK63">
        <v>500001</v>
      </c>
      <c r="EL63" t="s">
        <v>124</v>
      </c>
      <c r="EM63" t="s">
        <v>125</v>
      </c>
      <c r="EO63" t="s">
        <v>3</v>
      </c>
      <c r="EQ63">
        <v>0</v>
      </c>
      <c r="ER63">
        <v>9.41</v>
      </c>
      <c r="ES63">
        <v>9.41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5</v>
      </c>
      <c r="FC63">
        <v>0</v>
      </c>
      <c r="FD63">
        <v>18</v>
      </c>
      <c r="FF63">
        <v>90</v>
      </c>
      <c r="FQ63">
        <v>0</v>
      </c>
      <c r="FR63">
        <f t="shared" si="81"/>
        <v>0</v>
      </c>
      <c r="FS63">
        <v>0</v>
      </c>
      <c r="FX63">
        <v>0</v>
      </c>
      <c r="FY63">
        <v>0</v>
      </c>
      <c r="GA63" t="s">
        <v>194</v>
      </c>
      <c r="GD63">
        <v>1</v>
      </c>
      <c r="GF63">
        <v>-158854064</v>
      </c>
      <c r="GG63">
        <v>2</v>
      </c>
      <c r="GH63">
        <v>3</v>
      </c>
      <c r="GI63">
        <v>4</v>
      </c>
      <c r="GJ63">
        <v>0</v>
      </c>
      <c r="GK63">
        <v>0</v>
      </c>
      <c r="GL63">
        <f t="shared" si="82"/>
        <v>0</v>
      </c>
      <c r="GM63">
        <f t="shared" si="83"/>
        <v>7196.77</v>
      </c>
      <c r="GN63">
        <f t="shared" si="84"/>
        <v>7196.77</v>
      </c>
      <c r="GO63">
        <f t="shared" si="85"/>
        <v>0</v>
      </c>
      <c r="GP63">
        <f t="shared" si="86"/>
        <v>0</v>
      </c>
      <c r="GR63">
        <v>1</v>
      </c>
      <c r="GS63">
        <v>1</v>
      </c>
      <c r="GT63">
        <v>0</v>
      </c>
      <c r="GU63" t="s">
        <v>3</v>
      </c>
      <c r="GV63">
        <f t="shared" si="87"/>
        <v>0</v>
      </c>
      <c r="GW63">
        <v>1</v>
      </c>
      <c r="GX63">
        <f t="shared" si="88"/>
        <v>0</v>
      </c>
      <c r="HA63">
        <v>0</v>
      </c>
      <c r="HB63">
        <v>0</v>
      </c>
      <c r="HC63">
        <f t="shared" si="89"/>
        <v>0</v>
      </c>
      <c r="HE63" t="s">
        <v>127</v>
      </c>
      <c r="HF63" t="s">
        <v>127</v>
      </c>
      <c r="HM63" t="s">
        <v>3</v>
      </c>
      <c r="HN63" t="s">
        <v>3</v>
      </c>
      <c r="HO63" t="s">
        <v>3</v>
      </c>
      <c r="HP63" t="s">
        <v>3</v>
      </c>
      <c r="HQ63" t="s">
        <v>3</v>
      </c>
      <c r="IK63">
        <v>0</v>
      </c>
    </row>
    <row r="64" spans="1:245" x14ac:dyDescent="0.2">
      <c r="A64">
        <v>17</v>
      </c>
      <c r="B64">
        <v>1</v>
      </c>
      <c r="E64" t="s">
        <v>195</v>
      </c>
      <c r="F64" t="s">
        <v>196</v>
      </c>
      <c r="G64" t="s">
        <v>197</v>
      </c>
      <c r="H64" t="s">
        <v>122</v>
      </c>
      <c r="I64">
        <v>62</v>
      </c>
      <c r="J64">
        <v>0</v>
      </c>
      <c r="K64">
        <v>62</v>
      </c>
      <c r="O64">
        <f t="shared" si="55"/>
        <v>3099.93</v>
      </c>
      <c r="P64">
        <f t="shared" si="56"/>
        <v>3099.93</v>
      </c>
      <c r="Q64">
        <f t="shared" si="57"/>
        <v>0</v>
      </c>
      <c r="R64">
        <f t="shared" si="58"/>
        <v>0</v>
      </c>
      <c r="S64">
        <f t="shared" si="59"/>
        <v>0</v>
      </c>
      <c r="T64">
        <f t="shared" si="60"/>
        <v>0</v>
      </c>
      <c r="U64">
        <f t="shared" si="61"/>
        <v>0</v>
      </c>
      <c r="V64">
        <f t="shared" si="62"/>
        <v>0</v>
      </c>
      <c r="W64">
        <f t="shared" si="63"/>
        <v>0</v>
      </c>
      <c r="X64">
        <f t="shared" si="64"/>
        <v>0</v>
      </c>
      <c r="Y64">
        <f t="shared" si="65"/>
        <v>0</v>
      </c>
      <c r="AA64">
        <v>60075934</v>
      </c>
      <c r="AB64">
        <f t="shared" si="66"/>
        <v>5.23</v>
      </c>
      <c r="AC64">
        <f t="shared" si="67"/>
        <v>5.23</v>
      </c>
      <c r="AD64">
        <f t="shared" si="90"/>
        <v>0</v>
      </c>
      <c r="AE64">
        <f t="shared" si="91"/>
        <v>0</v>
      </c>
      <c r="AF64">
        <f t="shared" si="92"/>
        <v>0</v>
      </c>
      <c r="AG64">
        <f t="shared" si="68"/>
        <v>0</v>
      </c>
      <c r="AH64">
        <f t="shared" si="93"/>
        <v>0</v>
      </c>
      <c r="AI64">
        <f t="shared" si="94"/>
        <v>0</v>
      </c>
      <c r="AJ64">
        <f t="shared" si="69"/>
        <v>0</v>
      </c>
      <c r="AK64">
        <v>5.23</v>
      </c>
      <c r="AL64">
        <v>5.23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1</v>
      </c>
      <c r="AW64">
        <v>1</v>
      </c>
      <c r="AZ64">
        <v>1</v>
      </c>
      <c r="BA64">
        <v>1</v>
      </c>
      <c r="BB64">
        <v>1</v>
      </c>
      <c r="BC64">
        <v>9.56</v>
      </c>
      <c r="BD64" t="s">
        <v>3</v>
      </c>
      <c r="BE64" t="s">
        <v>3</v>
      </c>
      <c r="BF64" t="s">
        <v>3</v>
      </c>
      <c r="BG64" t="s">
        <v>3</v>
      </c>
      <c r="BH64">
        <v>3</v>
      </c>
      <c r="BI64">
        <v>1</v>
      </c>
      <c r="BJ64" t="s">
        <v>198</v>
      </c>
      <c r="BM64">
        <v>500001</v>
      </c>
      <c r="BN64">
        <v>0</v>
      </c>
      <c r="BO64" t="s">
        <v>17</v>
      </c>
      <c r="BP64">
        <v>1</v>
      </c>
      <c r="BQ64">
        <v>26</v>
      </c>
      <c r="BR64">
        <v>0</v>
      </c>
      <c r="BS64">
        <v>1</v>
      </c>
      <c r="BT64">
        <v>1</v>
      </c>
      <c r="BU64">
        <v>1</v>
      </c>
      <c r="BV64">
        <v>1</v>
      </c>
      <c r="BW64">
        <v>1</v>
      </c>
      <c r="BX64">
        <v>1</v>
      </c>
      <c r="BY64" t="s">
        <v>3</v>
      </c>
      <c r="BZ64">
        <v>0</v>
      </c>
      <c r="CA64">
        <v>0</v>
      </c>
      <c r="CB64" t="s">
        <v>3</v>
      </c>
      <c r="CE64">
        <v>0</v>
      </c>
      <c r="CF64">
        <v>0</v>
      </c>
      <c r="CG64">
        <v>0</v>
      </c>
      <c r="CM64">
        <v>0</v>
      </c>
      <c r="CN64" t="s">
        <v>3</v>
      </c>
      <c r="CO64">
        <v>0</v>
      </c>
      <c r="CP64">
        <f t="shared" si="70"/>
        <v>3099.93</v>
      </c>
      <c r="CQ64">
        <f t="shared" si="71"/>
        <v>49.99880000000001</v>
      </c>
      <c r="CR64">
        <f t="shared" si="72"/>
        <v>0</v>
      </c>
      <c r="CS64">
        <f t="shared" si="73"/>
        <v>0</v>
      </c>
      <c r="CT64">
        <f t="shared" si="74"/>
        <v>0</v>
      </c>
      <c r="CU64">
        <f t="shared" si="75"/>
        <v>0</v>
      </c>
      <c r="CV64">
        <f t="shared" si="76"/>
        <v>0</v>
      </c>
      <c r="CW64">
        <f t="shared" si="77"/>
        <v>0</v>
      </c>
      <c r="CX64">
        <f t="shared" si="78"/>
        <v>0</v>
      </c>
      <c r="CY64">
        <f t="shared" si="79"/>
        <v>0</v>
      </c>
      <c r="CZ64">
        <f t="shared" si="80"/>
        <v>0</v>
      </c>
      <c r="DC64" t="s">
        <v>3</v>
      </c>
      <c r="DD64" t="s">
        <v>3</v>
      </c>
      <c r="DE64" t="s">
        <v>3</v>
      </c>
      <c r="DF64" t="s">
        <v>3</v>
      </c>
      <c r="DG64" t="s">
        <v>3</v>
      </c>
      <c r="DH64" t="s">
        <v>3</v>
      </c>
      <c r="DI64" t="s">
        <v>3</v>
      </c>
      <c r="DJ64" t="s">
        <v>3</v>
      </c>
      <c r="DK64" t="s">
        <v>3</v>
      </c>
      <c r="DL64" t="s">
        <v>3</v>
      </c>
      <c r="DM64" t="s">
        <v>3</v>
      </c>
      <c r="DN64">
        <v>0</v>
      </c>
      <c r="DO64">
        <v>0</v>
      </c>
      <c r="DP64">
        <v>1</v>
      </c>
      <c r="DQ64">
        <v>1</v>
      </c>
      <c r="DU64">
        <v>1013</v>
      </c>
      <c r="DV64" t="s">
        <v>122</v>
      </c>
      <c r="DW64" t="s">
        <v>122</v>
      </c>
      <c r="DX64">
        <v>1</v>
      </c>
      <c r="DZ64" t="s">
        <v>3</v>
      </c>
      <c r="EA64" t="s">
        <v>3</v>
      </c>
      <c r="EB64" t="s">
        <v>3</v>
      </c>
      <c r="EC64" t="s">
        <v>3</v>
      </c>
      <c r="EE64">
        <v>48890661</v>
      </c>
      <c r="EF64">
        <v>26</v>
      </c>
      <c r="EG64" t="s">
        <v>45</v>
      </c>
      <c r="EH64">
        <v>0</v>
      </c>
      <c r="EI64" t="s">
        <v>3</v>
      </c>
      <c r="EJ64">
        <v>1</v>
      </c>
      <c r="EK64">
        <v>500001</v>
      </c>
      <c r="EL64" t="s">
        <v>124</v>
      </c>
      <c r="EM64" t="s">
        <v>125</v>
      </c>
      <c r="EO64" t="s">
        <v>3</v>
      </c>
      <c r="EQ64">
        <v>0</v>
      </c>
      <c r="ER64">
        <v>5.23</v>
      </c>
      <c r="ES64">
        <v>5.23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5</v>
      </c>
      <c r="FC64">
        <v>0</v>
      </c>
      <c r="FD64">
        <v>18</v>
      </c>
      <c r="FF64">
        <v>50</v>
      </c>
      <c r="FQ64">
        <v>0</v>
      </c>
      <c r="FR64">
        <f t="shared" si="81"/>
        <v>0</v>
      </c>
      <c r="FS64">
        <v>0</v>
      </c>
      <c r="FX64">
        <v>0</v>
      </c>
      <c r="FY64">
        <v>0</v>
      </c>
      <c r="GA64" t="s">
        <v>199</v>
      </c>
      <c r="GD64">
        <v>1</v>
      </c>
      <c r="GF64">
        <v>-1463391796</v>
      </c>
      <c r="GG64">
        <v>2</v>
      </c>
      <c r="GH64">
        <v>3</v>
      </c>
      <c r="GI64">
        <v>4</v>
      </c>
      <c r="GJ64">
        <v>0</v>
      </c>
      <c r="GK64">
        <v>0</v>
      </c>
      <c r="GL64">
        <f t="shared" si="82"/>
        <v>0</v>
      </c>
      <c r="GM64">
        <f t="shared" si="83"/>
        <v>3099.93</v>
      </c>
      <c r="GN64">
        <f t="shared" si="84"/>
        <v>3099.93</v>
      </c>
      <c r="GO64">
        <f t="shared" si="85"/>
        <v>0</v>
      </c>
      <c r="GP64">
        <f t="shared" si="86"/>
        <v>0</v>
      </c>
      <c r="GR64">
        <v>1</v>
      </c>
      <c r="GS64">
        <v>1</v>
      </c>
      <c r="GT64">
        <v>0</v>
      </c>
      <c r="GU64" t="s">
        <v>3</v>
      </c>
      <c r="GV64">
        <f t="shared" si="87"/>
        <v>0</v>
      </c>
      <c r="GW64">
        <v>1</v>
      </c>
      <c r="GX64">
        <f t="shared" si="88"/>
        <v>0</v>
      </c>
      <c r="HA64">
        <v>0</v>
      </c>
      <c r="HB64">
        <v>0</v>
      </c>
      <c r="HC64">
        <f t="shared" si="89"/>
        <v>0</v>
      </c>
      <c r="HE64" t="s">
        <v>127</v>
      </c>
      <c r="HF64" t="s">
        <v>127</v>
      </c>
      <c r="HM64" t="s">
        <v>3</v>
      </c>
      <c r="HN64" t="s">
        <v>3</v>
      </c>
      <c r="HO64" t="s">
        <v>3</v>
      </c>
      <c r="HP64" t="s">
        <v>3</v>
      </c>
      <c r="HQ64" t="s">
        <v>3</v>
      </c>
      <c r="IK64">
        <v>0</v>
      </c>
    </row>
    <row r="65" spans="1:245" x14ac:dyDescent="0.2">
      <c r="A65">
        <v>17</v>
      </c>
      <c r="B65">
        <v>1</v>
      </c>
      <c r="E65" t="s">
        <v>200</v>
      </c>
      <c r="F65" t="s">
        <v>201</v>
      </c>
      <c r="G65" t="s">
        <v>202</v>
      </c>
      <c r="H65" t="s">
        <v>122</v>
      </c>
      <c r="I65">
        <v>80</v>
      </c>
      <c r="J65">
        <v>0</v>
      </c>
      <c r="K65">
        <v>80</v>
      </c>
      <c r="O65">
        <f t="shared" si="55"/>
        <v>3999.9</v>
      </c>
      <c r="P65">
        <f t="shared" si="56"/>
        <v>3999.9</v>
      </c>
      <c r="Q65">
        <f t="shared" si="57"/>
        <v>0</v>
      </c>
      <c r="R65">
        <f t="shared" si="58"/>
        <v>0</v>
      </c>
      <c r="S65">
        <f t="shared" si="59"/>
        <v>0</v>
      </c>
      <c r="T65">
        <f t="shared" si="60"/>
        <v>0</v>
      </c>
      <c r="U65">
        <f t="shared" si="61"/>
        <v>0</v>
      </c>
      <c r="V65">
        <f t="shared" si="62"/>
        <v>0</v>
      </c>
      <c r="W65">
        <f t="shared" si="63"/>
        <v>0</v>
      </c>
      <c r="X65">
        <f t="shared" si="64"/>
        <v>0</v>
      </c>
      <c r="Y65">
        <f t="shared" si="65"/>
        <v>0</v>
      </c>
      <c r="AA65">
        <v>60075934</v>
      </c>
      <c r="AB65">
        <f t="shared" si="66"/>
        <v>5.23</v>
      </c>
      <c r="AC65">
        <f t="shared" si="67"/>
        <v>5.23</v>
      </c>
      <c r="AD65">
        <f t="shared" si="90"/>
        <v>0</v>
      </c>
      <c r="AE65">
        <f t="shared" si="91"/>
        <v>0</v>
      </c>
      <c r="AF65">
        <f t="shared" si="92"/>
        <v>0</v>
      </c>
      <c r="AG65">
        <f t="shared" si="68"/>
        <v>0</v>
      </c>
      <c r="AH65">
        <f t="shared" si="93"/>
        <v>0</v>
      </c>
      <c r="AI65">
        <f t="shared" si="94"/>
        <v>0</v>
      </c>
      <c r="AJ65">
        <f t="shared" si="69"/>
        <v>0</v>
      </c>
      <c r="AK65">
        <v>5.23</v>
      </c>
      <c r="AL65">
        <v>5.23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1</v>
      </c>
      <c r="AW65">
        <v>1</v>
      </c>
      <c r="AZ65">
        <v>1</v>
      </c>
      <c r="BA65">
        <v>1</v>
      </c>
      <c r="BB65">
        <v>1</v>
      </c>
      <c r="BC65">
        <v>9.56</v>
      </c>
      <c r="BD65" t="s">
        <v>3</v>
      </c>
      <c r="BE65" t="s">
        <v>3</v>
      </c>
      <c r="BF65" t="s">
        <v>3</v>
      </c>
      <c r="BG65" t="s">
        <v>3</v>
      </c>
      <c r="BH65">
        <v>3</v>
      </c>
      <c r="BI65">
        <v>1</v>
      </c>
      <c r="BJ65" t="s">
        <v>203</v>
      </c>
      <c r="BM65">
        <v>500001</v>
      </c>
      <c r="BN65">
        <v>0</v>
      </c>
      <c r="BO65" t="s">
        <v>17</v>
      </c>
      <c r="BP65">
        <v>1</v>
      </c>
      <c r="BQ65">
        <v>26</v>
      </c>
      <c r="BR65">
        <v>0</v>
      </c>
      <c r="BS65">
        <v>1</v>
      </c>
      <c r="BT65">
        <v>1</v>
      </c>
      <c r="BU65">
        <v>1</v>
      </c>
      <c r="BV65">
        <v>1</v>
      </c>
      <c r="BW65">
        <v>1</v>
      </c>
      <c r="BX65">
        <v>1</v>
      </c>
      <c r="BY65" t="s">
        <v>3</v>
      </c>
      <c r="BZ65">
        <v>0</v>
      </c>
      <c r="CA65">
        <v>0</v>
      </c>
      <c r="CB65" t="s">
        <v>3</v>
      </c>
      <c r="CE65">
        <v>0</v>
      </c>
      <c r="CF65">
        <v>0</v>
      </c>
      <c r="CG65">
        <v>0</v>
      </c>
      <c r="CM65">
        <v>0</v>
      </c>
      <c r="CN65" t="s">
        <v>3</v>
      </c>
      <c r="CO65">
        <v>0</v>
      </c>
      <c r="CP65">
        <f t="shared" si="70"/>
        <v>3999.9</v>
      </c>
      <c r="CQ65">
        <f t="shared" si="71"/>
        <v>49.99880000000001</v>
      </c>
      <c r="CR65">
        <f t="shared" si="72"/>
        <v>0</v>
      </c>
      <c r="CS65">
        <f t="shared" si="73"/>
        <v>0</v>
      </c>
      <c r="CT65">
        <f t="shared" si="74"/>
        <v>0</v>
      </c>
      <c r="CU65">
        <f t="shared" si="75"/>
        <v>0</v>
      </c>
      <c r="CV65">
        <f t="shared" si="76"/>
        <v>0</v>
      </c>
      <c r="CW65">
        <f t="shared" si="77"/>
        <v>0</v>
      </c>
      <c r="CX65">
        <f t="shared" si="78"/>
        <v>0</v>
      </c>
      <c r="CY65">
        <f t="shared" si="79"/>
        <v>0</v>
      </c>
      <c r="CZ65">
        <f t="shared" si="80"/>
        <v>0</v>
      </c>
      <c r="DC65" t="s">
        <v>3</v>
      </c>
      <c r="DD65" t="s">
        <v>3</v>
      </c>
      <c r="DE65" t="s">
        <v>3</v>
      </c>
      <c r="DF65" t="s">
        <v>3</v>
      </c>
      <c r="DG65" t="s">
        <v>3</v>
      </c>
      <c r="DH65" t="s">
        <v>3</v>
      </c>
      <c r="DI65" t="s">
        <v>3</v>
      </c>
      <c r="DJ65" t="s">
        <v>3</v>
      </c>
      <c r="DK65" t="s">
        <v>3</v>
      </c>
      <c r="DL65" t="s">
        <v>3</v>
      </c>
      <c r="DM65" t="s">
        <v>3</v>
      </c>
      <c r="DN65">
        <v>0</v>
      </c>
      <c r="DO65">
        <v>0</v>
      </c>
      <c r="DP65">
        <v>1</v>
      </c>
      <c r="DQ65">
        <v>1</v>
      </c>
      <c r="DU65">
        <v>1013</v>
      </c>
      <c r="DV65" t="s">
        <v>122</v>
      </c>
      <c r="DW65" t="s">
        <v>122</v>
      </c>
      <c r="DX65">
        <v>1</v>
      </c>
      <c r="DZ65" t="s">
        <v>3</v>
      </c>
      <c r="EA65" t="s">
        <v>3</v>
      </c>
      <c r="EB65" t="s">
        <v>3</v>
      </c>
      <c r="EC65" t="s">
        <v>3</v>
      </c>
      <c r="EE65">
        <v>48890661</v>
      </c>
      <c r="EF65">
        <v>26</v>
      </c>
      <c r="EG65" t="s">
        <v>45</v>
      </c>
      <c r="EH65">
        <v>0</v>
      </c>
      <c r="EI65" t="s">
        <v>3</v>
      </c>
      <c r="EJ65">
        <v>1</v>
      </c>
      <c r="EK65">
        <v>500001</v>
      </c>
      <c r="EL65" t="s">
        <v>124</v>
      </c>
      <c r="EM65" t="s">
        <v>125</v>
      </c>
      <c r="EO65" t="s">
        <v>3</v>
      </c>
      <c r="EQ65">
        <v>0</v>
      </c>
      <c r="ER65">
        <v>5.23</v>
      </c>
      <c r="ES65">
        <v>5.23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5</v>
      </c>
      <c r="FC65">
        <v>0</v>
      </c>
      <c r="FD65">
        <v>18</v>
      </c>
      <c r="FF65">
        <v>50</v>
      </c>
      <c r="FQ65">
        <v>0</v>
      </c>
      <c r="FR65">
        <f t="shared" si="81"/>
        <v>0</v>
      </c>
      <c r="FS65">
        <v>0</v>
      </c>
      <c r="FX65">
        <v>0</v>
      </c>
      <c r="FY65">
        <v>0</v>
      </c>
      <c r="GA65" t="s">
        <v>199</v>
      </c>
      <c r="GD65">
        <v>1</v>
      </c>
      <c r="GF65">
        <v>1004018341</v>
      </c>
      <c r="GG65">
        <v>2</v>
      </c>
      <c r="GH65">
        <v>3</v>
      </c>
      <c r="GI65">
        <v>4</v>
      </c>
      <c r="GJ65">
        <v>0</v>
      </c>
      <c r="GK65">
        <v>0</v>
      </c>
      <c r="GL65">
        <f t="shared" si="82"/>
        <v>0</v>
      </c>
      <c r="GM65">
        <f t="shared" si="83"/>
        <v>3999.9</v>
      </c>
      <c r="GN65">
        <f t="shared" si="84"/>
        <v>3999.9</v>
      </c>
      <c r="GO65">
        <f t="shared" si="85"/>
        <v>0</v>
      </c>
      <c r="GP65">
        <f t="shared" si="86"/>
        <v>0</v>
      </c>
      <c r="GR65">
        <v>1</v>
      </c>
      <c r="GS65">
        <v>1</v>
      </c>
      <c r="GT65">
        <v>0</v>
      </c>
      <c r="GU65" t="s">
        <v>3</v>
      </c>
      <c r="GV65">
        <f t="shared" si="87"/>
        <v>0</v>
      </c>
      <c r="GW65">
        <v>1</v>
      </c>
      <c r="GX65">
        <f t="shared" si="88"/>
        <v>0</v>
      </c>
      <c r="HA65">
        <v>0</v>
      </c>
      <c r="HB65">
        <v>0</v>
      </c>
      <c r="HC65">
        <f t="shared" si="89"/>
        <v>0</v>
      </c>
      <c r="HE65" t="s">
        <v>127</v>
      </c>
      <c r="HF65" t="s">
        <v>127</v>
      </c>
      <c r="HM65" t="s">
        <v>3</v>
      </c>
      <c r="HN65" t="s">
        <v>3</v>
      </c>
      <c r="HO65" t="s">
        <v>3</v>
      </c>
      <c r="HP65" t="s">
        <v>3</v>
      </c>
      <c r="HQ65" t="s">
        <v>3</v>
      </c>
      <c r="IK65">
        <v>0</v>
      </c>
    </row>
    <row r="66" spans="1:245" x14ac:dyDescent="0.2">
      <c r="A66">
        <v>17</v>
      </c>
      <c r="B66">
        <v>1</v>
      </c>
      <c r="E66" t="s">
        <v>204</v>
      </c>
      <c r="F66" t="s">
        <v>205</v>
      </c>
      <c r="G66" t="s">
        <v>206</v>
      </c>
      <c r="H66" t="s">
        <v>122</v>
      </c>
      <c r="I66">
        <v>62</v>
      </c>
      <c r="J66">
        <v>0</v>
      </c>
      <c r="K66">
        <v>62</v>
      </c>
      <c r="O66">
        <f t="shared" si="55"/>
        <v>1238.78</v>
      </c>
      <c r="P66">
        <f t="shared" si="56"/>
        <v>1238.78</v>
      </c>
      <c r="Q66">
        <f t="shared" si="57"/>
        <v>0</v>
      </c>
      <c r="R66">
        <f t="shared" si="58"/>
        <v>0</v>
      </c>
      <c r="S66">
        <f t="shared" si="59"/>
        <v>0</v>
      </c>
      <c r="T66">
        <f t="shared" si="60"/>
        <v>0</v>
      </c>
      <c r="U66">
        <f t="shared" si="61"/>
        <v>0</v>
      </c>
      <c r="V66">
        <f t="shared" si="62"/>
        <v>0</v>
      </c>
      <c r="W66">
        <f t="shared" si="63"/>
        <v>0</v>
      </c>
      <c r="X66">
        <f t="shared" si="64"/>
        <v>0</v>
      </c>
      <c r="Y66">
        <f t="shared" si="65"/>
        <v>0</v>
      </c>
      <c r="AA66">
        <v>60075934</v>
      </c>
      <c r="AB66">
        <f t="shared" si="66"/>
        <v>2.09</v>
      </c>
      <c r="AC66">
        <f t="shared" si="67"/>
        <v>2.09</v>
      </c>
      <c r="AD66">
        <f t="shared" si="90"/>
        <v>0</v>
      </c>
      <c r="AE66">
        <f t="shared" si="91"/>
        <v>0</v>
      </c>
      <c r="AF66">
        <f t="shared" si="92"/>
        <v>0</v>
      </c>
      <c r="AG66">
        <f t="shared" si="68"/>
        <v>0</v>
      </c>
      <c r="AH66">
        <f t="shared" si="93"/>
        <v>0</v>
      </c>
      <c r="AI66">
        <f t="shared" si="94"/>
        <v>0</v>
      </c>
      <c r="AJ66">
        <f t="shared" si="69"/>
        <v>0</v>
      </c>
      <c r="AK66">
        <v>2.09</v>
      </c>
      <c r="AL66">
        <v>2.09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1</v>
      </c>
      <c r="AW66">
        <v>1</v>
      </c>
      <c r="AZ66">
        <v>1</v>
      </c>
      <c r="BA66">
        <v>1</v>
      </c>
      <c r="BB66">
        <v>1</v>
      </c>
      <c r="BC66">
        <v>9.56</v>
      </c>
      <c r="BD66" t="s">
        <v>3</v>
      </c>
      <c r="BE66" t="s">
        <v>3</v>
      </c>
      <c r="BF66" t="s">
        <v>3</v>
      </c>
      <c r="BG66" t="s">
        <v>3</v>
      </c>
      <c r="BH66">
        <v>3</v>
      </c>
      <c r="BI66">
        <v>1</v>
      </c>
      <c r="BJ66" t="s">
        <v>207</v>
      </c>
      <c r="BM66">
        <v>500001</v>
      </c>
      <c r="BN66">
        <v>0</v>
      </c>
      <c r="BO66" t="s">
        <v>17</v>
      </c>
      <c r="BP66">
        <v>1</v>
      </c>
      <c r="BQ66">
        <v>26</v>
      </c>
      <c r="BR66">
        <v>0</v>
      </c>
      <c r="BS66">
        <v>1</v>
      </c>
      <c r="BT66">
        <v>1</v>
      </c>
      <c r="BU66">
        <v>1</v>
      </c>
      <c r="BV66">
        <v>1</v>
      </c>
      <c r="BW66">
        <v>1</v>
      </c>
      <c r="BX66">
        <v>1</v>
      </c>
      <c r="BY66" t="s">
        <v>3</v>
      </c>
      <c r="BZ66">
        <v>0</v>
      </c>
      <c r="CA66">
        <v>0</v>
      </c>
      <c r="CB66" t="s">
        <v>3</v>
      </c>
      <c r="CE66">
        <v>0</v>
      </c>
      <c r="CF66">
        <v>0</v>
      </c>
      <c r="CG66">
        <v>0</v>
      </c>
      <c r="CM66">
        <v>0</v>
      </c>
      <c r="CN66" t="s">
        <v>3</v>
      </c>
      <c r="CO66">
        <v>0</v>
      </c>
      <c r="CP66">
        <f t="shared" si="70"/>
        <v>1238.78</v>
      </c>
      <c r="CQ66">
        <f t="shared" si="71"/>
        <v>19.980399999999999</v>
      </c>
      <c r="CR66">
        <f t="shared" si="72"/>
        <v>0</v>
      </c>
      <c r="CS66">
        <f t="shared" si="73"/>
        <v>0</v>
      </c>
      <c r="CT66">
        <f t="shared" si="74"/>
        <v>0</v>
      </c>
      <c r="CU66">
        <f t="shared" si="75"/>
        <v>0</v>
      </c>
      <c r="CV66">
        <f t="shared" si="76"/>
        <v>0</v>
      </c>
      <c r="CW66">
        <f t="shared" si="77"/>
        <v>0</v>
      </c>
      <c r="CX66">
        <f t="shared" si="78"/>
        <v>0</v>
      </c>
      <c r="CY66">
        <f t="shared" si="79"/>
        <v>0</v>
      </c>
      <c r="CZ66">
        <f t="shared" si="80"/>
        <v>0</v>
      </c>
      <c r="DC66" t="s">
        <v>3</v>
      </c>
      <c r="DD66" t="s">
        <v>3</v>
      </c>
      <c r="DE66" t="s">
        <v>3</v>
      </c>
      <c r="DF66" t="s">
        <v>3</v>
      </c>
      <c r="DG66" t="s">
        <v>3</v>
      </c>
      <c r="DH66" t="s">
        <v>3</v>
      </c>
      <c r="DI66" t="s">
        <v>3</v>
      </c>
      <c r="DJ66" t="s">
        <v>3</v>
      </c>
      <c r="DK66" t="s">
        <v>3</v>
      </c>
      <c r="DL66" t="s">
        <v>3</v>
      </c>
      <c r="DM66" t="s">
        <v>3</v>
      </c>
      <c r="DN66">
        <v>0</v>
      </c>
      <c r="DO66">
        <v>0</v>
      </c>
      <c r="DP66">
        <v>1</v>
      </c>
      <c r="DQ66">
        <v>1</v>
      </c>
      <c r="DU66">
        <v>1013</v>
      </c>
      <c r="DV66" t="s">
        <v>122</v>
      </c>
      <c r="DW66" t="s">
        <v>122</v>
      </c>
      <c r="DX66">
        <v>1</v>
      </c>
      <c r="DZ66" t="s">
        <v>3</v>
      </c>
      <c r="EA66" t="s">
        <v>3</v>
      </c>
      <c r="EB66" t="s">
        <v>3</v>
      </c>
      <c r="EC66" t="s">
        <v>3</v>
      </c>
      <c r="EE66">
        <v>48890661</v>
      </c>
      <c r="EF66">
        <v>26</v>
      </c>
      <c r="EG66" t="s">
        <v>45</v>
      </c>
      <c r="EH66">
        <v>0</v>
      </c>
      <c r="EI66" t="s">
        <v>3</v>
      </c>
      <c r="EJ66">
        <v>1</v>
      </c>
      <c r="EK66">
        <v>500001</v>
      </c>
      <c r="EL66" t="s">
        <v>124</v>
      </c>
      <c r="EM66" t="s">
        <v>125</v>
      </c>
      <c r="EO66" t="s">
        <v>3</v>
      </c>
      <c r="EQ66">
        <v>0</v>
      </c>
      <c r="ER66">
        <v>2.09</v>
      </c>
      <c r="ES66">
        <v>2.09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5</v>
      </c>
      <c r="FC66">
        <v>0</v>
      </c>
      <c r="FD66">
        <v>18</v>
      </c>
      <c r="FF66">
        <v>20</v>
      </c>
      <c r="FQ66">
        <v>0</v>
      </c>
      <c r="FR66">
        <f t="shared" si="81"/>
        <v>0</v>
      </c>
      <c r="FS66">
        <v>0</v>
      </c>
      <c r="FX66">
        <v>0</v>
      </c>
      <c r="FY66">
        <v>0</v>
      </c>
      <c r="GA66" t="s">
        <v>208</v>
      </c>
      <c r="GD66">
        <v>1</v>
      </c>
      <c r="GF66">
        <v>-483334669</v>
      </c>
      <c r="GG66">
        <v>2</v>
      </c>
      <c r="GH66">
        <v>3</v>
      </c>
      <c r="GI66">
        <v>4</v>
      </c>
      <c r="GJ66">
        <v>0</v>
      </c>
      <c r="GK66">
        <v>0</v>
      </c>
      <c r="GL66">
        <f t="shared" si="82"/>
        <v>0</v>
      </c>
      <c r="GM66">
        <f t="shared" si="83"/>
        <v>1238.78</v>
      </c>
      <c r="GN66">
        <f t="shared" si="84"/>
        <v>1238.78</v>
      </c>
      <c r="GO66">
        <f t="shared" si="85"/>
        <v>0</v>
      </c>
      <c r="GP66">
        <f t="shared" si="86"/>
        <v>0</v>
      </c>
      <c r="GR66">
        <v>1</v>
      </c>
      <c r="GS66">
        <v>1</v>
      </c>
      <c r="GT66">
        <v>0</v>
      </c>
      <c r="GU66" t="s">
        <v>3</v>
      </c>
      <c r="GV66">
        <f t="shared" si="87"/>
        <v>0</v>
      </c>
      <c r="GW66">
        <v>1</v>
      </c>
      <c r="GX66">
        <f t="shared" si="88"/>
        <v>0</v>
      </c>
      <c r="HA66">
        <v>0</v>
      </c>
      <c r="HB66">
        <v>0</v>
      </c>
      <c r="HC66">
        <f t="shared" si="89"/>
        <v>0</v>
      </c>
      <c r="HE66" t="s">
        <v>127</v>
      </c>
      <c r="HF66" t="s">
        <v>127</v>
      </c>
      <c r="HM66" t="s">
        <v>3</v>
      </c>
      <c r="HN66" t="s">
        <v>3</v>
      </c>
      <c r="HO66" t="s">
        <v>3</v>
      </c>
      <c r="HP66" t="s">
        <v>3</v>
      </c>
      <c r="HQ66" t="s">
        <v>3</v>
      </c>
      <c r="IK66">
        <v>0</v>
      </c>
    </row>
    <row r="67" spans="1:245" x14ac:dyDescent="0.2">
      <c r="A67">
        <v>17</v>
      </c>
      <c r="B67">
        <v>1</v>
      </c>
      <c r="E67" t="s">
        <v>209</v>
      </c>
      <c r="F67" t="s">
        <v>210</v>
      </c>
      <c r="G67" t="s">
        <v>211</v>
      </c>
      <c r="H67" t="s">
        <v>122</v>
      </c>
      <c r="I67">
        <v>80</v>
      </c>
      <c r="J67">
        <v>0</v>
      </c>
      <c r="K67">
        <v>80</v>
      </c>
      <c r="O67">
        <f t="shared" si="55"/>
        <v>1598.43</v>
      </c>
      <c r="P67">
        <f t="shared" si="56"/>
        <v>1598.43</v>
      </c>
      <c r="Q67">
        <f t="shared" si="57"/>
        <v>0</v>
      </c>
      <c r="R67">
        <f t="shared" si="58"/>
        <v>0</v>
      </c>
      <c r="S67">
        <f t="shared" si="59"/>
        <v>0</v>
      </c>
      <c r="T67">
        <f t="shared" si="60"/>
        <v>0</v>
      </c>
      <c r="U67">
        <f t="shared" si="61"/>
        <v>0</v>
      </c>
      <c r="V67">
        <f t="shared" si="62"/>
        <v>0</v>
      </c>
      <c r="W67">
        <f t="shared" si="63"/>
        <v>0</v>
      </c>
      <c r="X67">
        <f t="shared" si="64"/>
        <v>0</v>
      </c>
      <c r="Y67">
        <f t="shared" si="65"/>
        <v>0</v>
      </c>
      <c r="AA67">
        <v>60075934</v>
      </c>
      <c r="AB67">
        <f t="shared" si="66"/>
        <v>2.09</v>
      </c>
      <c r="AC67">
        <f t="shared" si="67"/>
        <v>2.09</v>
      </c>
      <c r="AD67">
        <f t="shared" si="90"/>
        <v>0</v>
      </c>
      <c r="AE67">
        <f t="shared" si="91"/>
        <v>0</v>
      </c>
      <c r="AF67">
        <f t="shared" si="92"/>
        <v>0</v>
      </c>
      <c r="AG67">
        <f t="shared" si="68"/>
        <v>0</v>
      </c>
      <c r="AH67">
        <f t="shared" si="93"/>
        <v>0</v>
      </c>
      <c r="AI67">
        <f t="shared" si="94"/>
        <v>0</v>
      </c>
      <c r="AJ67">
        <f t="shared" si="69"/>
        <v>0</v>
      </c>
      <c r="AK67">
        <v>2.09</v>
      </c>
      <c r="AL67">
        <v>2.09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1</v>
      </c>
      <c r="AW67">
        <v>1</v>
      </c>
      <c r="AZ67">
        <v>1</v>
      </c>
      <c r="BA67">
        <v>1</v>
      </c>
      <c r="BB67">
        <v>1</v>
      </c>
      <c r="BC67">
        <v>9.56</v>
      </c>
      <c r="BD67" t="s">
        <v>3</v>
      </c>
      <c r="BE67" t="s">
        <v>3</v>
      </c>
      <c r="BF67" t="s">
        <v>3</v>
      </c>
      <c r="BG67" t="s">
        <v>3</v>
      </c>
      <c r="BH67">
        <v>3</v>
      </c>
      <c r="BI67">
        <v>1</v>
      </c>
      <c r="BJ67" t="s">
        <v>212</v>
      </c>
      <c r="BM67">
        <v>500001</v>
      </c>
      <c r="BN67">
        <v>0</v>
      </c>
      <c r="BO67" t="s">
        <v>17</v>
      </c>
      <c r="BP67">
        <v>1</v>
      </c>
      <c r="BQ67">
        <v>26</v>
      </c>
      <c r="BR67">
        <v>0</v>
      </c>
      <c r="BS67">
        <v>1</v>
      </c>
      <c r="BT67">
        <v>1</v>
      </c>
      <c r="BU67">
        <v>1</v>
      </c>
      <c r="BV67">
        <v>1</v>
      </c>
      <c r="BW67">
        <v>1</v>
      </c>
      <c r="BX67">
        <v>1</v>
      </c>
      <c r="BY67" t="s">
        <v>3</v>
      </c>
      <c r="BZ67">
        <v>0</v>
      </c>
      <c r="CA67">
        <v>0</v>
      </c>
      <c r="CB67" t="s">
        <v>3</v>
      </c>
      <c r="CE67">
        <v>0</v>
      </c>
      <c r="CF67">
        <v>0</v>
      </c>
      <c r="CG67">
        <v>0</v>
      </c>
      <c r="CM67">
        <v>0</v>
      </c>
      <c r="CN67" t="s">
        <v>3</v>
      </c>
      <c r="CO67">
        <v>0</v>
      </c>
      <c r="CP67">
        <f t="shared" si="70"/>
        <v>1598.43</v>
      </c>
      <c r="CQ67">
        <f t="shared" si="71"/>
        <v>19.980399999999999</v>
      </c>
      <c r="CR67">
        <f t="shared" si="72"/>
        <v>0</v>
      </c>
      <c r="CS67">
        <f t="shared" si="73"/>
        <v>0</v>
      </c>
      <c r="CT67">
        <f t="shared" si="74"/>
        <v>0</v>
      </c>
      <c r="CU67">
        <f t="shared" si="75"/>
        <v>0</v>
      </c>
      <c r="CV67">
        <f t="shared" si="76"/>
        <v>0</v>
      </c>
      <c r="CW67">
        <f t="shared" si="77"/>
        <v>0</v>
      </c>
      <c r="CX67">
        <f t="shared" si="78"/>
        <v>0</v>
      </c>
      <c r="CY67">
        <f t="shared" si="79"/>
        <v>0</v>
      </c>
      <c r="CZ67">
        <f t="shared" si="80"/>
        <v>0</v>
      </c>
      <c r="DC67" t="s">
        <v>3</v>
      </c>
      <c r="DD67" t="s">
        <v>3</v>
      </c>
      <c r="DE67" t="s">
        <v>3</v>
      </c>
      <c r="DF67" t="s">
        <v>3</v>
      </c>
      <c r="DG67" t="s">
        <v>3</v>
      </c>
      <c r="DH67" t="s">
        <v>3</v>
      </c>
      <c r="DI67" t="s">
        <v>3</v>
      </c>
      <c r="DJ67" t="s">
        <v>3</v>
      </c>
      <c r="DK67" t="s">
        <v>3</v>
      </c>
      <c r="DL67" t="s">
        <v>3</v>
      </c>
      <c r="DM67" t="s">
        <v>3</v>
      </c>
      <c r="DN67">
        <v>0</v>
      </c>
      <c r="DO67">
        <v>0</v>
      </c>
      <c r="DP67">
        <v>1</v>
      </c>
      <c r="DQ67">
        <v>1</v>
      </c>
      <c r="DU67">
        <v>1013</v>
      </c>
      <c r="DV67" t="s">
        <v>122</v>
      </c>
      <c r="DW67" t="s">
        <v>122</v>
      </c>
      <c r="DX67">
        <v>1</v>
      </c>
      <c r="DZ67" t="s">
        <v>3</v>
      </c>
      <c r="EA67" t="s">
        <v>3</v>
      </c>
      <c r="EB67" t="s">
        <v>3</v>
      </c>
      <c r="EC67" t="s">
        <v>3</v>
      </c>
      <c r="EE67">
        <v>48890661</v>
      </c>
      <c r="EF67">
        <v>26</v>
      </c>
      <c r="EG67" t="s">
        <v>45</v>
      </c>
      <c r="EH67">
        <v>0</v>
      </c>
      <c r="EI67" t="s">
        <v>3</v>
      </c>
      <c r="EJ67">
        <v>1</v>
      </c>
      <c r="EK67">
        <v>500001</v>
      </c>
      <c r="EL67" t="s">
        <v>124</v>
      </c>
      <c r="EM67" t="s">
        <v>125</v>
      </c>
      <c r="EO67" t="s">
        <v>3</v>
      </c>
      <c r="EQ67">
        <v>0</v>
      </c>
      <c r="ER67">
        <v>2.09</v>
      </c>
      <c r="ES67">
        <v>2.09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5</v>
      </c>
      <c r="FC67">
        <v>0</v>
      </c>
      <c r="FD67">
        <v>18</v>
      </c>
      <c r="FF67">
        <v>20</v>
      </c>
      <c r="FQ67">
        <v>0</v>
      </c>
      <c r="FR67">
        <f t="shared" si="81"/>
        <v>0</v>
      </c>
      <c r="FS67">
        <v>0</v>
      </c>
      <c r="FX67">
        <v>0</v>
      </c>
      <c r="FY67">
        <v>0</v>
      </c>
      <c r="GA67" t="s">
        <v>208</v>
      </c>
      <c r="GD67">
        <v>1</v>
      </c>
      <c r="GF67">
        <v>-2094650562</v>
      </c>
      <c r="GG67">
        <v>2</v>
      </c>
      <c r="GH67">
        <v>3</v>
      </c>
      <c r="GI67">
        <v>4</v>
      </c>
      <c r="GJ67">
        <v>0</v>
      </c>
      <c r="GK67">
        <v>0</v>
      </c>
      <c r="GL67">
        <f t="shared" si="82"/>
        <v>0</v>
      </c>
      <c r="GM67">
        <f t="shared" si="83"/>
        <v>1598.43</v>
      </c>
      <c r="GN67">
        <f t="shared" si="84"/>
        <v>1598.43</v>
      </c>
      <c r="GO67">
        <f t="shared" si="85"/>
        <v>0</v>
      </c>
      <c r="GP67">
        <f t="shared" si="86"/>
        <v>0</v>
      </c>
      <c r="GR67">
        <v>1</v>
      </c>
      <c r="GS67">
        <v>1</v>
      </c>
      <c r="GT67">
        <v>0</v>
      </c>
      <c r="GU67" t="s">
        <v>3</v>
      </c>
      <c r="GV67">
        <f t="shared" si="87"/>
        <v>0</v>
      </c>
      <c r="GW67">
        <v>1</v>
      </c>
      <c r="GX67">
        <f t="shared" si="88"/>
        <v>0</v>
      </c>
      <c r="HA67">
        <v>0</v>
      </c>
      <c r="HB67">
        <v>0</v>
      </c>
      <c r="HC67">
        <f t="shared" si="89"/>
        <v>0</v>
      </c>
      <c r="HE67" t="s">
        <v>127</v>
      </c>
      <c r="HF67" t="s">
        <v>127</v>
      </c>
      <c r="HM67" t="s">
        <v>3</v>
      </c>
      <c r="HN67" t="s">
        <v>3</v>
      </c>
      <c r="HO67" t="s">
        <v>3</v>
      </c>
      <c r="HP67" t="s">
        <v>3</v>
      </c>
      <c r="HQ67" t="s">
        <v>3</v>
      </c>
      <c r="IK67">
        <v>0</v>
      </c>
    </row>
    <row r="68" spans="1:245" x14ac:dyDescent="0.2">
      <c r="A68">
        <v>17</v>
      </c>
      <c r="B68">
        <v>1</v>
      </c>
      <c r="C68">
        <f>ROW(SmtRes!A321)</f>
        <v>321</v>
      </c>
      <c r="D68">
        <f>ROW(EtalonRes!A321)</f>
        <v>321</v>
      </c>
      <c r="E68" t="s">
        <v>213</v>
      </c>
      <c r="F68" t="s">
        <v>26</v>
      </c>
      <c r="G68" t="s">
        <v>214</v>
      </c>
      <c r="H68" t="s">
        <v>27</v>
      </c>
      <c r="I68">
        <v>4</v>
      </c>
      <c r="J68">
        <v>0</v>
      </c>
      <c r="K68">
        <v>4</v>
      </c>
      <c r="O68">
        <f t="shared" si="55"/>
        <v>68798.179999999993</v>
      </c>
      <c r="P68">
        <f t="shared" si="56"/>
        <v>1095.96</v>
      </c>
      <c r="Q68">
        <f t="shared" si="57"/>
        <v>56645.09</v>
      </c>
      <c r="R68">
        <f t="shared" si="58"/>
        <v>17762.689999999999</v>
      </c>
      <c r="S68">
        <f t="shared" si="59"/>
        <v>11057.13</v>
      </c>
      <c r="T68">
        <f t="shared" si="60"/>
        <v>0</v>
      </c>
      <c r="U68">
        <f t="shared" si="61"/>
        <v>20.736799999999999</v>
      </c>
      <c r="V68">
        <f t="shared" si="62"/>
        <v>26.926099999999995</v>
      </c>
      <c r="W68">
        <f t="shared" si="63"/>
        <v>0</v>
      </c>
      <c r="X68">
        <f t="shared" si="64"/>
        <v>33719.19</v>
      </c>
      <c r="Y68">
        <f t="shared" si="65"/>
        <v>21326.67</v>
      </c>
      <c r="AA68">
        <v>60075934</v>
      </c>
      <c r="AB68">
        <f t="shared" si="66"/>
        <v>1080.99</v>
      </c>
      <c r="AC68">
        <f t="shared" si="67"/>
        <v>28.66</v>
      </c>
      <c r="AD68">
        <f>ROUND((((((ET68*1.15)*1.15))-(((EU68*1.15)*1.15)))+AE68),2)</f>
        <v>995.87</v>
      </c>
      <c r="AE68">
        <f>ROUND(((((EU68*1.15)*1.1)*1.15)),2)</f>
        <v>90.7</v>
      </c>
      <c r="AF68">
        <f>ROUND(((((EV68*1.15)*1.1)*1.15)),2)</f>
        <v>56.46</v>
      </c>
      <c r="AG68">
        <f t="shared" si="68"/>
        <v>0</v>
      </c>
      <c r="AH68">
        <f>(((EW68*1.15)*1.15))</f>
        <v>5.1841999999999997</v>
      </c>
      <c r="AI68">
        <f>(((EX68*1.15)*1.15))</f>
        <v>6.7315249999999986</v>
      </c>
      <c r="AJ68">
        <f t="shared" si="69"/>
        <v>0</v>
      </c>
      <c r="AK68">
        <v>814.26</v>
      </c>
      <c r="AL68">
        <v>28.66</v>
      </c>
      <c r="AM68">
        <v>746.79</v>
      </c>
      <c r="AN68">
        <v>62.35</v>
      </c>
      <c r="AO68">
        <v>38.81</v>
      </c>
      <c r="AP68">
        <v>0</v>
      </c>
      <c r="AQ68">
        <v>3.92</v>
      </c>
      <c r="AR68">
        <v>5.09</v>
      </c>
      <c r="AS68">
        <v>0</v>
      </c>
      <c r="AT68">
        <v>117</v>
      </c>
      <c r="AU68">
        <v>74</v>
      </c>
      <c r="AV68">
        <v>1</v>
      </c>
      <c r="AW68">
        <v>1</v>
      </c>
      <c r="AZ68">
        <v>1</v>
      </c>
      <c r="BA68">
        <v>48.96</v>
      </c>
      <c r="BB68">
        <v>14.22</v>
      </c>
      <c r="BC68">
        <v>9.56</v>
      </c>
      <c r="BD68" t="s">
        <v>3</v>
      </c>
      <c r="BE68" t="s">
        <v>3</v>
      </c>
      <c r="BF68" t="s">
        <v>3</v>
      </c>
      <c r="BG68" t="s">
        <v>3</v>
      </c>
      <c r="BH68">
        <v>0</v>
      </c>
      <c r="BI68">
        <v>1</v>
      </c>
      <c r="BJ68" t="s">
        <v>28</v>
      </c>
      <c r="BM68">
        <v>22001</v>
      </c>
      <c r="BN68">
        <v>0</v>
      </c>
      <c r="BO68" t="s">
        <v>17</v>
      </c>
      <c r="BP68">
        <v>1</v>
      </c>
      <c r="BQ68">
        <v>2</v>
      </c>
      <c r="BR68">
        <v>0</v>
      </c>
      <c r="BS68">
        <v>48.96</v>
      </c>
      <c r="BT68">
        <v>1</v>
      </c>
      <c r="BU68">
        <v>1</v>
      </c>
      <c r="BV68">
        <v>1</v>
      </c>
      <c r="BW68">
        <v>1</v>
      </c>
      <c r="BX68">
        <v>1</v>
      </c>
      <c r="BY68" t="s">
        <v>3</v>
      </c>
      <c r="BZ68">
        <v>117</v>
      </c>
      <c r="CA68">
        <v>74</v>
      </c>
      <c r="CB68" t="s">
        <v>3</v>
      </c>
      <c r="CE68">
        <v>0</v>
      </c>
      <c r="CF68">
        <v>0</v>
      </c>
      <c r="CG68">
        <v>0</v>
      </c>
      <c r="CM68">
        <v>0</v>
      </c>
      <c r="CN68" t="s">
        <v>1083</v>
      </c>
      <c r="CO68">
        <v>0</v>
      </c>
      <c r="CP68">
        <f t="shared" si="70"/>
        <v>68798.179999999993</v>
      </c>
      <c r="CQ68">
        <f t="shared" si="71"/>
        <v>273.9896</v>
      </c>
      <c r="CR68">
        <f t="shared" si="72"/>
        <v>14161.271400000001</v>
      </c>
      <c r="CS68">
        <f t="shared" si="73"/>
        <v>4440.6720000000005</v>
      </c>
      <c r="CT68">
        <f t="shared" si="74"/>
        <v>2764.2816000000003</v>
      </c>
      <c r="CU68">
        <f t="shared" si="75"/>
        <v>0</v>
      </c>
      <c r="CV68">
        <f t="shared" si="76"/>
        <v>5.1841999999999997</v>
      </c>
      <c r="CW68">
        <f t="shared" si="77"/>
        <v>6.7315249999999986</v>
      </c>
      <c r="CX68">
        <f t="shared" si="78"/>
        <v>0</v>
      </c>
      <c r="CY68">
        <f t="shared" si="79"/>
        <v>33719.189400000003</v>
      </c>
      <c r="CZ68">
        <f t="shared" si="80"/>
        <v>21326.666800000003</v>
      </c>
      <c r="DC68" t="s">
        <v>3</v>
      </c>
      <c r="DD68" t="s">
        <v>3</v>
      </c>
      <c r="DE68" t="s">
        <v>93</v>
      </c>
      <c r="DF68" t="s">
        <v>117</v>
      </c>
      <c r="DG68" t="s">
        <v>117</v>
      </c>
      <c r="DH68" t="s">
        <v>3</v>
      </c>
      <c r="DI68" t="s">
        <v>93</v>
      </c>
      <c r="DJ68" t="s">
        <v>93</v>
      </c>
      <c r="DK68" t="s">
        <v>3</v>
      </c>
      <c r="DL68" t="s">
        <v>3</v>
      </c>
      <c r="DM68" t="s">
        <v>3</v>
      </c>
      <c r="DN68">
        <v>0</v>
      </c>
      <c r="DO68">
        <v>0</v>
      </c>
      <c r="DP68">
        <v>1</v>
      </c>
      <c r="DQ68">
        <v>1</v>
      </c>
      <c r="DU68">
        <v>1010</v>
      </c>
      <c r="DV68" t="s">
        <v>27</v>
      </c>
      <c r="DW68" t="s">
        <v>27</v>
      </c>
      <c r="DX68">
        <v>1</v>
      </c>
      <c r="DZ68" t="s">
        <v>3</v>
      </c>
      <c r="EA68" t="s">
        <v>3</v>
      </c>
      <c r="EB68" t="s">
        <v>3</v>
      </c>
      <c r="EC68" t="s">
        <v>3</v>
      </c>
      <c r="EE68">
        <v>48890761</v>
      </c>
      <c r="EF68">
        <v>2</v>
      </c>
      <c r="EG68" t="s">
        <v>21</v>
      </c>
      <c r="EH68">
        <v>18</v>
      </c>
      <c r="EI68" t="s">
        <v>31</v>
      </c>
      <c r="EJ68">
        <v>1</v>
      </c>
      <c r="EK68">
        <v>22001</v>
      </c>
      <c r="EL68" t="s">
        <v>31</v>
      </c>
      <c r="EM68" t="s">
        <v>32</v>
      </c>
      <c r="EO68" t="s">
        <v>118</v>
      </c>
      <c r="EQ68">
        <v>768</v>
      </c>
      <c r="ER68">
        <v>814.26</v>
      </c>
      <c r="ES68">
        <v>28.66</v>
      </c>
      <c r="ET68">
        <v>746.79</v>
      </c>
      <c r="EU68">
        <v>62.35</v>
      </c>
      <c r="EV68">
        <v>38.81</v>
      </c>
      <c r="EW68">
        <v>3.92</v>
      </c>
      <c r="EX68">
        <v>5.09</v>
      </c>
      <c r="EY68">
        <v>0</v>
      </c>
      <c r="FQ68">
        <v>0</v>
      </c>
      <c r="FR68">
        <f t="shared" si="81"/>
        <v>0</v>
      </c>
      <c r="FS68">
        <v>0</v>
      </c>
      <c r="FX68">
        <v>117</v>
      </c>
      <c r="FY68">
        <v>74</v>
      </c>
      <c r="GA68" t="s">
        <v>3</v>
      </c>
      <c r="GD68">
        <v>1</v>
      </c>
      <c r="GF68">
        <v>1504299743</v>
      </c>
      <c r="GG68">
        <v>2</v>
      </c>
      <c r="GH68">
        <v>1</v>
      </c>
      <c r="GI68">
        <v>4</v>
      </c>
      <c r="GJ68">
        <v>0</v>
      </c>
      <c r="GK68">
        <v>0</v>
      </c>
      <c r="GL68">
        <f t="shared" si="82"/>
        <v>0</v>
      </c>
      <c r="GM68">
        <f t="shared" si="83"/>
        <v>123844.04</v>
      </c>
      <c r="GN68">
        <f t="shared" si="84"/>
        <v>123844.04</v>
      </c>
      <c r="GO68">
        <f t="shared" si="85"/>
        <v>0</v>
      </c>
      <c r="GP68">
        <f t="shared" si="86"/>
        <v>0</v>
      </c>
      <c r="GR68">
        <v>0</v>
      </c>
      <c r="GS68">
        <v>3</v>
      </c>
      <c r="GT68">
        <v>0</v>
      </c>
      <c r="GU68" t="s">
        <v>3</v>
      </c>
      <c r="GV68">
        <f t="shared" si="87"/>
        <v>0</v>
      </c>
      <c r="GW68">
        <v>1</v>
      </c>
      <c r="GX68">
        <f t="shared" si="88"/>
        <v>0</v>
      </c>
      <c r="HA68">
        <v>0</v>
      </c>
      <c r="HB68">
        <v>0</v>
      </c>
      <c r="HC68">
        <f t="shared" si="89"/>
        <v>0</v>
      </c>
      <c r="HE68" t="s">
        <v>3</v>
      </c>
      <c r="HF68" t="s">
        <v>3</v>
      </c>
      <c r="HM68" t="s">
        <v>3</v>
      </c>
      <c r="HN68" t="s">
        <v>3</v>
      </c>
      <c r="HO68" t="s">
        <v>3</v>
      </c>
      <c r="HP68" t="s">
        <v>3</v>
      </c>
      <c r="HQ68" t="s">
        <v>3</v>
      </c>
      <c r="IK68">
        <v>0</v>
      </c>
    </row>
    <row r="69" spans="1:245" x14ac:dyDescent="0.2">
      <c r="A69">
        <v>17</v>
      </c>
      <c r="B69">
        <v>1</v>
      </c>
      <c r="E69" t="s">
        <v>215</v>
      </c>
      <c r="F69" t="s">
        <v>120</v>
      </c>
      <c r="G69" t="s">
        <v>216</v>
      </c>
      <c r="H69" t="s">
        <v>122</v>
      </c>
      <c r="I69">
        <v>4</v>
      </c>
      <c r="J69">
        <v>0</v>
      </c>
      <c r="K69">
        <v>4</v>
      </c>
      <c r="O69">
        <f t="shared" si="55"/>
        <v>53519.94</v>
      </c>
      <c r="P69">
        <f t="shared" si="56"/>
        <v>53519.94</v>
      </c>
      <c r="Q69">
        <f t="shared" si="57"/>
        <v>0</v>
      </c>
      <c r="R69">
        <f t="shared" si="58"/>
        <v>0</v>
      </c>
      <c r="S69">
        <f t="shared" si="59"/>
        <v>0</v>
      </c>
      <c r="T69">
        <f t="shared" si="60"/>
        <v>0</v>
      </c>
      <c r="U69">
        <f t="shared" si="61"/>
        <v>0</v>
      </c>
      <c r="V69">
        <f t="shared" si="62"/>
        <v>0</v>
      </c>
      <c r="W69">
        <f t="shared" si="63"/>
        <v>0</v>
      </c>
      <c r="X69">
        <f t="shared" si="64"/>
        <v>0</v>
      </c>
      <c r="Y69">
        <f t="shared" si="65"/>
        <v>0</v>
      </c>
      <c r="AA69">
        <v>60075934</v>
      </c>
      <c r="AB69">
        <f t="shared" si="66"/>
        <v>1399.58</v>
      </c>
      <c r="AC69">
        <f t="shared" si="67"/>
        <v>1399.58</v>
      </c>
      <c r="AD69">
        <f>ROUND((((ET69)-(EU69))+AE69),2)</f>
        <v>0</v>
      </c>
      <c r="AE69">
        <f>ROUND((EU69),2)</f>
        <v>0</v>
      </c>
      <c r="AF69">
        <f>ROUND((EV69),2)</f>
        <v>0</v>
      </c>
      <c r="AG69">
        <f t="shared" si="68"/>
        <v>0</v>
      </c>
      <c r="AH69">
        <f>(EW69)</f>
        <v>0</v>
      </c>
      <c r="AI69">
        <f>(EX69)</f>
        <v>0</v>
      </c>
      <c r="AJ69">
        <f t="shared" si="69"/>
        <v>0</v>
      </c>
      <c r="AK69">
        <v>1399.58</v>
      </c>
      <c r="AL69">
        <v>1399.58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1</v>
      </c>
      <c r="AW69">
        <v>1</v>
      </c>
      <c r="AZ69">
        <v>1</v>
      </c>
      <c r="BA69">
        <v>1</v>
      </c>
      <c r="BB69">
        <v>1</v>
      </c>
      <c r="BC69">
        <v>9.56</v>
      </c>
      <c r="BD69" t="s">
        <v>3</v>
      </c>
      <c r="BE69" t="s">
        <v>3</v>
      </c>
      <c r="BF69" t="s">
        <v>3</v>
      </c>
      <c r="BG69" t="s">
        <v>3</v>
      </c>
      <c r="BH69">
        <v>3</v>
      </c>
      <c r="BI69">
        <v>1</v>
      </c>
      <c r="BJ69" t="s">
        <v>123</v>
      </c>
      <c r="BM69">
        <v>500001</v>
      </c>
      <c r="BN69">
        <v>0</v>
      </c>
      <c r="BO69" t="s">
        <v>17</v>
      </c>
      <c r="BP69">
        <v>1</v>
      </c>
      <c r="BQ69">
        <v>26</v>
      </c>
      <c r="BR69">
        <v>0</v>
      </c>
      <c r="BS69">
        <v>1</v>
      </c>
      <c r="BT69">
        <v>1</v>
      </c>
      <c r="BU69">
        <v>1</v>
      </c>
      <c r="BV69">
        <v>1</v>
      </c>
      <c r="BW69">
        <v>1</v>
      </c>
      <c r="BX69">
        <v>1</v>
      </c>
      <c r="BY69" t="s">
        <v>3</v>
      </c>
      <c r="BZ69">
        <v>0</v>
      </c>
      <c r="CA69">
        <v>0</v>
      </c>
      <c r="CB69" t="s">
        <v>3</v>
      </c>
      <c r="CE69">
        <v>0</v>
      </c>
      <c r="CF69">
        <v>0</v>
      </c>
      <c r="CG69">
        <v>0</v>
      </c>
      <c r="CM69">
        <v>0</v>
      </c>
      <c r="CN69" t="s">
        <v>3</v>
      </c>
      <c r="CO69">
        <v>0</v>
      </c>
      <c r="CP69">
        <f t="shared" si="70"/>
        <v>53519.94</v>
      </c>
      <c r="CQ69">
        <f t="shared" si="71"/>
        <v>13379.9848</v>
      </c>
      <c r="CR69">
        <f t="shared" si="72"/>
        <v>0</v>
      </c>
      <c r="CS69">
        <f t="shared" si="73"/>
        <v>0</v>
      </c>
      <c r="CT69">
        <f t="shared" si="74"/>
        <v>0</v>
      </c>
      <c r="CU69">
        <f t="shared" si="75"/>
        <v>0</v>
      </c>
      <c r="CV69">
        <f t="shared" si="76"/>
        <v>0</v>
      </c>
      <c r="CW69">
        <f t="shared" si="77"/>
        <v>0</v>
      </c>
      <c r="CX69">
        <f t="shared" si="78"/>
        <v>0</v>
      </c>
      <c r="CY69">
        <f t="shared" si="79"/>
        <v>0</v>
      </c>
      <c r="CZ69">
        <f t="shared" si="80"/>
        <v>0</v>
      </c>
      <c r="DC69" t="s">
        <v>3</v>
      </c>
      <c r="DD69" t="s">
        <v>3</v>
      </c>
      <c r="DE69" t="s">
        <v>3</v>
      </c>
      <c r="DF69" t="s">
        <v>3</v>
      </c>
      <c r="DG69" t="s">
        <v>3</v>
      </c>
      <c r="DH69" t="s">
        <v>3</v>
      </c>
      <c r="DI69" t="s">
        <v>3</v>
      </c>
      <c r="DJ69" t="s">
        <v>3</v>
      </c>
      <c r="DK69" t="s">
        <v>3</v>
      </c>
      <c r="DL69" t="s">
        <v>3</v>
      </c>
      <c r="DM69" t="s">
        <v>3</v>
      </c>
      <c r="DN69">
        <v>0</v>
      </c>
      <c r="DO69">
        <v>0</v>
      </c>
      <c r="DP69">
        <v>1</v>
      </c>
      <c r="DQ69">
        <v>1</v>
      </c>
      <c r="DU69">
        <v>1013</v>
      </c>
      <c r="DV69" t="s">
        <v>122</v>
      </c>
      <c r="DW69" t="s">
        <v>122</v>
      </c>
      <c r="DX69">
        <v>1</v>
      </c>
      <c r="DZ69" t="s">
        <v>3</v>
      </c>
      <c r="EA69" t="s">
        <v>3</v>
      </c>
      <c r="EB69" t="s">
        <v>3</v>
      </c>
      <c r="EC69" t="s">
        <v>3</v>
      </c>
      <c r="EE69">
        <v>48890661</v>
      </c>
      <c r="EF69">
        <v>26</v>
      </c>
      <c r="EG69" t="s">
        <v>45</v>
      </c>
      <c r="EH69">
        <v>0</v>
      </c>
      <c r="EI69" t="s">
        <v>3</v>
      </c>
      <c r="EJ69">
        <v>1</v>
      </c>
      <c r="EK69">
        <v>500001</v>
      </c>
      <c r="EL69" t="s">
        <v>124</v>
      </c>
      <c r="EM69" t="s">
        <v>125</v>
      </c>
      <c r="EO69" t="s">
        <v>3</v>
      </c>
      <c r="EQ69">
        <v>0</v>
      </c>
      <c r="ER69">
        <v>1399.58</v>
      </c>
      <c r="ES69">
        <v>1399.58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5</v>
      </c>
      <c r="FC69">
        <v>0</v>
      </c>
      <c r="FD69">
        <v>18</v>
      </c>
      <c r="FF69">
        <v>13380</v>
      </c>
      <c r="FQ69">
        <v>0</v>
      </c>
      <c r="FR69">
        <f t="shared" si="81"/>
        <v>0</v>
      </c>
      <c r="FS69">
        <v>0</v>
      </c>
      <c r="FX69">
        <v>0</v>
      </c>
      <c r="FY69">
        <v>0</v>
      </c>
      <c r="GA69" t="s">
        <v>126</v>
      </c>
      <c r="GD69">
        <v>1</v>
      </c>
      <c r="GF69">
        <v>895190869</v>
      </c>
      <c r="GG69">
        <v>2</v>
      </c>
      <c r="GH69">
        <v>3</v>
      </c>
      <c r="GI69">
        <v>4</v>
      </c>
      <c r="GJ69">
        <v>0</v>
      </c>
      <c r="GK69">
        <v>0</v>
      </c>
      <c r="GL69">
        <f t="shared" si="82"/>
        <v>0</v>
      </c>
      <c r="GM69">
        <f t="shared" si="83"/>
        <v>53519.94</v>
      </c>
      <c r="GN69">
        <f t="shared" si="84"/>
        <v>53519.94</v>
      </c>
      <c r="GO69">
        <f t="shared" si="85"/>
        <v>0</v>
      </c>
      <c r="GP69">
        <f t="shared" si="86"/>
        <v>0</v>
      </c>
      <c r="GR69">
        <v>1</v>
      </c>
      <c r="GS69">
        <v>1</v>
      </c>
      <c r="GT69">
        <v>0</v>
      </c>
      <c r="GU69" t="s">
        <v>3</v>
      </c>
      <c r="GV69">
        <f t="shared" si="87"/>
        <v>0</v>
      </c>
      <c r="GW69">
        <v>1</v>
      </c>
      <c r="GX69">
        <f t="shared" si="88"/>
        <v>0</v>
      </c>
      <c r="HA69">
        <v>0</v>
      </c>
      <c r="HB69">
        <v>0</v>
      </c>
      <c r="HC69">
        <f t="shared" si="89"/>
        <v>0</v>
      </c>
      <c r="HE69" t="s">
        <v>127</v>
      </c>
      <c r="HF69" t="s">
        <v>127</v>
      </c>
      <c r="HM69" t="s">
        <v>3</v>
      </c>
      <c r="HN69" t="s">
        <v>3</v>
      </c>
      <c r="HO69" t="s">
        <v>3</v>
      </c>
      <c r="HP69" t="s">
        <v>3</v>
      </c>
      <c r="HQ69" t="s">
        <v>3</v>
      </c>
      <c r="IK69">
        <v>0</v>
      </c>
    </row>
    <row r="70" spans="1:245" x14ac:dyDescent="0.2">
      <c r="A70">
        <v>17</v>
      </c>
      <c r="B70">
        <v>1</v>
      </c>
      <c r="C70">
        <f>ROW(SmtRes!A336)</f>
        <v>336</v>
      </c>
      <c r="D70">
        <f>ROW(EtalonRes!A336)</f>
        <v>336</v>
      </c>
      <c r="E70" t="s">
        <v>217</v>
      </c>
      <c r="F70" t="s">
        <v>218</v>
      </c>
      <c r="G70" t="s">
        <v>219</v>
      </c>
      <c r="H70" t="s">
        <v>220</v>
      </c>
      <c r="I70">
        <v>4.0000000000000002E-4</v>
      </c>
      <c r="J70">
        <v>0</v>
      </c>
      <c r="K70">
        <v>4.0000000000000002E-4</v>
      </c>
      <c r="O70">
        <f t="shared" si="55"/>
        <v>268.44</v>
      </c>
      <c r="P70">
        <f t="shared" si="56"/>
        <v>14.92</v>
      </c>
      <c r="Q70">
        <f t="shared" si="57"/>
        <v>118.74</v>
      </c>
      <c r="R70">
        <f t="shared" si="58"/>
        <v>43.36</v>
      </c>
      <c r="S70">
        <f t="shared" si="59"/>
        <v>134.78</v>
      </c>
      <c r="T70">
        <f t="shared" si="60"/>
        <v>0</v>
      </c>
      <c r="U70">
        <f t="shared" si="61"/>
        <v>0.27084799999999998</v>
      </c>
      <c r="V70">
        <f t="shared" si="62"/>
        <v>7.0055469999999995E-2</v>
      </c>
      <c r="W70">
        <f t="shared" si="63"/>
        <v>0</v>
      </c>
      <c r="X70">
        <f t="shared" si="64"/>
        <v>208.42</v>
      </c>
      <c r="Y70">
        <f t="shared" si="65"/>
        <v>131.82</v>
      </c>
      <c r="AA70">
        <v>60075934</v>
      </c>
      <c r="AB70">
        <f t="shared" si="66"/>
        <v>31660.53</v>
      </c>
      <c r="AC70">
        <f t="shared" si="67"/>
        <v>3902.96</v>
      </c>
      <c r="AD70">
        <f>ROUND((((((ET70*1.15)*1.15))-(((EU70*1.15)*1.15)))+AE70),2)</f>
        <v>20875.32</v>
      </c>
      <c r="AE70">
        <f>ROUND(((((EU70*1.15)*1.1)*1.15)),2)</f>
        <v>2214.17</v>
      </c>
      <c r="AF70">
        <f>ROUND(((((EV70*1.15)*1.1)*1.15)),2)</f>
        <v>6882.25</v>
      </c>
      <c r="AG70">
        <f t="shared" si="68"/>
        <v>0</v>
      </c>
      <c r="AH70">
        <f>(((EW70*1.15)*1.15))</f>
        <v>677.11999999999989</v>
      </c>
      <c r="AI70">
        <f>(((EX70*1.15)*1.15))</f>
        <v>175.13867499999998</v>
      </c>
      <c r="AJ70">
        <f t="shared" si="69"/>
        <v>0</v>
      </c>
      <c r="AK70">
        <v>24266.38</v>
      </c>
      <c r="AL70">
        <v>3902.96</v>
      </c>
      <c r="AM70">
        <v>15632.54</v>
      </c>
      <c r="AN70">
        <v>1522.03</v>
      </c>
      <c r="AO70">
        <v>4730.88</v>
      </c>
      <c r="AP70">
        <v>0</v>
      </c>
      <c r="AQ70">
        <v>512</v>
      </c>
      <c r="AR70">
        <v>132.43</v>
      </c>
      <c r="AS70">
        <v>0</v>
      </c>
      <c r="AT70">
        <v>117</v>
      </c>
      <c r="AU70">
        <v>74</v>
      </c>
      <c r="AV70">
        <v>1</v>
      </c>
      <c r="AW70">
        <v>1</v>
      </c>
      <c r="AZ70">
        <v>1</v>
      </c>
      <c r="BA70">
        <v>48.96</v>
      </c>
      <c r="BB70">
        <v>14.22</v>
      </c>
      <c r="BC70">
        <v>9.56</v>
      </c>
      <c r="BD70" t="s">
        <v>3</v>
      </c>
      <c r="BE70" t="s">
        <v>3</v>
      </c>
      <c r="BF70" t="s">
        <v>3</v>
      </c>
      <c r="BG70" t="s">
        <v>3</v>
      </c>
      <c r="BH70">
        <v>0</v>
      </c>
      <c r="BI70">
        <v>1</v>
      </c>
      <c r="BJ70" t="s">
        <v>221</v>
      </c>
      <c r="BM70">
        <v>22001</v>
      </c>
      <c r="BN70">
        <v>0</v>
      </c>
      <c r="BO70" t="s">
        <v>17</v>
      </c>
      <c r="BP70">
        <v>1</v>
      </c>
      <c r="BQ70">
        <v>2</v>
      </c>
      <c r="BR70">
        <v>0</v>
      </c>
      <c r="BS70">
        <v>48.96</v>
      </c>
      <c r="BT70">
        <v>1</v>
      </c>
      <c r="BU70">
        <v>1</v>
      </c>
      <c r="BV70">
        <v>1</v>
      </c>
      <c r="BW70">
        <v>1</v>
      </c>
      <c r="BX70">
        <v>1</v>
      </c>
      <c r="BY70" t="s">
        <v>3</v>
      </c>
      <c r="BZ70">
        <v>117</v>
      </c>
      <c r="CA70">
        <v>74</v>
      </c>
      <c r="CB70" t="s">
        <v>3</v>
      </c>
      <c r="CE70">
        <v>0</v>
      </c>
      <c r="CF70">
        <v>0</v>
      </c>
      <c r="CG70">
        <v>0</v>
      </c>
      <c r="CM70">
        <v>0</v>
      </c>
      <c r="CN70" t="s">
        <v>1083</v>
      </c>
      <c r="CO70">
        <v>0</v>
      </c>
      <c r="CP70">
        <f t="shared" si="70"/>
        <v>268.44</v>
      </c>
      <c r="CQ70">
        <f t="shared" si="71"/>
        <v>37312.297600000005</v>
      </c>
      <c r="CR70">
        <f t="shared" si="72"/>
        <v>296847.05040000001</v>
      </c>
      <c r="CS70">
        <f t="shared" si="73"/>
        <v>108405.7632</v>
      </c>
      <c r="CT70">
        <f t="shared" si="74"/>
        <v>336954.96</v>
      </c>
      <c r="CU70">
        <f t="shared" si="75"/>
        <v>0</v>
      </c>
      <c r="CV70">
        <f t="shared" si="76"/>
        <v>677.11999999999989</v>
      </c>
      <c r="CW70">
        <f t="shared" si="77"/>
        <v>175.13867499999998</v>
      </c>
      <c r="CX70">
        <f t="shared" si="78"/>
        <v>0</v>
      </c>
      <c r="CY70">
        <f t="shared" si="79"/>
        <v>208.42379999999997</v>
      </c>
      <c r="CZ70">
        <f t="shared" si="80"/>
        <v>131.8236</v>
      </c>
      <c r="DC70" t="s">
        <v>3</v>
      </c>
      <c r="DD70" t="s">
        <v>3</v>
      </c>
      <c r="DE70" t="s">
        <v>93</v>
      </c>
      <c r="DF70" t="s">
        <v>117</v>
      </c>
      <c r="DG70" t="s">
        <v>117</v>
      </c>
      <c r="DH70" t="s">
        <v>3</v>
      </c>
      <c r="DI70" t="s">
        <v>93</v>
      </c>
      <c r="DJ70" t="s">
        <v>93</v>
      </c>
      <c r="DK70" t="s">
        <v>3</v>
      </c>
      <c r="DL70" t="s">
        <v>3</v>
      </c>
      <c r="DM70" t="s">
        <v>3</v>
      </c>
      <c r="DN70">
        <v>0</v>
      </c>
      <c r="DO70">
        <v>0</v>
      </c>
      <c r="DP70">
        <v>1</v>
      </c>
      <c r="DQ70">
        <v>1</v>
      </c>
      <c r="DU70">
        <v>1003</v>
      </c>
      <c r="DV70" t="s">
        <v>220</v>
      </c>
      <c r="DW70" t="s">
        <v>220</v>
      </c>
      <c r="DX70">
        <v>1000</v>
      </c>
      <c r="DZ70" t="s">
        <v>3</v>
      </c>
      <c r="EA70" t="s">
        <v>3</v>
      </c>
      <c r="EB70" t="s">
        <v>3</v>
      </c>
      <c r="EC70" t="s">
        <v>3</v>
      </c>
      <c r="EE70">
        <v>48890761</v>
      </c>
      <c r="EF70">
        <v>2</v>
      </c>
      <c r="EG70" t="s">
        <v>21</v>
      </c>
      <c r="EH70">
        <v>18</v>
      </c>
      <c r="EI70" t="s">
        <v>31</v>
      </c>
      <c r="EJ70">
        <v>1</v>
      </c>
      <c r="EK70">
        <v>22001</v>
      </c>
      <c r="EL70" t="s">
        <v>31</v>
      </c>
      <c r="EM70" t="s">
        <v>32</v>
      </c>
      <c r="EO70" t="s">
        <v>118</v>
      </c>
      <c r="EQ70">
        <v>768</v>
      </c>
      <c r="ER70">
        <v>24266.38</v>
      </c>
      <c r="ES70">
        <v>3902.96</v>
      </c>
      <c r="ET70">
        <v>15632.54</v>
      </c>
      <c r="EU70">
        <v>1522.03</v>
      </c>
      <c r="EV70">
        <v>4730.88</v>
      </c>
      <c r="EW70">
        <v>512</v>
      </c>
      <c r="EX70">
        <v>132.43</v>
      </c>
      <c r="EY70">
        <v>0</v>
      </c>
      <c r="FQ70">
        <v>0</v>
      </c>
      <c r="FR70">
        <f t="shared" si="81"/>
        <v>0</v>
      </c>
      <c r="FS70">
        <v>0</v>
      </c>
      <c r="FX70">
        <v>117</v>
      </c>
      <c r="FY70">
        <v>74</v>
      </c>
      <c r="GA70" t="s">
        <v>3</v>
      </c>
      <c r="GD70">
        <v>1</v>
      </c>
      <c r="GF70">
        <v>-709170258</v>
      </c>
      <c r="GG70">
        <v>2</v>
      </c>
      <c r="GH70">
        <v>1</v>
      </c>
      <c r="GI70">
        <v>4</v>
      </c>
      <c r="GJ70">
        <v>0</v>
      </c>
      <c r="GK70">
        <v>0</v>
      </c>
      <c r="GL70">
        <f t="shared" si="82"/>
        <v>0</v>
      </c>
      <c r="GM70">
        <f t="shared" si="83"/>
        <v>608.67999999999995</v>
      </c>
      <c r="GN70">
        <f t="shared" si="84"/>
        <v>608.67999999999995</v>
      </c>
      <c r="GO70">
        <f t="shared" si="85"/>
        <v>0</v>
      </c>
      <c r="GP70">
        <f t="shared" si="86"/>
        <v>0</v>
      </c>
      <c r="GR70">
        <v>0</v>
      </c>
      <c r="GS70">
        <v>3</v>
      </c>
      <c r="GT70">
        <v>0</v>
      </c>
      <c r="GU70" t="s">
        <v>3</v>
      </c>
      <c r="GV70">
        <f t="shared" si="87"/>
        <v>0</v>
      </c>
      <c r="GW70">
        <v>1</v>
      </c>
      <c r="GX70">
        <f t="shared" si="88"/>
        <v>0</v>
      </c>
      <c r="HA70">
        <v>0</v>
      </c>
      <c r="HB70">
        <v>0</v>
      </c>
      <c r="HC70">
        <f t="shared" si="89"/>
        <v>0</v>
      </c>
      <c r="HE70" t="s">
        <v>3</v>
      </c>
      <c r="HF70" t="s">
        <v>3</v>
      </c>
      <c r="HM70" t="s">
        <v>3</v>
      </c>
      <c r="HN70" t="s">
        <v>3</v>
      </c>
      <c r="HO70" t="s">
        <v>3</v>
      </c>
      <c r="HP70" t="s">
        <v>3</v>
      </c>
      <c r="HQ70" t="s">
        <v>3</v>
      </c>
      <c r="IK70">
        <v>0</v>
      </c>
    </row>
    <row r="71" spans="1:245" x14ac:dyDescent="0.2">
      <c r="A71">
        <v>17</v>
      </c>
      <c r="B71">
        <v>1</v>
      </c>
      <c r="E71" t="s">
        <v>222</v>
      </c>
      <c r="F71" t="s">
        <v>223</v>
      </c>
      <c r="G71" t="s">
        <v>224</v>
      </c>
      <c r="H71" t="s">
        <v>225</v>
      </c>
      <c r="I71">
        <v>0.26334000000000002</v>
      </c>
      <c r="J71">
        <v>0</v>
      </c>
      <c r="K71">
        <v>0.26334000000000002</v>
      </c>
      <c r="O71">
        <f t="shared" si="55"/>
        <v>26.71</v>
      </c>
      <c r="P71">
        <f t="shared" si="56"/>
        <v>26.71</v>
      </c>
      <c r="Q71">
        <f t="shared" si="57"/>
        <v>0</v>
      </c>
      <c r="R71">
        <f t="shared" si="58"/>
        <v>0</v>
      </c>
      <c r="S71">
        <f t="shared" si="59"/>
        <v>0</v>
      </c>
      <c r="T71">
        <f t="shared" si="60"/>
        <v>0</v>
      </c>
      <c r="U71">
        <f t="shared" si="61"/>
        <v>0</v>
      </c>
      <c r="V71">
        <f t="shared" si="62"/>
        <v>0</v>
      </c>
      <c r="W71">
        <f t="shared" si="63"/>
        <v>0</v>
      </c>
      <c r="X71">
        <f t="shared" si="64"/>
        <v>0</v>
      </c>
      <c r="Y71">
        <f t="shared" si="65"/>
        <v>0</v>
      </c>
      <c r="AA71">
        <v>60075934</v>
      </c>
      <c r="AB71">
        <f t="shared" si="66"/>
        <v>10.61</v>
      </c>
      <c r="AC71">
        <f t="shared" si="67"/>
        <v>10.61</v>
      </c>
      <c r="AD71">
        <f>ROUND((((ET71)-(EU71))+AE71),2)</f>
        <v>0</v>
      </c>
      <c r="AE71">
        <f>ROUND((EU71),2)</f>
        <v>0</v>
      </c>
      <c r="AF71">
        <f>ROUND((EV71),2)</f>
        <v>0</v>
      </c>
      <c r="AG71">
        <f t="shared" si="68"/>
        <v>0</v>
      </c>
      <c r="AH71">
        <f>(EW71)</f>
        <v>0</v>
      </c>
      <c r="AI71">
        <f>(EX71)</f>
        <v>0</v>
      </c>
      <c r="AJ71">
        <f t="shared" si="69"/>
        <v>0</v>
      </c>
      <c r="AK71">
        <v>10.61</v>
      </c>
      <c r="AL71">
        <v>10.61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1</v>
      </c>
      <c r="AW71">
        <v>1</v>
      </c>
      <c r="AZ71">
        <v>1</v>
      </c>
      <c r="BA71">
        <v>1</v>
      </c>
      <c r="BB71">
        <v>1</v>
      </c>
      <c r="BC71">
        <v>9.56</v>
      </c>
      <c r="BD71" t="s">
        <v>3</v>
      </c>
      <c r="BE71" t="s">
        <v>3</v>
      </c>
      <c r="BF71" t="s">
        <v>3</v>
      </c>
      <c r="BG71" t="s">
        <v>3</v>
      </c>
      <c r="BH71">
        <v>3</v>
      </c>
      <c r="BI71">
        <v>1</v>
      </c>
      <c r="BJ71" t="s">
        <v>226</v>
      </c>
      <c r="BM71">
        <v>500001</v>
      </c>
      <c r="BN71">
        <v>0</v>
      </c>
      <c r="BO71" t="s">
        <v>17</v>
      </c>
      <c r="BP71">
        <v>1</v>
      </c>
      <c r="BQ71">
        <v>26</v>
      </c>
      <c r="BR71">
        <v>0</v>
      </c>
      <c r="BS71">
        <v>1</v>
      </c>
      <c r="BT71">
        <v>1</v>
      </c>
      <c r="BU71">
        <v>1</v>
      </c>
      <c r="BV71">
        <v>1</v>
      </c>
      <c r="BW71">
        <v>1</v>
      </c>
      <c r="BX71">
        <v>1</v>
      </c>
      <c r="BY71" t="s">
        <v>3</v>
      </c>
      <c r="BZ71">
        <v>0</v>
      </c>
      <c r="CA71">
        <v>0</v>
      </c>
      <c r="CB71" t="s">
        <v>3</v>
      </c>
      <c r="CE71">
        <v>0</v>
      </c>
      <c r="CF71">
        <v>0</v>
      </c>
      <c r="CG71">
        <v>0</v>
      </c>
      <c r="CM71">
        <v>0</v>
      </c>
      <c r="CN71" t="s">
        <v>3</v>
      </c>
      <c r="CO71">
        <v>0</v>
      </c>
      <c r="CP71">
        <f t="shared" si="70"/>
        <v>26.71</v>
      </c>
      <c r="CQ71">
        <f t="shared" si="71"/>
        <v>101.4316</v>
      </c>
      <c r="CR71">
        <f t="shared" si="72"/>
        <v>0</v>
      </c>
      <c r="CS71">
        <f t="shared" si="73"/>
        <v>0</v>
      </c>
      <c r="CT71">
        <f t="shared" si="74"/>
        <v>0</v>
      </c>
      <c r="CU71">
        <f t="shared" si="75"/>
        <v>0</v>
      </c>
      <c r="CV71">
        <f t="shared" si="76"/>
        <v>0</v>
      </c>
      <c r="CW71">
        <f t="shared" si="77"/>
        <v>0</v>
      </c>
      <c r="CX71">
        <f t="shared" si="78"/>
        <v>0</v>
      </c>
      <c r="CY71">
        <f t="shared" si="79"/>
        <v>0</v>
      </c>
      <c r="CZ71">
        <f t="shared" si="80"/>
        <v>0</v>
      </c>
      <c r="DC71" t="s">
        <v>3</v>
      </c>
      <c r="DD71" t="s">
        <v>3</v>
      </c>
      <c r="DE71" t="s">
        <v>3</v>
      </c>
      <c r="DF71" t="s">
        <v>3</v>
      </c>
      <c r="DG71" t="s">
        <v>3</v>
      </c>
      <c r="DH71" t="s">
        <v>3</v>
      </c>
      <c r="DI71" t="s">
        <v>3</v>
      </c>
      <c r="DJ71" t="s">
        <v>3</v>
      </c>
      <c r="DK71" t="s">
        <v>3</v>
      </c>
      <c r="DL71" t="s">
        <v>3</v>
      </c>
      <c r="DM71" t="s">
        <v>3</v>
      </c>
      <c r="DN71">
        <v>0</v>
      </c>
      <c r="DO71">
        <v>0</v>
      </c>
      <c r="DP71">
        <v>1</v>
      </c>
      <c r="DQ71">
        <v>1</v>
      </c>
      <c r="DU71">
        <v>1009</v>
      </c>
      <c r="DV71" t="s">
        <v>225</v>
      </c>
      <c r="DW71" t="s">
        <v>225</v>
      </c>
      <c r="DX71">
        <v>1</v>
      </c>
      <c r="DZ71" t="s">
        <v>3</v>
      </c>
      <c r="EA71" t="s">
        <v>3</v>
      </c>
      <c r="EB71" t="s">
        <v>3</v>
      </c>
      <c r="EC71" t="s">
        <v>3</v>
      </c>
      <c r="EE71">
        <v>48890661</v>
      </c>
      <c r="EF71">
        <v>26</v>
      </c>
      <c r="EG71" t="s">
        <v>45</v>
      </c>
      <c r="EH71">
        <v>0</v>
      </c>
      <c r="EI71" t="s">
        <v>3</v>
      </c>
      <c r="EJ71">
        <v>1</v>
      </c>
      <c r="EK71">
        <v>500001</v>
      </c>
      <c r="EL71" t="s">
        <v>124</v>
      </c>
      <c r="EM71" t="s">
        <v>125</v>
      </c>
      <c r="EO71" t="s">
        <v>3</v>
      </c>
      <c r="EQ71">
        <v>0</v>
      </c>
      <c r="ER71">
        <v>10.61</v>
      </c>
      <c r="ES71">
        <v>10.61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5</v>
      </c>
      <c r="FC71">
        <v>0</v>
      </c>
      <c r="FD71">
        <v>18</v>
      </c>
      <c r="FF71">
        <v>101.43</v>
      </c>
      <c r="FQ71">
        <v>0</v>
      </c>
      <c r="FR71">
        <f t="shared" si="81"/>
        <v>0</v>
      </c>
      <c r="FS71">
        <v>0</v>
      </c>
      <c r="FX71">
        <v>0</v>
      </c>
      <c r="FY71">
        <v>0</v>
      </c>
      <c r="GA71" t="s">
        <v>227</v>
      </c>
      <c r="GD71">
        <v>1</v>
      </c>
      <c r="GF71">
        <v>1142324326</v>
      </c>
      <c r="GG71">
        <v>2</v>
      </c>
      <c r="GH71">
        <v>3</v>
      </c>
      <c r="GI71">
        <v>4</v>
      </c>
      <c r="GJ71">
        <v>0</v>
      </c>
      <c r="GK71">
        <v>0</v>
      </c>
      <c r="GL71">
        <f t="shared" si="82"/>
        <v>0</v>
      </c>
      <c r="GM71">
        <f t="shared" si="83"/>
        <v>26.71</v>
      </c>
      <c r="GN71">
        <f t="shared" si="84"/>
        <v>26.71</v>
      </c>
      <c r="GO71">
        <f t="shared" si="85"/>
        <v>0</v>
      </c>
      <c r="GP71">
        <f t="shared" si="86"/>
        <v>0</v>
      </c>
      <c r="GR71">
        <v>1</v>
      </c>
      <c r="GS71">
        <v>1</v>
      </c>
      <c r="GT71">
        <v>0</v>
      </c>
      <c r="GU71" t="s">
        <v>3</v>
      </c>
      <c r="GV71">
        <f t="shared" si="87"/>
        <v>0</v>
      </c>
      <c r="GW71">
        <v>1</v>
      </c>
      <c r="GX71">
        <f t="shared" si="88"/>
        <v>0</v>
      </c>
      <c r="HA71">
        <v>0</v>
      </c>
      <c r="HB71">
        <v>0</v>
      </c>
      <c r="HC71">
        <f t="shared" si="89"/>
        <v>0</v>
      </c>
      <c r="HE71" t="s">
        <v>127</v>
      </c>
      <c r="HF71" t="s">
        <v>127</v>
      </c>
      <c r="HM71" t="s">
        <v>3</v>
      </c>
      <c r="HN71" t="s">
        <v>3</v>
      </c>
      <c r="HO71" t="s">
        <v>3</v>
      </c>
      <c r="HP71" t="s">
        <v>3</v>
      </c>
      <c r="HQ71" t="s">
        <v>3</v>
      </c>
      <c r="IK71">
        <v>0</v>
      </c>
    </row>
    <row r="72" spans="1:245" x14ac:dyDescent="0.2">
      <c r="A72">
        <v>17</v>
      </c>
      <c r="B72">
        <v>1</v>
      </c>
      <c r="E72" t="s">
        <v>228</v>
      </c>
      <c r="F72" t="s">
        <v>229</v>
      </c>
      <c r="G72" t="s">
        <v>230</v>
      </c>
      <c r="H72" t="s">
        <v>225</v>
      </c>
      <c r="I72">
        <v>4.5999999999999999E-2</v>
      </c>
      <c r="J72">
        <v>0</v>
      </c>
      <c r="K72">
        <v>4.5999999999999999E-2</v>
      </c>
      <c r="O72">
        <f t="shared" si="55"/>
        <v>2.68</v>
      </c>
      <c r="P72">
        <f t="shared" si="56"/>
        <v>2.68</v>
      </c>
      <c r="Q72">
        <f t="shared" si="57"/>
        <v>0</v>
      </c>
      <c r="R72">
        <f t="shared" si="58"/>
        <v>0</v>
      </c>
      <c r="S72">
        <f t="shared" si="59"/>
        <v>0</v>
      </c>
      <c r="T72">
        <f t="shared" si="60"/>
        <v>0</v>
      </c>
      <c r="U72">
        <f t="shared" si="61"/>
        <v>0</v>
      </c>
      <c r="V72">
        <f t="shared" si="62"/>
        <v>0</v>
      </c>
      <c r="W72">
        <f t="shared" si="63"/>
        <v>0</v>
      </c>
      <c r="X72">
        <f t="shared" si="64"/>
        <v>0</v>
      </c>
      <c r="Y72">
        <f t="shared" si="65"/>
        <v>0</v>
      </c>
      <c r="AA72">
        <v>60075934</v>
      </c>
      <c r="AB72">
        <f t="shared" si="66"/>
        <v>6.1</v>
      </c>
      <c r="AC72">
        <f t="shared" si="67"/>
        <v>6.1</v>
      </c>
      <c r="AD72">
        <f>ROUND((((ET72)-(EU72))+AE72),2)</f>
        <v>0</v>
      </c>
      <c r="AE72">
        <f>ROUND((EU72),2)</f>
        <v>0</v>
      </c>
      <c r="AF72">
        <f>ROUND((EV72),2)</f>
        <v>0</v>
      </c>
      <c r="AG72">
        <f t="shared" si="68"/>
        <v>0</v>
      </c>
      <c r="AH72">
        <f>(EW72)</f>
        <v>0</v>
      </c>
      <c r="AI72">
        <f>(EX72)</f>
        <v>0</v>
      </c>
      <c r="AJ72">
        <f t="shared" si="69"/>
        <v>0</v>
      </c>
      <c r="AK72">
        <v>6.1</v>
      </c>
      <c r="AL72">
        <v>6.1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1</v>
      </c>
      <c r="AW72">
        <v>1</v>
      </c>
      <c r="AZ72">
        <v>1</v>
      </c>
      <c r="BA72">
        <v>1</v>
      </c>
      <c r="BB72">
        <v>1</v>
      </c>
      <c r="BC72">
        <v>9.56</v>
      </c>
      <c r="BD72" t="s">
        <v>3</v>
      </c>
      <c r="BE72" t="s">
        <v>3</v>
      </c>
      <c r="BF72" t="s">
        <v>3</v>
      </c>
      <c r="BG72" t="s">
        <v>3</v>
      </c>
      <c r="BH72">
        <v>3</v>
      </c>
      <c r="BI72">
        <v>1</v>
      </c>
      <c r="BJ72" t="s">
        <v>231</v>
      </c>
      <c r="BM72">
        <v>500001</v>
      </c>
      <c r="BN72">
        <v>0</v>
      </c>
      <c r="BO72" t="s">
        <v>17</v>
      </c>
      <c r="BP72">
        <v>1</v>
      </c>
      <c r="BQ72">
        <v>26</v>
      </c>
      <c r="BR72">
        <v>0</v>
      </c>
      <c r="BS72">
        <v>1</v>
      </c>
      <c r="BT72">
        <v>1</v>
      </c>
      <c r="BU72">
        <v>1</v>
      </c>
      <c r="BV72">
        <v>1</v>
      </c>
      <c r="BW72">
        <v>1</v>
      </c>
      <c r="BX72">
        <v>1</v>
      </c>
      <c r="BY72" t="s">
        <v>3</v>
      </c>
      <c r="BZ72">
        <v>0</v>
      </c>
      <c r="CA72">
        <v>0</v>
      </c>
      <c r="CB72" t="s">
        <v>3</v>
      </c>
      <c r="CE72">
        <v>0</v>
      </c>
      <c r="CF72">
        <v>0</v>
      </c>
      <c r="CG72">
        <v>0</v>
      </c>
      <c r="CM72">
        <v>0</v>
      </c>
      <c r="CN72" t="s">
        <v>3</v>
      </c>
      <c r="CO72">
        <v>0</v>
      </c>
      <c r="CP72">
        <f t="shared" si="70"/>
        <v>2.68</v>
      </c>
      <c r="CQ72">
        <f t="shared" si="71"/>
        <v>58.316000000000003</v>
      </c>
      <c r="CR72">
        <f t="shared" si="72"/>
        <v>0</v>
      </c>
      <c r="CS72">
        <f t="shared" si="73"/>
        <v>0</v>
      </c>
      <c r="CT72">
        <f t="shared" si="74"/>
        <v>0</v>
      </c>
      <c r="CU72">
        <f t="shared" si="75"/>
        <v>0</v>
      </c>
      <c r="CV72">
        <f t="shared" si="76"/>
        <v>0</v>
      </c>
      <c r="CW72">
        <f t="shared" si="77"/>
        <v>0</v>
      </c>
      <c r="CX72">
        <f t="shared" si="78"/>
        <v>0</v>
      </c>
      <c r="CY72">
        <f t="shared" si="79"/>
        <v>0</v>
      </c>
      <c r="CZ72">
        <f t="shared" si="80"/>
        <v>0</v>
      </c>
      <c r="DC72" t="s">
        <v>3</v>
      </c>
      <c r="DD72" t="s">
        <v>3</v>
      </c>
      <c r="DE72" t="s">
        <v>3</v>
      </c>
      <c r="DF72" t="s">
        <v>3</v>
      </c>
      <c r="DG72" t="s">
        <v>3</v>
      </c>
      <c r="DH72" t="s">
        <v>3</v>
      </c>
      <c r="DI72" t="s">
        <v>3</v>
      </c>
      <c r="DJ72" t="s">
        <v>3</v>
      </c>
      <c r="DK72" t="s">
        <v>3</v>
      </c>
      <c r="DL72" t="s">
        <v>3</v>
      </c>
      <c r="DM72" t="s">
        <v>3</v>
      </c>
      <c r="DN72">
        <v>0</v>
      </c>
      <c r="DO72">
        <v>0</v>
      </c>
      <c r="DP72">
        <v>1</v>
      </c>
      <c r="DQ72">
        <v>1</v>
      </c>
      <c r="DU72">
        <v>1009</v>
      </c>
      <c r="DV72" t="s">
        <v>225</v>
      </c>
      <c r="DW72" t="s">
        <v>225</v>
      </c>
      <c r="DX72">
        <v>1</v>
      </c>
      <c r="DZ72" t="s">
        <v>3</v>
      </c>
      <c r="EA72" t="s">
        <v>3</v>
      </c>
      <c r="EB72" t="s">
        <v>3</v>
      </c>
      <c r="EC72" t="s">
        <v>3</v>
      </c>
      <c r="EE72">
        <v>48890661</v>
      </c>
      <c r="EF72">
        <v>26</v>
      </c>
      <c r="EG72" t="s">
        <v>45</v>
      </c>
      <c r="EH72">
        <v>0</v>
      </c>
      <c r="EI72" t="s">
        <v>3</v>
      </c>
      <c r="EJ72">
        <v>1</v>
      </c>
      <c r="EK72">
        <v>500001</v>
      </c>
      <c r="EL72" t="s">
        <v>124</v>
      </c>
      <c r="EM72" t="s">
        <v>125</v>
      </c>
      <c r="EO72" t="s">
        <v>3</v>
      </c>
      <c r="EQ72">
        <v>0</v>
      </c>
      <c r="ER72">
        <v>6.1</v>
      </c>
      <c r="ES72">
        <v>6.1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5</v>
      </c>
      <c r="FC72">
        <v>0</v>
      </c>
      <c r="FD72">
        <v>18</v>
      </c>
      <c r="FF72">
        <v>58.33</v>
      </c>
      <c r="FQ72">
        <v>0</v>
      </c>
      <c r="FR72">
        <f t="shared" si="81"/>
        <v>0</v>
      </c>
      <c r="FS72">
        <v>0</v>
      </c>
      <c r="FX72">
        <v>0</v>
      </c>
      <c r="FY72">
        <v>0</v>
      </c>
      <c r="GA72" t="s">
        <v>232</v>
      </c>
      <c r="GD72">
        <v>1</v>
      </c>
      <c r="GF72">
        <v>2096969337</v>
      </c>
      <c r="GG72">
        <v>2</v>
      </c>
      <c r="GH72">
        <v>3</v>
      </c>
      <c r="GI72">
        <v>4</v>
      </c>
      <c r="GJ72">
        <v>0</v>
      </c>
      <c r="GK72">
        <v>0</v>
      </c>
      <c r="GL72">
        <f t="shared" si="82"/>
        <v>0</v>
      </c>
      <c r="GM72">
        <f t="shared" si="83"/>
        <v>2.68</v>
      </c>
      <c r="GN72">
        <f t="shared" si="84"/>
        <v>2.68</v>
      </c>
      <c r="GO72">
        <f t="shared" si="85"/>
        <v>0</v>
      </c>
      <c r="GP72">
        <f t="shared" si="86"/>
        <v>0</v>
      </c>
      <c r="GR72">
        <v>1</v>
      </c>
      <c r="GS72">
        <v>1</v>
      </c>
      <c r="GT72">
        <v>0</v>
      </c>
      <c r="GU72" t="s">
        <v>3</v>
      </c>
      <c r="GV72">
        <f t="shared" si="87"/>
        <v>0</v>
      </c>
      <c r="GW72">
        <v>1</v>
      </c>
      <c r="GX72">
        <f t="shared" si="88"/>
        <v>0</v>
      </c>
      <c r="HA72">
        <v>0</v>
      </c>
      <c r="HB72">
        <v>0</v>
      </c>
      <c r="HC72">
        <f t="shared" si="89"/>
        <v>0</v>
      </c>
      <c r="HE72" t="s">
        <v>127</v>
      </c>
      <c r="HF72" t="s">
        <v>127</v>
      </c>
      <c r="HM72" t="s">
        <v>3</v>
      </c>
      <c r="HN72" t="s">
        <v>3</v>
      </c>
      <c r="HO72" t="s">
        <v>3</v>
      </c>
      <c r="HP72" t="s">
        <v>3</v>
      </c>
      <c r="HQ72" t="s">
        <v>3</v>
      </c>
      <c r="IK72">
        <v>0</v>
      </c>
    </row>
    <row r="73" spans="1:245" x14ac:dyDescent="0.2">
      <c r="A73">
        <v>17</v>
      </c>
      <c r="B73">
        <v>1</v>
      </c>
      <c r="C73">
        <f>ROW(SmtRes!A343)</f>
        <v>343</v>
      </c>
      <c r="D73">
        <f>ROW(EtalonRes!A343)</f>
        <v>343</v>
      </c>
      <c r="E73" t="s">
        <v>233</v>
      </c>
      <c r="F73" t="s">
        <v>234</v>
      </c>
      <c r="G73" t="s">
        <v>235</v>
      </c>
      <c r="H73" t="s">
        <v>41</v>
      </c>
      <c r="I73">
        <f>ROUND(0.4/100,9)</f>
        <v>4.0000000000000001E-3</v>
      </c>
      <c r="J73">
        <v>0</v>
      </c>
      <c r="K73">
        <f>ROUND(0.4/100,9)</f>
        <v>4.0000000000000001E-3</v>
      </c>
      <c r="O73">
        <f t="shared" si="55"/>
        <v>280.41000000000003</v>
      </c>
      <c r="P73">
        <f t="shared" si="56"/>
        <v>57.88</v>
      </c>
      <c r="Q73">
        <f t="shared" si="57"/>
        <v>2.76</v>
      </c>
      <c r="R73">
        <f t="shared" si="58"/>
        <v>0.61</v>
      </c>
      <c r="S73">
        <f t="shared" si="59"/>
        <v>219.77</v>
      </c>
      <c r="T73">
        <f t="shared" si="60"/>
        <v>0</v>
      </c>
      <c r="U73">
        <f t="shared" si="61"/>
        <v>0.47504199999999985</v>
      </c>
      <c r="V73">
        <f t="shared" si="62"/>
        <v>1.1108999999999997E-3</v>
      </c>
      <c r="W73">
        <f t="shared" si="63"/>
        <v>0</v>
      </c>
      <c r="X73">
        <f t="shared" si="64"/>
        <v>257.83999999999997</v>
      </c>
      <c r="Y73">
        <f t="shared" si="65"/>
        <v>163.08000000000001</v>
      </c>
      <c r="AA73">
        <v>60075934</v>
      </c>
      <c r="AB73">
        <f t="shared" si="66"/>
        <v>2684.24</v>
      </c>
      <c r="AC73">
        <f t="shared" si="67"/>
        <v>1513.53</v>
      </c>
      <c r="AD73">
        <f>ROUND((((((ET73*1.15)*1.15))-(((EU73*1.15)*1.15)))+AE73),2)</f>
        <v>48.54</v>
      </c>
      <c r="AE73">
        <f>ROUND(((((EU73*1.15)*1.1)*1.15)),2)</f>
        <v>3.1</v>
      </c>
      <c r="AF73">
        <f>ROUND(((((EV73*1.15)*1.1)*1.15)),2)</f>
        <v>1122.17</v>
      </c>
      <c r="AG73">
        <f t="shared" si="68"/>
        <v>0</v>
      </c>
      <c r="AH73">
        <f>(((EW73*1.15)*1.15))</f>
        <v>118.76049999999996</v>
      </c>
      <c r="AI73">
        <f>(((EX73*1.15)*1.15))</f>
        <v>0.27772499999999994</v>
      </c>
      <c r="AJ73">
        <f t="shared" si="69"/>
        <v>0</v>
      </c>
      <c r="AK73">
        <v>2321.4</v>
      </c>
      <c r="AL73">
        <v>1513.53</v>
      </c>
      <c r="AM73">
        <v>36.49</v>
      </c>
      <c r="AN73">
        <v>2.13</v>
      </c>
      <c r="AO73">
        <v>771.38</v>
      </c>
      <c r="AP73">
        <v>0</v>
      </c>
      <c r="AQ73">
        <v>89.8</v>
      </c>
      <c r="AR73">
        <v>0.21</v>
      </c>
      <c r="AS73">
        <v>0</v>
      </c>
      <c r="AT73">
        <v>117</v>
      </c>
      <c r="AU73">
        <v>74</v>
      </c>
      <c r="AV73">
        <v>1</v>
      </c>
      <c r="AW73">
        <v>1</v>
      </c>
      <c r="AZ73">
        <v>1</v>
      </c>
      <c r="BA73">
        <v>48.96</v>
      </c>
      <c r="BB73">
        <v>14.22</v>
      </c>
      <c r="BC73">
        <v>9.56</v>
      </c>
      <c r="BD73" t="s">
        <v>3</v>
      </c>
      <c r="BE73" t="s">
        <v>3</v>
      </c>
      <c r="BF73" t="s">
        <v>3</v>
      </c>
      <c r="BG73" t="s">
        <v>3</v>
      </c>
      <c r="BH73">
        <v>0</v>
      </c>
      <c r="BI73">
        <v>1</v>
      </c>
      <c r="BJ73" t="s">
        <v>236</v>
      </c>
      <c r="BM73">
        <v>22001</v>
      </c>
      <c r="BN73">
        <v>0</v>
      </c>
      <c r="BO73" t="s">
        <v>17</v>
      </c>
      <c r="BP73">
        <v>1</v>
      </c>
      <c r="BQ73">
        <v>2</v>
      </c>
      <c r="BR73">
        <v>0</v>
      </c>
      <c r="BS73">
        <v>48.96</v>
      </c>
      <c r="BT73">
        <v>1</v>
      </c>
      <c r="BU73">
        <v>1</v>
      </c>
      <c r="BV73">
        <v>1</v>
      </c>
      <c r="BW73">
        <v>1</v>
      </c>
      <c r="BX73">
        <v>1</v>
      </c>
      <c r="BY73" t="s">
        <v>3</v>
      </c>
      <c r="BZ73">
        <v>117</v>
      </c>
      <c r="CA73">
        <v>74</v>
      </c>
      <c r="CB73" t="s">
        <v>3</v>
      </c>
      <c r="CE73">
        <v>0</v>
      </c>
      <c r="CF73">
        <v>0</v>
      </c>
      <c r="CG73">
        <v>0</v>
      </c>
      <c r="CM73">
        <v>0</v>
      </c>
      <c r="CN73" t="s">
        <v>1083</v>
      </c>
      <c r="CO73">
        <v>0</v>
      </c>
      <c r="CP73">
        <f t="shared" si="70"/>
        <v>280.41000000000003</v>
      </c>
      <c r="CQ73">
        <f t="shared" si="71"/>
        <v>14469.346800000001</v>
      </c>
      <c r="CR73">
        <f t="shared" si="72"/>
        <v>690.23879999999997</v>
      </c>
      <c r="CS73">
        <f t="shared" si="73"/>
        <v>151.77600000000001</v>
      </c>
      <c r="CT73">
        <f t="shared" si="74"/>
        <v>54941.443200000002</v>
      </c>
      <c r="CU73">
        <f t="shared" si="75"/>
        <v>0</v>
      </c>
      <c r="CV73">
        <f t="shared" si="76"/>
        <v>118.76049999999996</v>
      </c>
      <c r="CW73">
        <f t="shared" si="77"/>
        <v>0.27772499999999994</v>
      </c>
      <c r="CX73">
        <f t="shared" si="78"/>
        <v>0</v>
      </c>
      <c r="CY73">
        <f t="shared" si="79"/>
        <v>257.84460000000001</v>
      </c>
      <c r="CZ73">
        <f t="shared" si="80"/>
        <v>163.08120000000002</v>
      </c>
      <c r="DC73" t="s">
        <v>3</v>
      </c>
      <c r="DD73" t="s">
        <v>3</v>
      </c>
      <c r="DE73" t="s">
        <v>93</v>
      </c>
      <c r="DF73" t="s">
        <v>117</v>
      </c>
      <c r="DG73" t="s">
        <v>117</v>
      </c>
      <c r="DH73" t="s">
        <v>3</v>
      </c>
      <c r="DI73" t="s">
        <v>93</v>
      </c>
      <c r="DJ73" t="s">
        <v>93</v>
      </c>
      <c r="DK73" t="s">
        <v>3</v>
      </c>
      <c r="DL73" t="s">
        <v>3</v>
      </c>
      <c r="DM73" t="s">
        <v>3</v>
      </c>
      <c r="DN73">
        <v>0</v>
      </c>
      <c r="DO73">
        <v>0</v>
      </c>
      <c r="DP73">
        <v>1</v>
      </c>
      <c r="DQ73">
        <v>1</v>
      </c>
      <c r="DU73">
        <v>1003</v>
      </c>
      <c r="DV73" t="s">
        <v>41</v>
      </c>
      <c r="DW73" t="s">
        <v>41</v>
      </c>
      <c r="DX73">
        <v>100</v>
      </c>
      <c r="DZ73" t="s">
        <v>3</v>
      </c>
      <c r="EA73" t="s">
        <v>3</v>
      </c>
      <c r="EB73" t="s">
        <v>3</v>
      </c>
      <c r="EC73" t="s">
        <v>3</v>
      </c>
      <c r="EE73">
        <v>48890761</v>
      </c>
      <c r="EF73">
        <v>2</v>
      </c>
      <c r="EG73" t="s">
        <v>21</v>
      </c>
      <c r="EH73">
        <v>18</v>
      </c>
      <c r="EI73" t="s">
        <v>31</v>
      </c>
      <c r="EJ73">
        <v>1</v>
      </c>
      <c r="EK73">
        <v>22001</v>
      </c>
      <c r="EL73" t="s">
        <v>31</v>
      </c>
      <c r="EM73" t="s">
        <v>32</v>
      </c>
      <c r="EO73" t="s">
        <v>118</v>
      </c>
      <c r="EQ73">
        <v>768</v>
      </c>
      <c r="ER73">
        <v>2321.4</v>
      </c>
      <c r="ES73">
        <v>1513.53</v>
      </c>
      <c r="ET73">
        <v>36.49</v>
      </c>
      <c r="EU73">
        <v>2.13</v>
      </c>
      <c r="EV73">
        <v>771.38</v>
      </c>
      <c r="EW73">
        <v>89.8</v>
      </c>
      <c r="EX73">
        <v>0.21</v>
      </c>
      <c r="EY73">
        <v>0</v>
      </c>
      <c r="FQ73">
        <v>0</v>
      </c>
      <c r="FR73">
        <f t="shared" si="81"/>
        <v>0</v>
      </c>
      <c r="FS73">
        <v>0</v>
      </c>
      <c r="FX73">
        <v>117</v>
      </c>
      <c r="FY73">
        <v>74</v>
      </c>
      <c r="GA73" t="s">
        <v>3</v>
      </c>
      <c r="GD73">
        <v>1</v>
      </c>
      <c r="GF73">
        <v>-61390368</v>
      </c>
      <c r="GG73">
        <v>2</v>
      </c>
      <c r="GH73">
        <v>1</v>
      </c>
      <c r="GI73">
        <v>4</v>
      </c>
      <c r="GJ73">
        <v>0</v>
      </c>
      <c r="GK73">
        <v>0</v>
      </c>
      <c r="GL73">
        <f t="shared" si="82"/>
        <v>0</v>
      </c>
      <c r="GM73">
        <f t="shared" si="83"/>
        <v>701.33</v>
      </c>
      <c r="GN73">
        <f t="shared" si="84"/>
        <v>701.33</v>
      </c>
      <c r="GO73">
        <f t="shared" si="85"/>
        <v>0</v>
      </c>
      <c r="GP73">
        <f t="shared" si="86"/>
        <v>0</v>
      </c>
      <c r="GR73">
        <v>0</v>
      </c>
      <c r="GS73">
        <v>3</v>
      </c>
      <c r="GT73">
        <v>0</v>
      </c>
      <c r="GU73" t="s">
        <v>3</v>
      </c>
      <c r="GV73">
        <f t="shared" si="87"/>
        <v>0</v>
      </c>
      <c r="GW73">
        <v>1</v>
      </c>
      <c r="GX73">
        <f t="shared" si="88"/>
        <v>0</v>
      </c>
      <c r="HA73">
        <v>0</v>
      </c>
      <c r="HB73">
        <v>0</v>
      </c>
      <c r="HC73">
        <f t="shared" si="89"/>
        <v>0</v>
      </c>
      <c r="HE73" t="s">
        <v>3</v>
      </c>
      <c r="HF73" t="s">
        <v>3</v>
      </c>
      <c r="HM73" t="s">
        <v>3</v>
      </c>
      <c r="HN73" t="s">
        <v>3</v>
      </c>
      <c r="HO73" t="s">
        <v>3</v>
      </c>
      <c r="HP73" t="s">
        <v>3</v>
      </c>
      <c r="HQ73" t="s">
        <v>3</v>
      </c>
      <c r="IK73">
        <v>0</v>
      </c>
    </row>
    <row r="74" spans="1:245" x14ac:dyDescent="0.2">
      <c r="A74">
        <v>17</v>
      </c>
      <c r="B74">
        <v>1</v>
      </c>
      <c r="C74">
        <f>ROW(SmtRes!A358)</f>
        <v>358</v>
      </c>
      <c r="D74">
        <f>ROW(EtalonRes!A358)</f>
        <v>358</v>
      </c>
      <c r="E74" t="s">
        <v>237</v>
      </c>
      <c r="F74" t="s">
        <v>238</v>
      </c>
      <c r="G74" t="s">
        <v>1086</v>
      </c>
      <c r="H74" t="s">
        <v>41</v>
      </c>
      <c r="I74">
        <f>ROUND(17.826/100,9)</f>
        <v>0.17826</v>
      </c>
      <c r="J74">
        <v>0</v>
      </c>
      <c r="K74">
        <f>ROUND(17.826/100,9)</f>
        <v>0.17826</v>
      </c>
      <c r="O74">
        <f t="shared" si="55"/>
        <v>61850.96</v>
      </c>
      <c r="P74">
        <f t="shared" si="56"/>
        <v>2568.25</v>
      </c>
      <c r="Q74">
        <f t="shared" si="57"/>
        <v>22964.77</v>
      </c>
      <c r="R74">
        <f t="shared" si="58"/>
        <v>5337.89</v>
      </c>
      <c r="S74">
        <f t="shared" si="59"/>
        <v>36317.94</v>
      </c>
      <c r="T74">
        <f t="shared" si="60"/>
        <v>0</v>
      </c>
      <c r="U74">
        <f t="shared" si="61"/>
        <v>78.504367049999985</v>
      </c>
      <c r="V74">
        <f t="shared" si="62"/>
        <v>8.6354803755000002</v>
      </c>
      <c r="W74">
        <f t="shared" si="63"/>
        <v>0</v>
      </c>
      <c r="X74">
        <f t="shared" si="64"/>
        <v>37490.25</v>
      </c>
      <c r="Y74">
        <f t="shared" si="65"/>
        <v>19161.68</v>
      </c>
      <c r="AA74">
        <v>60075934</v>
      </c>
      <c r="AB74">
        <f t="shared" si="66"/>
        <v>14727.9</v>
      </c>
      <c r="AC74">
        <f t="shared" si="67"/>
        <v>1507.04</v>
      </c>
      <c r="AD74">
        <f>ROUND((((((ET74*1.15)*1.15))-(((EU74*1.15)*1.15)))+AE74),2)</f>
        <v>9059.59</v>
      </c>
      <c r="AE74">
        <f>ROUND(((((EU74*1.15)*1.1)*1.15)),2)</f>
        <v>611.61</v>
      </c>
      <c r="AF74">
        <f>ROUND(((((EV74*1.15)*1.1)*1.15)),2)</f>
        <v>4161.2700000000004</v>
      </c>
      <c r="AG74">
        <f t="shared" si="68"/>
        <v>0</v>
      </c>
      <c r="AH74">
        <f>(((EW74*1.15)*1.15))</f>
        <v>440.39249999999993</v>
      </c>
      <c r="AI74">
        <f>(((EX74*1.15)*1.15))</f>
        <v>48.443174999999997</v>
      </c>
      <c r="AJ74">
        <f t="shared" si="69"/>
        <v>0</v>
      </c>
      <c r="AK74">
        <v>11175.82</v>
      </c>
      <c r="AL74">
        <v>1507.04</v>
      </c>
      <c r="AM74">
        <v>6808.31</v>
      </c>
      <c r="AN74">
        <v>420.42</v>
      </c>
      <c r="AO74">
        <v>2860.47</v>
      </c>
      <c r="AP74">
        <v>0</v>
      </c>
      <c r="AQ74">
        <v>333</v>
      </c>
      <c r="AR74">
        <v>36.630000000000003</v>
      </c>
      <c r="AS74">
        <v>0</v>
      </c>
      <c r="AT74">
        <v>90</v>
      </c>
      <c r="AU74">
        <v>46</v>
      </c>
      <c r="AV74">
        <v>1</v>
      </c>
      <c r="AW74">
        <v>1</v>
      </c>
      <c r="AZ74">
        <v>1</v>
      </c>
      <c r="BA74">
        <v>48.96</v>
      </c>
      <c r="BB74">
        <v>14.22</v>
      </c>
      <c r="BC74">
        <v>9.56</v>
      </c>
      <c r="BD74" t="s">
        <v>3</v>
      </c>
      <c r="BE74" t="s">
        <v>3</v>
      </c>
      <c r="BF74" t="s">
        <v>3</v>
      </c>
      <c r="BG74" t="s">
        <v>3</v>
      </c>
      <c r="BH74">
        <v>0</v>
      </c>
      <c r="BI74">
        <v>2</v>
      </c>
      <c r="BJ74" t="s">
        <v>239</v>
      </c>
      <c r="BM74">
        <v>112001</v>
      </c>
      <c r="BN74">
        <v>0</v>
      </c>
      <c r="BO74" t="s">
        <v>17</v>
      </c>
      <c r="BP74">
        <v>1</v>
      </c>
      <c r="BQ74">
        <v>26</v>
      </c>
      <c r="BR74">
        <v>0</v>
      </c>
      <c r="BS74">
        <v>48.96</v>
      </c>
      <c r="BT74">
        <v>1</v>
      </c>
      <c r="BU74">
        <v>1</v>
      </c>
      <c r="BV74">
        <v>1</v>
      </c>
      <c r="BW74">
        <v>1</v>
      </c>
      <c r="BX74">
        <v>1</v>
      </c>
      <c r="BY74" t="s">
        <v>3</v>
      </c>
      <c r="BZ74">
        <v>90</v>
      </c>
      <c r="CA74">
        <v>46</v>
      </c>
      <c r="CB74" t="s">
        <v>3</v>
      </c>
      <c r="CE74">
        <v>0</v>
      </c>
      <c r="CF74">
        <v>0</v>
      </c>
      <c r="CG74">
        <v>0</v>
      </c>
      <c r="CM74">
        <v>0</v>
      </c>
      <c r="CN74" t="s">
        <v>1083</v>
      </c>
      <c r="CO74">
        <v>0</v>
      </c>
      <c r="CP74">
        <f t="shared" si="70"/>
        <v>61850.960000000006</v>
      </c>
      <c r="CQ74">
        <f t="shared" si="71"/>
        <v>14407.3024</v>
      </c>
      <c r="CR74">
        <f t="shared" si="72"/>
        <v>128827.36980000001</v>
      </c>
      <c r="CS74">
        <f t="shared" si="73"/>
        <v>29944.425600000002</v>
      </c>
      <c r="CT74">
        <f t="shared" si="74"/>
        <v>203735.77920000002</v>
      </c>
      <c r="CU74">
        <f t="shared" si="75"/>
        <v>0</v>
      </c>
      <c r="CV74">
        <f t="shared" si="76"/>
        <v>440.39249999999993</v>
      </c>
      <c r="CW74">
        <f t="shared" si="77"/>
        <v>48.443174999999997</v>
      </c>
      <c r="CX74">
        <f t="shared" si="78"/>
        <v>0</v>
      </c>
      <c r="CY74">
        <f t="shared" si="79"/>
        <v>37490.247000000003</v>
      </c>
      <c r="CZ74">
        <f t="shared" si="80"/>
        <v>19161.681800000002</v>
      </c>
      <c r="DC74" t="s">
        <v>3</v>
      </c>
      <c r="DD74" t="s">
        <v>3</v>
      </c>
      <c r="DE74" t="s">
        <v>93</v>
      </c>
      <c r="DF74" t="s">
        <v>117</v>
      </c>
      <c r="DG74" t="s">
        <v>117</v>
      </c>
      <c r="DH74" t="s">
        <v>3</v>
      </c>
      <c r="DI74" t="s">
        <v>93</v>
      </c>
      <c r="DJ74" t="s">
        <v>93</v>
      </c>
      <c r="DK74" t="s">
        <v>3</v>
      </c>
      <c r="DL74" t="s">
        <v>3</v>
      </c>
      <c r="DM74" t="s">
        <v>3</v>
      </c>
      <c r="DN74">
        <v>0</v>
      </c>
      <c r="DO74">
        <v>0</v>
      </c>
      <c r="DP74">
        <v>1</v>
      </c>
      <c r="DQ74">
        <v>1</v>
      </c>
      <c r="DU74">
        <v>1003</v>
      </c>
      <c r="DV74" t="s">
        <v>41</v>
      </c>
      <c r="DW74" t="s">
        <v>41</v>
      </c>
      <c r="DX74">
        <v>100</v>
      </c>
      <c r="DZ74" t="s">
        <v>3</v>
      </c>
      <c r="EA74" t="s">
        <v>3</v>
      </c>
      <c r="EB74" t="s">
        <v>3</v>
      </c>
      <c r="EC74" t="s">
        <v>3</v>
      </c>
      <c r="EE74">
        <v>48890620</v>
      </c>
      <c r="EF74">
        <v>26</v>
      </c>
      <c r="EG74" t="s">
        <v>45</v>
      </c>
      <c r="EH74">
        <v>54</v>
      </c>
      <c r="EI74" t="s">
        <v>46</v>
      </c>
      <c r="EJ74">
        <v>2</v>
      </c>
      <c r="EK74">
        <v>112001</v>
      </c>
      <c r="EL74" t="s">
        <v>46</v>
      </c>
      <c r="EM74" t="s">
        <v>47</v>
      </c>
      <c r="EO74" t="s">
        <v>118</v>
      </c>
      <c r="EQ74">
        <v>768</v>
      </c>
      <c r="ER74">
        <v>11175.82</v>
      </c>
      <c r="ES74">
        <v>1507.04</v>
      </c>
      <c r="ET74">
        <v>6808.31</v>
      </c>
      <c r="EU74">
        <v>420.42</v>
      </c>
      <c r="EV74">
        <v>2860.47</v>
      </c>
      <c r="EW74">
        <v>333</v>
      </c>
      <c r="EX74">
        <v>36.630000000000003</v>
      </c>
      <c r="EY74">
        <v>0</v>
      </c>
      <c r="FQ74">
        <v>0</v>
      </c>
      <c r="FR74">
        <f t="shared" si="81"/>
        <v>0</v>
      </c>
      <c r="FS74">
        <v>0</v>
      </c>
      <c r="FX74">
        <v>90</v>
      </c>
      <c r="FY74">
        <v>46</v>
      </c>
      <c r="GA74" t="s">
        <v>3</v>
      </c>
      <c r="GD74">
        <v>1</v>
      </c>
      <c r="GF74">
        <v>-671268351</v>
      </c>
      <c r="GG74">
        <v>2</v>
      </c>
      <c r="GH74">
        <v>1</v>
      </c>
      <c r="GI74">
        <v>4</v>
      </c>
      <c r="GJ74">
        <v>0</v>
      </c>
      <c r="GK74">
        <v>0</v>
      </c>
      <c r="GL74">
        <f t="shared" si="82"/>
        <v>0</v>
      </c>
      <c r="GM74">
        <f t="shared" si="83"/>
        <v>118502.89</v>
      </c>
      <c r="GN74">
        <f t="shared" si="84"/>
        <v>0</v>
      </c>
      <c r="GO74">
        <f t="shared" si="85"/>
        <v>118502.89</v>
      </c>
      <c r="GP74">
        <f t="shared" si="86"/>
        <v>0</v>
      </c>
      <c r="GR74">
        <v>0</v>
      </c>
      <c r="GS74">
        <v>3</v>
      </c>
      <c r="GT74">
        <v>0</v>
      </c>
      <c r="GU74" t="s">
        <v>3</v>
      </c>
      <c r="GV74">
        <f t="shared" si="87"/>
        <v>0</v>
      </c>
      <c r="GW74">
        <v>1</v>
      </c>
      <c r="GX74">
        <f t="shared" si="88"/>
        <v>0</v>
      </c>
      <c r="HA74">
        <v>0</v>
      </c>
      <c r="HB74">
        <v>0</v>
      </c>
      <c r="HC74">
        <f t="shared" si="89"/>
        <v>0</v>
      </c>
      <c r="HE74" t="s">
        <v>3</v>
      </c>
      <c r="HF74" t="s">
        <v>3</v>
      </c>
      <c r="HM74" t="s">
        <v>3</v>
      </c>
      <c r="HN74" t="s">
        <v>3</v>
      </c>
      <c r="HO74" t="s">
        <v>3</v>
      </c>
      <c r="HP74" t="s">
        <v>3</v>
      </c>
      <c r="HQ74" t="s">
        <v>3</v>
      </c>
      <c r="IK74">
        <v>0</v>
      </c>
    </row>
    <row r="75" spans="1:245" x14ac:dyDescent="0.2">
      <c r="A75">
        <v>17</v>
      </c>
      <c r="B75">
        <v>1</v>
      </c>
      <c r="E75" t="s">
        <v>240</v>
      </c>
      <c r="F75" t="s">
        <v>241</v>
      </c>
      <c r="G75" t="s">
        <v>242</v>
      </c>
      <c r="H75" t="s">
        <v>15</v>
      </c>
      <c r="I75">
        <v>0.54900000000000004</v>
      </c>
      <c r="J75">
        <v>0</v>
      </c>
      <c r="K75">
        <v>0.54900000000000004</v>
      </c>
      <c r="O75">
        <f t="shared" si="55"/>
        <v>35136</v>
      </c>
      <c r="P75">
        <f t="shared" si="56"/>
        <v>35136</v>
      </c>
      <c r="Q75">
        <f t="shared" si="57"/>
        <v>0</v>
      </c>
      <c r="R75">
        <f t="shared" si="58"/>
        <v>0</v>
      </c>
      <c r="S75">
        <f t="shared" si="59"/>
        <v>0</v>
      </c>
      <c r="T75">
        <f t="shared" si="60"/>
        <v>0</v>
      </c>
      <c r="U75">
        <f t="shared" si="61"/>
        <v>0</v>
      </c>
      <c r="V75">
        <f t="shared" si="62"/>
        <v>0</v>
      </c>
      <c r="W75">
        <f t="shared" si="63"/>
        <v>0</v>
      </c>
      <c r="X75">
        <f t="shared" si="64"/>
        <v>0</v>
      </c>
      <c r="Y75">
        <f t="shared" si="65"/>
        <v>0</v>
      </c>
      <c r="AA75">
        <v>60075934</v>
      </c>
      <c r="AB75">
        <f t="shared" si="66"/>
        <v>6694.56</v>
      </c>
      <c r="AC75">
        <f t="shared" si="67"/>
        <v>6694.56</v>
      </c>
      <c r="AD75">
        <f t="shared" ref="AD75:AD86" si="95">ROUND((((ET75)-(EU75))+AE75),2)</f>
        <v>0</v>
      </c>
      <c r="AE75">
        <f t="shared" ref="AE75:AE86" si="96">ROUND((EU75),2)</f>
        <v>0</v>
      </c>
      <c r="AF75">
        <f t="shared" ref="AF75:AF86" si="97">ROUND((EV75),2)</f>
        <v>0</v>
      </c>
      <c r="AG75">
        <f t="shared" si="68"/>
        <v>0</v>
      </c>
      <c r="AH75">
        <f t="shared" ref="AH75:AH86" si="98">(EW75)</f>
        <v>0</v>
      </c>
      <c r="AI75">
        <f t="shared" ref="AI75:AI86" si="99">(EX75)</f>
        <v>0</v>
      </c>
      <c r="AJ75">
        <f t="shared" si="69"/>
        <v>0</v>
      </c>
      <c r="AK75">
        <v>6694.56</v>
      </c>
      <c r="AL75">
        <v>6694.56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1</v>
      </c>
      <c r="AW75">
        <v>1</v>
      </c>
      <c r="AZ75">
        <v>1</v>
      </c>
      <c r="BA75">
        <v>1</v>
      </c>
      <c r="BB75">
        <v>1</v>
      </c>
      <c r="BC75">
        <v>9.56</v>
      </c>
      <c r="BD75" t="s">
        <v>3</v>
      </c>
      <c r="BE75" t="s">
        <v>3</v>
      </c>
      <c r="BF75" t="s">
        <v>3</v>
      </c>
      <c r="BG75" t="s">
        <v>3</v>
      </c>
      <c r="BH75">
        <v>3</v>
      </c>
      <c r="BI75">
        <v>1</v>
      </c>
      <c r="BJ75" t="s">
        <v>243</v>
      </c>
      <c r="BM75">
        <v>500001</v>
      </c>
      <c r="BN75">
        <v>0</v>
      </c>
      <c r="BO75" t="s">
        <v>17</v>
      </c>
      <c r="BP75">
        <v>1</v>
      </c>
      <c r="BQ75">
        <v>26</v>
      </c>
      <c r="BR75">
        <v>0</v>
      </c>
      <c r="BS75">
        <v>1</v>
      </c>
      <c r="BT75">
        <v>1</v>
      </c>
      <c r="BU75">
        <v>1</v>
      </c>
      <c r="BV75">
        <v>1</v>
      </c>
      <c r="BW75">
        <v>1</v>
      </c>
      <c r="BX75">
        <v>1</v>
      </c>
      <c r="BY75" t="s">
        <v>3</v>
      </c>
      <c r="BZ75">
        <v>0</v>
      </c>
      <c r="CA75">
        <v>0</v>
      </c>
      <c r="CB75" t="s">
        <v>3</v>
      </c>
      <c r="CE75">
        <v>0</v>
      </c>
      <c r="CF75">
        <v>0</v>
      </c>
      <c r="CG75">
        <v>0</v>
      </c>
      <c r="CM75">
        <v>0</v>
      </c>
      <c r="CN75" t="s">
        <v>3</v>
      </c>
      <c r="CO75">
        <v>0</v>
      </c>
      <c r="CP75">
        <f t="shared" si="70"/>
        <v>35136</v>
      </c>
      <c r="CQ75">
        <f t="shared" si="71"/>
        <v>63999.993600000009</v>
      </c>
      <c r="CR75">
        <f t="shared" si="72"/>
        <v>0</v>
      </c>
      <c r="CS75">
        <f t="shared" si="73"/>
        <v>0</v>
      </c>
      <c r="CT75">
        <f t="shared" si="74"/>
        <v>0</v>
      </c>
      <c r="CU75">
        <f t="shared" si="75"/>
        <v>0</v>
      </c>
      <c r="CV75">
        <f t="shared" si="76"/>
        <v>0</v>
      </c>
      <c r="CW75">
        <f t="shared" si="77"/>
        <v>0</v>
      </c>
      <c r="CX75">
        <f t="shared" si="78"/>
        <v>0</v>
      </c>
      <c r="CY75">
        <f t="shared" si="79"/>
        <v>0</v>
      </c>
      <c r="CZ75">
        <f t="shared" si="80"/>
        <v>0</v>
      </c>
      <c r="DC75" t="s">
        <v>3</v>
      </c>
      <c r="DD75" t="s">
        <v>3</v>
      </c>
      <c r="DE75" t="s">
        <v>3</v>
      </c>
      <c r="DF75" t="s">
        <v>3</v>
      </c>
      <c r="DG75" t="s">
        <v>3</v>
      </c>
      <c r="DH75" t="s">
        <v>3</v>
      </c>
      <c r="DI75" t="s">
        <v>3</v>
      </c>
      <c r="DJ75" t="s">
        <v>3</v>
      </c>
      <c r="DK75" t="s">
        <v>3</v>
      </c>
      <c r="DL75" t="s">
        <v>3</v>
      </c>
      <c r="DM75" t="s">
        <v>3</v>
      </c>
      <c r="DN75">
        <v>0</v>
      </c>
      <c r="DO75">
        <v>0</v>
      </c>
      <c r="DP75">
        <v>1</v>
      </c>
      <c r="DQ75">
        <v>1</v>
      </c>
      <c r="DU75">
        <v>1009</v>
      </c>
      <c r="DV75" t="s">
        <v>15</v>
      </c>
      <c r="DW75" t="s">
        <v>15</v>
      </c>
      <c r="DX75">
        <v>1000</v>
      </c>
      <c r="DZ75" t="s">
        <v>3</v>
      </c>
      <c r="EA75" t="s">
        <v>3</v>
      </c>
      <c r="EB75" t="s">
        <v>3</v>
      </c>
      <c r="EC75" t="s">
        <v>3</v>
      </c>
      <c r="EE75">
        <v>48890661</v>
      </c>
      <c r="EF75">
        <v>26</v>
      </c>
      <c r="EG75" t="s">
        <v>45</v>
      </c>
      <c r="EH75">
        <v>0</v>
      </c>
      <c r="EI75" t="s">
        <v>3</v>
      </c>
      <c r="EJ75">
        <v>1</v>
      </c>
      <c r="EK75">
        <v>500001</v>
      </c>
      <c r="EL75" t="s">
        <v>124</v>
      </c>
      <c r="EM75" t="s">
        <v>125</v>
      </c>
      <c r="EO75" t="s">
        <v>3</v>
      </c>
      <c r="EQ75">
        <v>0</v>
      </c>
      <c r="ER75">
        <v>6694.56</v>
      </c>
      <c r="ES75">
        <v>6694.56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5</v>
      </c>
      <c r="FC75">
        <v>0</v>
      </c>
      <c r="FD75">
        <v>18</v>
      </c>
      <c r="FF75">
        <v>64000</v>
      </c>
      <c r="FQ75">
        <v>0</v>
      </c>
      <c r="FR75">
        <f t="shared" si="81"/>
        <v>0</v>
      </c>
      <c r="FS75">
        <v>0</v>
      </c>
      <c r="FX75">
        <v>0</v>
      </c>
      <c r="FY75">
        <v>0</v>
      </c>
      <c r="GA75" t="s">
        <v>244</v>
      </c>
      <c r="GD75">
        <v>1</v>
      </c>
      <c r="GF75">
        <v>1812916492</v>
      </c>
      <c r="GG75">
        <v>2</v>
      </c>
      <c r="GH75">
        <v>3</v>
      </c>
      <c r="GI75">
        <v>4</v>
      </c>
      <c r="GJ75">
        <v>0</v>
      </c>
      <c r="GK75">
        <v>0</v>
      </c>
      <c r="GL75">
        <f t="shared" si="82"/>
        <v>0</v>
      </c>
      <c r="GM75">
        <f t="shared" si="83"/>
        <v>35136</v>
      </c>
      <c r="GN75">
        <f t="shared" si="84"/>
        <v>35136</v>
      </c>
      <c r="GO75">
        <f t="shared" si="85"/>
        <v>0</v>
      </c>
      <c r="GP75">
        <f t="shared" si="86"/>
        <v>0</v>
      </c>
      <c r="GR75">
        <v>1</v>
      </c>
      <c r="GS75">
        <v>1</v>
      </c>
      <c r="GT75">
        <v>0</v>
      </c>
      <c r="GU75" t="s">
        <v>3</v>
      </c>
      <c r="GV75">
        <f t="shared" si="87"/>
        <v>0</v>
      </c>
      <c r="GW75">
        <v>1</v>
      </c>
      <c r="GX75">
        <f t="shared" si="88"/>
        <v>0</v>
      </c>
      <c r="HA75">
        <v>0</v>
      </c>
      <c r="HB75">
        <v>0</v>
      </c>
      <c r="HC75">
        <f t="shared" si="89"/>
        <v>0</v>
      </c>
      <c r="HE75" t="s">
        <v>127</v>
      </c>
      <c r="HF75" t="s">
        <v>127</v>
      </c>
      <c r="HM75" t="s">
        <v>3</v>
      </c>
      <c r="HN75" t="s">
        <v>3</v>
      </c>
      <c r="HO75" t="s">
        <v>3</v>
      </c>
      <c r="HP75" t="s">
        <v>3</v>
      </c>
      <c r="HQ75" t="s">
        <v>3</v>
      </c>
      <c r="IK75">
        <v>0</v>
      </c>
    </row>
    <row r="76" spans="1:245" x14ac:dyDescent="0.2">
      <c r="A76">
        <v>17</v>
      </c>
      <c r="B76">
        <v>1</v>
      </c>
      <c r="E76" t="s">
        <v>245</v>
      </c>
      <c r="F76" t="s">
        <v>246</v>
      </c>
      <c r="G76" t="s">
        <v>247</v>
      </c>
      <c r="H76" t="s">
        <v>27</v>
      </c>
      <c r="I76">
        <v>6</v>
      </c>
      <c r="J76">
        <v>0</v>
      </c>
      <c r="K76">
        <v>6</v>
      </c>
      <c r="O76">
        <f t="shared" si="55"/>
        <v>29999.85</v>
      </c>
      <c r="P76">
        <f t="shared" si="56"/>
        <v>29999.85</v>
      </c>
      <c r="Q76">
        <f t="shared" si="57"/>
        <v>0</v>
      </c>
      <c r="R76">
        <f t="shared" si="58"/>
        <v>0</v>
      </c>
      <c r="S76">
        <f t="shared" si="59"/>
        <v>0</v>
      </c>
      <c r="T76">
        <f t="shared" si="60"/>
        <v>0</v>
      </c>
      <c r="U76">
        <f t="shared" si="61"/>
        <v>0</v>
      </c>
      <c r="V76">
        <f t="shared" si="62"/>
        <v>0</v>
      </c>
      <c r="W76">
        <f t="shared" si="63"/>
        <v>0</v>
      </c>
      <c r="X76">
        <f t="shared" si="64"/>
        <v>0</v>
      </c>
      <c r="Y76">
        <f t="shared" si="65"/>
        <v>0</v>
      </c>
      <c r="AA76">
        <v>60075934</v>
      </c>
      <c r="AB76">
        <f t="shared" si="66"/>
        <v>523.01</v>
      </c>
      <c r="AC76">
        <f t="shared" si="67"/>
        <v>523.01</v>
      </c>
      <c r="AD76">
        <f t="shared" si="95"/>
        <v>0</v>
      </c>
      <c r="AE76">
        <f t="shared" si="96"/>
        <v>0</v>
      </c>
      <c r="AF76">
        <f t="shared" si="97"/>
        <v>0</v>
      </c>
      <c r="AG76">
        <f t="shared" si="68"/>
        <v>0</v>
      </c>
      <c r="AH76">
        <f t="shared" si="98"/>
        <v>0</v>
      </c>
      <c r="AI76">
        <f t="shared" si="99"/>
        <v>0</v>
      </c>
      <c r="AJ76">
        <f t="shared" si="69"/>
        <v>0</v>
      </c>
      <c r="AK76">
        <v>523.01</v>
      </c>
      <c r="AL76">
        <v>523.01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1</v>
      </c>
      <c r="AW76">
        <v>1</v>
      </c>
      <c r="AZ76">
        <v>1</v>
      </c>
      <c r="BA76">
        <v>1</v>
      </c>
      <c r="BB76">
        <v>1</v>
      </c>
      <c r="BC76">
        <v>9.56</v>
      </c>
      <c r="BD76" t="s">
        <v>3</v>
      </c>
      <c r="BE76" t="s">
        <v>3</v>
      </c>
      <c r="BF76" t="s">
        <v>3</v>
      </c>
      <c r="BG76" t="s">
        <v>3</v>
      </c>
      <c r="BH76">
        <v>3</v>
      </c>
      <c r="BI76">
        <v>1</v>
      </c>
      <c r="BJ76" t="s">
        <v>248</v>
      </c>
      <c r="BM76">
        <v>500001</v>
      </c>
      <c r="BN76">
        <v>0</v>
      </c>
      <c r="BO76" t="s">
        <v>17</v>
      </c>
      <c r="BP76">
        <v>1</v>
      </c>
      <c r="BQ76">
        <v>26</v>
      </c>
      <c r="BR76">
        <v>0</v>
      </c>
      <c r="BS76">
        <v>1</v>
      </c>
      <c r="BT76">
        <v>1</v>
      </c>
      <c r="BU76">
        <v>1</v>
      </c>
      <c r="BV76">
        <v>1</v>
      </c>
      <c r="BW76">
        <v>1</v>
      </c>
      <c r="BX76">
        <v>1</v>
      </c>
      <c r="BY76" t="s">
        <v>3</v>
      </c>
      <c r="BZ76">
        <v>0</v>
      </c>
      <c r="CA76">
        <v>0</v>
      </c>
      <c r="CB76" t="s">
        <v>3</v>
      </c>
      <c r="CE76">
        <v>0</v>
      </c>
      <c r="CF76">
        <v>0</v>
      </c>
      <c r="CG76">
        <v>0</v>
      </c>
      <c r="CM76">
        <v>0</v>
      </c>
      <c r="CN76" t="s">
        <v>3</v>
      </c>
      <c r="CO76">
        <v>0</v>
      </c>
      <c r="CP76">
        <f t="shared" si="70"/>
        <v>29999.85</v>
      </c>
      <c r="CQ76">
        <f t="shared" si="71"/>
        <v>4999.9755999999998</v>
      </c>
      <c r="CR76">
        <f t="shared" si="72"/>
        <v>0</v>
      </c>
      <c r="CS76">
        <f t="shared" si="73"/>
        <v>0</v>
      </c>
      <c r="CT76">
        <f t="shared" si="74"/>
        <v>0</v>
      </c>
      <c r="CU76">
        <f t="shared" si="75"/>
        <v>0</v>
      </c>
      <c r="CV76">
        <f t="shared" si="76"/>
        <v>0</v>
      </c>
      <c r="CW76">
        <f t="shared" si="77"/>
        <v>0</v>
      </c>
      <c r="CX76">
        <f t="shared" si="78"/>
        <v>0</v>
      </c>
      <c r="CY76">
        <f t="shared" si="79"/>
        <v>0</v>
      </c>
      <c r="CZ76">
        <f t="shared" si="80"/>
        <v>0</v>
      </c>
      <c r="DC76" t="s">
        <v>3</v>
      </c>
      <c r="DD76" t="s">
        <v>3</v>
      </c>
      <c r="DE76" t="s">
        <v>3</v>
      </c>
      <c r="DF76" t="s">
        <v>3</v>
      </c>
      <c r="DG76" t="s">
        <v>3</v>
      </c>
      <c r="DH76" t="s">
        <v>3</v>
      </c>
      <c r="DI76" t="s">
        <v>3</v>
      </c>
      <c r="DJ76" t="s">
        <v>3</v>
      </c>
      <c r="DK76" t="s">
        <v>3</v>
      </c>
      <c r="DL76" t="s">
        <v>3</v>
      </c>
      <c r="DM76" t="s">
        <v>3</v>
      </c>
      <c r="DN76">
        <v>0</v>
      </c>
      <c r="DO76">
        <v>0</v>
      </c>
      <c r="DP76">
        <v>1</v>
      </c>
      <c r="DQ76">
        <v>1</v>
      </c>
      <c r="DU76">
        <v>1010</v>
      </c>
      <c r="DV76" t="s">
        <v>27</v>
      </c>
      <c r="DW76" t="s">
        <v>27</v>
      </c>
      <c r="DX76">
        <v>1</v>
      </c>
      <c r="DZ76" t="s">
        <v>3</v>
      </c>
      <c r="EA76" t="s">
        <v>3</v>
      </c>
      <c r="EB76" t="s">
        <v>3</v>
      </c>
      <c r="EC76" t="s">
        <v>3</v>
      </c>
      <c r="EE76">
        <v>48890661</v>
      </c>
      <c r="EF76">
        <v>26</v>
      </c>
      <c r="EG76" t="s">
        <v>45</v>
      </c>
      <c r="EH76">
        <v>0</v>
      </c>
      <c r="EI76" t="s">
        <v>3</v>
      </c>
      <c r="EJ76">
        <v>1</v>
      </c>
      <c r="EK76">
        <v>500001</v>
      </c>
      <c r="EL76" t="s">
        <v>124</v>
      </c>
      <c r="EM76" t="s">
        <v>125</v>
      </c>
      <c r="EO76" t="s">
        <v>3</v>
      </c>
      <c r="EQ76">
        <v>0</v>
      </c>
      <c r="ER76">
        <v>523.01</v>
      </c>
      <c r="ES76">
        <v>523.01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5</v>
      </c>
      <c r="FC76">
        <v>0</v>
      </c>
      <c r="FD76">
        <v>18</v>
      </c>
      <c r="FF76">
        <v>5000</v>
      </c>
      <c r="FQ76">
        <v>0</v>
      </c>
      <c r="FR76">
        <f t="shared" si="81"/>
        <v>0</v>
      </c>
      <c r="FS76">
        <v>0</v>
      </c>
      <c r="FX76">
        <v>0</v>
      </c>
      <c r="FY76">
        <v>0</v>
      </c>
      <c r="GA76" t="s">
        <v>249</v>
      </c>
      <c r="GD76">
        <v>1</v>
      </c>
      <c r="GF76">
        <v>572327798</v>
      </c>
      <c r="GG76">
        <v>2</v>
      </c>
      <c r="GH76">
        <v>3</v>
      </c>
      <c r="GI76">
        <v>4</v>
      </c>
      <c r="GJ76">
        <v>0</v>
      </c>
      <c r="GK76">
        <v>0</v>
      </c>
      <c r="GL76">
        <f t="shared" si="82"/>
        <v>0</v>
      </c>
      <c r="GM76">
        <f t="shared" si="83"/>
        <v>29999.85</v>
      </c>
      <c r="GN76">
        <f t="shared" si="84"/>
        <v>29999.85</v>
      </c>
      <c r="GO76">
        <f t="shared" si="85"/>
        <v>0</v>
      </c>
      <c r="GP76">
        <f t="shared" si="86"/>
        <v>0</v>
      </c>
      <c r="GR76">
        <v>1</v>
      </c>
      <c r="GS76">
        <v>1</v>
      </c>
      <c r="GT76">
        <v>0</v>
      </c>
      <c r="GU76" t="s">
        <v>3</v>
      </c>
      <c r="GV76">
        <f t="shared" si="87"/>
        <v>0</v>
      </c>
      <c r="GW76">
        <v>1</v>
      </c>
      <c r="GX76">
        <f t="shared" si="88"/>
        <v>0</v>
      </c>
      <c r="HA76">
        <v>0</v>
      </c>
      <c r="HB76">
        <v>0</v>
      </c>
      <c r="HC76">
        <f t="shared" si="89"/>
        <v>0</v>
      </c>
      <c r="HE76" t="s">
        <v>127</v>
      </c>
      <c r="HF76" t="s">
        <v>127</v>
      </c>
      <c r="HM76" t="s">
        <v>3</v>
      </c>
      <c r="HN76" t="s">
        <v>3</v>
      </c>
      <c r="HO76" t="s">
        <v>3</v>
      </c>
      <c r="HP76" t="s">
        <v>3</v>
      </c>
      <c r="HQ76" t="s">
        <v>3</v>
      </c>
      <c r="IK76">
        <v>0</v>
      </c>
    </row>
    <row r="77" spans="1:245" x14ac:dyDescent="0.2">
      <c r="A77">
        <v>17</v>
      </c>
      <c r="B77">
        <v>1</v>
      </c>
      <c r="E77" t="s">
        <v>250</v>
      </c>
      <c r="F77" t="s">
        <v>251</v>
      </c>
      <c r="G77" t="s">
        <v>252</v>
      </c>
      <c r="H77" t="s">
        <v>122</v>
      </c>
      <c r="I77">
        <v>1</v>
      </c>
      <c r="J77">
        <v>0</v>
      </c>
      <c r="K77">
        <v>1</v>
      </c>
      <c r="O77">
        <f t="shared" ref="O77:O97" si="100">ROUND(CP77,2)</f>
        <v>499.99</v>
      </c>
      <c r="P77">
        <f t="shared" ref="P77:P97" si="101">ROUND(CQ77*I77,2)</f>
        <v>499.99</v>
      </c>
      <c r="Q77">
        <f t="shared" ref="Q77:Q97" si="102">ROUND(CR77*I77,2)</f>
        <v>0</v>
      </c>
      <c r="R77">
        <f t="shared" ref="R77:R97" si="103">ROUND(CS77*I77,2)</f>
        <v>0</v>
      </c>
      <c r="S77">
        <f t="shared" ref="S77:S97" si="104">ROUND(CT77*I77,2)</f>
        <v>0</v>
      </c>
      <c r="T77">
        <f t="shared" ref="T77:T97" si="105">ROUND(CU77*I77,2)</f>
        <v>0</v>
      </c>
      <c r="U77">
        <f t="shared" ref="U77:U97" si="106">CV77*I77</f>
        <v>0</v>
      </c>
      <c r="V77">
        <f t="shared" ref="V77:V97" si="107">CW77*I77</f>
        <v>0</v>
      </c>
      <c r="W77">
        <f t="shared" ref="W77:W97" si="108">ROUND(CX77*I77,2)</f>
        <v>0</v>
      </c>
      <c r="X77">
        <f t="shared" ref="X77:X97" si="109">ROUND(CY77,2)</f>
        <v>0</v>
      </c>
      <c r="Y77">
        <f t="shared" ref="Y77:Y97" si="110">ROUND(CZ77,2)</f>
        <v>0</v>
      </c>
      <c r="AA77">
        <v>60075934</v>
      </c>
      <c r="AB77">
        <f t="shared" ref="AB77:AB97" si="111">ROUND((AC77+AD77+AF77),2)</f>
        <v>52.3</v>
      </c>
      <c r="AC77">
        <f t="shared" si="67"/>
        <v>52.3</v>
      </c>
      <c r="AD77">
        <f t="shared" si="95"/>
        <v>0</v>
      </c>
      <c r="AE77">
        <f t="shared" si="96"/>
        <v>0</v>
      </c>
      <c r="AF77">
        <f t="shared" si="97"/>
        <v>0</v>
      </c>
      <c r="AG77">
        <f t="shared" ref="AG77:AG97" si="112">ROUND((AP77),2)</f>
        <v>0</v>
      </c>
      <c r="AH77">
        <f t="shared" si="98"/>
        <v>0</v>
      </c>
      <c r="AI77">
        <f t="shared" si="99"/>
        <v>0</v>
      </c>
      <c r="AJ77">
        <f t="shared" ref="AJ77:AJ97" si="113">(AS77)</f>
        <v>0</v>
      </c>
      <c r="AK77">
        <v>52.3</v>
      </c>
      <c r="AL77">
        <v>52.3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1</v>
      </c>
      <c r="AW77">
        <v>1</v>
      </c>
      <c r="AZ77">
        <v>1</v>
      </c>
      <c r="BA77">
        <v>1</v>
      </c>
      <c r="BB77">
        <v>1</v>
      </c>
      <c r="BC77">
        <v>9.56</v>
      </c>
      <c r="BD77" t="s">
        <v>3</v>
      </c>
      <c r="BE77" t="s">
        <v>3</v>
      </c>
      <c r="BF77" t="s">
        <v>3</v>
      </c>
      <c r="BG77" t="s">
        <v>3</v>
      </c>
      <c r="BH77">
        <v>3</v>
      </c>
      <c r="BI77">
        <v>1</v>
      </c>
      <c r="BJ77" t="s">
        <v>253</v>
      </c>
      <c r="BM77">
        <v>500001</v>
      </c>
      <c r="BN77">
        <v>0</v>
      </c>
      <c r="BO77" t="s">
        <v>17</v>
      </c>
      <c r="BP77">
        <v>1</v>
      </c>
      <c r="BQ77">
        <v>26</v>
      </c>
      <c r="BR77">
        <v>0</v>
      </c>
      <c r="BS77">
        <v>1</v>
      </c>
      <c r="BT77">
        <v>1</v>
      </c>
      <c r="BU77">
        <v>1</v>
      </c>
      <c r="BV77">
        <v>1</v>
      </c>
      <c r="BW77">
        <v>1</v>
      </c>
      <c r="BX77">
        <v>1</v>
      </c>
      <c r="BY77" t="s">
        <v>3</v>
      </c>
      <c r="BZ77">
        <v>0</v>
      </c>
      <c r="CA77">
        <v>0</v>
      </c>
      <c r="CB77" t="s">
        <v>3</v>
      </c>
      <c r="CE77">
        <v>0</v>
      </c>
      <c r="CF77">
        <v>0</v>
      </c>
      <c r="CG77">
        <v>0</v>
      </c>
      <c r="CM77">
        <v>0</v>
      </c>
      <c r="CN77" t="s">
        <v>3</v>
      </c>
      <c r="CO77">
        <v>0</v>
      </c>
      <c r="CP77">
        <f t="shared" ref="CP77:CP97" si="114">(P77+Q77+S77)</f>
        <v>499.99</v>
      </c>
      <c r="CQ77">
        <f t="shared" ref="CQ77:CQ97" si="115">AC77*BC77</f>
        <v>499.988</v>
      </c>
      <c r="CR77">
        <f t="shared" ref="CR77:CR97" si="116">AD77*BB77</f>
        <v>0</v>
      </c>
      <c r="CS77">
        <f t="shared" ref="CS77:CS97" si="117">AE77*BS77</f>
        <v>0</v>
      </c>
      <c r="CT77">
        <f t="shared" ref="CT77:CT97" si="118">AF77*BA77</f>
        <v>0</v>
      </c>
      <c r="CU77">
        <f t="shared" ref="CU77:CU97" si="119">AG77</f>
        <v>0</v>
      </c>
      <c r="CV77">
        <f t="shared" ref="CV77:CV97" si="120">AH77</f>
        <v>0</v>
      </c>
      <c r="CW77">
        <f t="shared" ref="CW77:CW97" si="121">AI77</f>
        <v>0</v>
      </c>
      <c r="CX77">
        <f t="shared" ref="CX77:CX97" si="122">AJ77</f>
        <v>0</v>
      </c>
      <c r="CY77">
        <f t="shared" ref="CY77:CY97" si="123">(((S77+R77)*AT77)/100)</f>
        <v>0</v>
      </c>
      <c r="CZ77">
        <f t="shared" ref="CZ77:CZ97" si="124">(((S77+R77)*AU77)/100)</f>
        <v>0</v>
      </c>
      <c r="DC77" t="s">
        <v>3</v>
      </c>
      <c r="DD77" t="s">
        <v>3</v>
      </c>
      <c r="DE77" t="s">
        <v>3</v>
      </c>
      <c r="DF77" t="s">
        <v>3</v>
      </c>
      <c r="DG77" t="s">
        <v>3</v>
      </c>
      <c r="DH77" t="s">
        <v>3</v>
      </c>
      <c r="DI77" t="s">
        <v>3</v>
      </c>
      <c r="DJ77" t="s">
        <v>3</v>
      </c>
      <c r="DK77" t="s">
        <v>3</v>
      </c>
      <c r="DL77" t="s">
        <v>3</v>
      </c>
      <c r="DM77" t="s">
        <v>3</v>
      </c>
      <c r="DN77">
        <v>0</v>
      </c>
      <c r="DO77">
        <v>0</v>
      </c>
      <c r="DP77">
        <v>1</v>
      </c>
      <c r="DQ77">
        <v>1</v>
      </c>
      <c r="DU77">
        <v>1013</v>
      </c>
      <c r="DV77" t="s">
        <v>122</v>
      </c>
      <c r="DW77" t="s">
        <v>122</v>
      </c>
      <c r="DX77">
        <v>1</v>
      </c>
      <c r="DZ77" t="s">
        <v>3</v>
      </c>
      <c r="EA77" t="s">
        <v>3</v>
      </c>
      <c r="EB77" t="s">
        <v>3</v>
      </c>
      <c r="EC77" t="s">
        <v>3</v>
      </c>
      <c r="EE77">
        <v>48890661</v>
      </c>
      <c r="EF77">
        <v>26</v>
      </c>
      <c r="EG77" t="s">
        <v>45</v>
      </c>
      <c r="EH77">
        <v>0</v>
      </c>
      <c r="EI77" t="s">
        <v>3</v>
      </c>
      <c r="EJ77">
        <v>1</v>
      </c>
      <c r="EK77">
        <v>500001</v>
      </c>
      <c r="EL77" t="s">
        <v>124</v>
      </c>
      <c r="EM77" t="s">
        <v>125</v>
      </c>
      <c r="EO77" t="s">
        <v>3</v>
      </c>
      <c r="EQ77">
        <v>0</v>
      </c>
      <c r="ER77">
        <v>52.3</v>
      </c>
      <c r="ES77">
        <v>52.3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5</v>
      </c>
      <c r="FC77">
        <v>0</v>
      </c>
      <c r="FD77">
        <v>18</v>
      </c>
      <c r="FF77">
        <v>500</v>
      </c>
      <c r="FQ77">
        <v>0</v>
      </c>
      <c r="FR77">
        <f t="shared" ref="FR77:FR97" si="125">ROUND(IF(BI77=3,GM77,0),2)</f>
        <v>0</v>
      </c>
      <c r="FS77">
        <v>0</v>
      </c>
      <c r="FX77">
        <v>0</v>
      </c>
      <c r="FY77">
        <v>0</v>
      </c>
      <c r="GA77" t="s">
        <v>254</v>
      </c>
      <c r="GD77">
        <v>1</v>
      </c>
      <c r="GF77">
        <v>-1333933991</v>
      </c>
      <c r="GG77">
        <v>2</v>
      </c>
      <c r="GH77">
        <v>3</v>
      </c>
      <c r="GI77">
        <v>4</v>
      </c>
      <c r="GJ77">
        <v>0</v>
      </c>
      <c r="GK77">
        <v>0</v>
      </c>
      <c r="GL77">
        <f t="shared" ref="GL77:GL97" si="126">ROUND(IF(AND(BH77=3,BI77=3,FS77&lt;&gt;0),P77,0),2)</f>
        <v>0</v>
      </c>
      <c r="GM77">
        <f t="shared" ref="GM77:GM97" si="127">ROUND(O77+X77+Y77,2)+GX77</f>
        <v>499.99</v>
      </c>
      <c r="GN77">
        <f t="shared" ref="GN77:GN97" si="128">IF(OR(BI77=0,BI77=1),ROUND(O77+X77+Y77,2),0)</f>
        <v>499.99</v>
      </c>
      <c r="GO77">
        <f t="shared" ref="GO77:GO97" si="129">IF(BI77=2,ROUND(O77+X77+Y77,2),0)</f>
        <v>0</v>
      </c>
      <c r="GP77">
        <f t="shared" ref="GP77:GP97" si="130">IF(BI77=4,ROUND(O77+X77+Y77,2)+GX77,0)</f>
        <v>0</v>
      </c>
      <c r="GR77">
        <v>1</v>
      </c>
      <c r="GS77">
        <v>1</v>
      </c>
      <c r="GT77">
        <v>0</v>
      </c>
      <c r="GU77" t="s">
        <v>3</v>
      </c>
      <c r="GV77">
        <f t="shared" ref="GV77:GV97" si="131">ROUND((GT77),2)</f>
        <v>0</v>
      </c>
      <c r="GW77">
        <v>1</v>
      </c>
      <c r="GX77">
        <f t="shared" ref="GX77:GX97" si="132">ROUND(HC77*I77,2)</f>
        <v>0</v>
      </c>
      <c r="HA77">
        <v>0</v>
      </c>
      <c r="HB77">
        <v>0</v>
      </c>
      <c r="HC77">
        <f t="shared" ref="HC77:HC97" si="133">GV77*GW77</f>
        <v>0</v>
      </c>
      <c r="HE77" t="s">
        <v>127</v>
      </c>
      <c r="HF77" t="s">
        <v>127</v>
      </c>
      <c r="HM77" t="s">
        <v>3</v>
      </c>
      <c r="HN77" t="s">
        <v>3</v>
      </c>
      <c r="HO77" t="s">
        <v>3</v>
      </c>
      <c r="HP77" t="s">
        <v>3</v>
      </c>
      <c r="HQ77" t="s">
        <v>3</v>
      </c>
      <c r="IK77">
        <v>0</v>
      </c>
    </row>
    <row r="78" spans="1:245" x14ac:dyDescent="0.2">
      <c r="A78">
        <v>17</v>
      </c>
      <c r="B78">
        <v>1</v>
      </c>
      <c r="E78" t="s">
        <v>255</v>
      </c>
      <c r="F78" t="s">
        <v>251</v>
      </c>
      <c r="G78" t="s">
        <v>256</v>
      </c>
      <c r="H78" t="s">
        <v>122</v>
      </c>
      <c r="I78">
        <v>2</v>
      </c>
      <c r="J78">
        <v>0</v>
      </c>
      <c r="K78">
        <v>2</v>
      </c>
      <c r="O78">
        <f t="shared" si="100"/>
        <v>999.98</v>
      </c>
      <c r="P78">
        <f t="shared" si="101"/>
        <v>999.98</v>
      </c>
      <c r="Q78">
        <f t="shared" si="102"/>
        <v>0</v>
      </c>
      <c r="R78">
        <f t="shared" si="103"/>
        <v>0</v>
      </c>
      <c r="S78">
        <f t="shared" si="104"/>
        <v>0</v>
      </c>
      <c r="T78">
        <f t="shared" si="105"/>
        <v>0</v>
      </c>
      <c r="U78">
        <f t="shared" si="106"/>
        <v>0</v>
      </c>
      <c r="V78">
        <f t="shared" si="107"/>
        <v>0</v>
      </c>
      <c r="W78">
        <f t="shared" si="108"/>
        <v>0</v>
      </c>
      <c r="X78">
        <f t="shared" si="109"/>
        <v>0</v>
      </c>
      <c r="Y78">
        <f t="shared" si="110"/>
        <v>0</v>
      </c>
      <c r="AA78">
        <v>60075934</v>
      </c>
      <c r="AB78">
        <f t="shared" si="111"/>
        <v>52.3</v>
      </c>
      <c r="AC78">
        <f t="shared" si="67"/>
        <v>52.3</v>
      </c>
      <c r="AD78">
        <f t="shared" si="95"/>
        <v>0</v>
      </c>
      <c r="AE78">
        <f t="shared" si="96"/>
        <v>0</v>
      </c>
      <c r="AF78">
        <f t="shared" si="97"/>
        <v>0</v>
      </c>
      <c r="AG78">
        <f t="shared" si="112"/>
        <v>0</v>
      </c>
      <c r="AH78">
        <f t="shared" si="98"/>
        <v>0</v>
      </c>
      <c r="AI78">
        <f t="shared" si="99"/>
        <v>0</v>
      </c>
      <c r="AJ78">
        <f t="shared" si="113"/>
        <v>0</v>
      </c>
      <c r="AK78">
        <v>52.3</v>
      </c>
      <c r="AL78">
        <v>52.3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1</v>
      </c>
      <c r="AW78">
        <v>1</v>
      </c>
      <c r="AZ78">
        <v>1</v>
      </c>
      <c r="BA78">
        <v>1</v>
      </c>
      <c r="BB78">
        <v>1</v>
      </c>
      <c r="BC78">
        <v>9.56</v>
      </c>
      <c r="BD78" t="s">
        <v>3</v>
      </c>
      <c r="BE78" t="s">
        <v>3</v>
      </c>
      <c r="BF78" t="s">
        <v>3</v>
      </c>
      <c r="BG78" t="s">
        <v>3</v>
      </c>
      <c r="BH78">
        <v>3</v>
      </c>
      <c r="BI78">
        <v>1</v>
      </c>
      <c r="BJ78" t="s">
        <v>253</v>
      </c>
      <c r="BM78">
        <v>500001</v>
      </c>
      <c r="BN78">
        <v>0</v>
      </c>
      <c r="BO78" t="s">
        <v>17</v>
      </c>
      <c r="BP78">
        <v>1</v>
      </c>
      <c r="BQ78">
        <v>26</v>
      </c>
      <c r="BR78">
        <v>0</v>
      </c>
      <c r="BS78">
        <v>1</v>
      </c>
      <c r="BT78">
        <v>1</v>
      </c>
      <c r="BU78">
        <v>1</v>
      </c>
      <c r="BV78">
        <v>1</v>
      </c>
      <c r="BW78">
        <v>1</v>
      </c>
      <c r="BX78">
        <v>1</v>
      </c>
      <c r="BY78" t="s">
        <v>3</v>
      </c>
      <c r="BZ78">
        <v>0</v>
      </c>
      <c r="CA78">
        <v>0</v>
      </c>
      <c r="CB78" t="s">
        <v>3</v>
      </c>
      <c r="CE78">
        <v>0</v>
      </c>
      <c r="CF78">
        <v>0</v>
      </c>
      <c r="CG78">
        <v>0</v>
      </c>
      <c r="CM78">
        <v>0</v>
      </c>
      <c r="CN78" t="s">
        <v>3</v>
      </c>
      <c r="CO78">
        <v>0</v>
      </c>
      <c r="CP78">
        <f t="shared" si="114"/>
        <v>999.98</v>
      </c>
      <c r="CQ78">
        <f t="shared" si="115"/>
        <v>499.988</v>
      </c>
      <c r="CR78">
        <f t="shared" si="116"/>
        <v>0</v>
      </c>
      <c r="CS78">
        <f t="shared" si="117"/>
        <v>0</v>
      </c>
      <c r="CT78">
        <f t="shared" si="118"/>
        <v>0</v>
      </c>
      <c r="CU78">
        <f t="shared" si="119"/>
        <v>0</v>
      </c>
      <c r="CV78">
        <f t="shared" si="120"/>
        <v>0</v>
      </c>
      <c r="CW78">
        <f t="shared" si="121"/>
        <v>0</v>
      </c>
      <c r="CX78">
        <f t="shared" si="122"/>
        <v>0</v>
      </c>
      <c r="CY78">
        <f t="shared" si="123"/>
        <v>0</v>
      </c>
      <c r="CZ78">
        <f t="shared" si="124"/>
        <v>0</v>
      </c>
      <c r="DC78" t="s">
        <v>3</v>
      </c>
      <c r="DD78" t="s">
        <v>3</v>
      </c>
      <c r="DE78" t="s">
        <v>3</v>
      </c>
      <c r="DF78" t="s">
        <v>3</v>
      </c>
      <c r="DG78" t="s">
        <v>3</v>
      </c>
      <c r="DH78" t="s">
        <v>3</v>
      </c>
      <c r="DI78" t="s">
        <v>3</v>
      </c>
      <c r="DJ78" t="s">
        <v>3</v>
      </c>
      <c r="DK78" t="s">
        <v>3</v>
      </c>
      <c r="DL78" t="s">
        <v>3</v>
      </c>
      <c r="DM78" t="s">
        <v>3</v>
      </c>
      <c r="DN78">
        <v>0</v>
      </c>
      <c r="DO78">
        <v>0</v>
      </c>
      <c r="DP78">
        <v>1</v>
      </c>
      <c r="DQ78">
        <v>1</v>
      </c>
      <c r="DU78">
        <v>1013</v>
      </c>
      <c r="DV78" t="s">
        <v>122</v>
      </c>
      <c r="DW78" t="s">
        <v>122</v>
      </c>
      <c r="DX78">
        <v>1</v>
      </c>
      <c r="DZ78" t="s">
        <v>3</v>
      </c>
      <c r="EA78" t="s">
        <v>3</v>
      </c>
      <c r="EB78" t="s">
        <v>3</v>
      </c>
      <c r="EC78" t="s">
        <v>3</v>
      </c>
      <c r="EE78">
        <v>48890661</v>
      </c>
      <c r="EF78">
        <v>26</v>
      </c>
      <c r="EG78" t="s">
        <v>45</v>
      </c>
      <c r="EH78">
        <v>0</v>
      </c>
      <c r="EI78" t="s">
        <v>3</v>
      </c>
      <c r="EJ78">
        <v>1</v>
      </c>
      <c r="EK78">
        <v>500001</v>
      </c>
      <c r="EL78" t="s">
        <v>124</v>
      </c>
      <c r="EM78" t="s">
        <v>125</v>
      </c>
      <c r="EO78" t="s">
        <v>3</v>
      </c>
      <c r="EQ78">
        <v>0</v>
      </c>
      <c r="ER78">
        <v>52.3</v>
      </c>
      <c r="ES78">
        <v>52.3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5</v>
      </c>
      <c r="FC78">
        <v>0</v>
      </c>
      <c r="FD78">
        <v>18</v>
      </c>
      <c r="FF78">
        <v>500</v>
      </c>
      <c r="FQ78">
        <v>0</v>
      </c>
      <c r="FR78">
        <f t="shared" si="125"/>
        <v>0</v>
      </c>
      <c r="FS78">
        <v>0</v>
      </c>
      <c r="FX78">
        <v>0</v>
      </c>
      <c r="FY78">
        <v>0</v>
      </c>
      <c r="GA78" t="s">
        <v>254</v>
      </c>
      <c r="GD78">
        <v>1</v>
      </c>
      <c r="GF78">
        <v>699743172</v>
      </c>
      <c r="GG78">
        <v>2</v>
      </c>
      <c r="GH78">
        <v>3</v>
      </c>
      <c r="GI78">
        <v>4</v>
      </c>
      <c r="GJ78">
        <v>0</v>
      </c>
      <c r="GK78">
        <v>0</v>
      </c>
      <c r="GL78">
        <f t="shared" si="126"/>
        <v>0</v>
      </c>
      <c r="GM78">
        <f t="shared" si="127"/>
        <v>999.98</v>
      </c>
      <c r="GN78">
        <f t="shared" si="128"/>
        <v>999.98</v>
      </c>
      <c r="GO78">
        <f t="shared" si="129"/>
        <v>0</v>
      </c>
      <c r="GP78">
        <f t="shared" si="130"/>
        <v>0</v>
      </c>
      <c r="GR78">
        <v>1</v>
      </c>
      <c r="GS78">
        <v>1</v>
      </c>
      <c r="GT78">
        <v>0</v>
      </c>
      <c r="GU78" t="s">
        <v>3</v>
      </c>
      <c r="GV78">
        <f t="shared" si="131"/>
        <v>0</v>
      </c>
      <c r="GW78">
        <v>1</v>
      </c>
      <c r="GX78">
        <f t="shared" si="132"/>
        <v>0</v>
      </c>
      <c r="HA78">
        <v>0</v>
      </c>
      <c r="HB78">
        <v>0</v>
      </c>
      <c r="HC78">
        <f t="shared" si="133"/>
        <v>0</v>
      </c>
      <c r="HE78" t="s">
        <v>127</v>
      </c>
      <c r="HF78" t="s">
        <v>127</v>
      </c>
      <c r="HM78" t="s">
        <v>3</v>
      </c>
      <c r="HN78" t="s">
        <v>3</v>
      </c>
      <c r="HO78" t="s">
        <v>3</v>
      </c>
      <c r="HP78" t="s">
        <v>3</v>
      </c>
      <c r="HQ78" t="s">
        <v>3</v>
      </c>
      <c r="IK78">
        <v>0</v>
      </c>
    </row>
    <row r="79" spans="1:245" x14ac:dyDescent="0.2">
      <c r="A79">
        <v>17</v>
      </c>
      <c r="B79">
        <v>1</v>
      </c>
      <c r="E79" t="s">
        <v>257</v>
      </c>
      <c r="F79" t="s">
        <v>258</v>
      </c>
      <c r="G79" t="s">
        <v>259</v>
      </c>
      <c r="H79" t="s">
        <v>122</v>
      </c>
      <c r="I79">
        <v>16</v>
      </c>
      <c r="J79">
        <v>0</v>
      </c>
      <c r="K79">
        <v>16</v>
      </c>
      <c r="O79">
        <f t="shared" si="100"/>
        <v>1599.96</v>
      </c>
      <c r="P79">
        <f t="shared" si="101"/>
        <v>1599.96</v>
      </c>
      <c r="Q79">
        <f t="shared" si="102"/>
        <v>0</v>
      </c>
      <c r="R79">
        <f t="shared" si="103"/>
        <v>0</v>
      </c>
      <c r="S79">
        <f t="shared" si="104"/>
        <v>0</v>
      </c>
      <c r="T79">
        <f t="shared" si="105"/>
        <v>0</v>
      </c>
      <c r="U79">
        <f t="shared" si="106"/>
        <v>0</v>
      </c>
      <c r="V79">
        <f t="shared" si="107"/>
        <v>0</v>
      </c>
      <c r="W79">
        <f t="shared" si="108"/>
        <v>0</v>
      </c>
      <c r="X79">
        <f t="shared" si="109"/>
        <v>0</v>
      </c>
      <c r="Y79">
        <f t="shared" si="110"/>
        <v>0</v>
      </c>
      <c r="AA79">
        <v>60075934</v>
      </c>
      <c r="AB79">
        <f t="shared" si="111"/>
        <v>10.46</v>
      </c>
      <c r="AC79">
        <f t="shared" si="67"/>
        <v>10.46</v>
      </c>
      <c r="AD79">
        <f t="shared" si="95"/>
        <v>0</v>
      </c>
      <c r="AE79">
        <f t="shared" si="96"/>
        <v>0</v>
      </c>
      <c r="AF79">
        <f t="shared" si="97"/>
        <v>0</v>
      </c>
      <c r="AG79">
        <f t="shared" si="112"/>
        <v>0</v>
      </c>
      <c r="AH79">
        <f t="shared" si="98"/>
        <v>0</v>
      </c>
      <c r="AI79">
        <f t="shared" si="99"/>
        <v>0</v>
      </c>
      <c r="AJ79">
        <f t="shared" si="113"/>
        <v>0</v>
      </c>
      <c r="AK79">
        <v>10.46</v>
      </c>
      <c r="AL79">
        <v>10.46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1</v>
      </c>
      <c r="AW79">
        <v>1</v>
      </c>
      <c r="AZ79">
        <v>1</v>
      </c>
      <c r="BA79">
        <v>1</v>
      </c>
      <c r="BB79">
        <v>1</v>
      </c>
      <c r="BC79">
        <v>9.56</v>
      </c>
      <c r="BD79" t="s">
        <v>3</v>
      </c>
      <c r="BE79" t="s">
        <v>3</v>
      </c>
      <c r="BF79" t="s">
        <v>3</v>
      </c>
      <c r="BG79" t="s">
        <v>3</v>
      </c>
      <c r="BH79">
        <v>3</v>
      </c>
      <c r="BI79">
        <v>1</v>
      </c>
      <c r="BJ79" t="s">
        <v>260</v>
      </c>
      <c r="BM79">
        <v>500001</v>
      </c>
      <c r="BN79">
        <v>0</v>
      </c>
      <c r="BO79" t="s">
        <v>17</v>
      </c>
      <c r="BP79">
        <v>1</v>
      </c>
      <c r="BQ79">
        <v>26</v>
      </c>
      <c r="BR79">
        <v>0</v>
      </c>
      <c r="BS79">
        <v>1</v>
      </c>
      <c r="BT79">
        <v>1</v>
      </c>
      <c r="BU79">
        <v>1</v>
      </c>
      <c r="BV79">
        <v>1</v>
      </c>
      <c r="BW79">
        <v>1</v>
      </c>
      <c r="BX79">
        <v>1</v>
      </c>
      <c r="BY79" t="s">
        <v>3</v>
      </c>
      <c r="BZ79">
        <v>0</v>
      </c>
      <c r="CA79">
        <v>0</v>
      </c>
      <c r="CB79" t="s">
        <v>3</v>
      </c>
      <c r="CE79">
        <v>0</v>
      </c>
      <c r="CF79">
        <v>0</v>
      </c>
      <c r="CG79">
        <v>0</v>
      </c>
      <c r="CM79">
        <v>0</v>
      </c>
      <c r="CN79" t="s">
        <v>3</v>
      </c>
      <c r="CO79">
        <v>0</v>
      </c>
      <c r="CP79">
        <f t="shared" si="114"/>
        <v>1599.96</v>
      </c>
      <c r="CQ79">
        <f t="shared" si="115"/>
        <v>99.99760000000002</v>
      </c>
      <c r="CR79">
        <f t="shared" si="116"/>
        <v>0</v>
      </c>
      <c r="CS79">
        <f t="shared" si="117"/>
        <v>0</v>
      </c>
      <c r="CT79">
        <f t="shared" si="118"/>
        <v>0</v>
      </c>
      <c r="CU79">
        <f t="shared" si="119"/>
        <v>0</v>
      </c>
      <c r="CV79">
        <f t="shared" si="120"/>
        <v>0</v>
      </c>
      <c r="CW79">
        <f t="shared" si="121"/>
        <v>0</v>
      </c>
      <c r="CX79">
        <f t="shared" si="122"/>
        <v>0</v>
      </c>
      <c r="CY79">
        <f t="shared" si="123"/>
        <v>0</v>
      </c>
      <c r="CZ79">
        <f t="shared" si="124"/>
        <v>0</v>
      </c>
      <c r="DC79" t="s">
        <v>3</v>
      </c>
      <c r="DD79" t="s">
        <v>3</v>
      </c>
      <c r="DE79" t="s">
        <v>3</v>
      </c>
      <c r="DF79" t="s">
        <v>3</v>
      </c>
      <c r="DG79" t="s">
        <v>3</v>
      </c>
      <c r="DH79" t="s">
        <v>3</v>
      </c>
      <c r="DI79" t="s">
        <v>3</v>
      </c>
      <c r="DJ79" t="s">
        <v>3</v>
      </c>
      <c r="DK79" t="s">
        <v>3</v>
      </c>
      <c r="DL79" t="s">
        <v>3</v>
      </c>
      <c r="DM79" t="s">
        <v>3</v>
      </c>
      <c r="DN79">
        <v>0</v>
      </c>
      <c r="DO79">
        <v>0</v>
      </c>
      <c r="DP79">
        <v>1</v>
      </c>
      <c r="DQ79">
        <v>1</v>
      </c>
      <c r="DU79">
        <v>1013</v>
      </c>
      <c r="DV79" t="s">
        <v>122</v>
      </c>
      <c r="DW79" t="s">
        <v>122</v>
      </c>
      <c r="DX79">
        <v>1</v>
      </c>
      <c r="DZ79" t="s">
        <v>3</v>
      </c>
      <c r="EA79" t="s">
        <v>3</v>
      </c>
      <c r="EB79" t="s">
        <v>3</v>
      </c>
      <c r="EC79" t="s">
        <v>3</v>
      </c>
      <c r="EE79">
        <v>48890661</v>
      </c>
      <c r="EF79">
        <v>26</v>
      </c>
      <c r="EG79" t="s">
        <v>45</v>
      </c>
      <c r="EH79">
        <v>0</v>
      </c>
      <c r="EI79" t="s">
        <v>3</v>
      </c>
      <c r="EJ79">
        <v>1</v>
      </c>
      <c r="EK79">
        <v>500001</v>
      </c>
      <c r="EL79" t="s">
        <v>124</v>
      </c>
      <c r="EM79" t="s">
        <v>125</v>
      </c>
      <c r="EO79" t="s">
        <v>3</v>
      </c>
      <c r="EQ79">
        <v>0</v>
      </c>
      <c r="ER79">
        <v>10.46</v>
      </c>
      <c r="ES79">
        <v>10.46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5</v>
      </c>
      <c r="FC79">
        <v>0</v>
      </c>
      <c r="FD79">
        <v>18</v>
      </c>
      <c r="FF79">
        <v>100</v>
      </c>
      <c r="FQ79">
        <v>0</v>
      </c>
      <c r="FR79">
        <f t="shared" si="125"/>
        <v>0</v>
      </c>
      <c r="FS79">
        <v>0</v>
      </c>
      <c r="FX79">
        <v>0</v>
      </c>
      <c r="FY79">
        <v>0</v>
      </c>
      <c r="GA79" t="s">
        <v>189</v>
      </c>
      <c r="GD79">
        <v>1</v>
      </c>
      <c r="GF79">
        <v>929223363</v>
      </c>
      <c r="GG79">
        <v>2</v>
      </c>
      <c r="GH79">
        <v>3</v>
      </c>
      <c r="GI79">
        <v>4</v>
      </c>
      <c r="GJ79">
        <v>0</v>
      </c>
      <c r="GK79">
        <v>0</v>
      </c>
      <c r="GL79">
        <f t="shared" si="126"/>
        <v>0</v>
      </c>
      <c r="GM79">
        <f t="shared" si="127"/>
        <v>1599.96</v>
      </c>
      <c r="GN79">
        <f t="shared" si="128"/>
        <v>1599.96</v>
      </c>
      <c r="GO79">
        <f t="shared" si="129"/>
        <v>0</v>
      </c>
      <c r="GP79">
        <f t="shared" si="130"/>
        <v>0</v>
      </c>
      <c r="GR79">
        <v>1</v>
      </c>
      <c r="GS79">
        <v>1</v>
      </c>
      <c r="GT79">
        <v>0</v>
      </c>
      <c r="GU79" t="s">
        <v>3</v>
      </c>
      <c r="GV79">
        <f t="shared" si="131"/>
        <v>0</v>
      </c>
      <c r="GW79">
        <v>1</v>
      </c>
      <c r="GX79">
        <f t="shared" si="132"/>
        <v>0</v>
      </c>
      <c r="HA79">
        <v>0</v>
      </c>
      <c r="HB79">
        <v>0</v>
      </c>
      <c r="HC79">
        <f t="shared" si="133"/>
        <v>0</v>
      </c>
      <c r="HE79" t="s">
        <v>127</v>
      </c>
      <c r="HF79" t="s">
        <v>127</v>
      </c>
      <c r="HM79" t="s">
        <v>3</v>
      </c>
      <c r="HN79" t="s">
        <v>3</v>
      </c>
      <c r="HO79" t="s">
        <v>3</v>
      </c>
      <c r="HP79" t="s">
        <v>3</v>
      </c>
      <c r="HQ79" t="s">
        <v>3</v>
      </c>
      <c r="IK79">
        <v>0</v>
      </c>
    </row>
    <row r="80" spans="1:245" x14ac:dyDescent="0.2">
      <c r="A80">
        <v>17</v>
      </c>
      <c r="B80">
        <v>1</v>
      </c>
      <c r="E80" t="s">
        <v>261</v>
      </c>
      <c r="F80" t="s">
        <v>262</v>
      </c>
      <c r="G80" t="s">
        <v>263</v>
      </c>
      <c r="H80" t="s">
        <v>122</v>
      </c>
      <c r="I80">
        <v>8</v>
      </c>
      <c r="J80">
        <v>0</v>
      </c>
      <c r="K80">
        <v>8</v>
      </c>
      <c r="O80">
        <f t="shared" si="100"/>
        <v>799.98</v>
      </c>
      <c r="P80">
        <f t="shared" si="101"/>
        <v>799.98</v>
      </c>
      <c r="Q80">
        <f t="shared" si="102"/>
        <v>0</v>
      </c>
      <c r="R80">
        <f t="shared" si="103"/>
        <v>0</v>
      </c>
      <c r="S80">
        <f t="shared" si="104"/>
        <v>0</v>
      </c>
      <c r="T80">
        <f t="shared" si="105"/>
        <v>0</v>
      </c>
      <c r="U80">
        <f t="shared" si="106"/>
        <v>0</v>
      </c>
      <c r="V80">
        <f t="shared" si="107"/>
        <v>0</v>
      </c>
      <c r="W80">
        <f t="shared" si="108"/>
        <v>0</v>
      </c>
      <c r="X80">
        <f t="shared" si="109"/>
        <v>0</v>
      </c>
      <c r="Y80">
        <f t="shared" si="110"/>
        <v>0</v>
      </c>
      <c r="AA80">
        <v>60075934</v>
      </c>
      <c r="AB80">
        <f t="shared" si="111"/>
        <v>10.46</v>
      </c>
      <c r="AC80">
        <f t="shared" si="67"/>
        <v>10.46</v>
      </c>
      <c r="AD80">
        <f t="shared" si="95"/>
        <v>0</v>
      </c>
      <c r="AE80">
        <f t="shared" si="96"/>
        <v>0</v>
      </c>
      <c r="AF80">
        <f t="shared" si="97"/>
        <v>0</v>
      </c>
      <c r="AG80">
        <f t="shared" si="112"/>
        <v>0</v>
      </c>
      <c r="AH80">
        <f t="shared" si="98"/>
        <v>0</v>
      </c>
      <c r="AI80">
        <f t="shared" si="99"/>
        <v>0</v>
      </c>
      <c r="AJ80">
        <f t="shared" si="113"/>
        <v>0</v>
      </c>
      <c r="AK80">
        <v>10.46</v>
      </c>
      <c r="AL80">
        <v>10.46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1</v>
      </c>
      <c r="AW80">
        <v>1</v>
      </c>
      <c r="AZ80">
        <v>1</v>
      </c>
      <c r="BA80">
        <v>1</v>
      </c>
      <c r="BB80">
        <v>1</v>
      </c>
      <c r="BC80">
        <v>9.56</v>
      </c>
      <c r="BD80" t="s">
        <v>3</v>
      </c>
      <c r="BE80" t="s">
        <v>3</v>
      </c>
      <c r="BF80" t="s">
        <v>3</v>
      </c>
      <c r="BG80" t="s">
        <v>3</v>
      </c>
      <c r="BH80">
        <v>3</v>
      </c>
      <c r="BI80">
        <v>1</v>
      </c>
      <c r="BJ80" t="s">
        <v>264</v>
      </c>
      <c r="BM80">
        <v>500001</v>
      </c>
      <c r="BN80">
        <v>0</v>
      </c>
      <c r="BO80" t="s">
        <v>17</v>
      </c>
      <c r="BP80">
        <v>1</v>
      </c>
      <c r="BQ80">
        <v>26</v>
      </c>
      <c r="BR80">
        <v>0</v>
      </c>
      <c r="BS80">
        <v>1</v>
      </c>
      <c r="BT80">
        <v>1</v>
      </c>
      <c r="BU80">
        <v>1</v>
      </c>
      <c r="BV80">
        <v>1</v>
      </c>
      <c r="BW80">
        <v>1</v>
      </c>
      <c r="BX80">
        <v>1</v>
      </c>
      <c r="BY80" t="s">
        <v>3</v>
      </c>
      <c r="BZ80">
        <v>0</v>
      </c>
      <c r="CA80">
        <v>0</v>
      </c>
      <c r="CB80" t="s">
        <v>3</v>
      </c>
      <c r="CE80">
        <v>0</v>
      </c>
      <c r="CF80">
        <v>0</v>
      </c>
      <c r="CG80">
        <v>0</v>
      </c>
      <c r="CM80">
        <v>0</v>
      </c>
      <c r="CN80" t="s">
        <v>3</v>
      </c>
      <c r="CO80">
        <v>0</v>
      </c>
      <c r="CP80">
        <f t="shared" si="114"/>
        <v>799.98</v>
      </c>
      <c r="CQ80">
        <f t="shared" si="115"/>
        <v>99.99760000000002</v>
      </c>
      <c r="CR80">
        <f t="shared" si="116"/>
        <v>0</v>
      </c>
      <c r="CS80">
        <f t="shared" si="117"/>
        <v>0</v>
      </c>
      <c r="CT80">
        <f t="shared" si="118"/>
        <v>0</v>
      </c>
      <c r="CU80">
        <f t="shared" si="119"/>
        <v>0</v>
      </c>
      <c r="CV80">
        <f t="shared" si="120"/>
        <v>0</v>
      </c>
      <c r="CW80">
        <f t="shared" si="121"/>
        <v>0</v>
      </c>
      <c r="CX80">
        <f t="shared" si="122"/>
        <v>0</v>
      </c>
      <c r="CY80">
        <f t="shared" si="123"/>
        <v>0</v>
      </c>
      <c r="CZ80">
        <f t="shared" si="124"/>
        <v>0</v>
      </c>
      <c r="DC80" t="s">
        <v>3</v>
      </c>
      <c r="DD80" t="s">
        <v>3</v>
      </c>
      <c r="DE80" t="s">
        <v>3</v>
      </c>
      <c r="DF80" t="s">
        <v>3</v>
      </c>
      <c r="DG80" t="s">
        <v>3</v>
      </c>
      <c r="DH80" t="s">
        <v>3</v>
      </c>
      <c r="DI80" t="s">
        <v>3</v>
      </c>
      <c r="DJ80" t="s">
        <v>3</v>
      </c>
      <c r="DK80" t="s">
        <v>3</v>
      </c>
      <c r="DL80" t="s">
        <v>3</v>
      </c>
      <c r="DM80" t="s">
        <v>3</v>
      </c>
      <c r="DN80">
        <v>0</v>
      </c>
      <c r="DO80">
        <v>0</v>
      </c>
      <c r="DP80">
        <v>1</v>
      </c>
      <c r="DQ80">
        <v>1</v>
      </c>
      <c r="DU80">
        <v>1013</v>
      </c>
      <c r="DV80" t="s">
        <v>122</v>
      </c>
      <c r="DW80" t="s">
        <v>122</v>
      </c>
      <c r="DX80">
        <v>1</v>
      </c>
      <c r="DZ80" t="s">
        <v>3</v>
      </c>
      <c r="EA80" t="s">
        <v>3</v>
      </c>
      <c r="EB80" t="s">
        <v>3</v>
      </c>
      <c r="EC80" t="s">
        <v>3</v>
      </c>
      <c r="EE80">
        <v>48890661</v>
      </c>
      <c r="EF80">
        <v>26</v>
      </c>
      <c r="EG80" t="s">
        <v>45</v>
      </c>
      <c r="EH80">
        <v>0</v>
      </c>
      <c r="EI80" t="s">
        <v>3</v>
      </c>
      <c r="EJ80">
        <v>1</v>
      </c>
      <c r="EK80">
        <v>500001</v>
      </c>
      <c r="EL80" t="s">
        <v>124</v>
      </c>
      <c r="EM80" t="s">
        <v>125</v>
      </c>
      <c r="EO80" t="s">
        <v>3</v>
      </c>
      <c r="EQ80">
        <v>0</v>
      </c>
      <c r="ER80">
        <v>10.46</v>
      </c>
      <c r="ES80">
        <v>10.46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5</v>
      </c>
      <c r="FC80">
        <v>0</v>
      </c>
      <c r="FD80">
        <v>18</v>
      </c>
      <c r="FF80">
        <v>100</v>
      </c>
      <c r="FQ80">
        <v>0</v>
      </c>
      <c r="FR80">
        <f t="shared" si="125"/>
        <v>0</v>
      </c>
      <c r="FS80">
        <v>0</v>
      </c>
      <c r="FX80">
        <v>0</v>
      </c>
      <c r="FY80">
        <v>0</v>
      </c>
      <c r="GA80" t="s">
        <v>189</v>
      </c>
      <c r="GD80">
        <v>1</v>
      </c>
      <c r="GF80">
        <v>384057815</v>
      </c>
      <c r="GG80">
        <v>2</v>
      </c>
      <c r="GH80">
        <v>3</v>
      </c>
      <c r="GI80">
        <v>4</v>
      </c>
      <c r="GJ80">
        <v>0</v>
      </c>
      <c r="GK80">
        <v>0</v>
      </c>
      <c r="GL80">
        <f t="shared" si="126"/>
        <v>0</v>
      </c>
      <c r="GM80">
        <f t="shared" si="127"/>
        <v>799.98</v>
      </c>
      <c r="GN80">
        <f t="shared" si="128"/>
        <v>799.98</v>
      </c>
      <c r="GO80">
        <f t="shared" si="129"/>
        <v>0</v>
      </c>
      <c r="GP80">
        <f t="shared" si="130"/>
        <v>0</v>
      </c>
      <c r="GR80">
        <v>1</v>
      </c>
      <c r="GS80">
        <v>1</v>
      </c>
      <c r="GT80">
        <v>0</v>
      </c>
      <c r="GU80" t="s">
        <v>3</v>
      </c>
      <c r="GV80">
        <f t="shared" si="131"/>
        <v>0</v>
      </c>
      <c r="GW80">
        <v>1</v>
      </c>
      <c r="GX80">
        <f t="shared" si="132"/>
        <v>0</v>
      </c>
      <c r="HA80">
        <v>0</v>
      </c>
      <c r="HB80">
        <v>0</v>
      </c>
      <c r="HC80">
        <f t="shared" si="133"/>
        <v>0</v>
      </c>
      <c r="HE80" t="s">
        <v>127</v>
      </c>
      <c r="HF80" t="s">
        <v>127</v>
      </c>
      <c r="HM80" t="s">
        <v>3</v>
      </c>
      <c r="HN80" t="s">
        <v>3</v>
      </c>
      <c r="HO80" t="s">
        <v>3</v>
      </c>
      <c r="HP80" t="s">
        <v>3</v>
      </c>
      <c r="HQ80" t="s">
        <v>3</v>
      </c>
      <c r="IK80">
        <v>0</v>
      </c>
    </row>
    <row r="81" spans="1:245" x14ac:dyDescent="0.2">
      <c r="A81">
        <v>17</v>
      </c>
      <c r="B81">
        <v>1</v>
      </c>
      <c r="E81" t="s">
        <v>265</v>
      </c>
      <c r="F81" t="s">
        <v>266</v>
      </c>
      <c r="G81" t="s">
        <v>267</v>
      </c>
      <c r="H81" t="s">
        <v>122</v>
      </c>
      <c r="I81">
        <v>16</v>
      </c>
      <c r="J81">
        <v>0</v>
      </c>
      <c r="K81">
        <v>16</v>
      </c>
      <c r="O81">
        <f t="shared" si="100"/>
        <v>799.98</v>
      </c>
      <c r="P81">
        <f t="shared" si="101"/>
        <v>799.98</v>
      </c>
      <c r="Q81">
        <f t="shared" si="102"/>
        <v>0</v>
      </c>
      <c r="R81">
        <f t="shared" si="103"/>
        <v>0</v>
      </c>
      <c r="S81">
        <f t="shared" si="104"/>
        <v>0</v>
      </c>
      <c r="T81">
        <f t="shared" si="105"/>
        <v>0</v>
      </c>
      <c r="U81">
        <f t="shared" si="106"/>
        <v>0</v>
      </c>
      <c r="V81">
        <f t="shared" si="107"/>
        <v>0</v>
      </c>
      <c r="W81">
        <f t="shared" si="108"/>
        <v>0</v>
      </c>
      <c r="X81">
        <f t="shared" si="109"/>
        <v>0</v>
      </c>
      <c r="Y81">
        <f t="shared" si="110"/>
        <v>0</v>
      </c>
      <c r="AA81">
        <v>60075934</v>
      </c>
      <c r="AB81">
        <f t="shared" si="111"/>
        <v>5.23</v>
      </c>
      <c r="AC81">
        <f t="shared" si="67"/>
        <v>5.23</v>
      </c>
      <c r="AD81">
        <f t="shared" si="95"/>
        <v>0</v>
      </c>
      <c r="AE81">
        <f t="shared" si="96"/>
        <v>0</v>
      </c>
      <c r="AF81">
        <f t="shared" si="97"/>
        <v>0</v>
      </c>
      <c r="AG81">
        <f t="shared" si="112"/>
        <v>0</v>
      </c>
      <c r="AH81">
        <f t="shared" si="98"/>
        <v>0</v>
      </c>
      <c r="AI81">
        <f t="shared" si="99"/>
        <v>0</v>
      </c>
      <c r="AJ81">
        <f t="shared" si="113"/>
        <v>0</v>
      </c>
      <c r="AK81">
        <v>5.23</v>
      </c>
      <c r="AL81">
        <v>5.23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1</v>
      </c>
      <c r="AW81">
        <v>1</v>
      </c>
      <c r="AZ81">
        <v>1</v>
      </c>
      <c r="BA81">
        <v>1</v>
      </c>
      <c r="BB81">
        <v>1</v>
      </c>
      <c r="BC81">
        <v>9.56</v>
      </c>
      <c r="BD81" t="s">
        <v>3</v>
      </c>
      <c r="BE81" t="s">
        <v>3</v>
      </c>
      <c r="BF81" t="s">
        <v>3</v>
      </c>
      <c r="BG81" t="s">
        <v>3</v>
      </c>
      <c r="BH81">
        <v>3</v>
      </c>
      <c r="BI81">
        <v>1</v>
      </c>
      <c r="BJ81" t="s">
        <v>268</v>
      </c>
      <c r="BM81">
        <v>500001</v>
      </c>
      <c r="BN81">
        <v>0</v>
      </c>
      <c r="BO81" t="s">
        <v>17</v>
      </c>
      <c r="BP81">
        <v>1</v>
      </c>
      <c r="BQ81">
        <v>26</v>
      </c>
      <c r="BR81">
        <v>0</v>
      </c>
      <c r="BS81">
        <v>1</v>
      </c>
      <c r="BT81">
        <v>1</v>
      </c>
      <c r="BU81">
        <v>1</v>
      </c>
      <c r="BV81">
        <v>1</v>
      </c>
      <c r="BW81">
        <v>1</v>
      </c>
      <c r="BX81">
        <v>1</v>
      </c>
      <c r="BY81" t="s">
        <v>3</v>
      </c>
      <c r="BZ81">
        <v>0</v>
      </c>
      <c r="CA81">
        <v>0</v>
      </c>
      <c r="CB81" t="s">
        <v>3</v>
      </c>
      <c r="CE81">
        <v>0</v>
      </c>
      <c r="CF81">
        <v>0</v>
      </c>
      <c r="CG81">
        <v>0</v>
      </c>
      <c r="CM81">
        <v>0</v>
      </c>
      <c r="CN81" t="s">
        <v>3</v>
      </c>
      <c r="CO81">
        <v>0</v>
      </c>
      <c r="CP81">
        <f t="shared" si="114"/>
        <v>799.98</v>
      </c>
      <c r="CQ81">
        <f t="shared" si="115"/>
        <v>49.99880000000001</v>
      </c>
      <c r="CR81">
        <f t="shared" si="116"/>
        <v>0</v>
      </c>
      <c r="CS81">
        <f t="shared" si="117"/>
        <v>0</v>
      </c>
      <c r="CT81">
        <f t="shared" si="118"/>
        <v>0</v>
      </c>
      <c r="CU81">
        <f t="shared" si="119"/>
        <v>0</v>
      </c>
      <c r="CV81">
        <f t="shared" si="120"/>
        <v>0</v>
      </c>
      <c r="CW81">
        <f t="shared" si="121"/>
        <v>0</v>
      </c>
      <c r="CX81">
        <f t="shared" si="122"/>
        <v>0</v>
      </c>
      <c r="CY81">
        <f t="shared" si="123"/>
        <v>0</v>
      </c>
      <c r="CZ81">
        <f t="shared" si="124"/>
        <v>0</v>
      </c>
      <c r="DC81" t="s">
        <v>3</v>
      </c>
      <c r="DD81" t="s">
        <v>3</v>
      </c>
      <c r="DE81" t="s">
        <v>3</v>
      </c>
      <c r="DF81" t="s">
        <v>3</v>
      </c>
      <c r="DG81" t="s">
        <v>3</v>
      </c>
      <c r="DH81" t="s">
        <v>3</v>
      </c>
      <c r="DI81" t="s">
        <v>3</v>
      </c>
      <c r="DJ81" t="s">
        <v>3</v>
      </c>
      <c r="DK81" t="s">
        <v>3</v>
      </c>
      <c r="DL81" t="s">
        <v>3</v>
      </c>
      <c r="DM81" t="s">
        <v>3</v>
      </c>
      <c r="DN81">
        <v>0</v>
      </c>
      <c r="DO81">
        <v>0</v>
      </c>
      <c r="DP81">
        <v>1</v>
      </c>
      <c r="DQ81">
        <v>1</v>
      </c>
      <c r="DU81">
        <v>1013</v>
      </c>
      <c r="DV81" t="s">
        <v>122</v>
      </c>
      <c r="DW81" t="s">
        <v>122</v>
      </c>
      <c r="DX81">
        <v>1</v>
      </c>
      <c r="DZ81" t="s">
        <v>3</v>
      </c>
      <c r="EA81" t="s">
        <v>3</v>
      </c>
      <c r="EB81" t="s">
        <v>3</v>
      </c>
      <c r="EC81" t="s">
        <v>3</v>
      </c>
      <c r="EE81">
        <v>48890661</v>
      </c>
      <c r="EF81">
        <v>26</v>
      </c>
      <c r="EG81" t="s">
        <v>45</v>
      </c>
      <c r="EH81">
        <v>0</v>
      </c>
      <c r="EI81" t="s">
        <v>3</v>
      </c>
      <c r="EJ81">
        <v>1</v>
      </c>
      <c r="EK81">
        <v>500001</v>
      </c>
      <c r="EL81" t="s">
        <v>124</v>
      </c>
      <c r="EM81" t="s">
        <v>125</v>
      </c>
      <c r="EO81" t="s">
        <v>3</v>
      </c>
      <c r="EQ81">
        <v>0</v>
      </c>
      <c r="ER81">
        <v>5.23</v>
      </c>
      <c r="ES81">
        <v>5.23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5</v>
      </c>
      <c r="FC81">
        <v>0</v>
      </c>
      <c r="FD81">
        <v>18</v>
      </c>
      <c r="FF81">
        <v>50</v>
      </c>
      <c r="FQ81">
        <v>0</v>
      </c>
      <c r="FR81">
        <f t="shared" si="125"/>
        <v>0</v>
      </c>
      <c r="FS81">
        <v>0</v>
      </c>
      <c r="FX81">
        <v>0</v>
      </c>
      <c r="FY81">
        <v>0</v>
      </c>
      <c r="GA81" t="s">
        <v>199</v>
      </c>
      <c r="GD81">
        <v>1</v>
      </c>
      <c r="GF81">
        <v>231584378</v>
      </c>
      <c r="GG81">
        <v>2</v>
      </c>
      <c r="GH81">
        <v>3</v>
      </c>
      <c r="GI81">
        <v>4</v>
      </c>
      <c r="GJ81">
        <v>0</v>
      </c>
      <c r="GK81">
        <v>0</v>
      </c>
      <c r="GL81">
        <f t="shared" si="126"/>
        <v>0</v>
      </c>
      <c r="GM81">
        <f t="shared" si="127"/>
        <v>799.98</v>
      </c>
      <c r="GN81">
        <f t="shared" si="128"/>
        <v>799.98</v>
      </c>
      <c r="GO81">
        <f t="shared" si="129"/>
        <v>0</v>
      </c>
      <c r="GP81">
        <f t="shared" si="130"/>
        <v>0</v>
      </c>
      <c r="GR81">
        <v>1</v>
      </c>
      <c r="GS81">
        <v>1</v>
      </c>
      <c r="GT81">
        <v>0</v>
      </c>
      <c r="GU81" t="s">
        <v>3</v>
      </c>
      <c r="GV81">
        <f t="shared" si="131"/>
        <v>0</v>
      </c>
      <c r="GW81">
        <v>1</v>
      </c>
      <c r="GX81">
        <f t="shared" si="132"/>
        <v>0</v>
      </c>
      <c r="HA81">
        <v>0</v>
      </c>
      <c r="HB81">
        <v>0</v>
      </c>
      <c r="HC81">
        <f t="shared" si="133"/>
        <v>0</v>
      </c>
      <c r="HE81" t="s">
        <v>127</v>
      </c>
      <c r="HF81" t="s">
        <v>127</v>
      </c>
      <c r="HM81" t="s">
        <v>3</v>
      </c>
      <c r="HN81" t="s">
        <v>3</v>
      </c>
      <c r="HO81" t="s">
        <v>3</v>
      </c>
      <c r="HP81" t="s">
        <v>3</v>
      </c>
      <c r="HQ81" t="s">
        <v>3</v>
      </c>
      <c r="IK81">
        <v>0</v>
      </c>
    </row>
    <row r="82" spans="1:245" x14ac:dyDescent="0.2">
      <c r="A82">
        <v>17</v>
      </c>
      <c r="B82">
        <v>1</v>
      </c>
      <c r="E82" t="s">
        <v>269</v>
      </c>
      <c r="F82" t="s">
        <v>270</v>
      </c>
      <c r="G82" t="s">
        <v>271</v>
      </c>
      <c r="H82" t="s">
        <v>122</v>
      </c>
      <c r="I82">
        <v>8</v>
      </c>
      <c r="J82">
        <v>0</v>
      </c>
      <c r="K82">
        <v>8</v>
      </c>
      <c r="O82">
        <f t="shared" si="100"/>
        <v>399.99</v>
      </c>
      <c r="P82">
        <f t="shared" si="101"/>
        <v>399.99</v>
      </c>
      <c r="Q82">
        <f t="shared" si="102"/>
        <v>0</v>
      </c>
      <c r="R82">
        <f t="shared" si="103"/>
        <v>0</v>
      </c>
      <c r="S82">
        <f t="shared" si="104"/>
        <v>0</v>
      </c>
      <c r="T82">
        <f t="shared" si="105"/>
        <v>0</v>
      </c>
      <c r="U82">
        <f t="shared" si="106"/>
        <v>0</v>
      </c>
      <c r="V82">
        <f t="shared" si="107"/>
        <v>0</v>
      </c>
      <c r="W82">
        <f t="shared" si="108"/>
        <v>0</v>
      </c>
      <c r="X82">
        <f t="shared" si="109"/>
        <v>0</v>
      </c>
      <c r="Y82">
        <f t="shared" si="110"/>
        <v>0</v>
      </c>
      <c r="AA82">
        <v>60075934</v>
      </c>
      <c r="AB82">
        <f t="shared" si="111"/>
        <v>5.23</v>
      </c>
      <c r="AC82">
        <f t="shared" si="67"/>
        <v>5.23</v>
      </c>
      <c r="AD82">
        <f t="shared" si="95"/>
        <v>0</v>
      </c>
      <c r="AE82">
        <f t="shared" si="96"/>
        <v>0</v>
      </c>
      <c r="AF82">
        <f t="shared" si="97"/>
        <v>0</v>
      </c>
      <c r="AG82">
        <f t="shared" si="112"/>
        <v>0</v>
      </c>
      <c r="AH82">
        <f t="shared" si="98"/>
        <v>0</v>
      </c>
      <c r="AI82">
        <f t="shared" si="99"/>
        <v>0</v>
      </c>
      <c r="AJ82">
        <f t="shared" si="113"/>
        <v>0</v>
      </c>
      <c r="AK82">
        <v>5.23</v>
      </c>
      <c r="AL82">
        <v>5.23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1</v>
      </c>
      <c r="AW82">
        <v>1</v>
      </c>
      <c r="AZ82">
        <v>1</v>
      </c>
      <c r="BA82">
        <v>1</v>
      </c>
      <c r="BB82">
        <v>1</v>
      </c>
      <c r="BC82">
        <v>9.56</v>
      </c>
      <c r="BD82" t="s">
        <v>3</v>
      </c>
      <c r="BE82" t="s">
        <v>3</v>
      </c>
      <c r="BF82" t="s">
        <v>3</v>
      </c>
      <c r="BG82" t="s">
        <v>3</v>
      </c>
      <c r="BH82">
        <v>3</v>
      </c>
      <c r="BI82">
        <v>1</v>
      </c>
      <c r="BJ82" t="s">
        <v>272</v>
      </c>
      <c r="BM82">
        <v>500001</v>
      </c>
      <c r="BN82">
        <v>0</v>
      </c>
      <c r="BO82" t="s">
        <v>17</v>
      </c>
      <c r="BP82">
        <v>1</v>
      </c>
      <c r="BQ82">
        <v>26</v>
      </c>
      <c r="BR82">
        <v>0</v>
      </c>
      <c r="BS82">
        <v>1</v>
      </c>
      <c r="BT82">
        <v>1</v>
      </c>
      <c r="BU82">
        <v>1</v>
      </c>
      <c r="BV82">
        <v>1</v>
      </c>
      <c r="BW82">
        <v>1</v>
      </c>
      <c r="BX82">
        <v>1</v>
      </c>
      <c r="BY82" t="s">
        <v>3</v>
      </c>
      <c r="BZ82">
        <v>0</v>
      </c>
      <c r="CA82">
        <v>0</v>
      </c>
      <c r="CB82" t="s">
        <v>3</v>
      </c>
      <c r="CE82">
        <v>0</v>
      </c>
      <c r="CF82">
        <v>0</v>
      </c>
      <c r="CG82">
        <v>0</v>
      </c>
      <c r="CM82">
        <v>0</v>
      </c>
      <c r="CN82" t="s">
        <v>3</v>
      </c>
      <c r="CO82">
        <v>0</v>
      </c>
      <c r="CP82">
        <f t="shared" si="114"/>
        <v>399.99</v>
      </c>
      <c r="CQ82">
        <f t="shared" si="115"/>
        <v>49.99880000000001</v>
      </c>
      <c r="CR82">
        <f t="shared" si="116"/>
        <v>0</v>
      </c>
      <c r="CS82">
        <f t="shared" si="117"/>
        <v>0</v>
      </c>
      <c r="CT82">
        <f t="shared" si="118"/>
        <v>0</v>
      </c>
      <c r="CU82">
        <f t="shared" si="119"/>
        <v>0</v>
      </c>
      <c r="CV82">
        <f t="shared" si="120"/>
        <v>0</v>
      </c>
      <c r="CW82">
        <f t="shared" si="121"/>
        <v>0</v>
      </c>
      <c r="CX82">
        <f t="shared" si="122"/>
        <v>0</v>
      </c>
      <c r="CY82">
        <f t="shared" si="123"/>
        <v>0</v>
      </c>
      <c r="CZ82">
        <f t="shared" si="124"/>
        <v>0</v>
      </c>
      <c r="DC82" t="s">
        <v>3</v>
      </c>
      <c r="DD82" t="s">
        <v>3</v>
      </c>
      <c r="DE82" t="s">
        <v>3</v>
      </c>
      <c r="DF82" t="s">
        <v>3</v>
      </c>
      <c r="DG82" t="s">
        <v>3</v>
      </c>
      <c r="DH82" t="s">
        <v>3</v>
      </c>
      <c r="DI82" t="s">
        <v>3</v>
      </c>
      <c r="DJ82" t="s">
        <v>3</v>
      </c>
      <c r="DK82" t="s">
        <v>3</v>
      </c>
      <c r="DL82" t="s">
        <v>3</v>
      </c>
      <c r="DM82" t="s">
        <v>3</v>
      </c>
      <c r="DN82">
        <v>0</v>
      </c>
      <c r="DO82">
        <v>0</v>
      </c>
      <c r="DP82">
        <v>1</v>
      </c>
      <c r="DQ82">
        <v>1</v>
      </c>
      <c r="DU82">
        <v>1013</v>
      </c>
      <c r="DV82" t="s">
        <v>122</v>
      </c>
      <c r="DW82" t="s">
        <v>122</v>
      </c>
      <c r="DX82">
        <v>1</v>
      </c>
      <c r="DZ82" t="s">
        <v>3</v>
      </c>
      <c r="EA82" t="s">
        <v>3</v>
      </c>
      <c r="EB82" t="s">
        <v>3</v>
      </c>
      <c r="EC82" t="s">
        <v>3</v>
      </c>
      <c r="EE82">
        <v>48890661</v>
      </c>
      <c r="EF82">
        <v>26</v>
      </c>
      <c r="EG82" t="s">
        <v>45</v>
      </c>
      <c r="EH82">
        <v>0</v>
      </c>
      <c r="EI82" t="s">
        <v>3</v>
      </c>
      <c r="EJ82">
        <v>1</v>
      </c>
      <c r="EK82">
        <v>500001</v>
      </c>
      <c r="EL82" t="s">
        <v>124</v>
      </c>
      <c r="EM82" t="s">
        <v>125</v>
      </c>
      <c r="EO82" t="s">
        <v>3</v>
      </c>
      <c r="EQ82">
        <v>0</v>
      </c>
      <c r="ER82">
        <v>5.23</v>
      </c>
      <c r="ES82">
        <v>5.23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5</v>
      </c>
      <c r="FC82">
        <v>0</v>
      </c>
      <c r="FD82">
        <v>18</v>
      </c>
      <c r="FF82">
        <v>50</v>
      </c>
      <c r="FQ82">
        <v>0</v>
      </c>
      <c r="FR82">
        <f t="shared" si="125"/>
        <v>0</v>
      </c>
      <c r="FS82">
        <v>0</v>
      </c>
      <c r="FX82">
        <v>0</v>
      </c>
      <c r="FY82">
        <v>0</v>
      </c>
      <c r="GA82" t="s">
        <v>199</v>
      </c>
      <c r="GD82">
        <v>1</v>
      </c>
      <c r="GF82">
        <v>1932464147</v>
      </c>
      <c r="GG82">
        <v>2</v>
      </c>
      <c r="GH82">
        <v>3</v>
      </c>
      <c r="GI82">
        <v>4</v>
      </c>
      <c r="GJ82">
        <v>0</v>
      </c>
      <c r="GK82">
        <v>0</v>
      </c>
      <c r="GL82">
        <f t="shared" si="126"/>
        <v>0</v>
      </c>
      <c r="GM82">
        <f t="shared" si="127"/>
        <v>399.99</v>
      </c>
      <c r="GN82">
        <f t="shared" si="128"/>
        <v>399.99</v>
      </c>
      <c r="GO82">
        <f t="shared" si="129"/>
        <v>0</v>
      </c>
      <c r="GP82">
        <f t="shared" si="130"/>
        <v>0</v>
      </c>
      <c r="GR82">
        <v>1</v>
      </c>
      <c r="GS82">
        <v>1</v>
      </c>
      <c r="GT82">
        <v>0</v>
      </c>
      <c r="GU82" t="s">
        <v>3</v>
      </c>
      <c r="GV82">
        <f t="shared" si="131"/>
        <v>0</v>
      </c>
      <c r="GW82">
        <v>1</v>
      </c>
      <c r="GX82">
        <f t="shared" si="132"/>
        <v>0</v>
      </c>
      <c r="HA82">
        <v>0</v>
      </c>
      <c r="HB82">
        <v>0</v>
      </c>
      <c r="HC82">
        <f t="shared" si="133"/>
        <v>0</v>
      </c>
      <c r="HE82" t="s">
        <v>127</v>
      </c>
      <c r="HF82" t="s">
        <v>127</v>
      </c>
      <c r="HM82" t="s">
        <v>3</v>
      </c>
      <c r="HN82" t="s">
        <v>3</v>
      </c>
      <c r="HO82" t="s">
        <v>3</v>
      </c>
      <c r="HP82" t="s">
        <v>3</v>
      </c>
      <c r="HQ82" t="s">
        <v>3</v>
      </c>
      <c r="IK82">
        <v>0</v>
      </c>
    </row>
    <row r="83" spans="1:245" x14ac:dyDescent="0.2">
      <c r="A83">
        <v>17</v>
      </c>
      <c r="B83">
        <v>1</v>
      </c>
      <c r="E83" t="s">
        <v>273</v>
      </c>
      <c r="F83" t="s">
        <v>274</v>
      </c>
      <c r="G83" t="s">
        <v>275</v>
      </c>
      <c r="H83" t="s">
        <v>122</v>
      </c>
      <c r="I83">
        <v>16</v>
      </c>
      <c r="J83">
        <v>0</v>
      </c>
      <c r="K83">
        <v>16</v>
      </c>
      <c r="O83">
        <f t="shared" si="100"/>
        <v>240.15</v>
      </c>
      <c r="P83">
        <f t="shared" si="101"/>
        <v>240.15</v>
      </c>
      <c r="Q83">
        <f t="shared" si="102"/>
        <v>0</v>
      </c>
      <c r="R83">
        <f t="shared" si="103"/>
        <v>0</v>
      </c>
      <c r="S83">
        <f t="shared" si="104"/>
        <v>0</v>
      </c>
      <c r="T83">
        <f t="shared" si="105"/>
        <v>0</v>
      </c>
      <c r="U83">
        <f t="shared" si="106"/>
        <v>0</v>
      </c>
      <c r="V83">
        <f t="shared" si="107"/>
        <v>0</v>
      </c>
      <c r="W83">
        <f t="shared" si="108"/>
        <v>0</v>
      </c>
      <c r="X83">
        <f t="shared" si="109"/>
        <v>0</v>
      </c>
      <c r="Y83">
        <f t="shared" si="110"/>
        <v>0</v>
      </c>
      <c r="AA83">
        <v>60075934</v>
      </c>
      <c r="AB83">
        <f t="shared" si="111"/>
        <v>1.57</v>
      </c>
      <c r="AC83">
        <f t="shared" si="67"/>
        <v>1.57</v>
      </c>
      <c r="AD83">
        <f t="shared" si="95"/>
        <v>0</v>
      </c>
      <c r="AE83">
        <f t="shared" si="96"/>
        <v>0</v>
      </c>
      <c r="AF83">
        <f t="shared" si="97"/>
        <v>0</v>
      </c>
      <c r="AG83">
        <f t="shared" si="112"/>
        <v>0</v>
      </c>
      <c r="AH83">
        <f t="shared" si="98"/>
        <v>0</v>
      </c>
      <c r="AI83">
        <f t="shared" si="99"/>
        <v>0</v>
      </c>
      <c r="AJ83">
        <f t="shared" si="113"/>
        <v>0</v>
      </c>
      <c r="AK83">
        <v>1.57</v>
      </c>
      <c r="AL83">
        <v>1.57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1</v>
      </c>
      <c r="AW83">
        <v>1</v>
      </c>
      <c r="AZ83">
        <v>1</v>
      </c>
      <c r="BA83">
        <v>1</v>
      </c>
      <c r="BB83">
        <v>1</v>
      </c>
      <c r="BC83">
        <v>9.56</v>
      </c>
      <c r="BD83" t="s">
        <v>3</v>
      </c>
      <c r="BE83" t="s">
        <v>3</v>
      </c>
      <c r="BF83" t="s">
        <v>3</v>
      </c>
      <c r="BG83" t="s">
        <v>3</v>
      </c>
      <c r="BH83">
        <v>3</v>
      </c>
      <c r="BI83">
        <v>1</v>
      </c>
      <c r="BJ83" t="s">
        <v>276</v>
      </c>
      <c r="BM83">
        <v>500001</v>
      </c>
      <c r="BN83">
        <v>0</v>
      </c>
      <c r="BO83" t="s">
        <v>17</v>
      </c>
      <c r="BP83">
        <v>1</v>
      </c>
      <c r="BQ83">
        <v>26</v>
      </c>
      <c r="BR83">
        <v>0</v>
      </c>
      <c r="BS83">
        <v>1</v>
      </c>
      <c r="BT83">
        <v>1</v>
      </c>
      <c r="BU83">
        <v>1</v>
      </c>
      <c r="BV83">
        <v>1</v>
      </c>
      <c r="BW83">
        <v>1</v>
      </c>
      <c r="BX83">
        <v>1</v>
      </c>
      <c r="BY83" t="s">
        <v>3</v>
      </c>
      <c r="BZ83">
        <v>0</v>
      </c>
      <c r="CA83">
        <v>0</v>
      </c>
      <c r="CB83" t="s">
        <v>3</v>
      </c>
      <c r="CE83">
        <v>0</v>
      </c>
      <c r="CF83">
        <v>0</v>
      </c>
      <c r="CG83">
        <v>0</v>
      </c>
      <c r="CM83">
        <v>0</v>
      </c>
      <c r="CN83" t="s">
        <v>3</v>
      </c>
      <c r="CO83">
        <v>0</v>
      </c>
      <c r="CP83">
        <f t="shared" si="114"/>
        <v>240.15</v>
      </c>
      <c r="CQ83">
        <f t="shared" si="115"/>
        <v>15.009200000000002</v>
      </c>
      <c r="CR83">
        <f t="shared" si="116"/>
        <v>0</v>
      </c>
      <c r="CS83">
        <f t="shared" si="117"/>
        <v>0</v>
      </c>
      <c r="CT83">
        <f t="shared" si="118"/>
        <v>0</v>
      </c>
      <c r="CU83">
        <f t="shared" si="119"/>
        <v>0</v>
      </c>
      <c r="CV83">
        <f t="shared" si="120"/>
        <v>0</v>
      </c>
      <c r="CW83">
        <f t="shared" si="121"/>
        <v>0</v>
      </c>
      <c r="CX83">
        <f t="shared" si="122"/>
        <v>0</v>
      </c>
      <c r="CY83">
        <f t="shared" si="123"/>
        <v>0</v>
      </c>
      <c r="CZ83">
        <f t="shared" si="124"/>
        <v>0</v>
      </c>
      <c r="DC83" t="s">
        <v>3</v>
      </c>
      <c r="DD83" t="s">
        <v>3</v>
      </c>
      <c r="DE83" t="s">
        <v>3</v>
      </c>
      <c r="DF83" t="s">
        <v>3</v>
      </c>
      <c r="DG83" t="s">
        <v>3</v>
      </c>
      <c r="DH83" t="s">
        <v>3</v>
      </c>
      <c r="DI83" t="s">
        <v>3</v>
      </c>
      <c r="DJ83" t="s">
        <v>3</v>
      </c>
      <c r="DK83" t="s">
        <v>3</v>
      </c>
      <c r="DL83" t="s">
        <v>3</v>
      </c>
      <c r="DM83" t="s">
        <v>3</v>
      </c>
      <c r="DN83">
        <v>0</v>
      </c>
      <c r="DO83">
        <v>0</v>
      </c>
      <c r="DP83">
        <v>1</v>
      </c>
      <c r="DQ83">
        <v>1</v>
      </c>
      <c r="DU83">
        <v>1013</v>
      </c>
      <c r="DV83" t="s">
        <v>122</v>
      </c>
      <c r="DW83" t="s">
        <v>122</v>
      </c>
      <c r="DX83">
        <v>1</v>
      </c>
      <c r="DZ83" t="s">
        <v>3</v>
      </c>
      <c r="EA83" t="s">
        <v>3</v>
      </c>
      <c r="EB83" t="s">
        <v>3</v>
      </c>
      <c r="EC83" t="s">
        <v>3</v>
      </c>
      <c r="EE83">
        <v>48890661</v>
      </c>
      <c r="EF83">
        <v>26</v>
      </c>
      <c r="EG83" t="s">
        <v>45</v>
      </c>
      <c r="EH83">
        <v>0</v>
      </c>
      <c r="EI83" t="s">
        <v>3</v>
      </c>
      <c r="EJ83">
        <v>1</v>
      </c>
      <c r="EK83">
        <v>500001</v>
      </c>
      <c r="EL83" t="s">
        <v>124</v>
      </c>
      <c r="EM83" t="s">
        <v>125</v>
      </c>
      <c r="EO83" t="s">
        <v>3</v>
      </c>
      <c r="EQ83">
        <v>0</v>
      </c>
      <c r="ER83">
        <v>1.57</v>
      </c>
      <c r="ES83">
        <v>1.57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5</v>
      </c>
      <c r="FC83">
        <v>0</v>
      </c>
      <c r="FD83">
        <v>18</v>
      </c>
      <c r="FF83">
        <v>15</v>
      </c>
      <c r="FQ83">
        <v>0</v>
      </c>
      <c r="FR83">
        <f t="shared" si="125"/>
        <v>0</v>
      </c>
      <c r="FS83">
        <v>0</v>
      </c>
      <c r="FX83">
        <v>0</v>
      </c>
      <c r="FY83">
        <v>0</v>
      </c>
      <c r="GA83" t="s">
        <v>277</v>
      </c>
      <c r="GD83">
        <v>1</v>
      </c>
      <c r="GF83">
        <v>-983853682</v>
      </c>
      <c r="GG83">
        <v>2</v>
      </c>
      <c r="GH83">
        <v>3</v>
      </c>
      <c r="GI83">
        <v>4</v>
      </c>
      <c r="GJ83">
        <v>0</v>
      </c>
      <c r="GK83">
        <v>0</v>
      </c>
      <c r="GL83">
        <f t="shared" si="126"/>
        <v>0</v>
      </c>
      <c r="GM83">
        <f t="shared" si="127"/>
        <v>240.15</v>
      </c>
      <c r="GN83">
        <f t="shared" si="128"/>
        <v>240.15</v>
      </c>
      <c r="GO83">
        <f t="shared" si="129"/>
        <v>0</v>
      </c>
      <c r="GP83">
        <f t="shared" si="130"/>
        <v>0</v>
      </c>
      <c r="GR83">
        <v>1</v>
      </c>
      <c r="GS83">
        <v>1</v>
      </c>
      <c r="GT83">
        <v>0</v>
      </c>
      <c r="GU83" t="s">
        <v>3</v>
      </c>
      <c r="GV83">
        <f t="shared" si="131"/>
        <v>0</v>
      </c>
      <c r="GW83">
        <v>1</v>
      </c>
      <c r="GX83">
        <f t="shared" si="132"/>
        <v>0</v>
      </c>
      <c r="HA83">
        <v>0</v>
      </c>
      <c r="HB83">
        <v>0</v>
      </c>
      <c r="HC83">
        <f t="shared" si="133"/>
        <v>0</v>
      </c>
      <c r="HE83" t="s">
        <v>127</v>
      </c>
      <c r="HF83" t="s">
        <v>127</v>
      </c>
      <c r="HM83" t="s">
        <v>3</v>
      </c>
      <c r="HN83" t="s">
        <v>3</v>
      </c>
      <c r="HO83" t="s">
        <v>3</v>
      </c>
      <c r="HP83" t="s">
        <v>3</v>
      </c>
      <c r="HQ83" t="s">
        <v>3</v>
      </c>
      <c r="IK83">
        <v>0</v>
      </c>
    </row>
    <row r="84" spans="1:245" x14ac:dyDescent="0.2">
      <c r="A84">
        <v>17</v>
      </c>
      <c r="B84">
        <v>1</v>
      </c>
      <c r="E84" t="s">
        <v>278</v>
      </c>
      <c r="F84" t="s">
        <v>279</v>
      </c>
      <c r="G84" t="s">
        <v>280</v>
      </c>
      <c r="H84" t="s">
        <v>122</v>
      </c>
      <c r="I84">
        <v>8</v>
      </c>
      <c r="J84">
        <v>0</v>
      </c>
      <c r="K84">
        <v>8</v>
      </c>
      <c r="O84">
        <f t="shared" si="100"/>
        <v>120.07</v>
      </c>
      <c r="P84">
        <f t="shared" si="101"/>
        <v>120.07</v>
      </c>
      <c r="Q84">
        <f t="shared" si="102"/>
        <v>0</v>
      </c>
      <c r="R84">
        <f t="shared" si="103"/>
        <v>0</v>
      </c>
      <c r="S84">
        <f t="shared" si="104"/>
        <v>0</v>
      </c>
      <c r="T84">
        <f t="shared" si="105"/>
        <v>0</v>
      </c>
      <c r="U84">
        <f t="shared" si="106"/>
        <v>0</v>
      </c>
      <c r="V84">
        <f t="shared" si="107"/>
        <v>0</v>
      </c>
      <c r="W84">
        <f t="shared" si="108"/>
        <v>0</v>
      </c>
      <c r="X84">
        <f t="shared" si="109"/>
        <v>0</v>
      </c>
      <c r="Y84">
        <f t="shared" si="110"/>
        <v>0</v>
      </c>
      <c r="AA84">
        <v>60075934</v>
      </c>
      <c r="AB84">
        <f t="shared" si="111"/>
        <v>1.57</v>
      </c>
      <c r="AC84">
        <f t="shared" si="67"/>
        <v>1.57</v>
      </c>
      <c r="AD84">
        <f t="shared" si="95"/>
        <v>0</v>
      </c>
      <c r="AE84">
        <f t="shared" si="96"/>
        <v>0</v>
      </c>
      <c r="AF84">
        <f t="shared" si="97"/>
        <v>0</v>
      </c>
      <c r="AG84">
        <f t="shared" si="112"/>
        <v>0</v>
      </c>
      <c r="AH84">
        <f t="shared" si="98"/>
        <v>0</v>
      </c>
      <c r="AI84">
        <f t="shared" si="99"/>
        <v>0</v>
      </c>
      <c r="AJ84">
        <f t="shared" si="113"/>
        <v>0</v>
      </c>
      <c r="AK84">
        <v>1.57</v>
      </c>
      <c r="AL84">
        <v>1.57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1</v>
      </c>
      <c r="AW84">
        <v>1</v>
      </c>
      <c r="AZ84">
        <v>1</v>
      </c>
      <c r="BA84">
        <v>1</v>
      </c>
      <c r="BB84">
        <v>1</v>
      </c>
      <c r="BC84">
        <v>9.56</v>
      </c>
      <c r="BD84" t="s">
        <v>3</v>
      </c>
      <c r="BE84" t="s">
        <v>3</v>
      </c>
      <c r="BF84" t="s">
        <v>3</v>
      </c>
      <c r="BG84" t="s">
        <v>3</v>
      </c>
      <c r="BH84">
        <v>3</v>
      </c>
      <c r="BI84">
        <v>1</v>
      </c>
      <c r="BJ84" t="s">
        <v>281</v>
      </c>
      <c r="BM84">
        <v>500001</v>
      </c>
      <c r="BN84">
        <v>0</v>
      </c>
      <c r="BO84" t="s">
        <v>17</v>
      </c>
      <c r="BP84">
        <v>1</v>
      </c>
      <c r="BQ84">
        <v>26</v>
      </c>
      <c r="BR84">
        <v>0</v>
      </c>
      <c r="BS84">
        <v>1</v>
      </c>
      <c r="BT84">
        <v>1</v>
      </c>
      <c r="BU84">
        <v>1</v>
      </c>
      <c r="BV84">
        <v>1</v>
      </c>
      <c r="BW84">
        <v>1</v>
      </c>
      <c r="BX84">
        <v>1</v>
      </c>
      <c r="BY84" t="s">
        <v>3</v>
      </c>
      <c r="BZ84">
        <v>0</v>
      </c>
      <c r="CA84">
        <v>0</v>
      </c>
      <c r="CB84" t="s">
        <v>3</v>
      </c>
      <c r="CE84">
        <v>0</v>
      </c>
      <c r="CF84">
        <v>0</v>
      </c>
      <c r="CG84">
        <v>0</v>
      </c>
      <c r="CM84">
        <v>0</v>
      </c>
      <c r="CN84" t="s">
        <v>3</v>
      </c>
      <c r="CO84">
        <v>0</v>
      </c>
      <c r="CP84">
        <f t="shared" si="114"/>
        <v>120.07</v>
      </c>
      <c r="CQ84">
        <f t="shared" si="115"/>
        <v>15.009200000000002</v>
      </c>
      <c r="CR84">
        <f t="shared" si="116"/>
        <v>0</v>
      </c>
      <c r="CS84">
        <f t="shared" si="117"/>
        <v>0</v>
      </c>
      <c r="CT84">
        <f t="shared" si="118"/>
        <v>0</v>
      </c>
      <c r="CU84">
        <f t="shared" si="119"/>
        <v>0</v>
      </c>
      <c r="CV84">
        <f t="shared" si="120"/>
        <v>0</v>
      </c>
      <c r="CW84">
        <f t="shared" si="121"/>
        <v>0</v>
      </c>
      <c r="CX84">
        <f t="shared" si="122"/>
        <v>0</v>
      </c>
      <c r="CY84">
        <f t="shared" si="123"/>
        <v>0</v>
      </c>
      <c r="CZ84">
        <f t="shared" si="124"/>
        <v>0</v>
      </c>
      <c r="DC84" t="s">
        <v>3</v>
      </c>
      <c r="DD84" t="s">
        <v>3</v>
      </c>
      <c r="DE84" t="s">
        <v>3</v>
      </c>
      <c r="DF84" t="s">
        <v>3</v>
      </c>
      <c r="DG84" t="s">
        <v>3</v>
      </c>
      <c r="DH84" t="s">
        <v>3</v>
      </c>
      <c r="DI84" t="s">
        <v>3</v>
      </c>
      <c r="DJ84" t="s">
        <v>3</v>
      </c>
      <c r="DK84" t="s">
        <v>3</v>
      </c>
      <c r="DL84" t="s">
        <v>3</v>
      </c>
      <c r="DM84" t="s">
        <v>3</v>
      </c>
      <c r="DN84">
        <v>0</v>
      </c>
      <c r="DO84">
        <v>0</v>
      </c>
      <c r="DP84">
        <v>1</v>
      </c>
      <c r="DQ84">
        <v>1</v>
      </c>
      <c r="DU84">
        <v>1013</v>
      </c>
      <c r="DV84" t="s">
        <v>122</v>
      </c>
      <c r="DW84" t="s">
        <v>122</v>
      </c>
      <c r="DX84">
        <v>1</v>
      </c>
      <c r="DZ84" t="s">
        <v>3</v>
      </c>
      <c r="EA84" t="s">
        <v>3</v>
      </c>
      <c r="EB84" t="s">
        <v>3</v>
      </c>
      <c r="EC84" t="s">
        <v>3</v>
      </c>
      <c r="EE84">
        <v>48890661</v>
      </c>
      <c r="EF84">
        <v>26</v>
      </c>
      <c r="EG84" t="s">
        <v>45</v>
      </c>
      <c r="EH84">
        <v>0</v>
      </c>
      <c r="EI84" t="s">
        <v>3</v>
      </c>
      <c r="EJ84">
        <v>1</v>
      </c>
      <c r="EK84">
        <v>500001</v>
      </c>
      <c r="EL84" t="s">
        <v>124</v>
      </c>
      <c r="EM84" t="s">
        <v>125</v>
      </c>
      <c r="EO84" t="s">
        <v>3</v>
      </c>
      <c r="EQ84">
        <v>0</v>
      </c>
      <c r="ER84">
        <v>1.57</v>
      </c>
      <c r="ES84">
        <v>1.57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5</v>
      </c>
      <c r="FC84">
        <v>0</v>
      </c>
      <c r="FD84">
        <v>18</v>
      </c>
      <c r="FF84">
        <v>15</v>
      </c>
      <c r="FQ84">
        <v>0</v>
      </c>
      <c r="FR84">
        <f t="shared" si="125"/>
        <v>0</v>
      </c>
      <c r="FS84">
        <v>0</v>
      </c>
      <c r="FX84">
        <v>0</v>
      </c>
      <c r="FY84">
        <v>0</v>
      </c>
      <c r="GA84" t="s">
        <v>277</v>
      </c>
      <c r="GD84">
        <v>1</v>
      </c>
      <c r="GF84">
        <v>-911366028</v>
      </c>
      <c r="GG84">
        <v>2</v>
      </c>
      <c r="GH84">
        <v>3</v>
      </c>
      <c r="GI84">
        <v>4</v>
      </c>
      <c r="GJ84">
        <v>0</v>
      </c>
      <c r="GK84">
        <v>0</v>
      </c>
      <c r="GL84">
        <f t="shared" si="126"/>
        <v>0</v>
      </c>
      <c r="GM84">
        <f t="shared" si="127"/>
        <v>120.07</v>
      </c>
      <c r="GN84">
        <f t="shared" si="128"/>
        <v>120.07</v>
      </c>
      <c r="GO84">
        <f t="shared" si="129"/>
        <v>0</v>
      </c>
      <c r="GP84">
        <f t="shared" si="130"/>
        <v>0</v>
      </c>
      <c r="GR84">
        <v>1</v>
      </c>
      <c r="GS84">
        <v>1</v>
      </c>
      <c r="GT84">
        <v>0</v>
      </c>
      <c r="GU84" t="s">
        <v>3</v>
      </c>
      <c r="GV84">
        <f t="shared" si="131"/>
        <v>0</v>
      </c>
      <c r="GW84">
        <v>1</v>
      </c>
      <c r="GX84">
        <f t="shared" si="132"/>
        <v>0</v>
      </c>
      <c r="HA84">
        <v>0</v>
      </c>
      <c r="HB84">
        <v>0</v>
      </c>
      <c r="HC84">
        <f t="shared" si="133"/>
        <v>0</v>
      </c>
      <c r="HE84" t="s">
        <v>127</v>
      </c>
      <c r="HF84" t="s">
        <v>127</v>
      </c>
      <c r="HM84" t="s">
        <v>3</v>
      </c>
      <c r="HN84" t="s">
        <v>3</v>
      </c>
      <c r="HO84" t="s">
        <v>3</v>
      </c>
      <c r="HP84" t="s">
        <v>3</v>
      </c>
      <c r="HQ84" t="s">
        <v>3</v>
      </c>
      <c r="IK84">
        <v>0</v>
      </c>
    </row>
    <row r="85" spans="1:245" x14ac:dyDescent="0.2">
      <c r="A85">
        <v>17</v>
      </c>
      <c r="B85">
        <v>1</v>
      </c>
      <c r="E85" t="s">
        <v>282</v>
      </c>
      <c r="F85" t="s">
        <v>283</v>
      </c>
      <c r="G85" t="s">
        <v>284</v>
      </c>
      <c r="H85" t="s">
        <v>122</v>
      </c>
      <c r="I85">
        <v>1</v>
      </c>
      <c r="J85">
        <v>0</v>
      </c>
      <c r="K85">
        <v>1</v>
      </c>
      <c r="O85">
        <f t="shared" si="100"/>
        <v>7000.02</v>
      </c>
      <c r="P85">
        <f t="shared" si="101"/>
        <v>7000.02</v>
      </c>
      <c r="Q85">
        <f t="shared" si="102"/>
        <v>0</v>
      </c>
      <c r="R85">
        <f t="shared" si="103"/>
        <v>0</v>
      </c>
      <c r="S85">
        <f t="shared" si="104"/>
        <v>0</v>
      </c>
      <c r="T85">
        <f t="shared" si="105"/>
        <v>0</v>
      </c>
      <c r="U85">
        <f t="shared" si="106"/>
        <v>0</v>
      </c>
      <c r="V85">
        <f t="shared" si="107"/>
        <v>0</v>
      </c>
      <c r="W85">
        <f t="shared" si="108"/>
        <v>0</v>
      </c>
      <c r="X85">
        <f t="shared" si="109"/>
        <v>0</v>
      </c>
      <c r="Y85">
        <f t="shared" si="110"/>
        <v>0</v>
      </c>
      <c r="AA85">
        <v>60075934</v>
      </c>
      <c r="AB85">
        <f t="shared" si="111"/>
        <v>732.22</v>
      </c>
      <c r="AC85">
        <f t="shared" si="67"/>
        <v>732.22</v>
      </c>
      <c r="AD85">
        <f t="shared" si="95"/>
        <v>0</v>
      </c>
      <c r="AE85">
        <f t="shared" si="96"/>
        <v>0</v>
      </c>
      <c r="AF85">
        <f t="shared" si="97"/>
        <v>0</v>
      </c>
      <c r="AG85">
        <f t="shared" si="112"/>
        <v>0</v>
      </c>
      <c r="AH85">
        <f t="shared" si="98"/>
        <v>0</v>
      </c>
      <c r="AI85">
        <f t="shared" si="99"/>
        <v>0</v>
      </c>
      <c r="AJ85">
        <f t="shared" si="113"/>
        <v>0</v>
      </c>
      <c r="AK85">
        <v>732.22</v>
      </c>
      <c r="AL85">
        <v>732.22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1</v>
      </c>
      <c r="AW85">
        <v>1</v>
      </c>
      <c r="AZ85">
        <v>1</v>
      </c>
      <c r="BA85">
        <v>1</v>
      </c>
      <c r="BB85">
        <v>1</v>
      </c>
      <c r="BC85">
        <v>9.56</v>
      </c>
      <c r="BD85" t="s">
        <v>3</v>
      </c>
      <c r="BE85" t="s">
        <v>3</v>
      </c>
      <c r="BF85" t="s">
        <v>3</v>
      </c>
      <c r="BG85" t="s">
        <v>3</v>
      </c>
      <c r="BH85">
        <v>3</v>
      </c>
      <c r="BI85">
        <v>1</v>
      </c>
      <c r="BJ85" t="s">
        <v>285</v>
      </c>
      <c r="BM85">
        <v>500001</v>
      </c>
      <c r="BN85">
        <v>0</v>
      </c>
      <c r="BO85" t="s">
        <v>17</v>
      </c>
      <c r="BP85">
        <v>1</v>
      </c>
      <c r="BQ85">
        <v>26</v>
      </c>
      <c r="BR85">
        <v>0</v>
      </c>
      <c r="BS85">
        <v>1</v>
      </c>
      <c r="BT85">
        <v>1</v>
      </c>
      <c r="BU85">
        <v>1</v>
      </c>
      <c r="BV85">
        <v>1</v>
      </c>
      <c r="BW85">
        <v>1</v>
      </c>
      <c r="BX85">
        <v>1</v>
      </c>
      <c r="BY85" t="s">
        <v>3</v>
      </c>
      <c r="BZ85">
        <v>0</v>
      </c>
      <c r="CA85">
        <v>0</v>
      </c>
      <c r="CB85" t="s">
        <v>3</v>
      </c>
      <c r="CE85">
        <v>0</v>
      </c>
      <c r="CF85">
        <v>0</v>
      </c>
      <c r="CG85">
        <v>0</v>
      </c>
      <c r="CM85">
        <v>0</v>
      </c>
      <c r="CN85" t="s">
        <v>3</v>
      </c>
      <c r="CO85">
        <v>0</v>
      </c>
      <c r="CP85">
        <f t="shared" si="114"/>
        <v>7000.02</v>
      </c>
      <c r="CQ85">
        <f t="shared" si="115"/>
        <v>7000.0232000000005</v>
      </c>
      <c r="CR85">
        <f t="shared" si="116"/>
        <v>0</v>
      </c>
      <c r="CS85">
        <f t="shared" si="117"/>
        <v>0</v>
      </c>
      <c r="CT85">
        <f t="shared" si="118"/>
        <v>0</v>
      </c>
      <c r="CU85">
        <f t="shared" si="119"/>
        <v>0</v>
      </c>
      <c r="CV85">
        <f t="shared" si="120"/>
        <v>0</v>
      </c>
      <c r="CW85">
        <f t="shared" si="121"/>
        <v>0</v>
      </c>
      <c r="CX85">
        <f t="shared" si="122"/>
        <v>0</v>
      </c>
      <c r="CY85">
        <f t="shared" si="123"/>
        <v>0</v>
      </c>
      <c r="CZ85">
        <f t="shared" si="124"/>
        <v>0</v>
      </c>
      <c r="DC85" t="s">
        <v>3</v>
      </c>
      <c r="DD85" t="s">
        <v>3</v>
      </c>
      <c r="DE85" t="s">
        <v>3</v>
      </c>
      <c r="DF85" t="s">
        <v>3</v>
      </c>
      <c r="DG85" t="s">
        <v>3</v>
      </c>
      <c r="DH85" t="s">
        <v>3</v>
      </c>
      <c r="DI85" t="s">
        <v>3</v>
      </c>
      <c r="DJ85" t="s">
        <v>3</v>
      </c>
      <c r="DK85" t="s">
        <v>3</v>
      </c>
      <c r="DL85" t="s">
        <v>3</v>
      </c>
      <c r="DM85" t="s">
        <v>3</v>
      </c>
      <c r="DN85">
        <v>0</v>
      </c>
      <c r="DO85">
        <v>0</v>
      </c>
      <c r="DP85">
        <v>1</v>
      </c>
      <c r="DQ85">
        <v>1</v>
      </c>
      <c r="DU85">
        <v>1013</v>
      </c>
      <c r="DV85" t="s">
        <v>122</v>
      </c>
      <c r="DW85" t="s">
        <v>122</v>
      </c>
      <c r="DX85">
        <v>1</v>
      </c>
      <c r="DZ85" t="s">
        <v>3</v>
      </c>
      <c r="EA85" t="s">
        <v>3</v>
      </c>
      <c r="EB85" t="s">
        <v>3</v>
      </c>
      <c r="EC85" t="s">
        <v>3</v>
      </c>
      <c r="EE85">
        <v>48890661</v>
      </c>
      <c r="EF85">
        <v>26</v>
      </c>
      <c r="EG85" t="s">
        <v>45</v>
      </c>
      <c r="EH85">
        <v>0</v>
      </c>
      <c r="EI85" t="s">
        <v>3</v>
      </c>
      <c r="EJ85">
        <v>1</v>
      </c>
      <c r="EK85">
        <v>500001</v>
      </c>
      <c r="EL85" t="s">
        <v>124</v>
      </c>
      <c r="EM85" t="s">
        <v>125</v>
      </c>
      <c r="EO85" t="s">
        <v>3</v>
      </c>
      <c r="EQ85">
        <v>0</v>
      </c>
      <c r="ER85">
        <v>732.22</v>
      </c>
      <c r="ES85">
        <v>732.22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5</v>
      </c>
      <c r="FC85">
        <v>0</v>
      </c>
      <c r="FD85">
        <v>18</v>
      </c>
      <c r="FF85">
        <v>7000</v>
      </c>
      <c r="FQ85">
        <v>0</v>
      </c>
      <c r="FR85">
        <f t="shared" si="125"/>
        <v>0</v>
      </c>
      <c r="FS85">
        <v>0</v>
      </c>
      <c r="FX85">
        <v>0</v>
      </c>
      <c r="FY85">
        <v>0</v>
      </c>
      <c r="GA85" t="s">
        <v>286</v>
      </c>
      <c r="GD85">
        <v>1</v>
      </c>
      <c r="GF85">
        <v>164707937</v>
      </c>
      <c r="GG85">
        <v>2</v>
      </c>
      <c r="GH85">
        <v>3</v>
      </c>
      <c r="GI85">
        <v>4</v>
      </c>
      <c r="GJ85">
        <v>0</v>
      </c>
      <c r="GK85">
        <v>0</v>
      </c>
      <c r="GL85">
        <f t="shared" si="126"/>
        <v>0</v>
      </c>
      <c r="GM85">
        <f t="shared" si="127"/>
        <v>7000.02</v>
      </c>
      <c r="GN85">
        <f t="shared" si="128"/>
        <v>7000.02</v>
      </c>
      <c r="GO85">
        <f t="shared" si="129"/>
        <v>0</v>
      </c>
      <c r="GP85">
        <f t="shared" si="130"/>
        <v>0</v>
      </c>
      <c r="GR85">
        <v>1</v>
      </c>
      <c r="GS85">
        <v>1</v>
      </c>
      <c r="GT85">
        <v>0</v>
      </c>
      <c r="GU85" t="s">
        <v>3</v>
      </c>
      <c r="GV85">
        <f t="shared" si="131"/>
        <v>0</v>
      </c>
      <c r="GW85">
        <v>1</v>
      </c>
      <c r="GX85">
        <f t="shared" si="132"/>
        <v>0</v>
      </c>
      <c r="HA85">
        <v>0</v>
      </c>
      <c r="HB85">
        <v>0</v>
      </c>
      <c r="HC85">
        <f t="shared" si="133"/>
        <v>0</v>
      </c>
      <c r="HE85" t="s">
        <v>127</v>
      </c>
      <c r="HF85" t="s">
        <v>127</v>
      </c>
      <c r="HM85" t="s">
        <v>3</v>
      </c>
      <c r="HN85" t="s">
        <v>3</v>
      </c>
      <c r="HO85" t="s">
        <v>3</v>
      </c>
      <c r="HP85" t="s">
        <v>3</v>
      </c>
      <c r="HQ85" t="s">
        <v>3</v>
      </c>
      <c r="IK85">
        <v>0</v>
      </c>
    </row>
    <row r="86" spans="1:245" x14ac:dyDescent="0.2">
      <c r="A86">
        <v>17</v>
      </c>
      <c r="B86">
        <v>1</v>
      </c>
      <c r="E86" t="s">
        <v>287</v>
      </c>
      <c r="F86" t="s">
        <v>288</v>
      </c>
      <c r="G86" t="s">
        <v>289</v>
      </c>
      <c r="H86" t="s">
        <v>122</v>
      </c>
      <c r="I86">
        <v>1</v>
      </c>
      <c r="J86">
        <v>0</v>
      </c>
      <c r="K86">
        <v>1</v>
      </c>
      <c r="O86">
        <f t="shared" si="100"/>
        <v>20000</v>
      </c>
      <c r="P86">
        <f t="shared" si="101"/>
        <v>20000</v>
      </c>
      <c r="Q86">
        <f t="shared" si="102"/>
        <v>0</v>
      </c>
      <c r="R86">
        <f t="shared" si="103"/>
        <v>0</v>
      </c>
      <c r="S86">
        <f t="shared" si="104"/>
        <v>0</v>
      </c>
      <c r="T86">
        <f t="shared" si="105"/>
        <v>0</v>
      </c>
      <c r="U86">
        <f t="shared" si="106"/>
        <v>0</v>
      </c>
      <c r="V86">
        <f t="shared" si="107"/>
        <v>0</v>
      </c>
      <c r="W86">
        <f t="shared" si="108"/>
        <v>0</v>
      </c>
      <c r="X86">
        <f t="shared" si="109"/>
        <v>0</v>
      </c>
      <c r="Y86">
        <f t="shared" si="110"/>
        <v>0</v>
      </c>
      <c r="AA86">
        <v>60075934</v>
      </c>
      <c r="AB86">
        <f t="shared" si="111"/>
        <v>2092.0500000000002</v>
      </c>
      <c r="AC86">
        <f t="shared" si="67"/>
        <v>2092.0500000000002</v>
      </c>
      <c r="AD86">
        <f t="shared" si="95"/>
        <v>0</v>
      </c>
      <c r="AE86">
        <f t="shared" si="96"/>
        <v>0</v>
      </c>
      <c r="AF86">
        <f t="shared" si="97"/>
        <v>0</v>
      </c>
      <c r="AG86">
        <f t="shared" si="112"/>
        <v>0</v>
      </c>
      <c r="AH86">
        <f t="shared" si="98"/>
        <v>0</v>
      </c>
      <c r="AI86">
        <f t="shared" si="99"/>
        <v>0</v>
      </c>
      <c r="AJ86">
        <f t="shared" si="113"/>
        <v>0</v>
      </c>
      <c r="AK86">
        <v>2092.0500000000002</v>
      </c>
      <c r="AL86">
        <v>2092.0500000000002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1</v>
      </c>
      <c r="AW86">
        <v>1</v>
      </c>
      <c r="AZ86">
        <v>1</v>
      </c>
      <c r="BA86">
        <v>1</v>
      </c>
      <c r="BB86">
        <v>1</v>
      </c>
      <c r="BC86">
        <v>9.56</v>
      </c>
      <c r="BD86" t="s">
        <v>3</v>
      </c>
      <c r="BE86" t="s">
        <v>3</v>
      </c>
      <c r="BF86" t="s">
        <v>3</v>
      </c>
      <c r="BG86" t="s">
        <v>3</v>
      </c>
      <c r="BH86">
        <v>3</v>
      </c>
      <c r="BI86">
        <v>1</v>
      </c>
      <c r="BJ86" t="s">
        <v>290</v>
      </c>
      <c r="BM86">
        <v>500001</v>
      </c>
      <c r="BN86">
        <v>0</v>
      </c>
      <c r="BO86" t="s">
        <v>17</v>
      </c>
      <c r="BP86">
        <v>1</v>
      </c>
      <c r="BQ86">
        <v>26</v>
      </c>
      <c r="BR86">
        <v>0</v>
      </c>
      <c r="BS86">
        <v>1</v>
      </c>
      <c r="BT86">
        <v>1</v>
      </c>
      <c r="BU86">
        <v>1</v>
      </c>
      <c r="BV86">
        <v>1</v>
      </c>
      <c r="BW86">
        <v>1</v>
      </c>
      <c r="BX86">
        <v>1</v>
      </c>
      <c r="BY86" t="s">
        <v>3</v>
      </c>
      <c r="BZ86">
        <v>0</v>
      </c>
      <c r="CA86">
        <v>0</v>
      </c>
      <c r="CB86" t="s">
        <v>3</v>
      </c>
      <c r="CE86">
        <v>0</v>
      </c>
      <c r="CF86">
        <v>0</v>
      </c>
      <c r="CG86">
        <v>0</v>
      </c>
      <c r="CM86">
        <v>0</v>
      </c>
      <c r="CN86" t="s">
        <v>3</v>
      </c>
      <c r="CO86">
        <v>0</v>
      </c>
      <c r="CP86">
        <f t="shared" si="114"/>
        <v>20000</v>
      </c>
      <c r="CQ86">
        <f t="shared" si="115"/>
        <v>19999.998000000003</v>
      </c>
      <c r="CR86">
        <f t="shared" si="116"/>
        <v>0</v>
      </c>
      <c r="CS86">
        <f t="shared" si="117"/>
        <v>0</v>
      </c>
      <c r="CT86">
        <f t="shared" si="118"/>
        <v>0</v>
      </c>
      <c r="CU86">
        <f t="shared" si="119"/>
        <v>0</v>
      </c>
      <c r="CV86">
        <f t="shared" si="120"/>
        <v>0</v>
      </c>
      <c r="CW86">
        <f t="shared" si="121"/>
        <v>0</v>
      </c>
      <c r="CX86">
        <f t="shared" si="122"/>
        <v>0</v>
      </c>
      <c r="CY86">
        <f t="shared" si="123"/>
        <v>0</v>
      </c>
      <c r="CZ86">
        <f t="shared" si="124"/>
        <v>0</v>
      </c>
      <c r="DC86" t="s">
        <v>3</v>
      </c>
      <c r="DD86" t="s">
        <v>3</v>
      </c>
      <c r="DE86" t="s">
        <v>3</v>
      </c>
      <c r="DF86" t="s">
        <v>3</v>
      </c>
      <c r="DG86" t="s">
        <v>3</v>
      </c>
      <c r="DH86" t="s">
        <v>3</v>
      </c>
      <c r="DI86" t="s">
        <v>3</v>
      </c>
      <c r="DJ86" t="s">
        <v>3</v>
      </c>
      <c r="DK86" t="s">
        <v>3</v>
      </c>
      <c r="DL86" t="s">
        <v>3</v>
      </c>
      <c r="DM86" t="s">
        <v>3</v>
      </c>
      <c r="DN86">
        <v>0</v>
      </c>
      <c r="DO86">
        <v>0</v>
      </c>
      <c r="DP86">
        <v>1</v>
      </c>
      <c r="DQ86">
        <v>1</v>
      </c>
      <c r="DU86">
        <v>1013</v>
      </c>
      <c r="DV86" t="s">
        <v>122</v>
      </c>
      <c r="DW86" t="s">
        <v>122</v>
      </c>
      <c r="DX86">
        <v>1</v>
      </c>
      <c r="DZ86" t="s">
        <v>3</v>
      </c>
      <c r="EA86" t="s">
        <v>3</v>
      </c>
      <c r="EB86" t="s">
        <v>3</v>
      </c>
      <c r="EC86" t="s">
        <v>3</v>
      </c>
      <c r="EE86">
        <v>48890661</v>
      </c>
      <c r="EF86">
        <v>26</v>
      </c>
      <c r="EG86" t="s">
        <v>45</v>
      </c>
      <c r="EH86">
        <v>0</v>
      </c>
      <c r="EI86" t="s">
        <v>3</v>
      </c>
      <c r="EJ86">
        <v>1</v>
      </c>
      <c r="EK86">
        <v>500001</v>
      </c>
      <c r="EL86" t="s">
        <v>124</v>
      </c>
      <c r="EM86" t="s">
        <v>125</v>
      </c>
      <c r="EO86" t="s">
        <v>3</v>
      </c>
      <c r="EQ86">
        <v>0</v>
      </c>
      <c r="ER86">
        <v>2092.0500000000002</v>
      </c>
      <c r="ES86">
        <v>2092.0500000000002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5</v>
      </c>
      <c r="FC86">
        <v>0</v>
      </c>
      <c r="FD86">
        <v>18</v>
      </c>
      <c r="FF86">
        <v>20000</v>
      </c>
      <c r="FQ86">
        <v>0</v>
      </c>
      <c r="FR86">
        <f t="shared" si="125"/>
        <v>0</v>
      </c>
      <c r="FS86">
        <v>0</v>
      </c>
      <c r="FX86">
        <v>0</v>
      </c>
      <c r="FY86">
        <v>0</v>
      </c>
      <c r="GA86" t="s">
        <v>291</v>
      </c>
      <c r="GD86">
        <v>1</v>
      </c>
      <c r="GF86">
        <v>-257111996</v>
      </c>
      <c r="GG86">
        <v>2</v>
      </c>
      <c r="GH86">
        <v>3</v>
      </c>
      <c r="GI86">
        <v>4</v>
      </c>
      <c r="GJ86">
        <v>0</v>
      </c>
      <c r="GK86">
        <v>0</v>
      </c>
      <c r="GL86">
        <f t="shared" si="126"/>
        <v>0</v>
      </c>
      <c r="GM86">
        <f t="shared" si="127"/>
        <v>20000</v>
      </c>
      <c r="GN86">
        <f t="shared" si="128"/>
        <v>20000</v>
      </c>
      <c r="GO86">
        <f t="shared" si="129"/>
        <v>0</v>
      </c>
      <c r="GP86">
        <f t="shared" si="130"/>
        <v>0</v>
      </c>
      <c r="GR86">
        <v>1</v>
      </c>
      <c r="GS86">
        <v>1</v>
      </c>
      <c r="GT86">
        <v>0</v>
      </c>
      <c r="GU86" t="s">
        <v>3</v>
      </c>
      <c r="GV86">
        <f t="shared" si="131"/>
        <v>0</v>
      </c>
      <c r="GW86">
        <v>1</v>
      </c>
      <c r="GX86">
        <f t="shared" si="132"/>
        <v>0</v>
      </c>
      <c r="HA86">
        <v>0</v>
      </c>
      <c r="HB86">
        <v>0</v>
      </c>
      <c r="HC86">
        <f t="shared" si="133"/>
        <v>0</v>
      </c>
      <c r="HE86" t="s">
        <v>127</v>
      </c>
      <c r="HF86" t="s">
        <v>127</v>
      </c>
      <c r="HM86" t="s">
        <v>3</v>
      </c>
      <c r="HN86" t="s">
        <v>3</v>
      </c>
      <c r="HO86" t="s">
        <v>3</v>
      </c>
      <c r="HP86" t="s">
        <v>3</v>
      </c>
      <c r="HQ86" t="s">
        <v>3</v>
      </c>
      <c r="IK86">
        <v>0</v>
      </c>
    </row>
    <row r="87" spans="1:245" x14ac:dyDescent="0.2">
      <c r="A87">
        <v>17</v>
      </c>
      <c r="B87">
        <v>1</v>
      </c>
      <c r="C87">
        <f>ROW(SmtRes!A364)</f>
        <v>364</v>
      </c>
      <c r="D87">
        <f>ROW(EtalonRes!A364)</f>
        <v>364</v>
      </c>
      <c r="E87" t="s">
        <v>292</v>
      </c>
      <c r="F87" t="s">
        <v>35</v>
      </c>
      <c r="G87" t="s">
        <v>293</v>
      </c>
      <c r="H87" t="s">
        <v>27</v>
      </c>
      <c r="I87">
        <v>2</v>
      </c>
      <c r="J87">
        <v>0</v>
      </c>
      <c r="K87">
        <v>2</v>
      </c>
      <c r="O87">
        <f t="shared" si="100"/>
        <v>8119.05</v>
      </c>
      <c r="P87">
        <f t="shared" si="101"/>
        <v>117.78</v>
      </c>
      <c r="Q87">
        <f t="shared" si="102"/>
        <v>5660.98</v>
      </c>
      <c r="R87">
        <f t="shared" si="103"/>
        <v>1853.63</v>
      </c>
      <c r="S87">
        <f t="shared" si="104"/>
        <v>2340.29</v>
      </c>
      <c r="T87">
        <f t="shared" si="105"/>
        <v>0</v>
      </c>
      <c r="U87">
        <f t="shared" si="106"/>
        <v>4.3906999999999989</v>
      </c>
      <c r="V87">
        <f t="shared" si="107"/>
        <v>2.9094999999999995</v>
      </c>
      <c r="W87">
        <f t="shared" si="108"/>
        <v>0</v>
      </c>
      <c r="X87">
        <f t="shared" si="109"/>
        <v>4906.8900000000003</v>
      </c>
      <c r="Y87">
        <f t="shared" si="110"/>
        <v>3103.5</v>
      </c>
      <c r="AA87">
        <v>60075934</v>
      </c>
      <c r="AB87">
        <f t="shared" si="111"/>
        <v>229.11</v>
      </c>
      <c r="AC87">
        <f t="shared" si="67"/>
        <v>6.16</v>
      </c>
      <c r="AD87">
        <f>ROUND((((((ET87*1.15)*1.15))-(((EU87*1.15)*1.15)))+AE87),2)</f>
        <v>199.05</v>
      </c>
      <c r="AE87">
        <f>ROUND(((((EU87*1.15)*1.1)*1.15)),2)</f>
        <v>18.93</v>
      </c>
      <c r="AF87">
        <f>ROUND(((((EV87*1.15)*1.1)*1.15)),2)</f>
        <v>23.9</v>
      </c>
      <c r="AG87">
        <f t="shared" si="112"/>
        <v>0</v>
      </c>
      <c r="AH87">
        <f>(((EW87*1.15)*1.15))</f>
        <v>2.1953499999999995</v>
      </c>
      <c r="AI87">
        <f>(((EX87*1.15)*1.15))</f>
        <v>1.4547499999999998</v>
      </c>
      <c r="AJ87">
        <f t="shared" si="113"/>
        <v>0</v>
      </c>
      <c r="AK87">
        <v>171.8</v>
      </c>
      <c r="AL87">
        <v>6.16</v>
      </c>
      <c r="AM87">
        <v>149.21</v>
      </c>
      <c r="AN87">
        <v>13.01</v>
      </c>
      <c r="AO87">
        <v>16.43</v>
      </c>
      <c r="AP87">
        <v>0</v>
      </c>
      <c r="AQ87">
        <v>1.66</v>
      </c>
      <c r="AR87">
        <v>1.1000000000000001</v>
      </c>
      <c r="AS87">
        <v>0</v>
      </c>
      <c r="AT87">
        <v>117</v>
      </c>
      <c r="AU87">
        <v>74</v>
      </c>
      <c r="AV87">
        <v>1</v>
      </c>
      <c r="AW87">
        <v>1</v>
      </c>
      <c r="AZ87">
        <v>1</v>
      </c>
      <c r="BA87">
        <v>48.96</v>
      </c>
      <c r="BB87">
        <v>14.22</v>
      </c>
      <c r="BC87">
        <v>9.56</v>
      </c>
      <c r="BD87" t="s">
        <v>3</v>
      </c>
      <c r="BE87" t="s">
        <v>3</v>
      </c>
      <c r="BF87" t="s">
        <v>3</v>
      </c>
      <c r="BG87" t="s">
        <v>3</v>
      </c>
      <c r="BH87">
        <v>0</v>
      </c>
      <c r="BI87">
        <v>1</v>
      </c>
      <c r="BJ87" t="s">
        <v>37</v>
      </c>
      <c r="BM87">
        <v>22001</v>
      </c>
      <c r="BN87">
        <v>0</v>
      </c>
      <c r="BO87" t="s">
        <v>17</v>
      </c>
      <c r="BP87">
        <v>1</v>
      </c>
      <c r="BQ87">
        <v>2</v>
      </c>
      <c r="BR87">
        <v>0</v>
      </c>
      <c r="BS87">
        <v>48.96</v>
      </c>
      <c r="BT87">
        <v>1</v>
      </c>
      <c r="BU87">
        <v>1</v>
      </c>
      <c r="BV87">
        <v>1</v>
      </c>
      <c r="BW87">
        <v>1</v>
      </c>
      <c r="BX87">
        <v>1</v>
      </c>
      <c r="BY87" t="s">
        <v>3</v>
      </c>
      <c r="BZ87">
        <v>117</v>
      </c>
      <c r="CA87">
        <v>74</v>
      </c>
      <c r="CB87" t="s">
        <v>3</v>
      </c>
      <c r="CE87">
        <v>0</v>
      </c>
      <c r="CF87">
        <v>0</v>
      </c>
      <c r="CG87">
        <v>0</v>
      </c>
      <c r="CM87">
        <v>0</v>
      </c>
      <c r="CN87" t="s">
        <v>1083</v>
      </c>
      <c r="CO87">
        <v>0</v>
      </c>
      <c r="CP87">
        <f t="shared" si="114"/>
        <v>8119.0499999999993</v>
      </c>
      <c r="CQ87">
        <f t="shared" si="115"/>
        <v>58.889600000000002</v>
      </c>
      <c r="CR87">
        <f t="shared" si="116"/>
        <v>2830.4910000000004</v>
      </c>
      <c r="CS87">
        <f t="shared" si="117"/>
        <v>926.81280000000004</v>
      </c>
      <c r="CT87">
        <f t="shared" si="118"/>
        <v>1170.144</v>
      </c>
      <c r="CU87">
        <f t="shared" si="119"/>
        <v>0</v>
      </c>
      <c r="CV87">
        <f t="shared" si="120"/>
        <v>2.1953499999999995</v>
      </c>
      <c r="CW87">
        <f t="shared" si="121"/>
        <v>1.4547499999999998</v>
      </c>
      <c r="CX87">
        <f t="shared" si="122"/>
        <v>0</v>
      </c>
      <c r="CY87">
        <f t="shared" si="123"/>
        <v>4906.8864000000003</v>
      </c>
      <c r="CZ87">
        <f t="shared" si="124"/>
        <v>3103.5008000000003</v>
      </c>
      <c r="DC87" t="s">
        <v>3</v>
      </c>
      <c r="DD87" t="s">
        <v>3</v>
      </c>
      <c r="DE87" t="s">
        <v>93</v>
      </c>
      <c r="DF87" t="s">
        <v>117</v>
      </c>
      <c r="DG87" t="s">
        <v>117</v>
      </c>
      <c r="DH87" t="s">
        <v>3</v>
      </c>
      <c r="DI87" t="s">
        <v>93</v>
      </c>
      <c r="DJ87" t="s">
        <v>93</v>
      </c>
      <c r="DK87" t="s">
        <v>3</v>
      </c>
      <c r="DL87" t="s">
        <v>3</v>
      </c>
      <c r="DM87" t="s">
        <v>3</v>
      </c>
      <c r="DN87">
        <v>0</v>
      </c>
      <c r="DO87">
        <v>0</v>
      </c>
      <c r="DP87">
        <v>1</v>
      </c>
      <c r="DQ87">
        <v>1</v>
      </c>
      <c r="DU87">
        <v>1010</v>
      </c>
      <c r="DV87" t="s">
        <v>27</v>
      </c>
      <c r="DW87" t="s">
        <v>27</v>
      </c>
      <c r="DX87">
        <v>1</v>
      </c>
      <c r="DZ87" t="s">
        <v>3</v>
      </c>
      <c r="EA87" t="s">
        <v>3</v>
      </c>
      <c r="EB87" t="s">
        <v>3</v>
      </c>
      <c r="EC87" t="s">
        <v>3</v>
      </c>
      <c r="EE87">
        <v>48890761</v>
      </c>
      <c r="EF87">
        <v>2</v>
      </c>
      <c r="EG87" t="s">
        <v>21</v>
      </c>
      <c r="EH87">
        <v>18</v>
      </c>
      <c r="EI87" t="s">
        <v>31</v>
      </c>
      <c r="EJ87">
        <v>1</v>
      </c>
      <c r="EK87">
        <v>22001</v>
      </c>
      <c r="EL87" t="s">
        <v>31</v>
      </c>
      <c r="EM87" t="s">
        <v>32</v>
      </c>
      <c r="EO87" t="s">
        <v>118</v>
      </c>
      <c r="EQ87">
        <v>768</v>
      </c>
      <c r="ER87">
        <v>171.8</v>
      </c>
      <c r="ES87">
        <v>6.16</v>
      </c>
      <c r="ET87">
        <v>149.21</v>
      </c>
      <c r="EU87">
        <v>13.01</v>
      </c>
      <c r="EV87">
        <v>16.43</v>
      </c>
      <c r="EW87">
        <v>1.66</v>
      </c>
      <c r="EX87">
        <v>1.1000000000000001</v>
      </c>
      <c r="EY87">
        <v>0</v>
      </c>
      <c r="FQ87">
        <v>0</v>
      </c>
      <c r="FR87">
        <f t="shared" si="125"/>
        <v>0</v>
      </c>
      <c r="FS87">
        <v>0</v>
      </c>
      <c r="FX87">
        <v>117</v>
      </c>
      <c r="FY87">
        <v>74</v>
      </c>
      <c r="GA87" t="s">
        <v>3</v>
      </c>
      <c r="GD87">
        <v>1</v>
      </c>
      <c r="GF87">
        <v>-1331753301</v>
      </c>
      <c r="GG87">
        <v>2</v>
      </c>
      <c r="GH87">
        <v>1</v>
      </c>
      <c r="GI87">
        <v>4</v>
      </c>
      <c r="GJ87">
        <v>0</v>
      </c>
      <c r="GK87">
        <v>0</v>
      </c>
      <c r="GL87">
        <f t="shared" si="126"/>
        <v>0</v>
      </c>
      <c r="GM87">
        <f t="shared" si="127"/>
        <v>16129.44</v>
      </c>
      <c r="GN87">
        <f t="shared" si="128"/>
        <v>16129.44</v>
      </c>
      <c r="GO87">
        <f t="shared" si="129"/>
        <v>0</v>
      </c>
      <c r="GP87">
        <f t="shared" si="130"/>
        <v>0</v>
      </c>
      <c r="GR87">
        <v>0</v>
      </c>
      <c r="GS87">
        <v>3</v>
      </c>
      <c r="GT87">
        <v>0</v>
      </c>
      <c r="GU87" t="s">
        <v>3</v>
      </c>
      <c r="GV87">
        <f t="shared" si="131"/>
        <v>0</v>
      </c>
      <c r="GW87">
        <v>1</v>
      </c>
      <c r="GX87">
        <f t="shared" si="132"/>
        <v>0</v>
      </c>
      <c r="HA87">
        <v>0</v>
      </c>
      <c r="HB87">
        <v>0</v>
      </c>
      <c r="HC87">
        <f t="shared" si="133"/>
        <v>0</v>
      </c>
      <c r="HE87" t="s">
        <v>3</v>
      </c>
      <c r="HF87" t="s">
        <v>3</v>
      </c>
      <c r="HM87" t="s">
        <v>3</v>
      </c>
      <c r="HN87" t="s">
        <v>3</v>
      </c>
      <c r="HO87" t="s">
        <v>3</v>
      </c>
      <c r="HP87" t="s">
        <v>3</v>
      </c>
      <c r="HQ87" t="s">
        <v>3</v>
      </c>
      <c r="IK87">
        <v>0</v>
      </c>
    </row>
    <row r="88" spans="1:245" x14ac:dyDescent="0.2">
      <c r="A88">
        <v>17</v>
      </c>
      <c r="B88">
        <v>1</v>
      </c>
      <c r="E88" t="s">
        <v>294</v>
      </c>
      <c r="F88" t="s">
        <v>131</v>
      </c>
      <c r="G88" t="s">
        <v>295</v>
      </c>
      <c r="H88" t="s">
        <v>122</v>
      </c>
      <c r="I88">
        <v>1</v>
      </c>
      <c r="J88">
        <v>0</v>
      </c>
      <c r="K88">
        <v>1</v>
      </c>
      <c r="O88">
        <f t="shared" si="100"/>
        <v>2000.05</v>
      </c>
      <c r="P88">
        <f t="shared" si="101"/>
        <v>2000.05</v>
      </c>
      <c r="Q88">
        <f t="shared" si="102"/>
        <v>0</v>
      </c>
      <c r="R88">
        <f t="shared" si="103"/>
        <v>0</v>
      </c>
      <c r="S88">
        <f t="shared" si="104"/>
        <v>0</v>
      </c>
      <c r="T88">
        <f t="shared" si="105"/>
        <v>0</v>
      </c>
      <c r="U88">
        <f t="shared" si="106"/>
        <v>0</v>
      </c>
      <c r="V88">
        <f t="shared" si="107"/>
        <v>0</v>
      </c>
      <c r="W88">
        <f t="shared" si="108"/>
        <v>0</v>
      </c>
      <c r="X88">
        <f t="shared" si="109"/>
        <v>0</v>
      </c>
      <c r="Y88">
        <f t="shared" si="110"/>
        <v>0</v>
      </c>
      <c r="AA88">
        <v>60075934</v>
      </c>
      <c r="AB88">
        <f t="shared" si="111"/>
        <v>209.21</v>
      </c>
      <c r="AC88">
        <f t="shared" si="67"/>
        <v>209.21</v>
      </c>
      <c r="AD88">
        <f>ROUND((((ET88)-(EU88))+AE88),2)</f>
        <v>0</v>
      </c>
      <c r="AE88">
        <f>ROUND((EU88),2)</f>
        <v>0</v>
      </c>
      <c r="AF88">
        <f>ROUND((EV88),2)</f>
        <v>0</v>
      </c>
      <c r="AG88">
        <f t="shared" si="112"/>
        <v>0</v>
      </c>
      <c r="AH88">
        <f>(EW88)</f>
        <v>0</v>
      </c>
      <c r="AI88">
        <f>(EX88)</f>
        <v>0</v>
      </c>
      <c r="AJ88">
        <f t="shared" si="113"/>
        <v>0</v>
      </c>
      <c r="AK88">
        <v>209.21</v>
      </c>
      <c r="AL88">
        <v>209.21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</v>
      </c>
      <c r="AW88">
        <v>1</v>
      </c>
      <c r="AZ88">
        <v>1</v>
      </c>
      <c r="BA88">
        <v>1</v>
      </c>
      <c r="BB88">
        <v>1</v>
      </c>
      <c r="BC88">
        <v>9.56</v>
      </c>
      <c r="BD88" t="s">
        <v>3</v>
      </c>
      <c r="BE88" t="s">
        <v>3</v>
      </c>
      <c r="BF88" t="s">
        <v>3</v>
      </c>
      <c r="BG88" t="s">
        <v>3</v>
      </c>
      <c r="BH88">
        <v>3</v>
      </c>
      <c r="BI88">
        <v>1</v>
      </c>
      <c r="BJ88" t="s">
        <v>133</v>
      </c>
      <c r="BM88">
        <v>500001</v>
      </c>
      <c r="BN88">
        <v>0</v>
      </c>
      <c r="BO88" t="s">
        <v>17</v>
      </c>
      <c r="BP88">
        <v>1</v>
      </c>
      <c r="BQ88">
        <v>26</v>
      </c>
      <c r="BR88">
        <v>0</v>
      </c>
      <c r="BS88">
        <v>1</v>
      </c>
      <c r="BT88">
        <v>1</v>
      </c>
      <c r="BU88">
        <v>1</v>
      </c>
      <c r="BV88">
        <v>1</v>
      </c>
      <c r="BW88">
        <v>1</v>
      </c>
      <c r="BX88">
        <v>1</v>
      </c>
      <c r="BY88" t="s">
        <v>3</v>
      </c>
      <c r="BZ88">
        <v>0</v>
      </c>
      <c r="CA88">
        <v>0</v>
      </c>
      <c r="CB88" t="s">
        <v>3</v>
      </c>
      <c r="CE88">
        <v>0</v>
      </c>
      <c r="CF88">
        <v>0</v>
      </c>
      <c r="CG88">
        <v>0</v>
      </c>
      <c r="CM88">
        <v>0</v>
      </c>
      <c r="CN88" t="s">
        <v>3</v>
      </c>
      <c r="CO88">
        <v>0</v>
      </c>
      <c r="CP88">
        <f t="shared" si="114"/>
        <v>2000.05</v>
      </c>
      <c r="CQ88">
        <f t="shared" si="115"/>
        <v>2000.0476000000001</v>
      </c>
      <c r="CR88">
        <f t="shared" si="116"/>
        <v>0</v>
      </c>
      <c r="CS88">
        <f t="shared" si="117"/>
        <v>0</v>
      </c>
      <c r="CT88">
        <f t="shared" si="118"/>
        <v>0</v>
      </c>
      <c r="CU88">
        <f t="shared" si="119"/>
        <v>0</v>
      </c>
      <c r="CV88">
        <f t="shared" si="120"/>
        <v>0</v>
      </c>
      <c r="CW88">
        <f t="shared" si="121"/>
        <v>0</v>
      </c>
      <c r="CX88">
        <f t="shared" si="122"/>
        <v>0</v>
      </c>
      <c r="CY88">
        <f t="shared" si="123"/>
        <v>0</v>
      </c>
      <c r="CZ88">
        <f t="shared" si="124"/>
        <v>0</v>
      </c>
      <c r="DC88" t="s">
        <v>3</v>
      </c>
      <c r="DD88" t="s">
        <v>3</v>
      </c>
      <c r="DE88" t="s">
        <v>3</v>
      </c>
      <c r="DF88" t="s">
        <v>3</v>
      </c>
      <c r="DG88" t="s">
        <v>3</v>
      </c>
      <c r="DH88" t="s">
        <v>3</v>
      </c>
      <c r="DI88" t="s">
        <v>3</v>
      </c>
      <c r="DJ88" t="s">
        <v>3</v>
      </c>
      <c r="DK88" t="s">
        <v>3</v>
      </c>
      <c r="DL88" t="s">
        <v>3</v>
      </c>
      <c r="DM88" t="s">
        <v>3</v>
      </c>
      <c r="DN88">
        <v>0</v>
      </c>
      <c r="DO88">
        <v>0</v>
      </c>
      <c r="DP88">
        <v>1</v>
      </c>
      <c r="DQ88">
        <v>1</v>
      </c>
      <c r="DU88">
        <v>1013</v>
      </c>
      <c r="DV88" t="s">
        <v>122</v>
      </c>
      <c r="DW88" t="s">
        <v>122</v>
      </c>
      <c r="DX88">
        <v>1</v>
      </c>
      <c r="DZ88" t="s">
        <v>3</v>
      </c>
      <c r="EA88" t="s">
        <v>3</v>
      </c>
      <c r="EB88" t="s">
        <v>3</v>
      </c>
      <c r="EC88" t="s">
        <v>3</v>
      </c>
      <c r="EE88">
        <v>48890661</v>
      </c>
      <c r="EF88">
        <v>26</v>
      </c>
      <c r="EG88" t="s">
        <v>45</v>
      </c>
      <c r="EH88">
        <v>0</v>
      </c>
      <c r="EI88" t="s">
        <v>3</v>
      </c>
      <c r="EJ88">
        <v>1</v>
      </c>
      <c r="EK88">
        <v>500001</v>
      </c>
      <c r="EL88" t="s">
        <v>124</v>
      </c>
      <c r="EM88" t="s">
        <v>125</v>
      </c>
      <c r="EO88" t="s">
        <v>3</v>
      </c>
      <c r="EQ88">
        <v>0</v>
      </c>
      <c r="ER88">
        <v>209.21</v>
      </c>
      <c r="ES88">
        <v>209.21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5</v>
      </c>
      <c r="FC88">
        <v>0</v>
      </c>
      <c r="FD88">
        <v>18</v>
      </c>
      <c r="FF88">
        <v>2000</v>
      </c>
      <c r="FQ88">
        <v>0</v>
      </c>
      <c r="FR88">
        <f t="shared" si="125"/>
        <v>0</v>
      </c>
      <c r="FS88">
        <v>0</v>
      </c>
      <c r="FX88">
        <v>0</v>
      </c>
      <c r="FY88">
        <v>0</v>
      </c>
      <c r="GA88" t="s">
        <v>134</v>
      </c>
      <c r="GD88">
        <v>1</v>
      </c>
      <c r="GF88">
        <v>-1022051707</v>
      </c>
      <c r="GG88">
        <v>2</v>
      </c>
      <c r="GH88">
        <v>3</v>
      </c>
      <c r="GI88">
        <v>4</v>
      </c>
      <c r="GJ88">
        <v>0</v>
      </c>
      <c r="GK88">
        <v>0</v>
      </c>
      <c r="GL88">
        <f t="shared" si="126"/>
        <v>0</v>
      </c>
      <c r="GM88">
        <f t="shared" si="127"/>
        <v>2000.05</v>
      </c>
      <c r="GN88">
        <f t="shared" si="128"/>
        <v>2000.05</v>
      </c>
      <c r="GO88">
        <f t="shared" si="129"/>
        <v>0</v>
      </c>
      <c r="GP88">
        <f t="shared" si="130"/>
        <v>0</v>
      </c>
      <c r="GR88">
        <v>1</v>
      </c>
      <c r="GS88">
        <v>1</v>
      </c>
      <c r="GT88">
        <v>0</v>
      </c>
      <c r="GU88" t="s">
        <v>3</v>
      </c>
      <c r="GV88">
        <f t="shared" si="131"/>
        <v>0</v>
      </c>
      <c r="GW88">
        <v>1</v>
      </c>
      <c r="GX88">
        <f t="shared" si="132"/>
        <v>0</v>
      </c>
      <c r="HA88">
        <v>0</v>
      </c>
      <c r="HB88">
        <v>0</v>
      </c>
      <c r="HC88">
        <f t="shared" si="133"/>
        <v>0</v>
      </c>
      <c r="HE88" t="s">
        <v>127</v>
      </c>
      <c r="HF88" t="s">
        <v>127</v>
      </c>
      <c r="HM88" t="s">
        <v>3</v>
      </c>
      <c r="HN88" t="s">
        <v>3</v>
      </c>
      <c r="HO88" t="s">
        <v>3</v>
      </c>
      <c r="HP88" t="s">
        <v>3</v>
      </c>
      <c r="HQ88" t="s">
        <v>3</v>
      </c>
      <c r="IK88">
        <v>0</v>
      </c>
    </row>
    <row r="89" spans="1:245" x14ac:dyDescent="0.2">
      <c r="A89">
        <v>17</v>
      </c>
      <c r="B89">
        <v>1</v>
      </c>
      <c r="E89" t="s">
        <v>296</v>
      </c>
      <c r="F89" t="s">
        <v>131</v>
      </c>
      <c r="G89" t="s">
        <v>297</v>
      </c>
      <c r="H89" t="s">
        <v>122</v>
      </c>
      <c r="I89">
        <v>1</v>
      </c>
      <c r="J89">
        <v>0</v>
      </c>
      <c r="K89">
        <v>1</v>
      </c>
      <c r="O89">
        <f t="shared" si="100"/>
        <v>2000.05</v>
      </c>
      <c r="P89">
        <f t="shared" si="101"/>
        <v>2000.05</v>
      </c>
      <c r="Q89">
        <f t="shared" si="102"/>
        <v>0</v>
      </c>
      <c r="R89">
        <f t="shared" si="103"/>
        <v>0</v>
      </c>
      <c r="S89">
        <f t="shared" si="104"/>
        <v>0</v>
      </c>
      <c r="T89">
        <f t="shared" si="105"/>
        <v>0</v>
      </c>
      <c r="U89">
        <f t="shared" si="106"/>
        <v>0</v>
      </c>
      <c r="V89">
        <f t="shared" si="107"/>
        <v>0</v>
      </c>
      <c r="W89">
        <f t="shared" si="108"/>
        <v>0</v>
      </c>
      <c r="X89">
        <f t="shared" si="109"/>
        <v>0</v>
      </c>
      <c r="Y89">
        <f t="shared" si="110"/>
        <v>0</v>
      </c>
      <c r="AA89">
        <v>60075934</v>
      </c>
      <c r="AB89">
        <f t="shared" si="111"/>
        <v>209.21</v>
      </c>
      <c r="AC89">
        <f t="shared" si="67"/>
        <v>209.21</v>
      </c>
      <c r="AD89">
        <f>ROUND((((ET89)-(EU89))+AE89),2)</f>
        <v>0</v>
      </c>
      <c r="AE89">
        <f>ROUND((EU89),2)</f>
        <v>0</v>
      </c>
      <c r="AF89">
        <f>ROUND((EV89),2)</f>
        <v>0</v>
      </c>
      <c r="AG89">
        <f t="shared" si="112"/>
        <v>0</v>
      </c>
      <c r="AH89">
        <f>(EW89)</f>
        <v>0</v>
      </c>
      <c r="AI89">
        <f>(EX89)</f>
        <v>0</v>
      </c>
      <c r="AJ89">
        <f t="shared" si="113"/>
        <v>0</v>
      </c>
      <c r="AK89">
        <v>209.21</v>
      </c>
      <c r="AL89">
        <v>209.21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1</v>
      </c>
      <c r="AW89">
        <v>1</v>
      </c>
      <c r="AZ89">
        <v>1</v>
      </c>
      <c r="BA89">
        <v>1</v>
      </c>
      <c r="BB89">
        <v>1</v>
      </c>
      <c r="BC89">
        <v>9.56</v>
      </c>
      <c r="BD89" t="s">
        <v>3</v>
      </c>
      <c r="BE89" t="s">
        <v>3</v>
      </c>
      <c r="BF89" t="s">
        <v>3</v>
      </c>
      <c r="BG89" t="s">
        <v>3</v>
      </c>
      <c r="BH89">
        <v>3</v>
      </c>
      <c r="BI89">
        <v>1</v>
      </c>
      <c r="BJ89" t="s">
        <v>133</v>
      </c>
      <c r="BM89">
        <v>500001</v>
      </c>
      <c r="BN89">
        <v>0</v>
      </c>
      <c r="BO89" t="s">
        <v>17</v>
      </c>
      <c r="BP89">
        <v>1</v>
      </c>
      <c r="BQ89">
        <v>26</v>
      </c>
      <c r="BR89">
        <v>0</v>
      </c>
      <c r="BS89">
        <v>1</v>
      </c>
      <c r="BT89">
        <v>1</v>
      </c>
      <c r="BU89">
        <v>1</v>
      </c>
      <c r="BV89">
        <v>1</v>
      </c>
      <c r="BW89">
        <v>1</v>
      </c>
      <c r="BX89">
        <v>1</v>
      </c>
      <c r="BY89" t="s">
        <v>3</v>
      </c>
      <c r="BZ89">
        <v>0</v>
      </c>
      <c r="CA89">
        <v>0</v>
      </c>
      <c r="CB89" t="s">
        <v>3</v>
      </c>
      <c r="CE89">
        <v>0</v>
      </c>
      <c r="CF89">
        <v>0</v>
      </c>
      <c r="CG89">
        <v>0</v>
      </c>
      <c r="CM89">
        <v>0</v>
      </c>
      <c r="CN89" t="s">
        <v>3</v>
      </c>
      <c r="CO89">
        <v>0</v>
      </c>
      <c r="CP89">
        <f t="shared" si="114"/>
        <v>2000.05</v>
      </c>
      <c r="CQ89">
        <f t="shared" si="115"/>
        <v>2000.0476000000001</v>
      </c>
      <c r="CR89">
        <f t="shared" si="116"/>
        <v>0</v>
      </c>
      <c r="CS89">
        <f t="shared" si="117"/>
        <v>0</v>
      </c>
      <c r="CT89">
        <f t="shared" si="118"/>
        <v>0</v>
      </c>
      <c r="CU89">
        <f t="shared" si="119"/>
        <v>0</v>
      </c>
      <c r="CV89">
        <f t="shared" si="120"/>
        <v>0</v>
      </c>
      <c r="CW89">
        <f t="shared" si="121"/>
        <v>0</v>
      </c>
      <c r="CX89">
        <f t="shared" si="122"/>
        <v>0</v>
      </c>
      <c r="CY89">
        <f t="shared" si="123"/>
        <v>0</v>
      </c>
      <c r="CZ89">
        <f t="shared" si="124"/>
        <v>0</v>
      </c>
      <c r="DC89" t="s">
        <v>3</v>
      </c>
      <c r="DD89" t="s">
        <v>3</v>
      </c>
      <c r="DE89" t="s">
        <v>3</v>
      </c>
      <c r="DF89" t="s">
        <v>3</v>
      </c>
      <c r="DG89" t="s">
        <v>3</v>
      </c>
      <c r="DH89" t="s">
        <v>3</v>
      </c>
      <c r="DI89" t="s">
        <v>3</v>
      </c>
      <c r="DJ89" t="s">
        <v>3</v>
      </c>
      <c r="DK89" t="s">
        <v>3</v>
      </c>
      <c r="DL89" t="s">
        <v>3</v>
      </c>
      <c r="DM89" t="s">
        <v>3</v>
      </c>
      <c r="DN89">
        <v>0</v>
      </c>
      <c r="DO89">
        <v>0</v>
      </c>
      <c r="DP89">
        <v>1</v>
      </c>
      <c r="DQ89">
        <v>1</v>
      </c>
      <c r="DU89">
        <v>1013</v>
      </c>
      <c r="DV89" t="s">
        <v>122</v>
      </c>
      <c r="DW89" t="s">
        <v>122</v>
      </c>
      <c r="DX89">
        <v>1</v>
      </c>
      <c r="DZ89" t="s">
        <v>3</v>
      </c>
      <c r="EA89" t="s">
        <v>3</v>
      </c>
      <c r="EB89" t="s">
        <v>3</v>
      </c>
      <c r="EC89" t="s">
        <v>3</v>
      </c>
      <c r="EE89">
        <v>48890661</v>
      </c>
      <c r="EF89">
        <v>26</v>
      </c>
      <c r="EG89" t="s">
        <v>45</v>
      </c>
      <c r="EH89">
        <v>0</v>
      </c>
      <c r="EI89" t="s">
        <v>3</v>
      </c>
      <c r="EJ89">
        <v>1</v>
      </c>
      <c r="EK89">
        <v>500001</v>
      </c>
      <c r="EL89" t="s">
        <v>124</v>
      </c>
      <c r="EM89" t="s">
        <v>125</v>
      </c>
      <c r="EO89" t="s">
        <v>3</v>
      </c>
      <c r="EQ89">
        <v>0</v>
      </c>
      <c r="ER89">
        <v>209.21</v>
      </c>
      <c r="ES89">
        <v>209.21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5</v>
      </c>
      <c r="FC89">
        <v>0</v>
      </c>
      <c r="FD89">
        <v>18</v>
      </c>
      <c r="FF89">
        <v>2000</v>
      </c>
      <c r="FQ89">
        <v>0</v>
      </c>
      <c r="FR89">
        <f t="shared" si="125"/>
        <v>0</v>
      </c>
      <c r="FS89">
        <v>0</v>
      </c>
      <c r="FX89">
        <v>0</v>
      </c>
      <c r="FY89">
        <v>0</v>
      </c>
      <c r="GA89" t="s">
        <v>134</v>
      </c>
      <c r="GD89">
        <v>1</v>
      </c>
      <c r="GF89">
        <v>1936249370</v>
      </c>
      <c r="GG89">
        <v>2</v>
      </c>
      <c r="GH89">
        <v>3</v>
      </c>
      <c r="GI89">
        <v>4</v>
      </c>
      <c r="GJ89">
        <v>0</v>
      </c>
      <c r="GK89">
        <v>0</v>
      </c>
      <c r="GL89">
        <f t="shared" si="126"/>
        <v>0</v>
      </c>
      <c r="GM89">
        <f t="shared" si="127"/>
        <v>2000.05</v>
      </c>
      <c r="GN89">
        <f t="shared" si="128"/>
        <v>2000.05</v>
      </c>
      <c r="GO89">
        <f t="shared" si="129"/>
        <v>0</v>
      </c>
      <c r="GP89">
        <f t="shared" si="130"/>
        <v>0</v>
      </c>
      <c r="GR89">
        <v>1</v>
      </c>
      <c r="GS89">
        <v>1</v>
      </c>
      <c r="GT89">
        <v>0</v>
      </c>
      <c r="GU89" t="s">
        <v>3</v>
      </c>
      <c r="GV89">
        <f t="shared" si="131"/>
        <v>0</v>
      </c>
      <c r="GW89">
        <v>1</v>
      </c>
      <c r="GX89">
        <f t="shared" si="132"/>
        <v>0</v>
      </c>
      <c r="HA89">
        <v>0</v>
      </c>
      <c r="HB89">
        <v>0</v>
      </c>
      <c r="HC89">
        <f t="shared" si="133"/>
        <v>0</v>
      </c>
      <c r="HE89" t="s">
        <v>127</v>
      </c>
      <c r="HF89" t="s">
        <v>127</v>
      </c>
      <c r="HM89" t="s">
        <v>3</v>
      </c>
      <c r="HN89" t="s">
        <v>3</v>
      </c>
      <c r="HO89" t="s">
        <v>3</v>
      </c>
      <c r="HP89" t="s">
        <v>3</v>
      </c>
      <c r="HQ89" t="s">
        <v>3</v>
      </c>
      <c r="IK89">
        <v>0</v>
      </c>
    </row>
    <row r="90" spans="1:245" x14ac:dyDescent="0.2">
      <c r="A90">
        <v>17</v>
      </c>
      <c r="B90">
        <v>1</v>
      </c>
      <c r="C90">
        <f>ROW(SmtRes!A375)</f>
        <v>375</v>
      </c>
      <c r="D90">
        <f>ROW(EtalonRes!A375)</f>
        <v>375</v>
      </c>
      <c r="E90" t="s">
        <v>298</v>
      </c>
      <c r="F90" t="s">
        <v>299</v>
      </c>
      <c r="G90" t="s">
        <v>300</v>
      </c>
      <c r="H90" t="s">
        <v>91</v>
      </c>
      <c r="I90">
        <v>0.75</v>
      </c>
      <c r="J90">
        <v>0</v>
      </c>
      <c r="K90">
        <v>0.75</v>
      </c>
      <c r="O90">
        <f t="shared" si="100"/>
        <v>8856.57</v>
      </c>
      <c r="P90">
        <f t="shared" si="101"/>
        <v>181.26</v>
      </c>
      <c r="Q90">
        <f t="shared" si="102"/>
        <v>693.12</v>
      </c>
      <c r="R90">
        <f t="shared" si="103"/>
        <v>270.63</v>
      </c>
      <c r="S90">
        <f t="shared" si="104"/>
        <v>7982.19</v>
      </c>
      <c r="T90">
        <f t="shared" si="105"/>
        <v>0</v>
      </c>
      <c r="U90">
        <f t="shared" si="106"/>
        <v>18.696843749999996</v>
      </c>
      <c r="V90">
        <f t="shared" si="107"/>
        <v>0.54553124999999991</v>
      </c>
      <c r="W90">
        <f t="shared" si="108"/>
        <v>0</v>
      </c>
      <c r="X90">
        <f t="shared" si="109"/>
        <v>8005.24</v>
      </c>
      <c r="Y90">
        <f t="shared" si="110"/>
        <v>4539.05</v>
      </c>
      <c r="AA90">
        <v>60075934</v>
      </c>
      <c r="AB90">
        <f t="shared" si="111"/>
        <v>307.64999999999998</v>
      </c>
      <c r="AC90">
        <f>ROUND((SUM(SmtRes!BQ365:'SmtRes'!BQ375)),2)</f>
        <v>25.28</v>
      </c>
      <c r="AD90">
        <f>ROUND((((SUM(SmtRes!BR365:'SmtRes'!BR375))-(SUM(SmtRes!BS365:'SmtRes'!BS375)))+AE90),2)</f>
        <v>64.989999999999995</v>
      </c>
      <c r="AE90">
        <f>ROUND((SUM(SmtRes!BS365:'SmtRes'!BS375)),2)</f>
        <v>7.37</v>
      </c>
      <c r="AF90">
        <f>ROUND((SUM(SmtRes!BT365:'SmtRes'!BT375)),2)</f>
        <v>217.38</v>
      </c>
      <c r="AG90">
        <f t="shared" si="112"/>
        <v>0</v>
      </c>
      <c r="AH90">
        <f>(SUM(SmtRes!BU365:'SmtRes'!BU375))</f>
        <v>24.929124999999996</v>
      </c>
      <c r="AI90">
        <f>(SUM(SmtRes!BV365:'SmtRes'!BV375))</f>
        <v>0.72737499999999988</v>
      </c>
      <c r="AJ90">
        <f t="shared" si="113"/>
        <v>0</v>
      </c>
      <c r="AK90">
        <v>238.79106470000002</v>
      </c>
      <c r="AL90">
        <v>25.280564699999999</v>
      </c>
      <c r="AM90">
        <v>49.138500000000008</v>
      </c>
      <c r="AN90">
        <v>5.5715000000000012</v>
      </c>
      <c r="AO90">
        <v>164.37200000000001</v>
      </c>
      <c r="AP90">
        <v>0</v>
      </c>
      <c r="AQ90">
        <v>18.850000000000001</v>
      </c>
      <c r="AR90">
        <v>0.55000000000000004</v>
      </c>
      <c r="AS90">
        <v>0</v>
      </c>
      <c r="AT90">
        <v>97</v>
      </c>
      <c r="AU90">
        <v>55</v>
      </c>
      <c r="AV90">
        <v>1</v>
      </c>
      <c r="AW90">
        <v>1</v>
      </c>
      <c r="AZ90">
        <v>1</v>
      </c>
      <c r="BA90">
        <v>48.96</v>
      </c>
      <c r="BB90">
        <v>14.22</v>
      </c>
      <c r="BC90">
        <v>9.56</v>
      </c>
      <c r="BD90" t="s">
        <v>3</v>
      </c>
      <c r="BE90" t="s">
        <v>3</v>
      </c>
      <c r="BF90" t="s">
        <v>3</v>
      </c>
      <c r="BG90" t="s">
        <v>3</v>
      </c>
      <c r="BH90">
        <v>0</v>
      </c>
      <c r="BI90">
        <v>1</v>
      </c>
      <c r="BJ90" t="s">
        <v>301</v>
      </c>
      <c r="BM90">
        <v>26001</v>
      </c>
      <c r="BN90">
        <v>0</v>
      </c>
      <c r="BO90" t="s">
        <v>17</v>
      </c>
      <c r="BP90">
        <v>1</v>
      </c>
      <c r="BQ90">
        <v>2</v>
      </c>
      <c r="BR90">
        <v>0</v>
      </c>
      <c r="BS90">
        <v>48.96</v>
      </c>
      <c r="BT90">
        <v>1</v>
      </c>
      <c r="BU90">
        <v>1</v>
      </c>
      <c r="BV90">
        <v>1</v>
      </c>
      <c r="BW90">
        <v>1</v>
      </c>
      <c r="BX90">
        <v>1</v>
      </c>
      <c r="BY90" t="s">
        <v>3</v>
      </c>
      <c r="BZ90">
        <v>97</v>
      </c>
      <c r="CA90">
        <v>55</v>
      </c>
      <c r="CB90" t="s">
        <v>3</v>
      </c>
      <c r="CE90">
        <v>0</v>
      </c>
      <c r="CF90">
        <v>0</v>
      </c>
      <c r="CG90">
        <v>0</v>
      </c>
      <c r="CM90">
        <v>0</v>
      </c>
      <c r="CN90" t="s">
        <v>1083</v>
      </c>
      <c r="CO90">
        <v>0</v>
      </c>
      <c r="CP90">
        <f t="shared" si="114"/>
        <v>8856.57</v>
      </c>
      <c r="CQ90">
        <f t="shared" si="115"/>
        <v>241.67680000000001</v>
      </c>
      <c r="CR90">
        <f t="shared" si="116"/>
        <v>924.15779999999995</v>
      </c>
      <c r="CS90">
        <f t="shared" si="117"/>
        <v>360.83519999999999</v>
      </c>
      <c r="CT90">
        <f t="shared" si="118"/>
        <v>10642.924800000001</v>
      </c>
      <c r="CU90">
        <f t="shared" si="119"/>
        <v>0</v>
      </c>
      <c r="CV90">
        <f t="shared" si="120"/>
        <v>24.929124999999996</v>
      </c>
      <c r="CW90">
        <f t="shared" si="121"/>
        <v>0.72737499999999988</v>
      </c>
      <c r="CX90">
        <f t="shared" si="122"/>
        <v>0</v>
      </c>
      <c r="CY90">
        <f t="shared" si="123"/>
        <v>8005.2353999999996</v>
      </c>
      <c r="CZ90">
        <f t="shared" si="124"/>
        <v>4539.0509999999995</v>
      </c>
      <c r="DC90" t="s">
        <v>3</v>
      </c>
      <c r="DD90" t="s">
        <v>3</v>
      </c>
      <c r="DE90" t="s">
        <v>93</v>
      </c>
      <c r="DF90" t="s">
        <v>117</v>
      </c>
      <c r="DG90" t="s">
        <v>117</v>
      </c>
      <c r="DH90" t="s">
        <v>3</v>
      </c>
      <c r="DI90" t="s">
        <v>93</v>
      </c>
      <c r="DJ90" t="s">
        <v>93</v>
      </c>
      <c r="DK90" t="s">
        <v>3</v>
      </c>
      <c r="DL90" t="s">
        <v>3</v>
      </c>
      <c r="DM90" t="s">
        <v>3</v>
      </c>
      <c r="DN90">
        <v>0</v>
      </c>
      <c r="DO90">
        <v>0</v>
      </c>
      <c r="DP90">
        <v>1</v>
      </c>
      <c r="DQ90">
        <v>1</v>
      </c>
      <c r="DU90">
        <v>1007</v>
      </c>
      <c r="DV90" t="s">
        <v>91</v>
      </c>
      <c r="DW90" t="s">
        <v>91</v>
      </c>
      <c r="DX90">
        <v>1</v>
      </c>
      <c r="DZ90" t="s">
        <v>3</v>
      </c>
      <c r="EA90" t="s">
        <v>3</v>
      </c>
      <c r="EB90" t="s">
        <v>3</v>
      </c>
      <c r="EC90" t="s">
        <v>3</v>
      </c>
      <c r="EE90">
        <v>48890768</v>
      </c>
      <c r="EF90">
        <v>2</v>
      </c>
      <c r="EG90" t="s">
        <v>21</v>
      </c>
      <c r="EH90">
        <v>20</v>
      </c>
      <c r="EI90" t="s">
        <v>302</v>
      </c>
      <c r="EJ90">
        <v>1</v>
      </c>
      <c r="EK90">
        <v>26001</v>
      </c>
      <c r="EL90" t="s">
        <v>302</v>
      </c>
      <c r="EM90" t="s">
        <v>303</v>
      </c>
      <c r="EO90" t="s">
        <v>118</v>
      </c>
      <c r="EQ90">
        <v>770</v>
      </c>
      <c r="ER90">
        <v>546.53</v>
      </c>
      <c r="ES90">
        <v>333.03</v>
      </c>
      <c r="ET90">
        <v>49.13</v>
      </c>
      <c r="EU90">
        <v>5.57</v>
      </c>
      <c r="EV90">
        <v>164.37</v>
      </c>
      <c r="EW90">
        <v>18.850000000000001</v>
      </c>
      <c r="EX90">
        <v>0.55000000000000004</v>
      </c>
      <c r="EY90">
        <v>0</v>
      </c>
      <c r="FQ90">
        <v>0</v>
      </c>
      <c r="FR90">
        <f t="shared" si="125"/>
        <v>0</v>
      </c>
      <c r="FS90">
        <v>0</v>
      </c>
      <c r="FX90">
        <v>97</v>
      </c>
      <c r="FY90">
        <v>55</v>
      </c>
      <c r="GA90" t="s">
        <v>3</v>
      </c>
      <c r="GD90">
        <v>1</v>
      </c>
      <c r="GF90">
        <v>-462909075</v>
      </c>
      <c r="GG90">
        <v>2</v>
      </c>
      <c r="GH90">
        <v>1</v>
      </c>
      <c r="GI90">
        <v>4</v>
      </c>
      <c r="GJ90">
        <v>0</v>
      </c>
      <c r="GK90">
        <v>0</v>
      </c>
      <c r="GL90">
        <f t="shared" si="126"/>
        <v>0</v>
      </c>
      <c r="GM90">
        <f t="shared" si="127"/>
        <v>21400.86</v>
      </c>
      <c r="GN90">
        <f t="shared" si="128"/>
        <v>21400.86</v>
      </c>
      <c r="GO90">
        <f t="shared" si="129"/>
        <v>0</v>
      </c>
      <c r="GP90">
        <f t="shared" si="130"/>
        <v>0</v>
      </c>
      <c r="GR90">
        <v>0</v>
      </c>
      <c r="GS90">
        <v>3</v>
      </c>
      <c r="GT90">
        <v>0</v>
      </c>
      <c r="GU90" t="s">
        <v>3</v>
      </c>
      <c r="GV90">
        <f t="shared" si="131"/>
        <v>0</v>
      </c>
      <c r="GW90">
        <v>1</v>
      </c>
      <c r="GX90">
        <f t="shared" si="132"/>
        <v>0</v>
      </c>
      <c r="HA90">
        <v>0</v>
      </c>
      <c r="HB90">
        <v>0</v>
      </c>
      <c r="HC90">
        <f t="shared" si="133"/>
        <v>0</v>
      </c>
      <c r="HE90" t="s">
        <v>3</v>
      </c>
      <c r="HF90" t="s">
        <v>3</v>
      </c>
      <c r="HM90" t="s">
        <v>3</v>
      </c>
      <c r="HN90" t="s">
        <v>3</v>
      </c>
      <c r="HO90" t="s">
        <v>3</v>
      </c>
      <c r="HP90" t="s">
        <v>3</v>
      </c>
      <c r="HQ90" t="s">
        <v>3</v>
      </c>
      <c r="IK90">
        <v>0</v>
      </c>
    </row>
    <row r="91" spans="1:245" x14ac:dyDescent="0.2">
      <c r="A91">
        <v>17</v>
      </c>
      <c r="B91">
        <v>1</v>
      </c>
      <c r="E91" t="s">
        <v>304</v>
      </c>
      <c r="F91" t="s">
        <v>305</v>
      </c>
      <c r="G91" t="s">
        <v>306</v>
      </c>
      <c r="H91" t="s">
        <v>91</v>
      </c>
      <c r="I91">
        <v>0.77</v>
      </c>
      <c r="J91">
        <v>0</v>
      </c>
      <c r="K91">
        <v>0.77</v>
      </c>
      <c r="O91">
        <f t="shared" si="100"/>
        <v>4080.98</v>
      </c>
      <c r="P91">
        <f t="shared" si="101"/>
        <v>4080.98</v>
      </c>
      <c r="Q91">
        <f t="shared" si="102"/>
        <v>0</v>
      </c>
      <c r="R91">
        <f t="shared" si="103"/>
        <v>0</v>
      </c>
      <c r="S91">
        <f t="shared" si="104"/>
        <v>0</v>
      </c>
      <c r="T91">
        <f t="shared" si="105"/>
        <v>0</v>
      </c>
      <c r="U91">
        <f t="shared" si="106"/>
        <v>0</v>
      </c>
      <c r="V91">
        <f t="shared" si="107"/>
        <v>0</v>
      </c>
      <c r="W91">
        <f t="shared" si="108"/>
        <v>0</v>
      </c>
      <c r="X91">
        <f t="shared" si="109"/>
        <v>0</v>
      </c>
      <c r="Y91">
        <f t="shared" si="110"/>
        <v>0</v>
      </c>
      <c r="AA91">
        <v>60075934</v>
      </c>
      <c r="AB91">
        <f t="shared" si="111"/>
        <v>554.39</v>
      </c>
      <c r="AC91">
        <f>ROUND((ES91),2)</f>
        <v>554.39</v>
      </c>
      <c r="AD91">
        <f>ROUND((((ET91)-(EU91))+AE91),2)</f>
        <v>0</v>
      </c>
      <c r="AE91">
        <f>ROUND((EU91),2)</f>
        <v>0</v>
      </c>
      <c r="AF91">
        <f>ROUND((EV91),2)</f>
        <v>0</v>
      </c>
      <c r="AG91">
        <f t="shared" si="112"/>
        <v>0</v>
      </c>
      <c r="AH91">
        <f>(EW91)</f>
        <v>0</v>
      </c>
      <c r="AI91">
        <f>(EX91)</f>
        <v>0</v>
      </c>
      <c r="AJ91">
        <f t="shared" si="113"/>
        <v>0</v>
      </c>
      <c r="AK91">
        <v>554.39</v>
      </c>
      <c r="AL91">
        <v>554.39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1</v>
      </c>
      <c r="AW91">
        <v>1</v>
      </c>
      <c r="AZ91">
        <v>1</v>
      </c>
      <c r="BA91">
        <v>1</v>
      </c>
      <c r="BB91">
        <v>1</v>
      </c>
      <c r="BC91">
        <v>9.56</v>
      </c>
      <c r="BD91" t="s">
        <v>3</v>
      </c>
      <c r="BE91" t="s">
        <v>3</v>
      </c>
      <c r="BF91" t="s">
        <v>3</v>
      </c>
      <c r="BG91" t="s">
        <v>3</v>
      </c>
      <c r="BH91">
        <v>3</v>
      </c>
      <c r="BI91">
        <v>1</v>
      </c>
      <c r="BJ91" t="s">
        <v>307</v>
      </c>
      <c r="BM91">
        <v>500001</v>
      </c>
      <c r="BN91">
        <v>0</v>
      </c>
      <c r="BO91" t="s">
        <v>17</v>
      </c>
      <c r="BP91">
        <v>1</v>
      </c>
      <c r="BQ91">
        <v>26</v>
      </c>
      <c r="BR91">
        <v>0</v>
      </c>
      <c r="BS91">
        <v>1</v>
      </c>
      <c r="BT91">
        <v>1</v>
      </c>
      <c r="BU91">
        <v>1</v>
      </c>
      <c r="BV91">
        <v>1</v>
      </c>
      <c r="BW91">
        <v>1</v>
      </c>
      <c r="BX91">
        <v>1</v>
      </c>
      <c r="BY91" t="s">
        <v>3</v>
      </c>
      <c r="BZ91">
        <v>0</v>
      </c>
      <c r="CA91">
        <v>0</v>
      </c>
      <c r="CB91" t="s">
        <v>3</v>
      </c>
      <c r="CE91">
        <v>0</v>
      </c>
      <c r="CF91">
        <v>0</v>
      </c>
      <c r="CG91">
        <v>0</v>
      </c>
      <c r="CM91">
        <v>0</v>
      </c>
      <c r="CN91" t="s">
        <v>3</v>
      </c>
      <c r="CO91">
        <v>0</v>
      </c>
      <c r="CP91">
        <f t="shared" si="114"/>
        <v>4080.98</v>
      </c>
      <c r="CQ91">
        <f t="shared" si="115"/>
        <v>5299.9683999999997</v>
      </c>
      <c r="CR91">
        <f t="shared" si="116"/>
        <v>0</v>
      </c>
      <c r="CS91">
        <f t="shared" si="117"/>
        <v>0</v>
      </c>
      <c r="CT91">
        <f t="shared" si="118"/>
        <v>0</v>
      </c>
      <c r="CU91">
        <f t="shared" si="119"/>
        <v>0</v>
      </c>
      <c r="CV91">
        <f t="shared" si="120"/>
        <v>0</v>
      </c>
      <c r="CW91">
        <f t="shared" si="121"/>
        <v>0</v>
      </c>
      <c r="CX91">
        <f t="shared" si="122"/>
        <v>0</v>
      </c>
      <c r="CY91">
        <f t="shared" si="123"/>
        <v>0</v>
      </c>
      <c r="CZ91">
        <f t="shared" si="124"/>
        <v>0</v>
      </c>
      <c r="DC91" t="s">
        <v>3</v>
      </c>
      <c r="DD91" t="s">
        <v>3</v>
      </c>
      <c r="DE91" t="s">
        <v>3</v>
      </c>
      <c r="DF91" t="s">
        <v>3</v>
      </c>
      <c r="DG91" t="s">
        <v>3</v>
      </c>
      <c r="DH91" t="s">
        <v>3</v>
      </c>
      <c r="DI91" t="s">
        <v>3</v>
      </c>
      <c r="DJ91" t="s">
        <v>3</v>
      </c>
      <c r="DK91" t="s">
        <v>3</v>
      </c>
      <c r="DL91" t="s">
        <v>3</v>
      </c>
      <c r="DM91" t="s">
        <v>3</v>
      </c>
      <c r="DN91">
        <v>0</v>
      </c>
      <c r="DO91">
        <v>0</v>
      </c>
      <c r="DP91">
        <v>1</v>
      </c>
      <c r="DQ91">
        <v>1</v>
      </c>
      <c r="DU91">
        <v>1007</v>
      </c>
      <c r="DV91" t="s">
        <v>91</v>
      </c>
      <c r="DW91" t="s">
        <v>91</v>
      </c>
      <c r="DX91">
        <v>1</v>
      </c>
      <c r="DZ91" t="s">
        <v>3</v>
      </c>
      <c r="EA91" t="s">
        <v>3</v>
      </c>
      <c r="EB91" t="s">
        <v>3</v>
      </c>
      <c r="EC91" t="s">
        <v>3</v>
      </c>
      <c r="EE91">
        <v>48890661</v>
      </c>
      <c r="EF91">
        <v>26</v>
      </c>
      <c r="EG91" t="s">
        <v>45</v>
      </c>
      <c r="EH91">
        <v>0</v>
      </c>
      <c r="EI91" t="s">
        <v>3</v>
      </c>
      <c r="EJ91">
        <v>1</v>
      </c>
      <c r="EK91">
        <v>500001</v>
      </c>
      <c r="EL91" t="s">
        <v>124</v>
      </c>
      <c r="EM91" t="s">
        <v>125</v>
      </c>
      <c r="EO91" t="s">
        <v>3</v>
      </c>
      <c r="EQ91">
        <v>0</v>
      </c>
      <c r="ER91">
        <v>554.39</v>
      </c>
      <c r="ES91">
        <v>554.39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5</v>
      </c>
      <c r="FC91">
        <v>0</v>
      </c>
      <c r="FD91">
        <v>18</v>
      </c>
      <c r="FF91">
        <v>5300</v>
      </c>
      <c r="FQ91">
        <v>0</v>
      </c>
      <c r="FR91">
        <f t="shared" si="125"/>
        <v>0</v>
      </c>
      <c r="FS91">
        <v>0</v>
      </c>
      <c r="FX91">
        <v>0</v>
      </c>
      <c r="FY91">
        <v>0</v>
      </c>
      <c r="GA91" t="s">
        <v>308</v>
      </c>
      <c r="GD91">
        <v>1</v>
      </c>
      <c r="GF91">
        <v>-1912539096</v>
      </c>
      <c r="GG91">
        <v>2</v>
      </c>
      <c r="GH91">
        <v>3</v>
      </c>
      <c r="GI91">
        <v>4</v>
      </c>
      <c r="GJ91">
        <v>0</v>
      </c>
      <c r="GK91">
        <v>0</v>
      </c>
      <c r="GL91">
        <f t="shared" si="126"/>
        <v>0</v>
      </c>
      <c r="GM91">
        <f t="shared" si="127"/>
        <v>4080.98</v>
      </c>
      <c r="GN91">
        <f t="shared" si="128"/>
        <v>4080.98</v>
      </c>
      <c r="GO91">
        <f t="shared" si="129"/>
        <v>0</v>
      </c>
      <c r="GP91">
        <f t="shared" si="130"/>
        <v>0</v>
      </c>
      <c r="GR91">
        <v>1</v>
      </c>
      <c r="GS91">
        <v>1</v>
      </c>
      <c r="GT91">
        <v>0</v>
      </c>
      <c r="GU91" t="s">
        <v>3</v>
      </c>
      <c r="GV91">
        <f t="shared" si="131"/>
        <v>0</v>
      </c>
      <c r="GW91">
        <v>1</v>
      </c>
      <c r="GX91">
        <f t="shared" si="132"/>
        <v>0</v>
      </c>
      <c r="HA91">
        <v>0</v>
      </c>
      <c r="HB91">
        <v>0</v>
      </c>
      <c r="HC91">
        <f t="shared" si="133"/>
        <v>0</v>
      </c>
      <c r="HE91" t="s">
        <v>127</v>
      </c>
      <c r="HF91" t="s">
        <v>127</v>
      </c>
      <c r="HM91" t="s">
        <v>3</v>
      </c>
      <c r="HN91" t="s">
        <v>3</v>
      </c>
      <c r="HO91" t="s">
        <v>3</v>
      </c>
      <c r="HP91" t="s">
        <v>3</v>
      </c>
      <c r="HQ91" t="s">
        <v>3</v>
      </c>
      <c r="IK91">
        <v>0</v>
      </c>
    </row>
    <row r="92" spans="1:245" x14ac:dyDescent="0.2">
      <c r="A92">
        <v>17</v>
      </c>
      <c r="B92">
        <v>1</v>
      </c>
      <c r="C92">
        <f>ROW(SmtRes!A385)</f>
        <v>385</v>
      </c>
      <c r="D92">
        <f>ROW(EtalonRes!A385)</f>
        <v>385</v>
      </c>
      <c r="E92" t="s">
        <v>309</v>
      </c>
      <c r="F92" t="s">
        <v>310</v>
      </c>
      <c r="G92" t="s">
        <v>311</v>
      </c>
      <c r="H92" t="s">
        <v>312</v>
      </c>
      <c r="I92">
        <f>ROUND(17.7/100,9)</f>
        <v>0.17699999999999999</v>
      </c>
      <c r="J92">
        <v>0</v>
      </c>
      <c r="K92">
        <f>ROUND(17.7/100,9)</f>
        <v>0.17699999999999999</v>
      </c>
      <c r="O92">
        <f t="shared" si="100"/>
        <v>18069.16</v>
      </c>
      <c r="P92">
        <f t="shared" si="101"/>
        <v>56.31</v>
      </c>
      <c r="Q92">
        <f t="shared" si="102"/>
        <v>3170.21</v>
      </c>
      <c r="R92">
        <f t="shared" si="103"/>
        <v>125.4</v>
      </c>
      <c r="S92">
        <f t="shared" si="104"/>
        <v>14842.64</v>
      </c>
      <c r="T92">
        <f t="shared" si="105"/>
        <v>0</v>
      </c>
      <c r="U92">
        <f t="shared" si="106"/>
        <v>34.765932899999996</v>
      </c>
      <c r="V92">
        <f t="shared" si="107"/>
        <v>0.25280909999999995</v>
      </c>
      <c r="W92">
        <f t="shared" si="108"/>
        <v>0</v>
      </c>
      <c r="X92">
        <f t="shared" si="109"/>
        <v>14519</v>
      </c>
      <c r="Y92">
        <f t="shared" si="110"/>
        <v>8232.42</v>
      </c>
      <c r="AA92">
        <v>60075934</v>
      </c>
      <c r="AB92">
        <f t="shared" si="111"/>
        <v>3005.59</v>
      </c>
      <c r="AC92">
        <f>ROUND((SUM(SmtRes!BQ376:'SmtRes'!BQ385)),2)</f>
        <v>33.28</v>
      </c>
      <c r="AD92">
        <f>ROUND((((SUM(SmtRes!BR376:'SmtRes'!BR385))-(SUM(SmtRes!BS376:'SmtRes'!BS385)))+AE92),2)</f>
        <v>1259.55</v>
      </c>
      <c r="AE92">
        <f>ROUND((SUM(SmtRes!BS376:'SmtRes'!BS385)),2)</f>
        <v>14.47</v>
      </c>
      <c r="AF92">
        <f>ROUND((SUM(SmtRes!BT376:'SmtRes'!BT385)),2)</f>
        <v>1712.76</v>
      </c>
      <c r="AG92">
        <f t="shared" si="112"/>
        <v>0</v>
      </c>
      <c r="AH92">
        <f>(SUM(SmtRes!BU376:'SmtRes'!BU385))</f>
        <v>196.4177</v>
      </c>
      <c r="AI92">
        <f>(SUM(SmtRes!BV376:'SmtRes'!BV385))</f>
        <v>1.4282999999999999</v>
      </c>
      <c r="AJ92">
        <f t="shared" si="113"/>
        <v>0</v>
      </c>
      <c r="AK92">
        <v>2280.7813530000003</v>
      </c>
      <c r="AL92">
        <v>33.284452999999999</v>
      </c>
      <c r="AM92">
        <v>952.40250000000003</v>
      </c>
      <c r="AN92">
        <v>10.940400000000002</v>
      </c>
      <c r="AO92">
        <v>1295.0944000000002</v>
      </c>
      <c r="AP92">
        <v>0</v>
      </c>
      <c r="AQ92">
        <v>148.52000000000001</v>
      </c>
      <c r="AR92">
        <v>1.08</v>
      </c>
      <c r="AS92">
        <v>0</v>
      </c>
      <c r="AT92">
        <v>97</v>
      </c>
      <c r="AU92">
        <v>55</v>
      </c>
      <c r="AV92">
        <v>1</v>
      </c>
      <c r="AW92">
        <v>1</v>
      </c>
      <c r="AZ92">
        <v>1</v>
      </c>
      <c r="BA92">
        <v>48.96</v>
      </c>
      <c r="BB92">
        <v>14.22</v>
      </c>
      <c r="BC92">
        <v>9.56</v>
      </c>
      <c r="BD92" t="s">
        <v>3</v>
      </c>
      <c r="BE92" t="s">
        <v>3</v>
      </c>
      <c r="BF92" t="s">
        <v>3</v>
      </c>
      <c r="BG92" t="s">
        <v>3</v>
      </c>
      <c r="BH92">
        <v>0</v>
      </c>
      <c r="BI92">
        <v>1</v>
      </c>
      <c r="BJ92" t="s">
        <v>313</v>
      </c>
      <c r="BM92">
        <v>26001</v>
      </c>
      <c r="BN92">
        <v>0</v>
      </c>
      <c r="BO92" t="s">
        <v>17</v>
      </c>
      <c r="BP92">
        <v>1</v>
      </c>
      <c r="BQ92">
        <v>2</v>
      </c>
      <c r="BR92">
        <v>0</v>
      </c>
      <c r="BS92">
        <v>48.96</v>
      </c>
      <c r="BT92">
        <v>1</v>
      </c>
      <c r="BU92">
        <v>1</v>
      </c>
      <c r="BV92">
        <v>1</v>
      </c>
      <c r="BW92">
        <v>1</v>
      </c>
      <c r="BX92">
        <v>1</v>
      </c>
      <c r="BY92" t="s">
        <v>3</v>
      </c>
      <c r="BZ92">
        <v>97</v>
      </c>
      <c r="CA92">
        <v>55</v>
      </c>
      <c r="CB92" t="s">
        <v>3</v>
      </c>
      <c r="CE92">
        <v>0</v>
      </c>
      <c r="CF92">
        <v>0</v>
      </c>
      <c r="CG92">
        <v>0</v>
      </c>
      <c r="CM92">
        <v>0</v>
      </c>
      <c r="CN92" t="s">
        <v>1083</v>
      </c>
      <c r="CO92">
        <v>0</v>
      </c>
      <c r="CP92">
        <f t="shared" si="114"/>
        <v>18069.16</v>
      </c>
      <c r="CQ92">
        <f t="shared" si="115"/>
        <v>318.15680000000003</v>
      </c>
      <c r="CR92">
        <f t="shared" si="116"/>
        <v>17910.800999999999</v>
      </c>
      <c r="CS92">
        <f t="shared" si="117"/>
        <v>708.45120000000009</v>
      </c>
      <c r="CT92">
        <f t="shared" si="118"/>
        <v>83856.729600000006</v>
      </c>
      <c r="CU92">
        <f t="shared" si="119"/>
        <v>0</v>
      </c>
      <c r="CV92">
        <f t="shared" si="120"/>
        <v>196.4177</v>
      </c>
      <c r="CW92">
        <f t="shared" si="121"/>
        <v>1.4282999999999999</v>
      </c>
      <c r="CX92">
        <f t="shared" si="122"/>
        <v>0</v>
      </c>
      <c r="CY92">
        <f t="shared" si="123"/>
        <v>14518.998799999999</v>
      </c>
      <c r="CZ92">
        <f t="shared" si="124"/>
        <v>8232.4219999999987</v>
      </c>
      <c r="DC92" t="s">
        <v>3</v>
      </c>
      <c r="DD92" t="s">
        <v>3</v>
      </c>
      <c r="DE92" t="s">
        <v>93</v>
      </c>
      <c r="DF92" t="s">
        <v>117</v>
      </c>
      <c r="DG92" t="s">
        <v>117</v>
      </c>
      <c r="DH92" t="s">
        <v>3</v>
      </c>
      <c r="DI92" t="s">
        <v>93</v>
      </c>
      <c r="DJ92" t="s">
        <v>93</v>
      </c>
      <c r="DK92" t="s">
        <v>3</v>
      </c>
      <c r="DL92" t="s">
        <v>3</v>
      </c>
      <c r="DM92" t="s">
        <v>3</v>
      </c>
      <c r="DN92">
        <v>0</v>
      </c>
      <c r="DO92">
        <v>0</v>
      </c>
      <c r="DP92">
        <v>1</v>
      </c>
      <c r="DQ92">
        <v>1</v>
      </c>
      <c r="DU92">
        <v>1005</v>
      </c>
      <c r="DV92" t="s">
        <v>312</v>
      </c>
      <c r="DW92" t="s">
        <v>312</v>
      </c>
      <c r="DX92">
        <v>100</v>
      </c>
      <c r="DZ92" t="s">
        <v>3</v>
      </c>
      <c r="EA92" t="s">
        <v>3</v>
      </c>
      <c r="EB92" t="s">
        <v>3</v>
      </c>
      <c r="EC92" t="s">
        <v>3</v>
      </c>
      <c r="EE92">
        <v>48890768</v>
      </c>
      <c r="EF92">
        <v>2</v>
      </c>
      <c r="EG92" t="s">
        <v>21</v>
      </c>
      <c r="EH92">
        <v>20</v>
      </c>
      <c r="EI92" t="s">
        <v>302</v>
      </c>
      <c r="EJ92">
        <v>1</v>
      </c>
      <c r="EK92">
        <v>26001</v>
      </c>
      <c r="EL92" t="s">
        <v>302</v>
      </c>
      <c r="EM92" t="s">
        <v>303</v>
      </c>
      <c r="EO92" t="s">
        <v>118</v>
      </c>
      <c r="EQ92">
        <v>770</v>
      </c>
      <c r="ER92">
        <v>2715.57</v>
      </c>
      <c r="ES92">
        <v>468.08</v>
      </c>
      <c r="ET92">
        <v>952.4</v>
      </c>
      <c r="EU92">
        <v>10.94</v>
      </c>
      <c r="EV92">
        <v>1295.0899999999999</v>
      </c>
      <c r="EW92">
        <v>148.52000000000001</v>
      </c>
      <c r="EX92">
        <v>1.08</v>
      </c>
      <c r="EY92">
        <v>0</v>
      </c>
      <c r="FQ92">
        <v>0</v>
      </c>
      <c r="FR92">
        <f t="shared" si="125"/>
        <v>0</v>
      </c>
      <c r="FS92">
        <v>0</v>
      </c>
      <c r="FX92">
        <v>97</v>
      </c>
      <c r="FY92">
        <v>55</v>
      </c>
      <c r="GA92" t="s">
        <v>3</v>
      </c>
      <c r="GD92">
        <v>1</v>
      </c>
      <c r="GF92">
        <v>653619063</v>
      </c>
      <c r="GG92">
        <v>2</v>
      </c>
      <c r="GH92">
        <v>1</v>
      </c>
      <c r="GI92">
        <v>4</v>
      </c>
      <c r="GJ92">
        <v>0</v>
      </c>
      <c r="GK92">
        <v>0</v>
      </c>
      <c r="GL92">
        <f t="shared" si="126"/>
        <v>0</v>
      </c>
      <c r="GM92">
        <f t="shared" si="127"/>
        <v>40820.58</v>
      </c>
      <c r="GN92">
        <f t="shared" si="128"/>
        <v>40820.58</v>
      </c>
      <c r="GO92">
        <f t="shared" si="129"/>
        <v>0</v>
      </c>
      <c r="GP92">
        <f t="shared" si="130"/>
        <v>0</v>
      </c>
      <c r="GR92">
        <v>0</v>
      </c>
      <c r="GS92">
        <v>3</v>
      </c>
      <c r="GT92">
        <v>0</v>
      </c>
      <c r="GU92" t="s">
        <v>3</v>
      </c>
      <c r="GV92">
        <f t="shared" si="131"/>
        <v>0</v>
      </c>
      <c r="GW92">
        <v>1</v>
      </c>
      <c r="GX92">
        <f t="shared" si="132"/>
        <v>0</v>
      </c>
      <c r="HA92">
        <v>0</v>
      </c>
      <c r="HB92">
        <v>0</v>
      </c>
      <c r="HC92">
        <f t="shared" si="133"/>
        <v>0</v>
      </c>
      <c r="HE92" t="s">
        <v>3</v>
      </c>
      <c r="HF92" t="s">
        <v>3</v>
      </c>
      <c r="HM92" t="s">
        <v>3</v>
      </c>
      <c r="HN92" t="s">
        <v>3</v>
      </c>
      <c r="HO92" t="s">
        <v>3</v>
      </c>
      <c r="HP92" t="s">
        <v>3</v>
      </c>
      <c r="HQ92" t="s">
        <v>3</v>
      </c>
      <c r="IK92">
        <v>0</v>
      </c>
    </row>
    <row r="93" spans="1:245" x14ac:dyDescent="0.2">
      <c r="A93">
        <v>17</v>
      </c>
      <c r="B93">
        <v>1</v>
      </c>
      <c r="E93" t="s">
        <v>314</v>
      </c>
      <c r="F93" t="s">
        <v>315</v>
      </c>
      <c r="G93" t="s">
        <v>316</v>
      </c>
      <c r="H93" t="s">
        <v>317</v>
      </c>
      <c r="I93">
        <v>21.594000000000001</v>
      </c>
      <c r="J93">
        <v>0</v>
      </c>
      <c r="K93">
        <v>21.594000000000001</v>
      </c>
      <c r="O93">
        <f t="shared" si="100"/>
        <v>5592.42</v>
      </c>
      <c r="P93">
        <f t="shared" si="101"/>
        <v>5592.42</v>
      </c>
      <c r="Q93">
        <f t="shared" si="102"/>
        <v>0</v>
      </c>
      <c r="R93">
        <f t="shared" si="103"/>
        <v>0</v>
      </c>
      <c r="S93">
        <f t="shared" si="104"/>
        <v>0</v>
      </c>
      <c r="T93">
        <f t="shared" si="105"/>
        <v>0</v>
      </c>
      <c r="U93">
        <f t="shared" si="106"/>
        <v>0</v>
      </c>
      <c r="V93">
        <f t="shared" si="107"/>
        <v>0</v>
      </c>
      <c r="W93">
        <f t="shared" si="108"/>
        <v>0</v>
      </c>
      <c r="X93">
        <f t="shared" si="109"/>
        <v>0</v>
      </c>
      <c r="Y93">
        <f t="shared" si="110"/>
        <v>0</v>
      </c>
      <c r="AA93">
        <v>60075934</v>
      </c>
      <c r="AB93">
        <f t="shared" si="111"/>
        <v>27.09</v>
      </c>
      <c r="AC93">
        <f>ROUND((ES93),2)</f>
        <v>27.09</v>
      </c>
      <c r="AD93">
        <f>ROUND((((ET93)-(EU93))+AE93),2)</f>
        <v>0</v>
      </c>
      <c r="AE93">
        <f>ROUND((EU93),2)</f>
        <v>0</v>
      </c>
      <c r="AF93">
        <f>ROUND((EV93),2)</f>
        <v>0</v>
      </c>
      <c r="AG93">
        <f t="shared" si="112"/>
        <v>0</v>
      </c>
      <c r="AH93">
        <f>(EW93)</f>
        <v>0</v>
      </c>
      <c r="AI93">
        <f>(EX93)</f>
        <v>0</v>
      </c>
      <c r="AJ93">
        <f t="shared" si="113"/>
        <v>0</v>
      </c>
      <c r="AK93">
        <v>27.09</v>
      </c>
      <c r="AL93">
        <v>27.09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1</v>
      </c>
      <c r="AW93">
        <v>1</v>
      </c>
      <c r="AZ93">
        <v>1</v>
      </c>
      <c r="BA93">
        <v>1</v>
      </c>
      <c r="BB93">
        <v>1</v>
      </c>
      <c r="BC93">
        <v>9.56</v>
      </c>
      <c r="BD93" t="s">
        <v>3</v>
      </c>
      <c r="BE93" t="s">
        <v>3</v>
      </c>
      <c r="BF93" t="s">
        <v>3</v>
      </c>
      <c r="BG93" t="s">
        <v>3</v>
      </c>
      <c r="BH93">
        <v>3</v>
      </c>
      <c r="BI93">
        <v>1</v>
      </c>
      <c r="BJ93" t="s">
        <v>318</v>
      </c>
      <c r="BM93">
        <v>500001</v>
      </c>
      <c r="BN93">
        <v>0</v>
      </c>
      <c r="BO93" t="s">
        <v>17</v>
      </c>
      <c r="BP93">
        <v>1</v>
      </c>
      <c r="BQ93">
        <v>26</v>
      </c>
      <c r="BR93">
        <v>0</v>
      </c>
      <c r="BS93">
        <v>1</v>
      </c>
      <c r="BT93">
        <v>1</v>
      </c>
      <c r="BU93">
        <v>1</v>
      </c>
      <c r="BV93">
        <v>1</v>
      </c>
      <c r="BW93">
        <v>1</v>
      </c>
      <c r="BX93">
        <v>1</v>
      </c>
      <c r="BY93" t="s">
        <v>3</v>
      </c>
      <c r="BZ93">
        <v>0</v>
      </c>
      <c r="CA93">
        <v>0</v>
      </c>
      <c r="CB93" t="s">
        <v>3</v>
      </c>
      <c r="CE93">
        <v>0</v>
      </c>
      <c r="CF93">
        <v>0</v>
      </c>
      <c r="CG93">
        <v>0</v>
      </c>
      <c r="CM93">
        <v>0</v>
      </c>
      <c r="CN93" t="s">
        <v>3</v>
      </c>
      <c r="CO93">
        <v>0</v>
      </c>
      <c r="CP93">
        <f t="shared" si="114"/>
        <v>5592.42</v>
      </c>
      <c r="CQ93">
        <f t="shared" si="115"/>
        <v>258.98040000000003</v>
      </c>
      <c r="CR93">
        <f t="shared" si="116"/>
        <v>0</v>
      </c>
      <c r="CS93">
        <f t="shared" si="117"/>
        <v>0</v>
      </c>
      <c r="CT93">
        <f t="shared" si="118"/>
        <v>0</v>
      </c>
      <c r="CU93">
        <f t="shared" si="119"/>
        <v>0</v>
      </c>
      <c r="CV93">
        <f t="shared" si="120"/>
        <v>0</v>
      </c>
      <c r="CW93">
        <f t="shared" si="121"/>
        <v>0</v>
      </c>
      <c r="CX93">
        <f t="shared" si="122"/>
        <v>0</v>
      </c>
      <c r="CY93">
        <f t="shared" si="123"/>
        <v>0</v>
      </c>
      <c r="CZ93">
        <f t="shared" si="124"/>
        <v>0</v>
      </c>
      <c r="DC93" t="s">
        <v>3</v>
      </c>
      <c r="DD93" t="s">
        <v>3</v>
      </c>
      <c r="DE93" t="s">
        <v>3</v>
      </c>
      <c r="DF93" t="s">
        <v>3</v>
      </c>
      <c r="DG93" t="s">
        <v>3</v>
      </c>
      <c r="DH93" t="s">
        <v>3</v>
      </c>
      <c r="DI93" t="s">
        <v>3</v>
      </c>
      <c r="DJ93" t="s">
        <v>3</v>
      </c>
      <c r="DK93" t="s">
        <v>3</v>
      </c>
      <c r="DL93" t="s">
        <v>3</v>
      </c>
      <c r="DM93" t="s">
        <v>3</v>
      </c>
      <c r="DN93">
        <v>0</v>
      </c>
      <c r="DO93">
        <v>0</v>
      </c>
      <c r="DP93">
        <v>1</v>
      </c>
      <c r="DQ93">
        <v>1</v>
      </c>
      <c r="DU93">
        <v>1005</v>
      </c>
      <c r="DV93" t="s">
        <v>317</v>
      </c>
      <c r="DW93" t="s">
        <v>317</v>
      </c>
      <c r="DX93">
        <v>1</v>
      </c>
      <c r="DZ93" t="s">
        <v>3</v>
      </c>
      <c r="EA93" t="s">
        <v>3</v>
      </c>
      <c r="EB93" t="s">
        <v>3</v>
      </c>
      <c r="EC93" t="s">
        <v>3</v>
      </c>
      <c r="EE93">
        <v>48890661</v>
      </c>
      <c r="EF93">
        <v>26</v>
      </c>
      <c r="EG93" t="s">
        <v>45</v>
      </c>
      <c r="EH93">
        <v>0</v>
      </c>
      <c r="EI93" t="s">
        <v>3</v>
      </c>
      <c r="EJ93">
        <v>1</v>
      </c>
      <c r="EK93">
        <v>500001</v>
      </c>
      <c r="EL93" t="s">
        <v>124</v>
      </c>
      <c r="EM93" t="s">
        <v>125</v>
      </c>
      <c r="EO93" t="s">
        <v>3</v>
      </c>
      <c r="EQ93">
        <v>0</v>
      </c>
      <c r="ER93">
        <v>27.09</v>
      </c>
      <c r="ES93">
        <v>27.09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5</v>
      </c>
      <c r="FC93">
        <v>0</v>
      </c>
      <c r="FD93">
        <v>18</v>
      </c>
      <c r="FF93">
        <v>259</v>
      </c>
      <c r="FQ93">
        <v>0</v>
      </c>
      <c r="FR93">
        <f t="shared" si="125"/>
        <v>0</v>
      </c>
      <c r="FS93">
        <v>0</v>
      </c>
      <c r="FX93">
        <v>0</v>
      </c>
      <c r="FY93">
        <v>0</v>
      </c>
      <c r="GA93" t="s">
        <v>319</v>
      </c>
      <c r="GD93">
        <v>1</v>
      </c>
      <c r="GF93">
        <v>1614876606</v>
      </c>
      <c r="GG93">
        <v>2</v>
      </c>
      <c r="GH93">
        <v>3</v>
      </c>
      <c r="GI93">
        <v>4</v>
      </c>
      <c r="GJ93">
        <v>0</v>
      </c>
      <c r="GK93">
        <v>0</v>
      </c>
      <c r="GL93">
        <f t="shared" si="126"/>
        <v>0</v>
      </c>
      <c r="GM93">
        <f t="shared" si="127"/>
        <v>5592.42</v>
      </c>
      <c r="GN93">
        <f t="shared" si="128"/>
        <v>5592.42</v>
      </c>
      <c r="GO93">
        <f t="shared" si="129"/>
        <v>0</v>
      </c>
      <c r="GP93">
        <f t="shared" si="130"/>
        <v>0</v>
      </c>
      <c r="GR93">
        <v>1</v>
      </c>
      <c r="GS93">
        <v>1</v>
      </c>
      <c r="GT93">
        <v>0</v>
      </c>
      <c r="GU93" t="s">
        <v>3</v>
      </c>
      <c r="GV93">
        <f t="shared" si="131"/>
        <v>0</v>
      </c>
      <c r="GW93">
        <v>1</v>
      </c>
      <c r="GX93">
        <f t="shared" si="132"/>
        <v>0</v>
      </c>
      <c r="HA93">
        <v>0</v>
      </c>
      <c r="HB93">
        <v>0</v>
      </c>
      <c r="HC93">
        <f t="shared" si="133"/>
        <v>0</v>
      </c>
      <c r="HE93" t="s">
        <v>127</v>
      </c>
      <c r="HF93" t="s">
        <v>127</v>
      </c>
      <c r="HM93" t="s">
        <v>3</v>
      </c>
      <c r="HN93" t="s">
        <v>3</v>
      </c>
      <c r="HO93" t="s">
        <v>3</v>
      </c>
      <c r="HP93" t="s">
        <v>3</v>
      </c>
      <c r="HQ93" t="s">
        <v>3</v>
      </c>
      <c r="IK93">
        <v>0</v>
      </c>
    </row>
    <row r="94" spans="1:245" x14ac:dyDescent="0.2">
      <c r="A94">
        <v>17</v>
      </c>
      <c r="B94">
        <v>1</v>
      </c>
      <c r="C94">
        <f>ROW(SmtRes!A396)</f>
        <v>396</v>
      </c>
      <c r="D94">
        <f>ROW(EtalonRes!A396)</f>
        <v>396</v>
      </c>
      <c r="E94" t="s">
        <v>320</v>
      </c>
      <c r="F94" t="s">
        <v>321</v>
      </c>
      <c r="G94" t="s">
        <v>1087</v>
      </c>
      <c r="H94" t="s">
        <v>91</v>
      </c>
      <c r="I94">
        <v>1.47</v>
      </c>
      <c r="J94">
        <v>0</v>
      </c>
      <c r="K94">
        <v>1.47</v>
      </c>
      <c r="O94">
        <f t="shared" si="100"/>
        <v>13903.56</v>
      </c>
      <c r="P94">
        <f t="shared" si="101"/>
        <v>989.91</v>
      </c>
      <c r="Q94">
        <f t="shared" si="102"/>
        <v>1235.5999999999999</v>
      </c>
      <c r="R94">
        <f t="shared" si="103"/>
        <v>491.56</v>
      </c>
      <c r="S94">
        <f t="shared" si="104"/>
        <v>11678.05</v>
      </c>
      <c r="T94">
        <f t="shared" si="105"/>
        <v>0</v>
      </c>
      <c r="U94">
        <f t="shared" si="106"/>
        <v>28.772309999999994</v>
      </c>
      <c r="V94">
        <f t="shared" si="107"/>
        <v>0.99147824999999967</v>
      </c>
      <c r="W94">
        <f t="shared" si="108"/>
        <v>0</v>
      </c>
      <c r="X94">
        <f t="shared" si="109"/>
        <v>11804.52</v>
      </c>
      <c r="Y94">
        <f t="shared" si="110"/>
        <v>6693.29</v>
      </c>
      <c r="AA94">
        <v>60075934</v>
      </c>
      <c r="AB94">
        <f t="shared" si="111"/>
        <v>291.81</v>
      </c>
      <c r="AC94">
        <f>ROUND((SUM(SmtRes!BQ386:'SmtRes'!BQ396)),2)</f>
        <v>70.44</v>
      </c>
      <c r="AD94">
        <f>ROUND((((SUM(SmtRes!BR386:'SmtRes'!BR396))-(SUM(SmtRes!BS386:'SmtRes'!BS396)))+AE94),2)</f>
        <v>59.11</v>
      </c>
      <c r="AE94">
        <f>ROUND((SUM(SmtRes!BS386:'SmtRes'!BS396)),2)</f>
        <v>6.83</v>
      </c>
      <c r="AF94">
        <f>ROUND((SUM(SmtRes!BT386:'SmtRes'!BT396)),2)</f>
        <v>162.26</v>
      </c>
      <c r="AG94">
        <f t="shared" si="112"/>
        <v>0</v>
      </c>
      <c r="AH94">
        <f>(SUM(SmtRes!BU386:'SmtRes'!BU396))</f>
        <v>19.572999999999997</v>
      </c>
      <c r="AI94">
        <f>(SUM(SmtRes!BV386:'SmtRes'!BV396))</f>
        <v>0.67447499999999982</v>
      </c>
      <c r="AJ94">
        <f t="shared" si="113"/>
        <v>0</v>
      </c>
      <c r="AK94">
        <v>237.83105999999998</v>
      </c>
      <c r="AL94">
        <v>70.444159999999997</v>
      </c>
      <c r="AM94">
        <v>44.694900000000004</v>
      </c>
      <c r="AN94">
        <v>5.1663000000000006</v>
      </c>
      <c r="AO94">
        <v>122.69199999999999</v>
      </c>
      <c r="AP94">
        <v>0</v>
      </c>
      <c r="AQ94">
        <v>14.8</v>
      </c>
      <c r="AR94">
        <v>0.51</v>
      </c>
      <c r="AS94">
        <v>0</v>
      </c>
      <c r="AT94">
        <v>97</v>
      </c>
      <c r="AU94">
        <v>55</v>
      </c>
      <c r="AV94">
        <v>1</v>
      </c>
      <c r="AW94">
        <v>1</v>
      </c>
      <c r="AZ94">
        <v>1</v>
      </c>
      <c r="BA94">
        <v>48.96</v>
      </c>
      <c r="BB94">
        <v>14.22</v>
      </c>
      <c r="BC94">
        <v>9.56</v>
      </c>
      <c r="BD94" t="s">
        <v>3</v>
      </c>
      <c r="BE94" t="s">
        <v>3</v>
      </c>
      <c r="BF94" t="s">
        <v>3</v>
      </c>
      <c r="BG94" t="s">
        <v>3</v>
      </c>
      <c r="BH94">
        <v>0</v>
      </c>
      <c r="BI94">
        <v>1</v>
      </c>
      <c r="BJ94" t="s">
        <v>322</v>
      </c>
      <c r="BM94">
        <v>26001</v>
      </c>
      <c r="BN94">
        <v>0</v>
      </c>
      <c r="BO94" t="s">
        <v>17</v>
      </c>
      <c r="BP94">
        <v>1</v>
      </c>
      <c r="BQ94">
        <v>2</v>
      </c>
      <c r="BR94">
        <v>0</v>
      </c>
      <c r="BS94">
        <v>48.96</v>
      </c>
      <c r="BT94">
        <v>1</v>
      </c>
      <c r="BU94">
        <v>1</v>
      </c>
      <c r="BV94">
        <v>1</v>
      </c>
      <c r="BW94">
        <v>1</v>
      </c>
      <c r="BX94">
        <v>1</v>
      </c>
      <c r="BY94" t="s">
        <v>3</v>
      </c>
      <c r="BZ94">
        <v>97</v>
      </c>
      <c r="CA94">
        <v>55</v>
      </c>
      <c r="CB94" t="s">
        <v>3</v>
      </c>
      <c r="CE94">
        <v>0</v>
      </c>
      <c r="CF94">
        <v>0</v>
      </c>
      <c r="CG94">
        <v>0</v>
      </c>
      <c r="CM94">
        <v>0</v>
      </c>
      <c r="CN94" t="s">
        <v>1083</v>
      </c>
      <c r="CO94">
        <v>0</v>
      </c>
      <c r="CP94">
        <f t="shared" si="114"/>
        <v>13903.56</v>
      </c>
      <c r="CQ94">
        <f t="shared" si="115"/>
        <v>673.40639999999996</v>
      </c>
      <c r="CR94">
        <f t="shared" si="116"/>
        <v>840.54420000000005</v>
      </c>
      <c r="CS94">
        <f t="shared" si="117"/>
        <v>334.39679999999998</v>
      </c>
      <c r="CT94">
        <f t="shared" si="118"/>
        <v>7944.2496000000001</v>
      </c>
      <c r="CU94">
        <f t="shared" si="119"/>
        <v>0</v>
      </c>
      <c r="CV94">
        <f t="shared" si="120"/>
        <v>19.572999999999997</v>
      </c>
      <c r="CW94">
        <f t="shared" si="121"/>
        <v>0.67447499999999982</v>
      </c>
      <c r="CX94">
        <f t="shared" si="122"/>
        <v>0</v>
      </c>
      <c r="CY94">
        <f t="shared" si="123"/>
        <v>11804.521699999999</v>
      </c>
      <c r="CZ94">
        <f t="shared" si="124"/>
        <v>6693.285499999999</v>
      </c>
      <c r="DC94" t="s">
        <v>3</v>
      </c>
      <c r="DD94" t="s">
        <v>3</v>
      </c>
      <c r="DE94" t="s">
        <v>93</v>
      </c>
      <c r="DF94" t="s">
        <v>117</v>
      </c>
      <c r="DG94" t="s">
        <v>117</v>
      </c>
      <c r="DH94" t="s">
        <v>3</v>
      </c>
      <c r="DI94" t="s">
        <v>93</v>
      </c>
      <c r="DJ94" t="s">
        <v>93</v>
      </c>
      <c r="DK94" t="s">
        <v>3</v>
      </c>
      <c r="DL94" t="s">
        <v>3</v>
      </c>
      <c r="DM94" t="s">
        <v>3</v>
      </c>
      <c r="DN94">
        <v>0</v>
      </c>
      <c r="DO94">
        <v>0</v>
      </c>
      <c r="DP94">
        <v>1</v>
      </c>
      <c r="DQ94">
        <v>1</v>
      </c>
      <c r="DU94">
        <v>1007</v>
      </c>
      <c r="DV94" t="s">
        <v>91</v>
      </c>
      <c r="DW94" t="s">
        <v>91</v>
      </c>
      <c r="DX94">
        <v>1</v>
      </c>
      <c r="DZ94" t="s">
        <v>3</v>
      </c>
      <c r="EA94" t="s">
        <v>3</v>
      </c>
      <c r="EB94" t="s">
        <v>3</v>
      </c>
      <c r="EC94" t="s">
        <v>3</v>
      </c>
      <c r="EE94">
        <v>48890768</v>
      </c>
      <c r="EF94">
        <v>2</v>
      </c>
      <c r="EG94" t="s">
        <v>21</v>
      </c>
      <c r="EH94">
        <v>20</v>
      </c>
      <c r="EI94" t="s">
        <v>302</v>
      </c>
      <c r="EJ94">
        <v>1</v>
      </c>
      <c r="EK94">
        <v>26001</v>
      </c>
      <c r="EL94" t="s">
        <v>302</v>
      </c>
      <c r="EM94" t="s">
        <v>303</v>
      </c>
      <c r="EO94" t="s">
        <v>118</v>
      </c>
      <c r="EQ94">
        <v>770</v>
      </c>
      <c r="ER94">
        <v>285.29000000000002</v>
      </c>
      <c r="ES94">
        <v>117.91</v>
      </c>
      <c r="ET94">
        <v>44.69</v>
      </c>
      <c r="EU94">
        <v>5.17</v>
      </c>
      <c r="EV94">
        <v>122.69</v>
      </c>
      <c r="EW94">
        <v>14.8</v>
      </c>
      <c r="EX94">
        <v>0.51</v>
      </c>
      <c r="EY94">
        <v>0</v>
      </c>
      <c r="FQ94">
        <v>0</v>
      </c>
      <c r="FR94">
        <f t="shared" si="125"/>
        <v>0</v>
      </c>
      <c r="FS94">
        <v>0</v>
      </c>
      <c r="FX94">
        <v>97</v>
      </c>
      <c r="FY94">
        <v>55</v>
      </c>
      <c r="GA94" t="s">
        <v>3</v>
      </c>
      <c r="GD94">
        <v>1</v>
      </c>
      <c r="GF94">
        <v>458987474</v>
      </c>
      <c r="GG94">
        <v>2</v>
      </c>
      <c r="GH94">
        <v>1</v>
      </c>
      <c r="GI94">
        <v>4</v>
      </c>
      <c r="GJ94">
        <v>0</v>
      </c>
      <c r="GK94">
        <v>0</v>
      </c>
      <c r="GL94">
        <f t="shared" si="126"/>
        <v>0</v>
      </c>
      <c r="GM94">
        <f t="shared" si="127"/>
        <v>32401.37</v>
      </c>
      <c r="GN94">
        <f t="shared" si="128"/>
        <v>32401.37</v>
      </c>
      <c r="GO94">
        <f t="shared" si="129"/>
        <v>0</v>
      </c>
      <c r="GP94">
        <f t="shared" si="130"/>
        <v>0</v>
      </c>
      <c r="GR94">
        <v>0</v>
      </c>
      <c r="GS94">
        <v>3</v>
      </c>
      <c r="GT94">
        <v>0</v>
      </c>
      <c r="GU94" t="s">
        <v>3</v>
      </c>
      <c r="GV94">
        <f t="shared" si="131"/>
        <v>0</v>
      </c>
      <c r="GW94">
        <v>1</v>
      </c>
      <c r="GX94">
        <f t="shared" si="132"/>
        <v>0</v>
      </c>
      <c r="HA94">
        <v>0</v>
      </c>
      <c r="HB94">
        <v>0</v>
      </c>
      <c r="HC94">
        <f t="shared" si="133"/>
        <v>0</v>
      </c>
      <c r="HE94" t="s">
        <v>3</v>
      </c>
      <c r="HF94" t="s">
        <v>3</v>
      </c>
      <c r="HM94" t="s">
        <v>3</v>
      </c>
      <c r="HN94" t="s">
        <v>3</v>
      </c>
      <c r="HO94" t="s">
        <v>3</v>
      </c>
      <c r="HP94" t="s">
        <v>3</v>
      </c>
      <c r="HQ94" t="s">
        <v>3</v>
      </c>
      <c r="IK94">
        <v>0</v>
      </c>
    </row>
    <row r="95" spans="1:245" x14ac:dyDescent="0.2">
      <c r="A95">
        <v>17</v>
      </c>
      <c r="B95">
        <v>1</v>
      </c>
      <c r="E95" t="s">
        <v>323</v>
      </c>
      <c r="F95" t="s">
        <v>305</v>
      </c>
      <c r="G95" t="s">
        <v>306</v>
      </c>
      <c r="H95" t="s">
        <v>91</v>
      </c>
      <c r="I95">
        <v>1.59</v>
      </c>
      <c r="J95">
        <v>0</v>
      </c>
      <c r="K95">
        <v>1.59</v>
      </c>
      <c r="O95">
        <f t="shared" si="100"/>
        <v>8426.9500000000007</v>
      </c>
      <c r="P95">
        <f t="shared" si="101"/>
        <v>8426.9500000000007</v>
      </c>
      <c r="Q95">
        <f t="shared" si="102"/>
        <v>0</v>
      </c>
      <c r="R95">
        <f t="shared" si="103"/>
        <v>0</v>
      </c>
      <c r="S95">
        <f t="shared" si="104"/>
        <v>0</v>
      </c>
      <c r="T95">
        <f t="shared" si="105"/>
        <v>0</v>
      </c>
      <c r="U95">
        <f t="shared" si="106"/>
        <v>0</v>
      </c>
      <c r="V95">
        <f t="shared" si="107"/>
        <v>0</v>
      </c>
      <c r="W95">
        <f t="shared" si="108"/>
        <v>0</v>
      </c>
      <c r="X95">
        <f t="shared" si="109"/>
        <v>0</v>
      </c>
      <c r="Y95">
        <f t="shared" si="110"/>
        <v>0</v>
      </c>
      <c r="AA95">
        <v>60075934</v>
      </c>
      <c r="AB95">
        <f t="shared" si="111"/>
        <v>554.39</v>
      </c>
      <c r="AC95">
        <f>ROUND((ES95),2)</f>
        <v>554.39</v>
      </c>
      <c r="AD95">
        <f>ROUND((((ET95)-(EU95))+AE95),2)</f>
        <v>0</v>
      </c>
      <c r="AE95">
        <f>ROUND((EU95),2)</f>
        <v>0</v>
      </c>
      <c r="AF95">
        <f>ROUND((EV95),2)</f>
        <v>0</v>
      </c>
      <c r="AG95">
        <f t="shared" si="112"/>
        <v>0</v>
      </c>
      <c r="AH95">
        <f>(EW95)</f>
        <v>0</v>
      </c>
      <c r="AI95">
        <f>(EX95)</f>
        <v>0</v>
      </c>
      <c r="AJ95">
        <f t="shared" si="113"/>
        <v>0</v>
      </c>
      <c r="AK95">
        <v>554.39</v>
      </c>
      <c r="AL95">
        <v>554.39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1</v>
      </c>
      <c r="AW95">
        <v>1</v>
      </c>
      <c r="AZ95">
        <v>1</v>
      </c>
      <c r="BA95">
        <v>1</v>
      </c>
      <c r="BB95">
        <v>1</v>
      </c>
      <c r="BC95">
        <v>9.56</v>
      </c>
      <c r="BD95" t="s">
        <v>3</v>
      </c>
      <c r="BE95" t="s">
        <v>3</v>
      </c>
      <c r="BF95" t="s">
        <v>3</v>
      </c>
      <c r="BG95" t="s">
        <v>3</v>
      </c>
      <c r="BH95">
        <v>3</v>
      </c>
      <c r="BI95">
        <v>1</v>
      </c>
      <c r="BJ95" t="s">
        <v>307</v>
      </c>
      <c r="BM95">
        <v>500001</v>
      </c>
      <c r="BN95">
        <v>0</v>
      </c>
      <c r="BO95" t="s">
        <v>17</v>
      </c>
      <c r="BP95">
        <v>1</v>
      </c>
      <c r="BQ95">
        <v>26</v>
      </c>
      <c r="BR95">
        <v>0</v>
      </c>
      <c r="BS95">
        <v>1</v>
      </c>
      <c r="BT95">
        <v>1</v>
      </c>
      <c r="BU95">
        <v>1</v>
      </c>
      <c r="BV95">
        <v>1</v>
      </c>
      <c r="BW95">
        <v>1</v>
      </c>
      <c r="BX95">
        <v>1</v>
      </c>
      <c r="BY95" t="s">
        <v>3</v>
      </c>
      <c r="BZ95">
        <v>0</v>
      </c>
      <c r="CA95">
        <v>0</v>
      </c>
      <c r="CB95" t="s">
        <v>3</v>
      </c>
      <c r="CE95">
        <v>0</v>
      </c>
      <c r="CF95">
        <v>0</v>
      </c>
      <c r="CG95">
        <v>0</v>
      </c>
      <c r="CM95">
        <v>0</v>
      </c>
      <c r="CN95" t="s">
        <v>3</v>
      </c>
      <c r="CO95">
        <v>0</v>
      </c>
      <c r="CP95">
        <f t="shared" si="114"/>
        <v>8426.9500000000007</v>
      </c>
      <c r="CQ95">
        <f t="shared" si="115"/>
        <v>5299.9683999999997</v>
      </c>
      <c r="CR95">
        <f t="shared" si="116"/>
        <v>0</v>
      </c>
      <c r="CS95">
        <f t="shared" si="117"/>
        <v>0</v>
      </c>
      <c r="CT95">
        <f t="shared" si="118"/>
        <v>0</v>
      </c>
      <c r="CU95">
        <f t="shared" si="119"/>
        <v>0</v>
      </c>
      <c r="CV95">
        <f t="shared" si="120"/>
        <v>0</v>
      </c>
      <c r="CW95">
        <f t="shared" si="121"/>
        <v>0</v>
      </c>
      <c r="CX95">
        <f t="shared" si="122"/>
        <v>0</v>
      </c>
      <c r="CY95">
        <f t="shared" si="123"/>
        <v>0</v>
      </c>
      <c r="CZ95">
        <f t="shared" si="124"/>
        <v>0</v>
      </c>
      <c r="DC95" t="s">
        <v>3</v>
      </c>
      <c r="DD95" t="s">
        <v>3</v>
      </c>
      <c r="DE95" t="s">
        <v>3</v>
      </c>
      <c r="DF95" t="s">
        <v>3</v>
      </c>
      <c r="DG95" t="s">
        <v>3</v>
      </c>
      <c r="DH95" t="s">
        <v>3</v>
      </c>
      <c r="DI95" t="s">
        <v>3</v>
      </c>
      <c r="DJ95" t="s">
        <v>3</v>
      </c>
      <c r="DK95" t="s">
        <v>3</v>
      </c>
      <c r="DL95" t="s">
        <v>3</v>
      </c>
      <c r="DM95" t="s">
        <v>3</v>
      </c>
      <c r="DN95">
        <v>0</v>
      </c>
      <c r="DO95">
        <v>0</v>
      </c>
      <c r="DP95">
        <v>1</v>
      </c>
      <c r="DQ95">
        <v>1</v>
      </c>
      <c r="DU95">
        <v>1007</v>
      </c>
      <c r="DV95" t="s">
        <v>91</v>
      </c>
      <c r="DW95" t="s">
        <v>91</v>
      </c>
      <c r="DX95">
        <v>1</v>
      </c>
      <c r="DZ95" t="s">
        <v>3</v>
      </c>
      <c r="EA95" t="s">
        <v>3</v>
      </c>
      <c r="EB95" t="s">
        <v>3</v>
      </c>
      <c r="EC95" t="s">
        <v>3</v>
      </c>
      <c r="EE95">
        <v>48890661</v>
      </c>
      <c r="EF95">
        <v>26</v>
      </c>
      <c r="EG95" t="s">
        <v>45</v>
      </c>
      <c r="EH95">
        <v>0</v>
      </c>
      <c r="EI95" t="s">
        <v>3</v>
      </c>
      <c r="EJ95">
        <v>1</v>
      </c>
      <c r="EK95">
        <v>500001</v>
      </c>
      <c r="EL95" t="s">
        <v>124</v>
      </c>
      <c r="EM95" t="s">
        <v>125</v>
      </c>
      <c r="EO95" t="s">
        <v>3</v>
      </c>
      <c r="EQ95">
        <v>0</v>
      </c>
      <c r="ER95">
        <v>554.39</v>
      </c>
      <c r="ES95">
        <v>554.39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5</v>
      </c>
      <c r="FC95">
        <v>0</v>
      </c>
      <c r="FD95">
        <v>18</v>
      </c>
      <c r="FF95">
        <v>5300</v>
      </c>
      <c r="FQ95">
        <v>0</v>
      </c>
      <c r="FR95">
        <f t="shared" si="125"/>
        <v>0</v>
      </c>
      <c r="FS95">
        <v>0</v>
      </c>
      <c r="FX95">
        <v>0</v>
      </c>
      <c r="FY95">
        <v>0</v>
      </c>
      <c r="GA95" t="s">
        <v>308</v>
      </c>
      <c r="GD95">
        <v>1</v>
      </c>
      <c r="GF95">
        <v>-1912539096</v>
      </c>
      <c r="GG95">
        <v>2</v>
      </c>
      <c r="GH95">
        <v>3</v>
      </c>
      <c r="GI95">
        <v>4</v>
      </c>
      <c r="GJ95">
        <v>0</v>
      </c>
      <c r="GK95">
        <v>0</v>
      </c>
      <c r="GL95">
        <f t="shared" si="126"/>
        <v>0</v>
      </c>
      <c r="GM95">
        <f t="shared" si="127"/>
        <v>8426.9500000000007</v>
      </c>
      <c r="GN95">
        <f t="shared" si="128"/>
        <v>8426.9500000000007</v>
      </c>
      <c r="GO95">
        <f t="shared" si="129"/>
        <v>0</v>
      </c>
      <c r="GP95">
        <f t="shared" si="130"/>
        <v>0</v>
      </c>
      <c r="GR95">
        <v>1</v>
      </c>
      <c r="GS95">
        <v>1</v>
      </c>
      <c r="GT95">
        <v>0</v>
      </c>
      <c r="GU95" t="s">
        <v>3</v>
      </c>
      <c r="GV95">
        <f t="shared" si="131"/>
        <v>0</v>
      </c>
      <c r="GW95">
        <v>1</v>
      </c>
      <c r="GX95">
        <f t="shared" si="132"/>
        <v>0</v>
      </c>
      <c r="HA95">
        <v>0</v>
      </c>
      <c r="HB95">
        <v>0</v>
      </c>
      <c r="HC95">
        <f t="shared" si="133"/>
        <v>0</v>
      </c>
      <c r="HE95" t="s">
        <v>127</v>
      </c>
      <c r="HF95" t="s">
        <v>127</v>
      </c>
      <c r="HM95" t="s">
        <v>3</v>
      </c>
      <c r="HN95" t="s">
        <v>3</v>
      </c>
      <c r="HO95" t="s">
        <v>3</v>
      </c>
      <c r="HP95" t="s">
        <v>3</v>
      </c>
      <c r="HQ95" t="s">
        <v>3</v>
      </c>
      <c r="IK95">
        <v>0</v>
      </c>
    </row>
    <row r="96" spans="1:245" x14ac:dyDescent="0.2">
      <c r="A96">
        <v>17</v>
      </c>
      <c r="B96">
        <v>1</v>
      </c>
      <c r="C96">
        <f>ROW(SmtRes!A402)</f>
        <v>402</v>
      </c>
      <c r="D96">
        <f>ROW(EtalonRes!A402)</f>
        <v>402</v>
      </c>
      <c r="E96" t="s">
        <v>324</v>
      </c>
      <c r="F96" t="s">
        <v>325</v>
      </c>
      <c r="G96" t="s">
        <v>326</v>
      </c>
      <c r="H96" t="s">
        <v>312</v>
      </c>
      <c r="I96">
        <f>ROUND(20.06/100,9)</f>
        <v>0.2006</v>
      </c>
      <c r="J96">
        <v>0</v>
      </c>
      <c r="K96">
        <f>ROUND(20.06/100,9)</f>
        <v>0.2006</v>
      </c>
      <c r="O96">
        <f t="shared" si="100"/>
        <v>18337.41</v>
      </c>
      <c r="P96">
        <f t="shared" si="101"/>
        <v>63.82</v>
      </c>
      <c r="Q96">
        <f t="shared" si="102"/>
        <v>2123.42</v>
      </c>
      <c r="R96">
        <f t="shared" si="103"/>
        <v>153.41</v>
      </c>
      <c r="S96">
        <f t="shared" si="104"/>
        <v>16150.17</v>
      </c>
      <c r="T96">
        <f t="shared" si="105"/>
        <v>0</v>
      </c>
      <c r="U96">
        <f t="shared" si="106"/>
        <v>37.021707924999994</v>
      </c>
      <c r="V96">
        <f t="shared" si="107"/>
        <v>0.28121110999999999</v>
      </c>
      <c r="W96">
        <f t="shared" si="108"/>
        <v>0</v>
      </c>
      <c r="X96">
        <f t="shared" si="109"/>
        <v>15814.47</v>
      </c>
      <c r="Y96">
        <f t="shared" si="110"/>
        <v>8966.9699999999993</v>
      </c>
      <c r="AA96">
        <v>60075934</v>
      </c>
      <c r="AB96">
        <f t="shared" si="111"/>
        <v>2422.0700000000002</v>
      </c>
      <c r="AC96">
        <f>ROUND((ES96),2)</f>
        <v>33.28</v>
      </c>
      <c r="AD96">
        <f>ROUND((((((ET96*1.15)*1.15))-(((EU96*1.15)*1.15)))+AE96),2)</f>
        <v>744.4</v>
      </c>
      <c r="AE96">
        <f>ROUND(((((EU96*1.15)*1.1)*1.15)),2)</f>
        <v>15.62</v>
      </c>
      <c r="AF96">
        <f>ROUND(((((EV96*1.15)*1.1)*1.15)),2)</f>
        <v>1644.39</v>
      </c>
      <c r="AG96">
        <f t="shared" si="112"/>
        <v>0</v>
      </c>
      <c r="AH96">
        <f>(((EW96*1.15)*1.15))</f>
        <v>184.55487499999998</v>
      </c>
      <c r="AI96">
        <f>(((EX96*1.15)*1.15))</f>
        <v>1.4018499999999998</v>
      </c>
      <c r="AJ96">
        <f t="shared" si="113"/>
        <v>0</v>
      </c>
      <c r="AK96">
        <v>1725.44</v>
      </c>
      <c r="AL96">
        <v>33.28</v>
      </c>
      <c r="AM96">
        <v>561.79999999999995</v>
      </c>
      <c r="AN96">
        <v>10.74</v>
      </c>
      <c r="AO96">
        <v>1130.3599999999999</v>
      </c>
      <c r="AP96">
        <v>0</v>
      </c>
      <c r="AQ96">
        <v>139.55000000000001</v>
      </c>
      <c r="AR96">
        <v>1.06</v>
      </c>
      <c r="AS96">
        <v>0</v>
      </c>
      <c r="AT96">
        <v>97</v>
      </c>
      <c r="AU96">
        <v>55</v>
      </c>
      <c r="AV96">
        <v>1</v>
      </c>
      <c r="AW96">
        <v>1</v>
      </c>
      <c r="AZ96">
        <v>1</v>
      </c>
      <c r="BA96">
        <v>48.96</v>
      </c>
      <c r="BB96">
        <v>14.22</v>
      </c>
      <c r="BC96">
        <v>9.56</v>
      </c>
      <c r="BD96" t="s">
        <v>3</v>
      </c>
      <c r="BE96" t="s">
        <v>3</v>
      </c>
      <c r="BF96" t="s">
        <v>3</v>
      </c>
      <c r="BG96" t="s">
        <v>3</v>
      </c>
      <c r="BH96">
        <v>0</v>
      </c>
      <c r="BI96">
        <v>1</v>
      </c>
      <c r="BJ96" t="s">
        <v>327</v>
      </c>
      <c r="BM96">
        <v>26001</v>
      </c>
      <c r="BN96">
        <v>0</v>
      </c>
      <c r="BO96" t="s">
        <v>17</v>
      </c>
      <c r="BP96">
        <v>1</v>
      </c>
      <c r="BQ96">
        <v>2</v>
      </c>
      <c r="BR96">
        <v>0</v>
      </c>
      <c r="BS96">
        <v>48.96</v>
      </c>
      <c r="BT96">
        <v>1</v>
      </c>
      <c r="BU96">
        <v>1</v>
      </c>
      <c r="BV96">
        <v>1</v>
      </c>
      <c r="BW96">
        <v>1</v>
      </c>
      <c r="BX96">
        <v>1</v>
      </c>
      <c r="BY96" t="s">
        <v>3</v>
      </c>
      <c r="BZ96">
        <v>97</v>
      </c>
      <c r="CA96">
        <v>55</v>
      </c>
      <c r="CB96" t="s">
        <v>3</v>
      </c>
      <c r="CE96">
        <v>0</v>
      </c>
      <c r="CF96">
        <v>0</v>
      </c>
      <c r="CG96">
        <v>0</v>
      </c>
      <c r="CM96">
        <v>0</v>
      </c>
      <c r="CN96" t="s">
        <v>1083</v>
      </c>
      <c r="CO96">
        <v>0</v>
      </c>
      <c r="CP96">
        <f t="shared" si="114"/>
        <v>18337.41</v>
      </c>
      <c r="CQ96">
        <f t="shared" si="115"/>
        <v>318.15680000000003</v>
      </c>
      <c r="CR96">
        <f t="shared" si="116"/>
        <v>10585.368</v>
      </c>
      <c r="CS96">
        <f t="shared" si="117"/>
        <v>764.75519999999995</v>
      </c>
      <c r="CT96">
        <f t="shared" si="118"/>
        <v>80509.334400000007</v>
      </c>
      <c r="CU96">
        <f t="shared" si="119"/>
        <v>0</v>
      </c>
      <c r="CV96">
        <f t="shared" si="120"/>
        <v>184.55487499999998</v>
      </c>
      <c r="CW96">
        <f t="shared" si="121"/>
        <v>1.4018499999999998</v>
      </c>
      <c r="CX96">
        <f t="shared" si="122"/>
        <v>0</v>
      </c>
      <c r="CY96">
        <f t="shared" si="123"/>
        <v>15814.472600000001</v>
      </c>
      <c r="CZ96">
        <f t="shared" si="124"/>
        <v>8966.969000000001</v>
      </c>
      <c r="DC96" t="s">
        <v>3</v>
      </c>
      <c r="DD96" t="s">
        <v>3</v>
      </c>
      <c r="DE96" t="s">
        <v>93</v>
      </c>
      <c r="DF96" t="s">
        <v>117</v>
      </c>
      <c r="DG96" t="s">
        <v>117</v>
      </c>
      <c r="DH96" t="s">
        <v>3</v>
      </c>
      <c r="DI96" t="s">
        <v>93</v>
      </c>
      <c r="DJ96" t="s">
        <v>93</v>
      </c>
      <c r="DK96" t="s">
        <v>3</v>
      </c>
      <c r="DL96" t="s">
        <v>3</v>
      </c>
      <c r="DM96" t="s">
        <v>3</v>
      </c>
      <c r="DN96">
        <v>0</v>
      </c>
      <c r="DO96">
        <v>0</v>
      </c>
      <c r="DP96">
        <v>1</v>
      </c>
      <c r="DQ96">
        <v>1</v>
      </c>
      <c r="DU96">
        <v>1005</v>
      </c>
      <c r="DV96" t="s">
        <v>312</v>
      </c>
      <c r="DW96" t="s">
        <v>312</v>
      </c>
      <c r="DX96">
        <v>100</v>
      </c>
      <c r="DZ96" t="s">
        <v>3</v>
      </c>
      <c r="EA96" t="s">
        <v>3</v>
      </c>
      <c r="EB96" t="s">
        <v>3</v>
      </c>
      <c r="EC96" t="s">
        <v>3</v>
      </c>
      <c r="EE96">
        <v>48890768</v>
      </c>
      <c r="EF96">
        <v>2</v>
      </c>
      <c r="EG96" t="s">
        <v>21</v>
      </c>
      <c r="EH96">
        <v>20</v>
      </c>
      <c r="EI96" t="s">
        <v>302</v>
      </c>
      <c r="EJ96">
        <v>1</v>
      </c>
      <c r="EK96">
        <v>26001</v>
      </c>
      <c r="EL96" t="s">
        <v>302</v>
      </c>
      <c r="EM96" t="s">
        <v>303</v>
      </c>
      <c r="EO96" t="s">
        <v>118</v>
      </c>
      <c r="EQ96">
        <v>768</v>
      </c>
      <c r="ER96">
        <v>1725.44</v>
      </c>
      <c r="ES96">
        <v>33.28</v>
      </c>
      <c r="ET96">
        <v>561.79999999999995</v>
      </c>
      <c r="EU96">
        <v>10.74</v>
      </c>
      <c r="EV96">
        <v>1130.3599999999999</v>
      </c>
      <c r="EW96">
        <v>139.55000000000001</v>
      </c>
      <c r="EX96">
        <v>1.06</v>
      </c>
      <c r="EY96">
        <v>0</v>
      </c>
      <c r="FQ96">
        <v>0</v>
      </c>
      <c r="FR96">
        <f t="shared" si="125"/>
        <v>0</v>
      </c>
      <c r="FS96">
        <v>0</v>
      </c>
      <c r="FX96">
        <v>97</v>
      </c>
      <c r="FY96">
        <v>55</v>
      </c>
      <c r="GA96" t="s">
        <v>3</v>
      </c>
      <c r="GD96">
        <v>1</v>
      </c>
      <c r="GF96">
        <v>1504750734</v>
      </c>
      <c r="GG96">
        <v>2</v>
      </c>
      <c r="GH96">
        <v>1</v>
      </c>
      <c r="GI96">
        <v>4</v>
      </c>
      <c r="GJ96">
        <v>0</v>
      </c>
      <c r="GK96">
        <v>0</v>
      </c>
      <c r="GL96">
        <f t="shared" si="126"/>
        <v>0</v>
      </c>
      <c r="GM96">
        <f t="shared" si="127"/>
        <v>43118.85</v>
      </c>
      <c r="GN96">
        <f t="shared" si="128"/>
        <v>43118.85</v>
      </c>
      <c r="GO96">
        <f t="shared" si="129"/>
        <v>0</v>
      </c>
      <c r="GP96">
        <f t="shared" si="130"/>
        <v>0</v>
      </c>
      <c r="GR96">
        <v>0</v>
      </c>
      <c r="GS96">
        <v>3</v>
      </c>
      <c r="GT96">
        <v>0</v>
      </c>
      <c r="GU96" t="s">
        <v>3</v>
      </c>
      <c r="GV96">
        <f t="shared" si="131"/>
        <v>0</v>
      </c>
      <c r="GW96">
        <v>1</v>
      </c>
      <c r="GX96">
        <f t="shared" si="132"/>
        <v>0</v>
      </c>
      <c r="HA96">
        <v>0</v>
      </c>
      <c r="HB96">
        <v>0</v>
      </c>
      <c r="HC96">
        <f t="shared" si="133"/>
        <v>0</v>
      </c>
      <c r="HE96" t="s">
        <v>3</v>
      </c>
      <c r="HF96" t="s">
        <v>3</v>
      </c>
      <c r="HM96" t="s">
        <v>3</v>
      </c>
      <c r="HN96" t="s">
        <v>3</v>
      </c>
      <c r="HO96" t="s">
        <v>3</v>
      </c>
      <c r="HP96" t="s">
        <v>3</v>
      </c>
      <c r="HQ96" t="s">
        <v>3</v>
      </c>
      <c r="IK96">
        <v>0</v>
      </c>
    </row>
    <row r="97" spans="1:245" x14ac:dyDescent="0.2">
      <c r="A97">
        <v>17</v>
      </c>
      <c r="B97">
        <v>1</v>
      </c>
      <c r="E97" t="s">
        <v>328</v>
      </c>
      <c r="F97" t="s">
        <v>315</v>
      </c>
      <c r="G97" t="s">
        <v>316</v>
      </c>
      <c r="H97" t="s">
        <v>317</v>
      </c>
      <c r="I97">
        <v>24.473199999999999</v>
      </c>
      <c r="J97">
        <v>0</v>
      </c>
      <c r="K97">
        <v>24.473199999999999</v>
      </c>
      <c r="O97">
        <f t="shared" si="100"/>
        <v>6338.08</v>
      </c>
      <c r="P97">
        <f t="shared" si="101"/>
        <v>6338.08</v>
      </c>
      <c r="Q97">
        <f t="shared" si="102"/>
        <v>0</v>
      </c>
      <c r="R97">
        <f t="shared" si="103"/>
        <v>0</v>
      </c>
      <c r="S97">
        <f t="shared" si="104"/>
        <v>0</v>
      </c>
      <c r="T97">
        <f t="shared" si="105"/>
        <v>0</v>
      </c>
      <c r="U97">
        <f t="shared" si="106"/>
        <v>0</v>
      </c>
      <c r="V97">
        <f t="shared" si="107"/>
        <v>0</v>
      </c>
      <c r="W97">
        <f t="shared" si="108"/>
        <v>0</v>
      </c>
      <c r="X97">
        <f t="shared" si="109"/>
        <v>0</v>
      </c>
      <c r="Y97">
        <f t="shared" si="110"/>
        <v>0</v>
      </c>
      <c r="AA97">
        <v>60075934</v>
      </c>
      <c r="AB97">
        <f t="shared" si="111"/>
        <v>27.09</v>
      </c>
      <c r="AC97">
        <f>ROUND((ES97),2)</f>
        <v>27.09</v>
      </c>
      <c r="AD97">
        <f>ROUND((((ET97)-(EU97))+AE97),2)</f>
        <v>0</v>
      </c>
      <c r="AE97">
        <f>ROUND((EU97),2)</f>
        <v>0</v>
      </c>
      <c r="AF97">
        <f>ROUND((EV97),2)</f>
        <v>0</v>
      </c>
      <c r="AG97">
        <f t="shared" si="112"/>
        <v>0</v>
      </c>
      <c r="AH97">
        <f>(EW97)</f>
        <v>0</v>
      </c>
      <c r="AI97">
        <f>(EX97)</f>
        <v>0</v>
      </c>
      <c r="AJ97">
        <f t="shared" si="113"/>
        <v>0</v>
      </c>
      <c r="AK97">
        <v>27.09</v>
      </c>
      <c r="AL97">
        <v>27.09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1</v>
      </c>
      <c r="AW97">
        <v>1</v>
      </c>
      <c r="AZ97">
        <v>1</v>
      </c>
      <c r="BA97">
        <v>1</v>
      </c>
      <c r="BB97">
        <v>1</v>
      </c>
      <c r="BC97">
        <v>9.56</v>
      </c>
      <c r="BD97" t="s">
        <v>3</v>
      </c>
      <c r="BE97" t="s">
        <v>3</v>
      </c>
      <c r="BF97" t="s">
        <v>3</v>
      </c>
      <c r="BG97" t="s">
        <v>3</v>
      </c>
      <c r="BH97">
        <v>3</v>
      </c>
      <c r="BI97">
        <v>1</v>
      </c>
      <c r="BJ97" t="s">
        <v>318</v>
      </c>
      <c r="BM97">
        <v>500001</v>
      </c>
      <c r="BN97">
        <v>0</v>
      </c>
      <c r="BO97" t="s">
        <v>17</v>
      </c>
      <c r="BP97">
        <v>1</v>
      </c>
      <c r="BQ97">
        <v>26</v>
      </c>
      <c r="BR97">
        <v>0</v>
      </c>
      <c r="BS97">
        <v>1</v>
      </c>
      <c r="BT97">
        <v>1</v>
      </c>
      <c r="BU97">
        <v>1</v>
      </c>
      <c r="BV97">
        <v>1</v>
      </c>
      <c r="BW97">
        <v>1</v>
      </c>
      <c r="BX97">
        <v>1</v>
      </c>
      <c r="BY97" t="s">
        <v>3</v>
      </c>
      <c r="BZ97">
        <v>0</v>
      </c>
      <c r="CA97">
        <v>0</v>
      </c>
      <c r="CB97" t="s">
        <v>3</v>
      </c>
      <c r="CE97">
        <v>0</v>
      </c>
      <c r="CF97">
        <v>0</v>
      </c>
      <c r="CG97">
        <v>0</v>
      </c>
      <c r="CM97">
        <v>0</v>
      </c>
      <c r="CN97" t="s">
        <v>3</v>
      </c>
      <c r="CO97">
        <v>0</v>
      </c>
      <c r="CP97">
        <f t="shared" si="114"/>
        <v>6338.08</v>
      </c>
      <c r="CQ97">
        <f t="shared" si="115"/>
        <v>258.98040000000003</v>
      </c>
      <c r="CR97">
        <f t="shared" si="116"/>
        <v>0</v>
      </c>
      <c r="CS97">
        <f t="shared" si="117"/>
        <v>0</v>
      </c>
      <c r="CT97">
        <f t="shared" si="118"/>
        <v>0</v>
      </c>
      <c r="CU97">
        <f t="shared" si="119"/>
        <v>0</v>
      </c>
      <c r="CV97">
        <f t="shared" si="120"/>
        <v>0</v>
      </c>
      <c r="CW97">
        <f t="shared" si="121"/>
        <v>0</v>
      </c>
      <c r="CX97">
        <f t="shared" si="122"/>
        <v>0</v>
      </c>
      <c r="CY97">
        <f t="shared" si="123"/>
        <v>0</v>
      </c>
      <c r="CZ97">
        <f t="shared" si="124"/>
        <v>0</v>
      </c>
      <c r="DC97" t="s">
        <v>3</v>
      </c>
      <c r="DD97" t="s">
        <v>3</v>
      </c>
      <c r="DE97" t="s">
        <v>3</v>
      </c>
      <c r="DF97" t="s">
        <v>3</v>
      </c>
      <c r="DG97" t="s">
        <v>3</v>
      </c>
      <c r="DH97" t="s">
        <v>3</v>
      </c>
      <c r="DI97" t="s">
        <v>3</v>
      </c>
      <c r="DJ97" t="s">
        <v>3</v>
      </c>
      <c r="DK97" t="s">
        <v>3</v>
      </c>
      <c r="DL97" t="s">
        <v>3</v>
      </c>
      <c r="DM97" t="s">
        <v>3</v>
      </c>
      <c r="DN97">
        <v>0</v>
      </c>
      <c r="DO97">
        <v>0</v>
      </c>
      <c r="DP97">
        <v>1</v>
      </c>
      <c r="DQ97">
        <v>1</v>
      </c>
      <c r="DU97">
        <v>1005</v>
      </c>
      <c r="DV97" t="s">
        <v>317</v>
      </c>
      <c r="DW97" t="s">
        <v>317</v>
      </c>
      <c r="DX97">
        <v>1</v>
      </c>
      <c r="DZ97" t="s">
        <v>3</v>
      </c>
      <c r="EA97" t="s">
        <v>3</v>
      </c>
      <c r="EB97" t="s">
        <v>3</v>
      </c>
      <c r="EC97" t="s">
        <v>3</v>
      </c>
      <c r="EE97">
        <v>48890661</v>
      </c>
      <c r="EF97">
        <v>26</v>
      </c>
      <c r="EG97" t="s">
        <v>45</v>
      </c>
      <c r="EH97">
        <v>0</v>
      </c>
      <c r="EI97" t="s">
        <v>3</v>
      </c>
      <c r="EJ97">
        <v>1</v>
      </c>
      <c r="EK97">
        <v>500001</v>
      </c>
      <c r="EL97" t="s">
        <v>124</v>
      </c>
      <c r="EM97" t="s">
        <v>125</v>
      </c>
      <c r="EO97" t="s">
        <v>3</v>
      </c>
      <c r="EQ97">
        <v>0</v>
      </c>
      <c r="ER97">
        <v>27.09</v>
      </c>
      <c r="ES97">
        <v>27.09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5</v>
      </c>
      <c r="FC97">
        <v>0</v>
      </c>
      <c r="FD97">
        <v>18</v>
      </c>
      <c r="FF97">
        <v>259</v>
      </c>
      <c r="FQ97">
        <v>0</v>
      </c>
      <c r="FR97">
        <f t="shared" si="125"/>
        <v>0</v>
      </c>
      <c r="FS97">
        <v>0</v>
      </c>
      <c r="FX97">
        <v>0</v>
      </c>
      <c r="FY97">
        <v>0</v>
      </c>
      <c r="GA97" t="s">
        <v>319</v>
      </c>
      <c r="GD97">
        <v>1</v>
      </c>
      <c r="GF97">
        <v>1614876606</v>
      </c>
      <c r="GG97">
        <v>2</v>
      </c>
      <c r="GH97">
        <v>3</v>
      </c>
      <c r="GI97">
        <v>4</v>
      </c>
      <c r="GJ97">
        <v>0</v>
      </c>
      <c r="GK97">
        <v>0</v>
      </c>
      <c r="GL97">
        <f t="shared" si="126"/>
        <v>0</v>
      </c>
      <c r="GM97">
        <f t="shared" si="127"/>
        <v>6338.08</v>
      </c>
      <c r="GN97">
        <f t="shared" si="128"/>
        <v>6338.08</v>
      </c>
      <c r="GO97">
        <f t="shared" si="129"/>
        <v>0</v>
      </c>
      <c r="GP97">
        <f t="shared" si="130"/>
        <v>0</v>
      </c>
      <c r="GR97">
        <v>1</v>
      </c>
      <c r="GS97">
        <v>1</v>
      </c>
      <c r="GT97">
        <v>0</v>
      </c>
      <c r="GU97" t="s">
        <v>3</v>
      </c>
      <c r="GV97">
        <f t="shared" si="131"/>
        <v>0</v>
      </c>
      <c r="GW97">
        <v>1</v>
      </c>
      <c r="GX97">
        <f t="shared" si="132"/>
        <v>0</v>
      </c>
      <c r="HA97">
        <v>0</v>
      </c>
      <c r="HB97">
        <v>0</v>
      </c>
      <c r="HC97">
        <f t="shared" si="133"/>
        <v>0</v>
      </c>
      <c r="HE97" t="s">
        <v>127</v>
      </c>
      <c r="HF97" t="s">
        <v>127</v>
      </c>
      <c r="HM97" t="s">
        <v>3</v>
      </c>
      <c r="HN97" t="s">
        <v>3</v>
      </c>
      <c r="HO97" t="s">
        <v>3</v>
      </c>
      <c r="HP97" t="s">
        <v>3</v>
      </c>
      <c r="HQ97" t="s">
        <v>3</v>
      </c>
      <c r="IK97">
        <v>0</v>
      </c>
    </row>
    <row r="98" spans="1:245" x14ac:dyDescent="0.2">
      <c r="A98">
        <v>19</v>
      </c>
      <c r="B98">
        <v>1</v>
      </c>
      <c r="F98" t="s">
        <v>3</v>
      </c>
      <c r="G98" t="s">
        <v>329</v>
      </c>
      <c r="H98" t="s">
        <v>3</v>
      </c>
      <c r="AA98">
        <v>1</v>
      </c>
      <c r="IK98">
        <v>0</v>
      </c>
    </row>
    <row r="99" spans="1:245" x14ac:dyDescent="0.2">
      <c r="A99">
        <v>17</v>
      </c>
      <c r="B99">
        <v>1</v>
      </c>
      <c r="C99">
        <f>ROW(SmtRes!A409)</f>
        <v>409</v>
      </c>
      <c r="D99">
        <f>ROW(EtalonRes!A409)</f>
        <v>409</v>
      </c>
      <c r="E99" t="s">
        <v>330</v>
      </c>
      <c r="F99" t="s">
        <v>331</v>
      </c>
      <c r="G99" t="s">
        <v>332</v>
      </c>
      <c r="H99" t="s">
        <v>317</v>
      </c>
      <c r="I99">
        <v>288.22300000000001</v>
      </c>
      <c r="J99">
        <v>0</v>
      </c>
      <c r="K99">
        <v>288.22300000000001</v>
      </c>
      <c r="O99">
        <f t="shared" ref="O99:O108" si="134">ROUND(CP99,2)</f>
        <v>345653.51</v>
      </c>
      <c r="P99">
        <f t="shared" ref="P99:P108" si="135">ROUND(CQ99*I99,2)</f>
        <v>0</v>
      </c>
      <c r="Q99">
        <f t="shared" ref="Q99:Q108" si="136">ROUND(CR99*I99,2)</f>
        <v>226976.65</v>
      </c>
      <c r="R99">
        <f t="shared" ref="R99:R108" si="137">ROUND(CS99*I99,2)</f>
        <v>86643.98</v>
      </c>
      <c r="S99">
        <f t="shared" ref="S99:S108" si="138">ROUND(CT99*I99,2)</f>
        <v>118676.86</v>
      </c>
      <c r="T99">
        <f t="shared" ref="T99:T108" si="139">ROUND(CU99*I99,2)</f>
        <v>0</v>
      </c>
      <c r="U99">
        <f t="shared" ref="U99:U108" si="140">CV99*I99</f>
        <v>289.69293729999998</v>
      </c>
      <c r="V99">
        <f t="shared" ref="V99:V108" si="141">CW99*I99</f>
        <v>175.34046204999999</v>
      </c>
      <c r="W99">
        <f t="shared" ref="W99:W108" si="142">ROUND(CX99*I99,2)</f>
        <v>0</v>
      </c>
      <c r="X99">
        <f t="shared" ref="X99:X108" si="143">ROUND(CY99,2)</f>
        <v>193001.59</v>
      </c>
      <c r="Y99">
        <f t="shared" ref="Y99:Y108" si="144">ROUND(CZ99,2)</f>
        <v>104713.63</v>
      </c>
      <c r="AA99">
        <v>60075934</v>
      </c>
      <c r="AB99">
        <f t="shared" ref="AB99:AB108" si="145">ROUND((AC99+AD99+AF99),2)</f>
        <v>63.79</v>
      </c>
      <c r="AC99">
        <f>ROUND((ES99),2)</f>
        <v>0</v>
      </c>
      <c r="AD99">
        <f>ROUND((((((ET99*1.15)*1.15))-(((EU99*1.15)*1.15)))+AE99),2)</f>
        <v>55.38</v>
      </c>
      <c r="AE99">
        <f>ROUND(((((EU99*1.15)*1.1)*1.15)),2)</f>
        <v>6.14</v>
      </c>
      <c r="AF99">
        <f>ROUND(((((EV99*1.15)*1.1)*1.15)),2)</f>
        <v>8.41</v>
      </c>
      <c r="AG99">
        <f t="shared" ref="AG99:AG108" si="146">ROUND((AP99),2)</f>
        <v>0</v>
      </c>
      <c r="AH99">
        <f>(((EW99*1.15)*1.15))</f>
        <v>1.0050999999999999</v>
      </c>
      <c r="AI99">
        <f>(((EX99*1.15)*1.15))</f>
        <v>0.60834999999999995</v>
      </c>
      <c r="AJ99">
        <f t="shared" ref="AJ99:AJ108" si="147">(AS99)</f>
        <v>0</v>
      </c>
      <c r="AK99">
        <v>47.23</v>
      </c>
      <c r="AL99">
        <v>0</v>
      </c>
      <c r="AM99">
        <v>41.45</v>
      </c>
      <c r="AN99">
        <v>4.22</v>
      </c>
      <c r="AO99">
        <v>5.78</v>
      </c>
      <c r="AP99">
        <v>0</v>
      </c>
      <c r="AQ99">
        <v>0.76</v>
      </c>
      <c r="AR99">
        <v>0.46</v>
      </c>
      <c r="AS99">
        <v>0</v>
      </c>
      <c r="AT99">
        <v>94</v>
      </c>
      <c r="AU99">
        <v>51</v>
      </c>
      <c r="AV99">
        <v>1</v>
      </c>
      <c r="AW99">
        <v>1</v>
      </c>
      <c r="AZ99">
        <v>1</v>
      </c>
      <c r="BA99">
        <v>48.96</v>
      </c>
      <c r="BB99">
        <v>14.22</v>
      </c>
      <c r="BC99">
        <v>9.56</v>
      </c>
      <c r="BD99" t="s">
        <v>3</v>
      </c>
      <c r="BE99" t="s">
        <v>3</v>
      </c>
      <c r="BF99" t="s">
        <v>3</v>
      </c>
      <c r="BG99" t="s">
        <v>3</v>
      </c>
      <c r="BH99">
        <v>0</v>
      </c>
      <c r="BI99">
        <v>1</v>
      </c>
      <c r="BJ99" t="s">
        <v>333</v>
      </c>
      <c r="BM99">
        <v>13001</v>
      </c>
      <c r="BN99">
        <v>0</v>
      </c>
      <c r="BO99" t="s">
        <v>17</v>
      </c>
      <c r="BP99">
        <v>1</v>
      </c>
      <c r="BQ99">
        <v>2</v>
      </c>
      <c r="BR99">
        <v>0</v>
      </c>
      <c r="BS99">
        <v>48.96</v>
      </c>
      <c r="BT99">
        <v>1</v>
      </c>
      <c r="BU99">
        <v>1</v>
      </c>
      <c r="BV99">
        <v>1</v>
      </c>
      <c r="BW99">
        <v>1</v>
      </c>
      <c r="BX99">
        <v>1</v>
      </c>
      <c r="BY99" t="s">
        <v>3</v>
      </c>
      <c r="BZ99">
        <v>94</v>
      </c>
      <c r="CA99">
        <v>51</v>
      </c>
      <c r="CB99" t="s">
        <v>3</v>
      </c>
      <c r="CE99">
        <v>0</v>
      </c>
      <c r="CF99">
        <v>0</v>
      </c>
      <c r="CG99">
        <v>0</v>
      </c>
      <c r="CM99">
        <v>0</v>
      </c>
      <c r="CN99" t="s">
        <v>1083</v>
      </c>
      <c r="CO99">
        <v>0</v>
      </c>
      <c r="CP99">
        <f t="shared" ref="CP99:CP108" si="148">(P99+Q99+S99)</f>
        <v>345653.51</v>
      </c>
      <c r="CQ99">
        <f t="shared" ref="CQ99:CQ108" si="149">AC99*BC99</f>
        <v>0</v>
      </c>
      <c r="CR99">
        <f t="shared" ref="CR99:CR108" si="150">AD99*BB99</f>
        <v>787.50360000000012</v>
      </c>
      <c r="CS99">
        <f t="shared" ref="CS99:CS108" si="151">AE99*BS99</f>
        <v>300.61439999999999</v>
      </c>
      <c r="CT99">
        <f t="shared" ref="CT99:CT108" si="152">AF99*BA99</f>
        <v>411.75360000000001</v>
      </c>
      <c r="CU99">
        <f t="shared" ref="CU99:CU108" si="153">AG99</f>
        <v>0</v>
      </c>
      <c r="CV99">
        <f t="shared" ref="CV99:CV108" si="154">AH99</f>
        <v>1.0050999999999999</v>
      </c>
      <c r="CW99">
        <f t="shared" ref="CW99:CW108" si="155">AI99</f>
        <v>0.60834999999999995</v>
      </c>
      <c r="CX99">
        <f t="shared" ref="CX99:CX108" si="156">AJ99</f>
        <v>0</v>
      </c>
      <c r="CY99">
        <f t="shared" ref="CY99:CY108" si="157">(((S99+R99)*AT99)/100)</f>
        <v>193001.58960000001</v>
      </c>
      <c r="CZ99">
        <f t="shared" ref="CZ99:CZ108" si="158">(((S99+R99)*AU99)/100)</f>
        <v>104713.6284</v>
      </c>
      <c r="DC99" t="s">
        <v>3</v>
      </c>
      <c r="DD99" t="s">
        <v>3</v>
      </c>
      <c r="DE99" t="s">
        <v>93</v>
      </c>
      <c r="DF99" t="s">
        <v>117</v>
      </c>
      <c r="DG99" t="s">
        <v>117</v>
      </c>
      <c r="DH99" t="s">
        <v>3</v>
      </c>
      <c r="DI99" t="s">
        <v>93</v>
      </c>
      <c r="DJ99" t="s">
        <v>93</v>
      </c>
      <c r="DK99" t="s">
        <v>3</v>
      </c>
      <c r="DL99" t="s">
        <v>3</v>
      </c>
      <c r="DM99" t="s">
        <v>3</v>
      </c>
      <c r="DN99">
        <v>0</v>
      </c>
      <c r="DO99">
        <v>0</v>
      </c>
      <c r="DP99">
        <v>1</v>
      </c>
      <c r="DQ99">
        <v>1</v>
      </c>
      <c r="DU99">
        <v>1005</v>
      </c>
      <c r="DV99" t="s">
        <v>317</v>
      </c>
      <c r="DW99" t="s">
        <v>317</v>
      </c>
      <c r="DX99">
        <v>1</v>
      </c>
      <c r="DZ99" t="s">
        <v>3</v>
      </c>
      <c r="EA99" t="s">
        <v>3</v>
      </c>
      <c r="EB99" t="s">
        <v>3</v>
      </c>
      <c r="EC99" t="s">
        <v>3</v>
      </c>
      <c r="EE99">
        <v>48890731</v>
      </c>
      <c r="EF99">
        <v>2</v>
      </c>
      <c r="EG99" t="s">
        <v>21</v>
      </c>
      <c r="EH99">
        <v>13</v>
      </c>
      <c r="EI99" t="s">
        <v>334</v>
      </c>
      <c r="EJ99">
        <v>1</v>
      </c>
      <c r="EK99">
        <v>13001</v>
      </c>
      <c r="EL99" t="s">
        <v>335</v>
      </c>
      <c r="EM99" t="s">
        <v>336</v>
      </c>
      <c r="EO99" t="s">
        <v>118</v>
      </c>
      <c r="EQ99">
        <v>768</v>
      </c>
      <c r="ER99">
        <v>47.23</v>
      </c>
      <c r="ES99">
        <v>0</v>
      </c>
      <c r="ET99">
        <v>41.45</v>
      </c>
      <c r="EU99">
        <v>4.22</v>
      </c>
      <c r="EV99">
        <v>5.78</v>
      </c>
      <c r="EW99">
        <v>0.76</v>
      </c>
      <c r="EX99">
        <v>0.46</v>
      </c>
      <c r="EY99">
        <v>0</v>
      </c>
      <c r="FQ99">
        <v>0</v>
      </c>
      <c r="FR99">
        <f t="shared" ref="FR99:FR108" si="159">ROUND(IF(BI99=3,GM99,0),2)</f>
        <v>0</v>
      </c>
      <c r="FS99">
        <v>0</v>
      </c>
      <c r="FX99">
        <v>94</v>
      </c>
      <c r="FY99">
        <v>51</v>
      </c>
      <c r="GA99" t="s">
        <v>3</v>
      </c>
      <c r="GD99">
        <v>1</v>
      </c>
      <c r="GF99">
        <v>742654357</v>
      </c>
      <c r="GG99">
        <v>2</v>
      </c>
      <c r="GH99">
        <v>1</v>
      </c>
      <c r="GI99">
        <v>4</v>
      </c>
      <c r="GJ99">
        <v>0</v>
      </c>
      <c r="GK99">
        <v>0</v>
      </c>
      <c r="GL99">
        <f t="shared" ref="GL99:GL108" si="160">ROUND(IF(AND(BH99=3,BI99=3,FS99&lt;&gt;0),P99,0),2)</f>
        <v>0</v>
      </c>
      <c r="GM99">
        <f t="shared" ref="GM99:GM108" si="161">ROUND(O99+X99+Y99,2)+GX99</f>
        <v>643368.73</v>
      </c>
      <c r="GN99">
        <f t="shared" ref="GN99:GN108" si="162">IF(OR(BI99=0,BI99=1),ROUND(O99+X99+Y99,2),0)</f>
        <v>643368.73</v>
      </c>
      <c r="GO99">
        <f t="shared" ref="GO99:GO108" si="163">IF(BI99=2,ROUND(O99+X99+Y99,2),0)</f>
        <v>0</v>
      </c>
      <c r="GP99">
        <f t="shared" ref="GP99:GP108" si="164">IF(BI99=4,ROUND(O99+X99+Y99,2)+GX99,0)</f>
        <v>0</v>
      </c>
      <c r="GR99">
        <v>0</v>
      </c>
      <c r="GS99">
        <v>3</v>
      </c>
      <c r="GT99">
        <v>0</v>
      </c>
      <c r="GU99" t="s">
        <v>3</v>
      </c>
      <c r="GV99">
        <f t="shared" ref="GV99:GV108" si="165">ROUND((GT99),2)</f>
        <v>0</v>
      </c>
      <c r="GW99">
        <v>1</v>
      </c>
      <c r="GX99">
        <f t="shared" ref="GX99:GX108" si="166">ROUND(HC99*I99,2)</f>
        <v>0</v>
      </c>
      <c r="HA99">
        <v>0</v>
      </c>
      <c r="HB99">
        <v>0</v>
      </c>
      <c r="HC99">
        <f t="shared" ref="HC99:HC108" si="167">GV99*GW99</f>
        <v>0</v>
      </c>
      <c r="HE99" t="s">
        <v>3</v>
      </c>
      <c r="HF99" t="s">
        <v>3</v>
      </c>
      <c r="HM99" t="s">
        <v>3</v>
      </c>
      <c r="HN99" t="s">
        <v>3</v>
      </c>
      <c r="HO99" t="s">
        <v>3</v>
      </c>
      <c r="HP99" t="s">
        <v>3</v>
      </c>
      <c r="HQ99" t="s">
        <v>3</v>
      </c>
      <c r="IK99">
        <v>0</v>
      </c>
    </row>
    <row r="100" spans="1:245" x14ac:dyDescent="0.2">
      <c r="A100">
        <v>17</v>
      </c>
      <c r="B100">
        <v>1</v>
      </c>
      <c r="E100" t="s">
        <v>337</v>
      </c>
      <c r="F100" t="s">
        <v>338</v>
      </c>
      <c r="G100" t="s">
        <v>339</v>
      </c>
      <c r="H100" t="s">
        <v>15</v>
      </c>
      <c r="I100">
        <v>9.2230000000000008</v>
      </c>
      <c r="J100">
        <v>0</v>
      </c>
      <c r="K100">
        <v>9.2230000000000008</v>
      </c>
      <c r="O100">
        <f t="shared" si="134"/>
        <v>138345.21</v>
      </c>
      <c r="P100">
        <f t="shared" si="135"/>
        <v>138345.21</v>
      </c>
      <c r="Q100">
        <f t="shared" si="136"/>
        <v>0</v>
      </c>
      <c r="R100">
        <f t="shared" si="137"/>
        <v>0</v>
      </c>
      <c r="S100">
        <f t="shared" si="138"/>
        <v>0</v>
      </c>
      <c r="T100">
        <f t="shared" si="139"/>
        <v>0</v>
      </c>
      <c r="U100">
        <f t="shared" si="140"/>
        <v>0</v>
      </c>
      <c r="V100">
        <f t="shared" si="141"/>
        <v>0</v>
      </c>
      <c r="W100">
        <f t="shared" si="142"/>
        <v>0</v>
      </c>
      <c r="X100">
        <f t="shared" si="143"/>
        <v>0</v>
      </c>
      <c r="Y100">
        <f t="shared" si="144"/>
        <v>0</v>
      </c>
      <c r="AA100">
        <v>60075934</v>
      </c>
      <c r="AB100">
        <f t="shared" si="145"/>
        <v>1569.04</v>
      </c>
      <c r="AC100">
        <f>ROUND((ES100),2)</f>
        <v>1569.04</v>
      </c>
      <c r="AD100">
        <f>ROUND((((ET100)-(EU100))+AE100),2)</f>
        <v>0</v>
      </c>
      <c r="AE100">
        <f>ROUND((EU100),2)</f>
        <v>0</v>
      </c>
      <c r="AF100">
        <f>ROUND((EV100),2)</f>
        <v>0</v>
      </c>
      <c r="AG100">
        <f t="shared" si="146"/>
        <v>0</v>
      </c>
      <c r="AH100">
        <f>(EW100)</f>
        <v>0</v>
      </c>
      <c r="AI100">
        <f>(EX100)</f>
        <v>0</v>
      </c>
      <c r="AJ100">
        <f t="shared" si="147"/>
        <v>0</v>
      </c>
      <c r="AK100">
        <v>1569.04</v>
      </c>
      <c r="AL100">
        <v>1569.04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1</v>
      </c>
      <c r="AW100">
        <v>1</v>
      </c>
      <c r="AZ100">
        <v>1</v>
      </c>
      <c r="BA100">
        <v>1</v>
      </c>
      <c r="BB100">
        <v>1</v>
      </c>
      <c r="BC100">
        <v>9.56</v>
      </c>
      <c r="BD100" t="s">
        <v>3</v>
      </c>
      <c r="BE100" t="s">
        <v>3</v>
      </c>
      <c r="BF100" t="s">
        <v>3</v>
      </c>
      <c r="BG100" t="s">
        <v>3</v>
      </c>
      <c r="BH100">
        <v>3</v>
      </c>
      <c r="BI100">
        <v>1</v>
      </c>
      <c r="BJ100" t="s">
        <v>340</v>
      </c>
      <c r="BM100">
        <v>500001</v>
      </c>
      <c r="BN100">
        <v>0</v>
      </c>
      <c r="BO100" t="s">
        <v>17</v>
      </c>
      <c r="BP100">
        <v>1</v>
      </c>
      <c r="BQ100">
        <v>26</v>
      </c>
      <c r="BR100">
        <v>0</v>
      </c>
      <c r="BS100">
        <v>1</v>
      </c>
      <c r="BT100">
        <v>1</v>
      </c>
      <c r="BU100">
        <v>1</v>
      </c>
      <c r="BV100">
        <v>1</v>
      </c>
      <c r="BW100">
        <v>1</v>
      </c>
      <c r="BX100">
        <v>1</v>
      </c>
      <c r="BY100" t="s">
        <v>3</v>
      </c>
      <c r="BZ100">
        <v>0</v>
      </c>
      <c r="CA100">
        <v>0</v>
      </c>
      <c r="CB100" t="s">
        <v>3</v>
      </c>
      <c r="CE100">
        <v>0</v>
      </c>
      <c r="CF100">
        <v>0</v>
      </c>
      <c r="CG100">
        <v>0</v>
      </c>
      <c r="CM100">
        <v>0</v>
      </c>
      <c r="CN100" t="s">
        <v>3</v>
      </c>
      <c r="CO100">
        <v>0</v>
      </c>
      <c r="CP100">
        <f t="shared" si="148"/>
        <v>138345.21</v>
      </c>
      <c r="CQ100">
        <f t="shared" si="149"/>
        <v>15000.0224</v>
      </c>
      <c r="CR100">
        <f t="shared" si="150"/>
        <v>0</v>
      </c>
      <c r="CS100">
        <f t="shared" si="151"/>
        <v>0</v>
      </c>
      <c r="CT100">
        <f t="shared" si="152"/>
        <v>0</v>
      </c>
      <c r="CU100">
        <f t="shared" si="153"/>
        <v>0</v>
      </c>
      <c r="CV100">
        <f t="shared" si="154"/>
        <v>0</v>
      </c>
      <c r="CW100">
        <f t="shared" si="155"/>
        <v>0</v>
      </c>
      <c r="CX100">
        <f t="shared" si="156"/>
        <v>0</v>
      </c>
      <c r="CY100">
        <f t="shared" si="157"/>
        <v>0</v>
      </c>
      <c r="CZ100">
        <f t="shared" si="158"/>
        <v>0</v>
      </c>
      <c r="DC100" t="s">
        <v>3</v>
      </c>
      <c r="DD100" t="s">
        <v>3</v>
      </c>
      <c r="DE100" t="s">
        <v>3</v>
      </c>
      <c r="DF100" t="s">
        <v>3</v>
      </c>
      <c r="DG100" t="s">
        <v>3</v>
      </c>
      <c r="DH100" t="s">
        <v>3</v>
      </c>
      <c r="DI100" t="s">
        <v>3</v>
      </c>
      <c r="DJ100" t="s">
        <v>3</v>
      </c>
      <c r="DK100" t="s">
        <v>3</v>
      </c>
      <c r="DL100" t="s">
        <v>3</v>
      </c>
      <c r="DM100" t="s">
        <v>3</v>
      </c>
      <c r="DN100">
        <v>0</v>
      </c>
      <c r="DO100">
        <v>0</v>
      </c>
      <c r="DP100">
        <v>1</v>
      </c>
      <c r="DQ100">
        <v>1</v>
      </c>
      <c r="DU100">
        <v>1009</v>
      </c>
      <c r="DV100" t="s">
        <v>15</v>
      </c>
      <c r="DW100" t="s">
        <v>15</v>
      </c>
      <c r="DX100">
        <v>1000</v>
      </c>
      <c r="DZ100" t="s">
        <v>3</v>
      </c>
      <c r="EA100" t="s">
        <v>3</v>
      </c>
      <c r="EB100" t="s">
        <v>3</v>
      </c>
      <c r="EC100" t="s">
        <v>3</v>
      </c>
      <c r="EE100">
        <v>48890661</v>
      </c>
      <c r="EF100">
        <v>26</v>
      </c>
      <c r="EG100" t="s">
        <v>45</v>
      </c>
      <c r="EH100">
        <v>0</v>
      </c>
      <c r="EI100" t="s">
        <v>3</v>
      </c>
      <c r="EJ100">
        <v>1</v>
      </c>
      <c r="EK100">
        <v>500001</v>
      </c>
      <c r="EL100" t="s">
        <v>124</v>
      </c>
      <c r="EM100" t="s">
        <v>125</v>
      </c>
      <c r="EO100" t="s">
        <v>3</v>
      </c>
      <c r="EQ100">
        <v>0</v>
      </c>
      <c r="ER100">
        <v>1569.04</v>
      </c>
      <c r="ES100">
        <v>1569.04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5</v>
      </c>
      <c r="FC100">
        <v>0</v>
      </c>
      <c r="FD100">
        <v>18</v>
      </c>
      <c r="FF100">
        <v>15000</v>
      </c>
      <c r="FQ100">
        <v>0</v>
      </c>
      <c r="FR100">
        <f t="shared" si="159"/>
        <v>0</v>
      </c>
      <c r="FS100">
        <v>0</v>
      </c>
      <c r="FX100">
        <v>0</v>
      </c>
      <c r="FY100">
        <v>0</v>
      </c>
      <c r="GA100" t="s">
        <v>341</v>
      </c>
      <c r="GD100">
        <v>1</v>
      </c>
      <c r="GF100">
        <v>-610173048</v>
      </c>
      <c r="GG100">
        <v>2</v>
      </c>
      <c r="GH100">
        <v>3</v>
      </c>
      <c r="GI100">
        <v>4</v>
      </c>
      <c r="GJ100">
        <v>0</v>
      </c>
      <c r="GK100">
        <v>0</v>
      </c>
      <c r="GL100">
        <f t="shared" si="160"/>
        <v>0</v>
      </c>
      <c r="GM100">
        <f t="shared" si="161"/>
        <v>138345.21</v>
      </c>
      <c r="GN100">
        <f t="shared" si="162"/>
        <v>138345.21</v>
      </c>
      <c r="GO100">
        <f t="shared" si="163"/>
        <v>0</v>
      </c>
      <c r="GP100">
        <f t="shared" si="164"/>
        <v>0</v>
      </c>
      <c r="GR100">
        <v>1</v>
      </c>
      <c r="GS100">
        <v>1</v>
      </c>
      <c r="GT100">
        <v>0</v>
      </c>
      <c r="GU100" t="s">
        <v>3</v>
      </c>
      <c r="GV100">
        <f t="shared" si="165"/>
        <v>0</v>
      </c>
      <c r="GW100">
        <v>1</v>
      </c>
      <c r="GX100">
        <f t="shared" si="166"/>
        <v>0</v>
      </c>
      <c r="HA100">
        <v>0</v>
      </c>
      <c r="HB100">
        <v>0</v>
      </c>
      <c r="HC100">
        <f t="shared" si="167"/>
        <v>0</v>
      </c>
      <c r="HE100" t="s">
        <v>127</v>
      </c>
      <c r="HF100" t="s">
        <v>127</v>
      </c>
      <c r="HM100" t="s">
        <v>3</v>
      </c>
      <c r="HN100" t="s">
        <v>3</v>
      </c>
      <c r="HO100" t="s">
        <v>3</v>
      </c>
      <c r="HP100" t="s">
        <v>3</v>
      </c>
      <c r="HQ100" t="s">
        <v>3</v>
      </c>
      <c r="IK100">
        <v>0</v>
      </c>
    </row>
    <row r="101" spans="1:245" x14ac:dyDescent="0.2">
      <c r="A101">
        <v>17</v>
      </c>
      <c r="B101">
        <v>1</v>
      </c>
      <c r="C101">
        <f>ROW(SmtRes!A410)</f>
        <v>410</v>
      </c>
      <c r="D101">
        <f>ROW(EtalonRes!A410)</f>
        <v>410</v>
      </c>
      <c r="E101" t="s">
        <v>342</v>
      </c>
      <c r="F101" t="s">
        <v>343</v>
      </c>
      <c r="G101" t="s">
        <v>344</v>
      </c>
      <c r="H101" t="s">
        <v>317</v>
      </c>
      <c r="I101">
        <v>288.22300000000001</v>
      </c>
      <c r="J101">
        <v>0</v>
      </c>
      <c r="K101">
        <v>288.22300000000001</v>
      </c>
      <c r="O101">
        <f t="shared" si="134"/>
        <v>15663.65</v>
      </c>
      <c r="P101">
        <f t="shared" si="135"/>
        <v>0</v>
      </c>
      <c r="Q101">
        <f t="shared" si="136"/>
        <v>0</v>
      </c>
      <c r="R101">
        <f t="shared" si="137"/>
        <v>0</v>
      </c>
      <c r="S101">
        <f t="shared" si="138"/>
        <v>15663.65</v>
      </c>
      <c r="T101">
        <f t="shared" si="139"/>
        <v>0</v>
      </c>
      <c r="U101">
        <f t="shared" si="140"/>
        <v>38.117491749999992</v>
      </c>
      <c r="V101">
        <f t="shared" si="141"/>
        <v>0</v>
      </c>
      <c r="W101">
        <f t="shared" si="142"/>
        <v>0</v>
      </c>
      <c r="X101">
        <f t="shared" si="143"/>
        <v>14723.83</v>
      </c>
      <c r="Y101">
        <f t="shared" si="144"/>
        <v>7988.46</v>
      </c>
      <c r="AA101">
        <v>60075934</v>
      </c>
      <c r="AB101">
        <f t="shared" si="145"/>
        <v>1.1100000000000001</v>
      </c>
      <c r="AC101">
        <f>ROUND((ES101),2)</f>
        <v>0</v>
      </c>
      <c r="AD101">
        <f>ROUND((((((ET101*1.15)*1.15))-(((EU101*1.15)*1.15)))+AE101),2)</f>
        <v>0</v>
      </c>
      <c r="AE101">
        <f>ROUND(((((EU101*1.15)*1.1)*1.15)),2)</f>
        <v>0</v>
      </c>
      <c r="AF101">
        <f>ROUND(((((EV101*1.15)*1.1)*1.15)),2)</f>
        <v>1.1100000000000001</v>
      </c>
      <c r="AG101">
        <f t="shared" si="146"/>
        <v>0</v>
      </c>
      <c r="AH101">
        <f>(((EW101*1.15)*1.15))</f>
        <v>0.13224999999999998</v>
      </c>
      <c r="AI101">
        <f>(((EX101*1.15)*1.15))</f>
        <v>0</v>
      </c>
      <c r="AJ101">
        <f t="shared" si="147"/>
        <v>0</v>
      </c>
      <c r="AK101">
        <v>0.76</v>
      </c>
      <c r="AL101">
        <v>0</v>
      </c>
      <c r="AM101">
        <v>0</v>
      </c>
      <c r="AN101">
        <v>0</v>
      </c>
      <c r="AO101">
        <v>0.76</v>
      </c>
      <c r="AP101">
        <v>0</v>
      </c>
      <c r="AQ101">
        <v>0.1</v>
      </c>
      <c r="AR101">
        <v>0</v>
      </c>
      <c r="AS101">
        <v>0</v>
      </c>
      <c r="AT101">
        <v>94</v>
      </c>
      <c r="AU101">
        <v>51</v>
      </c>
      <c r="AV101">
        <v>1</v>
      </c>
      <c r="AW101">
        <v>1</v>
      </c>
      <c r="AZ101">
        <v>1</v>
      </c>
      <c r="BA101">
        <v>48.96</v>
      </c>
      <c r="BB101">
        <v>14.22</v>
      </c>
      <c r="BC101">
        <v>9.56</v>
      </c>
      <c r="BD101" t="s">
        <v>3</v>
      </c>
      <c r="BE101" t="s">
        <v>3</v>
      </c>
      <c r="BF101" t="s">
        <v>3</v>
      </c>
      <c r="BG101" t="s">
        <v>3</v>
      </c>
      <c r="BH101">
        <v>0</v>
      </c>
      <c r="BI101">
        <v>1</v>
      </c>
      <c r="BJ101" t="s">
        <v>345</v>
      </c>
      <c r="BM101">
        <v>13001</v>
      </c>
      <c r="BN101">
        <v>0</v>
      </c>
      <c r="BO101" t="s">
        <v>17</v>
      </c>
      <c r="BP101">
        <v>1</v>
      </c>
      <c r="BQ101">
        <v>2</v>
      </c>
      <c r="BR101">
        <v>0</v>
      </c>
      <c r="BS101">
        <v>48.96</v>
      </c>
      <c r="BT101">
        <v>1</v>
      </c>
      <c r="BU101">
        <v>1</v>
      </c>
      <c r="BV101">
        <v>1</v>
      </c>
      <c r="BW101">
        <v>1</v>
      </c>
      <c r="BX101">
        <v>1</v>
      </c>
      <c r="BY101" t="s">
        <v>3</v>
      </c>
      <c r="BZ101">
        <v>94</v>
      </c>
      <c r="CA101">
        <v>51</v>
      </c>
      <c r="CB101" t="s">
        <v>3</v>
      </c>
      <c r="CE101">
        <v>0</v>
      </c>
      <c r="CF101">
        <v>0</v>
      </c>
      <c r="CG101">
        <v>0</v>
      </c>
      <c r="CM101">
        <v>0</v>
      </c>
      <c r="CN101" t="s">
        <v>1083</v>
      </c>
      <c r="CO101">
        <v>0</v>
      </c>
      <c r="CP101">
        <f t="shared" si="148"/>
        <v>15663.65</v>
      </c>
      <c r="CQ101">
        <f t="shared" si="149"/>
        <v>0</v>
      </c>
      <c r="CR101">
        <f t="shared" si="150"/>
        <v>0</v>
      </c>
      <c r="CS101">
        <f t="shared" si="151"/>
        <v>0</v>
      </c>
      <c r="CT101">
        <f t="shared" si="152"/>
        <v>54.345600000000005</v>
      </c>
      <c r="CU101">
        <f t="shared" si="153"/>
        <v>0</v>
      </c>
      <c r="CV101">
        <f t="shared" si="154"/>
        <v>0.13224999999999998</v>
      </c>
      <c r="CW101">
        <f t="shared" si="155"/>
        <v>0</v>
      </c>
      <c r="CX101">
        <f t="shared" si="156"/>
        <v>0</v>
      </c>
      <c r="CY101">
        <f t="shared" si="157"/>
        <v>14723.830999999998</v>
      </c>
      <c r="CZ101">
        <f t="shared" si="158"/>
        <v>7988.4615000000003</v>
      </c>
      <c r="DC101" t="s">
        <v>3</v>
      </c>
      <c r="DD101" t="s">
        <v>3</v>
      </c>
      <c r="DE101" t="s">
        <v>93</v>
      </c>
      <c r="DF101" t="s">
        <v>117</v>
      </c>
      <c r="DG101" t="s">
        <v>117</v>
      </c>
      <c r="DH101" t="s">
        <v>3</v>
      </c>
      <c r="DI101" t="s">
        <v>93</v>
      </c>
      <c r="DJ101" t="s">
        <v>93</v>
      </c>
      <c r="DK101" t="s">
        <v>3</v>
      </c>
      <c r="DL101" t="s">
        <v>3</v>
      </c>
      <c r="DM101" t="s">
        <v>3</v>
      </c>
      <c r="DN101">
        <v>0</v>
      </c>
      <c r="DO101">
        <v>0</v>
      </c>
      <c r="DP101">
        <v>1</v>
      </c>
      <c r="DQ101">
        <v>1</v>
      </c>
      <c r="DU101">
        <v>1005</v>
      </c>
      <c r="DV101" t="s">
        <v>317</v>
      </c>
      <c r="DW101" t="s">
        <v>317</v>
      </c>
      <c r="DX101">
        <v>1</v>
      </c>
      <c r="DZ101" t="s">
        <v>3</v>
      </c>
      <c r="EA101" t="s">
        <v>3</v>
      </c>
      <c r="EB101" t="s">
        <v>3</v>
      </c>
      <c r="EC101" t="s">
        <v>3</v>
      </c>
      <c r="EE101">
        <v>48890731</v>
      </c>
      <c r="EF101">
        <v>2</v>
      </c>
      <c r="EG101" t="s">
        <v>21</v>
      </c>
      <c r="EH101">
        <v>13</v>
      </c>
      <c r="EI101" t="s">
        <v>334</v>
      </c>
      <c r="EJ101">
        <v>1</v>
      </c>
      <c r="EK101">
        <v>13001</v>
      </c>
      <c r="EL101" t="s">
        <v>335</v>
      </c>
      <c r="EM101" t="s">
        <v>336</v>
      </c>
      <c r="EO101" t="s">
        <v>118</v>
      </c>
      <c r="EQ101">
        <v>768</v>
      </c>
      <c r="ER101">
        <v>0.76</v>
      </c>
      <c r="ES101">
        <v>0</v>
      </c>
      <c r="ET101">
        <v>0</v>
      </c>
      <c r="EU101">
        <v>0</v>
      </c>
      <c r="EV101">
        <v>0.76</v>
      </c>
      <c r="EW101">
        <v>0.1</v>
      </c>
      <c r="EX101">
        <v>0</v>
      </c>
      <c r="EY101">
        <v>0</v>
      </c>
      <c r="FQ101">
        <v>0</v>
      </c>
      <c r="FR101">
        <f t="shared" si="159"/>
        <v>0</v>
      </c>
      <c r="FS101">
        <v>0</v>
      </c>
      <c r="FX101">
        <v>94</v>
      </c>
      <c r="FY101">
        <v>51</v>
      </c>
      <c r="GA101" t="s">
        <v>3</v>
      </c>
      <c r="GD101">
        <v>1</v>
      </c>
      <c r="GF101">
        <v>287570099</v>
      </c>
      <c r="GG101">
        <v>2</v>
      </c>
      <c r="GH101">
        <v>1</v>
      </c>
      <c r="GI101">
        <v>4</v>
      </c>
      <c r="GJ101">
        <v>0</v>
      </c>
      <c r="GK101">
        <v>0</v>
      </c>
      <c r="GL101">
        <f t="shared" si="160"/>
        <v>0</v>
      </c>
      <c r="GM101">
        <f t="shared" si="161"/>
        <v>38375.94</v>
      </c>
      <c r="GN101">
        <f t="shared" si="162"/>
        <v>38375.94</v>
      </c>
      <c r="GO101">
        <f t="shared" si="163"/>
        <v>0</v>
      </c>
      <c r="GP101">
        <f t="shared" si="164"/>
        <v>0</v>
      </c>
      <c r="GR101">
        <v>0</v>
      </c>
      <c r="GS101">
        <v>3</v>
      </c>
      <c r="GT101">
        <v>0</v>
      </c>
      <c r="GU101" t="s">
        <v>3</v>
      </c>
      <c r="GV101">
        <f t="shared" si="165"/>
        <v>0</v>
      </c>
      <c r="GW101">
        <v>1</v>
      </c>
      <c r="GX101">
        <f t="shared" si="166"/>
        <v>0</v>
      </c>
      <c r="HA101">
        <v>0</v>
      </c>
      <c r="HB101">
        <v>0</v>
      </c>
      <c r="HC101">
        <f t="shared" si="167"/>
        <v>0</v>
      </c>
      <c r="HE101" t="s">
        <v>3</v>
      </c>
      <c r="HF101" t="s">
        <v>3</v>
      </c>
      <c r="HM101" t="s">
        <v>3</v>
      </c>
      <c r="HN101" t="s">
        <v>3</v>
      </c>
      <c r="HO101" t="s">
        <v>3</v>
      </c>
      <c r="HP101" t="s">
        <v>3</v>
      </c>
      <c r="HQ101" t="s">
        <v>3</v>
      </c>
      <c r="IK101">
        <v>0</v>
      </c>
    </row>
    <row r="102" spans="1:245" x14ac:dyDescent="0.2">
      <c r="A102">
        <v>17</v>
      </c>
      <c r="B102">
        <v>1</v>
      </c>
      <c r="C102">
        <f>ROW(SmtRes!A417)</f>
        <v>417</v>
      </c>
      <c r="D102">
        <f>ROW(EtalonRes!A417)</f>
        <v>417</v>
      </c>
      <c r="E102" t="s">
        <v>346</v>
      </c>
      <c r="F102" t="s">
        <v>347</v>
      </c>
      <c r="G102" t="s">
        <v>348</v>
      </c>
      <c r="H102" t="s">
        <v>312</v>
      </c>
      <c r="I102">
        <f>ROUND(288.223/100,9)</f>
        <v>2.8822299999999998</v>
      </c>
      <c r="J102">
        <v>0</v>
      </c>
      <c r="K102">
        <f>ROUND(288.223/100,9)</f>
        <v>2.8822299999999998</v>
      </c>
      <c r="O102">
        <f t="shared" si="134"/>
        <v>14769.1</v>
      </c>
      <c r="P102">
        <f t="shared" si="135"/>
        <v>7487.83</v>
      </c>
      <c r="Q102">
        <f t="shared" si="136"/>
        <v>147.96</v>
      </c>
      <c r="R102">
        <f t="shared" si="137"/>
        <v>59.27</v>
      </c>
      <c r="S102">
        <f t="shared" si="138"/>
        <v>7133.31</v>
      </c>
      <c r="T102">
        <f t="shared" si="139"/>
        <v>0</v>
      </c>
      <c r="U102">
        <f t="shared" si="140"/>
        <v>16.962283828749996</v>
      </c>
      <c r="V102">
        <f t="shared" si="141"/>
        <v>0.11435247524999997</v>
      </c>
      <c r="W102">
        <f t="shared" si="142"/>
        <v>0</v>
      </c>
      <c r="X102">
        <f t="shared" si="143"/>
        <v>6761.03</v>
      </c>
      <c r="Y102">
        <f t="shared" si="144"/>
        <v>3668.22</v>
      </c>
      <c r="AA102">
        <v>60075934</v>
      </c>
      <c r="AB102">
        <f t="shared" si="145"/>
        <v>325.91000000000003</v>
      </c>
      <c r="AC102">
        <f>ROUND((ES102),2)</f>
        <v>271.75</v>
      </c>
      <c r="AD102">
        <f>ROUND((((((ET102*1.15)*1.15))-(((EU102*1.15)*1.15)))+AE102),2)</f>
        <v>3.61</v>
      </c>
      <c r="AE102">
        <f>ROUND(((((EU102*1.15)*1.1)*1.15)),2)</f>
        <v>0.42</v>
      </c>
      <c r="AF102">
        <f>ROUND(((((EV102*1.15)*1.1)*1.15)),2)</f>
        <v>50.55</v>
      </c>
      <c r="AG102">
        <f t="shared" si="146"/>
        <v>0</v>
      </c>
      <c r="AH102">
        <f>(((EW102*1.15)*1.15))</f>
        <v>5.8851249999999995</v>
      </c>
      <c r="AI102">
        <f>(((EX102*1.15)*1.15))</f>
        <v>3.9674999999999995E-2</v>
      </c>
      <c r="AJ102">
        <f t="shared" si="147"/>
        <v>0</v>
      </c>
      <c r="AK102">
        <v>309.2</v>
      </c>
      <c r="AL102">
        <v>271.75</v>
      </c>
      <c r="AM102">
        <v>2.7</v>
      </c>
      <c r="AN102">
        <v>0.28999999999999998</v>
      </c>
      <c r="AO102">
        <v>34.75</v>
      </c>
      <c r="AP102">
        <v>0</v>
      </c>
      <c r="AQ102">
        <v>4.45</v>
      </c>
      <c r="AR102">
        <v>0.03</v>
      </c>
      <c r="AS102">
        <v>0</v>
      </c>
      <c r="AT102">
        <v>94</v>
      </c>
      <c r="AU102">
        <v>51</v>
      </c>
      <c r="AV102">
        <v>1</v>
      </c>
      <c r="AW102">
        <v>1</v>
      </c>
      <c r="AZ102">
        <v>1</v>
      </c>
      <c r="BA102">
        <v>48.96</v>
      </c>
      <c r="BB102">
        <v>14.22</v>
      </c>
      <c r="BC102">
        <v>9.56</v>
      </c>
      <c r="BD102" t="s">
        <v>3</v>
      </c>
      <c r="BE102" t="s">
        <v>3</v>
      </c>
      <c r="BF102" t="s">
        <v>3</v>
      </c>
      <c r="BG102" t="s">
        <v>3</v>
      </c>
      <c r="BH102">
        <v>0</v>
      </c>
      <c r="BI102">
        <v>1</v>
      </c>
      <c r="BJ102" t="s">
        <v>349</v>
      </c>
      <c r="BM102">
        <v>13001</v>
      </c>
      <c r="BN102">
        <v>0</v>
      </c>
      <c r="BO102" t="s">
        <v>17</v>
      </c>
      <c r="BP102">
        <v>1</v>
      </c>
      <c r="BQ102">
        <v>2</v>
      </c>
      <c r="BR102">
        <v>0</v>
      </c>
      <c r="BS102">
        <v>48.96</v>
      </c>
      <c r="BT102">
        <v>1</v>
      </c>
      <c r="BU102">
        <v>1</v>
      </c>
      <c r="BV102">
        <v>1</v>
      </c>
      <c r="BW102">
        <v>1</v>
      </c>
      <c r="BX102">
        <v>1</v>
      </c>
      <c r="BY102" t="s">
        <v>3</v>
      </c>
      <c r="BZ102">
        <v>94</v>
      </c>
      <c r="CA102">
        <v>51</v>
      </c>
      <c r="CB102" t="s">
        <v>3</v>
      </c>
      <c r="CE102">
        <v>0</v>
      </c>
      <c r="CF102">
        <v>0</v>
      </c>
      <c r="CG102">
        <v>0</v>
      </c>
      <c r="CM102">
        <v>0</v>
      </c>
      <c r="CN102" t="s">
        <v>1083</v>
      </c>
      <c r="CO102">
        <v>0</v>
      </c>
      <c r="CP102">
        <f t="shared" si="148"/>
        <v>14769.1</v>
      </c>
      <c r="CQ102">
        <f t="shared" si="149"/>
        <v>2597.9300000000003</v>
      </c>
      <c r="CR102">
        <f t="shared" si="150"/>
        <v>51.334200000000003</v>
      </c>
      <c r="CS102">
        <f t="shared" si="151"/>
        <v>20.563199999999998</v>
      </c>
      <c r="CT102">
        <f t="shared" si="152"/>
        <v>2474.9279999999999</v>
      </c>
      <c r="CU102">
        <f t="shared" si="153"/>
        <v>0</v>
      </c>
      <c r="CV102">
        <f t="shared" si="154"/>
        <v>5.8851249999999995</v>
      </c>
      <c r="CW102">
        <f t="shared" si="155"/>
        <v>3.9674999999999995E-2</v>
      </c>
      <c r="CX102">
        <f t="shared" si="156"/>
        <v>0</v>
      </c>
      <c r="CY102">
        <f t="shared" si="157"/>
        <v>6761.025200000001</v>
      </c>
      <c r="CZ102">
        <f t="shared" si="158"/>
        <v>3668.2157999999999</v>
      </c>
      <c r="DC102" t="s">
        <v>3</v>
      </c>
      <c r="DD102" t="s">
        <v>3</v>
      </c>
      <c r="DE102" t="s">
        <v>93</v>
      </c>
      <c r="DF102" t="s">
        <v>117</v>
      </c>
      <c r="DG102" t="s">
        <v>117</v>
      </c>
      <c r="DH102" t="s">
        <v>3</v>
      </c>
      <c r="DI102" t="s">
        <v>93</v>
      </c>
      <c r="DJ102" t="s">
        <v>93</v>
      </c>
      <c r="DK102" t="s">
        <v>3</v>
      </c>
      <c r="DL102" t="s">
        <v>3</v>
      </c>
      <c r="DM102" t="s">
        <v>3</v>
      </c>
      <c r="DN102">
        <v>0</v>
      </c>
      <c r="DO102">
        <v>0</v>
      </c>
      <c r="DP102">
        <v>1</v>
      </c>
      <c r="DQ102">
        <v>1</v>
      </c>
      <c r="DU102">
        <v>1005</v>
      </c>
      <c r="DV102" t="s">
        <v>312</v>
      </c>
      <c r="DW102" t="s">
        <v>312</v>
      </c>
      <c r="DX102">
        <v>100</v>
      </c>
      <c r="DZ102" t="s">
        <v>3</v>
      </c>
      <c r="EA102" t="s">
        <v>3</v>
      </c>
      <c r="EB102" t="s">
        <v>3</v>
      </c>
      <c r="EC102" t="s">
        <v>3</v>
      </c>
      <c r="EE102">
        <v>48890731</v>
      </c>
      <c r="EF102">
        <v>2</v>
      </c>
      <c r="EG102" t="s">
        <v>21</v>
      </c>
      <c r="EH102">
        <v>13</v>
      </c>
      <c r="EI102" t="s">
        <v>334</v>
      </c>
      <c r="EJ102">
        <v>1</v>
      </c>
      <c r="EK102">
        <v>13001</v>
      </c>
      <c r="EL102" t="s">
        <v>335</v>
      </c>
      <c r="EM102" t="s">
        <v>336</v>
      </c>
      <c r="EO102" t="s">
        <v>118</v>
      </c>
      <c r="EQ102">
        <v>768</v>
      </c>
      <c r="ER102">
        <v>309.2</v>
      </c>
      <c r="ES102">
        <v>271.75</v>
      </c>
      <c r="ET102">
        <v>2.7</v>
      </c>
      <c r="EU102">
        <v>0.28999999999999998</v>
      </c>
      <c r="EV102">
        <v>34.75</v>
      </c>
      <c r="EW102">
        <v>4.45</v>
      </c>
      <c r="EX102">
        <v>0.03</v>
      </c>
      <c r="EY102">
        <v>0</v>
      </c>
      <c r="FQ102">
        <v>0</v>
      </c>
      <c r="FR102">
        <f t="shared" si="159"/>
        <v>0</v>
      </c>
      <c r="FS102">
        <v>0</v>
      </c>
      <c r="FX102">
        <v>94</v>
      </c>
      <c r="FY102">
        <v>51</v>
      </c>
      <c r="GA102" t="s">
        <v>3</v>
      </c>
      <c r="GD102">
        <v>1</v>
      </c>
      <c r="GF102">
        <v>1746214515</v>
      </c>
      <c r="GG102">
        <v>2</v>
      </c>
      <c r="GH102">
        <v>1</v>
      </c>
      <c r="GI102">
        <v>4</v>
      </c>
      <c r="GJ102">
        <v>0</v>
      </c>
      <c r="GK102">
        <v>0</v>
      </c>
      <c r="GL102">
        <f t="shared" si="160"/>
        <v>0</v>
      </c>
      <c r="GM102">
        <f t="shared" si="161"/>
        <v>25198.35</v>
      </c>
      <c r="GN102">
        <f t="shared" si="162"/>
        <v>25198.35</v>
      </c>
      <c r="GO102">
        <f t="shared" si="163"/>
        <v>0</v>
      </c>
      <c r="GP102">
        <f t="shared" si="164"/>
        <v>0</v>
      </c>
      <c r="GR102">
        <v>0</v>
      </c>
      <c r="GS102">
        <v>3</v>
      </c>
      <c r="GT102">
        <v>0</v>
      </c>
      <c r="GU102" t="s">
        <v>3</v>
      </c>
      <c r="GV102">
        <f t="shared" si="165"/>
        <v>0</v>
      </c>
      <c r="GW102">
        <v>1</v>
      </c>
      <c r="GX102">
        <f t="shared" si="166"/>
        <v>0</v>
      </c>
      <c r="HA102">
        <v>0</v>
      </c>
      <c r="HB102">
        <v>0</v>
      </c>
      <c r="HC102">
        <f t="shared" si="167"/>
        <v>0</v>
      </c>
      <c r="HE102" t="s">
        <v>3</v>
      </c>
      <c r="HF102" t="s">
        <v>3</v>
      </c>
      <c r="HM102" t="s">
        <v>3</v>
      </c>
      <c r="HN102" t="s">
        <v>3</v>
      </c>
      <c r="HO102" t="s">
        <v>3</v>
      </c>
      <c r="HP102" t="s">
        <v>3</v>
      </c>
      <c r="HQ102" t="s">
        <v>3</v>
      </c>
      <c r="IK102">
        <v>0</v>
      </c>
    </row>
    <row r="103" spans="1:245" x14ac:dyDescent="0.2">
      <c r="A103">
        <v>17</v>
      </c>
      <c r="B103">
        <v>1</v>
      </c>
      <c r="C103">
        <f>ROW(SmtRes!A426)</f>
        <v>426</v>
      </c>
      <c r="D103">
        <f>ROW(EtalonRes!A426)</f>
        <v>426</v>
      </c>
      <c r="E103" t="s">
        <v>350</v>
      </c>
      <c r="F103" t="s">
        <v>351</v>
      </c>
      <c r="G103" t="s">
        <v>352</v>
      </c>
      <c r="H103" t="s">
        <v>312</v>
      </c>
      <c r="I103">
        <f>ROUND(288.223/100,9)</f>
        <v>2.8822299999999998</v>
      </c>
      <c r="J103">
        <v>0</v>
      </c>
      <c r="K103">
        <f>ROUND(288.223/100,9)</f>
        <v>2.8822299999999998</v>
      </c>
      <c r="O103">
        <f t="shared" si="134"/>
        <v>10316.030000000001</v>
      </c>
      <c r="P103">
        <f t="shared" si="135"/>
        <v>1341.06</v>
      </c>
      <c r="Q103">
        <f t="shared" si="136"/>
        <v>515.19000000000005</v>
      </c>
      <c r="R103">
        <f t="shared" si="137"/>
        <v>35.28</v>
      </c>
      <c r="S103">
        <f t="shared" si="138"/>
        <v>8459.7800000000007</v>
      </c>
      <c r="T103">
        <f t="shared" si="139"/>
        <v>0</v>
      </c>
      <c r="U103">
        <f t="shared" si="140"/>
        <v>17.686516171999997</v>
      </c>
      <c r="V103">
        <f t="shared" si="141"/>
        <v>7.6234983499999992E-2</v>
      </c>
      <c r="W103">
        <f t="shared" si="142"/>
        <v>0</v>
      </c>
      <c r="X103">
        <f t="shared" si="143"/>
        <v>7985.36</v>
      </c>
      <c r="Y103">
        <f t="shared" si="144"/>
        <v>4332.4799999999996</v>
      </c>
      <c r="AA103">
        <v>60075934</v>
      </c>
      <c r="AB103">
        <f t="shared" si="145"/>
        <v>121.19</v>
      </c>
      <c r="AC103">
        <f>ROUND((SUM(SmtRes!BQ418:'SmtRes'!BQ426)),2)</f>
        <v>48.67</v>
      </c>
      <c r="AD103">
        <f>ROUND((((SUM(SmtRes!BR418:'SmtRes'!BR426))-(SUM(SmtRes!BS418:'SmtRes'!BS426)))+AE103),2)</f>
        <v>12.57</v>
      </c>
      <c r="AE103">
        <f>ROUND((SUM(SmtRes!BS418:'SmtRes'!BS426)),2)</f>
        <v>0.25</v>
      </c>
      <c r="AF103">
        <f>ROUND((SUM(SmtRes!BT418:'SmtRes'!BT426)),2)</f>
        <v>59.95</v>
      </c>
      <c r="AG103">
        <f t="shared" si="146"/>
        <v>0</v>
      </c>
      <c r="AH103">
        <f>(SUM(SmtRes!BU418:'SmtRes'!BU426))</f>
        <v>6.1363999999999992</v>
      </c>
      <c r="AI103">
        <f>(SUM(SmtRes!BV418:'SmtRes'!BV426))</f>
        <v>2.6449999999999998E-2</v>
      </c>
      <c r="AJ103">
        <f t="shared" si="147"/>
        <v>0</v>
      </c>
      <c r="AK103">
        <v>103.51022999999999</v>
      </c>
      <c r="AL103">
        <v>48.671730000000004</v>
      </c>
      <c r="AM103">
        <v>9.5057000000000009</v>
      </c>
      <c r="AN103">
        <v>0.1895</v>
      </c>
      <c r="AO103">
        <v>45.332799999999992</v>
      </c>
      <c r="AP103">
        <v>0</v>
      </c>
      <c r="AQ103">
        <v>4.6399999999999997</v>
      </c>
      <c r="AR103">
        <v>0.02</v>
      </c>
      <c r="AS103">
        <v>0</v>
      </c>
      <c r="AT103">
        <v>94</v>
      </c>
      <c r="AU103">
        <v>51</v>
      </c>
      <c r="AV103">
        <v>1</v>
      </c>
      <c r="AW103">
        <v>1</v>
      </c>
      <c r="AZ103">
        <v>1</v>
      </c>
      <c r="BA103">
        <v>48.96</v>
      </c>
      <c r="BB103">
        <v>14.22</v>
      </c>
      <c r="BC103">
        <v>9.56</v>
      </c>
      <c r="BD103" t="s">
        <v>3</v>
      </c>
      <c r="BE103" t="s">
        <v>3</v>
      </c>
      <c r="BF103" t="s">
        <v>3</v>
      </c>
      <c r="BG103" t="s">
        <v>3</v>
      </c>
      <c r="BH103">
        <v>0</v>
      </c>
      <c r="BI103">
        <v>1</v>
      </c>
      <c r="BJ103" t="s">
        <v>353</v>
      </c>
      <c r="BM103">
        <v>13001</v>
      </c>
      <c r="BN103">
        <v>0</v>
      </c>
      <c r="BO103" t="s">
        <v>17</v>
      </c>
      <c r="BP103">
        <v>1</v>
      </c>
      <c r="BQ103">
        <v>2</v>
      </c>
      <c r="BR103">
        <v>0</v>
      </c>
      <c r="BS103">
        <v>48.96</v>
      </c>
      <c r="BT103">
        <v>1</v>
      </c>
      <c r="BU103">
        <v>1</v>
      </c>
      <c r="BV103">
        <v>1</v>
      </c>
      <c r="BW103">
        <v>1</v>
      </c>
      <c r="BX103">
        <v>1</v>
      </c>
      <c r="BY103" t="s">
        <v>3</v>
      </c>
      <c r="BZ103">
        <v>94</v>
      </c>
      <c r="CA103">
        <v>51</v>
      </c>
      <c r="CB103" t="s">
        <v>3</v>
      </c>
      <c r="CE103">
        <v>0</v>
      </c>
      <c r="CF103">
        <v>0</v>
      </c>
      <c r="CG103">
        <v>0</v>
      </c>
      <c r="CM103">
        <v>0</v>
      </c>
      <c r="CN103" t="s">
        <v>1083</v>
      </c>
      <c r="CO103">
        <v>0</v>
      </c>
      <c r="CP103">
        <f t="shared" si="148"/>
        <v>10316.030000000001</v>
      </c>
      <c r="CQ103">
        <f t="shared" si="149"/>
        <v>465.28520000000003</v>
      </c>
      <c r="CR103">
        <f t="shared" si="150"/>
        <v>178.74540000000002</v>
      </c>
      <c r="CS103">
        <f t="shared" si="151"/>
        <v>12.24</v>
      </c>
      <c r="CT103">
        <f t="shared" si="152"/>
        <v>2935.152</v>
      </c>
      <c r="CU103">
        <f t="shared" si="153"/>
        <v>0</v>
      </c>
      <c r="CV103">
        <f t="shared" si="154"/>
        <v>6.1363999999999992</v>
      </c>
      <c r="CW103">
        <f t="shared" si="155"/>
        <v>2.6449999999999998E-2</v>
      </c>
      <c r="CX103">
        <f t="shared" si="156"/>
        <v>0</v>
      </c>
      <c r="CY103">
        <f t="shared" si="157"/>
        <v>7985.3564000000015</v>
      </c>
      <c r="CZ103">
        <f t="shared" si="158"/>
        <v>4332.4806000000008</v>
      </c>
      <c r="DC103" t="s">
        <v>3</v>
      </c>
      <c r="DD103" t="s">
        <v>3</v>
      </c>
      <c r="DE103" t="s">
        <v>93</v>
      </c>
      <c r="DF103" t="s">
        <v>117</v>
      </c>
      <c r="DG103" t="s">
        <v>117</v>
      </c>
      <c r="DH103" t="s">
        <v>3</v>
      </c>
      <c r="DI103" t="s">
        <v>93</v>
      </c>
      <c r="DJ103" t="s">
        <v>93</v>
      </c>
      <c r="DK103" t="s">
        <v>3</v>
      </c>
      <c r="DL103" t="s">
        <v>3</v>
      </c>
      <c r="DM103" t="s">
        <v>3</v>
      </c>
      <c r="DN103">
        <v>0</v>
      </c>
      <c r="DO103">
        <v>0</v>
      </c>
      <c r="DP103">
        <v>1</v>
      </c>
      <c r="DQ103">
        <v>1</v>
      </c>
      <c r="DU103">
        <v>1005</v>
      </c>
      <c r="DV103" t="s">
        <v>312</v>
      </c>
      <c r="DW103" t="s">
        <v>312</v>
      </c>
      <c r="DX103">
        <v>100</v>
      </c>
      <c r="DZ103" t="s">
        <v>3</v>
      </c>
      <c r="EA103" t="s">
        <v>3</v>
      </c>
      <c r="EB103" t="s">
        <v>3</v>
      </c>
      <c r="EC103" t="s">
        <v>3</v>
      </c>
      <c r="EE103">
        <v>48890731</v>
      </c>
      <c r="EF103">
        <v>2</v>
      </c>
      <c r="EG103" t="s">
        <v>21</v>
      </c>
      <c r="EH103">
        <v>13</v>
      </c>
      <c r="EI103" t="s">
        <v>334</v>
      </c>
      <c r="EJ103">
        <v>1</v>
      </c>
      <c r="EK103">
        <v>13001</v>
      </c>
      <c r="EL103" t="s">
        <v>335</v>
      </c>
      <c r="EM103" t="s">
        <v>336</v>
      </c>
      <c r="EO103" t="s">
        <v>118</v>
      </c>
      <c r="EQ103">
        <v>770</v>
      </c>
      <c r="ER103">
        <v>457.58</v>
      </c>
      <c r="ES103">
        <v>402.74</v>
      </c>
      <c r="ET103">
        <v>9.51</v>
      </c>
      <c r="EU103">
        <v>0.19</v>
      </c>
      <c r="EV103">
        <v>45.33</v>
      </c>
      <c r="EW103">
        <v>4.6399999999999997</v>
      </c>
      <c r="EX103">
        <v>0.02</v>
      </c>
      <c r="EY103">
        <v>0</v>
      </c>
      <c r="FQ103">
        <v>0</v>
      </c>
      <c r="FR103">
        <f t="shared" si="159"/>
        <v>0</v>
      </c>
      <c r="FS103">
        <v>0</v>
      </c>
      <c r="FX103">
        <v>94</v>
      </c>
      <c r="FY103">
        <v>51</v>
      </c>
      <c r="GA103" t="s">
        <v>3</v>
      </c>
      <c r="GD103">
        <v>1</v>
      </c>
      <c r="GF103">
        <v>1407602489</v>
      </c>
      <c r="GG103">
        <v>2</v>
      </c>
      <c r="GH103">
        <v>1</v>
      </c>
      <c r="GI103">
        <v>4</v>
      </c>
      <c r="GJ103">
        <v>0</v>
      </c>
      <c r="GK103">
        <v>0</v>
      </c>
      <c r="GL103">
        <f t="shared" si="160"/>
        <v>0</v>
      </c>
      <c r="GM103">
        <f t="shared" si="161"/>
        <v>22633.87</v>
      </c>
      <c r="GN103">
        <f t="shared" si="162"/>
        <v>22633.87</v>
      </c>
      <c r="GO103">
        <f t="shared" si="163"/>
        <v>0</v>
      </c>
      <c r="GP103">
        <f t="shared" si="164"/>
        <v>0</v>
      </c>
      <c r="GR103">
        <v>0</v>
      </c>
      <c r="GS103">
        <v>3</v>
      </c>
      <c r="GT103">
        <v>0</v>
      </c>
      <c r="GU103" t="s">
        <v>3</v>
      </c>
      <c r="GV103">
        <f t="shared" si="165"/>
        <v>0</v>
      </c>
      <c r="GW103">
        <v>1</v>
      </c>
      <c r="GX103">
        <f t="shared" si="166"/>
        <v>0</v>
      </c>
      <c r="HA103">
        <v>0</v>
      </c>
      <c r="HB103">
        <v>0</v>
      </c>
      <c r="HC103">
        <f t="shared" si="167"/>
        <v>0</v>
      </c>
      <c r="HE103" t="s">
        <v>3</v>
      </c>
      <c r="HF103" t="s">
        <v>3</v>
      </c>
      <c r="HM103" t="s">
        <v>3</v>
      </c>
      <c r="HN103" t="s">
        <v>3</v>
      </c>
      <c r="HO103" t="s">
        <v>3</v>
      </c>
      <c r="HP103" t="s">
        <v>3</v>
      </c>
      <c r="HQ103" t="s">
        <v>3</v>
      </c>
      <c r="IK103">
        <v>0</v>
      </c>
    </row>
    <row r="104" spans="1:245" x14ac:dyDescent="0.2">
      <c r="A104">
        <v>17</v>
      </c>
      <c r="B104">
        <v>1</v>
      </c>
      <c r="E104" t="s">
        <v>354</v>
      </c>
      <c r="F104" t="s">
        <v>355</v>
      </c>
      <c r="G104" t="s">
        <v>356</v>
      </c>
      <c r="H104" t="s">
        <v>225</v>
      </c>
      <c r="I104">
        <v>62.26</v>
      </c>
      <c r="J104">
        <v>0</v>
      </c>
      <c r="K104">
        <v>62.26</v>
      </c>
      <c r="O104">
        <f t="shared" si="134"/>
        <v>27081.85</v>
      </c>
      <c r="P104">
        <f t="shared" si="135"/>
        <v>27081.85</v>
      </c>
      <c r="Q104">
        <f t="shared" si="136"/>
        <v>0</v>
      </c>
      <c r="R104">
        <f t="shared" si="137"/>
        <v>0</v>
      </c>
      <c r="S104">
        <f t="shared" si="138"/>
        <v>0</v>
      </c>
      <c r="T104">
        <f t="shared" si="139"/>
        <v>0</v>
      </c>
      <c r="U104">
        <f t="shared" si="140"/>
        <v>0</v>
      </c>
      <c r="V104">
        <f t="shared" si="141"/>
        <v>0</v>
      </c>
      <c r="W104">
        <f t="shared" si="142"/>
        <v>0</v>
      </c>
      <c r="X104">
        <f t="shared" si="143"/>
        <v>0</v>
      </c>
      <c r="Y104">
        <f t="shared" si="144"/>
        <v>0</v>
      </c>
      <c r="AA104">
        <v>60075934</v>
      </c>
      <c r="AB104">
        <f t="shared" si="145"/>
        <v>45.5</v>
      </c>
      <c r="AC104">
        <f>ROUND((ES104),2)</f>
        <v>45.5</v>
      </c>
      <c r="AD104">
        <f>ROUND((((ET104)-(EU104))+AE104),2)</f>
        <v>0</v>
      </c>
      <c r="AE104">
        <f>ROUND((EU104),2)</f>
        <v>0</v>
      </c>
      <c r="AF104">
        <f>ROUND((EV104),2)</f>
        <v>0</v>
      </c>
      <c r="AG104">
        <f t="shared" si="146"/>
        <v>0</v>
      </c>
      <c r="AH104">
        <f>(EW104)</f>
        <v>0</v>
      </c>
      <c r="AI104">
        <f>(EX104)</f>
        <v>0</v>
      </c>
      <c r="AJ104">
        <f t="shared" si="147"/>
        <v>0</v>
      </c>
      <c r="AK104">
        <v>45.5</v>
      </c>
      <c r="AL104">
        <v>45.5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1</v>
      </c>
      <c r="AW104">
        <v>1</v>
      </c>
      <c r="AZ104">
        <v>1</v>
      </c>
      <c r="BA104">
        <v>1</v>
      </c>
      <c r="BB104">
        <v>1</v>
      </c>
      <c r="BC104">
        <v>9.56</v>
      </c>
      <c r="BD104" t="s">
        <v>3</v>
      </c>
      <c r="BE104" t="s">
        <v>3</v>
      </c>
      <c r="BF104" t="s">
        <v>3</v>
      </c>
      <c r="BG104" t="s">
        <v>3</v>
      </c>
      <c r="BH104">
        <v>3</v>
      </c>
      <c r="BI104">
        <v>1</v>
      </c>
      <c r="BJ104" t="s">
        <v>357</v>
      </c>
      <c r="BM104">
        <v>500001</v>
      </c>
      <c r="BN104">
        <v>0</v>
      </c>
      <c r="BO104" t="s">
        <v>17</v>
      </c>
      <c r="BP104">
        <v>1</v>
      </c>
      <c r="BQ104">
        <v>26</v>
      </c>
      <c r="BR104">
        <v>0</v>
      </c>
      <c r="BS104">
        <v>1</v>
      </c>
      <c r="BT104">
        <v>1</v>
      </c>
      <c r="BU104">
        <v>1</v>
      </c>
      <c r="BV104">
        <v>1</v>
      </c>
      <c r="BW104">
        <v>1</v>
      </c>
      <c r="BX104">
        <v>1</v>
      </c>
      <c r="BY104" t="s">
        <v>3</v>
      </c>
      <c r="BZ104">
        <v>0</v>
      </c>
      <c r="CA104">
        <v>0</v>
      </c>
      <c r="CB104" t="s">
        <v>3</v>
      </c>
      <c r="CE104">
        <v>0</v>
      </c>
      <c r="CF104">
        <v>0</v>
      </c>
      <c r="CG104">
        <v>0</v>
      </c>
      <c r="CM104">
        <v>0</v>
      </c>
      <c r="CN104" t="s">
        <v>3</v>
      </c>
      <c r="CO104">
        <v>0</v>
      </c>
      <c r="CP104">
        <f t="shared" si="148"/>
        <v>27081.85</v>
      </c>
      <c r="CQ104">
        <f t="shared" si="149"/>
        <v>434.98</v>
      </c>
      <c r="CR104">
        <f t="shared" si="150"/>
        <v>0</v>
      </c>
      <c r="CS104">
        <f t="shared" si="151"/>
        <v>0</v>
      </c>
      <c r="CT104">
        <f t="shared" si="152"/>
        <v>0</v>
      </c>
      <c r="CU104">
        <f t="shared" si="153"/>
        <v>0</v>
      </c>
      <c r="CV104">
        <f t="shared" si="154"/>
        <v>0</v>
      </c>
      <c r="CW104">
        <f t="shared" si="155"/>
        <v>0</v>
      </c>
      <c r="CX104">
        <f t="shared" si="156"/>
        <v>0</v>
      </c>
      <c r="CY104">
        <f t="shared" si="157"/>
        <v>0</v>
      </c>
      <c r="CZ104">
        <f t="shared" si="158"/>
        <v>0</v>
      </c>
      <c r="DC104" t="s">
        <v>3</v>
      </c>
      <c r="DD104" t="s">
        <v>3</v>
      </c>
      <c r="DE104" t="s">
        <v>3</v>
      </c>
      <c r="DF104" t="s">
        <v>3</v>
      </c>
      <c r="DG104" t="s">
        <v>3</v>
      </c>
      <c r="DH104" t="s">
        <v>3</v>
      </c>
      <c r="DI104" t="s">
        <v>3</v>
      </c>
      <c r="DJ104" t="s">
        <v>3</v>
      </c>
      <c r="DK104" t="s">
        <v>3</v>
      </c>
      <c r="DL104" t="s">
        <v>3</v>
      </c>
      <c r="DM104" t="s">
        <v>3</v>
      </c>
      <c r="DN104">
        <v>0</v>
      </c>
      <c r="DO104">
        <v>0</v>
      </c>
      <c r="DP104">
        <v>1</v>
      </c>
      <c r="DQ104">
        <v>1</v>
      </c>
      <c r="DU104">
        <v>1009</v>
      </c>
      <c r="DV104" t="s">
        <v>225</v>
      </c>
      <c r="DW104" t="s">
        <v>225</v>
      </c>
      <c r="DX104">
        <v>1</v>
      </c>
      <c r="DZ104" t="s">
        <v>3</v>
      </c>
      <c r="EA104" t="s">
        <v>3</v>
      </c>
      <c r="EB104" t="s">
        <v>3</v>
      </c>
      <c r="EC104" t="s">
        <v>3</v>
      </c>
      <c r="EE104">
        <v>48890661</v>
      </c>
      <c r="EF104">
        <v>26</v>
      </c>
      <c r="EG104" t="s">
        <v>45</v>
      </c>
      <c r="EH104">
        <v>0</v>
      </c>
      <c r="EI104" t="s">
        <v>3</v>
      </c>
      <c r="EJ104">
        <v>1</v>
      </c>
      <c r="EK104">
        <v>500001</v>
      </c>
      <c r="EL104" t="s">
        <v>124</v>
      </c>
      <c r="EM104" t="s">
        <v>125</v>
      </c>
      <c r="EO104" t="s">
        <v>3</v>
      </c>
      <c r="EQ104">
        <v>0</v>
      </c>
      <c r="ER104">
        <v>45.5</v>
      </c>
      <c r="ES104">
        <v>45.5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5</v>
      </c>
      <c r="FC104">
        <v>0</v>
      </c>
      <c r="FD104">
        <v>18</v>
      </c>
      <c r="FF104">
        <v>435</v>
      </c>
      <c r="FQ104">
        <v>0</v>
      </c>
      <c r="FR104">
        <f t="shared" si="159"/>
        <v>0</v>
      </c>
      <c r="FS104">
        <v>0</v>
      </c>
      <c r="FX104">
        <v>0</v>
      </c>
      <c r="FY104">
        <v>0</v>
      </c>
      <c r="GA104" t="s">
        <v>358</v>
      </c>
      <c r="GD104">
        <v>1</v>
      </c>
      <c r="GF104">
        <v>1051290209</v>
      </c>
      <c r="GG104">
        <v>2</v>
      </c>
      <c r="GH104">
        <v>3</v>
      </c>
      <c r="GI104">
        <v>4</v>
      </c>
      <c r="GJ104">
        <v>0</v>
      </c>
      <c r="GK104">
        <v>0</v>
      </c>
      <c r="GL104">
        <f t="shared" si="160"/>
        <v>0</v>
      </c>
      <c r="GM104">
        <f t="shared" si="161"/>
        <v>27081.85</v>
      </c>
      <c r="GN104">
        <f t="shared" si="162"/>
        <v>27081.85</v>
      </c>
      <c r="GO104">
        <f t="shared" si="163"/>
        <v>0</v>
      </c>
      <c r="GP104">
        <f t="shared" si="164"/>
        <v>0</v>
      </c>
      <c r="GR104">
        <v>1</v>
      </c>
      <c r="GS104">
        <v>1</v>
      </c>
      <c r="GT104">
        <v>0</v>
      </c>
      <c r="GU104" t="s">
        <v>3</v>
      </c>
      <c r="GV104">
        <f t="shared" si="165"/>
        <v>0</v>
      </c>
      <c r="GW104">
        <v>1</v>
      </c>
      <c r="GX104">
        <f t="shared" si="166"/>
        <v>0</v>
      </c>
      <c r="HA104">
        <v>0</v>
      </c>
      <c r="HB104">
        <v>0</v>
      </c>
      <c r="HC104">
        <f t="shared" si="167"/>
        <v>0</v>
      </c>
      <c r="HE104" t="s">
        <v>127</v>
      </c>
      <c r="HF104" t="s">
        <v>127</v>
      </c>
      <c r="HM104" t="s">
        <v>3</v>
      </c>
      <c r="HN104" t="s">
        <v>3</v>
      </c>
      <c r="HO104" t="s">
        <v>3</v>
      </c>
      <c r="HP104" t="s">
        <v>3</v>
      </c>
      <c r="HQ104" t="s">
        <v>3</v>
      </c>
      <c r="IK104">
        <v>0</v>
      </c>
    </row>
    <row r="105" spans="1:245" x14ac:dyDescent="0.2">
      <c r="A105">
        <v>17</v>
      </c>
      <c r="B105">
        <v>1</v>
      </c>
      <c r="E105" t="s">
        <v>359</v>
      </c>
      <c r="F105" t="s">
        <v>360</v>
      </c>
      <c r="G105" t="s">
        <v>361</v>
      </c>
      <c r="H105" t="s">
        <v>362</v>
      </c>
      <c r="I105">
        <v>3.11</v>
      </c>
      <c r="J105">
        <v>0</v>
      </c>
      <c r="K105">
        <v>3.11</v>
      </c>
      <c r="O105">
        <f t="shared" si="134"/>
        <v>373.13</v>
      </c>
      <c r="P105">
        <f t="shared" si="135"/>
        <v>373.13</v>
      </c>
      <c r="Q105">
        <f t="shared" si="136"/>
        <v>0</v>
      </c>
      <c r="R105">
        <f t="shared" si="137"/>
        <v>0</v>
      </c>
      <c r="S105">
        <f t="shared" si="138"/>
        <v>0</v>
      </c>
      <c r="T105">
        <f t="shared" si="139"/>
        <v>0</v>
      </c>
      <c r="U105">
        <f t="shared" si="140"/>
        <v>0</v>
      </c>
      <c r="V105">
        <f t="shared" si="141"/>
        <v>0</v>
      </c>
      <c r="W105">
        <f t="shared" si="142"/>
        <v>0</v>
      </c>
      <c r="X105">
        <f t="shared" si="143"/>
        <v>0</v>
      </c>
      <c r="Y105">
        <f t="shared" si="144"/>
        <v>0</v>
      </c>
      <c r="AA105">
        <v>60075934</v>
      </c>
      <c r="AB105">
        <f t="shared" si="145"/>
        <v>12.55</v>
      </c>
      <c r="AC105">
        <f>ROUND((ES105),2)</f>
        <v>12.55</v>
      </c>
      <c r="AD105">
        <f>ROUND((((ET105)-(EU105))+AE105),2)</f>
        <v>0</v>
      </c>
      <c r="AE105">
        <f>ROUND((EU105),2)</f>
        <v>0</v>
      </c>
      <c r="AF105">
        <f>ROUND((EV105),2)</f>
        <v>0</v>
      </c>
      <c r="AG105">
        <f t="shared" si="146"/>
        <v>0</v>
      </c>
      <c r="AH105">
        <f>(EW105)</f>
        <v>0</v>
      </c>
      <c r="AI105">
        <f>(EX105)</f>
        <v>0</v>
      </c>
      <c r="AJ105">
        <f t="shared" si="147"/>
        <v>0</v>
      </c>
      <c r="AK105">
        <v>12.55</v>
      </c>
      <c r="AL105">
        <v>12.55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1</v>
      </c>
      <c r="AW105">
        <v>1</v>
      </c>
      <c r="AZ105">
        <v>1</v>
      </c>
      <c r="BA105">
        <v>1</v>
      </c>
      <c r="BB105">
        <v>1</v>
      </c>
      <c r="BC105">
        <v>9.56</v>
      </c>
      <c r="BD105" t="s">
        <v>3</v>
      </c>
      <c r="BE105" t="s">
        <v>3</v>
      </c>
      <c r="BF105" t="s">
        <v>3</v>
      </c>
      <c r="BG105" t="s">
        <v>3</v>
      </c>
      <c r="BH105">
        <v>3</v>
      </c>
      <c r="BI105">
        <v>1</v>
      </c>
      <c r="BJ105" t="s">
        <v>363</v>
      </c>
      <c r="BM105">
        <v>500001</v>
      </c>
      <c r="BN105">
        <v>0</v>
      </c>
      <c r="BO105" t="s">
        <v>17</v>
      </c>
      <c r="BP105">
        <v>1</v>
      </c>
      <c r="BQ105">
        <v>8</v>
      </c>
      <c r="BR105">
        <v>0</v>
      </c>
      <c r="BS105">
        <v>1</v>
      </c>
      <c r="BT105">
        <v>1</v>
      </c>
      <c r="BU105">
        <v>1</v>
      </c>
      <c r="BV105">
        <v>1</v>
      </c>
      <c r="BW105">
        <v>1</v>
      </c>
      <c r="BX105">
        <v>1</v>
      </c>
      <c r="BY105" t="s">
        <v>3</v>
      </c>
      <c r="BZ105">
        <v>0</v>
      </c>
      <c r="CA105">
        <v>0</v>
      </c>
      <c r="CB105" t="s">
        <v>3</v>
      </c>
      <c r="CE105">
        <v>0</v>
      </c>
      <c r="CF105">
        <v>0</v>
      </c>
      <c r="CG105">
        <v>0</v>
      </c>
      <c r="CM105">
        <v>0</v>
      </c>
      <c r="CN105" t="s">
        <v>3</v>
      </c>
      <c r="CO105">
        <v>0</v>
      </c>
      <c r="CP105">
        <f t="shared" si="148"/>
        <v>373.13</v>
      </c>
      <c r="CQ105">
        <f t="shared" si="149"/>
        <v>119.97800000000001</v>
      </c>
      <c r="CR105">
        <f t="shared" si="150"/>
        <v>0</v>
      </c>
      <c r="CS105">
        <f t="shared" si="151"/>
        <v>0</v>
      </c>
      <c r="CT105">
        <f t="shared" si="152"/>
        <v>0</v>
      </c>
      <c r="CU105">
        <f t="shared" si="153"/>
        <v>0</v>
      </c>
      <c r="CV105">
        <f t="shared" si="154"/>
        <v>0</v>
      </c>
      <c r="CW105">
        <f t="shared" si="155"/>
        <v>0</v>
      </c>
      <c r="CX105">
        <f t="shared" si="156"/>
        <v>0</v>
      </c>
      <c r="CY105">
        <f t="shared" si="157"/>
        <v>0</v>
      </c>
      <c r="CZ105">
        <f t="shared" si="158"/>
        <v>0</v>
      </c>
      <c r="DC105" t="s">
        <v>3</v>
      </c>
      <c r="DD105" t="s">
        <v>3</v>
      </c>
      <c r="DE105" t="s">
        <v>3</v>
      </c>
      <c r="DF105" t="s">
        <v>3</v>
      </c>
      <c r="DG105" t="s">
        <v>3</v>
      </c>
      <c r="DH105" t="s">
        <v>3</v>
      </c>
      <c r="DI105" t="s">
        <v>3</v>
      </c>
      <c r="DJ105" t="s">
        <v>3</v>
      </c>
      <c r="DK105" t="s">
        <v>3</v>
      </c>
      <c r="DL105" t="s">
        <v>3</v>
      </c>
      <c r="DM105" t="s">
        <v>3</v>
      </c>
      <c r="DN105">
        <v>0</v>
      </c>
      <c r="DO105">
        <v>0</v>
      </c>
      <c r="DP105">
        <v>1</v>
      </c>
      <c r="DQ105">
        <v>1</v>
      </c>
      <c r="DU105">
        <v>1002</v>
      </c>
      <c r="DV105" t="s">
        <v>362</v>
      </c>
      <c r="DW105" t="s">
        <v>362</v>
      </c>
      <c r="DX105">
        <v>1</v>
      </c>
      <c r="DZ105" t="s">
        <v>3</v>
      </c>
      <c r="EA105" t="s">
        <v>3</v>
      </c>
      <c r="EB105" t="s">
        <v>3</v>
      </c>
      <c r="EC105" t="s">
        <v>3</v>
      </c>
      <c r="EE105">
        <v>48890661</v>
      </c>
      <c r="EF105">
        <v>8</v>
      </c>
      <c r="EG105" t="s">
        <v>364</v>
      </c>
      <c r="EH105">
        <v>0</v>
      </c>
      <c r="EI105" t="s">
        <v>3</v>
      </c>
      <c r="EJ105">
        <v>1</v>
      </c>
      <c r="EK105">
        <v>500001</v>
      </c>
      <c r="EL105" t="s">
        <v>124</v>
      </c>
      <c r="EM105" t="s">
        <v>125</v>
      </c>
      <c r="EO105" t="s">
        <v>3</v>
      </c>
      <c r="EQ105">
        <v>0</v>
      </c>
      <c r="ER105">
        <v>12.55</v>
      </c>
      <c r="ES105">
        <v>12.55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5</v>
      </c>
      <c r="FC105">
        <v>0</v>
      </c>
      <c r="FD105">
        <v>18</v>
      </c>
      <c r="FF105">
        <v>120</v>
      </c>
      <c r="FQ105">
        <v>0</v>
      </c>
      <c r="FR105">
        <f t="shared" si="159"/>
        <v>0</v>
      </c>
      <c r="FS105">
        <v>0</v>
      </c>
      <c r="FX105">
        <v>0</v>
      </c>
      <c r="FY105">
        <v>0</v>
      </c>
      <c r="GA105" t="s">
        <v>365</v>
      </c>
      <c r="GD105">
        <v>1</v>
      </c>
      <c r="GF105">
        <v>-473816659</v>
      </c>
      <c r="GG105">
        <v>2</v>
      </c>
      <c r="GH105">
        <v>3</v>
      </c>
      <c r="GI105">
        <v>4</v>
      </c>
      <c r="GJ105">
        <v>0</v>
      </c>
      <c r="GK105">
        <v>0</v>
      </c>
      <c r="GL105">
        <f t="shared" si="160"/>
        <v>0</v>
      </c>
      <c r="GM105">
        <f t="shared" si="161"/>
        <v>373.13</v>
      </c>
      <c r="GN105">
        <f t="shared" si="162"/>
        <v>373.13</v>
      </c>
      <c r="GO105">
        <f t="shared" si="163"/>
        <v>0</v>
      </c>
      <c r="GP105">
        <f t="shared" si="164"/>
        <v>0</v>
      </c>
      <c r="GR105">
        <v>1</v>
      </c>
      <c r="GS105">
        <v>1</v>
      </c>
      <c r="GT105">
        <v>0</v>
      </c>
      <c r="GU105" t="s">
        <v>3</v>
      </c>
      <c r="GV105">
        <f t="shared" si="165"/>
        <v>0</v>
      </c>
      <c r="GW105">
        <v>1</v>
      </c>
      <c r="GX105">
        <f t="shared" si="166"/>
        <v>0</v>
      </c>
      <c r="HA105">
        <v>0</v>
      </c>
      <c r="HB105">
        <v>0</v>
      </c>
      <c r="HC105">
        <f t="shared" si="167"/>
        <v>0</v>
      </c>
      <c r="HE105" t="s">
        <v>127</v>
      </c>
      <c r="HF105" t="s">
        <v>127</v>
      </c>
      <c r="HM105" t="s">
        <v>3</v>
      </c>
      <c r="HN105" t="s">
        <v>3</v>
      </c>
      <c r="HO105" t="s">
        <v>3</v>
      </c>
      <c r="HP105" t="s">
        <v>3</v>
      </c>
      <c r="HQ105" t="s">
        <v>3</v>
      </c>
      <c r="IK105">
        <v>0</v>
      </c>
    </row>
    <row r="106" spans="1:245" x14ac:dyDescent="0.2">
      <c r="A106">
        <v>17</v>
      </c>
      <c r="B106">
        <v>1</v>
      </c>
      <c r="C106">
        <f>ROW(SmtRes!A435)</f>
        <v>435</v>
      </c>
      <c r="D106">
        <f>ROW(EtalonRes!A435)</f>
        <v>435</v>
      </c>
      <c r="E106" t="s">
        <v>366</v>
      </c>
      <c r="F106" t="s">
        <v>367</v>
      </c>
      <c r="G106" t="s">
        <v>368</v>
      </c>
      <c r="H106" t="s">
        <v>312</v>
      </c>
      <c r="I106">
        <f>ROUND(288.223/100,9)</f>
        <v>2.8822299999999998</v>
      </c>
      <c r="J106">
        <v>0</v>
      </c>
      <c r="K106">
        <f>ROUND(288.223/100,9)</f>
        <v>2.8822299999999998</v>
      </c>
      <c r="O106">
        <f t="shared" si="134"/>
        <v>8695.01</v>
      </c>
      <c r="P106">
        <f t="shared" si="135"/>
        <v>1341.06</v>
      </c>
      <c r="Q106">
        <f t="shared" si="136"/>
        <v>340.59</v>
      </c>
      <c r="R106">
        <f t="shared" si="137"/>
        <v>35.28</v>
      </c>
      <c r="S106">
        <f t="shared" si="138"/>
        <v>7013.36</v>
      </c>
      <c r="T106">
        <f t="shared" si="139"/>
        <v>0</v>
      </c>
      <c r="U106">
        <f t="shared" si="140"/>
        <v>17.686516171999997</v>
      </c>
      <c r="V106">
        <f t="shared" si="141"/>
        <v>7.6234983499999992E-2</v>
      </c>
      <c r="W106">
        <f t="shared" si="142"/>
        <v>0</v>
      </c>
      <c r="X106">
        <f t="shared" si="143"/>
        <v>6625.72</v>
      </c>
      <c r="Y106">
        <f t="shared" si="144"/>
        <v>3594.81</v>
      </c>
      <c r="AA106">
        <v>60075934</v>
      </c>
      <c r="AB106">
        <f t="shared" si="145"/>
        <v>106.68</v>
      </c>
      <c r="AC106">
        <f>ROUND((SUM(SmtRes!BQ427:'SmtRes'!BQ435)),2)</f>
        <v>48.67</v>
      </c>
      <c r="AD106">
        <f>ROUND((((SUM(SmtRes!BR427:'SmtRes'!BR435))-(SUM(SmtRes!BS427:'SmtRes'!BS435)))+AE106),2)</f>
        <v>8.31</v>
      </c>
      <c r="AE106">
        <f>ROUND((SUM(SmtRes!BS427:'SmtRes'!BS435)),2)</f>
        <v>0.25</v>
      </c>
      <c r="AF106">
        <f>ROUND((SUM(SmtRes!BT427:'SmtRes'!BT435)),2)</f>
        <v>49.7</v>
      </c>
      <c r="AG106">
        <f t="shared" si="146"/>
        <v>0</v>
      </c>
      <c r="AH106">
        <f>(SUM(SmtRes!BU427:'SmtRes'!BU435))</f>
        <v>6.1363999999999992</v>
      </c>
      <c r="AI106">
        <f>(SUM(SmtRes!BV427:'SmtRes'!BV435))</f>
        <v>2.6449999999999998E-2</v>
      </c>
      <c r="AJ106">
        <f t="shared" si="147"/>
        <v>0</v>
      </c>
      <c r="AK106">
        <v>92.537229999999994</v>
      </c>
      <c r="AL106">
        <v>48.671730000000004</v>
      </c>
      <c r="AM106">
        <v>6.2815000000000012</v>
      </c>
      <c r="AN106">
        <v>0.1895</v>
      </c>
      <c r="AO106">
        <v>37.583999999999996</v>
      </c>
      <c r="AP106">
        <v>0</v>
      </c>
      <c r="AQ106">
        <v>4.6399999999999997</v>
      </c>
      <c r="AR106">
        <v>0.02</v>
      </c>
      <c r="AS106">
        <v>0</v>
      </c>
      <c r="AT106">
        <v>94</v>
      </c>
      <c r="AU106">
        <v>51</v>
      </c>
      <c r="AV106">
        <v>1</v>
      </c>
      <c r="AW106">
        <v>1</v>
      </c>
      <c r="AZ106">
        <v>1</v>
      </c>
      <c r="BA106">
        <v>48.96</v>
      </c>
      <c r="BB106">
        <v>14.22</v>
      </c>
      <c r="BC106">
        <v>9.56</v>
      </c>
      <c r="BD106" t="s">
        <v>3</v>
      </c>
      <c r="BE106" t="s">
        <v>3</v>
      </c>
      <c r="BF106" t="s">
        <v>3</v>
      </c>
      <c r="BG106" t="s">
        <v>3</v>
      </c>
      <c r="BH106">
        <v>0</v>
      </c>
      <c r="BI106">
        <v>1</v>
      </c>
      <c r="BJ106" t="s">
        <v>369</v>
      </c>
      <c r="BM106">
        <v>13001</v>
      </c>
      <c r="BN106">
        <v>0</v>
      </c>
      <c r="BO106" t="s">
        <v>17</v>
      </c>
      <c r="BP106">
        <v>1</v>
      </c>
      <c r="BQ106">
        <v>2</v>
      </c>
      <c r="BR106">
        <v>0</v>
      </c>
      <c r="BS106">
        <v>48.96</v>
      </c>
      <c r="BT106">
        <v>1</v>
      </c>
      <c r="BU106">
        <v>1</v>
      </c>
      <c r="BV106">
        <v>1</v>
      </c>
      <c r="BW106">
        <v>1</v>
      </c>
      <c r="BX106">
        <v>1</v>
      </c>
      <c r="BY106" t="s">
        <v>3</v>
      </c>
      <c r="BZ106">
        <v>94</v>
      </c>
      <c r="CA106">
        <v>51</v>
      </c>
      <c r="CB106" t="s">
        <v>3</v>
      </c>
      <c r="CE106">
        <v>0</v>
      </c>
      <c r="CF106">
        <v>0</v>
      </c>
      <c r="CG106">
        <v>0</v>
      </c>
      <c r="CM106">
        <v>0</v>
      </c>
      <c r="CN106" t="s">
        <v>1083</v>
      </c>
      <c r="CO106">
        <v>0</v>
      </c>
      <c r="CP106">
        <f t="shared" si="148"/>
        <v>8695.01</v>
      </c>
      <c r="CQ106">
        <f t="shared" si="149"/>
        <v>465.28520000000003</v>
      </c>
      <c r="CR106">
        <f t="shared" si="150"/>
        <v>118.16820000000001</v>
      </c>
      <c r="CS106">
        <f t="shared" si="151"/>
        <v>12.24</v>
      </c>
      <c r="CT106">
        <f t="shared" si="152"/>
        <v>2433.3120000000004</v>
      </c>
      <c r="CU106">
        <f t="shared" si="153"/>
        <v>0</v>
      </c>
      <c r="CV106">
        <f t="shared" si="154"/>
        <v>6.1363999999999992</v>
      </c>
      <c r="CW106">
        <f t="shared" si="155"/>
        <v>2.6449999999999998E-2</v>
      </c>
      <c r="CX106">
        <f t="shared" si="156"/>
        <v>0</v>
      </c>
      <c r="CY106">
        <f t="shared" si="157"/>
        <v>6625.7215999999989</v>
      </c>
      <c r="CZ106">
        <f t="shared" si="158"/>
        <v>3594.8063999999995</v>
      </c>
      <c r="DC106" t="s">
        <v>3</v>
      </c>
      <c r="DD106" t="s">
        <v>3</v>
      </c>
      <c r="DE106" t="s">
        <v>93</v>
      </c>
      <c r="DF106" t="s">
        <v>117</v>
      </c>
      <c r="DG106" t="s">
        <v>117</v>
      </c>
      <c r="DH106" t="s">
        <v>3</v>
      </c>
      <c r="DI106" t="s">
        <v>93</v>
      </c>
      <c r="DJ106" t="s">
        <v>93</v>
      </c>
      <c r="DK106" t="s">
        <v>3</v>
      </c>
      <c r="DL106" t="s">
        <v>3</v>
      </c>
      <c r="DM106" t="s">
        <v>3</v>
      </c>
      <c r="DN106">
        <v>0</v>
      </c>
      <c r="DO106">
        <v>0</v>
      </c>
      <c r="DP106">
        <v>1</v>
      </c>
      <c r="DQ106">
        <v>1</v>
      </c>
      <c r="DU106">
        <v>1005</v>
      </c>
      <c r="DV106" t="s">
        <v>312</v>
      </c>
      <c r="DW106" t="s">
        <v>312</v>
      </c>
      <c r="DX106">
        <v>100</v>
      </c>
      <c r="DZ106" t="s">
        <v>3</v>
      </c>
      <c r="EA106" t="s">
        <v>3</v>
      </c>
      <c r="EB106" t="s">
        <v>3</v>
      </c>
      <c r="EC106" t="s">
        <v>3</v>
      </c>
      <c r="EE106">
        <v>48890731</v>
      </c>
      <c r="EF106">
        <v>2</v>
      </c>
      <c r="EG106" t="s">
        <v>21</v>
      </c>
      <c r="EH106">
        <v>13</v>
      </c>
      <c r="EI106" t="s">
        <v>334</v>
      </c>
      <c r="EJ106">
        <v>1</v>
      </c>
      <c r="EK106">
        <v>13001</v>
      </c>
      <c r="EL106" t="s">
        <v>335</v>
      </c>
      <c r="EM106" t="s">
        <v>336</v>
      </c>
      <c r="EO106" t="s">
        <v>118</v>
      </c>
      <c r="EQ106">
        <v>770</v>
      </c>
      <c r="ER106">
        <v>439.01</v>
      </c>
      <c r="ES106">
        <v>395.14</v>
      </c>
      <c r="ET106">
        <v>6.29</v>
      </c>
      <c r="EU106">
        <v>0.19</v>
      </c>
      <c r="EV106">
        <v>37.58</v>
      </c>
      <c r="EW106">
        <v>4.6399999999999997</v>
      </c>
      <c r="EX106">
        <v>0.02</v>
      </c>
      <c r="EY106">
        <v>0</v>
      </c>
      <c r="FQ106">
        <v>0</v>
      </c>
      <c r="FR106">
        <f t="shared" si="159"/>
        <v>0</v>
      </c>
      <c r="FS106">
        <v>0</v>
      </c>
      <c r="FX106">
        <v>94</v>
      </c>
      <c r="FY106">
        <v>51</v>
      </c>
      <c r="GA106" t="s">
        <v>3</v>
      </c>
      <c r="GD106">
        <v>1</v>
      </c>
      <c r="GF106">
        <v>2018642118</v>
      </c>
      <c r="GG106">
        <v>2</v>
      </c>
      <c r="GH106">
        <v>1</v>
      </c>
      <c r="GI106">
        <v>4</v>
      </c>
      <c r="GJ106">
        <v>0</v>
      </c>
      <c r="GK106">
        <v>0</v>
      </c>
      <c r="GL106">
        <f t="shared" si="160"/>
        <v>0</v>
      </c>
      <c r="GM106">
        <f t="shared" si="161"/>
        <v>18915.54</v>
      </c>
      <c r="GN106">
        <f t="shared" si="162"/>
        <v>18915.54</v>
      </c>
      <c r="GO106">
        <f t="shared" si="163"/>
        <v>0</v>
      </c>
      <c r="GP106">
        <f t="shared" si="164"/>
        <v>0</v>
      </c>
      <c r="GR106">
        <v>0</v>
      </c>
      <c r="GS106">
        <v>3</v>
      </c>
      <c r="GT106">
        <v>0</v>
      </c>
      <c r="GU106" t="s">
        <v>3</v>
      </c>
      <c r="GV106">
        <f t="shared" si="165"/>
        <v>0</v>
      </c>
      <c r="GW106">
        <v>1</v>
      </c>
      <c r="GX106">
        <f t="shared" si="166"/>
        <v>0</v>
      </c>
      <c r="HA106">
        <v>0</v>
      </c>
      <c r="HB106">
        <v>0</v>
      </c>
      <c r="HC106">
        <f t="shared" si="167"/>
        <v>0</v>
      </c>
      <c r="HE106" t="s">
        <v>3</v>
      </c>
      <c r="HF106" t="s">
        <v>3</v>
      </c>
      <c r="HM106" t="s">
        <v>3</v>
      </c>
      <c r="HN106" t="s">
        <v>3</v>
      </c>
      <c r="HO106" t="s">
        <v>3</v>
      </c>
      <c r="HP106" t="s">
        <v>3</v>
      </c>
      <c r="HQ106" t="s">
        <v>3</v>
      </c>
      <c r="IK106">
        <v>0</v>
      </c>
    </row>
    <row r="107" spans="1:245" x14ac:dyDescent="0.2">
      <c r="A107">
        <v>17</v>
      </c>
      <c r="B107">
        <v>1</v>
      </c>
      <c r="E107" t="s">
        <v>370</v>
      </c>
      <c r="F107" t="s">
        <v>355</v>
      </c>
      <c r="G107" t="s">
        <v>371</v>
      </c>
      <c r="H107" t="s">
        <v>225</v>
      </c>
      <c r="I107">
        <v>39.200000000000003</v>
      </c>
      <c r="J107">
        <v>0</v>
      </c>
      <c r="K107">
        <v>39.200000000000003</v>
      </c>
      <c r="O107">
        <f t="shared" si="134"/>
        <v>15679.62</v>
      </c>
      <c r="P107">
        <f t="shared" si="135"/>
        <v>15679.62</v>
      </c>
      <c r="Q107">
        <f t="shared" si="136"/>
        <v>0</v>
      </c>
      <c r="R107">
        <f t="shared" si="137"/>
        <v>0</v>
      </c>
      <c r="S107">
        <f t="shared" si="138"/>
        <v>0</v>
      </c>
      <c r="T107">
        <f t="shared" si="139"/>
        <v>0</v>
      </c>
      <c r="U107">
        <f t="shared" si="140"/>
        <v>0</v>
      </c>
      <c r="V107">
        <f t="shared" si="141"/>
        <v>0</v>
      </c>
      <c r="W107">
        <f t="shared" si="142"/>
        <v>0</v>
      </c>
      <c r="X107">
        <f t="shared" si="143"/>
        <v>0</v>
      </c>
      <c r="Y107">
        <f t="shared" si="144"/>
        <v>0</v>
      </c>
      <c r="AA107">
        <v>60075934</v>
      </c>
      <c r="AB107">
        <f t="shared" si="145"/>
        <v>41.84</v>
      </c>
      <c r="AC107">
        <f>ROUND((ES107),2)</f>
        <v>41.84</v>
      </c>
      <c r="AD107">
        <f>ROUND((((ET107)-(EU107))+AE107),2)</f>
        <v>0</v>
      </c>
      <c r="AE107">
        <f>ROUND((EU107),2)</f>
        <v>0</v>
      </c>
      <c r="AF107">
        <f>ROUND((EV107),2)</f>
        <v>0</v>
      </c>
      <c r="AG107">
        <f t="shared" si="146"/>
        <v>0</v>
      </c>
      <c r="AH107">
        <f>(EW107)</f>
        <v>0</v>
      </c>
      <c r="AI107">
        <f>(EX107)</f>
        <v>0</v>
      </c>
      <c r="AJ107">
        <f t="shared" si="147"/>
        <v>0</v>
      </c>
      <c r="AK107">
        <v>41.84</v>
      </c>
      <c r="AL107">
        <v>41.84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1</v>
      </c>
      <c r="AW107">
        <v>1</v>
      </c>
      <c r="AZ107">
        <v>1</v>
      </c>
      <c r="BA107">
        <v>1</v>
      </c>
      <c r="BB107">
        <v>1</v>
      </c>
      <c r="BC107">
        <v>9.56</v>
      </c>
      <c r="BD107" t="s">
        <v>3</v>
      </c>
      <c r="BE107" t="s">
        <v>3</v>
      </c>
      <c r="BF107" t="s">
        <v>3</v>
      </c>
      <c r="BG107" t="s">
        <v>3</v>
      </c>
      <c r="BH107">
        <v>3</v>
      </c>
      <c r="BI107">
        <v>1</v>
      </c>
      <c r="BJ107" t="s">
        <v>357</v>
      </c>
      <c r="BM107">
        <v>500001</v>
      </c>
      <c r="BN107">
        <v>0</v>
      </c>
      <c r="BO107" t="s">
        <v>17</v>
      </c>
      <c r="BP107">
        <v>1</v>
      </c>
      <c r="BQ107">
        <v>26</v>
      </c>
      <c r="BR107">
        <v>0</v>
      </c>
      <c r="BS107">
        <v>1</v>
      </c>
      <c r="BT107">
        <v>1</v>
      </c>
      <c r="BU107">
        <v>1</v>
      </c>
      <c r="BV107">
        <v>1</v>
      </c>
      <c r="BW107">
        <v>1</v>
      </c>
      <c r="BX107">
        <v>1</v>
      </c>
      <c r="BY107" t="s">
        <v>3</v>
      </c>
      <c r="BZ107">
        <v>0</v>
      </c>
      <c r="CA107">
        <v>0</v>
      </c>
      <c r="CB107" t="s">
        <v>3</v>
      </c>
      <c r="CE107">
        <v>0</v>
      </c>
      <c r="CF107">
        <v>0</v>
      </c>
      <c r="CG107">
        <v>0</v>
      </c>
      <c r="CM107">
        <v>0</v>
      </c>
      <c r="CN107" t="s">
        <v>3</v>
      </c>
      <c r="CO107">
        <v>0</v>
      </c>
      <c r="CP107">
        <f t="shared" si="148"/>
        <v>15679.62</v>
      </c>
      <c r="CQ107">
        <f t="shared" si="149"/>
        <v>399.99040000000008</v>
      </c>
      <c r="CR107">
        <f t="shared" si="150"/>
        <v>0</v>
      </c>
      <c r="CS107">
        <f t="shared" si="151"/>
        <v>0</v>
      </c>
      <c r="CT107">
        <f t="shared" si="152"/>
        <v>0</v>
      </c>
      <c r="CU107">
        <f t="shared" si="153"/>
        <v>0</v>
      </c>
      <c r="CV107">
        <f t="shared" si="154"/>
        <v>0</v>
      </c>
      <c r="CW107">
        <f t="shared" si="155"/>
        <v>0</v>
      </c>
      <c r="CX107">
        <f t="shared" si="156"/>
        <v>0</v>
      </c>
      <c r="CY107">
        <f t="shared" si="157"/>
        <v>0</v>
      </c>
      <c r="CZ107">
        <f t="shared" si="158"/>
        <v>0</v>
      </c>
      <c r="DC107" t="s">
        <v>3</v>
      </c>
      <c r="DD107" t="s">
        <v>3</v>
      </c>
      <c r="DE107" t="s">
        <v>3</v>
      </c>
      <c r="DF107" t="s">
        <v>3</v>
      </c>
      <c r="DG107" t="s">
        <v>3</v>
      </c>
      <c r="DH107" t="s">
        <v>3</v>
      </c>
      <c r="DI107" t="s">
        <v>3</v>
      </c>
      <c r="DJ107" t="s">
        <v>3</v>
      </c>
      <c r="DK107" t="s">
        <v>3</v>
      </c>
      <c r="DL107" t="s">
        <v>3</v>
      </c>
      <c r="DM107" t="s">
        <v>3</v>
      </c>
      <c r="DN107">
        <v>0</v>
      </c>
      <c r="DO107">
        <v>0</v>
      </c>
      <c r="DP107">
        <v>1</v>
      </c>
      <c r="DQ107">
        <v>1</v>
      </c>
      <c r="DU107">
        <v>1009</v>
      </c>
      <c r="DV107" t="s">
        <v>225</v>
      </c>
      <c r="DW107" t="s">
        <v>225</v>
      </c>
      <c r="DX107">
        <v>1</v>
      </c>
      <c r="DZ107" t="s">
        <v>3</v>
      </c>
      <c r="EA107" t="s">
        <v>3</v>
      </c>
      <c r="EB107" t="s">
        <v>3</v>
      </c>
      <c r="EC107" t="s">
        <v>3</v>
      </c>
      <c r="EE107">
        <v>48890661</v>
      </c>
      <c r="EF107">
        <v>26</v>
      </c>
      <c r="EG107" t="s">
        <v>45</v>
      </c>
      <c r="EH107">
        <v>0</v>
      </c>
      <c r="EI107" t="s">
        <v>3</v>
      </c>
      <c r="EJ107">
        <v>1</v>
      </c>
      <c r="EK107">
        <v>500001</v>
      </c>
      <c r="EL107" t="s">
        <v>124</v>
      </c>
      <c r="EM107" t="s">
        <v>125</v>
      </c>
      <c r="EO107" t="s">
        <v>3</v>
      </c>
      <c r="EQ107">
        <v>0</v>
      </c>
      <c r="ER107">
        <v>41.84</v>
      </c>
      <c r="ES107">
        <v>41.84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5</v>
      </c>
      <c r="FC107">
        <v>0</v>
      </c>
      <c r="FD107">
        <v>18</v>
      </c>
      <c r="FF107">
        <v>400</v>
      </c>
      <c r="FQ107">
        <v>0</v>
      </c>
      <c r="FR107">
        <f t="shared" si="159"/>
        <v>0</v>
      </c>
      <c r="FS107">
        <v>0</v>
      </c>
      <c r="FX107">
        <v>0</v>
      </c>
      <c r="FY107">
        <v>0</v>
      </c>
      <c r="GA107" t="s">
        <v>372</v>
      </c>
      <c r="GD107">
        <v>1</v>
      </c>
      <c r="GF107">
        <v>1386354809</v>
      </c>
      <c r="GG107">
        <v>2</v>
      </c>
      <c r="GH107">
        <v>3</v>
      </c>
      <c r="GI107">
        <v>4</v>
      </c>
      <c r="GJ107">
        <v>0</v>
      </c>
      <c r="GK107">
        <v>0</v>
      </c>
      <c r="GL107">
        <f t="shared" si="160"/>
        <v>0</v>
      </c>
      <c r="GM107">
        <f t="shared" si="161"/>
        <v>15679.62</v>
      </c>
      <c r="GN107">
        <f t="shared" si="162"/>
        <v>15679.62</v>
      </c>
      <c r="GO107">
        <f t="shared" si="163"/>
        <v>0</v>
      </c>
      <c r="GP107">
        <f t="shared" si="164"/>
        <v>0</v>
      </c>
      <c r="GR107">
        <v>1</v>
      </c>
      <c r="GS107">
        <v>1</v>
      </c>
      <c r="GT107">
        <v>0</v>
      </c>
      <c r="GU107" t="s">
        <v>3</v>
      </c>
      <c r="GV107">
        <f t="shared" si="165"/>
        <v>0</v>
      </c>
      <c r="GW107">
        <v>1</v>
      </c>
      <c r="GX107">
        <f t="shared" si="166"/>
        <v>0</v>
      </c>
      <c r="HA107">
        <v>0</v>
      </c>
      <c r="HB107">
        <v>0</v>
      </c>
      <c r="HC107">
        <f t="shared" si="167"/>
        <v>0</v>
      </c>
      <c r="HE107" t="s">
        <v>127</v>
      </c>
      <c r="HF107" t="s">
        <v>127</v>
      </c>
      <c r="HM107" t="s">
        <v>3</v>
      </c>
      <c r="HN107" t="s">
        <v>3</v>
      </c>
      <c r="HO107" t="s">
        <v>3</v>
      </c>
      <c r="HP107" t="s">
        <v>3</v>
      </c>
      <c r="HQ107" t="s">
        <v>3</v>
      </c>
      <c r="IK107">
        <v>0</v>
      </c>
    </row>
    <row r="108" spans="1:245" x14ac:dyDescent="0.2">
      <c r="A108">
        <v>17</v>
      </c>
      <c r="B108">
        <v>1</v>
      </c>
      <c r="E108" t="s">
        <v>373</v>
      </c>
      <c r="F108" t="s">
        <v>360</v>
      </c>
      <c r="G108" t="s">
        <v>361</v>
      </c>
      <c r="H108" t="s">
        <v>362</v>
      </c>
      <c r="I108">
        <v>3.92</v>
      </c>
      <c r="J108">
        <v>0</v>
      </c>
      <c r="K108">
        <v>3.92</v>
      </c>
      <c r="O108">
        <f t="shared" si="134"/>
        <v>470.31</v>
      </c>
      <c r="P108">
        <f t="shared" si="135"/>
        <v>470.31</v>
      </c>
      <c r="Q108">
        <f t="shared" si="136"/>
        <v>0</v>
      </c>
      <c r="R108">
        <f t="shared" si="137"/>
        <v>0</v>
      </c>
      <c r="S108">
        <f t="shared" si="138"/>
        <v>0</v>
      </c>
      <c r="T108">
        <f t="shared" si="139"/>
        <v>0</v>
      </c>
      <c r="U108">
        <f t="shared" si="140"/>
        <v>0</v>
      </c>
      <c r="V108">
        <f t="shared" si="141"/>
        <v>0</v>
      </c>
      <c r="W108">
        <f t="shared" si="142"/>
        <v>0</v>
      </c>
      <c r="X108">
        <f t="shared" si="143"/>
        <v>0</v>
      </c>
      <c r="Y108">
        <f t="shared" si="144"/>
        <v>0</v>
      </c>
      <c r="AA108">
        <v>60075934</v>
      </c>
      <c r="AB108">
        <f t="shared" si="145"/>
        <v>12.55</v>
      </c>
      <c r="AC108">
        <f>ROUND((ES108),2)</f>
        <v>12.55</v>
      </c>
      <c r="AD108">
        <f>ROUND((((ET108)-(EU108))+AE108),2)</f>
        <v>0</v>
      </c>
      <c r="AE108">
        <f>ROUND((EU108),2)</f>
        <v>0</v>
      </c>
      <c r="AF108">
        <f>ROUND((EV108),2)</f>
        <v>0</v>
      </c>
      <c r="AG108">
        <f t="shared" si="146"/>
        <v>0</v>
      </c>
      <c r="AH108">
        <f>(EW108)</f>
        <v>0</v>
      </c>
      <c r="AI108">
        <f>(EX108)</f>
        <v>0</v>
      </c>
      <c r="AJ108">
        <f t="shared" si="147"/>
        <v>0</v>
      </c>
      <c r="AK108">
        <v>12.55</v>
      </c>
      <c r="AL108">
        <v>12.55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1</v>
      </c>
      <c r="AW108">
        <v>1</v>
      </c>
      <c r="AZ108">
        <v>1</v>
      </c>
      <c r="BA108">
        <v>1</v>
      </c>
      <c r="BB108">
        <v>1</v>
      </c>
      <c r="BC108">
        <v>9.56</v>
      </c>
      <c r="BD108" t="s">
        <v>3</v>
      </c>
      <c r="BE108" t="s">
        <v>3</v>
      </c>
      <c r="BF108" t="s">
        <v>3</v>
      </c>
      <c r="BG108" t="s">
        <v>3</v>
      </c>
      <c r="BH108">
        <v>3</v>
      </c>
      <c r="BI108">
        <v>1</v>
      </c>
      <c r="BJ108" t="s">
        <v>363</v>
      </c>
      <c r="BM108">
        <v>500001</v>
      </c>
      <c r="BN108">
        <v>0</v>
      </c>
      <c r="BO108" t="s">
        <v>17</v>
      </c>
      <c r="BP108">
        <v>1</v>
      </c>
      <c r="BQ108">
        <v>8</v>
      </c>
      <c r="BR108">
        <v>0</v>
      </c>
      <c r="BS108">
        <v>1</v>
      </c>
      <c r="BT108">
        <v>1</v>
      </c>
      <c r="BU108">
        <v>1</v>
      </c>
      <c r="BV108">
        <v>1</v>
      </c>
      <c r="BW108">
        <v>1</v>
      </c>
      <c r="BX108">
        <v>1</v>
      </c>
      <c r="BY108" t="s">
        <v>3</v>
      </c>
      <c r="BZ108">
        <v>0</v>
      </c>
      <c r="CA108">
        <v>0</v>
      </c>
      <c r="CB108" t="s">
        <v>3</v>
      </c>
      <c r="CE108">
        <v>0</v>
      </c>
      <c r="CF108">
        <v>0</v>
      </c>
      <c r="CG108">
        <v>0</v>
      </c>
      <c r="CM108">
        <v>0</v>
      </c>
      <c r="CN108" t="s">
        <v>3</v>
      </c>
      <c r="CO108">
        <v>0</v>
      </c>
      <c r="CP108">
        <f t="shared" si="148"/>
        <v>470.31</v>
      </c>
      <c r="CQ108">
        <f t="shared" si="149"/>
        <v>119.97800000000001</v>
      </c>
      <c r="CR108">
        <f t="shared" si="150"/>
        <v>0</v>
      </c>
      <c r="CS108">
        <f t="shared" si="151"/>
        <v>0</v>
      </c>
      <c r="CT108">
        <f t="shared" si="152"/>
        <v>0</v>
      </c>
      <c r="CU108">
        <f t="shared" si="153"/>
        <v>0</v>
      </c>
      <c r="CV108">
        <f t="shared" si="154"/>
        <v>0</v>
      </c>
      <c r="CW108">
        <f t="shared" si="155"/>
        <v>0</v>
      </c>
      <c r="CX108">
        <f t="shared" si="156"/>
        <v>0</v>
      </c>
      <c r="CY108">
        <f t="shared" si="157"/>
        <v>0</v>
      </c>
      <c r="CZ108">
        <f t="shared" si="158"/>
        <v>0</v>
      </c>
      <c r="DC108" t="s">
        <v>3</v>
      </c>
      <c r="DD108" t="s">
        <v>3</v>
      </c>
      <c r="DE108" t="s">
        <v>3</v>
      </c>
      <c r="DF108" t="s">
        <v>3</v>
      </c>
      <c r="DG108" t="s">
        <v>3</v>
      </c>
      <c r="DH108" t="s">
        <v>3</v>
      </c>
      <c r="DI108" t="s">
        <v>3</v>
      </c>
      <c r="DJ108" t="s">
        <v>3</v>
      </c>
      <c r="DK108" t="s">
        <v>3</v>
      </c>
      <c r="DL108" t="s">
        <v>3</v>
      </c>
      <c r="DM108" t="s">
        <v>3</v>
      </c>
      <c r="DN108">
        <v>0</v>
      </c>
      <c r="DO108">
        <v>0</v>
      </c>
      <c r="DP108">
        <v>1</v>
      </c>
      <c r="DQ108">
        <v>1</v>
      </c>
      <c r="DU108">
        <v>1002</v>
      </c>
      <c r="DV108" t="s">
        <v>362</v>
      </c>
      <c r="DW108" t="s">
        <v>362</v>
      </c>
      <c r="DX108">
        <v>1</v>
      </c>
      <c r="DZ108" t="s">
        <v>3</v>
      </c>
      <c r="EA108" t="s">
        <v>3</v>
      </c>
      <c r="EB108" t="s">
        <v>3</v>
      </c>
      <c r="EC108" t="s">
        <v>3</v>
      </c>
      <c r="EE108">
        <v>48890661</v>
      </c>
      <c r="EF108">
        <v>8</v>
      </c>
      <c r="EG108" t="s">
        <v>364</v>
      </c>
      <c r="EH108">
        <v>0</v>
      </c>
      <c r="EI108" t="s">
        <v>3</v>
      </c>
      <c r="EJ108">
        <v>1</v>
      </c>
      <c r="EK108">
        <v>500001</v>
      </c>
      <c r="EL108" t="s">
        <v>124</v>
      </c>
      <c r="EM108" t="s">
        <v>125</v>
      </c>
      <c r="EO108" t="s">
        <v>3</v>
      </c>
      <c r="EQ108">
        <v>0</v>
      </c>
      <c r="ER108">
        <v>12.55</v>
      </c>
      <c r="ES108">
        <v>12.55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5</v>
      </c>
      <c r="FC108">
        <v>0</v>
      </c>
      <c r="FD108">
        <v>18</v>
      </c>
      <c r="FF108">
        <v>120</v>
      </c>
      <c r="FQ108">
        <v>0</v>
      </c>
      <c r="FR108">
        <f t="shared" si="159"/>
        <v>0</v>
      </c>
      <c r="FS108">
        <v>0</v>
      </c>
      <c r="FX108">
        <v>0</v>
      </c>
      <c r="FY108">
        <v>0</v>
      </c>
      <c r="GA108" t="s">
        <v>365</v>
      </c>
      <c r="GD108">
        <v>1</v>
      </c>
      <c r="GF108">
        <v>-473816659</v>
      </c>
      <c r="GG108">
        <v>2</v>
      </c>
      <c r="GH108">
        <v>3</v>
      </c>
      <c r="GI108">
        <v>4</v>
      </c>
      <c r="GJ108">
        <v>0</v>
      </c>
      <c r="GK108">
        <v>0</v>
      </c>
      <c r="GL108">
        <f t="shared" si="160"/>
        <v>0</v>
      </c>
      <c r="GM108">
        <f t="shared" si="161"/>
        <v>470.31</v>
      </c>
      <c r="GN108">
        <f t="shared" si="162"/>
        <v>470.31</v>
      </c>
      <c r="GO108">
        <f t="shared" si="163"/>
        <v>0</v>
      </c>
      <c r="GP108">
        <f t="shared" si="164"/>
        <v>0</v>
      </c>
      <c r="GR108">
        <v>1</v>
      </c>
      <c r="GS108">
        <v>1</v>
      </c>
      <c r="GT108">
        <v>0</v>
      </c>
      <c r="GU108" t="s">
        <v>3</v>
      </c>
      <c r="GV108">
        <f t="shared" si="165"/>
        <v>0</v>
      </c>
      <c r="GW108">
        <v>1</v>
      </c>
      <c r="GX108">
        <f t="shared" si="166"/>
        <v>0</v>
      </c>
      <c r="HA108">
        <v>0</v>
      </c>
      <c r="HB108">
        <v>0</v>
      </c>
      <c r="HC108">
        <f t="shared" si="167"/>
        <v>0</v>
      </c>
      <c r="HE108" t="s">
        <v>127</v>
      </c>
      <c r="HF108" t="s">
        <v>127</v>
      </c>
      <c r="HM108" t="s">
        <v>3</v>
      </c>
      <c r="HN108" t="s">
        <v>3</v>
      </c>
      <c r="HO108" t="s">
        <v>3</v>
      </c>
      <c r="HP108" t="s">
        <v>3</v>
      </c>
      <c r="HQ108" t="s">
        <v>3</v>
      </c>
      <c r="IK108">
        <v>0</v>
      </c>
    </row>
    <row r="109" spans="1:245" x14ac:dyDescent="0.2">
      <c r="A109">
        <v>19</v>
      </c>
      <c r="B109">
        <v>1</v>
      </c>
      <c r="F109" t="s">
        <v>3</v>
      </c>
      <c r="G109" t="s">
        <v>374</v>
      </c>
      <c r="H109" t="s">
        <v>3</v>
      </c>
      <c r="AA109">
        <v>1</v>
      </c>
      <c r="IK109">
        <v>0</v>
      </c>
    </row>
    <row r="110" spans="1:245" x14ac:dyDescent="0.2">
      <c r="A110">
        <v>17</v>
      </c>
      <c r="B110">
        <v>1</v>
      </c>
      <c r="C110">
        <f>ROW(SmtRes!A447)</f>
        <v>447</v>
      </c>
      <c r="D110">
        <f>ROW(EtalonRes!A447)</f>
        <v>447</v>
      </c>
      <c r="E110" t="s">
        <v>375</v>
      </c>
      <c r="F110" t="s">
        <v>376</v>
      </c>
      <c r="G110" t="s">
        <v>377</v>
      </c>
      <c r="H110" t="s">
        <v>15</v>
      </c>
      <c r="I110">
        <v>0.3679</v>
      </c>
      <c r="J110">
        <v>0</v>
      </c>
      <c r="K110">
        <v>0.3679</v>
      </c>
      <c r="O110">
        <f t="shared" ref="O110:O143" si="168">ROUND(CP110,2)</f>
        <v>27869.67</v>
      </c>
      <c r="P110">
        <f t="shared" ref="P110:P143" si="169">ROUND(CQ110*I110,2)</f>
        <v>835.7</v>
      </c>
      <c r="Q110">
        <f t="shared" ref="Q110:Q143" si="170">ROUND(CR110*I110,2)</f>
        <v>6123.57</v>
      </c>
      <c r="R110">
        <f t="shared" ref="R110:R143" si="171">ROUND(CS110*I110,2)</f>
        <v>1805.2</v>
      </c>
      <c r="S110">
        <f t="shared" ref="S110:S143" si="172">ROUND(CT110*I110,2)</f>
        <v>20910.400000000001</v>
      </c>
      <c r="T110">
        <f t="shared" ref="T110:T143" si="173">ROUND(CU110*I110,2)</f>
        <v>0</v>
      </c>
      <c r="U110">
        <f t="shared" ref="U110:U143" si="174">CV110*I110</f>
        <v>46.222036249999988</v>
      </c>
      <c r="V110">
        <f t="shared" ref="V110:V143" si="175">CW110*I110</f>
        <v>3.1139055999999994</v>
      </c>
      <c r="W110">
        <f t="shared" ref="W110:W143" si="176">ROUND(CX110*I110,2)</f>
        <v>0</v>
      </c>
      <c r="X110">
        <f t="shared" ref="X110:X143" si="177">ROUND(CY110,2)</f>
        <v>20444.04</v>
      </c>
      <c r="Y110">
        <f t="shared" ref="Y110:Y143" si="178">ROUND(CZ110,2)</f>
        <v>10222.02</v>
      </c>
      <c r="AA110">
        <v>60075934</v>
      </c>
      <c r="AB110">
        <f t="shared" ref="AB110:AB143" si="179">ROUND((AC110+AD110+AF110),2)</f>
        <v>2569.0100000000002</v>
      </c>
      <c r="AC110">
        <f t="shared" ref="AC110:AC143" si="180">ROUND((ES110),2)</f>
        <v>237.61</v>
      </c>
      <c r="AD110">
        <f>ROUND((((((ET110*1.15)*1.15))-(((EU110*1.15)*1.15)))+AE110),2)</f>
        <v>1170.51</v>
      </c>
      <c r="AE110">
        <f>ROUND(((((EU110*1.15)*1.1)*1.15)),2)</f>
        <v>100.22</v>
      </c>
      <c r="AF110">
        <f>ROUND(((((EV110*1.15)*1.1)*1.15)),2)</f>
        <v>1160.8900000000001</v>
      </c>
      <c r="AG110">
        <f t="shared" ref="AG110:AG143" si="181">ROUND((AP110),2)</f>
        <v>0</v>
      </c>
      <c r="AH110">
        <f>(((EW110*1.15)*1.15))</f>
        <v>125.63749999999997</v>
      </c>
      <c r="AI110">
        <f>(((EX110*1.15)*1.15))</f>
        <v>8.4639999999999986</v>
      </c>
      <c r="AJ110">
        <f t="shared" ref="AJ110:AJ143" si="182">(AS110)</f>
        <v>0</v>
      </c>
      <c r="AK110">
        <v>1913.79</v>
      </c>
      <c r="AL110">
        <v>237.61</v>
      </c>
      <c r="AM110">
        <v>878.18</v>
      </c>
      <c r="AN110">
        <v>68.89</v>
      </c>
      <c r="AO110">
        <v>798</v>
      </c>
      <c r="AP110">
        <v>0</v>
      </c>
      <c r="AQ110">
        <v>95</v>
      </c>
      <c r="AR110">
        <v>6.4</v>
      </c>
      <c r="AS110">
        <v>0</v>
      </c>
      <c r="AT110">
        <v>90</v>
      </c>
      <c r="AU110">
        <v>45</v>
      </c>
      <c r="AV110">
        <v>1</v>
      </c>
      <c r="AW110">
        <v>1</v>
      </c>
      <c r="AZ110">
        <v>1</v>
      </c>
      <c r="BA110">
        <v>48.96</v>
      </c>
      <c r="BB110">
        <v>14.22</v>
      </c>
      <c r="BC110">
        <v>9.56</v>
      </c>
      <c r="BD110" t="s">
        <v>3</v>
      </c>
      <c r="BE110" t="s">
        <v>3</v>
      </c>
      <c r="BF110" t="s">
        <v>3</v>
      </c>
      <c r="BG110" t="s">
        <v>3</v>
      </c>
      <c r="BH110">
        <v>0</v>
      </c>
      <c r="BI110">
        <v>2</v>
      </c>
      <c r="BJ110" t="s">
        <v>378</v>
      </c>
      <c r="BM110">
        <v>138001</v>
      </c>
      <c r="BN110">
        <v>0</v>
      </c>
      <c r="BO110" t="s">
        <v>17</v>
      </c>
      <c r="BP110">
        <v>1</v>
      </c>
      <c r="BQ110">
        <v>26</v>
      </c>
      <c r="BR110">
        <v>0</v>
      </c>
      <c r="BS110">
        <v>48.96</v>
      </c>
      <c r="BT110">
        <v>1</v>
      </c>
      <c r="BU110">
        <v>1</v>
      </c>
      <c r="BV110">
        <v>1</v>
      </c>
      <c r="BW110">
        <v>1</v>
      </c>
      <c r="BX110">
        <v>1</v>
      </c>
      <c r="BY110" t="s">
        <v>3</v>
      </c>
      <c r="BZ110">
        <v>90</v>
      </c>
      <c r="CA110">
        <v>45</v>
      </c>
      <c r="CB110" t="s">
        <v>3</v>
      </c>
      <c r="CE110">
        <v>0</v>
      </c>
      <c r="CF110">
        <v>0</v>
      </c>
      <c r="CG110">
        <v>0</v>
      </c>
      <c r="CM110">
        <v>0</v>
      </c>
      <c r="CN110" t="s">
        <v>1083</v>
      </c>
      <c r="CO110">
        <v>0</v>
      </c>
      <c r="CP110">
        <f t="shared" ref="CP110:CP143" si="183">(P110+Q110+S110)</f>
        <v>27869.670000000002</v>
      </c>
      <c r="CQ110">
        <f t="shared" ref="CQ110:CQ143" si="184">AC110*BC110</f>
        <v>2271.5516000000002</v>
      </c>
      <c r="CR110">
        <f t="shared" ref="CR110:CR143" si="185">AD110*BB110</f>
        <v>16644.6522</v>
      </c>
      <c r="CS110">
        <f t="shared" ref="CS110:CS143" si="186">AE110*BS110</f>
        <v>4906.7712000000001</v>
      </c>
      <c r="CT110">
        <f t="shared" ref="CT110:CT143" si="187">AF110*BA110</f>
        <v>56837.174400000004</v>
      </c>
      <c r="CU110">
        <f t="shared" ref="CU110:CU143" si="188">AG110</f>
        <v>0</v>
      </c>
      <c r="CV110">
        <f t="shared" ref="CV110:CV143" si="189">AH110</f>
        <v>125.63749999999997</v>
      </c>
      <c r="CW110">
        <f t="shared" ref="CW110:CW143" si="190">AI110</f>
        <v>8.4639999999999986</v>
      </c>
      <c r="CX110">
        <f t="shared" ref="CX110:CX143" si="191">AJ110</f>
        <v>0</v>
      </c>
      <c r="CY110">
        <f t="shared" ref="CY110:CY143" si="192">(((S110+R110)*AT110)/100)</f>
        <v>20444.04</v>
      </c>
      <c r="CZ110">
        <f t="shared" ref="CZ110:CZ143" si="193">(((S110+R110)*AU110)/100)</f>
        <v>10222.02</v>
      </c>
      <c r="DC110" t="s">
        <v>3</v>
      </c>
      <c r="DD110" t="s">
        <v>3</v>
      </c>
      <c r="DE110" t="s">
        <v>93</v>
      </c>
      <c r="DF110" t="s">
        <v>117</v>
      </c>
      <c r="DG110" t="s">
        <v>117</v>
      </c>
      <c r="DH110" t="s">
        <v>3</v>
      </c>
      <c r="DI110" t="s">
        <v>93</v>
      </c>
      <c r="DJ110" t="s">
        <v>93</v>
      </c>
      <c r="DK110" t="s">
        <v>3</v>
      </c>
      <c r="DL110" t="s">
        <v>3</v>
      </c>
      <c r="DM110" t="s">
        <v>3</v>
      </c>
      <c r="DN110">
        <v>0</v>
      </c>
      <c r="DO110">
        <v>0</v>
      </c>
      <c r="DP110">
        <v>1</v>
      </c>
      <c r="DQ110">
        <v>1</v>
      </c>
      <c r="DU110">
        <v>1009</v>
      </c>
      <c r="DV110" t="s">
        <v>15</v>
      </c>
      <c r="DW110" t="s">
        <v>15</v>
      </c>
      <c r="DX110">
        <v>1000</v>
      </c>
      <c r="DZ110" t="s">
        <v>3</v>
      </c>
      <c r="EA110" t="s">
        <v>3</v>
      </c>
      <c r="EB110" t="s">
        <v>3</v>
      </c>
      <c r="EC110" t="s">
        <v>3</v>
      </c>
      <c r="EE110">
        <v>48890648</v>
      </c>
      <c r="EF110">
        <v>26</v>
      </c>
      <c r="EG110" t="s">
        <v>45</v>
      </c>
      <c r="EH110">
        <v>80</v>
      </c>
      <c r="EI110" t="s">
        <v>379</v>
      </c>
      <c r="EJ110">
        <v>2</v>
      </c>
      <c r="EK110">
        <v>138001</v>
      </c>
      <c r="EL110" t="s">
        <v>379</v>
      </c>
      <c r="EM110" t="s">
        <v>380</v>
      </c>
      <c r="EO110" t="s">
        <v>118</v>
      </c>
      <c r="EQ110">
        <v>768</v>
      </c>
      <c r="ER110">
        <v>1913.79</v>
      </c>
      <c r="ES110">
        <v>237.61</v>
      </c>
      <c r="ET110">
        <v>878.18</v>
      </c>
      <c r="EU110">
        <v>68.89</v>
      </c>
      <c r="EV110">
        <v>798</v>
      </c>
      <c r="EW110">
        <v>95</v>
      </c>
      <c r="EX110">
        <v>6.4</v>
      </c>
      <c r="EY110">
        <v>0</v>
      </c>
      <c r="FQ110">
        <v>0</v>
      </c>
      <c r="FR110">
        <f t="shared" ref="FR110:FR143" si="194">ROUND(IF(BI110=3,GM110,0),2)</f>
        <v>0</v>
      </c>
      <c r="FS110">
        <v>0</v>
      </c>
      <c r="FX110">
        <v>90</v>
      </c>
      <c r="FY110">
        <v>45</v>
      </c>
      <c r="GA110" t="s">
        <v>3</v>
      </c>
      <c r="GD110">
        <v>1</v>
      </c>
      <c r="GF110">
        <v>-1591566024</v>
      </c>
      <c r="GG110">
        <v>2</v>
      </c>
      <c r="GH110">
        <v>1</v>
      </c>
      <c r="GI110">
        <v>4</v>
      </c>
      <c r="GJ110">
        <v>0</v>
      </c>
      <c r="GK110">
        <v>0</v>
      </c>
      <c r="GL110">
        <f t="shared" ref="GL110:GL143" si="195">ROUND(IF(AND(BH110=3,BI110=3,FS110&lt;&gt;0),P110,0),2)</f>
        <v>0</v>
      </c>
      <c r="GM110">
        <f t="shared" ref="GM110:GM143" si="196">ROUND(O110+X110+Y110,2)+GX110</f>
        <v>58535.73</v>
      </c>
      <c r="GN110">
        <f t="shared" ref="GN110:GN143" si="197">IF(OR(BI110=0,BI110=1),ROUND(O110+X110+Y110,2),0)</f>
        <v>0</v>
      </c>
      <c r="GO110">
        <f t="shared" ref="GO110:GO143" si="198">IF(BI110=2,ROUND(O110+X110+Y110,2),0)</f>
        <v>58535.73</v>
      </c>
      <c r="GP110">
        <f t="shared" ref="GP110:GP143" si="199">IF(BI110=4,ROUND(O110+X110+Y110,2)+GX110,0)</f>
        <v>0</v>
      </c>
      <c r="GR110">
        <v>0</v>
      </c>
      <c r="GS110">
        <v>3</v>
      </c>
      <c r="GT110">
        <v>0</v>
      </c>
      <c r="GU110" t="s">
        <v>3</v>
      </c>
      <c r="GV110">
        <f t="shared" ref="GV110:GV143" si="200">ROUND((GT110),2)</f>
        <v>0</v>
      </c>
      <c r="GW110">
        <v>1</v>
      </c>
      <c r="GX110">
        <f t="shared" ref="GX110:GX143" si="201">ROUND(HC110*I110,2)</f>
        <v>0</v>
      </c>
      <c r="HA110">
        <v>0</v>
      </c>
      <c r="HB110">
        <v>0</v>
      </c>
      <c r="HC110">
        <f t="shared" ref="HC110:HC143" si="202">GV110*GW110</f>
        <v>0</v>
      </c>
      <c r="HE110" t="s">
        <v>3</v>
      </c>
      <c r="HF110" t="s">
        <v>3</v>
      </c>
      <c r="HM110" t="s">
        <v>3</v>
      </c>
      <c r="HN110" t="s">
        <v>3</v>
      </c>
      <c r="HO110" t="s">
        <v>3</v>
      </c>
      <c r="HP110" t="s">
        <v>3</v>
      </c>
      <c r="HQ110" t="s">
        <v>3</v>
      </c>
      <c r="IK110">
        <v>0</v>
      </c>
    </row>
    <row r="111" spans="1:245" x14ac:dyDescent="0.2">
      <c r="A111">
        <v>17</v>
      </c>
      <c r="B111">
        <v>1</v>
      </c>
      <c r="E111" t="s">
        <v>381</v>
      </c>
      <c r="F111" t="s">
        <v>382</v>
      </c>
      <c r="G111" t="s">
        <v>383</v>
      </c>
      <c r="H111" t="s">
        <v>15</v>
      </c>
      <c r="I111">
        <v>0.37959999999999999</v>
      </c>
      <c r="J111">
        <v>0</v>
      </c>
      <c r="K111">
        <v>0.37959999999999999</v>
      </c>
      <c r="O111">
        <f t="shared" si="168"/>
        <v>20656.57</v>
      </c>
      <c r="P111">
        <f t="shared" si="169"/>
        <v>20656.57</v>
      </c>
      <c r="Q111">
        <f t="shared" si="170"/>
        <v>0</v>
      </c>
      <c r="R111">
        <f t="shared" si="171"/>
        <v>0</v>
      </c>
      <c r="S111">
        <f t="shared" si="172"/>
        <v>0</v>
      </c>
      <c r="T111">
        <f t="shared" si="173"/>
        <v>0</v>
      </c>
      <c r="U111">
        <f t="shared" si="174"/>
        <v>0</v>
      </c>
      <c r="V111">
        <f t="shared" si="175"/>
        <v>0</v>
      </c>
      <c r="W111">
        <f t="shared" si="176"/>
        <v>0</v>
      </c>
      <c r="X111">
        <f t="shared" si="177"/>
        <v>0</v>
      </c>
      <c r="Y111">
        <f t="shared" si="178"/>
        <v>0</v>
      </c>
      <c r="AA111">
        <v>60075934</v>
      </c>
      <c r="AB111">
        <f t="shared" si="179"/>
        <v>5692.12</v>
      </c>
      <c r="AC111">
        <f t="shared" si="180"/>
        <v>5692.12</v>
      </c>
      <c r="AD111">
        <f>ROUND((((ET111)-(EU111))+AE111),2)</f>
        <v>0</v>
      </c>
      <c r="AE111">
        <f>ROUND((EU111),2)</f>
        <v>0</v>
      </c>
      <c r="AF111">
        <f>ROUND((EV111),2)</f>
        <v>0</v>
      </c>
      <c r="AG111">
        <f t="shared" si="181"/>
        <v>0</v>
      </c>
      <c r="AH111">
        <f>(EW111)</f>
        <v>0</v>
      </c>
      <c r="AI111">
        <f>(EX111)</f>
        <v>0</v>
      </c>
      <c r="AJ111">
        <f t="shared" si="182"/>
        <v>0</v>
      </c>
      <c r="AK111">
        <v>5692.12</v>
      </c>
      <c r="AL111">
        <v>5692.12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1</v>
      </c>
      <c r="AW111">
        <v>1</v>
      </c>
      <c r="AZ111">
        <v>1</v>
      </c>
      <c r="BA111">
        <v>1</v>
      </c>
      <c r="BB111">
        <v>1</v>
      </c>
      <c r="BC111">
        <v>9.56</v>
      </c>
      <c r="BD111" t="s">
        <v>3</v>
      </c>
      <c r="BE111" t="s">
        <v>3</v>
      </c>
      <c r="BF111" t="s">
        <v>3</v>
      </c>
      <c r="BG111" t="s">
        <v>3</v>
      </c>
      <c r="BH111">
        <v>3</v>
      </c>
      <c r="BI111">
        <v>1</v>
      </c>
      <c r="BJ111" t="s">
        <v>384</v>
      </c>
      <c r="BM111">
        <v>500001</v>
      </c>
      <c r="BN111">
        <v>0</v>
      </c>
      <c r="BO111" t="s">
        <v>17</v>
      </c>
      <c r="BP111">
        <v>1</v>
      </c>
      <c r="BQ111">
        <v>26</v>
      </c>
      <c r="BR111">
        <v>0</v>
      </c>
      <c r="BS111">
        <v>1</v>
      </c>
      <c r="BT111">
        <v>1</v>
      </c>
      <c r="BU111">
        <v>1</v>
      </c>
      <c r="BV111">
        <v>1</v>
      </c>
      <c r="BW111">
        <v>1</v>
      </c>
      <c r="BX111">
        <v>1</v>
      </c>
      <c r="BY111" t="s">
        <v>3</v>
      </c>
      <c r="BZ111">
        <v>0</v>
      </c>
      <c r="CA111">
        <v>0</v>
      </c>
      <c r="CB111" t="s">
        <v>3</v>
      </c>
      <c r="CE111">
        <v>0</v>
      </c>
      <c r="CF111">
        <v>0</v>
      </c>
      <c r="CG111">
        <v>0</v>
      </c>
      <c r="CM111">
        <v>0</v>
      </c>
      <c r="CN111" t="s">
        <v>3</v>
      </c>
      <c r="CO111">
        <v>0</v>
      </c>
      <c r="CP111">
        <f t="shared" si="183"/>
        <v>20656.57</v>
      </c>
      <c r="CQ111">
        <f t="shared" si="184"/>
        <v>54416.667200000004</v>
      </c>
      <c r="CR111">
        <f t="shared" si="185"/>
        <v>0</v>
      </c>
      <c r="CS111">
        <f t="shared" si="186"/>
        <v>0</v>
      </c>
      <c r="CT111">
        <f t="shared" si="187"/>
        <v>0</v>
      </c>
      <c r="CU111">
        <f t="shared" si="188"/>
        <v>0</v>
      </c>
      <c r="CV111">
        <f t="shared" si="189"/>
        <v>0</v>
      </c>
      <c r="CW111">
        <f t="shared" si="190"/>
        <v>0</v>
      </c>
      <c r="CX111">
        <f t="shared" si="191"/>
        <v>0</v>
      </c>
      <c r="CY111">
        <f t="shared" si="192"/>
        <v>0</v>
      </c>
      <c r="CZ111">
        <f t="shared" si="193"/>
        <v>0</v>
      </c>
      <c r="DC111" t="s">
        <v>3</v>
      </c>
      <c r="DD111" t="s">
        <v>3</v>
      </c>
      <c r="DE111" t="s">
        <v>3</v>
      </c>
      <c r="DF111" t="s">
        <v>3</v>
      </c>
      <c r="DG111" t="s">
        <v>3</v>
      </c>
      <c r="DH111" t="s">
        <v>3</v>
      </c>
      <c r="DI111" t="s">
        <v>3</v>
      </c>
      <c r="DJ111" t="s">
        <v>3</v>
      </c>
      <c r="DK111" t="s">
        <v>3</v>
      </c>
      <c r="DL111" t="s">
        <v>3</v>
      </c>
      <c r="DM111" t="s">
        <v>3</v>
      </c>
      <c r="DN111">
        <v>0</v>
      </c>
      <c r="DO111">
        <v>0</v>
      </c>
      <c r="DP111">
        <v>1</v>
      </c>
      <c r="DQ111">
        <v>1</v>
      </c>
      <c r="DU111">
        <v>1009</v>
      </c>
      <c r="DV111" t="s">
        <v>15</v>
      </c>
      <c r="DW111" t="s">
        <v>15</v>
      </c>
      <c r="DX111">
        <v>1000</v>
      </c>
      <c r="DZ111" t="s">
        <v>3</v>
      </c>
      <c r="EA111" t="s">
        <v>3</v>
      </c>
      <c r="EB111" t="s">
        <v>3</v>
      </c>
      <c r="EC111" t="s">
        <v>3</v>
      </c>
      <c r="EE111">
        <v>48890661</v>
      </c>
      <c r="EF111">
        <v>26</v>
      </c>
      <c r="EG111" t="s">
        <v>45</v>
      </c>
      <c r="EH111">
        <v>0</v>
      </c>
      <c r="EI111" t="s">
        <v>3</v>
      </c>
      <c r="EJ111">
        <v>1</v>
      </c>
      <c r="EK111">
        <v>500001</v>
      </c>
      <c r="EL111" t="s">
        <v>124</v>
      </c>
      <c r="EM111" t="s">
        <v>125</v>
      </c>
      <c r="EO111" t="s">
        <v>3</v>
      </c>
      <c r="EQ111">
        <v>0</v>
      </c>
      <c r="ER111">
        <v>5692.12</v>
      </c>
      <c r="ES111">
        <v>5692.12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5</v>
      </c>
      <c r="FC111">
        <v>0</v>
      </c>
      <c r="FD111">
        <v>18</v>
      </c>
      <c r="FF111">
        <v>54416.69</v>
      </c>
      <c r="FQ111">
        <v>0</v>
      </c>
      <c r="FR111">
        <f t="shared" si="194"/>
        <v>0</v>
      </c>
      <c r="FS111">
        <v>0</v>
      </c>
      <c r="FX111">
        <v>0</v>
      </c>
      <c r="FY111">
        <v>0</v>
      </c>
      <c r="GA111" t="s">
        <v>385</v>
      </c>
      <c r="GD111">
        <v>1</v>
      </c>
      <c r="GF111">
        <v>540521819</v>
      </c>
      <c r="GG111">
        <v>2</v>
      </c>
      <c r="GH111">
        <v>3</v>
      </c>
      <c r="GI111">
        <v>4</v>
      </c>
      <c r="GJ111">
        <v>0</v>
      </c>
      <c r="GK111">
        <v>0</v>
      </c>
      <c r="GL111">
        <f t="shared" si="195"/>
        <v>0</v>
      </c>
      <c r="GM111">
        <f t="shared" si="196"/>
        <v>20656.57</v>
      </c>
      <c r="GN111">
        <f t="shared" si="197"/>
        <v>20656.57</v>
      </c>
      <c r="GO111">
        <f t="shared" si="198"/>
        <v>0</v>
      </c>
      <c r="GP111">
        <f t="shared" si="199"/>
        <v>0</v>
      </c>
      <c r="GR111">
        <v>1</v>
      </c>
      <c r="GS111">
        <v>1</v>
      </c>
      <c r="GT111">
        <v>0</v>
      </c>
      <c r="GU111" t="s">
        <v>3</v>
      </c>
      <c r="GV111">
        <f t="shared" si="200"/>
        <v>0</v>
      </c>
      <c r="GW111">
        <v>1</v>
      </c>
      <c r="GX111">
        <f t="shared" si="201"/>
        <v>0</v>
      </c>
      <c r="HA111">
        <v>0</v>
      </c>
      <c r="HB111">
        <v>0</v>
      </c>
      <c r="HC111">
        <f t="shared" si="202"/>
        <v>0</v>
      </c>
      <c r="HE111" t="s">
        <v>127</v>
      </c>
      <c r="HF111" t="s">
        <v>127</v>
      </c>
      <c r="HM111" t="s">
        <v>3</v>
      </c>
      <c r="HN111" t="s">
        <v>3</v>
      </c>
      <c r="HO111" t="s">
        <v>3</v>
      </c>
      <c r="HP111" t="s">
        <v>3</v>
      </c>
      <c r="HQ111" t="s">
        <v>3</v>
      </c>
      <c r="IK111">
        <v>0</v>
      </c>
    </row>
    <row r="112" spans="1:245" x14ac:dyDescent="0.2">
      <c r="A112">
        <v>17</v>
      </c>
      <c r="B112">
        <v>1</v>
      </c>
      <c r="C112">
        <f>ROW(SmtRes!A458)</f>
        <v>458</v>
      </c>
      <c r="D112">
        <f>ROW(EtalonRes!A458)</f>
        <v>458</v>
      </c>
      <c r="E112" t="s">
        <v>386</v>
      </c>
      <c r="F112" t="s">
        <v>387</v>
      </c>
      <c r="G112" t="s">
        <v>388</v>
      </c>
      <c r="H112" t="s">
        <v>15</v>
      </c>
      <c r="I112">
        <v>0.2175</v>
      </c>
      <c r="J112">
        <v>0</v>
      </c>
      <c r="K112">
        <v>0.2175</v>
      </c>
      <c r="O112">
        <f t="shared" si="168"/>
        <v>16702.79</v>
      </c>
      <c r="P112">
        <f t="shared" si="169"/>
        <v>549.5</v>
      </c>
      <c r="Q112">
        <f t="shared" si="170"/>
        <v>4043.9</v>
      </c>
      <c r="R112">
        <f t="shared" si="171"/>
        <v>1293.83</v>
      </c>
      <c r="S112">
        <f t="shared" si="172"/>
        <v>12109.39</v>
      </c>
      <c r="T112">
        <f t="shared" si="173"/>
        <v>0</v>
      </c>
      <c r="U112">
        <f t="shared" si="174"/>
        <v>26.175581249999997</v>
      </c>
      <c r="V112">
        <f t="shared" si="175"/>
        <v>2.1113051249999999</v>
      </c>
      <c r="W112">
        <f t="shared" si="176"/>
        <v>0</v>
      </c>
      <c r="X112">
        <f t="shared" si="177"/>
        <v>12062.9</v>
      </c>
      <c r="Y112">
        <f t="shared" si="178"/>
        <v>6031.45</v>
      </c>
      <c r="AA112">
        <v>60075934</v>
      </c>
      <c r="AB112">
        <f t="shared" si="179"/>
        <v>2708.93</v>
      </c>
      <c r="AC112">
        <f t="shared" si="180"/>
        <v>264.27</v>
      </c>
      <c r="AD112">
        <f>ROUND((((((ET112*1.15)*1.15))-(((EU112*1.15)*1.15)))+AE112),2)</f>
        <v>1307.5</v>
      </c>
      <c r="AE112">
        <f>ROUND(((((EU112*1.15)*1.1)*1.15)),2)</f>
        <v>121.5</v>
      </c>
      <c r="AF112">
        <f>ROUND(((((EV112*1.15)*1.1)*1.15)),2)</f>
        <v>1137.1600000000001</v>
      </c>
      <c r="AG112">
        <f t="shared" si="181"/>
        <v>0</v>
      </c>
      <c r="AH112">
        <f>(((EW112*1.15)*1.15))</f>
        <v>120.34749999999998</v>
      </c>
      <c r="AI112">
        <f>(((EX112*1.15)*1.15))</f>
        <v>9.7071499999999986</v>
      </c>
      <c r="AJ112">
        <f t="shared" si="182"/>
        <v>0</v>
      </c>
      <c r="AK112">
        <v>2026.27</v>
      </c>
      <c r="AL112">
        <v>264.27</v>
      </c>
      <c r="AM112">
        <v>980.31</v>
      </c>
      <c r="AN112">
        <v>83.52</v>
      </c>
      <c r="AO112">
        <v>781.69</v>
      </c>
      <c r="AP112">
        <v>0</v>
      </c>
      <c r="AQ112">
        <v>91</v>
      </c>
      <c r="AR112">
        <v>7.34</v>
      </c>
      <c r="AS112">
        <v>0</v>
      </c>
      <c r="AT112">
        <v>90</v>
      </c>
      <c r="AU112">
        <v>45</v>
      </c>
      <c r="AV112">
        <v>1</v>
      </c>
      <c r="AW112">
        <v>1</v>
      </c>
      <c r="AZ112">
        <v>1</v>
      </c>
      <c r="BA112">
        <v>48.96</v>
      </c>
      <c r="BB112">
        <v>14.22</v>
      </c>
      <c r="BC112">
        <v>9.56</v>
      </c>
      <c r="BD112" t="s">
        <v>3</v>
      </c>
      <c r="BE112" t="s">
        <v>3</v>
      </c>
      <c r="BF112" t="s">
        <v>3</v>
      </c>
      <c r="BG112" t="s">
        <v>3</v>
      </c>
      <c r="BH112">
        <v>0</v>
      </c>
      <c r="BI112">
        <v>2</v>
      </c>
      <c r="BJ112" t="s">
        <v>389</v>
      </c>
      <c r="BM112">
        <v>138001</v>
      </c>
      <c r="BN112">
        <v>0</v>
      </c>
      <c r="BO112" t="s">
        <v>17</v>
      </c>
      <c r="BP112">
        <v>1</v>
      </c>
      <c r="BQ112">
        <v>26</v>
      </c>
      <c r="BR112">
        <v>0</v>
      </c>
      <c r="BS112">
        <v>48.96</v>
      </c>
      <c r="BT112">
        <v>1</v>
      </c>
      <c r="BU112">
        <v>1</v>
      </c>
      <c r="BV112">
        <v>1</v>
      </c>
      <c r="BW112">
        <v>1</v>
      </c>
      <c r="BX112">
        <v>1</v>
      </c>
      <c r="BY112" t="s">
        <v>3</v>
      </c>
      <c r="BZ112">
        <v>90</v>
      </c>
      <c r="CA112">
        <v>45</v>
      </c>
      <c r="CB112" t="s">
        <v>3</v>
      </c>
      <c r="CE112">
        <v>0</v>
      </c>
      <c r="CF112">
        <v>0</v>
      </c>
      <c r="CG112">
        <v>0</v>
      </c>
      <c r="CM112">
        <v>0</v>
      </c>
      <c r="CN112" t="s">
        <v>1083</v>
      </c>
      <c r="CO112">
        <v>0</v>
      </c>
      <c r="CP112">
        <f t="shared" si="183"/>
        <v>16702.79</v>
      </c>
      <c r="CQ112">
        <f t="shared" si="184"/>
        <v>2526.4211999999998</v>
      </c>
      <c r="CR112">
        <f t="shared" si="185"/>
        <v>18592.650000000001</v>
      </c>
      <c r="CS112">
        <f t="shared" si="186"/>
        <v>5948.64</v>
      </c>
      <c r="CT112">
        <f t="shared" si="187"/>
        <v>55675.353600000002</v>
      </c>
      <c r="CU112">
        <f t="shared" si="188"/>
        <v>0</v>
      </c>
      <c r="CV112">
        <f t="shared" si="189"/>
        <v>120.34749999999998</v>
      </c>
      <c r="CW112">
        <f t="shared" si="190"/>
        <v>9.7071499999999986</v>
      </c>
      <c r="CX112">
        <f t="shared" si="191"/>
        <v>0</v>
      </c>
      <c r="CY112">
        <f t="shared" si="192"/>
        <v>12062.898000000001</v>
      </c>
      <c r="CZ112">
        <f t="shared" si="193"/>
        <v>6031.4490000000005</v>
      </c>
      <c r="DC112" t="s">
        <v>3</v>
      </c>
      <c r="DD112" t="s">
        <v>3</v>
      </c>
      <c r="DE112" t="s">
        <v>93</v>
      </c>
      <c r="DF112" t="s">
        <v>117</v>
      </c>
      <c r="DG112" t="s">
        <v>117</v>
      </c>
      <c r="DH112" t="s">
        <v>3</v>
      </c>
      <c r="DI112" t="s">
        <v>93</v>
      </c>
      <c r="DJ112" t="s">
        <v>93</v>
      </c>
      <c r="DK112" t="s">
        <v>3</v>
      </c>
      <c r="DL112" t="s">
        <v>3</v>
      </c>
      <c r="DM112" t="s">
        <v>3</v>
      </c>
      <c r="DN112">
        <v>0</v>
      </c>
      <c r="DO112">
        <v>0</v>
      </c>
      <c r="DP112">
        <v>1</v>
      </c>
      <c r="DQ112">
        <v>1</v>
      </c>
      <c r="DU112">
        <v>1009</v>
      </c>
      <c r="DV112" t="s">
        <v>15</v>
      </c>
      <c r="DW112" t="s">
        <v>15</v>
      </c>
      <c r="DX112">
        <v>1000</v>
      </c>
      <c r="DZ112" t="s">
        <v>3</v>
      </c>
      <c r="EA112" t="s">
        <v>3</v>
      </c>
      <c r="EB112" t="s">
        <v>3</v>
      </c>
      <c r="EC112" t="s">
        <v>3</v>
      </c>
      <c r="EE112">
        <v>48890648</v>
      </c>
      <c r="EF112">
        <v>26</v>
      </c>
      <c r="EG112" t="s">
        <v>45</v>
      </c>
      <c r="EH112">
        <v>80</v>
      </c>
      <c r="EI112" t="s">
        <v>379</v>
      </c>
      <c r="EJ112">
        <v>2</v>
      </c>
      <c r="EK112">
        <v>138001</v>
      </c>
      <c r="EL112" t="s">
        <v>379</v>
      </c>
      <c r="EM112" t="s">
        <v>380</v>
      </c>
      <c r="EO112" t="s">
        <v>118</v>
      </c>
      <c r="EQ112">
        <v>768</v>
      </c>
      <c r="ER112">
        <v>2026.27</v>
      </c>
      <c r="ES112">
        <v>264.27</v>
      </c>
      <c r="ET112">
        <v>980.31</v>
      </c>
      <c r="EU112">
        <v>83.52</v>
      </c>
      <c r="EV112">
        <v>781.69</v>
      </c>
      <c r="EW112">
        <v>91</v>
      </c>
      <c r="EX112">
        <v>7.34</v>
      </c>
      <c r="EY112">
        <v>0</v>
      </c>
      <c r="FQ112">
        <v>0</v>
      </c>
      <c r="FR112">
        <f t="shared" si="194"/>
        <v>0</v>
      </c>
      <c r="FS112">
        <v>0</v>
      </c>
      <c r="FX112">
        <v>90</v>
      </c>
      <c r="FY112">
        <v>45</v>
      </c>
      <c r="GA112" t="s">
        <v>3</v>
      </c>
      <c r="GD112">
        <v>1</v>
      </c>
      <c r="GF112">
        <v>377550839</v>
      </c>
      <c r="GG112">
        <v>2</v>
      </c>
      <c r="GH112">
        <v>1</v>
      </c>
      <c r="GI112">
        <v>4</v>
      </c>
      <c r="GJ112">
        <v>0</v>
      </c>
      <c r="GK112">
        <v>0</v>
      </c>
      <c r="GL112">
        <f t="shared" si="195"/>
        <v>0</v>
      </c>
      <c r="GM112">
        <f t="shared" si="196"/>
        <v>34797.14</v>
      </c>
      <c r="GN112">
        <f t="shared" si="197"/>
        <v>0</v>
      </c>
      <c r="GO112">
        <f t="shared" si="198"/>
        <v>34797.14</v>
      </c>
      <c r="GP112">
        <f t="shared" si="199"/>
        <v>0</v>
      </c>
      <c r="GR112">
        <v>0</v>
      </c>
      <c r="GS112">
        <v>3</v>
      </c>
      <c r="GT112">
        <v>0</v>
      </c>
      <c r="GU112" t="s">
        <v>3</v>
      </c>
      <c r="GV112">
        <f t="shared" si="200"/>
        <v>0</v>
      </c>
      <c r="GW112">
        <v>1</v>
      </c>
      <c r="GX112">
        <f t="shared" si="201"/>
        <v>0</v>
      </c>
      <c r="HA112">
        <v>0</v>
      </c>
      <c r="HB112">
        <v>0</v>
      </c>
      <c r="HC112">
        <f t="shared" si="202"/>
        <v>0</v>
      </c>
      <c r="HE112" t="s">
        <v>3</v>
      </c>
      <c r="HF112" t="s">
        <v>3</v>
      </c>
      <c r="HM112" t="s">
        <v>3</v>
      </c>
      <c r="HN112" t="s">
        <v>3</v>
      </c>
      <c r="HO112" t="s">
        <v>3</v>
      </c>
      <c r="HP112" t="s">
        <v>3</v>
      </c>
      <c r="HQ112" t="s">
        <v>3</v>
      </c>
      <c r="IK112">
        <v>0</v>
      </c>
    </row>
    <row r="113" spans="1:245" x14ac:dyDescent="0.2">
      <c r="A113">
        <v>17</v>
      </c>
      <c r="B113">
        <v>1</v>
      </c>
      <c r="E113" t="s">
        <v>390</v>
      </c>
      <c r="F113" t="s">
        <v>391</v>
      </c>
      <c r="G113" t="s">
        <v>392</v>
      </c>
      <c r="H113" t="s">
        <v>15</v>
      </c>
      <c r="I113">
        <v>0.13370000000000001</v>
      </c>
      <c r="J113">
        <v>0</v>
      </c>
      <c r="K113">
        <v>0.13370000000000001</v>
      </c>
      <c r="O113">
        <f t="shared" si="168"/>
        <v>7487.2</v>
      </c>
      <c r="P113">
        <f t="shared" si="169"/>
        <v>7487.2</v>
      </c>
      <c r="Q113">
        <f t="shared" si="170"/>
        <v>0</v>
      </c>
      <c r="R113">
        <f t="shared" si="171"/>
        <v>0</v>
      </c>
      <c r="S113">
        <f t="shared" si="172"/>
        <v>0</v>
      </c>
      <c r="T113">
        <f t="shared" si="173"/>
        <v>0</v>
      </c>
      <c r="U113">
        <f t="shared" si="174"/>
        <v>0</v>
      </c>
      <c r="V113">
        <f t="shared" si="175"/>
        <v>0</v>
      </c>
      <c r="W113">
        <f t="shared" si="176"/>
        <v>0</v>
      </c>
      <c r="X113">
        <f t="shared" si="177"/>
        <v>0</v>
      </c>
      <c r="Y113">
        <f t="shared" si="178"/>
        <v>0</v>
      </c>
      <c r="AA113">
        <v>60075934</v>
      </c>
      <c r="AB113">
        <f t="shared" si="179"/>
        <v>5857.74</v>
      </c>
      <c r="AC113">
        <f t="shared" si="180"/>
        <v>5857.74</v>
      </c>
      <c r="AD113">
        <f>ROUND((((ET113)-(EU113))+AE113),2)</f>
        <v>0</v>
      </c>
      <c r="AE113">
        <f t="shared" ref="AE113:AF115" si="203">ROUND((EU113),2)</f>
        <v>0</v>
      </c>
      <c r="AF113">
        <f t="shared" si="203"/>
        <v>0</v>
      </c>
      <c r="AG113">
        <f t="shared" si="181"/>
        <v>0</v>
      </c>
      <c r="AH113">
        <f t="shared" ref="AH113:AI115" si="204">(EW113)</f>
        <v>0</v>
      </c>
      <c r="AI113">
        <f t="shared" si="204"/>
        <v>0</v>
      </c>
      <c r="AJ113">
        <f t="shared" si="182"/>
        <v>0</v>
      </c>
      <c r="AK113">
        <v>5857.74</v>
      </c>
      <c r="AL113">
        <v>5857.74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1</v>
      </c>
      <c r="AW113">
        <v>1</v>
      </c>
      <c r="AZ113">
        <v>1</v>
      </c>
      <c r="BA113">
        <v>1</v>
      </c>
      <c r="BB113">
        <v>1</v>
      </c>
      <c r="BC113">
        <v>9.56</v>
      </c>
      <c r="BD113" t="s">
        <v>3</v>
      </c>
      <c r="BE113" t="s">
        <v>3</v>
      </c>
      <c r="BF113" t="s">
        <v>3</v>
      </c>
      <c r="BG113" t="s">
        <v>3</v>
      </c>
      <c r="BH113">
        <v>3</v>
      </c>
      <c r="BI113">
        <v>1</v>
      </c>
      <c r="BJ113" t="s">
        <v>393</v>
      </c>
      <c r="BM113">
        <v>500001</v>
      </c>
      <c r="BN113">
        <v>0</v>
      </c>
      <c r="BO113" t="s">
        <v>17</v>
      </c>
      <c r="BP113">
        <v>1</v>
      </c>
      <c r="BQ113">
        <v>26</v>
      </c>
      <c r="BR113">
        <v>0</v>
      </c>
      <c r="BS113">
        <v>1</v>
      </c>
      <c r="BT113">
        <v>1</v>
      </c>
      <c r="BU113">
        <v>1</v>
      </c>
      <c r="BV113">
        <v>1</v>
      </c>
      <c r="BW113">
        <v>1</v>
      </c>
      <c r="BX113">
        <v>1</v>
      </c>
      <c r="BY113" t="s">
        <v>3</v>
      </c>
      <c r="BZ113">
        <v>0</v>
      </c>
      <c r="CA113">
        <v>0</v>
      </c>
      <c r="CB113" t="s">
        <v>3</v>
      </c>
      <c r="CE113">
        <v>0</v>
      </c>
      <c r="CF113">
        <v>0</v>
      </c>
      <c r="CG113">
        <v>0</v>
      </c>
      <c r="CM113">
        <v>0</v>
      </c>
      <c r="CN113" t="s">
        <v>3</v>
      </c>
      <c r="CO113">
        <v>0</v>
      </c>
      <c r="CP113">
        <f t="shared" si="183"/>
        <v>7487.2</v>
      </c>
      <c r="CQ113">
        <f t="shared" si="184"/>
        <v>55999.994400000003</v>
      </c>
      <c r="CR113">
        <f t="shared" si="185"/>
        <v>0</v>
      </c>
      <c r="CS113">
        <f t="shared" si="186"/>
        <v>0</v>
      </c>
      <c r="CT113">
        <f t="shared" si="187"/>
        <v>0</v>
      </c>
      <c r="CU113">
        <f t="shared" si="188"/>
        <v>0</v>
      </c>
      <c r="CV113">
        <f t="shared" si="189"/>
        <v>0</v>
      </c>
      <c r="CW113">
        <f t="shared" si="190"/>
        <v>0</v>
      </c>
      <c r="CX113">
        <f t="shared" si="191"/>
        <v>0</v>
      </c>
      <c r="CY113">
        <f t="shared" si="192"/>
        <v>0</v>
      </c>
      <c r="CZ113">
        <f t="shared" si="193"/>
        <v>0</v>
      </c>
      <c r="DC113" t="s">
        <v>3</v>
      </c>
      <c r="DD113" t="s">
        <v>3</v>
      </c>
      <c r="DE113" t="s">
        <v>3</v>
      </c>
      <c r="DF113" t="s">
        <v>3</v>
      </c>
      <c r="DG113" t="s">
        <v>3</v>
      </c>
      <c r="DH113" t="s">
        <v>3</v>
      </c>
      <c r="DI113" t="s">
        <v>3</v>
      </c>
      <c r="DJ113" t="s">
        <v>3</v>
      </c>
      <c r="DK113" t="s">
        <v>3</v>
      </c>
      <c r="DL113" t="s">
        <v>3</v>
      </c>
      <c r="DM113" t="s">
        <v>3</v>
      </c>
      <c r="DN113">
        <v>0</v>
      </c>
      <c r="DO113">
        <v>0</v>
      </c>
      <c r="DP113">
        <v>1</v>
      </c>
      <c r="DQ113">
        <v>1</v>
      </c>
      <c r="DU113">
        <v>1009</v>
      </c>
      <c r="DV113" t="s">
        <v>15</v>
      </c>
      <c r="DW113" t="s">
        <v>15</v>
      </c>
      <c r="DX113">
        <v>1000</v>
      </c>
      <c r="DZ113" t="s">
        <v>3</v>
      </c>
      <c r="EA113" t="s">
        <v>3</v>
      </c>
      <c r="EB113" t="s">
        <v>3</v>
      </c>
      <c r="EC113" t="s">
        <v>3</v>
      </c>
      <c r="EE113">
        <v>48890661</v>
      </c>
      <c r="EF113">
        <v>26</v>
      </c>
      <c r="EG113" t="s">
        <v>45</v>
      </c>
      <c r="EH113">
        <v>0</v>
      </c>
      <c r="EI113" t="s">
        <v>3</v>
      </c>
      <c r="EJ113">
        <v>1</v>
      </c>
      <c r="EK113">
        <v>500001</v>
      </c>
      <c r="EL113" t="s">
        <v>124</v>
      </c>
      <c r="EM113" t="s">
        <v>125</v>
      </c>
      <c r="EO113" t="s">
        <v>3</v>
      </c>
      <c r="EQ113">
        <v>0</v>
      </c>
      <c r="ER113">
        <v>5857.74</v>
      </c>
      <c r="ES113">
        <v>5857.74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5</v>
      </c>
      <c r="FC113">
        <v>0</v>
      </c>
      <c r="FD113">
        <v>18</v>
      </c>
      <c r="FF113">
        <v>56000</v>
      </c>
      <c r="FQ113">
        <v>0</v>
      </c>
      <c r="FR113">
        <f t="shared" si="194"/>
        <v>0</v>
      </c>
      <c r="FS113">
        <v>0</v>
      </c>
      <c r="FX113">
        <v>0</v>
      </c>
      <c r="FY113">
        <v>0</v>
      </c>
      <c r="GA113" t="s">
        <v>394</v>
      </c>
      <c r="GD113">
        <v>1</v>
      </c>
      <c r="GF113">
        <v>-1147092065</v>
      </c>
      <c r="GG113">
        <v>2</v>
      </c>
      <c r="GH113">
        <v>3</v>
      </c>
      <c r="GI113">
        <v>4</v>
      </c>
      <c r="GJ113">
        <v>0</v>
      </c>
      <c r="GK113">
        <v>0</v>
      </c>
      <c r="GL113">
        <f t="shared" si="195"/>
        <v>0</v>
      </c>
      <c r="GM113">
        <f t="shared" si="196"/>
        <v>7487.2</v>
      </c>
      <c r="GN113">
        <f t="shared" si="197"/>
        <v>7487.2</v>
      </c>
      <c r="GO113">
        <f t="shared" si="198"/>
        <v>0</v>
      </c>
      <c r="GP113">
        <f t="shared" si="199"/>
        <v>0</v>
      </c>
      <c r="GR113">
        <v>1</v>
      </c>
      <c r="GS113">
        <v>1</v>
      </c>
      <c r="GT113">
        <v>0</v>
      </c>
      <c r="GU113" t="s">
        <v>3</v>
      </c>
      <c r="GV113">
        <f t="shared" si="200"/>
        <v>0</v>
      </c>
      <c r="GW113">
        <v>1</v>
      </c>
      <c r="GX113">
        <f t="shared" si="201"/>
        <v>0</v>
      </c>
      <c r="HA113">
        <v>0</v>
      </c>
      <c r="HB113">
        <v>0</v>
      </c>
      <c r="HC113">
        <f t="shared" si="202"/>
        <v>0</v>
      </c>
      <c r="HE113" t="s">
        <v>127</v>
      </c>
      <c r="HF113" t="s">
        <v>127</v>
      </c>
      <c r="HM113" t="s">
        <v>3</v>
      </c>
      <c r="HN113" t="s">
        <v>3</v>
      </c>
      <c r="HO113" t="s">
        <v>3</v>
      </c>
      <c r="HP113" t="s">
        <v>3</v>
      </c>
      <c r="HQ113" t="s">
        <v>3</v>
      </c>
      <c r="IK113">
        <v>0</v>
      </c>
    </row>
    <row r="114" spans="1:245" x14ac:dyDescent="0.2">
      <c r="A114">
        <v>17</v>
      </c>
      <c r="B114">
        <v>1</v>
      </c>
      <c r="E114" t="s">
        <v>395</v>
      </c>
      <c r="F114" t="s">
        <v>391</v>
      </c>
      <c r="G114" t="s">
        <v>396</v>
      </c>
      <c r="H114" t="s">
        <v>15</v>
      </c>
      <c r="I114">
        <v>2.2599999999999999E-2</v>
      </c>
      <c r="J114">
        <v>0</v>
      </c>
      <c r="K114">
        <v>2.2599999999999999E-2</v>
      </c>
      <c r="O114">
        <f t="shared" si="168"/>
        <v>971.8</v>
      </c>
      <c r="P114">
        <f t="shared" si="169"/>
        <v>971.8</v>
      </c>
      <c r="Q114">
        <f t="shared" si="170"/>
        <v>0</v>
      </c>
      <c r="R114">
        <f t="shared" si="171"/>
        <v>0</v>
      </c>
      <c r="S114">
        <f t="shared" si="172"/>
        <v>0</v>
      </c>
      <c r="T114">
        <f t="shared" si="173"/>
        <v>0</v>
      </c>
      <c r="U114">
        <f t="shared" si="174"/>
        <v>0</v>
      </c>
      <c r="V114">
        <f t="shared" si="175"/>
        <v>0</v>
      </c>
      <c r="W114">
        <f t="shared" si="176"/>
        <v>0</v>
      </c>
      <c r="X114">
        <f t="shared" si="177"/>
        <v>0</v>
      </c>
      <c r="Y114">
        <f t="shared" si="178"/>
        <v>0</v>
      </c>
      <c r="AA114">
        <v>60075934</v>
      </c>
      <c r="AB114">
        <f t="shared" si="179"/>
        <v>4497.91</v>
      </c>
      <c r="AC114">
        <f t="shared" si="180"/>
        <v>4497.91</v>
      </c>
      <c r="AD114">
        <f>ROUND((((ET114)-(EU114))+AE114),2)</f>
        <v>0</v>
      </c>
      <c r="AE114">
        <f t="shared" si="203"/>
        <v>0</v>
      </c>
      <c r="AF114">
        <f t="shared" si="203"/>
        <v>0</v>
      </c>
      <c r="AG114">
        <f t="shared" si="181"/>
        <v>0</v>
      </c>
      <c r="AH114">
        <f t="shared" si="204"/>
        <v>0</v>
      </c>
      <c r="AI114">
        <f t="shared" si="204"/>
        <v>0</v>
      </c>
      <c r="AJ114">
        <f t="shared" si="182"/>
        <v>0</v>
      </c>
      <c r="AK114">
        <v>4497.91</v>
      </c>
      <c r="AL114">
        <v>4497.91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1</v>
      </c>
      <c r="AW114">
        <v>1</v>
      </c>
      <c r="AZ114">
        <v>1</v>
      </c>
      <c r="BA114">
        <v>1</v>
      </c>
      <c r="BB114">
        <v>1</v>
      </c>
      <c r="BC114">
        <v>9.56</v>
      </c>
      <c r="BD114" t="s">
        <v>3</v>
      </c>
      <c r="BE114" t="s">
        <v>3</v>
      </c>
      <c r="BF114" t="s">
        <v>3</v>
      </c>
      <c r="BG114" t="s">
        <v>3</v>
      </c>
      <c r="BH114">
        <v>3</v>
      </c>
      <c r="BI114">
        <v>1</v>
      </c>
      <c r="BJ114" t="s">
        <v>393</v>
      </c>
      <c r="BM114">
        <v>500001</v>
      </c>
      <c r="BN114">
        <v>0</v>
      </c>
      <c r="BO114" t="s">
        <v>17</v>
      </c>
      <c r="BP114">
        <v>1</v>
      </c>
      <c r="BQ114">
        <v>26</v>
      </c>
      <c r="BR114">
        <v>0</v>
      </c>
      <c r="BS114">
        <v>1</v>
      </c>
      <c r="BT114">
        <v>1</v>
      </c>
      <c r="BU114">
        <v>1</v>
      </c>
      <c r="BV114">
        <v>1</v>
      </c>
      <c r="BW114">
        <v>1</v>
      </c>
      <c r="BX114">
        <v>1</v>
      </c>
      <c r="BY114" t="s">
        <v>3</v>
      </c>
      <c r="BZ114">
        <v>0</v>
      </c>
      <c r="CA114">
        <v>0</v>
      </c>
      <c r="CB114" t="s">
        <v>3</v>
      </c>
      <c r="CE114">
        <v>0</v>
      </c>
      <c r="CF114">
        <v>0</v>
      </c>
      <c r="CG114">
        <v>0</v>
      </c>
      <c r="CM114">
        <v>0</v>
      </c>
      <c r="CN114" t="s">
        <v>3</v>
      </c>
      <c r="CO114">
        <v>0</v>
      </c>
      <c r="CP114">
        <f t="shared" si="183"/>
        <v>971.8</v>
      </c>
      <c r="CQ114">
        <f t="shared" si="184"/>
        <v>43000.0196</v>
      </c>
      <c r="CR114">
        <f t="shared" si="185"/>
        <v>0</v>
      </c>
      <c r="CS114">
        <f t="shared" si="186"/>
        <v>0</v>
      </c>
      <c r="CT114">
        <f t="shared" si="187"/>
        <v>0</v>
      </c>
      <c r="CU114">
        <f t="shared" si="188"/>
        <v>0</v>
      </c>
      <c r="CV114">
        <f t="shared" si="189"/>
        <v>0</v>
      </c>
      <c r="CW114">
        <f t="shared" si="190"/>
        <v>0</v>
      </c>
      <c r="CX114">
        <f t="shared" si="191"/>
        <v>0</v>
      </c>
      <c r="CY114">
        <f t="shared" si="192"/>
        <v>0</v>
      </c>
      <c r="CZ114">
        <f t="shared" si="193"/>
        <v>0</v>
      </c>
      <c r="DC114" t="s">
        <v>3</v>
      </c>
      <c r="DD114" t="s">
        <v>3</v>
      </c>
      <c r="DE114" t="s">
        <v>3</v>
      </c>
      <c r="DF114" t="s">
        <v>3</v>
      </c>
      <c r="DG114" t="s">
        <v>3</v>
      </c>
      <c r="DH114" t="s">
        <v>3</v>
      </c>
      <c r="DI114" t="s">
        <v>3</v>
      </c>
      <c r="DJ114" t="s">
        <v>3</v>
      </c>
      <c r="DK114" t="s">
        <v>3</v>
      </c>
      <c r="DL114" t="s">
        <v>3</v>
      </c>
      <c r="DM114" t="s">
        <v>3</v>
      </c>
      <c r="DN114">
        <v>0</v>
      </c>
      <c r="DO114">
        <v>0</v>
      </c>
      <c r="DP114">
        <v>1</v>
      </c>
      <c r="DQ114">
        <v>1</v>
      </c>
      <c r="DU114">
        <v>1009</v>
      </c>
      <c r="DV114" t="s">
        <v>15</v>
      </c>
      <c r="DW114" t="s">
        <v>15</v>
      </c>
      <c r="DX114">
        <v>1000</v>
      </c>
      <c r="DZ114" t="s">
        <v>3</v>
      </c>
      <c r="EA114" t="s">
        <v>3</v>
      </c>
      <c r="EB114" t="s">
        <v>3</v>
      </c>
      <c r="EC114" t="s">
        <v>3</v>
      </c>
      <c r="EE114">
        <v>48890661</v>
      </c>
      <c r="EF114">
        <v>26</v>
      </c>
      <c r="EG114" t="s">
        <v>45</v>
      </c>
      <c r="EH114">
        <v>0</v>
      </c>
      <c r="EI114" t="s">
        <v>3</v>
      </c>
      <c r="EJ114">
        <v>1</v>
      </c>
      <c r="EK114">
        <v>500001</v>
      </c>
      <c r="EL114" t="s">
        <v>124</v>
      </c>
      <c r="EM114" t="s">
        <v>125</v>
      </c>
      <c r="EO114" t="s">
        <v>3</v>
      </c>
      <c r="EQ114">
        <v>0</v>
      </c>
      <c r="ER114">
        <v>4497.91</v>
      </c>
      <c r="ES114">
        <v>4497.91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5</v>
      </c>
      <c r="FC114">
        <v>0</v>
      </c>
      <c r="FD114">
        <v>18</v>
      </c>
      <c r="FF114">
        <v>43000</v>
      </c>
      <c r="FQ114">
        <v>0</v>
      </c>
      <c r="FR114">
        <f t="shared" si="194"/>
        <v>0</v>
      </c>
      <c r="FS114">
        <v>0</v>
      </c>
      <c r="FX114">
        <v>0</v>
      </c>
      <c r="FY114">
        <v>0</v>
      </c>
      <c r="GA114" t="s">
        <v>397</v>
      </c>
      <c r="GD114">
        <v>1</v>
      </c>
      <c r="GF114">
        <v>-354461807</v>
      </c>
      <c r="GG114">
        <v>2</v>
      </c>
      <c r="GH114">
        <v>3</v>
      </c>
      <c r="GI114">
        <v>4</v>
      </c>
      <c r="GJ114">
        <v>0</v>
      </c>
      <c r="GK114">
        <v>0</v>
      </c>
      <c r="GL114">
        <f t="shared" si="195"/>
        <v>0</v>
      </c>
      <c r="GM114">
        <f t="shared" si="196"/>
        <v>971.8</v>
      </c>
      <c r="GN114">
        <f t="shared" si="197"/>
        <v>971.8</v>
      </c>
      <c r="GO114">
        <f t="shared" si="198"/>
        <v>0</v>
      </c>
      <c r="GP114">
        <f t="shared" si="199"/>
        <v>0</v>
      </c>
      <c r="GR114">
        <v>1</v>
      </c>
      <c r="GS114">
        <v>1</v>
      </c>
      <c r="GT114">
        <v>0</v>
      </c>
      <c r="GU114" t="s">
        <v>3</v>
      </c>
      <c r="GV114">
        <f t="shared" si="200"/>
        <v>0</v>
      </c>
      <c r="GW114">
        <v>1</v>
      </c>
      <c r="GX114">
        <f t="shared" si="201"/>
        <v>0</v>
      </c>
      <c r="HA114">
        <v>0</v>
      </c>
      <c r="HB114">
        <v>0</v>
      </c>
      <c r="HC114">
        <f t="shared" si="202"/>
        <v>0</v>
      </c>
      <c r="HE114" t="s">
        <v>127</v>
      </c>
      <c r="HF114" t="s">
        <v>127</v>
      </c>
      <c r="HM114" t="s">
        <v>3</v>
      </c>
      <c r="HN114" t="s">
        <v>3</v>
      </c>
      <c r="HO114" t="s">
        <v>3</v>
      </c>
      <c r="HP114" t="s">
        <v>3</v>
      </c>
      <c r="HQ114" t="s">
        <v>3</v>
      </c>
      <c r="IK114">
        <v>0</v>
      </c>
    </row>
    <row r="115" spans="1:245" x14ac:dyDescent="0.2">
      <c r="A115">
        <v>17</v>
      </c>
      <c r="B115">
        <v>1</v>
      </c>
      <c r="E115" t="s">
        <v>398</v>
      </c>
      <c r="F115" t="s">
        <v>399</v>
      </c>
      <c r="G115" t="s">
        <v>400</v>
      </c>
      <c r="H115" t="s">
        <v>15</v>
      </c>
      <c r="I115">
        <v>6.8099999999999994E-2</v>
      </c>
      <c r="J115">
        <v>0</v>
      </c>
      <c r="K115">
        <v>6.8099999999999994E-2</v>
      </c>
      <c r="O115">
        <f t="shared" si="168"/>
        <v>2854.53</v>
      </c>
      <c r="P115">
        <f t="shared" si="169"/>
        <v>2854.53</v>
      </c>
      <c r="Q115">
        <f t="shared" si="170"/>
        <v>0</v>
      </c>
      <c r="R115">
        <f t="shared" si="171"/>
        <v>0</v>
      </c>
      <c r="S115">
        <f t="shared" si="172"/>
        <v>0</v>
      </c>
      <c r="T115">
        <f t="shared" si="173"/>
        <v>0</v>
      </c>
      <c r="U115">
        <f t="shared" si="174"/>
        <v>0</v>
      </c>
      <c r="V115">
        <f t="shared" si="175"/>
        <v>0</v>
      </c>
      <c r="W115">
        <f t="shared" si="176"/>
        <v>0</v>
      </c>
      <c r="X115">
        <f t="shared" si="177"/>
        <v>0</v>
      </c>
      <c r="Y115">
        <f t="shared" si="178"/>
        <v>0</v>
      </c>
      <c r="AA115">
        <v>60075934</v>
      </c>
      <c r="AB115">
        <f t="shared" si="179"/>
        <v>4384.59</v>
      </c>
      <c r="AC115">
        <f t="shared" si="180"/>
        <v>4384.59</v>
      </c>
      <c r="AD115">
        <f>ROUND((((ET115)-(EU115))+AE115),2)</f>
        <v>0</v>
      </c>
      <c r="AE115">
        <f t="shared" si="203"/>
        <v>0</v>
      </c>
      <c r="AF115">
        <f t="shared" si="203"/>
        <v>0</v>
      </c>
      <c r="AG115">
        <f t="shared" si="181"/>
        <v>0</v>
      </c>
      <c r="AH115">
        <f t="shared" si="204"/>
        <v>0</v>
      </c>
      <c r="AI115">
        <f t="shared" si="204"/>
        <v>0</v>
      </c>
      <c r="AJ115">
        <f t="shared" si="182"/>
        <v>0</v>
      </c>
      <c r="AK115">
        <v>4384.59</v>
      </c>
      <c r="AL115">
        <v>4384.59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1</v>
      </c>
      <c r="AW115">
        <v>1</v>
      </c>
      <c r="AZ115">
        <v>1</v>
      </c>
      <c r="BA115">
        <v>1</v>
      </c>
      <c r="BB115">
        <v>1</v>
      </c>
      <c r="BC115">
        <v>9.56</v>
      </c>
      <c r="BD115" t="s">
        <v>3</v>
      </c>
      <c r="BE115" t="s">
        <v>3</v>
      </c>
      <c r="BF115" t="s">
        <v>3</v>
      </c>
      <c r="BG115" t="s">
        <v>3</v>
      </c>
      <c r="BH115">
        <v>3</v>
      </c>
      <c r="BI115">
        <v>1</v>
      </c>
      <c r="BJ115" t="s">
        <v>401</v>
      </c>
      <c r="BM115">
        <v>500001</v>
      </c>
      <c r="BN115">
        <v>0</v>
      </c>
      <c r="BO115" t="s">
        <v>17</v>
      </c>
      <c r="BP115">
        <v>1</v>
      </c>
      <c r="BQ115">
        <v>26</v>
      </c>
      <c r="BR115">
        <v>0</v>
      </c>
      <c r="BS115">
        <v>1</v>
      </c>
      <c r="BT115">
        <v>1</v>
      </c>
      <c r="BU115">
        <v>1</v>
      </c>
      <c r="BV115">
        <v>1</v>
      </c>
      <c r="BW115">
        <v>1</v>
      </c>
      <c r="BX115">
        <v>1</v>
      </c>
      <c r="BY115" t="s">
        <v>3</v>
      </c>
      <c r="BZ115">
        <v>0</v>
      </c>
      <c r="CA115">
        <v>0</v>
      </c>
      <c r="CB115" t="s">
        <v>3</v>
      </c>
      <c r="CE115">
        <v>0</v>
      </c>
      <c r="CF115">
        <v>0</v>
      </c>
      <c r="CG115">
        <v>0</v>
      </c>
      <c r="CM115">
        <v>0</v>
      </c>
      <c r="CN115" t="s">
        <v>3</v>
      </c>
      <c r="CO115">
        <v>0</v>
      </c>
      <c r="CP115">
        <f t="shared" si="183"/>
        <v>2854.53</v>
      </c>
      <c r="CQ115">
        <f t="shared" si="184"/>
        <v>41916.680400000005</v>
      </c>
      <c r="CR115">
        <f t="shared" si="185"/>
        <v>0</v>
      </c>
      <c r="CS115">
        <f t="shared" si="186"/>
        <v>0</v>
      </c>
      <c r="CT115">
        <f t="shared" si="187"/>
        <v>0</v>
      </c>
      <c r="CU115">
        <f t="shared" si="188"/>
        <v>0</v>
      </c>
      <c r="CV115">
        <f t="shared" si="189"/>
        <v>0</v>
      </c>
      <c r="CW115">
        <f t="shared" si="190"/>
        <v>0</v>
      </c>
      <c r="CX115">
        <f t="shared" si="191"/>
        <v>0</v>
      </c>
      <c r="CY115">
        <f t="shared" si="192"/>
        <v>0</v>
      </c>
      <c r="CZ115">
        <f t="shared" si="193"/>
        <v>0</v>
      </c>
      <c r="DC115" t="s">
        <v>3</v>
      </c>
      <c r="DD115" t="s">
        <v>3</v>
      </c>
      <c r="DE115" t="s">
        <v>3</v>
      </c>
      <c r="DF115" t="s">
        <v>3</v>
      </c>
      <c r="DG115" t="s">
        <v>3</v>
      </c>
      <c r="DH115" t="s">
        <v>3</v>
      </c>
      <c r="DI115" t="s">
        <v>3</v>
      </c>
      <c r="DJ115" t="s">
        <v>3</v>
      </c>
      <c r="DK115" t="s">
        <v>3</v>
      </c>
      <c r="DL115" t="s">
        <v>3</v>
      </c>
      <c r="DM115" t="s">
        <v>3</v>
      </c>
      <c r="DN115">
        <v>0</v>
      </c>
      <c r="DO115">
        <v>0</v>
      </c>
      <c r="DP115">
        <v>1</v>
      </c>
      <c r="DQ115">
        <v>1</v>
      </c>
      <c r="DU115">
        <v>1009</v>
      </c>
      <c r="DV115" t="s">
        <v>15</v>
      </c>
      <c r="DW115" t="s">
        <v>15</v>
      </c>
      <c r="DX115">
        <v>1000</v>
      </c>
      <c r="DZ115" t="s">
        <v>3</v>
      </c>
      <c r="EA115" t="s">
        <v>3</v>
      </c>
      <c r="EB115" t="s">
        <v>3</v>
      </c>
      <c r="EC115" t="s">
        <v>3</v>
      </c>
      <c r="EE115">
        <v>48890661</v>
      </c>
      <c r="EF115">
        <v>26</v>
      </c>
      <c r="EG115" t="s">
        <v>45</v>
      </c>
      <c r="EH115">
        <v>0</v>
      </c>
      <c r="EI115" t="s">
        <v>3</v>
      </c>
      <c r="EJ115">
        <v>1</v>
      </c>
      <c r="EK115">
        <v>500001</v>
      </c>
      <c r="EL115" t="s">
        <v>124</v>
      </c>
      <c r="EM115" t="s">
        <v>125</v>
      </c>
      <c r="EO115" t="s">
        <v>3</v>
      </c>
      <c r="EQ115">
        <v>0</v>
      </c>
      <c r="ER115">
        <v>4384.59</v>
      </c>
      <c r="ES115">
        <v>4384.59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5</v>
      </c>
      <c r="FC115">
        <v>0</v>
      </c>
      <c r="FD115">
        <v>18</v>
      </c>
      <c r="FF115">
        <v>41916.67</v>
      </c>
      <c r="FQ115">
        <v>0</v>
      </c>
      <c r="FR115">
        <f t="shared" si="194"/>
        <v>0</v>
      </c>
      <c r="FS115">
        <v>0</v>
      </c>
      <c r="FX115">
        <v>0</v>
      </c>
      <c r="FY115">
        <v>0</v>
      </c>
      <c r="GA115" t="s">
        <v>402</v>
      </c>
      <c r="GD115">
        <v>1</v>
      </c>
      <c r="GF115">
        <v>428945971</v>
      </c>
      <c r="GG115">
        <v>2</v>
      </c>
      <c r="GH115">
        <v>3</v>
      </c>
      <c r="GI115">
        <v>4</v>
      </c>
      <c r="GJ115">
        <v>0</v>
      </c>
      <c r="GK115">
        <v>0</v>
      </c>
      <c r="GL115">
        <f t="shared" si="195"/>
        <v>0</v>
      </c>
      <c r="GM115">
        <f t="shared" si="196"/>
        <v>2854.53</v>
      </c>
      <c r="GN115">
        <f t="shared" si="197"/>
        <v>2854.53</v>
      </c>
      <c r="GO115">
        <f t="shared" si="198"/>
        <v>0</v>
      </c>
      <c r="GP115">
        <f t="shared" si="199"/>
        <v>0</v>
      </c>
      <c r="GR115">
        <v>1</v>
      </c>
      <c r="GS115">
        <v>1</v>
      </c>
      <c r="GT115">
        <v>0</v>
      </c>
      <c r="GU115" t="s">
        <v>3</v>
      </c>
      <c r="GV115">
        <f t="shared" si="200"/>
        <v>0</v>
      </c>
      <c r="GW115">
        <v>1</v>
      </c>
      <c r="GX115">
        <f t="shared" si="201"/>
        <v>0</v>
      </c>
      <c r="HA115">
        <v>0</v>
      </c>
      <c r="HB115">
        <v>0</v>
      </c>
      <c r="HC115">
        <f t="shared" si="202"/>
        <v>0</v>
      </c>
      <c r="HE115" t="s">
        <v>127</v>
      </c>
      <c r="HF115" t="s">
        <v>127</v>
      </c>
      <c r="HM115" t="s">
        <v>3</v>
      </c>
      <c r="HN115" t="s">
        <v>3</v>
      </c>
      <c r="HO115" t="s">
        <v>3</v>
      </c>
      <c r="HP115" t="s">
        <v>3</v>
      </c>
      <c r="HQ115" t="s">
        <v>3</v>
      </c>
      <c r="IK115">
        <v>0</v>
      </c>
    </row>
    <row r="116" spans="1:245" x14ac:dyDescent="0.2">
      <c r="A116">
        <v>17</v>
      </c>
      <c r="B116">
        <v>1</v>
      </c>
      <c r="C116">
        <f>ROW(SmtRes!A480)</f>
        <v>480</v>
      </c>
      <c r="D116">
        <f>ROW(EtalonRes!A480)</f>
        <v>480</v>
      </c>
      <c r="E116" t="s">
        <v>403</v>
      </c>
      <c r="F116" t="s">
        <v>14</v>
      </c>
      <c r="G116" t="s">
        <v>404</v>
      </c>
      <c r="H116" t="s">
        <v>15</v>
      </c>
      <c r="I116">
        <v>0.58540000000000003</v>
      </c>
      <c r="J116">
        <v>0</v>
      </c>
      <c r="K116">
        <v>0.58540000000000003</v>
      </c>
      <c r="O116">
        <f t="shared" si="168"/>
        <v>21126.63</v>
      </c>
      <c r="P116">
        <f t="shared" si="169"/>
        <v>551.36</v>
      </c>
      <c r="Q116">
        <f t="shared" si="170"/>
        <v>7196.52</v>
      </c>
      <c r="R116">
        <f t="shared" si="171"/>
        <v>2417</v>
      </c>
      <c r="S116">
        <f t="shared" si="172"/>
        <v>13378.75</v>
      </c>
      <c r="T116">
        <f t="shared" si="173"/>
        <v>0</v>
      </c>
      <c r="U116">
        <f t="shared" si="174"/>
        <v>30.294113395</v>
      </c>
      <c r="V116">
        <f t="shared" si="175"/>
        <v>3.8012802649999999</v>
      </c>
      <c r="W116">
        <f t="shared" si="176"/>
        <v>0</v>
      </c>
      <c r="X116">
        <f t="shared" si="177"/>
        <v>14690.05</v>
      </c>
      <c r="Y116">
        <f t="shared" si="178"/>
        <v>9793.3700000000008</v>
      </c>
      <c r="AA116">
        <v>60075934</v>
      </c>
      <c r="AB116">
        <f t="shared" si="179"/>
        <v>1429.82</v>
      </c>
      <c r="AC116">
        <f t="shared" si="180"/>
        <v>98.52</v>
      </c>
      <c r="AD116">
        <f>ROUND((((((ET116*1.15)*1.15))-(((EU116*1.15)*1.15)))+AE116),2)</f>
        <v>864.51</v>
      </c>
      <c r="AE116">
        <f>ROUND(((((EU116*1.15)*1.1)*1.15)),2)</f>
        <v>84.33</v>
      </c>
      <c r="AF116">
        <f>ROUND(((((EV116*1.15)*1.1)*1.15)),2)</f>
        <v>466.79</v>
      </c>
      <c r="AG116">
        <f t="shared" si="181"/>
        <v>0</v>
      </c>
      <c r="AH116">
        <f>(((EW116*1.15)*1.15))</f>
        <v>51.749424999999995</v>
      </c>
      <c r="AI116">
        <f>(((EX116*1.15)*1.15))</f>
        <v>6.4934749999999992</v>
      </c>
      <c r="AJ116">
        <f t="shared" si="182"/>
        <v>0</v>
      </c>
      <c r="AK116">
        <v>1067.29</v>
      </c>
      <c r="AL116">
        <v>98.52</v>
      </c>
      <c r="AM116">
        <v>647.9</v>
      </c>
      <c r="AN116">
        <v>57.97</v>
      </c>
      <c r="AO116">
        <v>320.87</v>
      </c>
      <c r="AP116">
        <v>0</v>
      </c>
      <c r="AQ116">
        <v>39.130000000000003</v>
      </c>
      <c r="AR116">
        <v>4.91</v>
      </c>
      <c r="AS116">
        <v>0</v>
      </c>
      <c r="AT116">
        <v>93</v>
      </c>
      <c r="AU116">
        <v>62</v>
      </c>
      <c r="AV116">
        <v>1</v>
      </c>
      <c r="AW116">
        <v>1</v>
      </c>
      <c r="AZ116">
        <v>1</v>
      </c>
      <c r="BA116">
        <v>48.96</v>
      </c>
      <c r="BB116">
        <v>14.22</v>
      </c>
      <c r="BC116">
        <v>9.56</v>
      </c>
      <c r="BD116" t="s">
        <v>3</v>
      </c>
      <c r="BE116" t="s">
        <v>3</v>
      </c>
      <c r="BF116" t="s">
        <v>3</v>
      </c>
      <c r="BG116" t="s">
        <v>3</v>
      </c>
      <c r="BH116">
        <v>0</v>
      </c>
      <c r="BI116">
        <v>1</v>
      </c>
      <c r="BJ116" t="s">
        <v>16</v>
      </c>
      <c r="BM116">
        <v>9001</v>
      </c>
      <c r="BN116">
        <v>0</v>
      </c>
      <c r="BO116" t="s">
        <v>17</v>
      </c>
      <c r="BP116">
        <v>1</v>
      </c>
      <c r="BQ116">
        <v>2</v>
      </c>
      <c r="BR116">
        <v>0</v>
      </c>
      <c r="BS116">
        <v>48.96</v>
      </c>
      <c r="BT116">
        <v>1</v>
      </c>
      <c r="BU116">
        <v>1</v>
      </c>
      <c r="BV116">
        <v>1</v>
      </c>
      <c r="BW116">
        <v>1</v>
      </c>
      <c r="BX116">
        <v>1</v>
      </c>
      <c r="BY116" t="s">
        <v>3</v>
      </c>
      <c r="BZ116">
        <v>93</v>
      </c>
      <c r="CA116">
        <v>62</v>
      </c>
      <c r="CB116" t="s">
        <v>3</v>
      </c>
      <c r="CE116">
        <v>0</v>
      </c>
      <c r="CF116">
        <v>0</v>
      </c>
      <c r="CG116">
        <v>0</v>
      </c>
      <c r="CM116">
        <v>0</v>
      </c>
      <c r="CN116" t="s">
        <v>1083</v>
      </c>
      <c r="CO116">
        <v>0</v>
      </c>
      <c r="CP116">
        <f t="shared" si="183"/>
        <v>21126.63</v>
      </c>
      <c r="CQ116">
        <f t="shared" si="184"/>
        <v>941.85120000000006</v>
      </c>
      <c r="CR116">
        <f t="shared" si="185"/>
        <v>12293.332200000001</v>
      </c>
      <c r="CS116">
        <f t="shared" si="186"/>
        <v>4128.7968000000001</v>
      </c>
      <c r="CT116">
        <f t="shared" si="187"/>
        <v>22854.038400000001</v>
      </c>
      <c r="CU116">
        <f t="shared" si="188"/>
        <v>0</v>
      </c>
      <c r="CV116">
        <f t="shared" si="189"/>
        <v>51.749424999999995</v>
      </c>
      <c r="CW116">
        <f t="shared" si="190"/>
        <v>6.4934749999999992</v>
      </c>
      <c r="CX116">
        <f t="shared" si="191"/>
        <v>0</v>
      </c>
      <c r="CY116">
        <f t="shared" si="192"/>
        <v>14690.047500000001</v>
      </c>
      <c r="CZ116">
        <f t="shared" si="193"/>
        <v>9793.3649999999998</v>
      </c>
      <c r="DC116" t="s">
        <v>3</v>
      </c>
      <c r="DD116" t="s">
        <v>3</v>
      </c>
      <c r="DE116" t="s">
        <v>93</v>
      </c>
      <c r="DF116" t="s">
        <v>117</v>
      </c>
      <c r="DG116" t="s">
        <v>117</v>
      </c>
      <c r="DH116" t="s">
        <v>3</v>
      </c>
      <c r="DI116" t="s">
        <v>93</v>
      </c>
      <c r="DJ116" t="s">
        <v>93</v>
      </c>
      <c r="DK116" t="s">
        <v>3</v>
      </c>
      <c r="DL116" t="s">
        <v>3</v>
      </c>
      <c r="DM116" t="s">
        <v>3</v>
      </c>
      <c r="DN116">
        <v>0</v>
      </c>
      <c r="DO116">
        <v>0</v>
      </c>
      <c r="DP116">
        <v>1</v>
      </c>
      <c r="DQ116">
        <v>1</v>
      </c>
      <c r="DU116">
        <v>1009</v>
      </c>
      <c r="DV116" t="s">
        <v>15</v>
      </c>
      <c r="DW116" t="s">
        <v>15</v>
      </c>
      <c r="DX116">
        <v>1000</v>
      </c>
      <c r="DZ116" t="s">
        <v>3</v>
      </c>
      <c r="EA116" t="s">
        <v>3</v>
      </c>
      <c r="EB116" t="s">
        <v>3</v>
      </c>
      <c r="EC116" t="s">
        <v>3</v>
      </c>
      <c r="EE116">
        <v>48890727</v>
      </c>
      <c r="EF116">
        <v>2</v>
      </c>
      <c r="EG116" t="s">
        <v>21</v>
      </c>
      <c r="EH116">
        <v>9</v>
      </c>
      <c r="EI116" t="s">
        <v>22</v>
      </c>
      <c r="EJ116">
        <v>1</v>
      </c>
      <c r="EK116">
        <v>9001</v>
      </c>
      <c r="EL116" t="s">
        <v>22</v>
      </c>
      <c r="EM116" t="s">
        <v>23</v>
      </c>
      <c r="EO116" t="s">
        <v>118</v>
      </c>
      <c r="EQ116">
        <v>768</v>
      </c>
      <c r="ER116">
        <v>1067.29</v>
      </c>
      <c r="ES116">
        <v>98.52</v>
      </c>
      <c r="ET116">
        <v>647.9</v>
      </c>
      <c r="EU116">
        <v>57.97</v>
      </c>
      <c r="EV116">
        <v>320.87</v>
      </c>
      <c r="EW116">
        <v>39.130000000000003</v>
      </c>
      <c r="EX116">
        <v>4.91</v>
      </c>
      <c r="EY116">
        <v>0</v>
      </c>
      <c r="FQ116">
        <v>0</v>
      </c>
      <c r="FR116">
        <f t="shared" si="194"/>
        <v>0</v>
      </c>
      <c r="FS116">
        <v>0</v>
      </c>
      <c r="FX116">
        <v>93</v>
      </c>
      <c r="FY116">
        <v>62</v>
      </c>
      <c r="GA116" t="s">
        <v>3</v>
      </c>
      <c r="GD116">
        <v>1</v>
      </c>
      <c r="GF116">
        <v>-1405647503</v>
      </c>
      <c r="GG116">
        <v>2</v>
      </c>
      <c r="GH116">
        <v>1</v>
      </c>
      <c r="GI116">
        <v>4</v>
      </c>
      <c r="GJ116">
        <v>0</v>
      </c>
      <c r="GK116">
        <v>0</v>
      </c>
      <c r="GL116">
        <f t="shared" si="195"/>
        <v>0</v>
      </c>
      <c r="GM116">
        <f t="shared" si="196"/>
        <v>45610.05</v>
      </c>
      <c r="GN116">
        <f t="shared" si="197"/>
        <v>45610.05</v>
      </c>
      <c r="GO116">
        <f t="shared" si="198"/>
        <v>0</v>
      </c>
      <c r="GP116">
        <f t="shared" si="199"/>
        <v>0</v>
      </c>
      <c r="GR116">
        <v>0</v>
      </c>
      <c r="GS116">
        <v>3</v>
      </c>
      <c r="GT116">
        <v>0</v>
      </c>
      <c r="GU116" t="s">
        <v>3</v>
      </c>
      <c r="GV116">
        <f t="shared" si="200"/>
        <v>0</v>
      </c>
      <c r="GW116">
        <v>1</v>
      </c>
      <c r="GX116">
        <f t="shared" si="201"/>
        <v>0</v>
      </c>
      <c r="HA116">
        <v>0</v>
      </c>
      <c r="HB116">
        <v>0</v>
      </c>
      <c r="HC116">
        <f t="shared" si="202"/>
        <v>0</v>
      </c>
      <c r="HE116" t="s">
        <v>3</v>
      </c>
      <c r="HF116" t="s">
        <v>3</v>
      </c>
      <c r="HM116" t="s">
        <v>3</v>
      </c>
      <c r="HN116" t="s">
        <v>3</v>
      </c>
      <c r="HO116" t="s">
        <v>3</v>
      </c>
      <c r="HP116" t="s">
        <v>3</v>
      </c>
      <c r="HQ116" t="s">
        <v>3</v>
      </c>
      <c r="IK116">
        <v>0</v>
      </c>
    </row>
    <row r="117" spans="1:245" x14ac:dyDescent="0.2">
      <c r="A117">
        <v>17</v>
      </c>
      <c r="B117">
        <v>1</v>
      </c>
      <c r="C117">
        <f>ROW(SmtRes!A491)</f>
        <v>491</v>
      </c>
      <c r="D117">
        <f>ROW(EtalonRes!A491)</f>
        <v>491</v>
      </c>
      <c r="E117" t="s">
        <v>405</v>
      </c>
      <c r="F117" t="s">
        <v>387</v>
      </c>
      <c r="G117" t="s">
        <v>406</v>
      </c>
      <c r="H117" t="s">
        <v>15</v>
      </c>
      <c r="I117">
        <v>8.6199999999999999E-2</v>
      </c>
      <c r="J117">
        <v>0</v>
      </c>
      <c r="K117">
        <v>8.6199999999999999E-2</v>
      </c>
      <c r="O117">
        <f t="shared" si="168"/>
        <v>6619.69</v>
      </c>
      <c r="P117">
        <f t="shared" si="169"/>
        <v>217.78</v>
      </c>
      <c r="Q117">
        <f t="shared" si="170"/>
        <v>1602.69</v>
      </c>
      <c r="R117">
        <f t="shared" si="171"/>
        <v>512.77</v>
      </c>
      <c r="S117">
        <f t="shared" si="172"/>
        <v>4799.22</v>
      </c>
      <c r="T117">
        <f t="shared" si="173"/>
        <v>0</v>
      </c>
      <c r="U117">
        <f t="shared" si="174"/>
        <v>10.373954499999998</v>
      </c>
      <c r="V117">
        <f t="shared" si="175"/>
        <v>0.83675632999999983</v>
      </c>
      <c r="W117">
        <f t="shared" si="176"/>
        <v>0</v>
      </c>
      <c r="X117">
        <f t="shared" si="177"/>
        <v>4780.79</v>
      </c>
      <c r="Y117">
        <f t="shared" si="178"/>
        <v>2390.4</v>
      </c>
      <c r="AA117">
        <v>60075934</v>
      </c>
      <c r="AB117">
        <f t="shared" si="179"/>
        <v>2708.93</v>
      </c>
      <c r="AC117">
        <f t="shared" si="180"/>
        <v>264.27</v>
      </c>
      <c r="AD117">
        <f>ROUND((((((ET117*1.15)*1.15))-(((EU117*1.15)*1.15)))+AE117),2)</f>
        <v>1307.5</v>
      </c>
      <c r="AE117">
        <f>ROUND(((((EU117*1.15)*1.1)*1.15)),2)</f>
        <v>121.5</v>
      </c>
      <c r="AF117">
        <f>ROUND(((((EV117*1.15)*1.1)*1.15)),2)</f>
        <v>1137.1600000000001</v>
      </c>
      <c r="AG117">
        <f t="shared" si="181"/>
        <v>0</v>
      </c>
      <c r="AH117">
        <f>(((EW117*1.15)*1.15))</f>
        <v>120.34749999999998</v>
      </c>
      <c r="AI117">
        <f>(((EX117*1.15)*1.15))</f>
        <v>9.7071499999999986</v>
      </c>
      <c r="AJ117">
        <f t="shared" si="182"/>
        <v>0</v>
      </c>
      <c r="AK117">
        <v>2026.27</v>
      </c>
      <c r="AL117">
        <v>264.27</v>
      </c>
      <c r="AM117">
        <v>980.31</v>
      </c>
      <c r="AN117">
        <v>83.52</v>
      </c>
      <c r="AO117">
        <v>781.69</v>
      </c>
      <c r="AP117">
        <v>0</v>
      </c>
      <c r="AQ117">
        <v>91</v>
      </c>
      <c r="AR117">
        <v>7.34</v>
      </c>
      <c r="AS117">
        <v>0</v>
      </c>
      <c r="AT117">
        <v>90</v>
      </c>
      <c r="AU117">
        <v>45</v>
      </c>
      <c r="AV117">
        <v>1</v>
      </c>
      <c r="AW117">
        <v>1</v>
      </c>
      <c r="AZ117">
        <v>1</v>
      </c>
      <c r="BA117">
        <v>48.96</v>
      </c>
      <c r="BB117">
        <v>14.22</v>
      </c>
      <c r="BC117">
        <v>9.56</v>
      </c>
      <c r="BD117" t="s">
        <v>3</v>
      </c>
      <c r="BE117" t="s">
        <v>3</v>
      </c>
      <c r="BF117" t="s">
        <v>3</v>
      </c>
      <c r="BG117" t="s">
        <v>3</v>
      </c>
      <c r="BH117">
        <v>0</v>
      </c>
      <c r="BI117">
        <v>2</v>
      </c>
      <c r="BJ117" t="s">
        <v>389</v>
      </c>
      <c r="BM117">
        <v>138001</v>
      </c>
      <c r="BN117">
        <v>0</v>
      </c>
      <c r="BO117" t="s">
        <v>17</v>
      </c>
      <c r="BP117">
        <v>1</v>
      </c>
      <c r="BQ117">
        <v>26</v>
      </c>
      <c r="BR117">
        <v>0</v>
      </c>
      <c r="BS117">
        <v>48.96</v>
      </c>
      <c r="BT117">
        <v>1</v>
      </c>
      <c r="BU117">
        <v>1</v>
      </c>
      <c r="BV117">
        <v>1</v>
      </c>
      <c r="BW117">
        <v>1</v>
      </c>
      <c r="BX117">
        <v>1</v>
      </c>
      <c r="BY117" t="s">
        <v>3</v>
      </c>
      <c r="BZ117">
        <v>90</v>
      </c>
      <c r="CA117">
        <v>45</v>
      </c>
      <c r="CB117" t="s">
        <v>3</v>
      </c>
      <c r="CE117">
        <v>0</v>
      </c>
      <c r="CF117">
        <v>0</v>
      </c>
      <c r="CG117">
        <v>0</v>
      </c>
      <c r="CM117">
        <v>0</v>
      </c>
      <c r="CN117" t="s">
        <v>1083</v>
      </c>
      <c r="CO117">
        <v>0</v>
      </c>
      <c r="CP117">
        <f t="shared" si="183"/>
        <v>6619.6900000000005</v>
      </c>
      <c r="CQ117">
        <f t="shared" si="184"/>
        <v>2526.4211999999998</v>
      </c>
      <c r="CR117">
        <f t="shared" si="185"/>
        <v>18592.650000000001</v>
      </c>
      <c r="CS117">
        <f t="shared" si="186"/>
        <v>5948.64</v>
      </c>
      <c r="CT117">
        <f t="shared" si="187"/>
        <v>55675.353600000002</v>
      </c>
      <c r="CU117">
        <f t="shared" si="188"/>
        <v>0</v>
      </c>
      <c r="CV117">
        <f t="shared" si="189"/>
        <v>120.34749999999998</v>
      </c>
      <c r="CW117">
        <f t="shared" si="190"/>
        <v>9.7071499999999986</v>
      </c>
      <c r="CX117">
        <f t="shared" si="191"/>
        <v>0</v>
      </c>
      <c r="CY117">
        <f t="shared" si="192"/>
        <v>4780.7910000000002</v>
      </c>
      <c r="CZ117">
        <f t="shared" si="193"/>
        <v>2390.3955000000001</v>
      </c>
      <c r="DC117" t="s">
        <v>3</v>
      </c>
      <c r="DD117" t="s">
        <v>3</v>
      </c>
      <c r="DE117" t="s">
        <v>93</v>
      </c>
      <c r="DF117" t="s">
        <v>117</v>
      </c>
      <c r="DG117" t="s">
        <v>117</v>
      </c>
      <c r="DH117" t="s">
        <v>3</v>
      </c>
      <c r="DI117" t="s">
        <v>93</v>
      </c>
      <c r="DJ117" t="s">
        <v>93</v>
      </c>
      <c r="DK117" t="s">
        <v>3</v>
      </c>
      <c r="DL117" t="s">
        <v>3</v>
      </c>
      <c r="DM117" t="s">
        <v>3</v>
      </c>
      <c r="DN117">
        <v>0</v>
      </c>
      <c r="DO117">
        <v>0</v>
      </c>
      <c r="DP117">
        <v>1</v>
      </c>
      <c r="DQ117">
        <v>1</v>
      </c>
      <c r="DU117">
        <v>1009</v>
      </c>
      <c r="DV117" t="s">
        <v>15</v>
      </c>
      <c r="DW117" t="s">
        <v>15</v>
      </c>
      <c r="DX117">
        <v>1000</v>
      </c>
      <c r="DZ117" t="s">
        <v>3</v>
      </c>
      <c r="EA117" t="s">
        <v>3</v>
      </c>
      <c r="EB117" t="s">
        <v>3</v>
      </c>
      <c r="EC117" t="s">
        <v>3</v>
      </c>
      <c r="EE117">
        <v>48890648</v>
      </c>
      <c r="EF117">
        <v>26</v>
      </c>
      <c r="EG117" t="s">
        <v>45</v>
      </c>
      <c r="EH117">
        <v>80</v>
      </c>
      <c r="EI117" t="s">
        <v>379</v>
      </c>
      <c r="EJ117">
        <v>2</v>
      </c>
      <c r="EK117">
        <v>138001</v>
      </c>
      <c r="EL117" t="s">
        <v>379</v>
      </c>
      <c r="EM117" t="s">
        <v>380</v>
      </c>
      <c r="EO117" t="s">
        <v>118</v>
      </c>
      <c r="EQ117">
        <v>768</v>
      </c>
      <c r="ER117">
        <v>2026.27</v>
      </c>
      <c r="ES117">
        <v>264.27</v>
      </c>
      <c r="ET117">
        <v>980.31</v>
      </c>
      <c r="EU117">
        <v>83.52</v>
      </c>
      <c r="EV117">
        <v>781.69</v>
      </c>
      <c r="EW117">
        <v>91</v>
      </c>
      <c r="EX117">
        <v>7.34</v>
      </c>
      <c r="EY117">
        <v>0</v>
      </c>
      <c r="FQ117">
        <v>0</v>
      </c>
      <c r="FR117">
        <f t="shared" si="194"/>
        <v>0</v>
      </c>
      <c r="FS117">
        <v>0</v>
      </c>
      <c r="FX117">
        <v>90</v>
      </c>
      <c r="FY117">
        <v>45</v>
      </c>
      <c r="GA117" t="s">
        <v>3</v>
      </c>
      <c r="GD117">
        <v>1</v>
      </c>
      <c r="GF117">
        <v>-1250357783</v>
      </c>
      <c r="GG117">
        <v>2</v>
      </c>
      <c r="GH117">
        <v>1</v>
      </c>
      <c r="GI117">
        <v>4</v>
      </c>
      <c r="GJ117">
        <v>0</v>
      </c>
      <c r="GK117">
        <v>0</v>
      </c>
      <c r="GL117">
        <f t="shared" si="195"/>
        <v>0</v>
      </c>
      <c r="GM117">
        <f t="shared" si="196"/>
        <v>13790.88</v>
      </c>
      <c r="GN117">
        <f t="shared" si="197"/>
        <v>0</v>
      </c>
      <c r="GO117">
        <f t="shared" si="198"/>
        <v>13790.88</v>
      </c>
      <c r="GP117">
        <f t="shared" si="199"/>
        <v>0</v>
      </c>
      <c r="GR117">
        <v>0</v>
      </c>
      <c r="GS117">
        <v>3</v>
      </c>
      <c r="GT117">
        <v>0</v>
      </c>
      <c r="GU117" t="s">
        <v>3</v>
      </c>
      <c r="GV117">
        <f t="shared" si="200"/>
        <v>0</v>
      </c>
      <c r="GW117">
        <v>1</v>
      </c>
      <c r="GX117">
        <f t="shared" si="201"/>
        <v>0</v>
      </c>
      <c r="HA117">
        <v>0</v>
      </c>
      <c r="HB117">
        <v>0</v>
      </c>
      <c r="HC117">
        <f t="shared" si="202"/>
        <v>0</v>
      </c>
      <c r="HE117" t="s">
        <v>3</v>
      </c>
      <c r="HF117" t="s">
        <v>3</v>
      </c>
      <c r="HM117" t="s">
        <v>3</v>
      </c>
      <c r="HN117" t="s">
        <v>3</v>
      </c>
      <c r="HO117" t="s">
        <v>3</v>
      </c>
      <c r="HP117" t="s">
        <v>3</v>
      </c>
      <c r="HQ117" t="s">
        <v>3</v>
      </c>
      <c r="IK117">
        <v>0</v>
      </c>
    </row>
    <row r="118" spans="1:245" x14ac:dyDescent="0.2">
      <c r="A118">
        <v>17</v>
      </c>
      <c r="B118">
        <v>1</v>
      </c>
      <c r="E118" t="s">
        <v>407</v>
      </c>
      <c r="F118" t="s">
        <v>408</v>
      </c>
      <c r="G118" t="s">
        <v>409</v>
      </c>
      <c r="H118" t="s">
        <v>15</v>
      </c>
      <c r="I118">
        <v>8.1939999999999999E-2</v>
      </c>
      <c r="J118">
        <v>0</v>
      </c>
      <c r="K118">
        <v>8.1939999999999999E-2</v>
      </c>
      <c r="O118">
        <f t="shared" si="168"/>
        <v>5735.8</v>
      </c>
      <c r="P118">
        <f t="shared" si="169"/>
        <v>5735.8</v>
      </c>
      <c r="Q118">
        <f t="shared" si="170"/>
        <v>0</v>
      </c>
      <c r="R118">
        <f t="shared" si="171"/>
        <v>0</v>
      </c>
      <c r="S118">
        <f t="shared" si="172"/>
        <v>0</v>
      </c>
      <c r="T118">
        <f t="shared" si="173"/>
        <v>0</v>
      </c>
      <c r="U118">
        <f t="shared" si="174"/>
        <v>0</v>
      </c>
      <c r="V118">
        <f t="shared" si="175"/>
        <v>0</v>
      </c>
      <c r="W118">
        <f t="shared" si="176"/>
        <v>0</v>
      </c>
      <c r="X118">
        <f t="shared" si="177"/>
        <v>0</v>
      </c>
      <c r="Y118">
        <f t="shared" si="178"/>
        <v>0</v>
      </c>
      <c r="AA118">
        <v>60075934</v>
      </c>
      <c r="AB118">
        <f t="shared" si="179"/>
        <v>7322.18</v>
      </c>
      <c r="AC118">
        <f t="shared" si="180"/>
        <v>7322.18</v>
      </c>
      <c r="AD118">
        <f>ROUND((((ET118)-(EU118))+AE118),2)</f>
        <v>0</v>
      </c>
      <c r="AE118">
        <f t="shared" ref="AE118:AF120" si="205">ROUND((EU118),2)</f>
        <v>0</v>
      </c>
      <c r="AF118">
        <f t="shared" si="205"/>
        <v>0</v>
      </c>
      <c r="AG118">
        <f t="shared" si="181"/>
        <v>0</v>
      </c>
      <c r="AH118">
        <f t="shared" ref="AH118:AI120" si="206">(EW118)</f>
        <v>0</v>
      </c>
      <c r="AI118">
        <f t="shared" si="206"/>
        <v>0</v>
      </c>
      <c r="AJ118">
        <f t="shared" si="182"/>
        <v>0</v>
      </c>
      <c r="AK118">
        <v>7322.18</v>
      </c>
      <c r="AL118">
        <v>7322.18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1</v>
      </c>
      <c r="AW118">
        <v>1</v>
      </c>
      <c r="AZ118">
        <v>1</v>
      </c>
      <c r="BA118">
        <v>1</v>
      </c>
      <c r="BB118">
        <v>1</v>
      </c>
      <c r="BC118">
        <v>9.56</v>
      </c>
      <c r="BD118" t="s">
        <v>3</v>
      </c>
      <c r="BE118" t="s">
        <v>3</v>
      </c>
      <c r="BF118" t="s">
        <v>3</v>
      </c>
      <c r="BG118" t="s">
        <v>3</v>
      </c>
      <c r="BH118">
        <v>3</v>
      </c>
      <c r="BI118">
        <v>1</v>
      </c>
      <c r="BJ118" t="s">
        <v>410</v>
      </c>
      <c r="BM118">
        <v>500001</v>
      </c>
      <c r="BN118">
        <v>0</v>
      </c>
      <c r="BO118" t="s">
        <v>17</v>
      </c>
      <c r="BP118">
        <v>1</v>
      </c>
      <c r="BQ118">
        <v>26</v>
      </c>
      <c r="BR118">
        <v>0</v>
      </c>
      <c r="BS118">
        <v>1</v>
      </c>
      <c r="BT118">
        <v>1</v>
      </c>
      <c r="BU118">
        <v>1</v>
      </c>
      <c r="BV118">
        <v>1</v>
      </c>
      <c r="BW118">
        <v>1</v>
      </c>
      <c r="BX118">
        <v>1</v>
      </c>
      <c r="BY118" t="s">
        <v>3</v>
      </c>
      <c r="BZ118">
        <v>0</v>
      </c>
      <c r="CA118">
        <v>0</v>
      </c>
      <c r="CB118" t="s">
        <v>3</v>
      </c>
      <c r="CE118">
        <v>0</v>
      </c>
      <c r="CF118">
        <v>0</v>
      </c>
      <c r="CG118">
        <v>0</v>
      </c>
      <c r="CM118">
        <v>0</v>
      </c>
      <c r="CN118" t="s">
        <v>3</v>
      </c>
      <c r="CO118">
        <v>0</v>
      </c>
      <c r="CP118">
        <f t="shared" si="183"/>
        <v>5735.8</v>
      </c>
      <c r="CQ118">
        <f t="shared" si="184"/>
        <v>70000.040800000002</v>
      </c>
      <c r="CR118">
        <f t="shared" si="185"/>
        <v>0</v>
      </c>
      <c r="CS118">
        <f t="shared" si="186"/>
        <v>0</v>
      </c>
      <c r="CT118">
        <f t="shared" si="187"/>
        <v>0</v>
      </c>
      <c r="CU118">
        <f t="shared" si="188"/>
        <v>0</v>
      </c>
      <c r="CV118">
        <f t="shared" si="189"/>
        <v>0</v>
      </c>
      <c r="CW118">
        <f t="shared" si="190"/>
        <v>0</v>
      </c>
      <c r="CX118">
        <f t="shared" si="191"/>
        <v>0</v>
      </c>
      <c r="CY118">
        <f t="shared" si="192"/>
        <v>0</v>
      </c>
      <c r="CZ118">
        <f t="shared" si="193"/>
        <v>0</v>
      </c>
      <c r="DC118" t="s">
        <v>3</v>
      </c>
      <c r="DD118" t="s">
        <v>3</v>
      </c>
      <c r="DE118" t="s">
        <v>3</v>
      </c>
      <c r="DF118" t="s">
        <v>3</v>
      </c>
      <c r="DG118" t="s">
        <v>3</v>
      </c>
      <c r="DH118" t="s">
        <v>3</v>
      </c>
      <c r="DI118" t="s">
        <v>3</v>
      </c>
      <c r="DJ118" t="s">
        <v>3</v>
      </c>
      <c r="DK118" t="s">
        <v>3</v>
      </c>
      <c r="DL118" t="s">
        <v>3</v>
      </c>
      <c r="DM118" t="s">
        <v>3</v>
      </c>
      <c r="DN118">
        <v>0</v>
      </c>
      <c r="DO118">
        <v>0</v>
      </c>
      <c r="DP118">
        <v>1</v>
      </c>
      <c r="DQ118">
        <v>1</v>
      </c>
      <c r="DU118">
        <v>1009</v>
      </c>
      <c r="DV118" t="s">
        <v>15</v>
      </c>
      <c r="DW118" t="s">
        <v>15</v>
      </c>
      <c r="DX118">
        <v>1000</v>
      </c>
      <c r="DZ118" t="s">
        <v>3</v>
      </c>
      <c r="EA118" t="s">
        <v>3</v>
      </c>
      <c r="EB118" t="s">
        <v>3</v>
      </c>
      <c r="EC118" t="s">
        <v>3</v>
      </c>
      <c r="EE118">
        <v>48890661</v>
      </c>
      <c r="EF118">
        <v>26</v>
      </c>
      <c r="EG118" t="s">
        <v>45</v>
      </c>
      <c r="EH118">
        <v>0</v>
      </c>
      <c r="EI118" t="s">
        <v>3</v>
      </c>
      <c r="EJ118">
        <v>1</v>
      </c>
      <c r="EK118">
        <v>500001</v>
      </c>
      <c r="EL118" t="s">
        <v>124</v>
      </c>
      <c r="EM118" t="s">
        <v>125</v>
      </c>
      <c r="EO118" t="s">
        <v>3</v>
      </c>
      <c r="EQ118">
        <v>0</v>
      </c>
      <c r="ER118">
        <v>7322.18</v>
      </c>
      <c r="ES118">
        <v>7322.18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5</v>
      </c>
      <c r="FC118">
        <v>0</v>
      </c>
      <c r="FD118">
        <v>18</v>
      </c>
      <c r="FF118">
        <v>70000</v>
      </c>
      <c r="FQ118">
        <v>0</v>
      </c>
      <c r="FR118">
        <f t="shared" si="194"/>
        <v>0</v>
      </c>
      <c r="FS118">
        <v>0</v>
      </c>
      <c r="FX118">
        <v>0</v>
      </c>
      <c r="FY118">
        <v>0</v>
      </c>
      <c r="GA118" t="s">
        <v>411</v>
      </c>
      <c r="GD118">
        <v>1</v>
      </c>
      <c r="GF118">
        <v>-2019252520</v>
      </c>
      <c r="GG118">
        <v>2</v>
      </c>
      <c r="GH118">
        <v>3</v>
      </c>
      <c r="GI118">
        <v>4</v>
      </c>
      <c r="GJ118">
        <v>0</v>
      </c>
      <c r="GK118">
        <v>0</v>
      </c>
      <c r="GL118">
        <f t="shared" si="195"/>
        <v>0</v>
      </c>
      <c r="GM118">
        <f t="shared" si="196"/>
        <v>5735.8</v>
      </c>
      <c r="GN118">
        <f t="shared" si="197"/>
        <v>5735.8</v>
      </c>
      <c r="GO118">
        <f t="shared" si="198"/>
        <v>0</v>
      </c>
      <c r="GP118">
        <f t="shared" si="199"/>
        <v>0</v>
      </c>
      <c r="GR118">
        <v>1</v>
      </c>
      <c r="GS118">
        <v>1</v>
      </c>
      <c r="GT118">
        <v>0</v>
      </c>
      <c r="GU118" t="s">
        <v>3</v>
      </c>
      <c r="GV118">
        <f t="shared" si="200"/>
        <v>0</v>
      </c>
      <c r="GW118">
        <v>1</v>
      </c>
      <c r="GX118">
        <f t="shared" si="201"/>
        <v>0</v>
      </c>
      <c r="HA118">
        <v>0</v>
      </c>
      <c r="HB118">
        <v>0</v>
      </c>
      <c r="HC118">
        <f t="shared" si="202"/>
        <v>0</v>
      </c>
      <c r="HE118" t="s">
        <v>127</v>
      </c>
      <c r="HF118" t="s">
        <v>127</v>
      </c>
      <c r="HM118" t="s">
        <v>3</v>
      </c>
      <c r="HN118" t="s">
        <v>3</v>
      </c>
      <c r="HO118" t="s">
        <v>3</v>
      </c>
      <c r="HP118" t="s">
        <v>3</v>
      </c>
      <c r="HQ118" t="s">
        <v>3</v>
      </c>
      <c r="IK118">
        <v>0</v>
      </c>
    </row>
    <row r="119" spans="1:245" x14ac:dyDescent="0.2">
      <c r="A119">
        <v>17</v>
      </c>
      <c r="B119">
        <v>1</v>
      </c>
      <c r="E119" t="s">
        <v>412</v>
      </c>
      <c r="F119" t="s">
        <v>399</v>
      </c>
      <c r="G119" t="s">
        <v>413</v>
      </c>
      <c r="H119" t="s">
        <v>15</v>
      </c>
      <c r="I119">
        <v>3.3E-3</v>
      </c>
      <c r="J119">
        <v>0</v>
      </c>
      <c r="K119">
        <v>3.3E-3</v>
      </c>
      <c r="O119">
        <f t="shared" si="168"/>
        <v>181.5</v>
      </c>
      <c r="P119">
        <f t="shared" si="169"/>
        <v>181.5</v>
      </c>
      <c r="Q119">
        <f t="shared" si="170"/>
        <v>0</v>
      </c>
      <c r="R119">
        <f t="shared" si="171"/>
        <v>0</v>
      </c>
      <c r="S119">
        <f t="shared" si="172"/>
        <v>0</v>
      </c>
      <c r="T119">
        <f t="shared" si="173"/>
        <v>0</v>
      </c>
      <c r="U119">
        <f t="shared" si="174"/>
        <v>0</v>
      </c>
      <c r="V119">
        <f t="shared" si="175"/>
        <v>0</v>
      </c>
      <c r="W119">
        <f t="shared" si="176"/>
        <v>0</v>
      </c>
      <c r="X119">
        <f t="shared" si="177"/>
        <v>0</v>
      </c>
      <c r="Y119">
        <f t="shared" si="178"/>
        <v>0</v>
      </c>
      <c r="AA119">
        <v>60075934</v>
      </c>
      <c r="AB119">
        <f t="shared" si="179"/>
        <v>5753.14</v>
      </c>
      <c r="AC119">
        <f t="shared" si="180"/>
        <v>5753.14</v>
      </c>
      <c r="AD119">
        <f>ROUND((((ET119)-(EU119))+AE119),2)</f>
        <v>0</v>
      </c>
      <c r="AE119">
        <f t="shared" si="205"/>
        <v>0</v>
      </c>
      <c r="AF119">
        <f t="shared" si="205"/>
        <v>0</v>
      </c>
      <c r="AG119">
        <f t="shared" si="181"/>
        <v>0</v>
      </c>
      <c r="AH119">
        <f t="shared" si="206"/>
        <v>0</v>
      </c>
      <c r="AI119">
        <f t="shared" si="206"/>
        <v>0</v>
      </c>
      <c r="AJ119">
        <f t="shared" si="182"/>
        <v>0</v>
      </c>
      <c r="AK119">
        <v>5753.14</v>
      </c>
      <c r="AL119">
        <v>5753.14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1</v>
      </c>
      <c r="AW119">
        <v>1</v>
      </c>
      <c r="AZ119">
        <v>1</v>
      </c>
      <c r="BA119">
        <v>1</v>
      </c>
      <c r="BB119">
        <v>1</v>
      </c>
      <c r="BC119">
        <v>9.56</v>
      </c>
      <c r="BD119" t="s">
        <v>3</v>
      </c>
      <c r="BE119" t="s">
        <v>3</v>
      </c>
      <c r="BF119" t="s">
        <v>3</v>
      </c>
      <c r="BG119" t="s">
        <v>3</v>
      </c>
      <c r="BH119">
        <v>3</v>
      </c>
      <c r="BI119">
        <v>1</v>
      </c>
      <c r="BJ119" t="s">
        <v>401</v>
      </c>
      <c r="BM119">
        <v>500001</v>
      </c>
      <c r="BN119">
        <v>0</v>
      </c>
      <c r="BO119" t="s">
        <v>17</v>
      </c>
      <c r="BP119">
        <v>1</v>
      </c>
      <c r="BQ119">
        <v>26</v>
      </c>
      <c r="BR119">
        <v>0</v>
      </c>
      <c r="BS119">
        <v>1</v>
      </c>
      <c r="BT119">
        <v>1</v>
      </c>
      <c r="BU119">
        <v>1</v>
      </c>
      <c r="BV119">
        <v>1</v>
      </c>
      <c r="BW119">
        <v>1</v>
      </c>
      <c r="BX119">
        <v>1</v>
      </c>
      <c r="BY119" t="s">
        <v>3</v>
      </c>
      <c r="BZ119">
        <v>0</v>
      </c>
      <c r="CA119">
        <v>0</v>
      </c>
      <c r="CB119" t="s">
        <v>3</v>
      </c>
      <c r="CE119">
        <v>0</v>
      </c>
      <c r="CF119">
        <v>0</v>
      </c>
      <c r="CG119">
        <v>0</v>
      </c>
      <c r="CM119">
        <v>0</v>
      </c>
      <c r="CN119" t="s">
        <v>3</v>
      </c>
      <c r="CO119">
        <v>0</v>
      </c>
      <c r="CP119">
        <f t="shared" si="183"/>
        <v>181.5</v>
      </c>
      <c r="CQ119">
        <f t="shared" si="184"/>
        <v>55000.018400000008</v>
      </c>
      <c r="CR119">
        <f t="shared" si="185"/>
        <v>0</v>
      </c>
      <c r="CS119">
        <f t="shared" si="186"/>
        <v>0</v>
      </c>
      <c r="CT119">
        <f t="shared" si="187"/>
        <v>0</v>
      </c>
      <c r="CU119">
        <f t="shared" si="188"/>
        <v>0</v>
      </c>
      <c r="CV119">
        <f t="shared" si="189"/>
        <v>0</v>
      </c>
      <c r="CW119">
        <f t="shared" si="190"/>
        <v>0</v>
      </c>
      <c r="CX119">
        <f t="shared" si="191"/>
        <v>0</v>
      </c>
      <c r="CY119">
        <f t="shared" si="192"/>
        <v>0</v>
      </c>
      <c r="CZ119">
        <f t="shared" si="193"/>
        <v>0</v>
      </c>
      <c r="DC119" t="s">
        <v>3</v>
      </c>
      <c r="DD119" t="s">
        <v>3</v>
      </c>
      <c r="DE119" t="s">
        <v>3</v>
      </c>
      <c r="DF119" t="s">
        <v>3</v>
      </c>
      <c r="DG119" t="s">
        <v>3</v>
      </c>
      <c r="DH119" t="s">
        <v>3</v>
      </c>
      <c r="DI119" t="s">
        <v>3</v>
      </c>
      <c r="DJ119" t="s">
        <v>3</v>
      </c>
      <c r="DK119" t="s">
        <v>3</v>
      </c>
      <c r="DL119" t="s">
        <v>3</v>
      </c>
      <c r="DM119" t="s">
        <v>3</v>
      </c>
      <c r="DN119">
        <v>0</v>
      </c>
      <c r="DO119">
        <v>0</v>
      </c>
      <c r="DP119">
        <v>1</v>
      </c>
      <c r="DQ119">
        <v>1</v>
      </c>
      <c r="DU119">
        <v>1009</v>
      </c>
      <c r="DV119" t="s">
        <v>15</v>
      </c>
      <c r="DW119" t="s">
        <v>15</v>
      </c>
      <c r="DX119">
        <v>1000</v>
      </c>
      <c r="DZ119" t="s">
        <v>3</v>
      </c>
      <c r="EA119" t="s">
        <v>3</v>
      </c>
      <c r="EB119" t="s">
        <v>3</v>
      </c>
      <c r="EC119" t="s">
        <v>3</v>
      </c>
      <c r="EE119">
        <v>48890661</v>
      </c>
      <c r="EF119">
        <v>26</v>
      </c>
      <c r="EG119" t="s">
        <v>45</v>
      </c>
      <c r="EH119">
        <v>0</v>
      </c>
      <c r="EI119" t="s">
        <v>3</v>
      </c>
      <c r="EJ119">
        <v>1</v>
      </c>
      <c r="EK119">
        <v>500001</v>
      </c>
      <c r="EL119" t="s">
        <v>124</v>
      </c>
      <c r="EM119" t="s">
        <v>125</v>
      </c>
      <c r="EO119" t="s">
        <v>3</v>
      </c>
      <c r="EQ119">
        <v>0</v>
      </c>
      <c r="ER119">
        <v>5753.14</v>
      </c>
      <c r="ES119">
        <v>5753.14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5</v>
      </c>
      <c r="FC119">
        <v>0</v>
      </c>
      <c r="FD119">
        <v>18</v>
      </c>
      <c r="FF119">
        <v>55000</v>
      </c>
      <c r="FQ119">
        <v>0</v>
      </c>
      <c r="FR119">
        <f t="shared" si="194"/>
        <v>0</v>
      </c>
      <c r="FS119">
        <v>0</v>
      </c>
      <c r="FX119">
        <v>0</v>
      </c>
      <c r="FY119">
        <v>0</v>
      </c>
      <c r="GA119" t="s">
        <v>414</v>
      </c>
      <c r="GD119">
        <v>1</v>
      </c>
      <c r="GF119">
        <v>609679</v>
      </c>
      <c r="GG119">
        <v>2</v>
      </c>
      <c r="GH119">
        <v>3</v>
      </c>
      <c r="GI119">
        <v>4</v>
      </c>
      <c r="GJ119">
        <v>0</v>
      </c>
      <c r="GK119">
        <v>0</v>
      </c>
      <c r="GL119">
        <f t="shared" si="195"/>
        <v>0</v>
      </c>
      <c r="GM119">
        <f t="shared" si="196"/>
        <v>181.5</v>
      </c>
      <c r="GN119">
        <f t="shared" si="197"/>
        <v>181.5</v>
      </c>
      <c r="GO119">
        <f t="shared" si="198"/>
        <v>0</v>
      </c>
      <c r="GP119">
        <f t="shared" si="199"/>
        <v>0</v>
      </c>
      <c r="GR119">
        <v>1</v>
      </c>
      <c r="GS119">
        <v>1</v>
      </c>
      <c r="GT119">
        <v>0</v>
      </c>
      <c r="GU119" t="s">
        <v>3</v>
      </c>
      <c r="GV119">
        <f t="shared" si="200"/>
        <v>0</v>
      </c>
      <c r="GW119">
        <v>1</v>
      </c>
      <c r="GX119">
        <f t="shared" si="201"/>
        <v>0</v>
      </c>
      <c r="HA119">
        <v>0</v>
      </c>
      <c r="HB119">
        <v>0</v>
      </c>
      <c r="HC119">
        <f t="shared" si="202"/>
        <v>0</v>
      </c>
      <c r="HE119" t="s">
        <v>127</v>
      </c>
      <c r="HF119" t="s">
        <v>127</v>
      </c>
      <c r="HM119" t="s">
        <v>3</v>
      </c>
      <c r="HN119" t="s">
        <v>3</v>
      </c>
      <c r="HO119" t="s">
        <v>3</v>
      </c>
      <c r="HP119" t="s">
        <v>3</v>
      </c>
      <c r="HQ119" t="s">
        <v>3</v>
      </c>
      <c r="IK119">
        <v>0</v>
      </c>
    </row>
    <row r="120" spans="1:245" x14ac:dyDescent="0.2">
      <c r="A120">
        <v>17</v>
      </c>
      <c r="B120">
        <v>1</v>
      </c>
      <c r="E120" t="s">
        <v>415</v>
      </c>
      <c r="F120" t="s">
        <v>399</v>
      </c>
      <c r="G120" t="s">
        <v>416</v>
      </c>
      <c r="H120" t="s">
        <v>15</v>
      </c>
      <c r="I120">
        <v>3.7100000000000002E-3</v>
      </c>
      <c r="J120">
        <v>0</v>
      </c>
      <c r="K120">
        <v>3.7100000000000002E-3</v>
      </c>
      <c r="O120">
        <f t="shared" si="168"/>
        <v>155.51</v>
      </c>
      <c r="P120">
        <f t="shared" si="169"/>
        <v>155.51</v>
      </c>
      <c r="Q120">
        <f t="shared" si="170"/>
        <v>0</v>
      </c>
      <c r="R120">
        <f t="shared" si="171"/>
        <v>0</v>
      </c>
      <c r="S120">
        <f t="shared" si="172"/>
        <v>0</v>
      </c>
      <c r="T120">
        <f t="shared" si="173"/>
        <v>0</v>
      </c>
      <c r="U120">
        <f t="shared" si="174"/>
        <v>0</v>
      </c>
      <c r="V120">
        <f t="shared" si="175"/>
        <v>0</v>
      </c>
      <c r="W120">
        <f t="shared" si="176"/>
        <v>0</v>
      </c>
      <c r="X120">
        <f t="shared" si="177"/>
        <v>0</v>
      </c>
      <c r="Y120">
        <f t="shared" si="178"/>
        <v>0</v>
      </c>
      <c r="AA120">
        <v>60075934</v>
      </c>
      <c r="AB120">
        <f t="shared" si="179"/>
        <v>4384.59</v>
      </c>
      <c r="AC120">
        <f t="shared" si="180"/>
        <v>4384.59</v>
      </c>
      <c r="AD120">
        <f>ROUND((((ET120)-(EU120))+AE120),2)</f>
        <v>0</v>
      </c>
      <c r="AE120">
        <f t="shared" si="205"/>
        <v>0</v>
      </c>
      <c r="AF120">
        <f t="shared" si="205"/>
        <v>0</v>
      </c>
      <c r="AG120">
        <f t="shared" si="181"/>
        <v>0</v>
      </c>
      <c r="AH120">
        <f t="shared" si="206"/>
        <v>0</v>
      </c>
      <c r="AI120">
        <f t="shared" si="206"/>
        <v>0</v>
      </c>
      <c r="AJ120">
        <f t="shared" si="182"/>
        <v>0</v>
      </c>
      <c r="AK120">
        <v>4384.59</v>
      </c>
      <c r="AL120">
        <v>4384.59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1</v>
      </c>
      <c r="AW120">
        <v>1</v>
      </c>
      <c r="AZ120">
        <v>1</v>
      </c>
      <c r="BA120">
        <v>1</v>
      </c>
      <c r="BB120">
        <v>1</v>
      </c>
      <c r="BC120">
        <v>9.56</v>
      </c>
      <c r="BD120" t="s">
        <v>3</v>
      </c>
      <c r="BE120" t="s">
        <v>3</v>
      </c>
      <c r="BF120" t="s">
        <v>3</v>
      </c>
      <c r="BG120" t="s">
        <v>3</v>
      </c>
      <c r="BH120">
        <v>3</v>
      </c>
      <c r="BI120">
        <v>1</v>
      </c>
      <c r="BJ120" t="s">
        <v>401</v>
      </c>
      <c r="BM120">
        <v>500001</v>
      </c>
      <c r="BN120">
        <v>0</v>
      </c>
      <c r="BO120" t="s">
        <v>17</v>
      </c>
      <c r="BP120">
        <v>1</v>
      </c>
      <c r="BQ120">
        <v>26</v>
      </c>
      <c r="BR120">
        <v>0</v>
      </c>
      <c r="BS120">
        <v>1</v>
      </c>
      <c r="BT120">
        <v>1</v>
      </c>
      <c r="BU120">
        <v>1</v>
      </c>
      <c r="BV120">
        <v>1</v>
      </c>
      <c r="BW120">
        <v>1</v>
      </c>
      <c r="BX120">
        <v>1</v>
      </c>
      <c r="BY120" t="s">
        <v>3</v>
      </c>
      <c r="BZ120">
        <v>0</v>
      </c>
      <c r="CA120">
        <v>0</v>
      </c>
      <c r="CB120" t="s">
        <v>3</v>
      </c>
      <c r="CE120">
        <v>0</v>
      </c>
      <c r="CF120">
        <v>0</v>
      </c>
      <c r="CG120">
        <v>0</v>
      </c>
      <c r="CM120">
        <v>0</v>
      </c>
      <c r="CN120" t="s">
        <v>3</v>
      </c>
      <c r="CO120">
        <v>0</v>
      </c>
      <c r="CP120">
        <f t="shared" si="183"/>
        <v>155.51</v>
      </c>
      <c r="CQ120">
        <f t="shared" si="184"/>
        <v>41916.680400000005</v>
      </c>
      <c r="CR120">
        <f t="shared" si="185"/>
        <v>0</v>
      </c>
      <c r="CS120">
        <f t="shared" si="186"/>
        <v>0</v>
      </c>
      <c r="CT120">
        <f t="shared" si="187"/>
        <v>0</v>
      </c>
      <c r="CU120">
        <f t="shared" si="188"/>
        <v>0</v>
      </c>
      <c r="CV120">
        <f t="shared" si="189"/>
        <v>0</v>
      </c>
      <c r="CW120">
        <f t="shared" si="190"/>
        <v>0</v>
      </c>
      <c r="CX120">
        <f t="shared" si="191"/>
        <v>0</v>
      </c>
      <c r="CY120">
        <f t="shared" si="192"/>
        <v>0</v>
      </c>
      <c r="CZ120">
        <f t="shared" si="193"/>
        <v>0</v>
      </c>
      <c r="DC120" t="s">
        <v>3</v>
      </c>
      <c r="DD120" t="s">
        <v>3</v>
      </c>
      <c r="DE120" t="s">
        <v>3</v>
      </c>
      <c r="DF120" t="s">
        <v>3</v>
      </c>
      <c r="DG120" t="s">
        <v>3</v>
      </c>
      <c r="DH120" t="s">
        <v>3</v>
      </c>
      <c r="DI120" t="s">
        <v>3</v>
      </c>
      <c r="DJ120" t="s">
        <v>3</v>
      </c>
      <c r="DK120" t="s">
        <v>3</v>
      </c>
      <c r="DL120" t="s">
        <v>3</v>
      </c>
      <c r="DM120" t="s">
        <v>3</v>
      </c>
      <c r="DN120">
        <v>0</v>
      </c>
      <c r="DO120">
        <v>0</v>
      </c>
      <c r="DP120">
        <v>1</v>
      </c>
      <c r="DQ120">
        <v>1</v>
      </c>
      <c r="DU120">
        <v>1009</v>
      </c>
      <c r="DV120" t="s">
        <v>15</v>
      </c>
      <c r="DW120" t="s">
        <v>15</v>
      </c>
      <c r="DX120">
        <v>1000</v>
      </c>
      <c r="DZ120" t="s">
        <v>3</v>
      </c>
      <c r="EA120" t="s">
        <v>3</v>
      </c>
      <c r="EB120" t="s">
        <v>3</v>
      </c>
      <c r="EC120" t="s">
        <v>3</v>
      </c>
      <c r="EE120">
        <v>48890661</v>
      </c>
      <c r="EF120">
        <v>26</v>
      </c>
      <c r="EG120" t="s">
        <v>45</v>
      </c>
      <c r="EH120">
        <v>0</v>
      </c>
      <c r="EI120" t="s">
        <v>3</v>
      </c>
      <c r="EJ120">
        <v>1</v>
      </c>
      <c r="EK120">
        <v>500001</v>
      </c>
      <c r="EL120" t="s">
        <v>124</v>
      </c>
      <c r="EM120" t="s">
        <v>125</v>
      </c>
      <c r="EO120" t="s">
        <v>3</v>
      </c>
      <c r="EQ120">
        <v>0</v>
      </c>
      <c r="ER120">
        <v>4384.59</v>
      </c>
      <c r="ES120">
        <v>4384.59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5</v>
      </c>
      <c r="FC120">
        <v>0</v>
      </c>
      <c r="FD120">
        <v>18</v>
      </c>
      <c r="FF120">
        <v>41916.67</v>
      </c>
      <c r="FQ120">
        <v>0</v>
      </c>
      <c r="FR120">
        <f t="shared" si="194"/>
        <v>0</v>
      </c>
      <c r="FS120">
        <v>0</v>
      </c>
      <c r="FX120">
        <v>0</v>
      </c>
      <c r="FY120">
        <v>0</v>
      </c>
      <c r="GA120" t="s">
        <v>402</v>
      </c>
      <c r="GD120">
        <v>1</v>
      </c>
      <c r="GF120">
        <v>-982022455</v>
      </c>
      <c r="GG120">
        <v>2</v>
      </c>
      <c r="GH120">
        <v>3</v>
      </c>
      <c r="GI120">
        <v>4</v>
      </c>
      <c r="GJ120">
        <v>0</v>
      </c>
      <c r="GK120">
        <v>0</v>
      </c>
      <c r="GL120">
        <f t="shared" si="195"/>
        <v>0</v>
      </c>
      <c r="GM120">
        <f t="shared" si="196"/>
        <v>155.51</v>
      </c>
      <c r="GN120">
        <f t="shared" si="197"/>
        <v>155.51</v>
      </c>
      <c r="GO120">
        <f t="shared" si="198"/>
        <v>0</v>
      </c>
      <c r="GP120">
        <f t="shared" si="199"/>
        <v>0</v>
      </c>
      <c r="GR120">
        <v>1</v>
      </c>
      <c r="GS120">
        <v>1</v>
      </c>
      <c r="GT120">
        <v>0</v>
      </c>
      <c r="GU120" t="s">
        <v>3</v>
      </c>
      <c r="GV120">
        <f t="shared" si="200"/>
        <v>0</v>
      </c>
      <c r="GW120">
        <v>1</v>
      </c>
      <c r="GX120">
        <f t="shared" si="201"/>
        <v>0</v>
      </c>
      <c r="HA120">
        <v>0</v>
      </c>
      <c r="HB120">
        <v>0</v>
      </c>
      <c r="HC120">
        <f t="shared" si="202"/>
        <v>0</v>
      </c>
      <c r="HE120" t="s">
        <v>127</v>
      </c>
      <c r="HF120" t="s">
        <v>127</v>
      </c>
      <c r="HM120" t="s">
        <v>3</v>
      </c>
      <c r="HN120" t="s">
        <v>3</v>
      </c>
      <c r="HO120" t="s">
        <v>3</v>
      </c>
      <c r="HP120" t="s">
        <v>3</v>
      </c>
      <c r="HQ120" t="s">
        <v>3</v>
      </c>
      <c r="IK120">
        <v>0</v>
      </c>
    </row>
    <row r="121" spans="1:245" x14ac:dyDescent="0.2">
      <c r="A121">
        <v>17</v>
      </c>
      <c r="B121">
        <v>1</v>
      </c>
      <c r="C121">
        <f>ROW(SmtRes!A513)</f>
        <v>513</v>
      </c>
      <c r="D121">
        <f>ROW(EtalonRes!A513)</f>
        <v>513</v>
      </c>
      <c r="E121" t="s">
        <v>417</v>
      </c>
      <c r="F121" t="s">
        <v>418</v>
      </c>
      <c r="G121" t="s">
        <v>419</v>
      </c>
      <c r="H121" t="s">
        <v>15</v>
      </c>
      <c r="I121">
        <v>8.6199999999999999E-2</v>
      </c>
      <c r="J121">
        <v>0</v>
      </c>
      <c r="K121">
        <v>8.6199999999999999E-2</v>
      </c>
      <c r="O121">
        <f t="shared" si="168"/>
        <v>892.29</v>
      </c>
      <c r="P121">
        <f t="shared" si="169"/>
        <v>129.13999999999999</v>
      </c>
      <c r="Q121">
        <f t="shared" si="170"/>
        <v>439.03</v>
      </c>
      <c r="R121">
        <f t="shared" si="171"/>
        <v>175.14</v>
      </c>
      <c r="S121">
        <f t="shared" si="172"/>
        <v>324.12</v>
      </c>
      <c r="T121">
        <f t="shared" si="173"/>
        <v>0</v>
      </c>
      <c r="U121">
        <f t="shared" si="174"/>
        <v>0.75125670499999986</v>
      </c>
      <c r="V121">
        <f t="shared" si="175"/>
        <v>0.26447883999999994</v>
      </c>
      <c r="W121">
        <f t="shared" si="176"/>
        <v>0</v>
      </c>
      <c r="X121">
        <f t="shared" si="177"/>
        <v>464.31</v>
      </c>
      <c r="Y121">
        <f t="shared" si="178"/>
        <v>309.54000000000002</v>
      </c>
      <c r="AA121">
        <v>60075934</v>
      </c>
      <c r="AB121">
        <f t="shared" si="179"/>
        <v>591.67999999999995</v>
      </c>
      <c r="AC121">
        <f t="shared" si="180"/>
        <v>156.71</v>
      </c>
      <c r="AD121">
        <f>ROUND((((((ET121*1.15)*1.15))-(((EU121*1.15)*1.15)))+AE121),2)</f>
        <v>358.17</v>
      </c>
      <c r="AE121">
        <f>ROUND(((((EU121*1.15)*1.1)*1.15)),2)</f>
        <v>41.5</v>
      </c>
      <c r="AF121">
        <f>ROUND(((((EV121*1.15)*1.1)*1.15)),2)</f>
        <v>76.8</v>
      </c>
      <c r="AG121">
        <f t="shared" si="181"/>
        <v>0</v>
      </c>
      <c r="AH121">
        <f>(((EW121*1.15)*1.15))</f>
        <v>8.7152749999999983</v>
      </c>
      <c r="AI121">
        <f>(((EX121*1.15)*1.15))</f>
        <v>3.0681999999999996</v>
      </c>
      <c r="AJ121">
        <f t="shared" si="182"/>
        <v>0</v>
      </c>
      <c r="AK121">
        <v>477.48</v>
      </c>
      <c r="AL121">
        <v>156.71</v>
      </c>
      <c r="AM121">
        <v>267.98</v>
      </c>
      <c r="AN121">
        <v>28.53</v>
      </c>
      <c r="AO121">
        <v>52.79</v>
      </c>
      <c r="AP121">
        <v>0</v>
      </c>
      <c r="AQ121">
        <v>6.59</v>
      </c>
      <c r="AR121">
        <v>2.3199999999999998</v>
      </c>
      <c r="AS121">
        <v>0</v>
      </c>
      <c r="AT121">
        <v>93</v>
      </c>
      <c r="AU121">
        <v>62</v>
      </c>
      <c r="AV121">
        <v>1</v>
      </c>
      <c r="AW121">
        <v>1</v>
      </c>
      <c r="AZ121">
        <v>1</v>
      </c>
      <c r="BA121">
        <v>48.96</v>
      </c>
      <c r="BB121">
        <v>14.22</v>
      </c>
      <c r="BC121">
        <v>9.56</v>
      </c>
      <c r="BD121" t="s">
        <v>3</v>
      </c>
      <c r="BE121" t="s">
        <v>3</v>
      </c>
      <c r="BF121" t="s">
        <v>3</v>
      </c>
      <c r="BG121" t="s">
        <v>3</v>
      </c>
      <c r="BH121">
        <v>0</v>
      </c>
      <c r="BI121">
        <v>1</v>
      </c>
      <c r="BJ121" t="s">
        <v>420</v>
      </c>
      <c r="BM121">
        <v>9001</v>
      </c>
      <c r="BN121">
        <v>0</v>
      </c>
      <c r="BO121" t="s">
        <v>17</v>
      </c>
      <c r="BP121">
        <v>1</v>
      </c>
      <c r="BQ121">
        <v>2</v>
      </c>
      <c r="BR121">
        <v>0</v>
      </c>
      <c r="BS121">
        <v>48.96</v>
      </c>
      <c r="BT121">
        <v>1</v>
      </c>
      <c r="BU121">
        <v>1</v>
      </c>
      <c r="BV121">
        <v>1</v>
      </c>
      <c r="BW121">
        <v>1</v>
      </c>
      <c r="BX121">
        <v>1</v>
      </c>
      <c r="BY121" t="s">
        <v>3</v>
      </c>
      <c r="BZ121">
        <v>93</v>
      </c>
      <c r="CA121">
        <v>62</v>
      </c>
      <c r="CB121" t="s">
        <v>3</v>
      </c>
      <c r="CE121">
        <v>0</v>
      </c>
      <c r="CF121">
        <v>0</v>
      </c>
      <c r="CG121">
        <v>0</v>
      </c>
      <c r="CM121">
        <v>0</v>
      </c>
      <c r="CN121" t="s">
        <v>1083</v>
      </c>
      <c r="CO121">
        <v>0</v>
      </c>
      <c r="CP121">
        <f t="shared" si="183"/>
        <v>892.29</v>
      </c>
      <c r="CQ121">
        <f t="shared" si="184"/>
        <v>1498.1476000000002</v>
      </c>
      <c r="CR121">
        <f t="shared" si="185"/>
        <v>5093.1774000000005</v>
      </c>
      <c r="CS121">
        <f t="shared" si="186"/>
        <v>2031.8400000000001</v>
      </c>
      <c r="CT121">
        <f t="shared" si="187"/>
        <v>3760.1279999999997</v>
      </c>
      <c r="CU121">
        <f t="shared" si="188"/>
        <v>0</v>
      </c>
      <c r="CV121">
        <f t="shared" si="189"/>
        <v>8.7152749999999983</v>
      </c>
      <c r="CW121">
        <f t="shared" si="190"/>
        <v>3.0681999999999996</v>
      </c>
      <c r="CX121">
        <f t="shared" si="191"/>
        <v>0</v>
      </c>
      <c r="CY121">
        <f t="shared" si="192"/>
        <v>464.31180000000001</v>
      </c>
      <c r="CZ121">
        <f t="shared" si="193"/>
        <v>309.5412</v>
      </c>
      <c r="DC121" t="s">
        <v>3</v>
      </c>
      <c r="DD121" t="s">
        <v>3</v>
      </c>
      <c r="DE121" t="s">
        <v>93</v>
      </c>
      <c r="DF121" t="s">
        <v>117</v>
      </c>
      <c r="DG121" t="s">
        <v>117</v>
      </c>
      <c r="DH121" t="s">
        <v>3</v>
      </c>
      <c r="DI121" t="s">
        <v>93</v>
      </c>
      <c r="DJ121" t="s">
        <v>93</v>
      </c>
      <c r="DK121" t="s">
        <v>3</v>
      </c>
      <c r="DL121" t="s">
        <v>3</v>
      </c>
      <c r="DM121" t="s">
        <v>3</v>
      </c>
      <c r="DN121">
        <v>0</v>
      </c>
      <c r="DO121">
        <v>0</v>
      </c>
      <c r="DP121">
        <v>1</v>
      </c>
      <c r="DQ121">
        <v>1</v>
      </c>
      <c r="DU121">
        <v>1009</v>
      </c>
      <c r="DV121" t="s">
        <v>15</v>
      </c>
      <c r="DW121" t="s">
        <v>15</v>
      </c>
      <c r="DX121">
        <v>1000</v>
      </c>
      <c r="DZ121" t="s">
        <v>3</v>
      </c>
      <c r="EA121" t="s">
        <v>3</v>
      </c>
      <c r="EB121" t="s">
        <v>3</v>
      </c>
      <c r="EC121" t="s">
        <v>3</v>
      </c>
      <c r="EE121">
        <v>48890727</v>
      </c>
      <c r="EF121">
        <v>2</v>
      </c>
      <c r="EG121" t="s">
        <v>21</v>
      </c>
      <c r="EH121">
        <v>9</v>
      </c>
      <c r="EI121" t="s">
        <v>22</v>
      </c>
      <c r="EJ121">
        <v>1</v>
      </c>
      <c r="EK121">
        <v>9001</v>
      </c>
      <c r="EL121" t="s">
        <v>22</v>
      </c>
      <c r="EM121" t="s">
        <v>23</v>
      </c>
      <c r="EO121" t="s">
        <v>118</v>
      </c>
      <c r="EQ121">
        <v>768</v>
      </c>
      <c r="ER121">
        <v>477.48</v>
      </c>
      <c r="ES121">
        <v>156.71</v>
      </c>
      <c r="ET121">
        <v>267.98</v>
      </c>
      <c r="EU121">
        <v>28.53</v>
      </c>
      <c r="EV121">
        <v>52.79</v>
      </c>
      <c r="EW121">
        <v>6.59</v>
      </c>
      <c r="EX121">
        <v>2.3199999999999998</v>
      </c>
      <c r="EY121">
        <v>0</v>
      </c>
      <c r="FQ121">
        <v>0</v>
      </c>
      <c r="FR121">
        <f t="shared" si="194"/>
        <v>0</v>
      </c>
      <c r="FS121">
        <v>0</v>
      </c>
      <c r="FX121">
        <v>93</v>
      </c>
      <c r="FY121">
        <v>62</v>
      </c>
      <c r="GA121" t="s">
        <v>3</v>
      </c>
      <c r="GD121">
        <v>1</v>
      </c>
      <c r="GF121">
        <v>-461588763</v>
      </c>
      <c r="GG121">
        <v>2</v>
      </c>
      <c r="GH121">
        <v>1</v>
      </c>
      <c r="GI121">
        <v>4</v>
      </c>
      <c r="GJ121">
        <v>0</v>
      </c>
      <c r="GK121">
        <v>0</v>
      </c>
      <c r="GL121">
        <f t="shared" si="195"/>
        <v>0</v>
      </c>
      <c r="GM121">
        <f t="shared" si="196"/>
        <v>1666.14</v>
      </c>
      <c r="GN121">
        <f t="shared" si="197"/>
        <v>1666.14</v>
      </c>
      <c r="GO121">
        <f t="shared" si="198"/>
        <v>0</v>
      </c>
      <c r="GP121">
        <f t="shared" si="199"/>
        <v>0</v>
      </c>
      <c r="GR121">
        <v>0</v>
      </c>
      <c r="GS121">
        <v>3</v>
      </c>
      <c r="GT121">
        <v>0</v>
      </c>
      <c r="GU121" t="s">
        <v>3</v>
      </c>
      <c r="GV121">
        <f t="shared" si="200"/>
        <v>0</v>
      </c>
      <c r="GW121">
        <v>1</v>
      </c>
      <c r="GX121">
        <f t="shared" si="201"/>
        <v>0</v>
      </c>
      <c r="HA121">
        <v>0</v>
      </c>
      <c r="HB121">
        <v>0</v>
      </c>
      <c r="HC121">
        <f t="shared" si="202"/>
        <v>0</v>
      </c>
      <c r="HE121" t="s">
        <v>3</v>
      </c>
      <c r="HF121" t="s">
        <v>3</v>
      </c>
      <c r="HM121" t="s">
        <v>3</v>
      </c>
      <c r="HN121" t="s">
        <v>3</v>
      </c>
      <c r="HO121" t="s">
        <v>3</v>
      </c>
      <c r="HP121" t="s">
        <v>3</v>
      </c>
      <c r="HQ121" t="s">
        <v>3</v>
      </c>
      <c r="IK121">
        <v>0</v>
      </c>
    </row>
    <row r="122" spans="1:245" x14ac:dyDescent="0.2">
      <c r="A122">
        <v>17</v>
      </c>
      <c r="B122">
        <v>1</v>
      </c>
      <c r="C122">
        <f>ROW(SmtRes!A524)</f>
        <v>524</v>
      </c>
      <c r="D122">
        <f>ROW(EtalonRes!A524)</f>
        <v>524</v>
      </c>
      <c r="E122" t="s">
        <v>421</v>
      </c>
      <c r="F122" t="s">
        <v>387</v>
      </c>
      <c r="G122" t="s">
        <v>422</v>
      </c>
      <c r="H122" t="s">
        <v>15</v>
      </c>
      <c r="I122">
        <v>0.29859999999999998</v>
      </c>
      <c r="J122">
        <v>0</v>
      </c>
      <c r="K122">
        <v>0.29859999999999998</v>
      </c>
      <c r="O122">
        <f t="shared" si="168"/>
        <v>22930.82</v>
      </c>
      <c r="P122">
        <f t="shared" si="169"/>
        <v>754.39</v>
      </c>
      <c r="Q122">
        <f t="shared" si="170"/>
        <v>5551.77</v>
      </c>
      <c r="R122">
        <f t="shared" si="171"/>
        <v>1776.26</v>
      </c>
      <c r="S122">
        <f t="shared" si="172"/>
        <v>16624.66</v>
      </c>
      <c r="T122">
        <f t="shared" si="173"/>
        <v>0</v>
      </c>
      <c r="U122">
        <f t="shared" si="174"/>
        <v>35.935763499999993</v>
      </c>
      <c r="V122">
        <f t="shared" si="175"/>
        <v>2.8985549899999992</v>
      </c>
      <c r="W122">
        <f t="shared" si="176"/>
        <v>0</v>
      </c>
      <c r="X122">
        <f t="shared" si="177"/>
        <v>16560.830000000002</v>
      </c>
      <c r="Y122">
        <f t="shared" si="178"/>
        <v>8280.41</v>
      </c>
      <c r="AA122">
        <v>60075934</v>
      </c>
      <c r="AB122">
        <f t="shared" si="179"/>
        <v>2708.93</v>
      </c>
      <c r="AC122">
        <f t="shared" si="180"/>
        <v>264.27</v>
      </c>
      <c r="AD122">
        <f>ROUND((((((ET122*1.15)*1.15))-(((EU122*1.15)*1.15)))+AE122),2)</f>
        <v>1307.5</v>
      </c>
      <c r="AE122">
        <f>ROUND(((((EU122*1.15)*1.1)*1.15)),2)</f>
        <v>121.5</v>
      </c>
      <c r="AF122">
        <f>ROUND(((((EV122*1.15)*1.1)*1.15)),2)</f>
        <v>1137.1600000000001</v>
      </c>
      <c r="AG122">
        <f t="shared" si="181"/>
        <v>0</v>
      </c>
      <c r="AH122">
        <f>(((EW122*1.15)*1.15))</f>
        <v>120.34749999999998</v>
      </c>
      <c r="AI122">
        <f>(((EX122*1.15)*1.15))</f>
        <v>9.7071499999999986</v>
      </c>
      <c r="AJ122">
        <f t="shared" si="182"/>
        <v>0</v>
      </c>
      <c r="AK122">
        <v>2026.27</v>
      </c>
      <c r="AL122">
        <v>264.27</v>
      </c>
      <c r="AM122">
        <v>980.31</v>
      </c>
      <c r="AN122">
        <v>83.52</v>
      </c>
      <c r="AO122">
        <v>781.69</v>
      </c>
      <c r="AP122">
        <v>0</v>
      </c>
      <c r="AQ122">
        <v>91</v>
      </c>
      <c r="AR122">
        <v>7.34</v>
      </c>
      <c r="AS122">
        <v>0</v>
      </c>
      <c r="AT122">
        <v>90</v>
      </c>
      <c r="AU122">
        <v>45</v>
      </c>
      <c r="AV122">
        <v>1</v>
      </c>
      <c r="AW122">
        <v>1</v>
      </c>
      <c r="AZ122">
        <v>1</v>
      </c>
      <c r="BA122">
        <v>48.96</v>
      </c>
      <c r="BB122">
        <v>14.22</v>
      </c>
      <c r="BC122">
        <v>9.56</v>
      </c>
      <c r="BD122" t="s">
        <v>3</v>
      </c>
      <c r="BE122" t="s">
        <v>3</v>
      </c>
      <c r="BF122" t="s">
        <v>3</v>
      </c>
      <c r="BG122" t="s">
        <v>3</v>
      </c>
      <c r="BH122">
        <v>0</v>
      </c>
      <c r="BI122">
        <v>2</v>
      </c>
      <c r="BJ122" t="s">
        <v>389</v>
      </c>
      <c r="BM122">
        <v>138001</v>
      </c>
      <c r="BN122">
        <v>0</v>
      </c>
      <c r="BO122" t="s">
        <v>17</v>
      </c>
      <c r="BP122">
        <v>1</v>
      </c>
      <c r="BQ122">
        <v>26</v>
      </c>
      <c r="BR122">
        <v>0</v>
      </c>
      <c r="BS122">
        <v>48.96</v>
      </c>
      <c r="BT122">
        <v>1</v>
      </c>
      <c r="BU122">
        <v>1</v>
      </c>
      <c r="BV122">
        <v>1</v>
      </c>
      <c r="BW122">
        <v>1</v>
      </c>
      <c r="BX122">
        <v>1</v>
      </c>
      <c r="BY122" t="s">
        <v>3</v>
      </c>
      <c r="BZ122">
        <v>90</v>
      </c>
      <c r="CA122">
        <v>45</v>
      </c>
      <c r="CB122" t="s">
        <v>3</v>
      </c>
      <c r="CE122">
        <v>0</v>
      </c>
      <c r="CF122">
        <v>0</v>
      </c>
      <c r="CG122">
        <v>0</v>
      </c>
      <c r="CM122">
        <v>0</v>
      </c>
      <c r="CN122" t="s">
        <v>1083</v>
      </c>
      <c r="CO122">
        <v>0</v>
      </c>
      <c r="CP122">
        <f t="shared" si="183"/>
        <v>22930.82</v>
      </c>
      <c r="CQ122">
        <f t="shared" si="184"/>
        <v>2526.4211999999998</v>
      </c>
      <c r="CR122">
        <f t="shared" si="185"/>
        <v>18592.650000000001</v>
      </c>
      <c r="CS122">
        <f t="shared" si="186"/>
        <v>5948.64</v>
      </c>
      <c r="CT122">
        <f t="shared" si="187"/>
        <v>55675.353600000002</v>
      </c>
      <c r="CU122">
        <f t="shared" si="188"/>
        <v>0</v>
      </c>
      <c r="CV122">
        <f t="shared" si="189"/>
        <v>120.34749999999998</v>
      </c>
      <c r="CW122">
        <f t="shared" si="190"/>
        <v>9.7071499999999986</v>
      </c>
      <c r="CX122">
        <f t="shared" si="191"/>
        <v>0</v>
      </c>
      <c r="CY122">
        <f t="shared" si="192"/>
        <v>16560.827999999998</v>
      </c>
      <c r="CZ122">
        <f t="shared" si="193"/>
        <v>8280.4139999999989</v>
      </c>
      <c r="DC122" t="s">
        <v>3</v>
      </c>
      <c r="DD122" t="s">
        <v>3</v>
      </c>
      <c r="DE122" t="s">
        <v>93</v>
      </c>
      <c r="DF122" t="s">
        <v>117</v>
      </c>
      <c r="DG122" t="s">
        <v>117</v>
      </c>
      <c r="DH122" t="s">
        <v>3</v>
      </c>
      <c r="DI122" t="s">
        <v>93</v>
      </c>
      <c r="DJ122" t="s">
        <v>93</v>
      </c>
      <c r="DK122" t="s">
        <v>3</v>
      </c>
      <c r="DL122" t="s">
        <v>3</v>
      </c>
      <c r="DM122" t="s">
        <v>3</v>
      </c>
      <c r="DN122">
        <v>0</v>
      </c>
      <c r="DO122">
        <v>0</v>
      </c>
      <c r="DP122">
        <v>1</v>
      </c>
      <c r="DQ122">
        <v>1</v>
      </c>
      <c r="DU122">
        <v>1009</v>
      </c>
      <c r="DV122" t="s">
        <v>15</v>
      </c>
      <c r="DW122" t="s">
        <v>15</v>
      </c>
      <c r="DX122">
        <v>1000</v>
      </c>
      <c r="DZ122" t="s">
        <v>3</v>
      </c>
      <c r="EA122" t="s">
        <v>3</v>
      </c>
      <c r="EB122" t="s">
        <v>3</v>
      </c>
      <c r="EC122" t="s">
        <v>3</v>
      </c>
      <c r="EE122">
        <v>48890648</v>
      </c>
      <c r="EF122">
        <v>26</v>
      </c>
      <c r="EG122" t="s">
        <v>45</v>
      </c>
      <c r="EH122">
        <v>80</v>
      </c>
      <c r="EI122" t="s">
        <v>379</v>
      </c>
      <c r="EJ122">
        <v>2</v>
      </c>
      <c r="EK122">
        <v>138001</v>
      </c>
      <c r="EL122" t="s">
        <v>379</v>
      </c>
      <c r="EM122" t="s">
        <v>380</v>
      </c>
      <c r="EO122" t="s">
        <v>118</v>
      </c>
      <c r="EQ122">
        <v>768</v>
      </c>
      <c r="ER122">
        <v>2026.27</v>
      </c>
      <c r="ES122">
        <v>264.27</v>
      </c>
      <c r="ET122">
        <v>980.31</v>
      </c>
      <c r="EU122">
        <v>83.52</v>
      </c>
      <c r="EV122">
        <v>781.69</v>
      </c>
      <c r="EW122">
        <v>91</v>
      </c>
      <c r="EX122">
        <v>7.34</v>
      </c>
      <c r="EY122">
        <v>0</v>
      </c>
      <c r="FQ122">
        <v>0</v>
      </c>
      <c r="FR122">
        <f t="shared" si="194"/>
        <v>0</v>
      </c>
      <c r="FS122">
        <v>0</v>
      </c>
      <c r="FX122">
        <v>90</v>
      </c>
      <c r="FY122">
        <v>45</v>
      </c>
      <c r="GA122" t="s">
        <v>3</v>
      </c>
      <c r="GD122">
        <v>1</v>
      </c>
      <c r="GF122">
        <v>791920663</v>
      </c>
      <c r="GG122">
        <v>2</v>
      </c>
      <c r="GH122">
        <v>1</v>
      </c>
      <c r="GI122">
        <v>4</v>
      </c>
      <c r="GJ122">
        <v>0</v>
      </c>
      <c r="GK122">
        <v>0</v>
      </c>
      <c r="GL122">
        <f t="shared" si="195"/>
        <v>0</v>
      </c>
      <c r="GM122">
        <f t="shared" si="196"/>
        <v>47772.06</v>
      </c>
      <c r="GN122">
        <f t="shared" si="197"/>
        <v>0</v>
      </c>
      <c r="GO122">
        <f t="shared" si="198"/>
        <v>47772.06</v>
      </c>
      <c r="GP122">
        <f t="shared" si="199"/>
        <v>0</v>
      </c>
      <c r="GR122">
        <v>0</v>
      </c>
      <c r="GS122">
        <v>3</v>
      </c>
      <c r="GT122">
        <v>0</v>
      </c>
      <c r="GU122" t="s">
        <v>3</v>
      </c>
      <c r="GV122">
        <f t="shared" si="200"/>
        <v>0</v>
      </c>
      <c r="GW122">
        <v>1</v>
      </c>
      <c r="GX122">
        <f t="shared" si="201"/>
        <v>0</v>
      </c>
      <c r="HA122">
        <v>0</v>
      </c>
      <c r="HB122">
        <v>0</v>
      </c>
      <c r="HC122">
        <f t="shared" si="202"/>
        <v>0</v>
      </c>
      <c r="HE122" t="s">
        <v>3</v>
      </c>
      <c r="HF122" t="s">
        <v>3</v>
      </c>
      <c r="HM122" t="s">
        <v>3</v>
      </c>
      <c r="HN122" t="s">
        <v>3</v>
      </c>
      <c r="HO122" t="s">
        <v>3</v>
      </c>
      <c r="HP122" t="s">
        <v>3</v>
      </c>
      <c r="HQ122" t="s">
        <v>3</v>
      </c>
      <c r="IK122">
        <v>0</v>
      </c>
    </row>
    <row r="123" spans="1:245" x14ac:dyDescent="0.2">
      <c r="A123">
        <v>17</v>
      </c>
      <c r="B123">
        <v>1</v>
      </c>
      <c r="E123" t="s">
        <v>423</v>
      </c>
      <c r="F123" t="s">
        <v>424</v>
      </c>
      <c r="G123" t="s">
        <v>425</v>
      </c>
      <c r="H123" t="s">
        <v>15</v>
      </c>
      <c r="I123">
        <v>0.20351</v>
      </c>
      <c r="J123">
        <v>0</v>
      </c>
      <c r="K123">
        <v>0.20351</v>
      </c>
      <c r="O123">
        <f t="shared" si="168"/>
        <v>14584.74</v>
      </c>
      <c r="P123">
        <f t="shared" si="169"/>
        <v>14584.74</v>
      </c>
      <c r="Q123">
        <f t="shared" si="170"/>
        <v>0</v>
      </c>
      <c r="R123">
        <f t="shared" si="171"/>
        <v>0</v>
      </c>
      <c r="S123">
        <f t="shared" si="172"/>
        <v>0</v>
      </c>
      <c r="T123">
        <f t="shared" si="173"/>
        <v>0</v>
      </c>
      <c r="U123">
        <f t="shared" si="174"/>
        <v>0</v>
      </c>
      <c r="V123">
        <f t="shared" si="175"/>
        <v>0</v>
      </c>
      <c r="W123">
        <f t="shared" si="176"/>
        <v>0</v>
      </c>
      <c r="X123">
        <f t="shared" si="177"/>
        <v>0</v>
      </c>
      <c r="Y123">
        <f t="shared" si="178"/>
        <v>0</v>
      </c>
      <c r="AA123">
        <v>60075934</v>
      </c>
      <c r="AB123">
        <f t="shared" si="179"/>
        <v>7496.44</v>
      </c>
      <c r="AC123">
        <f t="shared" si="180"/>
        <v>7496.44</v>
      </c>
      <c r="AD123">
        <f>ROUND((((ET123)-(EU123))+AE123),2)</f>
        <v>0</v>
      </c>
      <c r="AE123">
        <f t="shared" ref="AE123:AF126" si="207">ROUND((EU123),2)</f>
        <v>0</v>
      </c>
      <c r="AF123">
        <f t="shared" si="207"/>
        <v>0</v>
      </c>
      <c r="AG123">
        <f t="shared" si="181"/>
        <v>0</v>
      </c>
      <c r="AH123">
        <f t="shared" ref="AH123:AI126" si="208">(EW123)</f>
        <v>0</v>
      </c>
      <c r="AI123">
        <f t="shared" si="208"/>
        <v>0</v>
      </c>
      <c r="AJ123">
        <f t="shared" si="182"/>
        <v>0</v>
      </c>
      <c r="AK123">
        <v>7496.44</v>
      </c>
      <c r="AL123">
        <v>7496.44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1</v>
      </c>
      <c r="AW123">
        <v>1</v>
      </c>
      <c r="AZ123">
        <v>1</v>
      </c>
      <c r="BA123">
        <v>1</v>
      </c>
      <c r="BB123">
        <v>1</v>
      </c>
      <c r="BC123">
        <v>9.56</v>
      </c>
      <c r="BD123" t="s">
        <v>3</v>
      </c>
      <c r="BE123" t="s">
        <v>3</v>
      </c>
      <c r="BF123" t="s">
        <v>3</v>
      </c>
      <c r="BG123" t="s">
        <v>3</v>
      </c>
      <c r="BH123">
        <v>3</v>
      </c>
      <c r="BI123">
        <v>1</v>
      </c>
      <c r="BJ123" t="s">
        <v>426</v>
      </c>
      <c r="BM123">
        <v>500001</v>
      </c>
      <c r="BN123">
        <v>0</v>
      </c>
      <c r="BO123" t="s">
        <v>17</v>
      </c>
      <c r="BP123">
        <v>1</v>
      </c>
      <c r="BQ123">
        <v>26</v>
      </c>
      <c r="BR123">
        <v>0</v>
      </c>
      <c r="BS123">
        <v>1</v>
      </c>
      <c r="BT123">
        <v>1</v>
      </c>
      <c r="BU123">
        <v>1</v>
      </c>
      <c r="BV123">
        <v>1</v>
      </c>
      <c r="BW123">
        <v>1</v>
      </c>
      <c r="BX123">
        <v>1</v>
      </c>
      <c r="BY123" t="s">
        <v>3</v>
      </c>
      <c r="BZ123">
        <v>0</v>
      </c>
      <c r="CA123">
        <v>0</v>
      </c>
      <c r="CB123" t="s">
        <v>3</v>
      </c>
      <c r="CE123">
        <v>0</v>
      </c>
      <c r="CF123">
        <v>0</v>
      </c>
      <c r="CG123">
        <v>0</v>
      </c>
      <c r="CM123">
        <v>0</v>
      </c>
      <c r="CN123" t="s">
        <v>3</v>
      </c>
      <c r="CO123">
        <v>0</v>
      </c>
      <c r="CP123">
        <f t="shared" si="183"/>
        <v>14584.74</v>
      </c>
      <c r="CQ123">
        <f t="shared" si="184"/>
        <v>71665.966400000005</v>
      </c>
      <c r="CR123">
        <f t="shared" si="185"/>
        <v>0</v>
      </c>
      <c r="CS123">
        <f t="shared" si="186"/>
        <v>0</v>
      </c>
      <c r="CT123">
        <f t="shared" si="187"/>
        <v>0</v>
      </c>
      <c r="CU123">
        <f t="shared" si="188"/>
        <v>0</v>
      </c>
      <c r="CV123">
        <f t="shared" si="189"/>
        <v>0</v>
      </c>
      <c r="CW123">
        <f t="shared" si="190"/>
        <v>0</v>
      </c>
      <c r="CX123">
        <f t="shared" si="191"/>
        <v>0</v>
      </c>
      <c r="CY123">
        <f t="shared" si="192"/>
        <v>0</v>
      </c>
      <c r="CZ123">
        <f t="shared" si="193"/>
        <v>0</v>
      </c>
      <c r="DC123" t="s">
        <v>3</v>
      </c>
      <c r="DD123" t="s">
        <v>3</v>
      </c>
      <c r="DE123" t="s">
        <v>3</v>
      </c>
      <c r="DF123" t="s">
        <v>3</v>
      </c>
      <c r="DG123" t="s">
        <v>3</v>
      </c>
      <c r="DH123" t="s">
        <v>3</v>
      </c>
      <c r="DI123" t="s">
        <v>3</v>
      </c>
      <c r="DJ123" t="s">
        <v>3</v>
      </c>
      <c r="DK123" t="s">
        <v>3</v>
      </c>
      <c r="DL123" t="s">
        <v>3</v>
      </c>
      <c r="DM123" t="s">
        <v>3</v>
      </c>
      <c r="DN123">
        <v>0</v>
      </c>
      <c r="DO123">
        <v>0</v>
      </c>
      <c r="DP123">
        <v>1</v>
      </c>
      <c r="DQ123">
        <v>1</v>
      </c>
      <c r="DU123">
        <v>1009</v>
      </c>
      <c r="DV123" t="s">
        <v>15</v>
      </c>
      <c r="DW123" t="s">
        <v>15</v>
      </c>
      <c r="DX123">
        <v>1000</v>
      </c>
      <c r="DZ123" t="s">
        <v>3</v>
      </c>
      <c r="EA123" t="s">
        <v>3</v>
      </c>
      <c r="EB123" t="s">
        <v>3</v>
      </c>
      <c r="EC123" t="s">
        <v>3</v>
      </c>
      <c r="EE123">
        <v>48890661</v>
      </c>
      <c r="EF123">
        <v>26</v>
      </c>
      <c r="EG123" t="s">
        <v>45</v>
      </c>
      <c r="EH123">
        <v>0</v>
      </c>
      <c r="EI123" t="s">
        <v>3</v>
      </c>
      <c r="EJ123">
        <v>1</v>
      </c>
      <c r="EK123">
        <v>500001</v>
      </c>
      <c r="EL123" t="s">
        <v>124</v>
      </c>
      <c r="EM123" t="s">
        <v>125</v>
      </c>
      <c r="EO123" t="s">
        <v>3</v>
      </c>
      <c r="EQ123">
        <v>0</v>
      </c>
      <c r="ER123">
        <v>7496.44</v>
      </c>
      <c r="ES123">
        <v>7496.44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5</v>
      </c>
      <c r="FC123">
        <v>0</v>
      </c>
      <c r="FD123">
        <v>18</v>
      </c>
      <c r="FF123">
        <v>71666</v>
      </c>
      <c r="FQ123">
        <v>0</v>
      </c>
      <c r="FR123">
        <f t="shared" si="194"/>
        <v>0</v>
      </c>
      <c r="FS123">
        <v>0</v>
      </c>
      <c r="FX123">
        <v>0</v>
      </c>
      <c r="FY123">
        <v>0</v>
      </c>
      <c r="GA123" t="s">
        <v>427</v>
      </c>
      <c r="GD123">
        <v>1</v>
      </c>
      <c r="GF123">
        <v>2121959860</v>
      </c>
      <c r="GG123">
        <v>2</v>
      </c>
      <c r="GH123">
        <v>3</v>
      </c>
      <c r="GI123">
        <v>4</v>
      </c>
      <c r="GJ123">
        <v>0</v>
      </c>
      <c r="GK123">
        <v>0</v>
      </c>
      <c r="GL123">
        <f t="shared" si="195"/>
        <v>0</v>
      </c>
      <c r="GM123">
        <f t="shared" si="196"/>
        <v>14584.74</v>
      </c>
      <c r="GN123">
        <f t="shared" si="197"/>
        <v>14584.74</v>
      </c>
      <c r="GO123">
        <f t="shared" si="198"/>
        <v>0</v>
      </c>
      <c r="GP123">
        <f t="shared" si="199"/>
        <v>0</v>
      </c>
      <c r="GR123">
        <v>1</v>
      </c>
      <c r="GS123">
        <v>1</v>
      </c>
      <c r="GT123">
        <v>0</v>
      </c>
      <c r="GU123" t="s">
        <v>3</v>
      </c>
      <c r="GV123">
        <f t="shared" si="200"/>
        <v>0</v>
      </c>
      <c r="GW123">
        <v>1</v>
      </c>
      <c r="GX123">
        <f t="shared" si="201"/>
        <v>0</v>
      </c>
      <c r="HA123">
        <v>0</v>
      </c>
      <c r="HB123">
        <v>0</v>
      </c>
      <c r="HC123">
        <f t="shared" si="202"/>
        <v>0</v>
      </c>
      <c r="HE123" t="s">
        <v>127</v>
      </c>
      <c r="HF123" t="s">
        <v>127</v>
      </c>
      <c r="HM123" t="s">
        <v>3</v>
      </c>
      <c r="HN123" t="s">
        <v>3</v>
      </c>
      <c r="HO123" t="s">
        <v>3</v>
      </c>
      <c r="HP123" t="s">
        <v>3</v>
      </c>
      <c r="HQ123" t="s">
        <v>3</v>
      </c>
      <c r="IK123">
        <v>0</v>
      </c>
    </row>
    <row r="124" spans="1:245" x14ac:dyDescent="0.2">
      <c r="A124">
        <v>17</v>
      </c>
      <c r="B124">
        <v>1</v>
      </c>
      <c r="E124" t="s">
        <v>428</v>
      </c>
      <c r="F124" t="s">
        <v>429</v>
      </c>
      <c r="G124" t="s">
        <v>430</v>
      </c>
      <c r="H124" t="s">
        <v>15</v>
      </c>
      <c r="I124">
        <v>1.9220000000000001E-2</v>
      </c>
      <c r="J124">
        <v>0</v>
      </c>
      <c r="K124">
        <v>1.9220000000000001E-2</v>
      </c>
      <c r="O124">
        <f t="shared" si="168"/>
        <v>1345.4</v>
      </c>
      <c r="P124">
        <f t="shared" si="169"/>
        <v>1345.4</v>
      </c>
      <c r="Q124">
        <f t="shared" si="170"/>
        <v>0</v>
      </c>
      <c r="R124">
        <f t="shared" si="171"/>
        <v>0</v>
      </c>
      <c r="S124">
        <f t="shared" si="172"/>
        <v>0</v>
      </c>
      <c r="T124">
        <f t="shared" si="173"/>
        <v>0</v>
      </c>
      <c r="U124">
        <f t="shared" si="174"/>
        <v>0</v>
      </c>
      <c r="V124">
        <f t="shared" si="175"/>
        <v>0</v>
      </c>
      <c r="W124">
        <f t="shared" si="176"/>
        <v>0</v>
      </c>
      <c r="X124">
        <f t="shared" si="177"/>
        <v>0</v>
      </c>
      <c r="Y124">
        <f t="shared" si="178"/>
        <v>0</v>
      </c>
      <c r="AA124">
        <v>60075934</v>
      </c>
      <c r="AB124">
        <f t="shared" si="179"/>
        <v>7322.18</v>
      </c>
      <c r="AC124">
        <f t="shared" si="180"/>
        <v>7322.18</v>
      </c>
      <c r="AD124">
        <f>ROUND((((ET124)-(EU124))+AE124),2)</f>
        <v>0</v>
      </c>
      <c r="AE124">
        <f t="shared" si="207"/>
        <v>0</v>
      </c>
      <c r="AF124">
        <f t="shared" si="207"/>
        <v>0</v>
      </c>
      <c r="AG124">
        <f t="shared" si="181"/>
        <v>0</v>
      </c>
      <c r="AH124">
        <f t="shared" si="208"/>
        <v>0</v>
      </c>
      <c r="AI124">
        <f t="shared" si="208"/>
        <v>0</v>
      </c>
      <c r="AJ124">
        <f t="shared" si="182"/>
        <v>0</v>
      </c>
      <c r="AK124">
        <v>7322.18</v>
      </c>
      <c r="AL124">
        <v>7322.18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1</v>
      </c>
      <c r="AW124">
        <v>1</v>
      </c>
      <c r="AZ124">
        <v>1</v>
      </c>
      <c r="BA124">
        <v>1</v>
      </c>
      <c r="BB124">
        <v>1</v>
      </c>
      <c r="BC124">
        <v>9.56</v>
      </c>
      <c r="BD124" t="s">
        <v>3</v>
      </c>
      <c r="BE124" t="s">
        <v>3</v>
      </c>
      <c r="BF124" t="s">
        <v>3</v>
      </c>
      <c r="BG124" t="s">
        <v>3</v>
      </c>
      <c r="BH124">
        <v>3</v>
      </c>
      <c r="BI124">
        <v>1</v>
      </c>
      <c r="BJ124" t="s">
        <v>431</v>
      </c>
      <c r="BM124">
        <v>500001</v>
      </c>
      <c r="BN124">
        <v>0</v>
      </c>
      <c r="BO124" t="s">
        <v>17</v>
      </c>
      <c r="BP124">
        <v>1</v>
      </c>
      <c r="BQ124">
        <v>26</v>
      </c>
      <c r="BR124">
        <v>0</v>
      </c>
      <c r="BS124">
        <v>1</v>
      </c>
      <c r="BT124">
        <v>1</v>
      </c>
      <c r="BU124">
        <v>1</v>
      </c>
      <c r="BV124">
        <v>1</v>
      </c>
      <c r="BW124">
        <v>1</v>
      </c>
      <c r="BX124">
        <v>1</v>
      </c>
      <c r="BY124" t="s">
        <v>3</v>
      </c>
      <c r="BZ124">
        <v>0</v>
      </c>
      <c r="CA124">
        <v>0</v>
      </c>
      <c r="CB124" t="s">
        <v>3</v>
      </c>
      <c r="CE124">
        <v>0</v>
      </c>
      <c r="CF124">
        <v>0</v>
      </c>
      <c r="CG124">
        <v>0</v>
      </c>
      <c r="CM124">
        <v>0</v>
      </c>
      <c r="CN124" t="s">
        <v>3</v>
      </c>
      <c r="CO124">
        <v>0</v>
      </c>
      <c r="CP124">
        <f t="shared" si="183"/>
        <v>1345.4</v>
      </c>
      <c r="CQ124">
        <f t="shared" si="184"/>
        <v>70000.040800000002</v>
      </c>
      <c r="CR124">
        <f t="shared" si="185"/>
        <v>0</v>
      </c>
      <c r="CS124">
        <f t="shared" si="186"/>
        <v>0</v>
      </c>
      <c r="CT124">
        <f t="shared" si="187"/>
        <v>0</v>
      </c>
      <c r="CU124">
        <f t="shared" si="188"/>
        <v>0</v>
      </c>
      <c r="CV124">
        <f t="shared" si="189"/>
        <v>0</v>
      </c>
      <c r="CW124">
        <f t="shared" si="190"/>
        <v>0</v>
      </c>
      <c r="CX124">
        <f t="shared" si="191"/>
        <v>0</v>
      </c>
      <c r="CY124">
        <f t="shared" si="192"/>
        <v>0</v>
      </c>
      <c r="CZ124">
        <f t="shared" si="193"/>
        <v>0</v>
      </c>
      <c r="DC124" t="s">
        <v>3</v>
      </c>
      <c r="DD124" t="s">
        <v>3</v>
      </c>
      <c r="DE124" t="s">
        <v>3</v>
      </c>
      <c r="DF124" t="s">
        <v>3</v>
      </c>
      <c r="DG124" t="s">
        <v>3</v>
      </c>
      <c r="DH124" t="s">
        <v>3</v>
      </c>
      <c r="DI124" t="s">
        <v>3</v>
      </c>
      <c r="DJ124" t="s">
        <v>3</v>
      </c>
      <c r="DK124" t="s">
        <v>3</v>
      </c>
      <c r="DL124" t="s">
        <v>3</v>
      </c>
      <c r="DM124" t="s">
        <v>3</v>
      </c>
      <c r="DN124">
        <v>0</v>
      </c>
      <c r="DO124">
        <v>0</v>
      </c>
      <c r="DP124">
        <v>1</v>
      </c>
      <c r="DQ124">
        <v>1</v>
      </c>
      <c r="DU124">
        <v>1009</v>
      </c>
      <c r="DV124" t="s">
        <v>15</v>
      </c>
      <c r="DW124" t="s">
        <v>15</v>
      </c>
      <c r="DX124">
        <v>1000</v>
      </c>
      <c r="DZ124" t="s">
        <v>3</v>
      </c>
      <c r="EA124" t="s">
        <v>3</v>
      </c>
      <c r="EB124" t="s">
        <v>3</v>
      </c>
      <c r="EC124" t="s">
        <v>3</v>
      </c>
      <c r="EE124">
        <v>48890661</v>
      </c>
      <c r="EF124">
        <v>26</v>
      </c>
      <c r="EG124" t="s">
        <v>45</v>
      </c>
      <c r="EH124">
        <v>0</v>
      </c>
      <c r="EI124" t="s">
        <v>3</v>
      </c>
      <c r="EJ124">
        <v>1</v>
      </c>
      <c r="EK124">
        <v>500001</v>
      </c>
      <c r="EL124" t="s">
        <v>124</v>
      </c>
      <c r="EM124" t="s">
        <v>125</v>
      </c>
      <c r="EO124" t="s">
        <v>3</v>
      </c>
      <c r="EQ124">
        <v>0</v>
      </c>
      <c r="ER124">
        <v>7322.18</v>
      </c>
      <c r="ES124">
        <v>7322.18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5</v>
      </c>
      <c r="FC124">
        <v>0</v>
      </c>
      <c r="FD124">
        <v>18</v>
      </c>
      <c r="FF124">
        <v>70000</v>
      </c>
      <c r="FQ124">
        <v>0</v>
      </c>
      <c r="FR124">
        <f t="shared" si="194"/>
        <v>0</v>
      </c>
      <c r="FS124">
        <v>0</v>
      </c>
      <c r="FX124">
        <v>0</v>
      </c>
      <c r="FY124">
        <v>0</v>
      </c>
      <c r="GA124" t="s">
        <v>411</v>
      </c>
      <c r="GD124">
        <v>1</v>
      </c>
      <c r="GF124">
        <v>-1832986346</v>
      </c>
      <c r="GG124">
        <v>2</v>
      </c>
      <c r="GH124">
        <v>3</v>
      </c>
      <c r="GI124">
        <v>4</v>
      </c>
      <c r="GJ124">
        <v>0</v>
      </c>
      <c r="GK124">
        <v>0</v>
      </c>
      <c r="GL124">
        <f t="shared" si="195"/>
        <v>0</v>
      </c>
      <c r="GM124">
        <f t="shared" si="196"/>
        <v>1345.4</v>
      </c>
      <c r="GN124">
        <f t="shared" si="197"/>
        <v>1345.4</v>
      </c>
      <c r="GO124">
        <f t="shared" si="198"/>
        <v>0</v>
      </c>
      <c r="GP124">
        <f t="shared" si="199"/>
        <v>0</v>
      </c>
      <c r="GR124">
        <v>1</v>
      </c>
      <c r="GS124">
        <v>1</v>
      </c>
      <c r="GT124">
        <v>0</v>
      </c>
      <c r="GU124" t="s">
        <v>3</v>
      </c>
      <c r="GV124">
        <f t="shared" si="200"/>
        <v>0</v>
      </c>
      <c r="GW124">
        <v>1</v>
      </c>
      <c r="GX124">
        <f t="shared" si="201"/>
        <v>0</v>
      </c>
      <c r="HA124">
        <v>0</v>
      </c>
      <c r="HB124">
        <v>0</v>
      </c>
      <c r="HC124">
        <f t="shared" si="202"/>
        <v>0</v>
      </c>
      <c r="HE124" t="s">
        <v>127</v>
      </c>
      <c r="HF124" t="s">
        <v>127</v>
      </c>
      <c r="HM124" t="s">
        <v>3</v>
      </c>
      <c r="HN124" t="s">
        <v>3</v>
      </c>
      <c r="HO124" t="s">
        <v>3</v>
      </c>
      <c r="HP124" t="s">
        <v>3</v>
      </c>
      <c r="HQ124" t="s">
        <v>3</v>
      </c>
      <c r="IK124">
        <v>0</v>
      </c>
    </row>
    <row r="125" spans="1:245" x14ac:dyDescent="0.2">
      <c r="A125">
        <v>17</v>
      </c>
      <c r="B125">
        <v>1</v>
      </c>
      <c r="E125" t="s">
        <v>432</v>
      </c>
      <c r="F125" t="s">
        <v>433</v>
      </c>
      <c r="G125" t="s">
        <v>434</v>
      </c>
      <c r="H125" t="s">
        <v>15</v>
      </c>
      <c r="I125">
        <v>2.8049999999999999E-2</v>
      </c>
      <c r="J125">
        <v>0</v>
      </c>
      <c r="K125">
        <v>2.8049999999999999E-2</v>
      </c>
      <c r="O125">
        <f t="shared" si="168"/>
        <v>1907.4</v>
      </c>
      <c r="P125">
        <f t="shared" si="169"/>
        <v>1907.4</v>
      </c>
      <c r="Q125">
        <f t="shared" si="170"/>
        <v>0</v>
      </c>
      <c r="R125">
        <f t="shared" si="171"/>
        <v>0</v>
      </c>
      <c r="S125">
        <f t="shared" si="172"/>
        <v>0</v>
      </c>
      <c r="T125">
        <f t="shared" si="173"/>
        <v>0</v>
      </c>
      <c r="U125">
        <f t="shared" si="174"/>
        <v>0</v>
      </c>
      <c r="V125">
        <f t="shared" si="175"/>
        <v>0</v>
      </c>
      <c r="W125">
        <f t="shared" si="176"/>
        <v>0</v>
      </c>
      <c r="X125">
        <f t="shared" si="177"/>
        <v>0</v>
      </c>
      <c r="Y125">
        <f t="shared" si="178"/>
        <v>0</v>
      </c>
      <c r="AA125">
        <v>60075934</v>
      </c>
      <c r="AB125">
        <f t="shared" si="179"/>
        <v>7112.97</v>
      </c>
      <c r="AC125">
        <f t="shared" si="180"/>
        <v>7112.97</v>
      </c>
      <c r="AD125">
        <f>ROUND((((ET125)-(EU125))+AE125),2)</f>
        <v>0</v>
      </c>
      <c r="AE125">
        <f t="shared" si="207"/>
        <v>0</v>
      </c>
      <c r="AF125">
        <f t="shared" si="207"/>
        <v>0</v>
      </c>
      <c r="AG125">
        <f t="shared" si="181"/>
        <v>0</v>
      </c>
      <c r="AH125">
        <f t="shared" si="208"/>
        <v>0</v>
      </c>
      <c r="AI125">
        <f t="shared" si="208"/>
        <v>0</v>
      </c>
      <c r="AJ125">
        <f t="shared" si="182"/>
        <v>0</v>
      </c>
      <c r="AK125">
        <v>7112.97</v>
      </c>
      <c r="AL125">
        <v>7112.97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1</v>
      </c>
      <c r="AW125">
        <v>1</v>
      </c>
      <c r="AZ125">
        <v>1</v>
      </c>
      <c r="BA125">
        <v>1</v>
      </c>
      <c r="BB125">
        <v>1</v>
      </c>
      <c r="BC125">
        <v>9.56</v>
      </c>
      <c r="BD125" t="s">
        <v>3</v>
      </c>
      <c r="BE125" t="s">
        <v>3</v>
      </c>
      <c r="BF125" t="s">
        <v>3</v>
      </c>
      <c r="BG125" t="s">
        <v>3</v>
      </c>
      <c r="BH125">
        <v>3</v>
      </c>
      <c r="BI125">
        <v>1</v>
      </c>
      <c r="BJ125" t="s">
        <v>435</v>
      </c>
      <c r="BM125">
        <v>500001</v>
      </c>
      <c r="BN125">
        <v>0</v>
      </c>
      <c r="BO125" t="s">
        <v>17</v>
      </c>
      <c r="BP125">
        <v>1</v>
      </c>
      <c r="BQ125">
        <v>26</v>
      </c>
      <c r="BR125">
        <v>0</v>
      </c>
      <c r="BS125">
        <v>1</v>
      </c>
      <c r="BT125">
        <v>1</v>
      </c>
      <c r="BU125">
        <v>1</v>
      </c>
      <c r="BV125">
        <v>1</v>
      </c>
      <c r="BW125">
        <v>1</v>
      </c>
      <c r="BX125">
        <v>1</v>
      </c>
      <c r="BY125" t="s">
        <v>3</v>
      </c>
      <c r="BZ125">
        <v>0</v>
      </c>
      <c r="CA125">
        <v>0</v>
      </c>
      <c r="CB125" t="s">
        <v>3</v>
      </c>
      <c r="CE125">
        <v>0</v>
      </c>
      <c r="CF125">
        <v>0</v>
      </c>
      <c r="CG125">
        <v>0</v>
      </c>
      <c r="CM125">
        <v>0</v>
      </c>
      <c r="CN125" t="s">
        <v>3</v>
      </c>
      <c r="CO125">
        <v>0</v>
      </c>
      <c r="CP125">
        <f t="shared" si="183"/>
        <v>1907.4</v>
      </c>
      <c r="CQ125">
        <f t="shared" si="184"/>
        <v>67999.993200000012</v>
      </c>
      <c r="CR125">
        <f t="shared" si="185"/>
        <v>0</v>
      </c>
      <c r="CS125">
        <f t="shared" si="186"/>
        <v>0</v>
      </c>
      <c r="CT125">
        <f t="shared" si="187"/>
        <v>0</v>
      </c>
      <c r="CU125">
        <f t="shared" si="188"/>
        <v>0</v>
      </c>
      <c r="CV125">
        <f t="shared" si="189"/>
        <v>0</v>
      </c>
      <c r="CW125">
        <f t="shared" si="190"/>
        <v>0</v>
      </c>
      <c r="CX125">
        <f t="shared" si="191"/>
        <v>0</v>
      </c>
      <c r="CY125">
        <f t="shared" si="192"/>
        <v>0</v>
      </c>
      <c r="CZ125">
        <f t="shared" si="193"/>
        <v>0</v>
      </c>
      <c r="DC125" t="s">
        <v>3</v>
      </c>
      <c r="DD125" t="s">
        <v>3</v>
      </c>
      <c r="DE125" t="s">
        <v>3</v>
      </c>
      <c r="DF125" t="s">
        <v>3</v>
      </c>
      <c r="DG125" t="s">
        <v>3</v>
      </c>
      <c r="DH125" t="s">
        <v>3</v>
      </c>
      <c r="DI125" t="s">
        <v>3</v>
      </c>
      <c r="DJ125" t="s">
        <v>3</v>
      </c>
      <c r="DK125" t="s">
        <v>3</v>
      </c>
      <c r="DL125" t="s">
        <v>3</v>
      </c>
      <c r="DM125" t="s">
        <v>3</v>
      </c>
      <c r="DN125">
        <v>0</v>
      </c>
      <c r="DO125">
        <v>0</v>
      </c>
      <c r="DP125">
        <v>1</v>
      </c>
      <c r="DQ125">
        <v>1</v>
      </c>
      <c r="DU125">
        <v>1009</v>
      </c>
      <c r="DV125" t="s">
        <v>15</v>
      </c>
      <c r="DW125" t="s">
        <v>15</v>
      </c>
      <c r="DX125">
        <v>1000</v>
      </c>
      <c r="DZ125" t="s">
        <v>3</v>
      </c>
      <c r="EA125" t="s">
        <v>3</v>
      </c>
      <c r="EB125" t="s">
        <v>3</v>
      </c>
      <c r="EC125" t="s">
        <v>3</v>
      </c>
      <c r="EE125">
        <v>48890661</v>
      </c>
      <c r="EF125">
        <v>26</v>
      </c>
      <c r="EG125" t="s">
        <v>45</v>
      </c>
      <c r="EH125">
        <v>0</v>
      </c>
      <c r="EI125" t="s">
        <v>3</v>
      </c>
      <c r="EJ125">
        <v>1</v>
      </c>
      <c r="EK125">
        <v>500001</v>
      </c>
      <c r="EL125" t="s">
        <v>124</v>
      </c>
      <c r="EM125" t="s">
        <v>125</v>
      </c>
      <c r="EO125" t="s">
        <v>3</v>
      </c>
      <c r="EQ125">
        <v>0</v>
      </c>
      <c r="ER125">
        <v>7112.97</v>
      </c>
      <c r="ES125">
        <v>7112.97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5</v>
      </c>
      <c r="FC125">
        <v>0</v>
      </c>
      <c r="FD125">
        <v>18</v>
      </c>
      <c r="FF125">
        <v>68000</v>
      </c>
      <c r="FQ125">
        <v>0</v>
      </c>
      <c r="FR125">
        <f t="shared" si="194"/>
        <v>0</v>
      </c>
      <c r="FS125">
        <v>0</v>
      </c>
      <c r="FX125">
        <v>0</v>
      </c>
      <c r="FY125">
        <v>0</v>
      </c>
      <c r="GA125" t="s">
        <v>436</v>
      </c>
      <c r="GD125">
        <v>1</v>
      </c>
      <c r="GF125">
        <v>-1742863280</v>
      </c>
      <c r="GG125">
        <v>2</v>
      </c>
      <c r="GH125">
        <v>3</v>
      </c>
      <c r="GI125">
        <v>4</v>
      </c>
      <c r="GJ125">
        <v>0</v>
      </c>
      <c r="GK125">
        <v>0</v>
      </c>
      <c r="GL125">
        <f t="shared" si="195"/>
        <v>0</v>
      </c>
      <c r="GM125">
        <f t="shared" si="196"/>
        <v>1907.4</v>
      </c>
      <c r="GN125">
        <f t="shared" si="197"/>
        <v>1907.4</v>
      </c>
      <c r="GO125">
        <f t="shared" si="198"/>
        <v>0</v>
      </c>
      <c r="GP125">
        <f t="shared" si="199"/>
        <v>0</v>
      </c>
      <c r="GR125">
        <v>1</v>
      </c>
      <c r="GS125">
        <v>1</v>
      </c>
      <c r="GT125">
        <v>0</v>
      </c>
      <c r="GU125" t="s">
        <v>3</v>
      </c>
      <c r="GV125">
        <f t="shared" si="200"/>
        <v>0</v>
      </c>
      <c r="GW125">
        <v>1</v>
      </c>
      <c r="GX125">
        <f t="shared" si="201"/>
        <v>0</v>
      </c>
      <c r="HA125">
        <v>0</v>
      </c>
      <c r="HB125">
        <v>0</v>
      </c>
      <c r="HC125">
        <f t="shared" si="202"/>
        <v>0</v>
      </c>
      <c r="HE125" t="s">
        <v>127</v>
      </c>
      <c r="HF125" t="s">
        <v>127</v>
      </c>
      <c r="HM125" t="s">
        <v>3</v>
      </c>
      <c r="HN125" t="s">
        <v>3</v>
      </c>
      <c r="HO125" t="s">
        <v>3</v>
      </c>
      <c r="HP125" t="s">
        <v>3</v>
      </c>
      <c r="HQ125" t="s">
        <v>3</v>
      </c>
      <c r="IK125">
        <v>0</v>
      </c>
    </row>
    <row r="126" spans="1:245" x14ac:dyDescent="0.2">
      <c r="A126">
        <v>17</v>
      </c>
      <c r="B126">
        <v>1</v>
      </c>
      <c r="E126" t="s">
        <v>437</v>
      </c>
      <c r="F126" t="s">
        <v>438</v>
      </c>
      <c r="G126" t="s">
        <v>439</v>
      </c>
      <c r="H126" t="s">
        <v>15</v>
      </c>
      <c r="I126">
        <v>5.7792000000000003E-2</v>
      </c>
      <c r="J126">
        <v>0</v>
      </c>
      <c r="K126">
        <v>5.7792000000000003E-2</v>
      </c>
      <c r="O126">
        <f t="shared" si="168"/>
        <v>5706.96</v>
      </c>
      <c r="P126">
        <f t="shared" si="169"/>
        <v>5706.96</v>
      </c>
      <c r="Q126">
        <f t="shared" si="170"/>
        <v>0</v>
      </c>
      <c r="R126">
        <f t="shared" si="171"/>
        <v>0</v>
      </c>
      <c r="S126">
        <f t="shared" si="172"/>
        <v>0</v>
      </c>
      <c r="T126">
        <f t="shared" si="173"/>
        <v>0</v>
      </c>
      <c r="U126">
        <f t="shared" si="174"/>
        <v>0</v>
      </c>
      <c r="V126">
        <f t="shared" si="175"/>
        <v>0</v>
      </c>
      <c r="W126">
        <f t="shared" si="176"/>
        <v>0</v>
      </c>
      <c r="X126">
        <f t="shared" si="177"/>
        <v>0</v>
      </c>
      <c r="Y126">
        <f t="shared" si="178"/>
        <v>0</v>
      </c>
      <c r="AA126">
        <v>60075934</v>
      </c>
      <c r="AB126">
        <f t="shared" si="179"/>
        <v>10329.5</v>
      </c>
      <c r="AC126">
        <f t="shared" si="180"/>
        <v>10329.5</v>
      </c>
      <c r="AD126">
        <f>ROUND((((ET126)-(EU126))+AE126),2)</f>
        <v>0</v>
      </c>
      <c r="AE126">
        <f t="shared" si="207"/>
        <v>0</v>
      </c>
      <c r="AF126">
        <f t="shared" si="207"/>
        <v>0</v>
      </c>
      <c r="AG126">
        <f t="shared" si="181"/>
        <v>0</v>
      </c>
      <c r="AH126">
        <f t="shared" si="208"/>
        <v>0</v>
      </c>
      <c r="AI126">
        <f t="shared" si="208"/>
        <v>0</v>
      </c>
      <c r="AJ126">
        <f t="shared" si="182"/>
        <v>0</v>
      </c>
      <c r="AK126">
        <v>10329.5</v>
      </c>
      <c r="AL126">
        <v>10329.5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1</v>
      </c>
      <c r="AW126">
        <v>1</v>
      </c>
      <c r="AZ126">
        <v>1</v>
      </c>
      <c r="BA126">
        <v>1</v>
      </c>
      <c r="BB126">
        <v>1</v>
      </c>
      <c r="BC126">
        <v>9.56</v>
      </c>
      <c r="BD126" t="s">
        <v>3</v>
      </c>
      <c r="BE126" t="s">
        <v>3</v>
      </c>
      <c r="BF126" t="s">
        <v>3</v>
      </c>
      <c r="BG126" t="s">
        <v>3</v>
      </c>
      <c r="BH126">
        <v>3</v>
      </c>
      <c r="BI126">
        <v>1</v>
      </c>
      <c r="BJ126" t="s">
        <v>440</v>
      </c>
      <c r="BM126">
        <v>500001</v>
      </c>
      <c r="BN126">
        <v>0</v>
      </c>
      <c r="BO126" t="s">
        <v>17</v>
      </c>
      <c r="BP126">
        <v>1</v>
      </c>
      <c r="BQ126">
        <v>26</v>
      </c>
      <c r="BR126">
        <v>0</v>
      </c>
      <c r="BS126">
        <v>1</v>
      </c>
      <c r="BT126">
        <v>1</v>
      </c>
      <c r="BU126">
        <v>1</v>
      </c>
      <c r="BV126">
        <v>1</v>
      </c>
      <c r="BW126">
        <v>1</v>
      </c>
      <c r="BX126">
        <v>1</v>
      </c>
      <c r="BY126" t="s">
        <v>3</v>
      </c>
      <c r="BZ126">
        <v>0</v>
      </c>
      <c r="CA126">
        <v>0</v>
      </c>
      <c r="CB126" t="s">
        <v>3</v>
      </c>
      <c r="CE126">
        <v>0</v>
      </c>
      <c r="CF126">
        <v>0</v>
      </c>
      <c r="CG126">
        <v>0</v>
      </c>
      <c r="CM126">
        <v>0</v>
      </c>
      <c r="CN126" t="s">
        <v>3</v>
      </c>
      <c r="CO126">
        <v>0</v>
      </c>
      <c r="CP126">
        <f t="shared" si="183"/>
        <v>5706.96</v>
      </c>
      <c r="CQ126">
        <f t="shared" si="184"/>
        <v>98750.02</v>
      </c>
      <c r="CR126">
        <f t="shared" si="185"/>
        <v>0</v>
      </c>
      <c r="CS126">
        <f t="shared" si="186"/>
        <v>0</v>
      </c>
      <c r="CT126">
        <f t="shared" si="187"/>
        <v>0</v>
      </c>
      <c r="CU126">
        <f t="shared" si="188"/>
        <v>0</v>
      </c>
      <c r="CV126">
        <f t="shared" si="189"/>
        <v>0</v>
      </c>
      <c r="CW126">
        <f t="shared" si="190"/>
        <v>0</v>
      </c>
      <c r="CX126">
        <f t="shared" si="191"/>
        <v>0</v>
      </c>
      <c r="CY126">
        <f t="shared" si="192"/>
        <v>0</v>
      </c>
      <c r="CZ126">
        <f t="shared" si="193"/>
        <v>0</v>
      </c>
      <c r="DC126" t="s">
        <v>3</v>
      </c>
      <c r="DD126" t="s">
        <v>3</v>
      </c>
      <c r="DE126" t="s">
        <v>3</v>
      </c>
      <c r="DF126" t="s">
        <v>3</v>
      </c>
      <c r="DG126" t="s">
        <v>3</v>
      </c>
      <c r="DH126" t="s">
        <v>3</v>
      </c>
      <c r="DI126" t="s">
        <v>3</v>
      </c>
      <c r="DJ126" t="s">
        <v>3</v>
      </c>
      <c r="DK126" t="s">
        <v>3</v>
      </c>
      <c r="DL126" t="s">
        <v>3</v>
      </c>
      <c r="DM126" t="s">
        <v>3</v>
      </c>
      <c r="DN126">
        <v>0</v>
      </c>
      <c r="DO126">
        <v>0</v>
      </c>
      <c r="DP126">
        <v>1</v>
      </c>
      <c r="DQ126">
        <v>1</v>
      </c>
      <c r="DU126">
        <v>1009</v>
      </c>
      <c r="DV126" t="s">
        <v>15</v>
      </c>
      <c r="DW126" t="s">
        <v>15</v>
      </c>
      <c r="DX126">
        <v>1000</v>
      </c>
      <c r="DZ126" t="s">
        <v>3</v>
      </c>
      <c r="EA126" t="s">
        <v>3</v>
      </c>
      <c r="EB126" t="s">
        <v>3</v>
      </c>
      <c r="EC126" t="s">
        <v>3</v>
      </c>
      <c r="EE126">
        <v>48890661</v>
      </c>
      <c r="EF126">
        <v>26</v>
      </c>
      <c r="EG126" t="s">
        <v>45</v>
      </c>
      <c r="EH126">
        <v>0</v>
      </c>
      <c r="EI126" t="s">
        <v>3</v>
      </c>
      <c r="EJ126">
        <v>1</v>
      </c>
      <c r="EK126">
        <v>500001</v>
      </c>
      <c r="EL126" t="s">
        <v>124</v>
      </c>
      <c r="EM126" t="s">
        <v>125</v>
      </c>
      <c r="EO126" t="s">
        <v>3</v>
      </c>
      <c r="EQ126">
        <v>0</v>
      </c>
      <c r="ER126">
        <v>10329.5</v>
      </c>
      <c r="ES126">
        <v>10329.5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5</v>
      </c>
      <c r="FC126">
        <v>0</v>
      </c>
      <c r="FD126">
        <v>18</v>
      </c>
      <c r="FF126">
        <v>98750</v>
      </c>
      <c r="FQ126">
        <v>0</v>
      </c>
      <c r="FR126">
        <f t="shared" si="194"/>
        <v>0</v>
      </c>
      <c r="FS126">
        <v>0</v>
      </c>
      <c r="FX126">
        <v>0</v>
      </c>
      <c r="FY126">
        <v>0</v>
      </c>
      <c r="GA126" t="s">
        <v>441</v>
      </c>
      <c r="GD126">
        <v>1</v>
      </c>
      <c r="GF126">
        <v>-2075982014</v>
      </c>
      <c r="GG126">
        <v>2</v>
      </c>
      <c r="GH126">
        <v>3</v>
      </c>
      <c r="GI126">
        <v>4</v>
      </c>
      <c r="GJ126">
        <v>0</v>
      </c>
      <c r="GK126">
        <v>0</v>
      </c>
      <c r="GL126">
        <f t="shared" si="195"/>
        <v>0</v>
      </c>
      <c r="GM126">
        <f t="shared" si="196"/>
        <v>5706.96</v>
      </c>
      <c r="GN126">
        <f t="shared" si="197"/>
        <v>5706.96</v>
      </c>
      <c r="GO126">
        <f t="shared" si="198"/>
        <v>0</v>
      </c>
      <c r="GP126">
        <f t="shared" si="199"/>
        <v>0</v>
      </c>
      <c r="GR126">
        <v>1</v>
      </c>
      <c r="GS126">
        <v>1</v>
      </c>
      <c r="GT126">
        <v>0</v>
      </c>
      <c r="GU126" t="s">
        <v>3</v>
      </c>
      <c r="GV126">
        <f t="shared" si="200"/>
        <v>0</v>
      </c>
      <c r="GW126">
        <v>1</v>
      </c>
      <c r="GX126">
        <f t="shared" si="201"/>
        <v>0</v>
      </c>
      <c r="HA126">
        <v>0</v>
      </c>
      <c r="HB126">
        <v>0</v>
      </c>
      <c r="HC126">
        <f t="shared" si="202"/>
        <v>0</v>
      </c>
      <c r="HE126" t="s">
        <v>127</v>
      </c>
      <c r="HF126" t="s">
        <v>127</v>
      </c>
      <c r="HM126" t="s">
        <v>3</v>
      </c>
      <c r="HN126" t="s">
        <v>3</v>
      </c>
      <c r="HO126" t="s">
        <v>3</v>
      </c>
      <c r="HP126" t="s">
        <v>3</v>
      </c>
      <c r="HQ126" t="s">
        <v>3</v>
      </c>
      <c r="IK126">
        <v>0</v>
      </c>
    </row>
    <row r="127" spans="1:245" x14ac:dyDescent="0.2">
      <c r="A127">
        <v>17</v>
      </c>
      <c r="B127">
        <v>1</v>
      </c>
      <c r="C127">
        <f>ROW(SmtRes!A546)</f>
        <v>546</v>
      </c>
      <c r="D127">
        <f>ROW(EtalonRes!A546)</f>
        <v>546</v>
      </c>
      <c r="E127" t="s">
        <v>442</v>
      </c>
      <c r="F127" t="s">
        <v>418</v>
      </c>
      <c r="G127" t="s">
        <v>443</v>
      </c>
      <c r="H127" t="s">
        <v>15</v>
      </c>
      <c r="I127">
        <v>0.29859999999999998</v>
      </c>
      <c r="J127">
        <v>0</v>
      </c>
      <c r="K127">
        <v>0.29859999999999998</v>
      </c>
      <c r="O127">
        <f t="shared" si="168"/>
        <v>3090.94</v>
      </c>
      <c r="P127">
        <f t="shared" si="169"/>
        <v>447.35</v>
      </c>
      <c r="Q127">
        <f t="shared" si="170"/>
        <v>1520.82</v>
      </c>
      <c r="R127">
        <f t="shared" si="171"/>
        <v>606.71</v>
      </c>
      <c r="S127">
        <f t="shared" si="172"/>
        <v>1122.77</v>
      </c>
      <c r="T127">
        <f t="shared" si="173"/>
        <v>0</v>
      </c>
      <c r="U127">
        <f t="shared" si="174"/>
        <v>2.6023811149999991</v>
      </c>
      <c r="V127">
        <f t="shared" si="175"/>
        <v>0.91616451999999982</v>
      </c>
      <c r="W127">
        <f t="shared" si="176"/>
        <v>0</v>
      </c>
      <c r="X127">
        <f t="shared" si="177"/>
        <v>1608.42</v>
      </c>
      <c r="Y127">
        <f t="shared" si="178"/>
        <v>1072.28</v>
      </c>
      <c r="AA127">
        <v>60075934</v>
      </c>
      <c r="AB127">
        <f t="shared" si="179"/>
        <v>591.67999999999995</v>
      </c>
      <c r="AC127">
        <f t="shared" si="180"/>
        <v>156.71</v>
      </c>
      <c r="AD127">
        <f>ROUND((((((ET127*1.15)*1.15))-(((EU127*1.15)*1.15)))+AE127),2)</f>
        <v>358.17</v>
      </c>
      <c r="AE127">
        <f>ROUND(((((EU127*1.15)*1.1)*1.15)),2)</f>
        <v>41.5</v>
      </c>
      <c r="AF127">
        <f>ROUND(((((EV127*1.15)*1.1)*1.15)),2)</f>
        <v>76.8</v>
      </c>
      <c r="AG127">
        <f t="shared" si="181"/>
        <v>0</v>
      </c>
      <c r="AH127">
        <f>(((EW127*1.15)*1.15))</f>
        <v>8.7152749999999983</v>
      </c>
      <c r="AI127">
        <f>(((EX127*1.15)*1.15))</f>
        <v>3.0681999999999996</v>
      </c>
      <c r="AJ127">
        <f t="shared" si="182"/>
        <v>0</v>
      </c>
      <c r="AK127">
        <v>477.48</v>
      </c>
      <c r="AL127">
        <v>156.71</v>
      </c>
      <c r="AM127">
        <v>267.98</v>
      </c>
      <c r="AN127">
        <v>28.53</v>
      </c>
      <c r="AO127">
        <v>52.79</v>
      </c>
      <c r="AP127">
        <v>0</v>
      </c>
      <c r="AQ127">
        <v>6.59</v>
      </c>
      <c r="AR127">
        <v>2.3199999999999998</v>
      </c>
      <c r="AS127">
        <v>0</v>
      </c>
      <c r="AT127">
        <v>93</v>
      </c>
      <c r="AU127">
        <v>62</v>
      </c>
      <c r="AV127">
        <v>1</v>
      </c>
      <c r="AW127">
        <v>1</v>
      </c>
      <c r="AZ127">
        <v>1</v>
      </c>
      <c r="BA127">
        <v>48.96</v>
      </c>
      <c r="BB127">
        <v>14.22</v>
      </c>
      <c r="BC127">
        <v>9.56</v>
      </c>
      <c r="BD127" t="s">
        <v>3</v>
      </c>
      <c r="BE127" t="s">
        <v>3</v>
      </c>
      <c r="BF127" t="s">
        <v>3</v>
      </c>
      <c r="BG127" t="s">
        <v>3</v>
      </c>
      <c r="BH127">
        <v>0</v>
      </c>
      <c r="BI127">
        <v>1</v>
      </c>
      <c r="BJ127" t="s">
        <v>420</v>
      </c>
      <c r="BM127">
        <v>9001</v>
      </c>
      <c r="BN127">
        <v>0</v>
      </c>
      <c r="BO127" t="s">
        <v>17</v>
      </c>
      <c r="BP127">
        <v>1</v>
      </c>
      <c r="BQ127">
        <v>2</v>
      </c>
      <c r="BR127">
        <v>0</v>
      </c>
      <c r="BS127">
        <v>48.96</v>
      </c>
      <c r="BT127">
        <v>1</v>
      </c>
      <c r="BU127">
        <v>1</v>
      </c>
      <c r="BV127">
        <v>1</v>
      </c>
      <c r="BW127">
        <v>1</v>
      </c>
      <c r="BX127">
        <v>1</v>
      </c>
      <c r="BY127" t="s">
        <v>3</v>
      </c>
      <c r="BZ127">
        <v>93</v>
      </c>
      <c r="CA127">
        <v>62</v>
      </c>
      <c r="CB127" t="s">
        <v>3</v>
      </c>
      <c r="CE127">
        <v>0</v>
      </c>
      <c r="CF127">
        <v>0</v>
      </c>
      <c r="CG127">
        <v>0</v>
      </c>
      <c r="CM127">
        <v>0</v>
      </c>
      <c r="CN127" t="s">
        <v>1083</v>
      </c>
      <c r="CO127">
        <v>0</v>
      </c>
      <c r="CP127">
        <f t="shared" si="183"/>
        <v>3090.94</v>
      </c>
      <c r="CQ127">
        <f t="shared" si="184"/>
        <v>1498.1476000000002</v>
      </c>
      <c r="CR127">
        <f t="shared" si="185"/>
        <v>5093.1774000000005</v>
      </c>
      <c r="CS127">
        <f t="shared" si="186"/>
        <v>2031.8400000000001</v>
      </c>
      <c r="CT127">
        <f t="shared" si="187"/>
        <v>3760.1279999999997</v>
      </c>
      <c r="CU127">
        <f t="shared" si="188"/>
        <v>0</v>
      </c>
      <c r="CV127">
        <f t="shared" si="189"/>
        <v>8.7152749999999983</v>
      </c>
      <c r="CW127">
        <f t="shared" si="190"/>
        <v>3.0681999999999996</v>
      </c>
      <c r="CX127">
        <f t="shared" si="191"/>
        <v>0</v>
      </c>
      <c r="CY127">
        <f t="shared" si="192"/>
        <v>1608.4164000000001</v>
      </c>
      <c r="CZ127">
        <f t="shared" si="193"/>
        <v>1072.2775999999999</v>
      </c>
      <c r="DC127" t="s">
        <v>3</v>
      </c>
      <c r="DD127" t="s">
        <v>3</v>
      </c>
      <c r="DE127" t="s">
        <v>93</v>
      </c>
      <c r="DF127" t="s">
        <v>117</v>
      </c>
      <c r="DG127" t="s">
        <v>117</v>
      </c>
      <c r="DH127" t="s">
        <v>3</v>
      </c>
      <c r="DI127" t="s">
        <v>93</v>
      </c>
      <c r="DJ127" t="s">
        <v>93</v>
      </c>
      <c r="DK127" t="s">
        <v>3</v>
      </c>
      <c r="DL127" t="s">
        <v>3</v>
      </c>
      <c r="DM127" t="s">
        <v>3</v>
      </c>
      <c r="DN127">
        <v>0</v>
      </c>
      <c r="DO127">
        <v>0</v>
      </c>
      <c r="DP127">
        <v>1</v>
      </c>
      <c r="DQ127">
        <v>1</v>
      </c>
      <c r="DU127">
        <v>1009</v>
      </c>
      <c r="DV127" t="s">
        <v>15</v>
      </c>
      <c r="DW127" t="s">
        <v>15</v>
      </c>
      <c r="DX127">
        <v>1000</v>
      </c>
      <c r="DZ127" t="s">
        <v>3</v>
      </c>
      <c r="EA127" t="s">
        <v>3</v>
      </c>
      <c r="EB127" t="s">
        <v>3</v>
      </c>
      <c r="EC127" t="s">
        <v>3</v>
      </c>
      <c r="EE127">
        <v>48890727</v>
      </c>
      <c r="EF127">
        <v>2</v>
      </c>
      <c r="EG127" t="s">
        <v>21</v>
      </c>
      <c r="EH127">
        <v>9</v>
      </c>
      <c r="EI127" t="s">
        <v>22</v>
      </c>
      <c r="EJ127">
        <v>1</v>
      </c>
      <c r="EK127">
        <v>9001</v>
      </c>
      <c r="EL127" t="s">
        <v>22</v>
      </c>
      <c r="EM127" t="s">
        <v>23</v>
      </c>
      <c r="EO127" t="s">
        <v>118</v>
      </c>
      <c r="EQ127">
        <v>768</v>
      </c>
      <c r="ER127">
        <v>477.48</v>
      </c>
      <c r="ES127">
        <v>156.71</v>
      </c>
      <c r="ET127">
        <v>267.98</v>
      </c>
      <c r="EU127">
        <v>28.53</v>
      </c>
      <c r="EV127">
        <v>52.79</v>
      </c>
      <c r="EW127">
        <v>6.59</v>
      </c>
      <c r="EX127">
        <v>2.3199999999999998</v>
      </c>
      <c r="EY127">
        <v>0</v>
      </c>
      <c r="FQ127">
        <v>0</v>
      </c>
      <c r="FR127">
        <f t="shared" si="194"/>
        <v>0</v>
      </c>
      <c r="FS127">
        <v>0</v>
      </c>
      <c r="FX127">
        <v>93</v>
      </c>
      <c r="FY127">
        <v>62</v>
      </c>
      <c r="GA127" t="s">
        <v>3</v>
      </c>
      <c r="GD127">
        <v>1</v>
      </c>
      <c r="GF127">
        <v>-71910477</v>
      </c>
      <c r="GG127">
        <v>2</v>
      </c>
      <c r="GH127">
        <v>1</v>
      </c>
      <c r="GI127">
        <v>4</v>
      </c>
      <c r="GJ127">
        <v>0</v>
      </c>
      <c r="GK127">
        <v>0</v>
      </c>
      <c r="GL127">
        <f t="shared" si="195"/>
        <v>0</v>
      </c>
      <c r="GM127">
        <f t="shared" si="196"/>
        <v>5771.64</v>
      </c>
      <c r="GN127">
        <f t="shared" si="197"/>
        <v>5771.64</v>
      </c>
      <c r="GO127">
        <f t="shared" si="198"/>
        <v>0</v>
      </c>
      <c r="GP127">
        <f t="shared" si="199"/>
        <v>0</v>
      </c>
      <c r="GR127">
        <v>0</v>
      </c>
      <c r="GS127">
        <v>3</v>
      </c>
      <c r="GT127">
        <v>0</v>
      </c>
      <c r="GU127" t="s">
        <v>3</v>
      </c>
      <c r="GV127">
        <f t="shared" si="200"/>
        <v>0</v>
      </c>
      <c r="GW127">
        <v>1</v>
      </c>
      <c r="GX127">
        <f t="shared" si="201"/>
        <v>0</v>
      </c>
      <c r="HA127">
        <v>0</v>
      </c>
      <c r="HB127">
        <v>0</v>
      </c>
      <c r="HC127">
        <f t="shared" si="202"/>
        <v>0</v>
      </c>
      <c r="HE127" t="s">
        <v>3</v>
      </c>
      <c r="HF127" t="s">
        <v>3</v>
      </c>
      <c r="HM127" t="s">
        <v>3</v>
      </c>
      <c r="HN127" t="s">
        <v>3</v>
      </c>
      <c r="HO127" t="s">
        <v>3</v>
      </c>
      <c r="HP127" t="s">
        <v>3</v>
      </c>
      <c r="HQ127" t="s">
        <v>3</v>
      </c>
      <c r="IK127">
        <v>0</v>
      </c>
    </row>
    <row r="128" spans="1:245" x14ac:dyDescent="0.2">
      <c r="A128">
        <v>17</v>
      </c>
      <c r="B128">
        <v>1</v>
      </c>
      <c r="C128">
        <f>ROW(SmtRes!A557)</f>
        <v>557</v>
      </c>
      <c r="D128">
        <f>ROW(EtalonRes!A557)</f>
        <v>557</v>
      </c>
      <c r="E128" t="s">
        <v>444</v>
      </c>
      <c r="F128" t="s">
        <v>445</v>
      </c>
      <c r="G128" t="s">
        <v>446</v>
      </c>
      <c r="H128" t="s">
        <v>15</v>
      </c>
      <c r="I128">
        <v>0.64400000000000002</v>
      </c>
      <c r="J128">
        <v>0</v>
      </c>
      <c r="K128">
        <v>0.64400000000000002</v>
      </c>
      <c r="O128">
        <f t="shared" si="168"/>
        <v>12372.36</v>
      </c>
      <c r="P128">
        <f t="shared" si="169"/>
        <v>267.38</v>
      </c>
      <c r="Q128">
        <f t="shared" si="170"/>
        <v>2924.32</v>
      </c>
      <c r="R128">
        <f t="shared" si="171"/>
        <v>775.64</v>
      </c>
      <c r="S128">
        <f t="shared" si="172"/>
        <v>9180.66</v>
      </c>
      <c r="T128">
        <f t="shared" si="173"/>
        <v>0</v>
      </c>
      <c r="U128">
        <f t="shared" si="174"/>
        <v>19.844376999999998</v>
      </c>
      <c r="V128">
        <f t="shared" si="175"/>
        <v>1.2775349999999999</v>
      </c>
      <c r="W128">
        <f t="shared" si="176"/>
        <v>0</v>
      </c>
      <c r="X128">
        <f t="shared" si="177"/>
        <v>8960.67</v>
      </c>
      <c r="Y128">
        <f t="shared" si="178"/>
        <v>4480.34</v>
      </c>
      <c r="AA128">
        <v>60075934</v>
      </c>
      <c r="AB128">
        <f t="shared" si="179"/>
        <v>653.92999999999995</v>
      </c>
      <c r="AC128">
        <f t="shared" si="180"/>
        <v>43.43</v>
      </c>
      <c r="AD128">
        <f>ROUND((((((ET128*1.15)*1.15))-(((EU128*1.15)*1.15)))+AE128),2)</f>
        <v>319.33</v>
      </c>
      <c r="AE128">
        <f>ROUND(((((EU128*1.15)*1.1)*1.15)),2)</f>
        <v>24.6</v>
      </c>
      <c r="AF128">
        <f>ROUND(((((EV128*1.15)*1.1)*1.15)),2)</f>
        <v>291.17</v>
      </c>
      <c r="AG128">
        <f t="shared" si="181"/>
        <v>0</v>
      </c>
      <c r="AH128">
        <f>(((EW128*1.15)*1.15))</f>
        <v>30.814249999999994</v>
      </c>
      <c r="AI128">
        <f>(((EX128*1.15)*1.15))</f>
        <v>1.9837499999999997</v>
      </c>
      <c r="AJ128">
        <f t="shared" si="182"/>
        <v>0</v>
      </c>
      <c r="AK128">
        <v>483.35</v>
      </c>
      <c r="AL128">
        <v>43.43</v>
      </c>
      <c r="AM128">
        <v>239.77</v>
      </c>
      <c r="AN128">
        <v>16.91</v>
      </c>
      <c r="AO128">
        <v>200.15</v>
      </c>
      <c r="AP128">
        <v>0</v>
      </c>
      <c r="AQ128">
        <v>23.3</v>
      </c>
      <c r="AR128">
        <v>1.5</v>
      </c>
      <c r="AS128">
        <v>0</v>
      </c>
      <c r="AT128">
        <v>90</v>
      </c>
      <c r="AU128">
        <v>45</v>
      </c>
      <c r="AV128">
        <v>1</v>
      </c>
      <c r="AW128">
        <v>1</v>
      </c>
      <c r="AZ128">
        <v>1</v>
      </c>
      <c r="BA128">
        <v>48.96</v>
      </c>
      <c r="BB128">
        <v>14.22</v>
      </c>
      <c r="BC128">
        <v>9.56</v>
      </c>
      <c r="BD128" t="s">
        <v>3</v>
      </c>
      <c r="BE128" t="s">
        <v>3</v>
      </c>
      <c r="BF128" t="s">
        <v>3</v>
      </c>
      <c r="BG128" t="s">
        <v>3</v>
      </c>
      <c r="BH128">
        <v>0</v>
      </c>
      <c r="BI128">
        <v>2</v>
      </c>
      <c r="BJ128" t="s">
        <v>447</v>
      </c>
      <c r="BM128">
        <v>138001</v>
      </c>
      <c r="BN128">
        <v>0</v>
      </c>
      <c r="BO128" t="s">
        <v>17</v>
      </c>
      <c r="BP128">
        <v>1</v>
      </c>
      <c r="BQ128">
        <v>26</v>
      </c>
      <c r="BR128">
        <v>0</v>
      </c>
      <c r="BS128">
        <v>48.96</v>
      </c>
      <c r="BT128">
        <v>1</v>
      </c>
      <c r="BU128">
        <v>1</v>
      </c>
      <c r="BV128">
        <v>1</v>
      </c>
      <c r="BW128">
        <v>1</v>
      </c>
      <c r="BX128">
        <v>1</v>
      </c>
      <c r="BY128" t="s">
        <v>3</v>
      </c>
      <c r="BZ128">
        <v>90</v>
      </c>
      <c r="CA128">
        <v>45</v>
      </c>
      <c r="CB128" t="s">
        <v>3</v>
      </c>
      <c r="CE128">
        <v>0</v>
      </c>
      <c r="CF128">
        <v>0</v>
      </c>
      <c r="CG128">
        <v>0</v>
      </c>
      <c r="CM128">
        <v>0</v>
      </c>
      <c r="CN128" t="s">
        <v>1083</v>
      </c>
      <c r="CO128">
        <v>0</v>
      </c>
      <c r="CP128">
        <f t="shared" si="183"/>
        <v>12372.36</v>
      </c>
      <c r="CQ128">
        <f t="shared" si="184"/>
        <v>415.19080000000002</v>
      </c>
      <c r="CR128">
        <f t="shared" si="185"/>
        <v>4540.8725999999997</v>
      </c>
      <c r="CS128">
        <f t="shared" si="186"/>
        <v>1204.4160000000002</v>
      </c>
      <c r="CT128">
        <f t="shared" si="187"/>
        <v>14255.683200000001</v>
      </c>
      <c r="CU128">
        <f t="shared" si="188"/>
        <v>0</v>
      </c>
      <c r="CV128">
        <f t="shared" si="189"/>
        <v>30.814249999999994</v>
      </c>
      <c r="CW128">
        <f t="shared" si="190"/>
        <v>1.9837499999999997</v>
      </c>
      <c r="CX128">
        <f t="shared" si="191"/>
        <v>0</v>
      </c>
      <c r="CY128">
        <f t="shared" si="192"/>
        <v>8960.6699999999983</v>
      </c>
      <c r="CZ128">
        <f t="shared" si="193"/>
        <v>4480.3349999999991</v>
      </c>
      <c r="DC128" t="s">
        <v>3</v>
      </c>
      <c r="DD128" t="s">
        <v>3</v>
      </c>
      <c r="DE128" t="s">
        <v>93</v>
      </c>
      <c r="DF128" t="s">
        <v>117</v>
      </c>
      <c r="DG128" t="s">
        <v>117</v>
      </c>
      <c r="DH128" t="s">
        <v>3</v>
      </c>
      <c r="DI128" t="s">
        <v>93</v>
      </c>
      <c r="DJ128" t="s">
        <v>93</v>
      </c>
      <c r="DK128" t="s">
        <v>3</v>
      </c>
      <c r="DL128" t="s">
        <v>3</v>
      </c>
      <c r="DM128" t="s">
        <v>3</v>
      </c>
      <c r="DN128">
        <v>0</v>
      </c>
      <c r="DO128">
        <v>0</v>
      </c>
      <c r="DP128">
        <v>1</v>
      </c>
      <c r="DQ128">
        <v>1</v>
      </c>
      <c r="DU128">
        <v>1009</v>
      </c>
      <c r="DV128" t="s">
        <v>15</v>
      </c>
      <c r="DW128" t="s">
        <v>15</v>
      </c>
      <c r="DX128">
        <v>1000</v>
      </c>
      <c r="DZ128" t="s">
        <v>3</v>
      </c>
      <c r="EA128" t="s">
        <v>3</v>
      </c>
      <c r="EB128" t="s">
        <v>3</v>
      </c>
      <c r="EC128" t="s">
        <v>3</v>
      </c>
      <c r="EE128">
        <v>48890648</v>
      </c>
      <c r="EF128">
        <v>26</v>
      </c>
      <c r="EG128" t="s">
        <v>45</v>
      </c>
      <c r="EH128">
        <v>80</v>
      </c>
      <c r="EI128" t="s">
        <v>379</v>
      </c>
      <c r="EJ128">
        <v>2</v>
      </c>
      <c r="EK128">
        <v>138001</v>
      </c>
      <c r="EL128" t="s">
        <v>379</v>
      </c>
      <c r="EM128" t="s">
        <v>380</v>
      </c>
      <c r="EO128" t="s">
        <v>118</v>
      </c>
      <c r="EQ128">
        <v>768</v>
      </c>
      <c r="ER128">
        <v>483.35</v>
      </c>
      <c r="ES128">
        <v>43.43</v>
      </c>
      <c r="ET128">
        <v>239.77</v>
      </c>
      <c r="EU128">
        <v>16.91</v>
      </c>
      <c r="EV128">
        <v>200.15</v>
      </c>
      <c r="EW128">
        <v>23.3</v>
      </c>
      <c r="EX128">
        <v>1.5</v>
      </c>
      <c r="EY128">
        <v>0</v>
      </c>
      <c r="FQ128">
        <v>0</v>
      </c>
      <c r="FR128">
        <f t="shared" si="194"/>
        <v>0</v>
      </c>
      <c r="FS128">
        <v>0</v>
      </c>
      <c r="FX128">
        <v>90</v>
      </c>
      <c r="FY128">
        <v>45</v>
      </c>
      <c r="GA128" t="s">
        <v>3</v>
      </c>
      <c r="GD128">
        <v>1</v>
      </c>
      <c r="GF128">
        <v>1421290653</v>
      </c>
      <c r="GG128">
        <v>2</v>
      </c>
      <c r="GH128">
        <v>1</v>
      </c>
      <c r="GI128">
        <v>4</v>
      </c>
      <c r="GJ128">
        <v>0</v>
      </c>
      <c r="GK128">
        <v>0</v>
      </c>
      <c r="GL128">
        <f t="shared" si="195"/>
        <v>0</v>
      </c>
      <c r="GM128">
        <f t="shared" si="196"/>
        <v>25813.37</v>
      </c>
      <c r="GN128">
        <f t="shared" si="197"/>
        <v>0</v>
      </c>
      <c r="GO128">
        <f t="shared" si="198"/>
        <v>25813.37</v>
      </c>
      <c r="GP128">
        <f t="shared" si="199"/>
        <v>0</v>
      </c>
      <c r="GR128">
        <v>0</v>
      </c>
      <c r="GS128">
        <v>3</v>
      </c>
      <c r="GT128">
        <v>0</v>
      </c>
      <c r="GU128" t="s">
        <v>3</v>
      </c>
      <c r="GV128">
        <f t="shared" si="200"/>
        <v>0</v>
      </c>
      <c r="GW128">
        <v>1</v>
      </c>
      <c r="GX128">
        <f t="shared" si="201"/>
        <v>0</v>
      </c>
      <c r="HA128">
        <v>0</v>
      </c>
      <c r="HB128">
        <v>0</v>
      </c>
      <c r="HC128">
        <f t="shared" si="202"/>
        <v>0</v>
      </c>
      <c r="HE128" t="s">
        <v>3</v>
      </c>
      <c r="HF128" t="s">
        <v>3</v>
      </c>
      <c r="HM128" t="s">
        <v>3</v>
      </c>
      <c r="HN128" t="s">
        <v>3</v>
      </c>
      <c r="HO128" t="s">
        <v>3</v>
      </c>
      <c r="HP128" t="s">
        <v>3</v>
      </c>
      <c r="HQ128" t="s">
        <v>3</v>
      </c>
      <c r="IK128">
        <v>0</v>
      </c>
    </row>
    <row r="129" spans="1:245" x14ac:dyDescent="0.2">
      <c r="A129">
        <v>17</v>
      </c>
      <c r="B129">
        <v>1</v>
      </c>
      <c r="E129" t="s">
        <v>448</v>
      </c>
      <c r="F129" t="s">
        <v>449</v>
      </c>
      <c r="G129" t="s">
        <v>450</v>
      </c>
      <c r="H129" t="s">
        <v>15</v>
      </c>
      <c r="I129">
        <v>0.51551000000000002</v>
      </c>
      <c r="J129">
        <v>0</v>
      </c>
      <c r="K129">
        <v>0.51551000000000002</v>
      </c>
      <c r="O129">
        <f t="shared" si="168"/>
        <v>50906.62</v>
      </c>
      <c r="P129">
        <f t="shared" si="169"/>
        <v>50906.62</v>
      </c>
      <c r="Q129">
        <f t="shared" si="170"/>
        <v>0</v>
      </c>
      <c r="R129">
        <f t="shared" si="171"/>
        <v>0</v>
      </c>
      <c r="S129">
        <f t="shared" si="172"/>
        <v>0</v>
      </c>
      <c r="T129">
        <f t="shared" si="173"/>
        <v>0</v>
      </c>
      <c r="U129">
        <f t="shared" si="174"/>
        <v>0</v>
      </c>
      <c r="V129">
        <f t="shared" si="175"/>
        <v>0</v>
      </c>
      <c r="W129">
        <f t="shared" si="176"/>
        <v>0</v>
      </c>
      <c r="X129">
        <f t="shared" si="177"/>
        <v>0</v>
      </c>
      <c r="Y129">
        <f t="shared" si="178"/>
        <v>0</v>
      </c>
      <c r="AA129">
        <v>60075934</v>
      </c>
      <c r="AB129">
        <f t="shared" si="179"/>
        <v>10329.5</v>
      </c>
      <c r="AC129">
        <f t="shared" si="180"/>
        <v>10329.5</v>
      </c>
      <c r="AD129">
        <f>ROUND((((ET129)-(EU129))+AE129),2)</f>
        <v>0</v>
      </c>
      <c r="AE129">
        <f t="shared" ref="AE129:AF131" si="209">ROUND((EU129),2)</f>
        <v>0</v>
      </c>
      <c r="AF129">
        <f t="shared" si="209"/>
        <v>0</v>
      </c>
      <c r="AG129">
        <f t="shared" si="181"/>
        <v>0</v>
      </c>
      <c r="AH129">
        <f t="shared" ref="AH129:AI131" si="210">(EW129)</f>
        <v>0</v>
      </c>
      <c r="AI129">
        <f t="shared" si="210"/>
        <v>0</v>
      </c>
      <c r="AJ129">
        <f t="shared" si="182"/>
        <v>0</v>
      </c>
      <c r="AK129">
        <v>10329.5</v>
      </c>
      <c r="AL129">
        <v>10329.5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1</v>
      </c>
      <c r="AW129">
        <v>1</v>
      </c>
      <c r="AZ129">
        <v>1</v>
      </c>
      <c r="BA129">
        <v>1</v>
      </c>
      <c r="BB129">
        <v>1</v>
      </c>
      <c r="BC129">
        <v>9.56</v>
      </c>
      <c r="BD129" t="s">
        <v>3</v>
      </c>
      <c r="BE129" t="s">
        <v>3</v>
      </c>
      <c r="BF129" t="s">
        <v>3</v>
      </c>
      <c r="BG129" t="s">
        <v>3</v>
      </c>
      <c r="BH129">
        <v>3</v>
      </c>
      <c r="BI129">
        <v>1</v>
      </c>
      <c r="BJ129" t="s">
        <v>451</v>
      </c>
      <c r="BM129">
        <v>500001</v>
      </c>
      <c r="BN129">
        <v>0</v>
      </c>
      <c r="BO129" t="s">
        <v>17</v>
      </c>
      <c r="BP129">
        <v>1</v>
      </c>
      <c r="BQ129">
        <v>26</v>
      </c>
      <c r="BR129">
        <v>0</v>
      </c>
      <c r="BS129">
        <v>1</v>
      </c>
      <c r="BT129">
        <v>1</v>
      </c>
      <c r="BU129">
        <v>1</v>
      </c>
      <c r="BV129">
        <v>1</v>
      </c>
      <c r="BW129">
        <v>1</v>
      </c>
      <c r="BX129">
        <v>1</v>
      </c>
      <c r="BY129" t="s">
        <v>3</v>
      </c>
      <c r="BZ129">
        <v>0</v>
      </c>
      <c r="CA129">
        <v>0</v>
      </c>
      <c r="CB129" t="s">
        <v>3</v>
      </c>
      <c r="CE129">
        <v>0</v>
      </c>
      <c r="CF129">
        <v>0</v>
      </c>
      <c r="CG129">
        <v>0</v>
      </c>
      <c r="CM129">
        <v>0</v>
      </c>
      <c r="CN129" t="s">
        <v>3</v>
      </c>
      <c r="CO129">
        <v>0</v>
      </c>
      <c r="CP129">
        <f t="shared" si="183"/>
        <v>50906.62</v>
      </c>
      <c r="CQ129">
        <f t="shared" si="184"/>
        <v>98750.02</v>
      </c>
      <c r="CR129">
        <f t="shared" si="185"/>
        <v>0</v>
      </c>
      <c r="CS129">
        <f t="shared" si="186"/>
        <v>0</v>
      </c>
      <c r="CT129">
        <f t="shared" si="187"/>
        <v>0</v>
      </c>
      <c r="CU129">
        <f t="shared" si="188"/>
        <v>0</v>
      </c>
      <c r="CV129">
        <f t="shared" si="189"/>
        <v>0</v>
      </c>
      <c r="CW129">
        <f t="shared" si="190"/>
        <v>0</v>
      </c>
      <c r="CX129">
        <f t="shared" si="191"/>
        <v>0</v>
      </c>
      <c r="CY129">
        <f t="shared" si="192"/>
        <v>0</v>
      </c>
      <c r="CZ129">
        <f t="shared" si="193"/>
        <v>0</v>
      </c>
      <c r="DC129" t="s">
        <v>3</v>
      </c>
      <c r="DD129" t="s">
        <v>3</v>
      </c>
      <c r="DE129" t="s">
        <v>3</v>
      </c>
      <c r="DF129" t="s">
        <v>3</v>
      </c>
      <c r="DG129" t="s">
        <v>3</v>
      </c>
      <c r="DH129" t="s">
        <v>3</v>
      </c>
      <c r="DI129" t="s">
        <v>3</v>
      </c>
      <c r="DJ129" t="s">
        <v>3</v>
      </c>
      <c r="DK129" t="s">
        <v>3</v>
      </c>
      <c r="DL129" t="s">
        <v>3</v>
      </c>
      <c r="DM129" t="s">
        <v>3</v>
      </c>
      <c r="DN129">
        <v>0</v>
      </c>
      <c r="DO129">
        <v>0</v>
      </c>
      <c r="DP129">
        <v>1</v>
      </c>
      <c r="DQ129">
        <v>1</v>
      </c>
      <c r="DU129">
        <v>1009</v>
      </c>
      <c r="DV129" t="s">
        <v>15</v>
      </c>
      <c r="DW129" t="s">
        <v>15</v>
      </c>
      <c r="DX129">
        <v>1000</v>
      </c>
      <c r="DZ129" t="s">
        <v>3</v>
      </c>
      <c r="EA129" t="s">
        <v>3</v>
      </c>
      <c r="EB129" t="s">
        <v>3</v>
      </c>
      <c r="EC129" t="s">
        <v>3</v>
      </c>
      <c r="EE129">
        <v>48890661</v>
      </c>
      <c r="EF129">
        <v>26</v>
      </c>
      <c r="EG129" t="s">
        <v>45</v>
      </c>
      <c r="EH129">
        <v>0</v>
      </c>
      <c r="EI129" t="s">
        <v>3</v>
      </c>
      <c r="EJ129">
        <v>1</v>
      </c>
      <c r="EK129">
        <v>500001</v>
      </c>
      <c r="EL129" t="s">
        <v>124</v>
      </c>
      <c r="EM129" t="s">
        <v>125</v>
      </c>
      <c r="EO129" t="s">
        <v>3</v>
      </c>
      <c r="EQ129">
        <v>0</v>
      </c>
      <c r="ER129">
        <v>10329.5</v>
      </c>
      <c r="ES129">
        <v>10329.5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5</v>
      </c>
      <c r="FC129">
        <v>0</v>
      </c>
      <c r="FD129">
        <v>18</v>
      </c>
      <c r="FF129">
        <v>98750</v>
      </c>
      <c r="FQ129">
        <v>0</v>
      </c>
      <c r="FR129">
        <f t="shared" si="194"/>
        <v>0</v>
      </c>
      <c r="FS129">
        <v>0</v>
      </c>
      <c r="FX129">
        <v>0</v>
      </c>
      <c r="FY129">
        <v>0</v>
      </c>
      <c r="GA129" t="s">
        <v>441</v>
      </c>
      <c r="GD129">
        <v>1</v>
      </c>
      <c r="GF129">
        <v>-1420476468</v>
      </c>
      <c r="GG129">
        <v>2</v>
      </c>
      <c r="GH129">
        <v>3</v>
      </c>
      <c r="GI129">
        <v>4</v>
      </c>
      <c r="GJ129">
        <v>0</v>
      </c>
      <c r="GK129">
        <v>0</v>
      </c>
      <c r="GL129">
        <f t="shared" si="195"/>
        <v>0</v>
      </c>
      <c r="GM129">
        <f t="shared" si="196"/>
        <v>50906.62</v>
      </c>
      <c r="GN129">
        <f t="shared" si="197"/>
        <v>50906.62</v>
      </c>
      <c r="GO129">
        <f t="shared" si="198"/>
        <v>0</v>
      </c>
      <c r="GP129">
        <f t="shared" si="199"/>
        <v>0</v>
      </c>
      <c r="GR129">
        <v>1</v>
      </c>
      <c r="GS129">
        <v>1</v>
      </c>
      <c r="GT129">
        <v>0</v>
      </c>
      <c r="GU129" t="s">
        <v>3</v>
      </c>
      <c r="GV129">
        <f t="shared" si="200"/>
        <v>0</v>
      </c>
      <c r="GW129">
        <v>1</v>
      </c>
      <c r="GX129">
        <f t="shared" si="201"/>
        <v>0</v>
      </c>
      <c r="HA129">
        <v>0</v>
      </c>
      <c r="HB129">
        <v>0</v>
      </c>
      <c r="HC129">
        <f t="shared" si="202"/>
        <v>0</v>
      </c>
      <c r="HE129" t="s">
        <v>127</v>
      </c>
      <c r="HF129" t="s">
        <v>127</v>
      </c>
      <c r="HM129" t="s">
        <v>3</v>
      </c>
      <c r="HN129" t="s">
        <v>3</v>
      </c>
      <c r="HO129" t="s">
        <v>3</v>
      </c>
      <c r="HP129" t="s">
        <v>3</v>
      </c>
      <c r="HQ129" t="s">
        <v>3</v>
      </c>
      <c r="IK129">
        <v>0</v>
      </c>
    </row>
    <row r="130" spans="1:245" x14ac:dyDescent="0.2">
      <c r="A130">
        <v>17</v>
      </c>
      <c r="B130">
        <v>1</v>
      </c>
      <c r="E130" t="s">
        <v>452</v>
      </c>
      <c r="F130" t="s">
        <v>453</v>
      </c>
      <c r="G130" t="s">
        <v>454</v>
      </c>
      <c r="H130" t="s">
        <v>15</v>
      </c>
      <c r="I130">
        <v>9.1200000000000003E-2</v>
      </c>
      <c r="J130">
        <v>0</v>
      </c>
      <c r="K130">
        <v>9.1200000000000003E-2</v>
      </c>
      <c r="O130">
        <f t="shared" si="168"/>
        <v>9420.0499999999993</v>
      </c>
      <c r="P130">
        <f t="shared" si="169"/>
        <v>9420.0499999999993</v>
      </c>
      <c r="Q130">
        <f t="shared" si="170"/>
        <v>0</v>
      </c>
      <c r="R130">
        <f t="shared" si="171"/>
        <v>0</v>
      </c>
      <c r="S130">
        <f t="shared" si="172"/>
        <v>0</v>
      </c>
      <c r="T130">
        <f t="shared" si="173"/>
        <v>0</v>
      </c>
      <c r="U130">
        <f t="shared" si="174"/>
        <v>0</v>
      </c>
      <c r="V130">
        <f t="shared" si="175"/>
        <v>0</v>
      </c>
      <c r="W130">
        <f t="shared" si="176"/>
        <v>0</v>
      </c>
      <c r="X130">
        <f t="shared" si="177"/>
        <v>0</v>
      </c>
      <c r="Y130">
        <f t="shared" si="178"/>
        <v>0</v>
      </c>
      <c r="AA130">
        <v>60075934</v>
      </c>
      <c r="AB130">
        <f t="shared" si="179"/>
        <v>10804.39</v>
      </c>
      <c r="AC130">
        <f t="shared" si="180"/>
        <v>10804.39</v>
      </c>
      <c r="AD130">
        <f>ROUND((((ET130)-(EU130))+AE130),2)</f>
        <v>0</v>
      </c>
      <c r="AE130">
        <f t="shared" si="209"/>
        <v>0</v>
      </c>
      <c r="AF130">
        <f t="shared" si="209"/>
        <v>0</v>
      </c>
      <c r="AG130">
        <f t="shared" si="181"/>
        <v>0</v>
      </c>
      <c r="AH130">
        <f t="shared" si="210"/>
        <v>0</v>
      </c>
      <c r="AI130">
        <f t="shared" si="210"/>
        <v>0</v>
      </c>
      <c r="AJ130">
        <f t="shared" si="182"/>
        <v>0</v>
      </c>
      <c r="AK130">
        <v>10804.39</v>
      </c>
      <c r="AL130">
        <v>10804.39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1</v>
      </c>
      <c r="AW130">
        <v>1</v>
      </c>
      <c r="AZ130">
        <v>1</v>
      </c>
      <c r="BA130">
        <v>1</v>
      </c>
      <c r="BB130">
        <v>1</v>
      </c>
      <c r="BC130">
        <v>9.56</v>
      </c>
      <c r="BD130" t="s">
        <v>3</v>
      </c>
      <c r="BE130" t="s">
        <v>3</v>
      </c>
      <c r="BF130" t="s">
        <v>3</v>
      </c>
      <c r="BG130" t="s">
        <v>3</v>
      </c>
      <c r="BH130">
        <v>3</v>
      </c>
      <c r="BI130">
        <v>1</v>
      </c>
      <c r="BJ130" t="s">
        <v>455</v>
      </c>
      <c r="BM130">
        <v>500001</v>
      </c>
      <c r="BN130">
        <v>0</v>
      </c>
      <c r="BO130" t="s">
        <v>17</v>
      </c>
      <c r="BP130">
        <v>1</v>
      </c>
      <c r="BQ130">
        <v>26</v>
      </c>
      <c r="BR130">
        <v>0</v>
      </c>
      <c r="BS130">
        <v>1</v>
      </c>
      <c r="BT130">
        <v>1</v>
      </c>
      <c r="BU130">
        <v>1</v>
      </c>
      <c r="BV130">
        <v>1</v>
      </c>
      <c r="BW130">
        <v>1</v>
      </c>
      <c r="BX130">
        <v>1</v>
      </c>
      <c r="BY130" t="s">
        <v>3</v>
      </c>
      <c r="BZ130">
        <v>0</v>
      </c>
      <c r="CA130">
        <v>0</v>
      </c>
      <c r="CB130" t="s">
        <v>3</v>
      </c>
      <c r="CE130">
        <v>0</v>
      </c>
      <c r="CF130">
        <v>0</v>
      </c>
      <c r="CG130">
        <v>0</v>
      </c>
      <c r="CM130">
        <v>0</v>
      </c>
      <c r="CN130" t="s">
        <v>3</v>
      </c>
      <c r="CO130">
        <v>0</v>
      </c>
      <c r="CP130">
        <f t="shared" si="183"/>
        <v>9420.0499999999993</v>
      </c>
      <c r="CQ130">
        <f t="shared" si="184"/>
        <v>103289.9684</v>
      </c>
      <c r="CR130">
        <f t="shared" si="185"/>
        <v>0</v>
      </c>
      <c r="CS130">
        <f t="shared" si="186"/>
        <v>0</v>
      </c>
      <c r="CT130">
        <f t="shared" si="187"/>
        <v>0</v>
      </c>
      <c r="CU130">
        <f t="shared" si="188"/>
        <v>0</v>
      </c>
      <c r="CV130">
        <f t="shared" si="189"/>
        <v>0</v>
      </c>
      <c r="CW130">
        <f t="shared" si="190"/>
        <v>0</v>
      </c>
      <c r="CX130">
        <f t="shared" si="191"/>
        <v>0</v>
      </c>
      <c r="CY130">
        <f t="shared" si="192"/>
        <v>0</v>
      </c>
      <c r="CZ130">
        <f t="shared" si="193"/>
        <v>0</v>
      </c>
      <c r="DC130" t="s">
        <v>3</v>
      </c>
      <c r="DD130" t="s">
        <v>3</v>
      </c>
      <c r="DE130" t="s">
        <v>3</v>
      </c>
      <c r="DF130" t="s">
        <v>3</v>
      </c>
      <c r="DG130" t="s">
        <v>3</v>
      </c>
      <c r="DH130" t="s">
        <v>3</v>
      </c>
      <c r="DI130" t="s">
        <v>3</v>
      </c>
      <c r="DJ130" t="s">
        <v>3</v>
      </c>
      <c r="DK130" t="s">
        <v>3</v>
      </c>
      <c r="DL130" t="s">
        <v>3</v>
      </c>
      <c r="DM130" t="s">
        <v>3</v>
      </c>
      <c r="DN130">
        <v>0</v>
      </c>
      <c r="DO130">
        <v>0</v>
      </c>
      <c r="DP130">
        <v>1</v>
      </c>
      <c r="DQ130">
        <v>1</v>
      </c>
      <c r="DU130">
        <v>1009</v>
      </c>
      <c r="DV130" t="s">
        <v>15</v>
      </c>
      <c r="DW130" t="s">
        <v>15</v>
      </c>
      <c r="DX130">
        <v>1000</v>
      </c>
      <c r="DZ130" t="s">
        <v>3</v>
      </c>
      <c r="EA130" t="s">
        <v>3</v>
      </c>
      <c r="EB130" t="s">
        <v>3</v>
      </c>
      <c r="EC130" t="s">
        <v>3</v>
      </c>
      <c r="EE130">
        <v>48890661</v>
      </c>
      <c r="EF130">
        <v>26</v>
      </c>
      <c r="EG130" t="s">
        <v>45</v>
      </c>
      <c r="EH130">
        <v>0</v>
      </c>
      <c r="EI130" t="s">
        <v>3</v>
      </c>
      <c r="EJ130">
        <v>1</v>
      </c>
      <c r="EK130">
        <v>500001</v>
      </c>
      <c r="EL130" t="s">
        <v>124</v>
      </c>
      <c r="EM130" t="s">
        <v>125</v>
      </c>
      <c r="EO130" t="s">
        <v>3</v>
      </c>
      <c r="EQ130">
        <v>0</v>
      </c>
      <c r="ER130">
        <v>10804.39</v>
      </c>
      <c r="ES130">
        <v>10804.39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5</v>
      </c>
      <c r="FC130">
        <v>0</v>
      </c>
      <c r="FD130">
        <v>18</v>
      </c>
      <c r="FF130">
        <v>103290</v>
      </c>
      <c r="FQ130">
        <v>0</v>
      </c>
      <c r="FR130">
        <f t="shared" si="194"/>
        <v>0</v>
      </c>
      <c r="FS130">
        <v>0</v>
      </c>
      <c r="FX130">
        <v>0</v>
      </c>
      <c r="FY130">
        <v>0</v>
      </c>
      <c r="GA130" t="s">
        <v>456</v>
      </c>
      <c r="GD130">
        <v>1</v>
      </c>
      <c r="GF130">
        <v>748888633</v>
      </c>
      <c r="GG130">
        <v>2</v>
      </c>
      <c r="GH130">
        <v>3</v>
      </c>
      <c r="GI130">
        <v>4</v>
      </c>
      <c r="GJ130">
        <v>0</v>
      </c>
      <c r="GK130">
        <v>0</v>
      </c>
      <c r="GL130">
        <f t="shared" si="195"/>
        <v>0</v>
      </c>
      <c r="GM130">
        <f t="shared" si="196"/>
        <v>9420.0499999999993</v>
      </c>
      <c r="GN130">
        <f t="shared" si="197"/>
        <v>9420.0499999999993</v>
      </c>
      <c r="GO130">
        <f t="shared" si="198"/>
        <v>0</v>
      </c>
      <c r="GP130">
        <f t="shared" si="199"/>
        <v>0</v>
      </c>
      <c r="GR130">
        <v>1</v>
      </c>
      <c r="GS130">
        <v>1</v>
      </c>
      <c r="GT130">
        <v>0</v>
      </c>
      <c r="GU130" t="s">
        <v>3</v>
      </c>
      <c r="GV130">
        <f t="shared" si="200"/>
        <v>0</v>
      </c>
      <c r="GW130">
        <v>1</v>
      </c>
      <c r="GX130">
        <f t="shared" si="201"/>
        <v>0</v>
      </c>
      <c r="HA130">
        <v>0</v>
      </c>
      <c r="HB130">
        <v>0</v>
      </c>
      <c r="HC130">
        <f t="shared" si="202"/>
        <v>0</v>
      </c>
      <c r="HE130" t="s">
        <v>127</v>
      </c>
      <c r="HF130" t="s">
        <v>127</v>
      </c>
      <c r="HM130" t="s">
        <v>3</v>
      </c>
      <c r="HN130" t="s">
        <v>3</v>
      </c>
      <c r="HO130" t="s">
        <v>3</v>
      </c>
      <c r="HP130" t="s">
        <v>3</v>
      </c>
      <c r="HQ130" t="s">
        <v>3</v>
      </c>
      <c r="IK130">
        <v>0</v>
      </c>
    </row>
    <row r="131" spans="1:245" x14ac:dyDescent="0.2">
      <c r="A131">
        <v>17</v>
      </c>
      <c r="B131">
        <v>1</v>
      </c>
      <c r="E131" t="s">
        <v>457</v>
      </c>
      <c r="F131" t="s">
        <v>458</v>
      </c>
      <c r="G131" t="s">
        <v>459</v>
      </c>
      <c r="H131" t="s">
        <v>15</v>
      </c>
      <c r="I131">
        <v>0.05</v>
      </c>
      <c r="J131">
        <v>0</v>
      </c>
      <c r="K131">
        <v>0.05</v>
      </c>
      <c r="O131">
        <f t="shared" si="168"/>
        <v>3500</v>
      </c>
      <c r="P131">
        <f t="shared" si="169"/>
        <v>3500</v>
      </c>
      <c r="Q131">
        <f t="shared" si="170"/>
        <v>0</v>
      </c>
      <c r="R131">
        <f t="shared" si="171"/>
        <v>0</v>
      </c>
      <c r="S131">
        <f t="shared" si="172"/>
        <v>0</v>
      </c>
      <c r="T131">
        <f t="shared" si="173"/>
        <v>0</v>
      </c>
      <c r="U131">
        <f t="shared" si="174"/>
        <v>0</v>
      </c>
      <c r="V131">
        <f t="shared" si="175"/>
        <v>0</v>
      </c>
      <c r="W131">
        <f t="shared" si="176"/>
        <v>0</v>
      </c>
      <c r="X131">
        <f t="shared" si="177"/>
        <v>0</v>
      </c>
      <c r="Y131">
        <f t="shared" si="178"/>
        <v>0</v>
      </c>
      <c r="AA131">
        <v>60075934</v>
      </c>
      <c r="AB131">
        <f t="shared" si="179"/>
        <v>7322.18</v>
      </c>
      <c r="AC131">
        <f t="shared" si="180"/>
        <v>7322.18</v>
      </c>
      <c r="AD131">
        <f>ROUND((((ET131)-(EU131))+AE131),2)</f>
        <v>0</v>
      </c>
      <c r="AE131">
        <f t="shared" si="209"/>
        <v>0</v>
      </c>
      <c r="AF131">
        <f t="shared" si="209"/>
        <v>0</v>
      </c>
      <c r="AG131">
        <f t="shared" si="181"/>
        <v>0</v>
      </c>
      <c r="AH131">
        <f t="shared" si="210"/>
        <v>0</v>
      </c>
      <c r="AI131">
        <f t="shared" si="210"/>
        <v>0</v>
      </c>
      <c r="AJ131">
        <f t="shared" si="182"/>
        <v>0</v>
      </c>
      <c r="AK131">
        <v>7322.18</v>
      </c>
      <c r="AL131">
        <v>7322.18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1</v>
      </c>
      <c r="AW131">
        <v>1</v>
      </c>
      <c r="AZ131">
        <v>1</v>
      </c>
      <c r="BA131">
        <v>1</v>
      </c>
      <c r="BB131">
        <v>1</v>
      </c>
      <c r="BC131">
        <v>9.56</v>
      </c>
      <c r="BD131" t="s">
        <v>3</v>
      </c>
      <c r="BE131" t="s">
        <v>3</v>
      </c>
      <c r="BF131" t="s">
        <v>3</v>
      </c>
      <c r="BG131" t="s">
        <v>3</v>
      </c>
      <c r="BH131">
        <v>3</v>
      </c>
      <c r="BI131">
        <v>1</v>
      </c>
      <c r="BJ131" t="s">
        <v>460</v>
      </c>
      <c r="BM131">
        <v>500001</v>
      </c>
      <c r="BN131">
        <v>0</v>
      </c>
      <c r="BO131" t="s">
        <v>17</v>
      </c>
      <c r="BP131">
        <v>1</v>
      </c>
      <c r="BQ131">
        <v>26</v>
      </c>
      <c r="BR131">
        <v>0</v>
      </c>
      <c r="BS131">
        <v>1</v>
      </c>
      <c r="BT131">
        <v>1</v>
      </c>
      <c r="BU131">
        <v>1</v>
      </c>
      <c r="BV131">
        <v>1</v>
      </c>
      <c r="BW131">
        <v>1</v>
      </c>
      <c r="BX131">
        <v>1</v>
      </c>
      <c r="BY131" t="s">
        <v>3</v>
      </c>
      <c r="BZ131">
        <v>0</v>
      </c>
      <c r="CA131">
        <v>0</v>
      </c>
      <c r="CB131" t="s">
        <v>3</v>
      </c>
      <c r="CE131">
        <v>0</v>
      </c>
      <c r="CF131">
        <v>0</v>
      </c>
      <c r="CG131">
        <v>0</v>
      </c>
      <c r="CM131">
        <v>0</v>
      </c>
      <c r="CN131" t="s">
        <v>3</v>
      </c>
      <c r="CO131">
        <v>0</v>
      </c>
      <c r="CP131">
        <f t="shared" si="183"/>
        <v>3500</v>
      </c>
      <c r="CQ131">
        <f t="shared" si="184"/>
        <v>70000.040800000002</v>
      </c>
      <c r="CR131">
        <f t="shared" si="185"/>
        <v>0</v>
      </c>
      <c r="CS131">
        <f t="shared" si="186"/>
        <v>0</v>
      </c>
      <c r="CT131">
        <f t="shared" si="187"/>
        <v>0</v>
      </c>
      <c r="CU131">
        <f t="shared" si="188"/>
        <v>0</v>
      </c>
      <c r="CV131">
        <f t="shared" si="189"/>
        <v>0</v>
      </c>
      <c r="CW131">
        <f t="shared" si="190"/>
        <v>0</v>
      </c>
      <c r="CX131">
        <f t="shared" si="191"/>
        <v>0</v>
      </c>
      <c r="CY131">
        <f t="shared" si="192"/>
        <v>0</v>
      </c>
      <c r="CZ131">
        <f t="shared" si="193"/>
        <v>0</v>
      </c>
      <c r="DC131" t="s">
        <v>3</v>
      </c>
      <c r="DD131" t="s">
        <v>3</v>
      </c>
      <c r="DE131" t="s">
        <v>3</v>
      </c>
      <c r="DF131" t="s">
        <v>3</v>
      </c>
      <c r="DG131" t="s">
        <v>3</v>
      </c>
      <c r="DH131" t="s">
        <v>3</v>
      </c>
      <c r="DI131" t="s">
        <v>3</v>
      </c>
      <c r="DJ131" t="s">
        <v>3</v>
      </c>
      <c r="DK131" t="s">
        <v>3</v>
      </c>
      <c r="DL131" t="s">
        <v>3</v>
      </c>
      <c r="DM131" t="s">
        <v>3</v>
      </c>
      <c r="DN131">
        <v>0</v>
      </c>
      <c r="DO131">
        <v>0</v>
      </c>
      <c r="DP131">
        <v>1</v>
      </c>
      <c r="DQ131">
        <v>1</v>
      </c>
      <c r="DU131">
        <v>1009</v>
      </c>
      <c r="DV131" t="s">
        <v>15</v>
      </c>
      <c r="DW131" t="s">
        <v>15</v>
      </c>
      <c r="DX131">
        <v>1000</v>
      </c>
      <c r="DZ131" t="s">
        <v>3</v>
      </c>
      <c r="EA131" t="s">
        <v>3</v>
      </c>
      <c r="EB131" t="s">
        <v>3</v>
      </c>
      <c r="EC131" t="s">
        <v>3</v>
      </c>
      <c r="EE131">
        <v>48890661</v>
      </c>
      <c r="EF131">
        <v>26</v>
      </c>
      <c r="EG131" t="s">
        <v>45</v>
      </c>
      <c r="EH131">
        <v>0</v>
      </c>
      <c r="EI131" t="s">
        <v>3</v>
      </c>
      <c r="EJ131">
        <v>1</v>
      </c>
      <c r="EK131">
        <v>500001</v>
      </c>
      <c r="EL131" t="s">
        <v>124</v>
      </c>
      <c r="EM131" t="s">
        <v>125</v>
      </c>
      <c r="EO131" t="s">
        <v>3</v>
      </c>
      <c r="EQ131">
        <v>0</v>
      </c>
      <c r="ER131">
        <v>7322.18</v>
      </c>
      <c r="ES131">
        <v>7322.18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5</v>
      </c>
      <c r="FC131">
        <v>0</v>
      </c>
      <c r="FD131">
        <v>18</v>
      </c>
      <c r="FF131">
        <v>70000</v>
      </c>
      <c r="FQ131">
        <v>0</v>
      </c>
      <c r="FR131">
        <f t="shared" si="194"/>
        <v>0</v>
      </c>
      <c r="FS131">
        <v>0</v>
      </c>
      <c r="FX131">
        <v>0</v>
      </c>
      <c r="FY131">
        <v>0</v>
      </c>
      <c r="GA131" t="s">
        <v>411</v>
      </c>
      <c r="GD131">
        <v>1</v>
      </c>
      <c r="GF131">
        <v>1111885041</v>
      </c>
      <c r="GG131">
        <v>2</v>
      </c>
      <c r="GH131">
        <v>3</v>
      </c>
      <c r="GI131">
        <v>4</v>
      </c>
      <c r="GJ131">
        <v>0</v>
      </c>
      <c r="GK131">
        <v>0</v>
      </c>
      <c r="GL131">
        <f t="shared" si="195"/>
        <v>0</v>
      </c>
      <c r="GM131">
        <f t="shared" si="196"/>
        <v>3500</v>
      </c>
      <c r="GN131">
        <f t="shared" si="197"/>
        <v>3500</v>
      </c>
      <c r="GO131">
        <f t="shared" si="198"/>
        <v>0</v>
      </c>
      <c r="GP131">
        <f t="shared" si="199"/>
        <v>0</v>
      </c>
      <c r="GR131">
        <v>1</v>
      </c>
      <c r="GS131">
        <v>1</v>
      </c>
      <c r="GT131">
        <v>0</v>
      </c>
      <c r="GU131" t="s">
        <v>3</v>
      </c>
      <c r="GV131">
        <f t="shared" si="200"/>
        <v>0</v>
      </c>
      <c r="GW131">
        <v>1</v>
      </c>
      <c r="GX131">
        <f t="shared" si="201"/>
        <v>0</v>
      </c>
      <c r="HA131">
        <v>0</v>
      </c>
      <c r="HB131">
        <v>0</v>
      </c>
      <c r="HC131">
        <f t="shared" si="202"/>
        <v>0</v>
      </c>
      <c r="HE131" t="s">
        <v>127</v>
      </c>
      <c r="HF131" t="s">
        <v>127</v>
      </c>
      <c r="HM131" t="s">
        <v>3</v>
      </c>
      <c r="HN131" t="s">
        <v>3</v>
      </c>
      <c r="HO131" t="s">
        <v>3</v>
      </c>
      <c r="HP131" t="s">
        <v>3</v>
      </c>
      <c r="HQ131" t="s">
        <v>3</v>
      </c>
      <c r="IK131">
        <v>0</v>
      </c>
    </row>
    <row r="132" spans="1:245" x14ac:dyDescent="0.2">
      <c r="A132">
        <v>17</v>
      </c>
      <c r="B132">
        <v>1</v>
      </c>
      <c r="C132">
        <f>ROW(SmtRes!A579)</f>
        <v>579</v>
      </c>
      <c r="D132">
        <f>ROW(EtalonRes!A579)</f>
        <v>579</v>
      </c>
      <c r="E132" t="s">
        <v>461</v>
      </c>
      <c r="F132" t="s">
        <v>462</v>
      </c>
      <c r="G132" t="s">
        <v>1088</v>
      </c>
      <c r="H132" t="s">
        <v>15</v>
      </c>
      <c r="I132">
        <v>0.64400000000000002</v>
      </c>
      <c r="J132">
        <v>0</v>
      </c>
      <c r="K132">
        <v>0.64400000000000002</v>
      </c>
      <c r="O132">
        <f t="shared" si="168"/>
        <v>14283.89</v>
      </c>
      <c r="P132">
        <f t="shared" si="169"/>
        <v>830.59</v>
      </c>
      <c r="Q132">
        <f t="shared" si="170"/>
        <v>5818.88</v>
      </c>
      <c r="R132">
        <f t="shared" si="171"/>
        <v>1718.08</v>
      </c>
      <c r="S132">
        <f t="shared" si="172"/>
        <v>7634.42</v>
      </c>
      <c r="T132">
        <f t="shared" si="173"/>
        <v>0</v>
      </c>
      <c r="U132">
        <f t="shared" si="174"/>
        <v>15.543342499999996</v>
      </c>
      <c r="V132">
        <f t="shared" si="175"/>
        <v>2.4528671999999996</v>
      </c>
      <c r="W132">
        <f t="shared" si="176"/>
        <v>0</v>
      </c>
      <c r="X132">
        <f t="shared" si="177"/>
        <v>8697.83</v>
      </c>
      <c r="Y132">
        <f t="shared" si="178"/>
        <v>5798.55</v>
      </c>
      <c r="AA132">
        <v>60075934</v>
      </c>
      <c r="AB132">
        <f t="shared" si="179"/>
        <v>1012.45</v>
      </c>
      <c r="AC132">
        <f t="shared" si="180"/>
        <v>134.91</v>
      </c>
      <c r="AD132">
        <f>ROUND((((((ET132*1.15)*1.15))-(((EU132*1.15)*1.15)))+AE132),2)</f>
        <v>635.41</v>
      </c>
      <c r="AE132">
        <f>ROUND(((((EU132*1.15)*1.1)*1.15)),2)</f>
        <v>54.49</v>
      </c>
      <c r="AF132">
        <f>ROUND(((((EV132*1.15)*1.1)*1.15)),2)</f>
        <v>242.13</v>
      </c>
      <c r="AG132">
        <f t="shared" si="181"/>
        <v>0</v>
      </c>
      <c r="AH132">
        <f>(((EW132*1.15)*1.15))</f>
        <v>24.135624999999994</v>
      </c>
      <c r="AI132">
        <f>(((EX132*1.15)*1.15))</f>
        <v>3.8087999999999993</v>
      </c>
      <c r="AJ132">
        <f t="shared" si="182"/>
        <v>0</v>
      </c>
      <c r="AK132">
        <v>778.07</v>
      </c>
      <c r="AL132">
        <v>134.91</v>
      </c>
      <c r="AM132">
        <v>476.72</v>
      </c>
      <c r="AN132">
        <v>37.46</v>
      </c>
      <c r="AO132">
        <v>166.44</v>
      </c>
      <c r="AP132">
        <v>0</v>
      </c>
      <c r="AQ132">
        <v>18.25</v>
      </c>
      <c r="AR132">
        <v>2.88</v>
      </c>
      <c r="AS132">
        <v>0</v>
      </c>
      <c r="AT132">
        <v>93</v>
      </c>
      <c r="AU132">
        <v>62</v>
      </c>
      <c r="AV132">
        <v>1</v>
      </c>
      <c r="AW132">
        <v>1</v>
      </c>
      <c r="AZ132">
        <v>1</v>
      </c>
      <c r="BA132">
        <v>48.96</v>
      </c>
      <c r="BB132">
        <v>14.22</v>
      </c>
      <c r="BC132">
        <v>9.56</v>
      </c>
      <c r="BD132" t="s">
        <v>3</v>
      </c>
      <c r="BE132" t="s">
        <v>3</v>
      </c>
      <c r="BF132" t="s">
        <v>3</v>
      </c>
      <c r="BG132" t="s">
        <v>3</v>
      </c>
      <c r="BH132">
        <v>0</v>
      </c>
      <c r="BI132">
        <v>1</v>
      </c>
      <c r="BJ132" t="s">
        <v>463</v>
      </c>
      <c r="BM132">
        <v>9001</v>
      </c>
      <c r="BN132">
        <v>0</v>
      </c>
      <c r="BO132" t="s">
        <v>17</v>
      </c>
      <c r="BP132">
        <v>1</v>
      </c>
      <c r="BQ132">
        <v>2</v>
      </c>
      <c r="BR132">
        <v>0</v>
      </c>
      <c r="BS132">
        <v>48.96</v>
      </c>
      <c r="BT132">
        <v>1</v>
      </c>
      <c r="BU132">
        <v>1</v>
      </c>
      <c r="BV132">
        <v>1</v>
      </c>
      <c r="BW132">
        <v>1</v>
      </c>
      <c r="BX132">
        <v>1</v>
      </c>
      <c r="BY132" t="s">
        <v>3</v>
      </c>
      <c r="BZ132">
        <v>93</v>
      </c>
      <c r="CA132">
        <v>62</v>
      </c>
      <c r="CB132" t="s">
        <v>3</v>
      </c>
      <c r="CE132">
        <v>0</v>
      </c>
      <c r="CF132">
        <v>0</v>
      </c>
      <c r="CG132">
        <v>0</v>
      </c>
      <c r="CM132">
        <v>0</v>
      </c>
      <c r="CN132" t="s">
        <v>1083</v>
      </c>
      <c r="CO132">
        <v>0</v>
      </c>
      <c r="CP132">
        <f t="shared" si="183"/>
        <v>14283.89</v>
      </c>
      <c r="CQ132">
        <f t="shared" si="184"/>
        <v>1289.7396000000001</v>
      </c>
      <c r="CR132">
        <f t="shared" si="185"/>
        <v>9035.5301999999992</v>
      </c>
      <c r="CS132">
        <f t="shared" si="186"/>
        <v>2667.8304000000003</v>
      </c>
      <c r="CT132">
        <f t="shared" si="187"/>
        <v>11854.684799999999</v>
      </c>
      <c r="CU132">
        <f t="shared" si="188"/>
        <v>0</v>
      </c>
      <c r="CV132">
        <f t="shared" si="189"/>
        <v>24.135624999999994</v>
      </c>
      <c r="CW132">
        <f t="shared" si="190"/>
        <v>3.8087999999999993</v>
      </c>
      <c r="CX132">
        <f t="shared" si="191"/>
        <v>0</v>
      </c>
      <c r="CY132">
        <f t="shared" si="192"/>
        <v>8697.8250000000007</v>
      </c>
      <c r="CZ132">
        <f t="shared" si="193"/>
        <v>5798.55</v>
      </c>
      <c r="DC132" t="s">
        <v>3</v>
      </c>
      <c r="DD132" t="s">
        <v>3</v>
      </c>
      <c r="DE132" t="s">
        <v>93</v>
      </c>
      <c r="DF132" t="s">
        <v>117</v>
      </c>
      <c r="DG132" t="s">
        <v>117</v>
      </c>
      <c r="DH132" t="s">
        <v>3</v>
      </c>
      <c r="DI132" t="s">
        <v>93</v>
      </c>
      <c r="DJ132" t="s">
        <v>93</v>
      </c>
      <c r="DK132" t="s">
        <v>3</v>
      </c>
      <c r="DL132" t="s">
        <v>3</v>
      </c>
      <c r="DM132" t="s">
        <v>3</v>
      </c>
      <c r="DN132">
        <v>0</v>
      </c>
      <c r="DO132">
        <v>0</v>
      </c>
      <c r="DP132">
        <v>1</v>
      </c>
      <c r="DQ132">
        <v>1</v>
      </c>
      <c r="DU132">
        <v>1009</v>
      </c>
      <c r="DV132" t="s">
        <v>15</v>
      </c>
      <c r="DW132" t="s">
        <v>15</v>
      </c>
      <c r="DX132">
        <v>1000</v>
      </c>
      <c r="DZ132" t="s">
        <v>3</v>
      </c>
      <c r="EA132" t="s">
        <v>3</v>
      </c>
      <c r="EB132" t="s">
        <v>3</v>
      </c>
      <c r="EC132" t="s">
        <v>3</v>
      </c>
      <c r="EE132">
        <v>48890727</v>
      </c>
      <c r="EF132">
        <v>2</v>
      </c>
      <c r="EG132" t="s">
        <v>21</v>
      </c>
      <c r="EH132">
        <v>9</v>
      </c>
      <c r="EI132" t="s">
        <v>22</v>
      </c>
      <c r="EJ132">
        <v>1</v>
      </c>
      <c r="EK132">
        <v>9001</v>
      </c>
      <c r="EL132" t="s">
        <v>22</v>
      </c>
      <c r="EM132" t="s">
        <v>23</v>
      </c>
      <c r="EO132" t="s">
        <v>118</v>
      </c>
      <c r="EQ132">
        <v>768</v>
      </c>
      <c r="ER132">
        <v>778.07</v>
      </c>
      <c r="ES132">
        <v>134.91</v>
      </c>
      <c r="ET132">
        <v>476.72</v>
      </c>
      <c r="EU132">
        <v>37.46</v>
      </c>
      <c r="EV132">
        <v>166.44</v>
      </c>
      <c r="EW132">
        <v>18.25</v>
      </c>
      <c r="EX132">
        <v>2.88</v>
      </c>
      <c r="EY132">
        <v>0</v>
      </c>
      <c r="FQ132">
        <v>0</v>
      </c>
      <c r="FR132">
        <f t="shared" si="194"/>
        <v>0</v>
      </c>
      <c r="FS132">
        <v>0</v>
      </c>
      <c r="FX132">
        <v>93</v>
      </c>
      <c r="FY132">
        <v>62</v>
      </c>
      <c r="GA132" t="s">
        <v>3</v>
      </c>
      <c r="GD132">
        <v>1</v>
      </c>
      <c r="GF132">
        <v>-1764244926</v>
      </c>
      <c r="GG132">
        <v>2</v>
      </c>
      <c r="GH132">
        <v>1</v>
      </c>
      <c r="GI132">
        <v>4</v>
      </c>
      <c r="GJ132">
        <v>0</v>
      </c>
      <c r="GK132">
        <v>0</v>
      </c>
      <c r="GL132">
        <f t="shared" si="195"/>
        <v>0</v>
      </c>
      <c r="GM132">
        <f t="shared" si="196"/>
        <v>28780.27</v>
      </c>
      <c r="GN132">
        <f t="shared" si="197"/>
        <v>28780.27</v>
      </c>
      <c r="GO132">
        <f t="shared" si="198"/>
        <v>0</v>
      </c>
      <c r="GP132">
        <f t="shared" si="199"/>
        <v>0</v>
      </c>
      <c r="GR132">
        <v>0</v>
      </c>
      <c r="GS132">
        <v>3</v>
      </c>
      <c r="GT132">
        <v>0</v>
      </c>
      <c r="GU132" t="s">
        <v>3</v>
      </c>
      <c r="GV132">
        <f t="shared" si="200"/>
        <v>0</v>
      </c>
      <c r="GW132">
        <v>1</v>
      </c>
      <c r="GX132">
        <f t="shared" si="201"/>
        <v>0</v>
      </c>
      <c r="HA132">
        <v>0</v>
      </c>
      <c r="HB132">
        <v>0</v>
      </c>
      <c r="HC132">
        <f t="shared" si="202"/>
        <v>0</v>
      </c>
      <c r="HE132" t="s">
        <v>3</v>
      </c>
      <c r="HF132" t="s">
        <v>3</v>
      </c>
      <c r="HM132" t="s">
        <v>3</v>
      </c>
      <c r="HN132" t="s">
        <v>3</v>
      </c>
      <c r="HO132" t="s">
        <v>3</v>
      </c>
      <c r="HP132" t="s">
        <v>3</v>
      </c>
      <c r="HQ132" t="s">
        <v>3</v>
      </c>
      <c r="IK132">
        <v>0</v>
      </c>
    </row>
    <row r="133" spans="1:245" x14ac:dyDescent="0.2">
      <c r="A133">
        <v>17</v>
      </c>
      <c r="B133">
        <v>1</v>
      </c>
      <c r="C133">
        <f>ROW(SmtRes!A592)</f>
        <v>592</v>
      </c>
      <c r="D133">
        <f>ROW(EtalonRes!A592)</f>
        <v>592</v>
      </c>
      <c r="E133" t="s">
        <v>464</v>
      </c>
      <c r="F133" t="s">
        <v>465</v>
      </c>
      <c r="G133" t="s">
        <v>466</v>
      </c>
      <c r="H133" t="s">
        <v>15</v>
      </c>
      <c r="I133">
        <v>0.22819999999999999</v>
      </c>
      <c r="J133">
        <v>0</v>
      </c>
      <c r="K133">
        <v>0.22819999999999999</v>
      </c>
      <c r="O133">
        <f t="shared" si="168"/>
        <v>27297.54</v>
      </c>
      <c r="P133">
        <f t="shared" si="169"/>
        <v>492.06</v>
      </c>
      <c r="Q133">
        <f t="shared" si="170"/>
        <v>9056.68</v>
      </c>
      <c r="R133">
        <f t="shared" si="171"/>
        <v>293.39</v>
      </c>
      <c r="S133">
        <f t="shared" si="172"/>
        <v>17748.8</v>
      </c>
      <c r="T133">
        <f t="shared" si="173"/>
        <v>0</v>
      </c>
      <c r="U133">
        <f t="shared" si="174"/>
        <v>39.233284999999995</v>
      </c>
      <c r="V133">
        <f t="shared" si="175"/>
        <v>0.54323009999999983</v>
      </c>
      <c r="W133">
        <f t="shared" si="176"/>
        <v>0</v>
      </c>
      <c r="X133">
        <f t="shared" si="177"/>
        <v>16237.97</v>
      </c>
      <c r="Y133">
        <f t="shared" si="178"/>
        <v>8118.99</v>
      </c>
      <c r="AA133">
        <v>60075934</v>
      </c>
      <c r="AB133">
        <f t="shared" si="179"/>
        <v>4605.1000000000004</v>
      </c>
      <c r="AC133">
        <f t="shared" si="180"/>
        <v>225.55</v>
      </c>
      <c r="AD133">
        <f>ROUND((((((ET133*1.15)*1.15))-(((EU133*1.15)*1.15)))+AE133),2)</f>
        <v>2790.96</v>
      </c>
      <c r="AE133">
        <f>ROUND(((((EU133*1.15)*1.1)*1.15)),2)</f>
        <v>26.26</v>
      </c>
      <c r="AF133">
        <f>ROUND(((((EV133*1.15)*1.1)*1.15)),2)</f>
        <v>1588.59</v>
      </c>
      <c r="AG133">
        <f t="shared" si="181"/>
        <v>0</v>
      </c>
      <c r="AH133">
        <f>(((EW133*1.15)*1.15))</f>
        <v>171.92499999999998</v>
      </c>
      <c r="AI133">
        <f>(((EX133*1.15)*1.15))</f>
        <v>2.3804999999999996</v>
      </c>
      <c r="AJ133">
        <f t="shared" si="182"/>
        <v>0</v>
      </c>
      <c r="AK133">
        <v>3426.11</v>
      </c>
      <c r="AL133">
        <v>225.55</v>
      </c>
      <c r="AM133">
        <v>2108.56</v>
      </c>
      <c r="AN133">
        <v>18.05</v>
      </c>
      <c r="AO133">
        <v>1092</v>
      </c>
      <c r="AP133">
        <v>0</v>
      </c>
      <c r="AQ133">
        <v>130</v>
      </c>
      <c r="AR133">
        <v>1.8</v>
      </c>
      <c r="AS133">
        <v>0</v>
      </c>
      <c r="AT133">
        <v>90</v>
      </c>
      <c r="AU133">
        <v>45</v>
      </c>
      <c r="AV133">
        <v>1</v>
      </c>
      <c r="AW133">
        <v>1</v>
      </c>
      <c r="AZ133">
        <v>1</v>
      </c>
      <c r="BA133">
        <v>48.96</v>
      </c>
      <c r="BB133">
        <v>14.22</v>
      </c>
      <c r="BC133">
        <v>9.56</v>
      </c>
      <c r="BD133" t="s">
        <v>3</v>
      </c>
      <c r="BE133" t="s">
        <v>3</v>
      </c>
      <c r="BF133" t="s">
        <v>3</v>
      </c>
      <c r="BG133" t="s">
        <v>3</v>
      </c>
      <c r="BH133">
        <v>0</v>
      </c>
      <c r="BI133">
        <v>2</v>
      </c>
      <c r="BJ133" t="s">
        <v>467</v>
      </c>
      <c r="BM133">
        <v>138001</v>
      </c>
      <c r="BN133">
        <v>0</v>
      </c>
      <c r="BO133" t="s">
        <v>17</v>
      </c>
      <c r="BP133">
        <v>1</v>
      </c>
      <c r="BQ133">
        <v>26</v>
      </c>
      <c r="BR133">
        <v>0</v>
      </c>
      <c r="BS133">
        <v>48.96</v>
      </c>
      <c r="BT133">
        <v>1</v>
      </c>
      <c r="BU133">
        <v>1</v>
      </c>
      <c r="BV133">
        <v>1</v>
      </c>
      <c r="BW133">
        <v>1</v>
      </c>
      <c r="BX133">
        <v>1</v>
      </c>
      <c r="BY133" t="s">
        <v>3</v>
      </c>
      <c r="BZ133">
        <v>90</v>
      </c>
      <c r="CA133">
        <v>45</v>
      </c>
      <c r="CB133" t="s">
        <v>3</v>
      </c>
      <c r="CE133">
        <v>0</v>
      </c>
      <c r="CF133">
        <v>0</v>
      </c>
      <c r="CG133">
        <v>0</v>
      </c>
      <c r="CM133">
        <v>0</v>
      </c>
      <c r="CN133" t="s">
        <v>1083</v>
      </c>
      <c r="CO133">
        <v>0</v>
      </c>
      <c r="CP133">
        <f t="shared" si="183"/>
        <v>27297.54</v>
      </c>
      <c r="CQ133">
        <f t="shared" si="184"/>
        <v>2156.2580000000003</v>
      </c>
      <c r="CR133">
        <f t="shared" si="185"/>
        <v>39687.451200000003</v>
      </c>
      <c r="CS133">
        <f t="shared" si="186"/>
        <v>1285.6896000000002</v>
      </c>
      <c r="CT133">
        <f t="shared" si="187"/>
        <v>77777.366399999999</v>
      </c>
      <c r="CU133">
        <f t="shared" si="188"/>
        <v>0</v>
      </c>
      <c r="CV133">
        <f t="shared" si="189"/>
        <v>171.92499999999998</v>
      </c>
      <c r="CW133">
        <f t="shared" si="190"/>
        <v>2.3804999999999996</v>
      </c>
      <c r="CX133">
        <f t="shared" si="191"/>
        <v>0</v>
      </c>
      <c r="CY133">
        <f t="shared" si="192"/>
        <v>16237.970999999998</v>
      </c>
      <c r="CZ133">
        <f t="shared" si="193"/>
        <v>8118.9854999999989</v>
      </c>
      <c r="DC133" t="s">
        <v>3</v>
      </c>
      <c r="DD133" t="s">
        <v>3</v>
      </c>
      <c r="DE133" t="s">
        <v>93</v>
      </c>
      <c r="DF133" t="s">
        <v>117</v>
      </c>
      <c r="DG133" t="s">
        <v>117</v>
      </c>
      <c r="DH133" t="s">
        <v>3</v>
      </c>
      <c r="DI133" t="s">
        <v>93</v>
      </c>
      <c r="DJ133" t="s">
        <v>93</v>
      </c>
      <c r="DK133" t="s">
        <v>3</v>
      </c>
      <c r="DL133" t="s">
        <v>3</v>
      </c>
      <c r="DM133" t="s">
        <v>3</v>
      </c>
      <c r="DN133">
        <v>0</v>
      </c>
      <c r="DO133">
        <v>0</v>
      </c>
      <c r="DP133">
        <v>1</v>
      </c>
      <c r="DQ133">
        <v>1</v>
      </c>
      <c r="DU133">
        <v>1009</v>
      </c>
      <c r="DV133" t="s">
        <v>15</v>
      </c>
      <c r="DW133" t="s">
        <v>15</v>
      </c>
      <c r="DX133">
        <v>1000</v>
      </c>
      <c r="DZ133" t="s">
        <v>3</v>
      </c>
      <c r="EA133" t="s">
        <v>3</v>
      </c>
      <c r="EB133" t="s">
        <v>3</v>
      </c>
      <c r="EC133" t="s">
        <v>3</v>
      </c>
      <c r="EE133">
        <v>48890648</v>
      </c>
      <c r="EF133">
        <v>26</v>
      </c>
      <c r="EG133" t="s">
        <v>45</v>
      </c>
      <c r="EH133">
        <v>80</v>
      </c>
      <c r="EI133" t="s">
        <v>379</v>
      </c>
      <c r="EJ133">
        <v>2</v>
      </c>
      <c r="EK133">
        <v>138001</v>
      </c>
      <c r="EL133" t="s">
        <v>379</v>
      </c>
      <c r="EM133" t="s">
        <v>380</v>
      </c>
      <c r="EO133" t="s">
        <v>118</v>
      </c>
      <c r="EQ133">
        <v>768</v>
      </c>
      <c r="ER133">
        <v>3426.11</v>
      </c>
      <c r="ES133">
        <v>225.55</v>
      </c>
      <c r="ET133">
        <v>2108.56</v>
      </c>
      <c r="EU133">
        <v>18.05</v>
      </c>
      <c r="EV133">
        <v>1092</v>
      </c>
      <c r="EW133">
        <v>130</v>
      </c>
      <c r="EX133">
        <v>1.8</v>
      </c>
      <c r="EY133">
        <v>0</v>
      </c>
      <c r="FQ133">
        <v>0</v>
      </c>
      <c r="FR133">
        <f t="shared" si="194"/>
        <v>0</v>
      </c>
      <c r="FS133">
        <v>0</v>
      </c>
      <c r="FX133">
        <v>90</v>
      </c>
      <c r="FY133">
        <v>45</v>
      </c>
      <c r="GA133" t="s">
        <v>3</v>
      </c>
      <c r="GD133">
        <v>1</v>
      </c>
      <c r="GF133">
        <v>-228579238</v>
      </c>
      <c r="GG133">
        <v>2</v>
      </c>
      <c r="GH133">
        <v>1</v>
      </c>
      <c r="GI133">
        <v>4</v>
      </c>
      <c r="GJ133">
        <v>0</v>
      </c>
      <c r="GK133">
        <v>0</v>
      </c>
      <c r="GL133">
        <f t="shared" si="195"/>
        <v>0</v>
      </c>
      <c r="GM133">
        <f t="shared" si="196"/>
        <v>51654.5</v>
      </c>
      <c r="GN133">
        <f t="shared" si="197"/>
        <v>0</v>
      </c>
      <c r="GO133">
        <f t="shared" si="198"/>
        <v>51654.5</v>
      </c>
      <c r="GP133">
        <f t="shared" si="199"/>
        <v>0</v>
      </c>
      <c r="GR133">
        <v>0</v>
      </c>
      <c r="GS133">
        <v>3</v>
      </c>
      <c r="GT133">
        <v>0</v>
      </c>
      <c r="GU133" t="s">
        <v>3</v>
      </c>
      <c r="GV133">
        <f t="shared" si="200"/>
        <v>0</v>
      </c>
      <c r="GW133">
        <v>1</v>
      </c>
      <c r="GX133">
        <f t="shared" si="201"/>
        <v>0</v>
      </c>
      <c r="HA133">
        <v>0</v>
      </c>
      <c r="HB133">
        <v>0</v>
      </c>
      <c r="HC133">
        <f t="shared" si="202"/>
        <v>0</v>
      </c>
      <c r="HE133" t="s">
        <v>3</v>
      </c>
      <c r="HF133" t="s">
        <v>3</v>
      </c>
      <c r="HM133" t="s">
        <v>3</v>
      </c>
      <c r="HN133" t="s">
        <v>3</v>
      </c>
      <c r="HO133" t="s">
        <v>3</v>
      </c>
      <c r="HP133" t="s">
        <v>3</v>
      </c>
      <c r="HQ133" t="s">
        <v>3</v>
      </c>
      <c r="IK133">
        <v>0</v>
      </c>
    </row>
    <row r="134" spans="1:245" x14ac:dyDescent="0.2">
      <c r="A134">
        <v>17</v>
      </c>
      <c r="B134">
        <v>1</v>
      </c>
      <c r="E134" t="s">
        <v>468</v>
      </c>
      <c r="F134" t="s">
        <v>469</v>
      </c>
      <c r="G134" t="s">
        <v>470</v>
      </c>
      <c r="H134" t="s">
        <v>15</v>
      </c>
      <c r="I134">
        <v>0.109</v>
      </c>
      <c r="J134">
        <v>0</v>
      </c>
      <c r="K134">
        <v>0.109</v>
      </c>
      <c r="O134">
        <f t="shared" si="168"/>
        <v>7902.5</v>
      </c>
      <c r="P134">
        <f t="shared" si="169"/>
        <v>7902.5</v>
      </c>
      <c r="Q134">
        <f t="shared" si="170"/>
        <v>0</v>
      </c>
      <c r="R134">
        <f t="shared" si="171"/>
        <v>0</v>
      </c>
      <c r="S134">
        <f t="shared" si="172"/>
        <v>0</v>
      </c>
      <c r="T134">
        <f t="shared" si="173"/>
        <v>0</v>
      </c>
      <c r="U134">
        <f t="shared" si="174"/>
        <v>0</v>
      </c>
      <c r="V134">
        <f t="shared" si="175"/>
        <v>0</v>
      </c>
      <c r="W134">
        <f t="shared" si="176"/>
        <v>0</v>
      </c>
      <c r="X134">
        <f t="shared" si="177"/>
        <v>0</v>
      </c>
      <c r="Y134">
        <f t="shared" si="178"/>
        <v>0</v>
      </c>
      <c r="AA134">
        <v>60075934</v>
      </c>
      <c r="AB134">
        <f t="shared" si="179"/>
        <v>7583.68</v>
      </c>
      <c r="AC134">
        <f t="shared" si="180"/>
        <v>7583.68</v>
      </c>
      <c r="AD134">
        <f>ROUND((((ET134)-(EU134))+AE134),2)</f>
        <v>0</v>
      </c>
      <c r="AE134">
        <f t="shared" ref="AE134:AF137" si="211">ROUND((EU134),2)</f>
        <v>0</v>
      </c>
      <c r="AF134">
        <f t="shared" si="211"/>
        <v>0</v>
      </c>
      <c r="AG134">
        <f t="shared" si="181"/>
        <v>0</v>
      </c>
      <c r="AH134">
        <f t="shared" ref="AH134:AI137" si="212">(EW134)</f>
        <v>0</v>
      </c>
      <c r="AI134">
        <f t="shared" si="212"/>
        <v>0</v>
      </c>
      <c r="AJ134">
        <f t="shared" si="182"/>
        <v>0</v>
      </c>
      <c r="AK134">
        <v>7583.68</v>
      </c>
      <c r="AL134">
        <v>7583.68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1</v>
      </c>
      <c r="AW134">
        <v>1</v>
      </c>
      <c r="AZ134">
        <v>1</v>
      </c>
      <c r="BA134">
        <v>1</v>
      </c>
      <c r="BB134">
        <v>1</v>
      </c>
      <c r="BC134">
        <v>9.56</v>
      </c>
      <c r="BD134" t="s">
        <v>3</v>
      </c>
      <c r="BE134" t="s">
        <v>3</v>
      </c>
      <c r="BF134" t="s">
        <v>3</v>
      </c>
      <c r="BG134" t="s">
        <v>3</v>
      </c>
      <c r="BH134">
        <v>3</v>
      </c>
      <c r="BI134">
        <v>1</v>
      </c>
      <c r="BJ134" t="s">
        <v>471</v>
      </c>
      <c r="BM134">
        <v>500001</v>
      </c>
      <c r="BN134">
        <v>0</v>
      </c>
      <c r="BO134" t="s">
        <v>17</v>
      </c>
      <c r="BP134">
        <v>1</v>
      </c>
      <c r="BQ134">
        <v>26</v>
      </c>
      <c r="BR134">
        <v>0</v>
      </c>
      <c r="BS134">
        <v>1</v>
      </c>
      <c r="BT134">
        <v>1</v>
      </c>
      <c r="BU134">
        <v>1</v>
      </c>
      <c r="BV134">
        <v>1</v>
      </c>
      <c r="BW134">
        <v>1</v>
      </c>
      <c r="BX134">
        <v>1</v>
      </c>
      <c r="BY134" t="s">
        <v>3</v>
      </c>
      <c r="BZ134">
        <v>0</v>
      </c>
      <c r="CA134">
        <v>0</v>
      </c>
      <c r="CB134" t="s">
        <v>3</v>
      </c>
      <c r="CE134">
        <v>0</v>
      </c>
      <c r="CF134">
        <v>0</v>
      </c>
      <c r="CG134">
        <v>0</v>
      </c>
      <c r="CM134">
        <v>0</v>
      </c>
      <c r="CN134" t="s">
        <v>3</v>
      </c>
      <c r="CO134">
        <v>0</v>
      </c>
      <c r="CP134">
        <f t="shared" si="183"/>
        <v>7902.5</v>
      </c>
      <c r="CQ134">
        <f t="shared" si="184"/>
        <v>72499.980800000005</v>
      </c>
      <c r="CR134">
        <f t="shared" si="185"/>
        <v>0</v>
      </c>
      <c r="CS134">
        <f t="shared" si="186"/>
        <v>0</v>
      </c>
      <c r="CT134">
        <f t="shared" si="187"/>
        <v>0</v>
      </c>
      <c r="CU134">
        <f t="shared" si="188"/>
        <v>0</v>
      </c>
      <c r="CV134">
        <f t="shared" si="189"/>
        <v>0</v>
      </c>
      <c r="CW134">
        <f t="shared" si="190"/>
        <v>0</v>
      </c>
      <c r="CX134">
        <f t="shared" si="191"/>
        <v>0</v>
      </c>
      <c r="CY134">
        <f t="shared" si="192"/>
        <v>0</v>
      </c>
      <c r="CZ134">
        <f t="shared" si="193"/>
        <v>0</v>
      </c>
      <c r="DC134" t="s">
        <v>3</v>
      </c>
      <c r="DD134" t="s">
        <v>3</v>
      </c>
      <c r="DE134" t="s">
        <v>3</v>
      </c>
      <c r="DF134" t="s">
        <v>3</v>
      </c>
      <c r="DG134" t="s">
        <v>3</v>
      </c>
      <c r="DH134" t="s">
        <v>3</v>
      </c>
      <c r="DI134" t="s">
        <v>3</v>
      </c>
      <c r="DJ134" t="s">
        <v>3</v>
      </c>
      <c r="DK134" t="s">
        <v>3</v>
      </c>
      <c r="DL134" t="s">
        <v>3</v>
      </c>
      <c r="DM134" t="s">
        <v>3</v>
      </c>
      <c r="DN134">
        <v>0</v>
      </c>
      <c r="DO134">
        <v>0</v>
      </c>
      <c r="DP134">
        <v>1</v>
      </c>
      <c r="DQ134">
        <v>1</v>
      </c>
      <c r="DU134">
        <v>1009</v>
      </c>
      <c r="DV134" t="s">
        <v>15</v>
      </c>
      <c r="DW134" t="s">
        <v>15</v>
      </c>
      <c r="DX134">
        <v>1000</v>
      </c>
      <c r="DZ134" t="s">
        <v>3</v>
      </c>
      <c r="EA134" t="s">
        <v>3</v>
      </c>
      <c r="EB134" t="s">
        <v>3</v>
      </c>
      <c r="EC134" t="s">
        <v>3</v>
      </c>
      <c r="EE134">
        <v>48890661</v>
      </c>
      <c r="EF134">
        <v>26</v>
      </c>
      <c r="EG134" t="s">
        <v>45</v>
      </c>
      <c r="EH134">
        <v>0</v>
      </c>
      <c r="EI134" t="s">
        <v>3</v>
      </c>
      <c r="EJ134">
        <v>1</v>
      </c>
      <c r="EK134">
        <v>500001</v>
      </c>
      <c r="EL134" t="s">
        <v>124</v>
      </c>
      <c r="EM134" t="s">
        <v>125</v>
      </c>
      <c r="EO134" t="s">
        <v>3</v>
      </c>
      <c r="EQ134">
        <v>0</v>
      </c>
      <c r="ER134">
        <v>7583.68</v>
      </c>
      <c r="ES134">
        <v>7583.68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5</v>
      </c>
      <c r="FC134">
        <v>0</v>
      </c>
      <c r="FD134">
        <v>18</v>
      </c>
      <c r="FF134">
        <v>72500</v>
      </c>
      <c r="FQ134">
        <v>0</v>
      </c>
      <c r="FR134">
        <f t="shared" si="194"/>
        <v>0</v>
      </c>
      <c r="FS134">
        <v>0</v>
      </c>
      <c r="FX134">
        <v>0</v>
      </c>
      <c r="FY134">
        <v>0</v>
      </c>
      <c r="GA134" t="s">
        <v>472</v>
      </c>
      <c r="GD134">
        <v>1</v>
      </c>
      <c r="GF134">
        <v>69734422</v>
      </c>
      <c r="GG134">
        <v>2</v>
      </c>
      <c r="GH134">
        <v>3</v>
      </c>
      <c r="GI134">
        <v>4</v>
      </c>
      <c r="GJ134">
        <v>0</v>
      </c>
      <c r="GK134">
        <v>0</v>
      </c>
      <c r="GL134">
        <f t="shared" si="195"/>
        <v>0</v>
      </c>
      <c r="GM134">
        <f t="shared" si="196"/>
        <v>7902.5</v>
      </c>
      <c r="GN134">
        <f t="shared" si="197"/>
        <v>7902.5</v>
      </c>
      <c r="GO134">
        <f t="shared" si="198"/>
        <v>0</v>
      </c>
      <c r="GP134">
        <f t="shared" si="199"/>
        <v>0</v>
      </c>
      <c r="GR134">
        <v>1</v>
      </c>
      <c r="GS134">
        <v>1</v>
      </c>
      <c r="GT134">
        <v>0</v>
      </c>
      <c r="GU134" t="s">
        <v>3</v>
      </c>
      <c r="GV134">
        <f t="shared" si="200"/>
        <v>0</v>
      </c>
      <c r="GW134">
        <v>1</v>
      </c>
      <c r="GX134">
        <f t="shared" si="201"/>
        <v>0</v>
      </c>
      <c r="HA134">
        <v>0</v>
      </c>
      <c r="HB134">
        <v>0</v>
      </c>
      <c r="HC134">
        <f t="shared" si="202"/>
        <v>0</v>
      </c>
      <c r="HE134" t="s">
        <v>127</v>
      </c>
      <c r="HF134" t="s">
        <v>127</v>
      </c>
      <c r="HM134" t="s">
        <v>3</v>
      </c>
      <c r="HN134" t="s">
        <v>3</v>
      </c>
      <c r="HO134" t="s">
        <v>3</v>
      </c>
      <c r="HP134" t="s">
        <v>3</v>
      </c>
      <c r="HQ134" t="s">
        <v>3</v>
      </c>
      <c r="IK134">
        <v>0</v>
      </c>
    </row>
    <row r="135" spans="1:245" x14ac:dyDescent="0.2">
      <c r="A135">
        <v>17</v>
      </c>
      <c r="B135">
        <v>1</v>
      </c>
      <c r="E135" t="s">
        <v>473</v>
      </c>
      <c r="F135" t="s">
        <v>474</v>
      </c>
      <c r="G135" t="s">
        <v>434</v>
      </c>
      <c r="H135" t="s">
        <v>15</v>
      </c>
      <c r="I135">
        <v>6.4000000000000001E-2</v>
      </c>
      <c r="J135">
        <v>0</v>
      </c>
      <c r="K135">
        <v>6.4000000000000001E-2</v>
      </c>
      <c r="O135">
        <f t="shared" si="168"/>
        <v>4352</v>
      </c>
      <c r="P135">
        <f t="shared" si="169"/>
        <v>4352</v>
      </c>
      <c r="Q135">
        <f t="shared" si="170"/>
        <v>0</v>
      </c>
      <c r="R135">
        <f t="shared" si="171"/>
        <v>0</v>
      </c>
      <c r="S135">
        <f t="shared" si="172"/>
        <v>0</v>
      </c>
      <c r="T135">
        <f t="shared" si="173"/>
        <v>0</v>
      </c>
      <c r="U135">
        <f t="shared" si="174"/>
        <v>0</v>
      </c>
      <c r="V135">
        <f t="shared" si="175"/>
        <v>0</v>
      </c>
      <c r="W135">
        <f t="shared" si="176"/>
        <v>0</v>
      </c>
      <c r="X135">
        <f t="shared" si="177"/>
        <v>0</v>
      </c>
      <c r="Y135">
        <f t="shared" si="178"/>
        <v>0</v>
      </c>
      <c r="AA135">
        <v>60075934</v>
      </c>
      <c r="AB135">
        <f t="shared" si="179"/>
        <v>7112.97</v>
      </c>
      <c r="AC135">
        <f t="shared" si="180"/>
        <v>7112.97</v>
      </c>
      <c r="AD135">
        <f>ROUND((((ET135)-(EU135))+AE135),2)</f>
        <v>0</v>
      </c>
      <c r="AE135">
        <f t="shared" si="211"/>
        <v>0</v>
      </c>
      <c r="AF135">
        <f t="shared" si="211"/>
        <v>0</v>
      </c>
      <c r="AG135">
        <f t="shared" si="181"/>
        <v>0</v>
      </c>
      <c r="AH135">
        <f t="shared" si="212"/>
        <v>0</v>
      </c>
      <c r="AI135">
        <f t="shared" si="212"/>
        <v>0</v>
      </c>
      <c r="AJ135">
        <f t="shared" si="182"/>
        <v>0</v>
      </c>
      <c r="AK135">
        <v>7112.97</v>
      </c>
      <c r="AL135">
        <v>7112.97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1</v>
      </c>
      <c r="AW135">
        <v>1</v>
      </c>
      <c r="AZ135">
        <v>1</v>
      </c>
      <c r="BA135">
        <v>1</v>
      </c>
      <c r="BB135">
        <v>1</v>
      </c>
      <c r="BC135">
        <v>9.56</v>
      </c>
      <c r="BD135" t="s">
        <v>3</v>
      </c>
      <c r="BE135" t="s">
        <v>3</v>
      </c>
      <c r="BF135" t="s">
        <v>3</v>
      </c>
      <c r="BG135" t="s">
        <v>3</v>
      </c>
      <c r="BH135">
        <v>3</v>
      </c>
      <c r="BI135">
        <v>1</v>
      </c>
      <c r="BJ135" t="s">
        <v>475</v>
      </c>
      <c r="BM135">
        <v>500001</v>
      </c>
      <c r="BN135">
        <v>0</v>
      </c>
      <c r="BO135" t="s">
        <v>17</v>
      </c>
      <c r="BP135">
        <v>1</v>
      </c>
      <c r="BQ135">
        <v>26</v>
      </c>
      <c r="BR135">
        <v>0</v>
      </c>
      <c r="BS135">
        <v>1</v>
      </c>
      <c r="BT135">
        <v>1</v>
      </c>
      <c r="BU135">
        <v>1</v>
      </c>
      <c r="BV135">
        <v>1</v>
      </c>
      <c r="BW135">
        <v>1</v>
      </c>
      <c r="BX135">
        <v>1</v>
      </c>
      <c r="BY135" t="s">
        <v>3</v>
      </c>
      <c r="BZ135">
        <v>0</v>
      </c>
      <c r="CA135">
        <v>0</v>
      </c>
      <c r="CB135" t="s">
        <v>3</v>
      </c>
      <c r="CE135">
        <v>0</v>
      </c>
      <c r="CF135">
        <v>0</v>
      </c>
      <c r="CG135">
        <v>0</v>
      </c>
      <c r="CM135">
        <v>0</v>
      </c>
      <c r="CN135" t="s">
        <v>3</v>
      </c>
      <c r="CO135">
        <v>0</v>
      </c>
      <c r="CP135">
        <f t="shared" si="183"/>
        <v>4352</v>
      </c>
      <c r="CQ135">
        <f t="shared" si="184"/>
        <v>67999.993200000012</v>
      </c>
      <c r="CR135">
        <f t="shared" si="185"/>
        <v>0</v>
      </c>
      <c r="CS135">
        <f t="shared" si="186"/>
        <v>0</v>
      </c>
      <c r="CT135">
        <f t="shared" si="187"/>
        <v>0</v>
      </c>
      <c r="CU135">
        <f t="shared" si="188"/>
        <v>0</v>
      </c>
      <c r="CV135">
        <f t="shared" si="189"/>
        <v>0</v>
      </c>
      <c r="CW135">
        <f t="shared" si="190"/>
        <v>0</v>
      </c>
      <c r="CX135">
        <f t="shared" si="191"/>
        <v>0</v>
      </c>
      <c r="CY135">
        <f t="shared" si="192"/>
        <v>0</v>
      </c>
      <c r="CZ135">
        <f t="shared" si="193"/>
        <v>0</v>
      </c>
      <c r="DC135" t="s">
        <v>3</v>
      </c>
      <c r="DD135" t="s">
        <v>3</v>
      </c>
      <c r="DE135" t="s">
        <v>3</v>
      </c>
      <c r="DF135" t="s">
        <v>3</v>
      </c>
      <c r="DG135" t="s">
        <v>3</v>
      </c>
      <c r="DH135" t="s">
        <v>3</v>
      </c>
      <c r="DI135" t="s">
        <v>3</v>
      </c>
      <c r="DJ135" t="s">
        <v>3</v>
      </c>
      <c r="DK135" t="s">
        <v>3</v>
      </c>
      <c r="DL135" t="s">
        <v>3</v>
      </c>
      <c r="DM135" t="s">
        <v>3</v>
      </c>
      <c r="DN135">
        <v>0</v>
      </c>
      <c r="DO135">
        <v>0</v>
      </c>
      <c r="DP135">
        <v>1</v>
      </c>
      <c r="DQ135">
        <v>1</v>
      </c>
      <c r="DU135">
        <v>1009</v>
      </c>
      <c r="DV135" t="s">
        <v>15</v>
      </c>
      <c r="DW135" t="s">
        <v>15</v>
      </c>
      <c r="DX135">
        <v>1000</v>
      </c>
      <c r="DZ135" t="s">
        <v>3</v>
      </c>
      <c r="EA135" t="s">
        <v>3</v>
      </c>
      <c r="EB135" t="s">
        <v>3</v>
      </c>
      <c r="EC135" t="s">
        <v>3</v>
      </c>
      <c r="EE135">
        <v>48890661</v>
      </c>
      <c r="EF135">
        <v>26</v>
      </c>
      <c r="EG135" t="s">
        <v>45</v>
      </c>
      <c r="EH135">
        <v>0</v>
      </c>
      <c r="EI135" t="s">
        <v>3</v>
      </c>
      <c r="EJ135">
        <v>1</v>
      </c>
      <c r="EK135">
        <v>500001</v>
      </c>
      <c r="EL135" t="s">
        <v>124</v>
      </c>
      <c r="EM135" t="s">
        <v>125</v>
      </c>
      <c r="EO135" t="s">
        <v>3</v>
      </c>
      <c r="EQ135">
        <v>0</v>
      </c>
      <c r="ER135">
        <v>7112.97</v>
      </c>
      <c r="ES135">
        <v>7112.97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5</v>
      </c>
      <c r="FC135">
        <v>0</v>
      </c>
      <c r="FD135">
        <v>18</v>
      </c>
      <c r="FF135">
        <v>68000</v>
      </c>
      <c r="FQ135">
        <v>0</v>
      </c>
      <c r="FR135">
        <f t="shared" si="194"/>
        <v>0</v>
      </c>
      <c r="FS135">
        <v>0</v>
      </c>
      <c r="FX135">
        <v>0</v>
      </c>
      <c r="FY135">
        <v>0</v>
      </c>
      <c r="GA135" t="s">
        <v>436</v>
      </c>
      <c r="GD135">
        <v>1</v>
      </c>
      <c r="GF135">
        <v>2137900093</v>
      </c>
      <c r="GG135">
        <v>2</v>
      </c>
      <c r="GH135">
        <v>3</v>
      </c>
      <c r="GI135">
        <v>4</v>
      </c>
      <c r="GJ135">
        <v>0</v>
      </c>
      <c r="GK135">
        <v>0</v>
      </c>
      <c r="GL135">
        <f t="shared" si="195"/>
        <v>0</v>
      </c>
      <c r="GM135">
        <f t="shared" si="196"/>
        <v>4352</v>
      </c>
      <c r="GN135">
        <f t="shared" si="197"/>
        <v>4352</v>
      </c>
      <c r="GO135">
        <f t="shared" si="198"/>
        <v>0</v>
      </c>
      <c r="GP135">
        <f t="shared" si="199"/>
        <v>0</v>
      </c>
      <c r="GR135">
        <v>1</v>
      </c>
      <c r="GS135">
        <v>1</v>
      </c>
      <c r="GT135">
        <v>0</v>
      </c>
      <c r="GU135" t="s">
        <v>3</v>
      </c>
      <c r="GV135">
        <f t="shared" si="200"/>
        <v>0</v>
      </c>
      <c r="GW135">
        <v>1</v>
      </c>
      <c r="GX135">
        <f t="shared" si="201"/>
        <v>0</v>
      </c>
      <c r="HA135">
        <v>0</v>
      </c>
      <c r="HB135">
        <v>0</v>
      </c>
      <c r="HC135">
        <f t="shared" si="202"/>
        <v>0</v>
      </c>
      <c r="HE135" t="s">
        <v>127</v>
      </c>
      <c r="HF135" t="s">
        <v>127</v>
      </c>
      <c r="HM135" t="s">
        <v>3</v>
      </c>
      <c r="HN135" t="s">
        <v>3</v>
      </c>
      <c r="HO135" t="s">
        <v>3</v>
      </c>
      <c r="HP135" t="s">
        <v>3</v>
      </c>
      <c r="HQ135" t="s">
        <v>3</v>
      </c>
      <c r="IK135">
        <v>0</v>
      </c>
    </row>
    <row r="136" spans="1:245" x14ac:dyDescent="0.2">
      <c r="A136">
        <v>17</v>
      </c>
      <c r="B136">
        <v>1</v>
      </c>
      <c r="E136" t="s">
        <v>476</v>
      </c>
      <c r="F136" t="s">
        <v>424</v>
      </c>
      <c r="G136" t="s">
        <v>425</v>
      </c>
      <c r="H136" t="s">
        <v>15</v>
      </c>
      <c r="I136">
        <v>5.5E-2</v>
      </c>
      <c r="J136">
        <v>0</v>
      </c>
      <c r="K136">
        <v>5.5E-2</v>
      </c>
      <c r="O136">
        <f t="shared" si="168"/>
        <v>3941.63</v>
      </c>
      <c r="P136">
        <f t="shared" si="169"/>
        <v>3941.63</v>
      </c>
      <c r="Q136">
        <f t="shared" si="170"/>
        <v>0</v>
      </c>
      <c r="R136">
        <f t="shared" si="171"/>
        <v>0</v>
      </c>
      <c r="S136">
        <f t="shared" si="172"/>
        <v>0</v>
      </c>
      <c r="T136">
        <f t="shared" si="173"/>
        <v>0</v>
      </c>
      <c r="U136">
        <f t="shared" si="174"/>
        <v>0</v>
      </c>
      <c r="V136">
        <f t="shared" si="175"/>
        <v>0</v>
      </c>
      <c r="W136">
        <f t="shared" si="176"/>
        <v>0</v>
      </c>
      <c r="X136">
        <f t="shared" si="177"/>
        <v>0</v>
      </c>
      <c r="Y136">
        <f t="shared" si="178"/>
        <v>0</v>
      </c>
      <c r="AA136">
        <v>60075934</v>
      </c>
      <c r="AB136">
        <f t="shared" si="179"/>
        <v>7496.44</v>
      </c>
      <c r="AC136">
        <f t="shared" si="180"/>
        <v>7496.44</v>
      </c>
      <c r="AD136">
        <f>ROUND((((ET136)-(EU136))+AE136),2)</f>
        <v>0</v>
      </c>
      <c r="AE136">
        <f t="shared" si="211"/>
        <v>0</v>
      </c>
      <c r="AF136">
        <f t="shared" si="211"/>
        <v>0</v>
      </c>
      <c r="AG136">
        <f t="shared" si="181"/>
        <v>0</v>
      </c>
      <c r="AH136">
        <f t="shared" si="212"/>
        <v>0</v>
      </c>
      <c r="AI136">
        <f t="shared" si="212"/>
        <v>0</v>
      </c>
      <c r="AJ136">
        <f t="shared" si="182"/>
        <v>0</v>
      </c>
      <c r="AK136">
        <v>7496.44</v>
      </c>
      <c r="AL136">
        <v>7496.44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1</v>
      </c>
      <c r="AW136">
        <v>1</v>
      </c>
      <c r="AZ136">
        <v>1</v>
      </c>
      <c r="BA136">
        <v>1</v>
      </c>
      <c r="BB136">
        <v>1</v>
      </c>
      <c r="BC136">
        <v>9.56</v>
      </c>
      <c r="BD136" t="s">
        <v>3</v>
      </c>
      <c r="BE136" t="s">
        <v>3</v>
      </c>
      <c r="BF136" t="s">
        <v>3</v>
      </c>
      <c r="BG136" t="s">
        <v>3</v>
      </c>
      <c r="BH136">
        <v>3</v>
      </c>
      <c r="BI136">
        <v>1</v>
      </c>
      <c r="BJ136" t="s">
        <v>426</v>
      </c>
      <c r="BM136">
        <v>500001</v>
      </c>
      <c r="BN136">
        <v>0</v>
      </c>
      <c r="BO136" t="s">
        <v>17</v>
      </c>
      <c r="BP136">
        <v>1</v>
      </c>
      <c r="BQ136">
        <v>26</v>
      </c>
      <c r="BR136">
        <v>0</v>
      </c>
      <c r="BS136">
        <v>1</v>
      </c>
      <c r="BT136">
        <v>1</v>
      </c>
      <c r="BU136">
        <v>1</v>
      </c>
      <c r="BV136">
        <v>1</v>
      </c>
      <c r="BW136">
        <v>1</v>
      </c>
      <c r="BX136">
        <v>1</v>
      </c>
      <c r="BY136" t="s">
        <v>3</v>
      </c>
      <c r="BZ136">
        <v>0</v>
      </c>
      <c r="CA136">
        <v>0</v>
      </c>
      <c r="CB136" t="s">
        <v>3</v>
      </c>
      <c r="CE136">
        <v>0</v>
      </c>
      <c r="CF136">
        <v>0</v>
      </c>
      <c r="CG136">
        <v>0</v>
      </c>
      <c r="CM136">
        <v>0</v>
      </c>
      <c r="CN136" t="s">
        <v>3</v>
      </c>
      <c r="CO136">
        <v>0</v>
      </c>
      <c r="CP136">
        <f t="shared" si="183"/>
        <v>3941.63</v>
      </c>
      <c r="CQ136">
        <f t="shared" si="184"/>
        <v>71665.966400000005</v>
      </c>
      <c r="CR136">
        <f t="shared" si="185"/>
        <v>0</v>
      </c>
      <c r="CS136">
        <f t="shared" si="186"/>
        <v>0</v>
      </c>
      <c r="CT136">
        <f t="shared" si="187"/>
        <v>0</v>
      </c>
      <c r="CU136">
        <f t="shared" si="188"/>
        <v>0</v>
      </c>
      <c r="CV136">
        <f t="shared" si="189"/>
        <v>0</v>
      </c>
      <c r="CW136">
        <f t="shared" si="190"/>
        <v>0</v>
      </c>
      <c r="CX136">
        <f t="shared" si="191"/>
        <v>0</v>
      </c>
      <c r="CY136">
        <f t="shared" si="192"/>
        <v>0</v>
      </c>
      <c r="CZ136">
        <f t="shared" si="193"/>
        <v>0</v>
      </c>
      <c r="DC136" t="s">
        <v>3</v>
      </c>
      <c r="DD136" t="s">
        <v>3</v>
      </c>
      <c r="DE136" t="s">
        <v>3</v>
      </c>
      <c r="DF136" t="s">
        <v>3</v>
      </c>
      <c r="DG136" t="s">
        <v>3</v>
      </c>
      <c r="DH136" t="s">
        <v>3</v>
      </c>
      <c r="DI136" t="s">
        <v>3</v>
      </c>
      <c r="DJ136" t="s">
        <v>3</v>
      </c>
      <c r="DK136" t="s">
        <v>3</v>
      </c>
      <c r="DL136" t="s">
        <v>3</v>
      </c>
      <c r="DM136" t="s">
        <v>3</v>
      </c>
      <c r="DN136">
        <v>0</v>
      </c>
      <c r="DO136">
        <v>0</v>
      </c>
      <c r="DP136">
        <v>1</v>
      </c>
      <c r="DQ136">
        <v>1</v>
      </c>
      <c r="DU136">
        <v>1009</v>
      </c>
      <c r="DV136" t="s">
        <v>15</v>
      </c>
      <c r="DW136" t="s">
        <v>15</v>
      </c>
      <c r="DX136">
        <v>1000</v>
      </c>
      <c r="DZ136" t="s">
        <v>3</v>
      </c>
      <c r="EA136" t="s">
        <v>3</v>
      </c>
      <c r="EB136" t="s">
        <v>3</v>
      </c>
      <c r="EC136" t="s">
        <v>3</v>
      </c>
      <c r="EE136">
        <v>48890661</v>
      </c>
      <c r="EF136">
        <v>26</v>
      </c>
      <c r="EG136" t="s">
        <v>45</v>
      </c>
      <c r="EH136">
        <v>0</v>
      </c>
      <c r="EI136" t="s">
        <v>3</v>
      </c>
      <c r="EJ136">
        <v>1</v>
      </c>
      <c r="EK136">
        <v>500001</v>
      </c>
      <c r="EL136" t="s">
        <v>124</v>
      </c>
      <c r="EM136" t="s">
        <v>125</v>
      </c>
      <c r="EO136" t="s">
        <v>3</v>
      </c>
      <c r="EQ136">
        <v>0</v>
      </c>
      <c r="ER136">
        <v>7496.44</v>
      </c>
      <c r="ES136">
        <v>7496.44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5</v>
      </c>
      <c r="FC136">
        <v>0</v>
      </c>
      <c r="FD136">
        <v>18</v>
      </c>
      <c r="FF136">
        <v>71666</v>
      </c>
      <c r="FQ136">
        <v>0</v>
      </c>
      <c r="FR136">
        <f t="shared" si="194"/>
        <v>0</v>
      </c>
      <c r="FS136">
        <v>0</v>
      </c>
      <c r="FX136">
        <v>0</v>
      </c>
      <c r="FY136">
        <v>0</v>
      </c>
      <c r="GA136" t="s">
        <v>427</v>
      </c>
      <c r="GD136">
        <v>1</v>
      </c>
      <c r="GF136">
        <v>2121959860</v>
      </c>
      <c r="GG136">
        <v>2</v>
      </c>
      <c r="GH136">
        <v>3</v>
      </c>
      <c r="GI136">
        <v>4</v>
      </c>
      <c r="GJ136">
        <v>0</v>
      </c>
      <c r="GK136">
        <v>0</v>
      </c>
      <c r="GL136">
        <f t="shared" si="195"/>
        <v>0</v>
      </c>
      <c r="GM136">
        <f t="shared" si="196"/>
        <v>3941.63</v>
      </c>
      <c r="GN136">
        <f t="shared" si="197"/>
        <v>3941.63</v>
      </c>
      <c r="GO136">
        <f t="shared" si="198"/>
        <v>0</v>
      </c>
      <c r="GP136">
        <f t="shared" si="199"/>
        <v>0</v>
      </c>
      <c r="GR136">
        <v>1</v>
      </c>
      <c r="GS136">
        <v>1</v>
      </c>
      <c r="GT136">
        <v>0</v>
      </c>
      <c r="GU136" t="s">
        <v>3</v>
      </c>
      <c r="GV136">
        <f t="shared" si="200"/>
        <v>0</v>
      </c>
      <c r="GW136">
        <v>1</v>
      </c>
      <c r="GX136">
        <f t="shared" si="201"/>
        <v>0</v>
      </c>
      <c r="HA136">
        <v>0</v>
      </c>
      <c r="HB136">
        <v>0</v>
      </c>
      <c r="HC136">
        <f t="shared" si="202"/>
        <v>0</v>
      </c>
      <c r="HE136" t="s">
        <v>127</v>
      </c>
      <c r="HF136" t="s">
        <v>127</v>
      </c>
      <c r="HM136" t="s">
        <v>3</v>
      </c>
      <c r="HN136" t="s">
        <v>3</v>
      </c>
      <c r="HO136" t="s">
        <v>3</v>
      </c>
      <c r="HP136" t="s">
        <v>3</v>
      </c>
      <c r="HQ136" t="s">
        <v>3</v>
      </c>
      <c r="IK136">
        <v>0</v>
      </c>
    </row>
    <row r="137" spans="1:245" x14ac:dyDescent="0.2">
      <c r="A137">
        <v>17</v>
      </c>
      <c r="B137">
        <v>1</v>
      </c>
      <c r="E137" t="s">
        <v>477</v>
      </c>
      <c r="F137" t="s">
        <v>429</v>
      </c>
      <c r="G137" t="s">
        <v>430</v>
      </c>
      <c r="H137" t="s">
        <v>15</v>
      </c>
      <c r="I137">
        <v>1.4E-2</v>
      </c>
      <c r="J137">
        <v>0</v>
      </c>
      <c r="K137">
        <v>1.4E-2</v>
      </c>
      <c r="O137">
        <f t="shared" si="168"/>
        <v>980</v>
      </c>
      <c r="P137">
        <f t="shared" si="169"/>
        <v>980</v>
      </c>
      <c r="Q137">
        <f t="shared" si="170"/>
        <v>0</v>
      </c>
      <c r="R137">
        <f t="shared" si="171"/>
        <v>0</v>
      </c>
      <c r="S137">
        <f t="shared" si="172"/>
        <v>0</v>
      </c>
      <c r="T137">
        <f t="shared" si="173"/>
        <v>0</v>
      </c>
      <c r="U137">
        <f t="shared" si="174"/>
        <v>0</v>
      </c>
      <c r="V137">
        <f t="shared" si="175"/>
        <v>0</v>
      </c>
      <c r="W137">
        <f t="shared" si="176"/>
        <v>0</v>
      </c>
      <c r="X137">
        <f t="shared" si="177"/>
        <v>0</v>
      </c>
      <c r="Y137">
        <f t="shared" si="178"/>
        <v>0</v>
      </c>
      <c r="AA137">
        <v>60075934</v>
      </c>
      <c r="AB137">
        <f t="shared" si="179"/>
        <v>7322.18</v>
      </c>
      <c r="AC137">
        <f t="shared" si="180"/>
        <v>7322.18</v>
      </c>
      <c r="AD137">
        <f>ROUND((((ET137)-(EU137))+AE137),2)</f>
        <v>0</v>
      </c>
      <c r="AE137">
        <f t="shared" si="211"/>
        <v>0</v>
      </c>
      <c r="AF137">
        <f t="shared" si="211"/>
        <v>0</v>
      </c>
      <c r="AG137">
        <f t="shared" si="181"/>
        <v>0</v>
      </c>
      <c r="AH137">
        <f t="shared" si="212"/>
        <v>0</v>
      </c>
      <c r="AI137">
        <f t="shared" si="212"/>
        <v>0</v>
      </c>
      <c r="AJ137">
        <f t="shared" si="182"/>
        <v>0</v>
      </c>
      <c r="AK137">
        <v>7322.18</v>
      </c>
      <c r="AL137">
        <v>7322.18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1</v>
      </c>
      <c r="AW137">
        <v>1</v>
      </c>
      <c r="AZ137">
        <v>1</v>
      </c>
      <c r="BA137">
        <v>1</v>
      </c>
      <c r="BB137">
        <v>1</v>
      </c>
      <c r="BC137">
        <v>9.56</v>
      </c>
      <c r="BD137" t="s">
        <v>3</v>
      </c>
      <c r="BE137" t="s">
        <v>3</v>
      </c>
      <c r="BF137" t="s">
        <v>3</v>
      </c>
      <c r="BG137" t="s">
        <v>3</v>
      </c>
      <c r="BH137">
        <v>3</v>
      </c>
      <c r="BI137">
        <v>1</v>
      </c>
      <c r="BJ137" t="s">
        <v>431</v>
      </c>
      <c r="BM137">
        <v>500001</v>
      </c>
      <c r="BN137">
        <v>0</v>
      </c>
      <c r="BO137" t="s">
        <v>17</v>
      </c>
      <c r="BP137">
        <v>1</v>
      </c>
      <c r="BQ137">
        <v>26</v>
      </c>
      <c r="BR137">
        <v>0</v>
      </c>
      <c r="BS137">
        <v>1</v>
      </c>
      <c r="BT137">
        <v>1</v>
      </c>
      <c r="BU137">
        <v>1</v>
      </c>
      <c r="BV137">
        <v>1</v>
      </c>
      <c r="BW137">
        <v>1</v>
      </c>
      <c r="BX137">
        <v>1</v>
      </c>
      <c r="BY137" t="s">
        <v>3</v>
      </c>
      <c r="BZ137">
        <v>0</v>
      </c>
      <c r="CA137">
        <v>0</v>
      </c>
      <c r="CB137" t="s">
        <v>3</v>
      </c>
      <c r="CE137">
        <v>0</v>
      </c>
      <c r="CF137">
        <v>0</v>
      </c>
      <c r="CG137">
        <v>0</v>
      </c>
      <c r="CM137">
        <v>0</v>
      </c>
      <c r="CN137" t="s">
        <v>3</v>
      </c>
      <c r="CO137">
        <v>0</v>
      </c>
      <c r="CP137">
        <f t="shared" si="183"/>
        <v>980</v>
      </c>
      <c r="CQ137">
        <f t="shared" si="184"/>
        <v>70000.040800000002</v>
      </c>
      <c r="CR137">
        <f t="shared" si="185"/>
        <v>0</v>
      </c>
      <c r="CS137">
        <f t="shared" si="186"/>
        <v>0</v>
      </c>
      <c r="CT137">
        <f t="shared" si="187"/>
        <v>0</v>
      </c>
      <c r="CU137">
        <f t="shared" si="188"/>
        <v>0</v>
      </c>
      <c r="CV137">
        <f t="shared" si="189"/>
        <v>0</v>
      </c>
      <c r="CW137">
        <f t="shared" si="190"/>
        <v>0</v>
      </c>
      <c r="CX137">
        <f t="shared" si="191"/>
        <v>0</v>
      </c>
      <c r="CY137">
        <f t="shared" si="192"/>
        <v>0</v>
      </c>
      <c r="CZ137">
        <f t="shared" si="193"/>
        <v>0</v>
      </c>
      <c r="DC137" t="s">
        <v>3</v>
      </c>
      <c r="DD137" t="s">
        <v>3</v>
      </c>
      <c r="DE137" t="s">
        <v>3</v>
      </c>
      <c r="DF137" t="s">
        <v>3</v>
      </c>
      <c r="DG137" t="s">
        <v>3</v>
      </c>
      <c r="DH137" t="s">
        <v>3</v>
      </c>
      <c r="DI137" t="s">
        <v>3</v>
      </c>
      <c r="DJ137" t="s">
        <v>3</v>
      </c>
      <c r="DK137" t="s">
        <v>3</v>
      </c>
      <c r="DL137" t="s">
        <v>3</v>
      </c>
      <c r="DM137" t="s">
        <v>3</v>
      </c>
      <c r="DN137">
        <v>0</v>
      </c>
      <c r="DO137">
        <v>0</v>
      </c>
      <c r="DP137">
        <v>1</v>
      </c>
      <c r="DQ137">
        <v>1</v>
      </c>
      <c r="DU137">
        <v>1009</v>
      </c>
      <c r="DV137" t="s">
        <v>15</v>
      </c>
      <c r="DW137" t="s">
        <v>15</v>
      </c>
      <c r="DX137">
        <v>1000</v>
      </c>
      <c r="DZ137" t="s">
        <v>3</v>
      </c>
      <c r="EA137" t="s">
        <v>3</v>
      </c>
      <c r="EB137" t="s">
        <v>3</v>
      </c>
      <c r="EC137" t="s">
        <v>3</v>
      </c>
      <c r="EE137">
        <v>48890661</v>
      </c>
      <c r="EF137">
        <v>26</v>
      </c>
      <c r="EG137" t="s">
        <v>45</v>
      </c>
      <c r="EH137">
        <v>0</v>
      </c>
      <c r="EI137" t="s">
        <v>3</v>
      </c>
      <c r="EJ137">
        <v>1</v>
      </c>
      <c r="EK137">
        <v>500001</v>
      </c>
      <c r="EL137" t="s">
        <v>124</v>
      </c>
      <c r="EM137" t="s">
        <v>125</v>
      </c>
      <c r="EO137" t="s">
        <v>3</v>
      </c>
      <c r="EQ137">
        <v>0</v>
      </c>
      <c r="ER137">
        <v>7322.18</v>
      </c>
      <c r="ES137">
        <v>7322.18</v>
      </c>
      <c r="ET137">
        <v>0</v>
      </c>
      <c r="EU137">
        <v>0</v>
      </c>
      <c r="EV137">
        <v>0</v>
      </c>
      <c r="EW137">
        <v>0</v>
      </c>
      <c r="EX137">
        <v>0</v>
      </c>
      <c r="EY137">
        <v>0</v>
      </c>
      <c r="EZ137">
        <v>5</v>
      </c>
      <c r="FC137">
        <v>0</v>
      </c>
      <c r="FD137">
        <v>18</v>
      </c>
      <c r="FF137">
        <v>70000</v>
      </c>
      <c r="FQ137">
        <v>0</v>
      </c>
      <c r="FR137">
        <f t="shared" si="194"/>
        <v>0</v>
      </c>
      <c r="FS137">
        <v>0</v>
      </c>
      <c r="FX137">
        <v>0</v>
      </c>
      <c r="FY137">
        <v>0</v>
      </c>
      <c r="GA137" t="s">
        <v>411</v>
      </c>
      <c r="GD137">
        <v>1</v>
      </c>
      <c r="GF137">
        <v>-1832986346</v>
      </c>
      <c r="GG137">
        <v>2</v>
      </c>
      <c r="GH137">
        <v>3</v>
      </c>
      <c r="GI137">
        <v>4</v>
      </c>
      <c r="GJ137">
        <v>0</v>
      </c>
      <c r="GK137">
        <v>0</v>
      </c>
      <c r="GL137">
        <f t="shared" si="195"/>
        <v>0</v>
      </c>
      <c r="GM137">
        <f t="shared" si="196"/>
        <v>980</v>
      </c>
      <c r="GN137">
        <f t="shared" si="197"/>
        <v>980</v>
      </c>
      <c r="GO137">
        <f t="shared" si="198"/>
        <v>0</v>
      </c>
      <c r="GP137">
        <f t="shared" si="199"/>
        <v>0</v>
      </c>
      <c r="GR137">
        <v>1</v>
      </c>
      <c r="GS137">
        <v>1</v>
      </c>
      <c r="GT137">
        <v>0</v>
      </c>
      <c r="GU137" t="s">
        <v>3</v>
      </c>
      <c r="GV137">
        <f t="shared" si="200"/>
        <v>0</v>
      </c>
      <c r="GW137">
        <v>1</v>
      </c>
      <c r="GX137">
        <f t="shared" si="201"/>
        <v>0</v>
      </c>
      <c r="HA137">
        <v>0</v>
      </c>
      <c r="HB137">
        <v>0</v>
      </c>
      <c r="HC137">
        <f t="shared" si="202"/>
        <v>0</v>
      </c>
      <c r="HE137" t="s">
        <v>127</v>
      </c>
      <c r="HF137" t="s">
        <v>127</v>
      </c>
      <c r="HM137" t="s">
        <v>3</v>
      </c>
      <c r="HN137" t="s">
        <v>3</v>
      </c>
      <c r="HO137" t="s">
        <v>3</v>
      </c>
      <c r="HP137" t="s">
        <v>3</v>
      </c>
      <c r="HQ137" t="s">
        <v>3</v>
      </c>
      <c r="IK137">
        <v>0</v>
      </c>
    </row>
    <row r="138" spans="1:245" x14ac:dyDescent="0.2">
      <c r="A138">
        <v>17</v>
      </c>
      <c r="B138">
        <v>1</v>
      </c>
      <c r="C138">
        <f>ROW(SmtRes!A607)</f>
        <v>607</v>
      </c>
      <c r="D138">
        <f>ROW(EtalonRes!A607)</f>
        <v>607</v>
      </c>
      <c r="E138" t="s">
        <v>478</v>
      </c>
      <c r="F138" t="s">
        <v>479</v>
      </c>
      <c r="G138" t="s">
        <v>480</v>
      </c>
      <c r="H138" t="s">
        <v>15</v>
      </c>
      <c r="I138">
        <v>0.22819999999999999</v>
      </c>
      <c r="J138">
        <v>0</v>
      </c>
      <c r="K138">
        <v>0.22819999999999999</v>
      </c>
      <c r="O138">
        <f t="shared" si="168"/>
        <v>15388.98</v>
      </c>
      <c r="P138">
        <f t="shared" si="169"/>
        <v>824.31</v>
      </c>
      <c r="Q138">
        <f t="shared" si="170"/>
        <v>388.23</v>
      </c>
      <c r="R138">
        <f t="shared" si="171"/>
        <v>54.3</v>
      </c>
      <c r="S138">
        <f t="shared" si="172"/>
        <v>14176.44</v>
      </c>
      <c r="T138">
        <f t="shared" si="173"/>
        <v>0</v>
      </c>
      <c r="U138">
        <f t="shared" si="174"/>
        <v>32.862403104999991</v>
      </c>
      <c r="V138">
        <f t="shared" si="175"/>
        <v>9.355629499999997E-2</v>
      </c>
      <c r="W138">
        <f t="shared" si="176"/>
        <v>0</v>
      </c>
      <c r="X138">
        <f t="shared" si="177"/>
        <v>13234.59</v>
      </c>
      <c r="Y138">
        <f t="shared" si="178"/>
        <v>8823.06</v>
      </c>
      <c r="AA138">
        <v>60075934</v>
      </c>
      <c r="AB138">
        <f t="shared" si="179"/>
        <v>1766.34</v>
      </c>
      <c r="AC138">
        <f t="shared" si="180"/>
        <v>377.85</v>
      </c>
      <c r="AD138">
        <f>ROUND((((((ET138*1.15)*1.15))-(((EU138*1.15)*1.15)))+AE138),2)</f>
        <v>119.64</v>
      </c>
      <c r="AE138">
        <f>ROUND(((((EU138*1.15)*1.1)*1.15)),2)</f>
        <v>4.8600000000000003</v>
      </c>
      <c r="AF138">
        <f>ROUND(((((EV138*1.15)*1.1)*1.15)),2)</f>
        <v>1268.8499999999999</v>
      </c>
      <c r="AG138">
        <f t="shared" si="181"/>
        <v>0</v>
      </c>
      <c r="AH138">
        <f>(((EW138*1.15)*1.15))</f>
        <v>144.00702499999997</v>
      </c>
      <c r="AI138">
        <f>(((EX138*1.15)*1.15))</f>
        <v>0.40997499999999992</v>
      </c>
      <c r="AJ138">
        <f t="shared" si="182"/>
        <v>0</v>
      </c>
      <c r="AK138">
        <v>1340.19</v>
      </c>
      <c r="AL138">
        <v>377.85</v>
      </c>
      <c r="AM138">
        <v>90.13</v>
      </c>
      <c r="AN138">
        <v>3.34</v>
      </c>
      <c r="AO138">
        <v>872.21</v>
      </c>
      <c r="AP138">
        <v>0</v>
      </c>
      <c r="AQ138">
        <v>108.89</v>
      </c>
      <c r="AR138">
        <v>0.31</v>
      </c>
      <c r="AS138">
        <v>0</v>
      </c>
      <c r="AT138">
        <v>93</v>
      </c>
      <c r="AU138">
        <v>62</v>
      </c>
      <c r="AV138">
        <v>1</v>
      </c>
      <c r="AW138">
        <v>1</v>
      </c>
      <c r="AZ138">
        <v>1</v>
      </c>
      <c r="BA138">
        <v>48.96</v>
      </c>
      <c r="BB138">
        <v>14.22</v>
      </c>
      <c r="BC138">
        <v>9.56</v>
      </c>
      <c r="BD138" t="s">
        <v>3</v>
      </c>
      <c r="BE138" t="s">
        <v>3</v>
      </c>
      <c r="BF138" t="s">
        <v>3</v>
      </c>
      <c r="BG138" t="s">
        <v>3</v>
      </c>
      <c r="BH138">
        <v>0</v>
      </c>
      <c r="BI138">
        <v>1</v>
      </c>
      <c r="BJ138" t="s">
        <v>481</v>
      </c>
      <c r="BM138">
        <v>9001</v>
      </c>
      <c r="BN138">
        <v>0</v>
      </c>
      <c r="BO138" t="s">
        <v>17</v>
      </c>
      <c r="BP138">
        <v>1</v>
      </c>
      <c r="BQ138">
        <v>2</v>
      </c>
      <c r="BR138">
        <v>0</v>
      </c>
      <c r="BS138">
        <v>48.96</v>
      </c>
      <c r="BT138">
        <v>1</v>
      </c>
      <c r="BU138">
        <v>1</v>
      </c>
      <c r="BV138">
        <v>1</v>
      </c>
      <c r="BW138">
        <v>1</v>
      </c>
      <c r="BX138">
        <v>1</v>
      </c>
      <c r="BY138" t="s">
        <v>3</v>
      </c>
      <c r="BZ138">
        <v>93</v>
      </c>
      <c r="CA138">
        <v>62</v>
      </c>
      <c r="CB138" t="s">
        <v>3</v>
      </c>
      <c r="CE138">
        <v>0</v>
      </c>
      <c r="CF138">
        <v>0</v>
      </c>
      <c r="CG138">
        <v>0</v>
      </c>
      <c r="CM138">
        <v>0</v>
      </c>
      <c r="CN138" t="s">
        <v>1083</v>
      </c>
      <c r="CO138">
        <v>0</v>
      </c>
      <c r="CP138">
        <f t="shared" si="183"/>
        <v>15388.98</v>
      </c>
      <c r="CQ138">
        <f t="shared" si="184"/>
        <v>3612.2460000000005</v>
      </c>
      <c r="CR138">
        <f t="shared" si="185"/>
        <v>1701.2808</v>
      </c>
      <c r="CS138">
        <f t="shared" si="186"/>
        <v>237.94560000000001</v>
      </c>
      <c r="CT138">
        <f t="shared" si="187"/>
        <v>62122.895999999993</v>
      </c>
      <c r="CU138">
        <f t="shared" si="188"/>
        <v>0</v>
      </c>
      <c r="CV138">
        <f t="shared" si="189"/>
        <v>144.00702499999997</v>
      </c>
      <c r="CW138">
        <f t="shared" si="190"/>
        <v>0.40997499999999992</v>
      </c>
      <c r="CX138">
        <f t="shared" si="191"/>
        <v>0</v>
      </c>
      <c r="CY138">
        <f t="shared" si="192"/>
        <v>13234.5882</v>
      </c>
      <c r="CZ138">
        <f t="shared" si="193"/>
        <v>8823.0588000000007</v>
      </c>
      <c r="DC138" t="s">
        <v>3</v>
      </c>
      <c r="DD138" t="s">
        <v>3</v>
      </c>
      <c r="DE138" t="s">
        <v>93</v>
      </c>
      <c r="DF138" t="s">
        <v>117</v>
      </c>
      <c r="DG138" t="s">
        <v>117</v>
      </c>
      <c r="DH138" t="s">
        <v>3</v>
      </c>
      <c r="DI138" t="s">
        <v>93</v>
      </c>
      <c r="DJ138" t="s">
        <v>93</v>
      </c>
      <c r="DK138" t="s">
        <v>3</v>
      </c>
      <c r="DL138" t="s">
        <v>3</v>
      </c>
      <c r="DM138" t="s">
        <v>3</v>
      </c>
      <c r="DN138">
        <v>0</v>
      </c>
      <c r="DO138">
        <v>0</v>
      </c>
      <c r="DP138">
        <v>1</v>
      </c>
      <c r="DQ138">
        <v>1</v>
      </c>
      <c r="DU138">
        <v>1009</v>
      </c>
      <c r="DV138" t="s">
        <v>15</v>
      </c>
      <c r="DW138" t="s">
        <v>15</v>
      </c>
      <c r="DX138">
        <v>1000</v>
      </c>
      <c r="DZ138" t="s">
        <v>3</v>
      </c>
      <c r="EA138" t="s">
        <v>3</v>
      </c>
      <c r="EB138" t="s">
        <v>3</v>
      </c>
      <c r="EC138" t="s">
        <v>3</v>
      </c>
      <c r="EE138">
        <v>48890727</v>
      </c>
      <c r="EF138">
        <v>2</v>
      </c>
      <c r="EG138" t="s">
        <v>21</v>
      </c>
      <c r="EH138">
        <v>9</v>
      </c>
      <c r="EI138" t="s">
        <v>22</v>
      </c>
      <c r="EJ138">
        <v>1</v>
      </c>
      <c r="EK138">
        <v>9001</v>
      </c>
      <c r="EL138" t="s">
        <v>22</v>
      </c>
      <c r="EM138" t="s">
        <v>23</v>
      </c>
      <c r="EO138" t="s">
        <v>118</v>
      </c>
      <c r="EQ138">
        <v>768</v>
      </c>
      <c r="ER138">
        <v>1340.19</v>
      </c>
      <c r="ES138">
        <v>377.85</v>
      </c>
      <c r="ET138">
        <v>90.13</v>
      </c>
      <c r="EU138">
        <v>3.34</v>
      </c>
      <c r="EV138">
        <v>872.21</v>
      </c>
      <c r="EW138">
        <v>108.89</v>
      </c>
      <c r="EX138">
        <v>0.31</v>
      </c>
      <c r="EY138">
        <v>0</v>
      </c>
      <c r="FQ138">
        <v>0</v>
      </c>
      <c r="FR138">
        <f t="shared" si="194"/>
        <v>0</v>
      </c>
      <c r="FS138">
        <v>0</v>
      </c>
      <c r="FX138">
        <v>93</v>
      </c>
      <c r="FY138">
        <v>62</v>
      </c>
      <c r="GA138" t="s">
        <v>3</v>
      </c>
      <c r="GD138">
        <v>1</v>
      </c>
      <c r="GF138">
        <v>-1501121405</v>
      </c>
      <c r="GG138">
        <v>2</v>
      </c>
      <c r="GH138">
        <v>1</v>
      </c>
      <c r="GI138">
        <v>4</v>
      </c>
      <c r="GJ138">
        <v>0</v>
      </c>
      <c r="GK138">
        <v>0</v>
      </c>
      <c r="GL138">
        <f t="shared" si="195"/>
        <v>0</v>
      </c>
      <c r="GM138">
        <f t="shared" si="196"/>
        <v>37446.629999999997</v>
      </c>
      <c r="GN138">
        <f t="shared" si="197"/>
        <v>37446.629999999997</v>
      </c>
      <c r="GO138">
        <f t="shared" si="198"/>
        <v>0</v>
      </c>
      <c r="GP138">
        <f t="shared" si="199"/>
        <v>0</v>
      </c>
      <c r="GR138">
        <v>0</v>
      </c>
      <c r="GS138">
        <v>3</v>
      </c>
      <c r="GT138">
        <v>0</v>
      </c>
      <c r="GU138" t="s">
        <v>3</v>
      </c>
      <c r="GV138">
        <f t="shared" si="200"/>
        <v>0</v>
      </c>
      <c r="GW138">
        <v>1</v>
      </c>
      <c r="GX138">
        <f t="shared" si="201"/>
        <v>0</v>
      </c>
      <c r="HA138">
        <v>0</v>
      </c>
      <c r="HB138">
        <v>0</v>
      </c>
      <c r="HC138">
        <f t="shared" si="202"/>
        <v>0</v>
      </c>
      <c r="HE138" t="s">
        <v>3</v>
      </c>
      <c r="HF138" t="s">
        <v>3</v>
      </c>
      <c r="HM138" t="s">
        <v>3</v>
      </c>
      <c r="HN138" t="s">
        <v>3</v>
      </c>
      <c r="HO138" t="s">
        <v>3</v>
      </c>
      <c r="HP138" t="s">
        <v>3</v>
      </c>
      <c r="HQ138" t="s">
        <v>3</v>
      </c>
      <c r="IK138">
        <v>0</v>
      </c>
    </row>
    <row r="139" spans="1:245" x14ac:dyDescent="0.2">
      <c r="A139">
        <v>17</v>
      </c>
      <c r="B139">
        <v>1</v>
      </c>
      <c r="C139">
        <f>ROW(SmtRes!A620)</f>
        <v>620</v>
      </c>
      <c r="D139">
        <f>ROW(EtalonRes!A620)</f>
        <v>620</v>
      </c>
      <c r="E139" t="s">
        <v>482</v>
      </c>
      <c r="F139" t="s">
        <v>465</v>
      </c>
      <c r="G139" t="s">
        <v>1089</v>
      </c>
      <c r="H139" t="s">
        <v>15</v>
      </c>
      <c r="I139">
        <v>6.6799999999999998E-2</v>
      </c>
      <c r="J139">
        <v>0</v>
      </c>
      <c r="K139">
        <v>6.6799999999999998E-2</v>
      </c>
      <c r="O139">
        <f t="shared" si="168"/>
        <v>7990.69</v>
      </c>
      <c r="P139">
        <f t="shared" si="169"/>
        <v>144.04</v>
      </c>
      <c r="Q139">
        <f t="shared" si="170"/>
        <v>2651.12</v>
      </c>
      <c r="R139">
        <f t="shared" si="171"/>
        <v>85.88</v>
      </c>
      <c r="S139">
        <f t="shared" si="172"/>
        <v>5195.53</v>
      </c>
      <c r="T139">
        <f t="shared" si="173"/>
        <v>0</v>
      </c>
      <c r="U139">
        <f t="shared" si="174"/>
        <v>11.484589999999999</v>
      </c>
      <c r="V139">
        <f t="shared" si="175"/>
        <v>0.15901739999999998</v>
      </c>
      <c r="W139">
        <f t="shared" si="176"/>
        <v>0</v>
      </c>
      <c r="X139">
        <f t="shared" si="177"/>
        <v>4753.2700000000004</v>
      </c>
      <c r="Y139">
        <f t="shared" si="178"/>
        <v>2376.63</v>
      </c>
      <c r="AA139">
        <v>60075934</v>
      </c>
      <c r="AB139">
        <f t="shared" si="179"/>
        <v>4605.1000000000004</v>
      </c>
      <c r="AC139">
        <f t="shared" si="180"/>
        <v>225.55</v>
      </c>
      <c r="AD139">
        <f>ROUND((((((ET139*1.15)*1.15))-(((EU139*1.15)*1.15)))+AE139),2)</f>
        <v>2790.96</v>
      </c>
      <c r="AE139">
        <f>ROUND(((((EU139*1.15)*1.1)*1.15)),2)</f>
        <v>26.26</v>
      </c>
      <c r="AF139">
        <f>ROUND(((((EV139*1.15)*1.1)*1.15)),2)</f>
        <v>1588.59</v>
      </c>
      <c r="AG139">
        <f t="shared" si="181"/>
        <v>0</v>
      </c>
      <c r="AH139">
        <f>(((EW139*1.15)*1.15))</f>
        <v>171.92499999999998</v>
      </c>
      <c r="AI139">
        <f>(((EX139*1.15)*1.15))</f>
        <v>2.3804999999999996</v>
      </c>
      <c r="AJ139">
        <f t="shared" si="182"/>
        <v>0</v>
      </c>
      <c r="AK139">
        <v>3426.11</v>
      </c>
      <c r="AL139">
        <v>225.55</v>
      </c>
      <c r="AM139">
        <v>2108.56</v>
      </c>
      <c r="AN139">
        <v>18.05</v>
      </c>
      <c r="AO139">
        <v>1092</v>
      </c>
      <c r="AP139">
        <v>0</v>
      </c>
      <c r="AQ139">
        <v>130</v>
      </c>
      <c r="AR139">
        <v>1.8</v>
      </c>
      <c r="AS139">
        <v>0</v>
      </c>
      <c r="AT139">
        <v>90</v>
      </c>
      <c r="AU139">
        <v>45</v>
      </c>
      <c r="AV139">
        <v>1</v>
      </c>
      <c r="AW139">
        <v>1</v>
      </c>
      <c r="AZ139">
        <v>1</v>
      </c>
      <c r="BA139">
        <v>48.96</v>
      </c>
      <c r="BB139">
        <v>14.22</v>
      </c>
      <c r="BC139">
        <v>9.56</v>
      </c>
      <c r="BD139" t="s">
        <v>3</v>
      </c>
      <c r="BE139" t="s">
        <v>3</v>
      </c>
      <c r="BF139" t="s">
        <v>3</v>
      </c>
      <c r="BG139" t="s">
        <v>3</v>
      </c>
      <c r="BH139">
        <v>0</v>
      </c>
      <c r="BI139">
        <v>2</v>
      </c>
      <c r="BJ139" t="s">
        <v>467</v>
      </c>
      <c r="BM139">
        <v>138001</v>
      </c>
      <c r="BN139">
        <v>0</v>
      </c>
      <c r="BO139" t="s">
        <v>17</v>
      </c>
      <c r="BP139">
        <v>1</v>
      </c>
      <c r="BQ139">
        <v>26</v>
      </c>
      <c r="BR139">
        <v>0</v>
      </c>
      <c r="BS139">
        <v>48.96</v>
      </c>
      <c r="BT139">
        <v>1</v>
      </c>
      <c r="BU139">
        <v>1</v>
      </c>
      <c r="BV139">
        <v>1</v>
      </c>
      <c r="BW139">
        <v>1</v>
      </c>
      <c r="BX139">
        <v>1</v>
      </c>
      <c r="BY139" t="s">
        <v>3</v>
      </c>
      <c r="BZ139">
        <v>90</v>
      </c>
      <c r="CA139">
        <v>45</v>
      </c>
      <c r="CB139" t="s">
        <v>3</v>
      </c>
      <c r="CE139">
        <v>0</v>
      </c>
      <c r="CF139">
        <v>0</v>
      </c>
      <c r="CG139">
        <v>0</v>
      </c>
      <c r="CM139">
        <v>0</v>
      </c>
      <c r="CN139" t="s">
        <v>1083</v>
      </c>
      <c r="CO139">
        <v>0</v>
      </c>
      <c r="CP139">
        <f t="shared" si="183"/>
        <v>7990.69</v>
      </c>
      <c r="CQ139">
        <f t="shared" si="184"/>
        <v>2156.2580000000003</v>
      </c>
      <c r="CR139">
        <f t="shared" si="185"/>
        <v>39687.451200000003</v>
      </c>
      <c r="CS139">
        <f t="shared" si="186"/>
        <v>1285.6896000000002</v>
      </c>
      <c r="CT139">
        <f t="shared" si="187"/>
        <v>77777.366399999999</v>
      </c>
      <c r="CU139">
        <f t="shared" si="188"/>
        <v>0</v>
      </c>
      <c r="CV139">
        <f t="shared" si="189"/>
        <v>171.92499999999998</v>
      </c>
      <c r="CW139">
        <f t="shared" si="190"/>
        <v>2.3804999999999996</v>
      </c>
      <c r="CX139">
        <f t="shared" si="191"/>
        <v>0</v>
      </c>
      <c r="CY139">
        <f t="shared" si="192"/>
        <v>4753.2689999999993</v>
      </c>
      <c r="CZ139">
        <f t="shared" si="193"/>
        <v>2376.6344999999997</v>
      </c>
      <c r="DC139" t="s">
        <v>3</v>
      </c>
      <c r="DD139" t="s">
        <v>3</v>
      </c>
      <c r="DE139" t="s">
        <v>93</v>
      </c>
      <c r="DF139" t="s">
        <v>117</v>
      </c>
      <c r="DG139" t="s">
        <v>117</v>
      </c>
      <c r="DH139" t="s">
        <v>3</v>
      </c>
      <c r="DI139" t="s">
        <v>93</v>
      </c>
      <c r="DJ139" t="s">
        <v>93</v>
      </c>
      <c r="DK139" t="s">
        <v>3</v>
      </c>
      <c r="DL139" t="s">
        <v>3</v>
      </c>
      <c r="DM139" t="s">
        <v>3</v>
      </c>
      <c r="DN139">
        <v>0</v>
      </c>
      <c r="DO139">
        <v>0</v>
      </c>
      <c r="DP139">
        <v>1</v>
      </c>
      <c r="DQ139">
        <v>1</v>
      </c>
      <c r="DU139">
        <v>1009</v>
      </c>
      <c r="DV139" t="s">
        <v>15</v>
      </c>
      <c r="DW139" t="s">
        <v>15</v>
      </c>
      <c r="DX139">
        <v>1000</v>
      </c>
      <c r="DZ139" t="s">
        <v>3</v>
      </c>
      <c r="EA139" t="s">
        <v>3</v>
      </c>
      <c r="EB139" t="s">
        <v>3</v>
      </c>
      <c r="EC139" t="s">
        <v>3</v>
      </c>
      <c r="EE139">
        <v>48890648</v>
      </c>
      <c r="EF139">
        <v>26</v>
      </c>
      <c r="EG139" t="s">
        <v>45</v>
      </c>
      <c r="EH139">
        <v>80</v>
      </c>
      <c r="EI139" t="s">
        <v>379</v>
      </c>
      <c r="EJ139">
        <v>2</v>
      </c>
      <c r="EK139">
        <v>138001</v>
      </c>
      <c r="EL139" t="s">
        <v>379</v>
      </c>
      <c r="EM139" t="s">
        <v>380</v>
      </c>
      <c r="EO139" t="s">
        <v>118</v>
      </c>
      <c r="EQ139">
        <v>768</v>
      </c>
      <c r="ER139">
        <v>3426.11</v>
      </c>
      <c r="ES139">
        <v>225.55</v>
      </c>
      <c r="ET139">
        <v>2108.56</v>
      </c>
      <c r="EU139">
        <v>18.05</v>
      </c>
      <c r="EV139">
        <v>1092</v>
      </c>
      <c r="EW139">
        <v>130</v>
      </c>
      <c r="EX139">
        <v>1.8</v>
      </c>
      <c r="EY139">
        <v>0</v>
      </c>
      <c r="FQ139">
        <v>0</v>
      </c>
      <c r="FR139">
        <f t="shared" si="194"/>
        <v>0</v>
      </c>
      <c r="FS139">
        <v>0</v>
      </c>
      <c r="FX139">
        <v>90</v>
      </c>
      <c r="FY139">
        <v>45</v>
      </c>
      <c r="GA139" t="s">
        <v>3</v>
      </c>
      <c r="GD139">
        <v>1</v>
      </c>
      <c r="GF139">
        <v>-1262619819</v>
      </c>
      <c r="GG139">
        <v>2</v>
      </c>
      <c r="GH139">
        <v>1</v>
      </c>
      <c r="GI139">
        <v>4</v>
      </c>
      <c r="GJ139">
        <v>0</v>
      </c>
      <c r="GK139">
        <v>0</v>
      </c>
      <c r="GL139">
        <f t="shared" si="195"/>
        <v>0</v>
      </c>
      <c r="GM139">
        <f t="shared" si="196"/>
        <v>15120.59</v>
      </c>
      <c r="GN139">
        <f t="shared" si="197"/>
        <v>0</v>
      </c>
      <c r="GO139">
        <f t="shared" si="198"/>
        <v>15120.59</v>
      </c>
      <c r="GP139">
        <f t="shared" si="199"/>
        <v>0</v>
      </c>
      <c r="GR139">
        <v>0</v>
      </c>
      <c r="GS139">
        <v>3</v>
      </c>
      <c r="GT139">
        <v>0</v>
      </c>
      <c r="GU139" t="s">
        <v>3</v>
      </c>
      <c r="GV139">
        <f t="shared" si="200"/>
        <v>0</v>
      </c>
      <c r="GW139">
        <v>1</v>
      </c>
      <c r="GX139">
        <f t="shared" si="201"/>
        <v>0</v>
      </c>
      <c r="HA139">
        <v>0</v>
      </c>
      <c r="HB139">
        <v>0</v>
      </c>
      <c r="HC139">
        <f t="shared" si="202"/>
        <v>0</v>
      </c>
      <c r="HE139" t="s">
        <v>3</v>
      </c>
      <c r="HF139" t="s">
        <v>3</v>
      </c>
      <c r="HM139" t="s">
        <v>3</v>
      </c>
      <c r="HN139" t="s">
        <v>3</v>
      </c>
      <c r="HO139" t="s">
        <v>3</v>
      </c>
      <c r="HP139" t="s">
        <v>3</v>
      </c>
      <c r="HQ139" t="s">
        <v>3</v>
      </c>
      <c r="IK139">
        <v>0</v>
      </c>
    </row>
    <row r="140" spans="1:245" x14ac:dyDescent="0.2">
      <c r="A140">
        <v>17</v>
      </c>
      <c r="B140">
        <v>1</v>
      </c>
      <c r="E140" t="s">
        <v>483</v>
      </c>
      <c r="F140" t="s">
        <v>424</v>
      </c>
      <c r="G140" t="s">
        <v>484</v>
      </c>
      <c r="H140" t="s">
        <v>15</v>
      </c>
      <c r="I140">
        <v>1.0999999999999999E-2</v>
      </c>
      <c r="J140">
        <v>0</v>
      </c>
      <c r="K140">
        <v>1.0999999999999999E-2</v>
      </c>
      <c r="O140">
        <f t="shared" si="168"/>
        <v>847</v>
      </c>
      <c r="P140">
        <f t="shared" si="169"/>
        <v>847</v>
      </c>
      <c r="Q140">
        <f t="shared" si="170"/>
        <v>0</v>
      </c>
      <c r="R140">
        <f t="shared" si="171"/>
        <v>0</v>
      </c>
      <c r="S140">
        <f t="shared" si="172"/>
        <v>0</v>
      </c>
      <c r="T140">
        <f t="shared" si="173"/>
        <v>0</v>
      </c>
      <c r="U140">
        <f t="shared" si="174"/>
        <v>0</v>
      </c>
      <c r="V140">
        <f t="shared" si="175"/>
        <v>0</v>
      </c>
      <c r="W140">
        <f t="shared" si="176"/>
        <v>0</v>
      </c>
      <c r="X140">
        <f t="shared" si="177"/>
        <v>0</v>
      </c>
      <c r="Y140">
        <f t="shared" si="178"/>
        <v>0</v>
      </c>
      <c r="AA140">
        <v>60075934</v>
      </c>
      <c r="AB140">
        <f t="shared" si="179"/>
        <v>8054.39</v>
      </c>
      <c r="AC140">
        <f t="shared" si="180"/>
        <v>8054.39</v>
      </c>
      <c r="AD140">
        <f>ROUND((((ET140)-(EU140))+AE140),2)</f>
        <v>0</v>
      </c>
      <c r="AE140">
        <f t="shared" ref="AE140:AF142" si="213">ROUND((EU140),2)</f>
        <v>0</v>
      </c>
      <c r="AF140">
        <f t="shared" si="213"/>
        <v>0</v>
      </c>
      <c r="AG140">
        <f t="shared" si="181"/>
        <v>0</v>
      </c>
      <c r="AH140">
        <f t="shared" ref="AH140:AI142" si="214">(EW140)</f>
        <v>0</v>
      </c>
      <c r="AI140">
        <f t="shared" si="214"/>
        <v>0</v>
      </c>
      <c r="AJ140">
        <f t="shared" si="182"/>
        <v>0</v>
      </c>
      <c r="AK140">
        <v>8054.39</v>
      </c>
      <c r="AL140">
        <v>8054.39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1</v>
      </c>
      <c r="AW140">
        <v>1</v>
      </c>
      <c r="AZ140">
        <v>1</v>
      </c>
      <c r="BA140">
        <v>1</v>
      </c>
      <c r="BB140">
        <v>1</v>
      </c>
      <c r="BC140">
        <v>9.56</v>
      </c>
      <c r="BD140" t="s">
        <v>3</v>
      </c>
      <c r="BE140" t="s">
        <v>3</v>
      </c>
      <c r="BF140" t="s">
        <v>3</v>
      </c>
      <c r="BG140" t="s">
        <v>3</v>
      </c>
      <c r="BH140">
        <v>3</v>
      </c>
      <c r="BI140">
        <v>1</v>
      </c>
      <c r="BJ140" t="s">
        <v>426</v>
      </c>
      <c r="BM140">
        <v>500001</v>
      </c>
      <c r="BN140">
        <v>0</v>
      </c>
      <c r="BO140" t="s">
        <v>17</v>
      </c>
      <c r="BP140">
        <v>1</v>
      </c>
      <c r="BQ140">
        <v>26</v>
      </c>
      <c r="BR140">
        <v>0</v>
      </c>
      <c r="BS140">
        <v>1</v>
      </c>
      <c r="BT140">
        <v>1</v>
      </c>
      <c r="BU140">
        <v>1</v>
      </c>
      <c r="BV140">
        <v>1</v>
      </c>
      <c r="BW140">
        <v>1</v>
      </c>
      <c r="BX140">
        <v>1</v>
      </c>
      <c r="BY140" t="s">
        <v>3</v>
      </c>
      <c r="BZ140">
        <v>0</v>
      </c>
      <c r="CA140">
        <v>0</v>
      </c>
      <c r="CB140" t="s">
        <v>3</v>
      </c>
      <c r="CE140">
        <v>0</v>
      </c>
      <c r="CF140">
        <v>0</v>
      </c>
      <c r="CG140">
        <v>0</v>
      </c>
      <c r="CM140">
        <v>0</v>
      </c>
      <c r="CN140" t="s">
        <v>3</v>
      </c>
      <c r="CO140">
        <v>0</v>
      </c>
      <c r="CP140">
        <f t="shared" si="183"/>
        <v>847</v>
      </c>
      <c r="CQ140">
        <f t="shared" si="184"/>
        <v>76999.968400000012</v>
      </c>
      <c r="CR140">
        <f t="shared" si="185"/>
        <v>0</v>
      </c>
      <c r="CS140">
        <f t="shared" si="186"/>
        <v>0</v>
      </c>
      <c r="CT140">
        <f t="shared" si="187"/>
        <v>0</v>
      </c>
      <c r="CU140">
        <f t="shared" si="188"/>
        <v>0</v>
      </c>
      <c r="CV140">
        <f t="shared" si="189"/>
        <v>0</v>
      </c>
      <c r="CW140">
        <f t="shared" si="190"/>
        <v>0</v>
      </c>
      <c r="CX140">
        <f t="shared" si="191"/>
        <v>0</v>
      </c>
      <c r="CY140">
        <f t="shared" si="192"/>
        <v>0</v>
      </c>
      <c r="CZ140">
        <f t="shared" si="193"/>
        <v>0</v>
      </c>
      <c r="DC140" t="s">
        <v>3</v>
      </c>
      <c r="DD140" t="s">
        <v>3</v>
      </c>
      <c r="DE140" t="s">
        <v>3</v>
      </c>
      <c r="DF140" t="s">
        <v>3</v>
      </c>
      <c r="DG140" t="s">
        <v>3</v>
      </c>
      <c r="DH140" t="s">
        <v>3</v>
      </c>
      <c r="DI140" t="s">
        <v>3</v>
      </c>
      <c r="DJ140" t="s">
        <v>3</v>
      </c>
      <c r="DK140" t="s">
        <v>3</v>
      </c>
      <c r="DL140" t="s">
        <v>3</v>
      </c>
      <c r="DM140" t="s">
        <v>3</v>
      </c>
      <c r="DN140">
        <v>0</v>
      </c>
      <c r="DO140">
        <v>0</v>
      </c>
      <c r="DP140">
        <v>1</v>
      </c>
      <c r="DQ140">
        <v>1</v>
      </c>
      <c r="DU140">
        <v>1009</v>
      </c>
      <c r="DV140" t="s">
        <v>15</v>
      </c>
      <c r="DW140" t="s">
        <v>15</v>
      </c>
      <c r="DX140">
        <v>1000</v>
      </c>
      <c r="DZ140" t="s">
        <v>3</v>
      </c>
      <c r="EA140" t="s">
        <v>3</v>
      </c>
      <c r="EB140" t="s">
        <v>3</v>
      </c>
      <c r="EC140" t="s">
        <v>3</v>
      </c>
      <c r="EE140">
        <v>48890661</v>
      </c>
      <c r="EF140">
        <v>26</v>
      </c>
      <c r="EG140" t="s">
        <v>45</v>
      </c>
      <c r="EH140">
        <v>0</v>
      </c>
      <c r="EI140" t="s">
        <v>3</v>
      </c>
      <c r="EJ140">
        <v>1</v>
      </c>
      <c r="EK140">
        <v>500001</v>
      </c>
      <c r="EL140" t="s">
        <v>124</v>
      </c>
      <c r="EM140" t="s">
        <v>125</v>
      </c>
      <c r="EO140" t="s">
        <v>3</v>
      </c>
      <c r="EQ140">
        <v>0</v>
      </c>
      <c r="ER140">
        <v>8054.39</v>
      </c>
      <c r="ES140">
        <v>8054.39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5</v>
      </c>
      <c r="FC140">
        <v>0</v>
      </c>
      <c r="FD140">
        <v>18</v>
      </c>
      <c r="FF140">
        <v>77000</v>
      </c>
      <c r="FQ140">
        <v>0</v>
      </c>
      <c r="FR140">
        <f t="shared" si="194"/>
        <v>0</v>
      </c>
      <c r="FS140">
        <v>0</v>
      </c>
      <c r="FX140">
        <v>0</v>
      </c>
      <c r="FY140">
        <v>0</v>
      </c>
      <c r="GA140" t="s">
        <v>485</v>
      </c>
      <c r="GD140">
        <v>1</v>
      </c>
      <c r="GF140">
        <v>1862821539</v>
      </c>
      <c r="GG140">
        <v>2</v>
      </c>
      <c r="GH140">
        <v>3</v>
      </c>
      <c r="GI140">
        <v>4</v>
      </c>
      <c r="GJ140">
        <v>0</v>
      </c>
      <c r="GK140">
        <v>0</v>
      </c>
      <c r="GL140">
        <f t="shared" si="195"/>
        <v>0</v>
      </c>
      <c r="GM140">
        <f t="shared" si="196"/>
        <v>847</v>
      </c>
      <c r="GN140">
        <f t="shared" si="197"/>
        <v>847</v>
      </c>
      <c r="GO140">
        <f t="shared" si="198"/>
        <v>0</v>
      </c>
      <c r="GP140">
        <f t="shared" si="199"/>
        <v>0</v>
      </c>
      <c r="GR140">
        <v>1</v>
      </c>
      <c r="GS140">
        <v>1</v>
      </c>
      <c r="GT140">
        <v>0</v>
      </c>
      <c r="GU140" t="s">
        <v>3</v>
      </c>
      <c r="GV140">
        <f t="shared" si="200"/>
        <v>0</v>
      </c>
      <c r="GW140">
        <v>1</v>
      </c>
      <c r="GX140">
        <f t="shared" si="201"/>
        <v>0</v>
      </c>
      <c r="HA140">
        <v>0</v>
      </c>
      <c r="HB140">
        <v>0</v>
      </c>
      <c r="HC140">
        <f t="shared" si="202"/>
        <v>0</v>
      </c>
      <c r="HE140" t="s">
        <v>127</v>
      </c>
      <c r="HF140" t="s">
        <v>127</v>
      </c>
      <c r="HM140" t="s">
        <v>3</v>
      </c>
      <c r="HN140" t="s">
        <v>3</v>
      </c>
      <c r="HO140" t="s">
        <v>3</v>
      </c>
      <c r="HP140" t="s">
        <v>3</v>
      </c>
      <c r="HQ140" t="s">
        <v>3</v>
      </c>
      <c r="IK140">
        <v>0</v>
      </c>
    </row>
    <row r="141" spans="1:245" x14ac:dyDescent="0.2">
      <c r="A141">
        <v>17</v>
      </c>
      <c r="B141">
        <v>1</v>
      </c>
      <c r="E141" t="s">
        <v>486</v>
      </c>
      <c r="F141" t="s">
        <v>474</v>
      </c>
      <c r="G141" t="s">
        <v>434</v>
      </c>
      <c r="H141" t="s">
        <v>15</v>
      </c>
      <c r="I141">
        <v>5.1000000000000004E-3</v>
      </c>
      <c r="J141">
        <v>0</v>
      </c>
      <c r="K141">
        <v>5.1000000000000004E-3</v>
      </c>
      <c r="O141">
        <f t="shared" si="168"/>
        <v>346.8</v>
      </c>
      <c r="P141">
        <f t="shared" si="169"/>
        <v>346.8</v>
      </c>
      <c r="Q141">
        <f t="shared" si="170"/>
        <v>0</v>
      </c>
      <c r="R141">
        <f t="shared" si="171"/>
        <v>0</v>
      </c>
      <c r="S141">
        <f t="shared" si="172"/>
        <v>0</v>
      </c>
      <c r="T141">
        <f t="shared" si="173"/>
        <v>0</v>
      </c>
      <c r="U141">
        <f t="shared" si="174"/>
        <v>0</v>
      </c>
      <c r="V141">
        <f t="shared" si="175"/>
        <v>0</v>
      </c>
      <c r="W141">
        <f t="shared" si="176"/>
        <v>0</v>
      </c>
      <c r="X141">
        <f t="shared" si="177"/>
        <v>0</v>
      </c>
      <c r="Y141">
        <f t="shared" si="178"/>
        <v>0</v>
      </c>
      <c r="AA141">
        <v>60075934</v>
      </c>
      <c r="AB141">
        <f t="shared" si="179"/>
        <v>7112.97</v>
      </c>
      <c r="AC141">
        <f t="shared" si="180"/>
        <v>7112.97</v>
      </c>
      <c r="AD141">
        <f>ROUND((((ET141)-(EU141))+AE141),2)</f>
        <v>0</v>
      </c>
      <c r="AE141">
        <f t="shared" si="213"/>
        <v>0</v>
      </c>
      <c r="AF141">
        <f t="shared" si="213"/>
        <v>0</v>
      </c>
      <c r="AG141">
        <f t="shared" si="181"/>
        <v>0</v>
      </c>
      <c r="AH141">
        <f t="shared" si="214"/>
        <v>0</v>
      </c>
      <c r="AI141">
        <f t="shared" si="214"/>
        <v>0</v>
      </c>
      <c r="AJ141">
        <f t="shared" si="182"/>
        <v>0</v>
      </c>
      <c r="AK141">
        <v>7112.97</v>
      </c>
      <c r="AL141">
        <v>7112.97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1</v>
      </c>
      <c r="AW141">
        <v>1</v>
      </c>
      <c r="AZ141">
        <v>1</v>
      </c>
      <c r="BA141">
        <v>1</v>
      </c>
      <c r="BB141">
        <v>1</v>
      </c>
      <c r="BC141">
        <v>9.56</v>
      </c>
      <c r="BD141" t="s">
        <v>3</v>
      </c>
      <c r="BE141" t="s">
        <v>3</v>
      </c>
      <c r="BF141" t="s">
        <v>3</v>
      </c>
      <c r="BG141" t="s">
        <v>3</v>
      </c>
      <c r="BH141">
        <v>3</v>
      </c>
      <c r="BI141">
        <v>1</v>
      </c>
      <c r="BJ141" t="s">
        <v>475</v>
      </c>
      <c r="BM141">
        <v>500001</v>
      </c>
      <c r="BN141">
        <v>0</v>
      </c>
      <c r="BO141" t="s">
        <v>17</v>
      </c>
      <c r="BP141">
        <v>1</v>
      </c>
      <c r="BQ141">
        <v>26</v>
      </c>
      <c r="BR141">
        <v>0</v>
      </c>
      <c r="BS141">
        <v>1</v>
      </c>
      <c r="BT141">
        <v>1</v>
      </c>
      <c r="BU141">
        <v>1</v>
      </c>
      <c r="BV141">
        <v>1</v>
      </c>
      <c r="BW141">
        <v>1</v>
      </c>
      <c r="BX141">
        <v>1</v>
      </c>
      <c r="BY141" t="s">
        <v>3</v>
      </c>
      <c r="BZ141">
        <v>0</v>
      </c>
      <c r="CA141">
        <v>0</v>
      </c>
      <c r="CB141" t="s">
        <v>3</v>
      </c>
      <c r="CE141">
        <v>0</v>
      </c>
      <c r="CF141">
        <v>0</v>
      </c>
      <c r="CG141">
        <v>0</v>
      </c>
      <c r="CM141">
        <v>0</v>
      </c>
      <c r="CN141" t="s">
        <v>3</v>
      </c>
      <c r="CO141">
        <v>0</v>
      </c>
      <c r="CP141">
        <f t="shared" si="183"/>
        <v>346.8</v>
      </c>
      <c r="CQ141">
        <f t="shared" si="184"/>
        <v>67999.993200000012</v>
      </c>
      <c r="CR141">
        <f t="shared" si="185"/>
        <v>0</v>
      </c>
      <c r="CS141">
        <f t="shared" si="186"/>
        <v>0</v>
      </c>
      <c r="CT141">
        <f t="shared" si="187"/>
        <v>0</v>
      </c>
      <c r="CU141">
        <f t="shared" si="188"/>
        <v>0</v>
      </c>
      <c r="CV141">
        <f t="shared" si="189"/>
        <v>0</v>
      </c>
      <c r="CW141">
        <f t="shared" si="190"/>
        <v>0</v>
      </c>
      <c r="CX141">
        <f t="shared" si="191"/>
        <v>0</v>
      </c>
      <c r="CY141">
        <f t="shared" si="192"/>
        <v>0</v>
      </c>
      <c r="CZ141">
        <f t="shared" si="193"/>
        <v>0</v>
      </c>
      <c r="DC141" t="s">
        <v>3</v>
      </c>
      <c r="DD141" t="s">
        <v>3</v>
      </c>
      <c r="DE141" t="s">
        <v>3</v>
      </c>
      <c r="DF141" t="s">
        <v>3</v>
      </c>
      <c r="DG141" t="s">
        <v>3</v>
      </c>
      <c r="DH141" t="s">
        <v>3</v>
      </c>
      <c r="DI141" t="s">
        <v>3</v>
      </c>
      <c r="DJ141" t="s">
        <v>3</v>
      </c>
      <c r="DK141" t="s">
        <v>3</v>
      </c>
      <c r="DL141" t="s">
        <v>3</v>
      </c>
      <c r="DM141" t="s">
        <v>3</v>
      </c>
      <c r="DN141">
        <v>0</v>
      </c>
      <c r="DO141">
        <v>0</v>
      </c>
      <c r="DP141">
        <v>1</v>
      </c>
      <c r="DQ141">
        <v>1</v>
      </c>
      <c r="DU141">
        <v>1009</v>
      </c>
      <c r="DV141" t="s">
        <v>15</v>
      </c>
      <c r="DW141" t="s">
        <v>15</v>
      </c>
      <c r="DX141">
        <v>1000</v>
      </c>
      <c r="DZ141" t="s">
        <v>3</v>
      </c>
      <c r="EA141" t="s">
        <v>3</v>
      </c>
      <c r="EB141" t="s">
        <v>3</v>
      </c>
      <c r="EC141" t="s">
        <v>3</v>
      </c>
      <c r="EE141">
        <v>48890661</v>
      </c>
      <c r="EF141">
        <v>26</v>
      </c>
      <c r="EG141" t="s">
        <v>45</v>
      </c>
      <c r="EH141">
        <v>0</v>
      </c>
      <c r="EI141" t="s">
        <v>3</v>
      </c>
      <c r="EJ141">
        <v>1</v>
      </c>
      <c r="EK141">
        <v>500001</v>
      </c>
      <c r="EL141" t="s">
        <v>124</v>
      </c>
      <c r="EM141" t="s">
        <v>125</v>
      </c>
      <c r="EO141" t="s">
        <v>3</v>
      </c>
      <c r="EQ141">
        <v>0</v>
      </c>
      <c r="ER141">
        <v>7112.97</v>
      </c>
      <c r="ES141">
        <v>7112.97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5</v>
      </c>
      <c r="FC141">
        <v>0</v>
      </c>
      <c r="FD141">
        <v>18</v>
      </c>
      <c r="FF141">
        <v>68000</v>
      </c>
      <c r="FQ141">
        <v>0</v>
      </c>
      <c r="FR141">
        <f t="shared" si="194"/>
        <v>0</v>
      </c>
      <c r="FS141">
        <v>0</v>
      </c>
      <c r="FX141">
        <v>0</v>
      </c>
      <c r="FY141">
        <v>0</v>
      </c>
      <c r="GA141" t="s">
        <v>436</v>
      </c>
      <c r="GD141">
        <v>1</v>
      </c>
      <c r="GF141">
        <v>2137900093</v>
      </c>
      <c r="GG141">
        <v>2</v>
      </c>
      <c r="GH141">
        <v>3</v>
      </c>
      <c r="GI141">
        <v>4</v>
      </c>
      <c r="GJ141">
        <v>0</v>
      </c>
      <c r="GK141">
        <v>0</v>
      </c>
      <c r="GL141">
        <f t="shared" si="195"/>
        <v>0</v>
      </c>
      <c r="GM141">
        <f t="shared" si="196"/>
        <v>346.8</v>
      </c>
      <c r="GN141">
        <f t="shared" si="197"/>
        <v>346.8</v>
      </c>
      <c r="GO141">
        <f t="shared" si="198"/>
        <v>0</v>
      </c>
      <c r="GP141">
        <f t="shared" si="199"/>
        <v>0</v>
      </c>
      <c r="GR141">
        <v>1</v>
      </c>
      <c r="GS141">
        <v>1</v>
      </c>
      <c r="GT141">
        <v>0</v>
      </c>
      <c r="GU141" t="s">
        <v>3</v>
      </c>
      <c r="GV141">
        <f t="shared" si="200"/>
        <v>0</v>
      </c>
      <c r="GW141">
        <v>1</v>
      </c>
      <c r="GX141">
        <f t="shared" si="201"/>
        <v>0</v>
      </c>
      <c r="HA141">
        <v>0</v>
      </c>
      <c r="HB141">
        <v>0</v>
      </c>
      <c r="HC141">
        <f t="shared" si="202"/>
        <v>0</v>
      </c>
      <c r="HE141" t="s">
        <v>127</v>
      </c>
      <c r="HF141" t="s">
        <v>127</v>
      </c>
      <c r="HM141" t="s">
        <v>3</v>
      </c>
      <c r="HN141" t="s">
        <v>3</v>
      </c>
      <c r="HO141" t="s">
        <v>3</v>
      </c>
      <c r="HP141" t="s">
        <v>3</v>
      </c>
      <c r="HQ141" t="s">
        <v>3</v>
      </c>
      <c r="IK141">
        <v>0</v>
      </c>
    </row>
    <row r="142" spans="1:245" x14ac:dyDescent="0.2">
      <c r="A142">
        <v>17</v>
      </c>
      <c r="B142">
        <v>1</v>
      </c>
      <c r="E142" t="s">
        <v>487</v>
      </c>
      <c r="F142" t="s">
        <v>424</v>
      </c>
      <c r="G142" t="s">
        <v>425</v>
      </c>
      <c r="H142" t="s">
        <v>15</v>
      </c>
      <c r="I142">
        <v>5.5E-2</v>
      </c>
      <c r="J142">
        <v>0</v>
      </c>
      <c r="K142">
        <v>5.5E-2</v>
      </c>
      <c r="O142">
        <f t="shared" si="168"/>
        <v>3941.63</v>
      </c>
      <c r="P142">
        <f t="shared" si="169"/>
        <v>3941.63</v>
      </c>
      <c r="Q142">
        <f t="shared" si="170"/>
        <v>0</v>
      </c>
      <c r="R142">
        <f t="shared" si="171"/>
        <v>0</v>
      </c>
      <c r="S142">
        <f t="shared" si="172"/>
        <v>0</v>
      </c>
      <c r="T142">
        <f t="shared" si="173"/>
        <v>0</v>
      </c>
      <c r="U142">
        <f t="shared" si="174"/>
        <v>0</v>
      </c>
      <c r="V142">
        <f t="shared" si="175"/>
        <v>0</v>
      </c>
      <c r="W142">
        <f t="shared" si="176"/>
        <v>0</v>
      </c>
      <c r="X142">
        <f t="shared" si="177"/>
        <v>0</v>
      </c>
      <c r="Y142">
        <f t="shared" si="178"/>
        <v>0</v>
      </c>
      <c r="AA142">
        <v>60075934</v>
      </c>
      <c r="AB142">
        <f t="shared" si="179"/>
        <v>7496.44</v>
      </c>
      <c r="AC142">
        <f t="shared" si="180"/>
        <v>7496.44</v>
      </c>
      <c r="AD142">
        <f>ROUND((((ET142)-(EU142))+AE142),2)</f>
        <v>0</v>
      </c>
      <c r="AE142">
        <f t="shared" si="213"/>
        <v>0</v>
      </c>
      <c r="AF142">
        <f t="shared" si="213"/>
        <v>0</v>
      </c>
      <c r="AG142">
        <f t="shared" si="181"/>
        <v>0</v>
      </c>
      <c r="AH142">
        <f t="shared" si="214"/>
        <v>0</v>
      </c>
      <c r="AI142">
        <f t="shared" si="214"/>
        <v>0</v>
      </c>
      <c r="AJ142">
        <f t="shared" si="182"/>
        <v>0</v>
      </c>
      <c r="AK142">
        <v>7496.44</v>
      </c>
      <c r="AL142">
        <v>7496.44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1</v>
      </c>
      <c r="AW142">
        <v>1</v>
      </c>
      <c r="AZ142">
        <v>1</v>
      </c>
      <c r="BA142">
        <v>1</v>
      </c>
      <c r="BB142">
        <v>1</v>
      </c>
      <c r="BC142">
        <v>9.56</v>
      </c>
      <c r="BD142" t="s">
        <v>3</v>
      </c>
      <c r="BE142" t="s">
        <v>3</v>
      </c>
      <c r="BF142" t="s">
        <v>3</v>
      </c>
      <c r="BG142" t="s">
        <v>3</v>
      </c>
      <c r="BH142">
        <v>3</v>
      </c>
      <c r="BI142">
        <v>1</v>
      </c>
      <c r="BJ142" t="s">
        <v>426</v>
      </c>
      <c r="BM142">
        <v>500001</v>
      </c>
      <c r="BN142">
        <v>0</v>
      </c>
      <c r="BO142" t="s">
        <v>17</v>
      </c>
      <c r="BP142">
        <v>1</v>
      </c>
      <c r="BQ142">
        <v>26</v>
      </c>
      <c r="BR142">
        <v>0</v>
      </c>
      <c r="BS142">
        <v>1</v>
      </c>
      <c r="BT142">
        <v>1</v>
      </c>
      <c r="BU142">
        <v>1</v>
      </c>
      <c r="BV142">
        <v>1</v>
      </c>
      <c r="BW142">
        <v>1</v>
      </c>
      <c r="BX142">
        <v>1</v>
      </c>
      <c r="BY142" t="s">
        <v>3</v>
      </c>
      <c r="BZ142">
        <v>0</v>
      </c>
      <c r="CA142">
        <v>0</v>
      </c>
      <c r="CB142" t="s">
        <v>3</v>
      </c>
      <c r="CE142">
        <v>0</v>
      </c>
      <c r="CF142">
        <v>0</v>
      </c>
      <c r="CG142">
        <v>0</v>
      </c>
      <c r="CM142">
        <v>0</v>
      </c>
      <c r="CN142" t="s">
        <v>3</v>
      </c>
      <c r="CO142">
        <v>0</v>
      </c>
      <c r="CP142">
        <f t="shared" si="183"/>
        <v>3941.63</v>
      </c>
      <c r="CQ142">
        <f t="shared" si="184"/>
        <v>71665.966400000005</v>
      </c>
      <c r="CR142">
        <f t="shared" si="185"/>
        <v>0</v>
      </c>
      <c r="CS142">
        <f t="shared" si="186"/>
        <v>0</v>
      </c>
      <c r="CT142">
        <f t="shared" si="187"/>
        <v>0</v>
      </c>
      <c r="CU142">
        <f t="shared" si="188"/>
        <v>0</v>
      </c>
      <c r="CV142">
        <f t="shared" si="189"/>
        <v>0</v>
      </c>
      <c r="CW142">
        <f t="shared" si="190"/>
        <v>0</v>
      </c>
      <c r="CX142">
        <f t="shared" si="191"/>
        <v>0</v>
      </c>
      <c r="CY142">
        <f t="shared" si="192"/>
        <v>0</v>
      </c>
      <c r="CZ142">
        <f t="shared" si="193"/>
        <v>0</v>
      </c>
      <c r="DC142" t="s">
        <v>3</v>
      </c>
      <c r="DD142" t="s">
        <v>3</v>
      </c>
      <c r="DE142" t="s">
        <v>3</v>
      </c>
      <c r="DF142" t="s">
        <v>3</v>
      </c>
      <c r="DG142" t="s">
        <v>3</v>
      </c>
      <c r="DH142" t="s">
        <v>3</v>
      </c>
      <c r="DI142" t="s">
        <v>3</v>
      </c>
      <c r="DJ142" t="s">
        <v>3</v>
      </c>
      <c r="DK142" t="s">
        <v>3</v>
      </c>
      <c r="DL142" t="s">
        <v>3</v>
      </c>
      <c r="DM142" t="s">
        <v>3</v>
      </c>
      <c r="DN142">
        <v>0</v>
      </c>
      <c r="DO142">
        <v>0</v>
      </c>
      <c r="DP142">
        <v>1</v>
      </c>
      <c r="DQ142">
        <v>1</v>
      </c>
      <c r="DU142">
        <v>1009</v>
      </c>
      <c r="DV142" t="s">
        <v>15</v>
      </c>
      <c r="DW142" t="s">
        <v>15</v>
      </c>
      <c r="DX142">
        <v>1000</v>
      </c>
      <c r="DZ142" t="s">
        <v>3</v>
      </c>
      <c r="EA142" t="s">
        <v>3</v>
      </c>
      <c r="EB142" t="s">
        <v>3</v>
      </c>
      <c r="EC142" t="s">
        <v>3</v>
      </c>
      <c r="EE142">
        <v>48890661</v>
      </c>
      <c r="EF142">
        <v>26</v>
      </c>
      <c r="EG142" t="s">
        <v>45</v>
      </c>
      <c r="EH142">
        <v>0</v>
      </c>
      <c r="EI142" t="s">
        <v>3</v>
      </c>
      <c r="EJ142">
        <v>1</v>
      </c>
      <c r="EK142">
        <v>500001</v>
      </c>
      <c r="EL142" t="s">
        <v>124</v>
      </c>
      <c r="EM142" t="s">
        <v>125</v>
      </c>
      <c r="EO142" t="s">
        <v>3</v>
      </c>
      <c r="EQ142">
        <v>0</v>
      </c>
      <c r="ER142">
        <v>7496.44</v>
      </c>
      <c r="ES142">
        <v>7496.44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5</v>
      </c>
      <c r="FC142">
        <v>0</v>
      </c>
      <c r="FD142">
        <v>18</v>
      </c>
      <c r="FF142">
        <v>71666</v>
      </c>
      <c r="FQ142">
        <v>0</v>
      </c>
      <c r="FR142">
        <f t="shared" si="194"/>
        <v>0</v>
      </c>
      <c r="FS142">
        <v>0</v>
      </c>
      <c r="FX142">
        <v>0</v>
      </c>
      <c r="FY142">
        <v>0</v>
      </c>
      <c r="GA142" t="s">
        <v>427</v>
      </c>
      <c r="GD142">
        <v>1</v>
      </c>
      <c r="GF142">
        <v>2121959860</v>
      </c>
      <c r="GG142">
        <v>2</v>
      </c>
      <c r="GH142">
        <v>3</v>
      </c>
      <c r="GI142">
        <v>4</v>
      </c>
      <c r="GJ142">
        <v>0</v>
      </c>
      <c r="GK142">
        <v>0</v>
      </c>
      <c r="GL142">
        <f t="shared" si="195"/>
        <v>0</v>
      </c>
      <c r="GM142">
        <f t="shared" si="196"/>
        <v>3941.63</v>
      </c>
      <c r="GN142">
        <f t="shared" si="197"/>
        <v>3941.63</v>
      </c>
      <c r="GO142">
        <f t="shared" si="198"/>
        <v>0</v>
      </c>
      <c r="GP142">
        <f t="shared" si="199"/>
        <v>0</v>
      </c>
      <c r="GR142">
        <v>1</v>
      </c>
      <c r="GS142">
        <v>1</v>
      </c>
      <c r="GT142">
        <v>0</v>
      </c>
      <c r="GU142" t="s">
        <v>3</v>
      </c>
      <c r="GV142">
        <f t="shared" si="200"/>
        <v>0</v>
      </c>
      <c r="GW142">
        <v>1</v>
      </c>
      <c r="GX142">
        <f t="shared" si="201"/>
        <v>0</v>
      </c>
      <c r="HA142">
        <v>0</v>
      </c>
      <c r="HB142">
        <v>0</v>
      </c>
      <c r="HC142">
        <f t="shared" si="202"/>
        <v>0</v>
      </c>
      <c r="HE142" t="s">
        <v>127</v>
      </c>
      <c r="HF142" t="s">
        <v>127</v>
      </c>
      <c r="HM142" t="s">
        <v>3</v>
      </c>
      <c r="HN142" t="s">
        <v>3</v>
      </c>
      <c r="HO142" t="s">
        <v>3</v>
      </c>
      <c r="HP142" t="s">
        <v>3</v>
      </c>
      <c r="HQ142" t="s">
        <v>3</v>
      </c>
      <c r="IK142">
        <v>0</v>
      </c>
    </row>
    <row r="143" spans="1:245" x14ac:dyDescent="0.2">
      <c r="A143">
        <v>17</v>
      </c>
      <c r="B143">
        <v>1</v>
      </c>
      <c r="C143">
        <f>ROW(SmtRes!A642)</f>
        <v>642</v>
      </c>
      <c r="D143">
        <f>ROW(EtalonRes!A642)</f>
        <v>642</v>
      </c>
      <c r="E143" t="s">
        <v>488</v>
      </c>
      <c r="F143" t="s">
        <v>489</v>
      </c>
      <c r="G143" t="s">
        <v>1090</v>
      </c>
      <c r="H143" t="s">
        <v>15</v>
      </c>
      <c r="I143">
        <v>6.6799999999999998E-2</v>
      </c>
      <c r="J143">
        <v>0</v>
      </c>
      <c r="K143">
        <v>6.6799999999999998E-2</v>
      </c>
      <c r="O143">
        <f t="shared" si="168"/>
        <v>3169.15</v>
      </c>
      <c r="P143">
        <f t="shared" si="169"/>
        <v>242.95</v>
      </c>
      <c r="Q143">
        <f t="shared" si="170"/>
        <v>574.79</v>
      </c>
      <c r="R143">
        <f t="shared" si="171"/>
        <v>225.08</v>
      </c>
      <c r="S143">
        <f t="shared" si="172"/>
        <v>2351.41</v>
      </c>
      <c r="T143">
        <f t="shared" si="173"/>
        <v>0</v>
      </c>
      <c r="U143">
        <f t="shared" si="174"/>
        <v>5.590345039999999</v>
      </c>
      <c r="V143">
        <f t="shared" si="175"/>
        <v>0.35425542999999993</v>
      </c>
      <c r="W143">
        <f t="shared" si="176"/>
        <v>0</v>
      </c>
      <c r="X143">
        <f t="shared" si="177"/>
        <v>2396.14</v>
      </c>
      <c r="Y143">
        <f t="shared" si="178"/>
        <v>1597.42</v>
      </c>
      <c r="AA143">
        <v>60075934</v>
      </c>
      <c r="AB143">
        <f t="shared" si="179"/>
        <v>1704.52</v>
      </c>
      <c r="AC143">
        <f t="shared" si="180"/>
        <v>380.44</v>
      </c>
      <c r="AD143">
        <f>ROUND((((((ET143*1.15)*1.15))-(((EU143*1.15)*1.15)))+AE143),2)</f>
        <v>605.11</v>
      </c>
      <c r="AE143">
        <f>ROUND(((((EU143*1.15)*1.1)*1.15)),2)</f>
        <v>68.819999999999993</v>
      </c>
      <c r="AF143">
        <f>ROUND(((((EV143*1.15)*1.1)*1.15)),2)</f>
        <v>718.97</v>
      </c>
      <c r="AG143">
        <f t="shared" si="181"/>
        <v>0</v>
      </c>
      <c r="AH143">
        <f>(((EW143*1.15)*1.15))</f>
        <v>83.687799999999982</v>
      </c>
      <c r="AI143">
        <f>(((EX143*1.15)*1.15))</f>
        <v>5.3032249999999994</v>
      </c>
      <c r="AJ143">
        <f t="shared" si="182"/>
        <v>0</v>
      </c>
      <c r="AK143">
        <v>1327.48</v>
      </c>
      <c r="AL143">
        <v>380.44</v>
      </c>
      <c r="AM143">
        <v>452.82</v>
      </c>
      <c r="AN143">
        <v>47.31</v>
      </c>
      <c r="AO143">
        <v>494.22</v>
      </c>
      <c r="AP143">
        <v>0</v>
      </c>
      <c r="AQ143">
        <v>63.28</v>
      </c>
      <c r="AR143">
        <v>4.01</v>
      </c>
      <c r="AS143">
        <v>0</v>
      </c>
      <c r="AT143">
        <v>93</v>
      </c>
      <c r="AU143">
        <v>62</v>
      </c>
      <c r="AV143">
        <v>1</v>
      </c>
      <c r="AW143">
        <v>1</v>
      </c>
      <c r="AZ143">
        <v>1</v>
      </c>
      <c r="BA143">
        <v>48.96</v>
      </c>
      <c r="BB143">
        <v>14.22</v>
      </c>
      <c r="BC143">
        <v>9.56</v>
      </c>
      <c r="BD143" t="s">
        <v>3</v>
      </c>
      <c r="BE143" t="s">
        <v>3</v>
      </c>
      <c r="BF143" t="s">
        <v>3</v>
      </c>
      <c r="BG143" t="s">
        <v>3</v>
      </c>
      <c r="BH143">
        <v>0</v>
      </c>
      <c r="BI143">
        <v>1</v>
      </c>
      <c r="BJ143" t="s">
        <v>490</v>
      </c>
      <c r="BM143">
        <v>9001</v>
      </c>
      <c r="BN143">
        <v>0</v>
      </c>
      <c r="BO143" t="s">
        <v>17</v>
      </c>
      <c r="BP143">
        <v>1</v>
      </c>
      <c r="BQ143">
        <v>2</v>
      </c>
      <c r="BR143">
        <v>0</v>
      </c>
      <c r="BS143">
        <v>48.96</v>
      </c>
      <c r="BT143">
        <v>1</v>
      </c>
      <c r="BU143">
        <v>1</v>
      </c>
      <c r="BV143">
        <v>1</v>
      </c>
      <c r="BW143">
        <v>1</v>
      </c>
      <c r="BX143">
        <v>1</v>
      </c>
      <c r="BY143" t="s">
        <v>3</v>
      </c>
      <c r="BZ143">
        <v>93</v>
      </c>
      <c r="CA143">
        <v>62</v>
      </c>
      <c r="CB143" t="s">
        <v>3</v>
      </c>
      <c r="CE143">
        <v>0</v>
      </c>
      <c r="CF143">
        <v>0</v>
      </c>
      <c r="CG143">
        <v>0</v>
      </c>
      <c r="CM143">
        <v>0</v>
      </c>
      <c r="CN143" t="s">
        <v>1083</v>
      </c>
      <c r="CO143">
        <v>0</v>
      </c>
      <c r="CP143">
        <f t="shared" si="183"/>
        <v>3169.1499999999996</v>
      </c>
      <c r="CQ143">
        <f t="shared" si="184"/>
        <v>3637.0064000000002</v>
      </c>
      <c r="CR143">
        <f t="shared" si="185"/>
        <v>8604.6642000000011</v>
      </c>
      <c r="CS143">
        <f t="shared" si="186"/>
        <v>3369.4271999999996</v>
      </c>
      <c r="CT143">
        <f t="shared" si="187"/>
        <v>35200.771200000003</v>
      </c>
      <c r="CU143">
        <f t="shared" si="188"/>
        <v>0</v>
      </c>
      <c r="CV143">
        <f t="shared" si="189"/>
        <v>83.687799999999982</v>
      </c>
      <c r="CW143">
        <f t="shared" si="190"/>
        <v>5.3032249999999994</v>
      </c>
      <c r="CX143">
        <f t="shared" si="191"/>
        <v>0</v>
      </c>
      <c r="CY143">
        <f t="shared" si="192"/>
        <v>2396.1356999999998</v>
      </c>
      <c r="CZ143">
        <f t="shared" si="193"/>
        <v>1597.4237999999998</v>
      </c>
      <c r="DC143" t="s">
        <v>3</v>
      </c>
      <c r="DD143" t="s">
        <v>3</v>
      </c>
      <c r="DE143" t="s">
        <v>93</v>
      </c>
      <c r="DF143" t="s">
        <v>117</v>
      </c>
      <c r="DG143" t="s">
        <v>117</v>
      </c>
      <c r="DH143" t="s">
        <v>3</v>
      </c>
      <c r="DI143" t="s">
        <v>93</v>
      </c>
      <c r="DJ143" t="s">
        <v>93</v>
      </c>
      <c r="DK143" t="s">
        <v>3</v>
      </c>
      <c r="DL143" t="s">
        <v>3</v>
      </c>
      <c r="DM143" t="s">
        <v>3</v>
      </c>
      <c r="DN143">
        <v>0</v>
      </c>
      <c r="DO143">
        <v>0</v>
      </c>
      <c r="DP143">
        <v>1</v>
      </c>
      <c r="DQ143">
        <v>1</v>
      </c>
      <c r="DU143">
        <v>1009</v>
      </c>
      <c r="DV143" t="s">
        <v>15</v>
      </c>
      <c r="DW143" t="s">
        <v>15</v>
      </c>
      <c r="DX143">
        <v>1000</v>
      </c>
      <c r="DZ143" t="s">
        <v>3</v>
      </c>
      <c r="EA143" t="s">
        <v>3</v>
      </c>
      <c r="EB143" t="s">
        <v>3</v>
      </c>
      <c r="EC143" t="s">
        <v>3</v>
      </c>
      <c r="EE143">
        <v>48890727</v>
      </c>
      <c r="EF143">
        <v>2</v>
      </c>
      <c r="EG143" t="s">
        <v>21</v>
      </c>
      <c r="EH143">
        <v>9</v>
      </c>
      <c r="EI143" t="s">
        <v>22</v>
      </c>
      <c r="EJ143">
        <v>1</v>
      </c>
      <c r="EK143">
        <v>9001</v>
      </c>
      <c r="EL143" t="s">
        <v>22</v>
      </c>
      <c r="EM143" t="s">
        <v>23</v>
      </c>
      <c r="EO143" t="s">
        <v>118</v>
      </c>
      <c r="EQ143">
        <v>768</v>
      </c>
      <c r="ER143">
        <v>1327.48</v>
      </c>
      <c r="ES143">
        <v>380.44</v>
      </c>
      <c r="ET143">
        <v>452.82</v>
      </c>
      <c r="EU143">
        <v>47.31</v>
      </c>
      <c r="EV143">
        <v>494.22</v>
      </c>
      <c r="EW143">
        <v>63.28</v>
      </c>
      <c r="EX143">
        <v>4.01</v>
      </c>
      <c r="EY143">
        <v>0</v>
      </c>
      <c r="FQ143">
        <v>0</v>
      </c>
      <c r="FR143">
        <f t="shared" si="194"/>
        <v>0</v>
      </c>
      <c r="FS143">
        <v>0</v>
      </c>
      <c r="FX143">
        <v>93</v>
      </c>
      <c r="FY143">
        <v>62</v>
      </c>
      <c r="GA143" t="s">
        <v>3</v>
      </c>
      <c r="GD143">
        <v>1</v>
      </c>
      <c r="GF143">
        <v>-674489603</v>
      </c>
      <c r="GG143">
        <v>2</v>
      </c>
      <c r="GH143">
        <v>1</v>
      </c>
      <c r="GI143">
        <v>4</v>
      </c>
      <c r="GJ143">
        <v>0</v>
      </c>
      <c r="GK143">
        <v>0</v>
      </c>
      <c r="GL143">
        <f t="shared" si="195"/>
        <v>0</v>
      </c>
      <c r="GM143">
        <f t="shared" si="196"/>
        <v>7162.71</v>
      </c>
      <c r="GN143">
        <f t="shared" si="197"/>
        <v>7162.71</v>
      </c>
      <c r="GO143">
        <f t="shared" si="198"/>
        <v>0</v>
      </c>
      <c r="GP143">
        <f t="shared" si="199"/>
        <v>0</v>
      </c>
      <c r="GR143">
        <v>0</v>
      </c>
      <c r="GS143">
        <v>3</v>
      </c>
      <c r="GT143">
        <v>0</v>
      </c>
      <c r="GU143" t="s">
        <v>3</v>
      </c>
      <c r="GV143">
        <f t="shared" si="200"/>
        <v>0</v>
      </c>
      <c r="GW143">
        <v>1</v>
      </c>
      <c r="GX143">
        <f t="shared" si="201"/>
        <v>0</v>
      </c>
      <c r="HA143">
        <v>0</v>
      </c>
      <c r="HB143">
        <v>0</v>
      </c>
      <c r="HC143">
        <f t="shared" si="202"/>
        <v>0</v>
      </c>
      <c r="HE143" t="s">
        <v>3</v>
      </c>
      <c r="HF143" t="s">
        <v>3</v>
      </c>
      <c r="HM143" t="s">
        <v>3</v>
      </c>
      <c r="HN143" t="s">
        <v>3</v>
      </c>
      <c r="HO143" t="s">
        <v>3</v>
      </c>
      <c r="HP143" t="s">
        <v>3</v>
      </c>
      <c r="HQ143" t="s">
        <v>3</v>
      </c>
      <c r="IK143">
        <v>0</v>
      </c>
    </row>
    <row r="144" spans="1:245" x14ac:dyDescent="0.2">
      <c r="A144">
        <v>19</v>
      </c>
      <c r="B144">
        <v>1</v>
      </c>
      <c r="F144" t="s">
        <v>3</v>
      </c>
      <c r="G144" t="s">
        <v>491</v>
      </c>
      <c r="H144" t="s">
        <v>3</v>
      </c>
      <c r="AA144">
        <v>1</v>
      </c>
      <c r="IK144">
        <v>0</v>
      </c>
    </row>
    <row r="145" spans="1:245" x14ac:dyDescent="0.2">
      <c r="A145">
        <v>17</v>
      </c>
      <c r="B145">
        <v>1</v>
      </c>
      <c r="C145">
        <f>ROW(SmtRes!A654)</f>
        <v>654</v>
      </c>
      <c r="D145">
        <f>ROW(EtalonRes!A654)</f>
        <v>654</v>
      </c>
      <c r="E145" t="s">
        <v>492</v>
      </c>
      <c r="F145" t="s">
        <v>376</v>
      </c>
      <c r="G145" t="s">
        <v>493</v>
      </c>
      <c r="H145" t="s">
        <v>15</v>
      </c>
      <c r="I145">
        <v>1.3333999999999999</v>
      </c>
      <c r="J145">
        <v>0</v>
      </c>
      <c r="K145">
        <v>1.3333999999999999</v>
      </c>
      <c r="O145">
        <f t="shared" ref="O145:O176" si="215">ROUND(CP145,2)</f>
        <v>101009.56</v>
      </c>
      <c r="P145">
        <f t="shared" ref="P145:P176" si="216">ROUND(CQ145*I145,2)</f>
        <v>3028.89</v>
      </c>
      <c r="Q145">
        <f t="shared" ref="Q145:Q176" si="217">ROUND(CR145*I145,2)</f>
        <v>22193.98</v>
      </c>
      <c r="R145">
        <f t="shared" ref="R145:R176" si="218">ROUND(CS145*I145,2)</f>
        <v>6542.69</v>
      </c>
      <c r="S145">
        <f t="shared" ref="S145:S176" si="219">ROUND(CT145*I145,2)</f>
        <v>75786.69</v>
      </c>
      <c r="T145">
        <f t="shared" ref="T145:T176" si="220">ROUND(CU145*I145,2)</f>
        <v>0</v>
      </c>
      <c r="U145">
        <f t="shared" ref="U145:U176" si="221">CV145*I145</f>
        <v>167.52504249999996</v>
      </c>
      <c r="V145">
        <f t="shared" ref="V145:V176" si="222">CW145*I145</f>
        <v>11.285897599999997</v>
      </c>
      <c r="W145">
        <f t="shared" ref="W145:W176" si="223">ROUND(CX145*I145,2)</f>
        <v>0</v>
      </c>
      <c r="X145">
        <f t="shared" ref="X145:X176" si="224">ROUND(CY145,2)</f>
        <v>74096.44</v>
      </c>
      <c r="Y145">
        <f t="shared" ref="Y145:Y176" si="225">ROUND(CZ145,2)</f>
        <v>37048.22</v>
      </c>
      <c r="AA145">
        <v>60075934</v>
      </c>
      <c r="AB145">
        <f t="shared" ref="AB145:AB176" si="226">ROUND((AC145+AD145+AF145),2)</f>
        <v>2569.0100000000002</v>
      </c>
      <c r="AC145">
        <f t="shared" ref="AC145:AC176" si="227">ROUND((ES145),2)</f>
        <v>237.61</v>
      </c>
      <c r="AD145">
        <f>ROUND((((((ET145*1.15)*1.15))-(((EU145*1.15)*1.15)))+AE145),2)</f>
        <v>1170.51</v>
      </c>
      <c r="AE145">
        <f>ROUND(((((EU145*1.15)*1.1)*1.15)),2)</f>
        <v>100.22</v>
      </c>
      <c r="AF145">
        <f>ROUND(((((EV145*1.15)*1.1)*1.15)),2)</f>
        <v>1160.8900000000001</v>
      </c>
      <c r="AG145">
        <f t="shared" ref="AG145:AG176" si="228">ROUND((AP145),2)</f>
        <v>0</v>
      </c>
      <c r="AH145">
        <f>(((EW145*1.15)*1.15))</f>
        <v>125.63749999999997</v>
      </c>
      <c r="AI145">
        <f>(((EX145*1.15)*1.15))</f>
        <v>8.4639999999999986</v>
      </c>
      <c r="AJ145">
        <f t="shared" ref="AJ145:AJ176" si="229">(AS145)</f>
        <v>0</v>
      </c>
      <c r="AK145">
        <v>1913.79</v>
      </c>
      <c r="AL145">
        <v>237.61</v>
      </c>
      <c r="AM145">
        <v>878.18</v>
      </c>
      <c r="AN145">
        <v>68.89</v>
      </c>
      <c r="AO145">
        <v>798</v>
      </c>
      <c r="AP145">
        <v>0</v>
      </c>
      <c r="AQ145">
        <v>95</v>
      </c>
      <c r="AR145">
        <v>6.4</v>
      </c>
      <c r="AS145">
        <v>0</v>
      </c>
      <c r="AT145">
        <v>90</v>
      </c>
      <c r="AU145">
        <v>45</v>
      </c>
      <c r="AV145">
        <v>1</v>
      </c>
      <c r="AW145">
        <v>1</v>
      </c>
      <c r="AZ145">
        <v>1</v>
      </c>
      <c r="BA145">
        <v>48.96</v>
      </c>
      <c r="BB145">
        <v>14.22</v>
      </c>
      <c r="BC145">
        <v>9.56</v>
      </c>
      <c r="BD145" t="s">
        <v>3</v>
      </c>
      <c r="BE145" t="s">
        <v>3</v>
      </c>
      <c r="BF145" t="s">
        <v>3</v>
      </c>
      <c r="BG145" t="s">
        <v>3</v>
      </c>
      <c r="BH145">
        <v>0</v>
      </c>
      <c r="BI145">
        <v>2</v>
      </c>
      <c r="BJ145" t="s">
        <v>378</v>
      </c>
      <c r="BM145">
        <v>138001</v>
      </c>
      <c r="BN145">
        <v>0</v>
      </c>
      <c r="BO145" t="s">
        <v>17</v>
      </c>
      <c r="BP145">
        <v>1</v>
      </c>
      <c r="BQ145">
        <v>26</v>
      </c>
      <c r="BR145">
        <v>0</v>
      </c>
      <c r="BS145">
        <v>48.96</v>
      </c>
      <c r="BT145">
        <v>1</v>
      </c>
      <c r="BU145">
        <v>1</v>
      </c>
      <c r="BV145">
        <v>1</v>
      </c>
      <c r="BW145">
        <v>1</v>
      </c>
      <c r="BX145">
        <v>1</v>
      </c>
      <c r="BY145" t="s">
        <v>3</v>
      </c>
      <c r="BZ145">
        <v>90</v>
      </c>
      <c r="CA145">
        <v>45</v>
      </c>
      <c r="CB145" t="s">
        <v>3</v>
      </c>
      <c r="CE145">
        <v>0</v>
      </c>
      <c r="CF145">
        <v>0</v>
      </c>
      <c r="CG145">
        <v>0</v>
      </c>
      <c r="CM145">
        <v>0</v>
      </c>
      <c r="CN145" t="s">
        <v>1083</v>
      </c>
      <c r="CO145">
        <v>0</v>
      </c>
      <c r="CP145">
        <f t="shared" ref="CP145:CP176" si="230">(P145+Q145+S145)</f>
        <v>101009.56</v>
      </c>
      <c r="CQ145">
        <f t="shared" ref="CQ145:CQ176" si="231">AC145*BC145</f>
        <v>2271.5516000000002</v>
      </c>
      <c r="CR145">
        <f t="shared" ref="CR145:CR176" si="232">AD145*BB145</f>
        <v>16644.6522</v>
      </c>
      <c r="CS145">
        <f t="shared" ref="CS145:CS176" si="233">AE145*BS145</f>
        <v>4906.7712000000001</v>
      </c>
      <c r="CT145">
        <f t="shared" ref="CT145:CT176" si="234">AF145*BA145</f>
        <v>56837.174400000004</v>
      </c>
      <c r="CU145">
        <f t="shared" ref="CU145:CU176" si="235">AG145</f>
        <v>0</v>
      </c>
      <c r="CV145">
        <f t="shared" ref="CV145:CV176" si="236">AH145</f>
        <v>125.63749999999997</v>
      </c>
      <c r="CW145">
        <f t="shared" ref="CW145:CW176" si="237">AI145</f>
        <v>8.4639999999999986</v>
      </c>
      <c r="CX145">
        <f t="shared" ref="CX145:CX176" si="238">AJ145</f>
        <v>0</v>
      </c>
      <c r="CY145">
        <f t="shared" ref="CY145:CY176" si="239">(((S145+R145)*AT145)/100)</f>
        <v>74096.441999999995</v>
      </c>
      <c r="CZ145">
        <f t="shared" ref="CZ145:CZ176" si="240">(((S145+R145)*AU145)/100)</f>
        <v>37048.220999999998</v>
      </c>
      <c r="DC145" t="s">
        <v>3</v>
      </c>
      <c r="DD145" t="s">
        <v>3</v>
      </c>
      <c r="DE145" t="s">
        <v>93</v>
      </c>
      <c r="DF145" t="s">
        <v>117</v>
      </c>
      <c r="DG145" t="s">
        <v>117</v>
      </c>
      <c r="DH145" t="s">
        <v>3</v>
      </c>
      <c r="DI145" t="s">
        <v>93</v>
      </c>
      <c r="DJ145" t="s">
        <v>93</v>
      </c>
      <c r="DK145" t="s">
        <v>3</v>
      </c>
      <c r="DL145" t="s">
        <v>3</v>
      </c>
      <c r="DM145" t="s">
        <v>3</v>
      </c>
      <c r="DN145">
        <v>0</v>
      </c>
      <c r="DO145">
        <v>0</v>
      </c>
      <c r="DP145">
        <v>1</v>
      </c>
      <c r="DQ145">
        <v>1</v>
      </c>
      <c r="DU145">
        <v>1009</v>
      </c>
      <c r="DV145" t="s">
        <v>15</v>
      </c>
      <c r="DW145" t="s">
        <v>15</v>
      </c>
      <c r="DX145">
        <v>1000</v>
      </c>
      <c r="DZ145" t="s">
        <v>3</v>
      </c>
      <c r="EA145" t="s">
        <v>3</v>
      </c>
      <c r="EB145" t="s">
        <v>3</v>
      </c>
      <c r="EC145" t="s">
        <v>3</v>
      </c>
      <c r="EE145">
        <v>48890648</v>
      </c>
      <c r="EF145">
        <v>26</v>
      </c>
      <c r="EG145" t="s">
        <v>45</v>
      </c>
      <c r="EH145">
        <v>80</v>
      </c>
      <c r="EI145" t="s">
        <v>379</v>
      </c>
      <c r="EJ145">
        <v>2</v>
      </c>
      <c r="EK145">
        <v>138001</v>
      </c>
      <c r="EL145" t="s">
        <v>379</v>
      </c>
      <c r="EM145" t="s">
        <v>380</v>
      </c>
      <c r="EO145" t="s">
        <v>118</v>
      </c>
      <c r="EQ145">
        <v>768</v>
      </c>
      <c r="ER145">
        <v>1913.79</v>
      </c>
      <c r="ES145">
        <v>237.61</v>
      </c>
      <c r="ET145">
        <v>878.18</v>
      </c>
      <c r="EU145">
        <v>68.89</v>
      </c>
      <c r="EV145">
        <v>798</v>
      </c>
      <c r="EW145">
        <v>95</v>
      </c>
      <c r="EX145">
        <v>6.4</v>
      </c>
      <c r="EY145">
        <v>0</v>
      </c>
      <c r="FQ145">
        <v>0</v>
      </c>
      <c r="FR145">
        <f t="shared" ref="FR145:FR176" si="241">ROUND(IF(BI145=3,GM145,0),2)</f>
        <v>0</v>
      </c>
      <c r="FS145">
        <v>0</v>
      </c>
      <c r="FX145">
        <v>90</v>
      </c>
      <c r="FY145">
        <v>45</v>
      </c>
      <c r="GA145" t="s">
        <v>3</v>
      </c>
      <c r="GD145">
        <v>1</v>
      </c>
      <c r="GF145">
        <v>1071014754</v>
      </c>
      <c r="GG145">
        <v>2</v>
      </c>
      <c r="GH145">
        <v>1</v>
      </c>
      <c r="GI145">
        <v>4</v>
      </c>
      <c r="GJ145">
        <v>0</v>
      </c>
      <c r="GK145">
        <v>0</v>
      </c>
      <c r="GL145">
        <f t="shared" ref="GL145:GL176" si="242">ROUND(IF(AND(BH145=3,BI145=3,FS145&lt;&gt;0),P145,0),2)</f>
        <v>0</v>
      </c>
      <c r="GM145">
        <f t="shared" ref="GM145:GM176" si="243">ROUND(O145+X145+Y145,2)+GX145</f>
        <v>212154.22</v>
      </c>
      <c r="GN145">
        <f t="shared" ref="GN145:GN176" si="244">IF(OR(BI145=0,BI145=1),ROUND(O145+X145+Y145,2),0)</f>
        <v>0</v>
      </c>
      <c r="GO145">
        <f t="shared" ref="GO145:GO176" si="245">IF(BI145=2,ROUND(O145+X145+Y145,2),0)</f>
        <v>212154.22</v>
      </c>
      <c r="GP145">
        <f t="shared" ref="GP145:GP176" si="246">IF(BI145=4,ROUND(O145+X145+Y145,2)+GX145,0)</f>
        <v>0</v>
      </c>
      <c r="GR145">
        <v>0</v>
      </c>
      <c r="GS145">
        <v>3</v>
      </c>
      <c r="GT145">
        <v>0</v>
      </c>
      <c r="GU145" t="s">
        <v>3</v>
      </c>
      <c r="GV145">
        <f t="shared" ref="GV145:GV176" si="247">ROUND((GT145),2)</f>
        <v>0</v>
      </c>
      <c r="GW145">
        <v>1</v>
      </c>
      <c r="GX145">
        <f t="shared" ref="GX145:GX176" si="248">ROUND(HC145*I145,2)</f>
        <v>0</v>
      </c>
      <c r="HA145">
        <v>0</v>
      </c>
      <c r="HB145">
        <v>0</v>
      </c>
      <c r="HC145">
        <f t="shared" ref="HC145:HC176" si="249">GV145*GW145</f>
        <v>0</v>
      </c>
      <c r="HE145" t="s">
        <v>3</v>
      </c>
      <c r="HF145" t="s">
        <v>3</v>
      </c>
      <c r="HM145" t="s">
        <v>3</v>
      </c>
      <c r="HN145" t="s">
        <v>3</v>
      </c>
      <c r="HO145" t="s">
        <v>3</v>
      </c>
      <c r="HP145" t="s">
        <v>3</v>
      </c>
      <c r="HQ145" t="s">
        <v>3</v>
      </c>
      <c r="IK145">
        <v>0</v>
      </c>
    </row>
    <row r="146" spans="1:245" x14ac:dyDescent="0.2">
      <c r="A146">
        <v>17</v>
      </c>
      <c r="B146">
        <v>1</v>
      </c>
      <c r="E146" t="s">
        <v>494</v>
      </c>
      <c r="F146" t="s">
        <v>382</v>
      </c>
      <c r="G146" t="s">
        <v>383</v>
      </c>
      <c r="H146" t="s">
        <v>15</v>
      </c>
      <c r="I146">
        <v>1.3759999999999999</v>
      </c>
      <c r="J146">
        <v>0</v>
      </c>
      <c r="K146">
        <v>1.3759999999999999</v>
      </c>
      <c r="O146">
        <f t="shared" si="215"/>
        <v>74877.33</v>
      </c>
      <c r="P146">
        <f t="shared" si="216"/>
        <v>74877.33</v>
      </c>
      <c r="Q146">
        <f t="shared" si="217"/>
        <v>0</v>
      </c>
      <c r="R146">
        <f t="shared" si="218"/>
        <v>0</v>
      </c>
      <c r="S146">
        <f t="shared" si="219"/>
        <v>0</v>
      </c>
      <c r="T146">
        <f t="shared" si="220"/>
        <v>0</v>
      </c>
      <c r="U146">
        <f t="shared" si="221"/>
        <v>0</v>
      </c>
      <c r="V146">
        <f t="shared" si="222"/>
        <v>0</v>
      </c>
      <c r="W146">
        <f t="shared" si="223"/>
        <v>0</v>
      </c>
      <c r="X146">
        <f t="shared" si="224"/>
        <v>0</v>
      </c>
      <c r="Y146">
        <f t="shared" si="225"/>
        <v>0</v>
      </c>
      <c r="AA146">
        <v>60075934</v>
      </c>
      <c r="AB146">
        <f t="shared" si="226"/>
        <v>5692.12</v>
      </c>
      <c r="AC146">
        <f t="shared" si="227"/>
        <v>5692.12</v>
      </c>
      <c r="AD146">
        <f>ROUND((((ET146)-(EU146))+AE146),2)</f>
        <v>0</v>
      </c>
      <c r="AE146">
        <f>ROUND((EU146),2)</f>
        <v>0</v>
      </c>
      <c r="AF146">
        <f>ROUND((EV146),2)</f>
        <v>0</v>
      </c>
      <c r="AG146">
        <f t="shared" si="228"/>
        <v>0</v>
      </c>
      <c r="AH146">
        <f>(EW146)</f>
        <v>0</v>
      </c>
      <c r="AI146">
        <f>(EX146)</f>
        <v>0</v>
      </c>
      <c r="AJ146">
        <f t="shared" si="229"/>
        <v>0</v>
      </c>
      <c r="AK146">
        <v>5692.12</v>
      </c>
      <c r="AL146">
        <v>5692.12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1</v>
      </c>
      <c r="AW146">
        <v>1</v>
      </c>
      <c r="AZ146">
        <v>1</v>
      </c>
      <c r="BA146">
        <v>1</v>
      </c>
      <c r="BB146">
        <v>1</v>
      </c>
      <c r="BC146">
        <v>9.56</v>
      </c>
      <c r="BD146" t="s">
        <v>3</v>
      </c>
      <c r="BE146" t="s">
        <v>3</v>
      </c>
      <c r="BF146" t="s">
        <v>3</v>
      </c>
      <c r="BG146" t="s">
        <v>3</v>
      </c>
      <c r="BH146">
        <v>3</v>
      </c>
      <c r="BI146">
        <v>1</v>
      </c>
      <c r="BJ146" t="s">
        <v>384</v>
      </c>
      <c r="BM146">
        <v>500001</v>
      </c>
      <c r="BN146">
        <v>0</v>
      </c>
      <c r="BO146" t="s">
        <v>17</v>
      </c>
      <c r="BP146">
        <v>1</v>
      </c>
      <c r="BQ146">
        <v>26</v>
      </c>
      <c r="BR146">
        <v>0</v>
      </c>
      <c r="BS146">
        <v>1</v>
      </c>
      <c r="BT146">
        <v>1</v>
      </c>
      <c r="BU146">
        <v>1</v>
      </c>
      <c r="BV146">
        <v>1</v>
      </c>
      <c r="BW146">
        <v>1</v>
      </c>
      <c r="BX146">
        <v>1</v>
      </c>
      <c r="BY146" t="s">
        <v>3</v>
      </c>
      <c r="BZ146">
        <v>0</v>
      </c>
      <c r="CA146">
        <v>0</v>
      </c>
      <c r="CB146" t="s">
        <v>3</v>
      </c>
      <c r="CE146">
        <v>0</v>
      </c>
      <c r="CF146">
        <v>0</v>
      </c>
      <c r="CG146">
        <v>0</v>
      </c>
      <c r="CM146">
        <v>0</v>
      </c>
      <c r="CN146" t="s">
        <v>3</v>
      </c>
      <c r="CO146">
        <v>0</v>
      </c>
      <c r="CP146">
        <f t="shared" si="230"/>
        <v>74877.33</v>
      </c>
      <c r="CQ146">
        <f t="shared" si="231"/>
        <v>54416.667200000004</v>
      </c>
      <c r="CR146">
        <f t="shared" si="232"/>
        <v>0</v>
      </c>
      <c r="CS146">
        <f t="shared" si="233"/>
        <v>0</v>
      </c>
      <c r="CT146">
        <f t="shared" si="234"/>
        <v>0</v>
      </c>
      <c r="CU146">
        <f t="shared" si="235"/>
        <v>0</v>
      </c>
      <c r="CV146">
        <f t="shared" si="236"/>
        <v>0</v>
      </c>
      <c r="CW146">
        <f t="shared" si="237"/>
        <v>0</v>
      </c>
      <c r="CX146">
        <f t="shared" si="238"/>
        <v>0</v>
      </c>
      <c r="CY146">
        <f t="shared" si="239"/>
        <v>0</v>
      </c>
      <c r="CZ146">
        <f t="shared" si="240"/>
        <v>0</v>
      </c>
      <c r="DC146" t="s">
        <v>3</v>
      </c>
      <c r="DD146" t="s">
        <v>3</v>
      </c>
      <c r="DE146" t="s">
        <v>3</v>
      </c>
      <c r="DF146" t="s">
        <v>3</v>
      </c>
      <c r="DG146" t="s">
        <v>3</v>
      </c>
      <c r="DH146" t="s">
        <v>3</v>
      </c>
      <c r="DI146" t="s">
        <v>3</v>
      </c>
      <c r="DJ146" t="s">
        <v>3</v>
      </c>
      <c r="DK146" t="s">
        <v>3</v>
      </c>
      <c r="DL146" t="s">
        <v>3</v>
      </c>
      <c r="DM146" t="s">
        <v>3</v>
      </c>
      <c r="DN146">
        <v>0</v>
      </c>
      <c r="DO146">
        <v>0</v>
      </c>
      <c r="DP146">
        <v>1</v>
      </c>
      <c r="DQ146">
        <v>1</v>
      </c>
      <c r="DU146">
        <v>1009</v>
      </c>
      <c r="DV146" t="s">
        <v>15</v>
      </c>
      <c r="DW146" t="s">
        <v>15</v>
      </c>
      <c r="DX146">
        <v>1000</v>
      </c>
      <c r="DZ146" t="s">
        <v>3</v>
      </c>
      <c r="EA146" t="s">
        <v>3</v>
      </c>
      <c r="EB146" t="s">
        <v>3</v>
      </c>
      <c r="EC146" t="s">
        <v>3</v>
      </c>
      <c r="EE146">
        <v>48890661</v>
      </c>
      <c r="EF146">
        <v>26</v>
      </c>
      <c r="EG146" t="s">
        <v>45</v>
      </c>
      <c r="EH146">
        <v>0</v>
      </c>
      <c r="EI146" t="s">
        <v>3</v>
      </c>
      <c r="EJ146">
        <v>1</v>
      </c>
      <c r="EK146">
        <v>500001</v>
      </c>
      <c r="EL146" t="s">
        <v>124</v>
      </c>
      <c r="EM146" t="s">
        <v>125</v>
      </c>
      <c r="EO146" t="s">
        <v>3</v>
      </c>
      <c r="EQ146">
        <v>0</v>
      </c>
      <c r="ER146">
        <v>5692.12</v>
      </c>
      <c r="ES146">
        <v>5692.12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5</v>
      </c>
      <c r="FC146">
        <v>0</v>
      </c>
      <c r="FD146">
        <v>18</v>
      </c>
      <c r="FF146">
        <v>54416.69</v>
      </c>
      <c r="FQ146">
        <v>0</v>
      </c>
      <c r="FR146">
        <f t="shared" si="241"/>
        <v>0</v>
      </c>
      <c r="FS146">
        <v>0</v>
      </c>
      <c r="FX146">
        <v>0</v>
      </c>
      <c r="FY146">
        <v>0</v>
      </c>
      <c r="GA146" t="s">
        <v>385</v>
      </c>
      <c r="GD146">
        <v>1</v>
      </c>
      <c r="GF146">
        <v>540521819</v>
      </c>
      <c r="GG146">
        <v>2</v>
      </c>
      <c r="GH146">
        <v>3</v>
      </c>
      <c r="GI146">
        <v>4</v>
      </c>
      <c r="GJ146">
        <v>0</v>
      </c>
      <c r="GK146">
        <v>0</v>
      </c>
      <c r="GL146">
        <f t="shared" si="242"/>
        <v>0</v>
      </c>
      <c r="GM146">
        <f t="shared" si="243"/>
        <v>74877.33</v>
      </c>
      <c r="GN146">
        <f t="shared" si="244"/>
        <v>74877.33</v>
      </c>
      <c r="GO146">
        <f t="shared" si="245"/>
        <v>0</v>
      </c>
      <c r="GP146">
        <f t="shared" si="246"/>
        <v>0</v>
      </c>
      <c r="GR146">
        <v>1</v>
      </c>
      <c r="GS146">
        <v>1</v>
      </c>
      <c r="GT146">
        <v>0</v>
      </c>
      <c r="GU146" t="s">
        <v>3</v>
      </c>
      <c r="GV146">
        <f t="shared" si="247"/>
        <v>0</v>
      </c>
      <c r="GW146">
        <v>1</v>
      </c>
      <c r="GX146">
        <f t="shared" si="248"/>
        <v>0</v>
      </c>
      <c r="HA146">
        <v>0</v>
      </c>
      <c r="HB146">
        <v>0</v>
      </c>
      <c r="HC146">
        <f t="shared" si="249"/>
        <v>0</v>
      </c>
      <c r="HE146" t="s">
        <v>127</v>
      </c>
      <c r="HF146" t="s">
        <v>127</v>
      </c>
      <c r="HM146" t="s">
        <v>3</v>
      </c>
      <c r="HN146" t="s">
        <v>3</v>
      </c>
      <c r="HO146" t="s">
        <v>3</v>
      </c>
      <c r="HP146" t="s">
        <v>3</v>
      </c>
      <c r="HQ146" t="s">
        <v>3</v>
      </c>
      <c r="IK146">
        <v>0</v>
      </c>
    </row>
    <row r="147" spans="1:245" x14ac:dyDescent="0.2">
      <c r="A147">
        <v>17</v>
      </c>
      <c r="B147">
        <v>1</v>
      </c>
      <c r="C147">
        <f>ROW(SmtRes!A665)</f>
        <v>665</v>
      </c>
      <c r="D147">
        <f>ROW(EtalonRes!A665)</f>
        <v>665</v>
      </c>
      <c r="E147" t="s">
        <v>495</v>
      </c>
      <c r="F147" t="s">
        <v>387</v>
      </c>
      <c r="G147" t="s">
        <v>496</v>
      </c>
      <c r="H147" t="s">
        <v>15</v>
      </c>
      <c r="I147">
        <v>0.46579999999999999</v>
      </c>
      <c r="J147">
        <v>0</v>
      </c>
      <c r="K147">
        <v>0.46579999999999999</v>
      </c>
      <c r="O147">
        <f t="shared" si="215"/>
        <v>35770.85</v>
      </c>
      <c r="P147">
        <f t="shared" si="216"/>
        <v>1176.81</v>
      </c>
      <c r="Q147">
        <f t="shared" si="217"/>
        <v>8660.4599999999991</v>
      </c>
      <c r="R147">
        <f t="shared" si="218"/>
        <v>2770.88</v>
      </c>
      <c r="S147">
        <f t="shared" si="219"/>
        <v>25933.58</v>
      </c>
      <c r="T147">
        <f t="shared" si="220"/>
        <v>0</v>
      </c>
      <c r="U147">
        <f t="shared" si="221"/>
        <v>56.057865499999991</v>
      </c>
      <c r="V147">
        <f t="shared" si="222"/>
        <v>4.5215904699999996</v>
      </c>
      <c r="W147">
        <f t="shared" si="223"/>
        <v>0</v>
      </c>
      <c r="X147">
        <f t="shared" si="224"/>
        <v>25834.01</v>
      </c>
      <c r="Y147">
        <f t="shared" si="225"/>
        <v>12917.01</v>
      </c>
      <c r="AA147">
        <v>60075934</v>
      </c>
      <c r="AB147">
        <f t="shared" si="226"/>
        <v>2708.93</v>
      </c>
      <c r="AC147">
        <f t="shared" si="227"/>
        <v>264.27</v>
      </c>
      <c r="AD147">
        <f>ROUND((((((ET147*1.15)*1.15))-(((EU147*1.15)*1.15)))+AE147),2)</f>
        <v>1307.5</v>
      </c>
      <c r="AE147">
        <f>ROUND(((((EU147*1.15)*1.1)*1.15)),2)</f>
        <v>121.5</v>
      </c>
      <c r="AF147">
        <f>ROUND(((((EV147*1.15)*1.1)*1.15)),2)</f>
        <v>1137.1600000000001</v>
      </c>
      <c r="AG147">
        <f t="shared" si="228"/>
        <v>0</v>
      </c>
      <c r="AH147">
        <f>(((EW147*1.15)*1.15))</f>
        <v>120.34749999999998</v>
      </c>
      <c r="AI147">
        <f>(((EX147*1.15)*1.15))</f>
        <v>9.7071499999999986</v>
      </c>
      <c r="AJ147">
        <f t="shared" si="229"/>
        <v>0</v>
      </c>
      <c r="AK147">
        <v>2026.27</v>
      </c>
      <c r="AL147">
        <v>264.27</v>
      </c>
      <c r="AM147">
        <v>980.31</v>
      </c>
      <c r="AN147">
        <v>83.52</v>
      </c>
      <c r="AO147">
        <v>781.69</v>
      </c>
      <c r="AP147">
        <v>0</v>
      </c>
      <c r="AQ147">
        <v>91</v>
      </c>
      <c r="AR147">
        <v>7.34</v>
      </c>
      <c r="AS147">
        <v>0</v>
      </c>
      <c r="AT147">
        <v>90</v>
      </c>
      <c r="AU147">
        <v>45</v>
      </c>
      <c r="AV147">
        <v>1</v>
      </c>
      <c r="AW147">
        <v>1</v>
      </c>
      <c r="AZ147">
        <v>1</v>
      </c>
      <c r="BA147">
        <v>48.96</v>
      </c>
      <c r="BB147">
        <v>14.22</v>
      </c>
      <c r="BC147">
        <v>9.56</v>
      </c>
      <c r="BD147" t="s">
        <v>3</v>
      </c>
      <c r="BE147" t="s">
        <v>3</v>
      </c>
      <c r="BF147" t="s">
        <v>3</v>
      </c>
      <c r="BG147" t="s">
        <v>3</v>
      </c>
      <c r="BH147">
        <v>0</v>
      </c>
      <c r="BI147">
        <v>2</v>
      </c>
      <c r="BJ147" t="s">
        <v>389</v>
      </c>
      <c r="BM147">
        <v>138001</v>
      </c>
      <c r="BN147">
        <v>0</v>
      </c>
      <c r="BO147" t="s">
        <v>17</v>
      </c>
      <c r="BP147">
        <v>1</v>
      </c>
      <c r="BQ147">
        <v>26</v>
      </c>
      <c r="BR147">
        <v>0</v>
      </c>
      <c r="BS147">
        <v>48.96</v>
      </c>
      <c r="BT147">
        <v>1</v>
      </c>
      <c r="BU147">
        <v>1</v>
      </c>
      <c r="BV147">
        <v>1</v>
      </c>
      <c r="BW147">
        <v>1</v>
      </c>
      <c r="BX147">
        <v>1</v>
      </c>
      <c r="BY147" t="s">
        <v>3</v>
      </c>
      <c r="BZ147">
        <v>90</v>
      </c>
      <c r="CA147">
        <v>45</v>
      </c>
      <c r="CB147" t="s">
        <v>3</v>
      </c>
      <c r="CE147">
        <v>0</v>
      </c>
      <c r="CF147">
        <v>0</v>
      </c>
      <c r="CG147">
        <v>0</v>
      </c>
      <c r="CM147">
        <v>0</v>
      </c>
      <c r="CN147" t="s">
        <v>1083</v>
      </c>
      <c r="CO147">
        <v>0</v>
      </c>
      <c r="CP147">
        <f t="shared" si="230"/>
        <v>35770.85</v>
      </c>
      <c r="CQ147">
        <f t="shared" si="231"/>
        <v>2526.4211999999998</v>
      </c>
      <c r="CR147">
        <f t="shared" si="232"/>
        <v>18592.650000000001</v>
      </c>
      <c r="CS147">
        <f t="shared" si="233"/>
        <v>5948.64</v>
      </c>
      <c r="CT147">
        <f t="shared" si="234"/>
        <v>55675.353600000002</v>
      </c>
      <c r="CU147">
        <f t="shared" si="235"/>
        <v>0</v>
      </c>
      <c r="CV147">
        <f t="shared" si="236"/>
        <v>120.34749999999998</v>
      </c>
      <c r="CW147">
        <f t="shared" si="237"/>
        <v>9.7071499999999986</v>
      </c>
      <c r="CX147">
        <f t="shared" si="238"/>
        <v>0</v>
      </c>
      <c r="CY147">
        <f t="shared" si="239"/>
        <v>25834.014000000003</v>
      </c>
      <c r="CZ147">
        <f t="shared" si="240"/>
        <v>12917.007000000001</v>
      </c>
      <c r="DC147" t="s">
        <v>3</v>
      </c>
      <c r="DD147" t="s">
        <v>3</v>
      </c>
      <c r="DE147" t="s">
        <v>93</v>
      </c>
      <c r="DF147" t="s">
        <v>117</v>
      </c>
      <c r="DG147" t="s">
        <v>117</v>
      </c>
      <c r="DH147" t="s">
        <v>3</v>
      </c>
      <c r="DI147" t="s">
        <v>93</v>
      </c>
      <c r="DJ147" t="s">
        <v>93</v>
      </c>
      <c r="DK147" t="s">
        <v>3</v>
      </c>
      <c r="DL147" t="s">
        <v>3</v>
      </c>
      <c r="DM147" t="s">
        <v>3</v>
      </c>
      <c r="DN147">
        <v>0</v>
      </c>
      <c r="DO147">
        <v>0</v>
      </c>
      <c r="DP147">
        <v>1</v>
      </c>
      <c r="DQ147">
        <v>1</v>
      </c>
      <c r="DU147">
        <v>1009</v>
      </c>
      <c r="DV147" t="s">
        <v>15</v>
      </c>
      <c r="DW147" t="s">
        <v>15</v>
      </c>
      <c r="DX147">
        <v>1000</v>
      </c>
      <c r="DZ147" t="s">
        <v>3</v>
      </c>
      <c r="EA147" t="s">
        <v>3</v>
      </c>
      <c r="EB147" t="s">
        <v>3</v>
      </c>
      <c r="EC147" t="s">
        <v>3</v>
      </c>
      <c r="EE147">
        <v>48890648</v>
      </c>
      <c r="EF147">
        <v>26</v>
      </c>
      <c r="EG147" t="s">
        <v>45</v>
      </c>
      <c r="EH147">
        <v>80</v>
      </c>
      <c r="EI147" t="s">
        <v>379</v>
      </c>
      <c r="EJ147">
        <v>2</v>
      </c>
      <c r="EK147">
        <v>138001</v>
      </c>
      <c r="EL147" t="s">
        <v>379</v>
      </c>
      <c r="EM147" t="s">
        <v>380</v>
      </c>
      <c r="EO147" t="s">
        <v>118</v>
      </c>
      <c r="EQ147">
        <v>768</v>
      </c>
      <c r="ER147">
        <v>2026.27</v>
      </c>
      <c r="ES147">
        <v>264.27</v>
      </c>
      <c r="ET147">
        <v>980.31</v>
      </c>
      <c r="EU147">
        <v>83.52</v>
      </c>
      <c r="EV147">
        <v>781.69</v>
      </c>
      <c r="EW147">
        <v>91</v>
      </c>
      <c r="EX147">
        <v>7.34</v>
      </c>
      <c r="EY147">
        <v>0</v>
      </c>
      <c r="FQ147">
        <v>0</v>
      </c>
      <c r="FR147">
        <f t="shared" si="241"/>
        <v>0</v>
      </c>
      <c r="FS147">
        <v>0</v>
      </c>
      <c r="FX147">
        <v>90</v>
      </c>
      <c r="FY147">
        <v>45</v>
      </c>
      <c r="GA147" t="s">
        <v>3</v>
      </c>
      <c r="GD147">
        <v>1</v>
      </c>
      <c r="GF147">
        <v>1767767712</v>
      </c>
      <c r="GG147">
        <v>2</v>
      </c>
      <c r="GH147">
        <v>1</v>
      </c>
      <c r="GI147">
        <v>4</v>
      </c>
      <c r="GJ147">
        <v>0</v>
      </c>
      <c r="GK147">
        <v>0</v>
      </c>
      <c r="GL147">
        <f t="shared" si="242"/>
        <v>0</v>
      </c>
      <c r="GM147">
        <f t="shared" si="243"/>
        <v>74521.87</v>
      </c>
      <c r="GN147">
        <f t="shared" si="244"/>
        <v>0</v>
      </c>
      <c r="GO147">
        <f t="shared" si="245"/>
        <v>74521.87</v>
      </c>
      <c r="GP147">
        <f t="shared" si="246"/>
        <v>0</v>
      </c>
      <c r="GR147">
        <v>0</v>
      </c>
      <c r="GS147">
        <v>3</v>
      </c>
      <c r="GT147">
        <v>0</v>
      </c>
      <c r="GU147" t="s">
        <v>3</v>
      </c>
      <c r="GV147">
        <f t="shared" si="247"/>
        <v>0</v>
      </c>
      <c r="GW147">
        <v>1</v>
      </c>
      <c r="GX147">
        <f t="shared" si="248"/>
        <v>0</v>
      </c>
      <c r="HA147">
        <v>0</v>
      </c>
      <c r="HB147">
        <v>0</v>
      </c>
      <c r="HC147">
        <f t="shared" si="249"/>
        <v>0</v>
      </c>
      <c r="HE147" t="s">
        <v>3</v>
      </c>
      <c r="HF147" t="s">
        <v>3</v>
      </c>
      <c r="HM147" t="s">
        <v>3</v>
      </c>
      <c r="HN147" t="s">
        <v>3</v>
      </c>
      <c r="HO147" t="s">
        <v>3</v>
      </c>
      <c r="HP147" t="s">
        <v>3</v>
      </c>
      <c r="HQ147" t="s">
        <v>3</v>
      </c>
      <c r="IK147">
        <v>0</v>
      </c>
    </row>
    <row r="148" spans="1:245" x14ac:dyDescent="0.2">
      <c r="A148">
        <v>17</v>
      </c>
      <c r="B148">
        <v>1</v>
      </c>
      <c r="E148" t="s">
        <v>497</v>
      </c>
      <c r="F148" t="s">
        <v>391</v>
      </c>
      <c r="G148" t="s">
        <v>392</v>
      </c>
      <c r="H148" t="s">
        <v>15</v>
      </c>
      <c r="I148">
        <v>0.28714000000000001</v>
      </c>
      <c r="J148">
        <v>0</v>
      </c>
      <c r="K148">
        <v>0.28714000000000001</v>
      </c>
      <c r="O148">
        <f t="shared" si="215"/>
        <v>16079.84</v>
      </c>
      <c r="P148">
        <f t="shared" si="216"/>
        <v>16079.84</v>
      </c>
      <c r="Q148">
        <f t="shared" si="217"/>
        <v>0</v>
      </c>
      <c r="R148">
        <f t="shared" si="218"/>
        <v>0</v>
      </c>
      <c r="S148">
        <f t="shared" si="219"/>
        <v>0</v>
      </c>
      <c r="T148">
        <f t="shared" si="220"/>
        <v>0</v>
      </c>
      <c r="U148">
        <f t="shared" si="221"/>
        <v>0</v>
      </c>
      <c r="V148">
        <f t="shared" si="222"/>
        <v>0</v>
      </c>
      <c r="W148">
        <f t="shared" si="223"/>
        <v>0</v>
      </c>
      <c r="X148">
        <f t="shared" si="224"/>
        <v>0</v>
      </c>
      <c r="Y148">
        <f t="shared" si="225"/>
        <v>0</v>
      </c>
      <c r="AA148">
        <v>60075934</v>
      </c>
      <c r="AB148">
        <f t="shared" si="226"/>
        <v>5857.74</v>
      </c>
      <c r="AC148">
        <f t="shared" si="227"/>
        <v>5857.74</v>
      </c>
      <c r="AD148">
        <f>ROUND((((ET148)-(EU148))+AE148),2)</f>
        <v>0</v>
      </c>
      <c r="AE148">
        <f t="shared" ref="AE148:AF150" si="250">ROUND((EU148),2)</f>
        <v>0</v>
      </c>
      <c r="AF148">
        <f t="shared" si="250"/>
        <v>0</v>
      </c>
      <c r="AG148">
        <f t="shared" si="228"/>
        <v>0</v>
      </c>
      <c r="AH148">
        <f t="shared" ref="AH148:AI150" si="251">(EW148)</f>
        <v>0</v>
      </c>
      <c r="AI148">
        <f t="shared" si="251"/>
        <v>0</v>
      </c>
      <c r="AJ148">
        <f t="shared" si="229"/>
        <v>0</v>
      </c>
      <c r="AK148">
        <v>5857.74</v>
      </c>
      <c r="AL148">
        <v>5857.74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1</v>
      </c>
      <c r="AW148">
        <v>1</v>
      </c>
      <c r="AZ148">
        <v>1</v>
      </c>
      <c r="BA148">
        <v>1</v>
      </c>
      <c r="BB148">
        <v>1</v>
      </c>
      <c r="BC148">
        <v>9.56</v>
      </c>
      <c r="BD148" t="s">
        <v>3</v>
      </c>
      <c r="BE148" t="s">
        <v>3</v>
      </c>
      <c r="BF148" t="s">
        <v>3</v>
      </c>
      <c r="BG148" t="s">
        <v>3</v>
      </c>
      <c r="BH148">
        <v>3</v>
      </c>
      <c r="BI148">
        <v>1</v>
      </c>
      <c r="BJ148" t="s">
        <v>393</v>
      </c>
      <c r="BM148">
        <v>500001</v>
      </c>
      <c r="BN148">
        <v>0</v>
      </c>
      <c r="BO148" t="s">
        <v>17</v>
      </c>
      <c r="BP148">
        <v>1</v>
      </c>
      <c r="BQ148">
        <v>26</v>
      </c>
      <c r="BR148">
        <v>0</v>
      </c>
      <c r="BS148">
        <v>1</v>
      </c>
      <c r="BT148">
        <v>1</v>
      </c>
      <c r="BU148">
        <v>1</v>
      </c>
      <c r="BV148">
        <v>1</v>
      </c>
      <c r="BW148">
        <v>1</v>
      </c>
      <c r="BX148">
        <v>1</v>
      </c>
      <c r="BY148" t="s">
        <v>3</v>
      </c>
      <c r="BZ148">
        <v>0</v>
      </c>
      <c r="CA148">
        <v>0</v>
      </c>
      <c r="CB148" t="s">
        <v>3</v>
      </c>
      <c r="CE148">
        <v>0</v>
      </c>
      <c r="CF148">
        <v>0</v>
      </c>
      <c r="CG148">
        <v>0</v>
      </c>
      <c r="CM148">
        <v>0</v>
      </c>
      <c r="CN148" t="s">
        <v>3</v>
      </c>
      <c r="CO148">
        <v>0</v>
      </c>
      <c r="CP148">
        <f t="shared" si="230"/>
        <v>16079.84</v>
      </c>
      <c r="CQ148">
        <f t="shared" si="231"/>
        <v>55999.994400000003</v>
      </c>
      <c r="CR148">
        <f t="shared" si="232"/>
        <v>0</v>
      </c>
      <c r="CS148">
        <f t="shared" si="233"/>
        <v>0</v>
      </c>
      <c r="CT148">
        <f t="shared" si="234"/>
        <v>0</v>
      </c>
      <c r="CU148">
        <f t="shared" si="235"/>
        <v>0</v>
      </c>
      <c r="CV148">
        <f t="shared" si="236"/>
        <v>0</v>
      </c>
      <c r="CW148">
        <f t="shared" si="237"/>
        <v>0</v>
      </c>
      <c r="CX148">
        <f t="shared" si="238"/>
        <v>0</v>
      </c>
      <c r="CY148">
        <f t="shared" si="239"/>
        <v>0</v>
      </c>
      <c r="CZ148">
        <f t="shared" si="240"/>
        <v>0</v>
      </c>
      <c r="DC148" t="s">
        <v>3</v>
      </c>
      <c r="DD148" t="s">
        <v>3</v>
      </c>
      <c r="DE148" t="s">
        <v>3</v>
      </c>
      <c r="DF148" t="s">
        <v>3</v>
      </c>
      <c r="DG148" t="s">
        <v>3</v>
      </c>
      <c r="DH148" t="s">
        <v>3</v>
      </c>
      <c r="DI148" t="s">
        <v>3</v>
      </c>
      <c r="DJ148" t="s">
        <v>3</v>
      </c>
      <c r="DK148" t="s">
        <v>3</v>
      </c>
      <c r="DL148" t="s">
        <v>3</v>
      </c>
      <c r="DM148" t="s">
        <v>3</v>
      </c>
      <c r="DN148">
        <v>0</v>
      </c>
      <c r="DO148">
        <v>0</v>
      </c>
      <c r="DP148">
        <v>1</v>
      </c>
      <c r="DQ148">
        <v>1</v>
      </c>
      <c r="DU148">
        <v>1009</v>
      </c>
      <c r="DV148" t="s">
        <v>15</v>
      </c>
      <c r="DW148" t="s">
        <v>15</v>
      </c>
      <c r="DX148">
        <v>1000</v>
      </c>
      <c r="DZ148" t="s">
        <v>3</v>
      </c>
      <c r="EA148" t="s">
        <v>3</v>
      </c>
      <c r="EB148" t="s">
        <v>3</v>
      </c>
      <c r="EC148" t="s">
        <v>3</v>
      </c>
      <c r="EE148">
        <v>48890661</v>
      </c>
      <c r="EF148">
        <v>26</v>
      </c>
      <c r="EG148" t="s">
        <v>45</v>
      </c>
      <c r="EH148">
        <v>0</v>
      </c>
      <c r="EI148" t="s">
        <v>3</v>
      </c>
      <c r="EJ148">
        <v>1</v>
      </c>
      <c r="EK148">
        <v>500001</v>
      </c>
      <c r="EL148" t="s">
        <v>124</v>
      </c>
      <c r="EM148" t="s">
        <v>125</v>
      </c>
      <c r="EO148" t="s">
        <v>3</v>
      </c>
      <c r="EQ148">
        <v>0</v>
      </c>
      <c r="ER148">
        <v>5857.74</v>
      </c>
      <c r="ES148">
        <v>5857.74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5</v>
      </c>
      <c r="FC148">
        <v>0</v>
      </c>
      <c r="FD148">
        <v>18</v>
      </c>
      <c r="FF148">
        <v>56000</v>
      </c>
      <c r="FQ148">
        <v>0</v>
      </c>
      <c r="FR148">
        <f t="shared" si="241"/>
        <v>0</v>
      </c>
      <c r="FS148">
        <v>0</v>
      </c>
      <c r="FX148">
        <v>0</v>
      </c>
      <c r="FY148">
        <v>0</v>
      </c>
      <c r="GA148" t="s">
        <v>394</v>
      </c>
      <c r="GD148">
        <v>1</v>
      </c>
      <c r="GF148">
        <v>-1147092065</v>
      </c>
      <c r="GG148">
        <v>2</v>
      </c>
      <c r="GH148">
        <v>3</v>
      </c>
      <c r="GI148">
        <v>4</v>
      </c>
      <c r="GJ148">
        <v>0</v>
      </c>
      <c r="GK148">
        <v>0</v>
      </c>
      <c r="GL148">
        <f t="shared" si="242"/>
        <v>0</v>
      </c>
      <c r="GM148">
        <f t="shared" si="243"/>
        <v>16079.84</v>
      </c>
      <c r="GN148">
        <f t="shared" si="244"/>
        <v>16079.84</v>
      </c>
      <c r="GO148">
        <f t="shared" si="245"/>
        <v>0</v>
      </c>
      <c r="GP148">
        <f t="shared" si="246"/>
        <v>0</v>
      </c>
      <c r="GR148">
        <v>1</v>
      </c>
      <c r="GS148">
        <v>1</v>
      </c>
      <c r="GT148">
        <v>0</v>
      </c>
      <c r="GU148" t="s">
        <v>3</v>
      </c>
      <c r="GV148">
        <f t="shared" si="247"/>
        <v>0</v>
      </c>
      <c r="GW148">
        <v>1</v>
      </c>
      <c r="GX148">
        <f t="shared" si="248"/>
        <v>0</v>
      </c>
      <c r="HA148">
        <v>0</v>
      </c>
      <c r="HB148">
        <v>0</v>
      </c>
      <c r="HC148">
        <f t="shared" si="249"/>
        <v>0</v>
      </c>
      <c r="HE148" t="s">
        <v>127</v>
      </c>
      <c r="HF148" t="s">
        <v>127</v>
      </c>
      <c r="HM148" t="s">
        <v>3</v>
      </c>
      <c r="HN148" t="s">
        <v>3</v>
      </c>
      <c r="HO148" t="s">
        <v>3</v>
      </c>
      <c r="HP148" t="s">
        <v>3</v>
      </c>
      <c r="HQ148" t="s">
        <v>3</v>
      </c>
      <c r="IK148">
        <v>0</v>
      </c>
    </row>
    <row r="149" spans="1:245" x14ac:dyDescent="0.2">
      <c r="A149">
        <v>17</v>
      </c>
      <c r="B149">
        <v>1</v>
      </c>
      <c r="E149" t="s">
        <v>498</v>
      </c>
      <c r="F149" t="s">
        <v>391</v>
      </c>
      <c r="G149" t="s">
        <v>396</v>
      </c>
      <c r="H149" t="s">
        <v>15</v>
      </c>
      <c r="I149">
        <v>4.8210000000000003E-2</v>
      </c>
      <c r="J149">
        <v>0</v>
      </c>
      <c r="K149">
        <v>4.8210000000000003E-2</v>
      </c>
      <c r="O149">
        <f t="shared" si="215"/>
        <v>2073.0300000000002</v>
      </c>
      <c r="P149">
        <f t="shared" si="216"/>
        <v>2073.0300000000002</v>
      </c>
      <c r="Q149">
        <f t="shared" si="217"/>
        <v>0</v>
      </c>
      <c r="R149">
        <f t="shared" si="218"/>
        <v>0</v>
      </c>
      <c r="S149">
        <f t="shared" si="219"/>
        <v>0</v>
      </c>
      <c r="T149">
        <f t="shared" si="220"/>
        <v>0</v>
      </c>
      <c r="U149">
        <f t="shared" si="221"/>
        <v>0</v>
      </c>
      <c r="V149">
        <f t="shared" si="222"/>
        <v>0</v>
      </c>
      <c r="W149">
        <f t="shared" si="223"/>
        <v>0</v>
      </c>
      <c r="X149">
        <f t="shared" si="224"/>
        <v>0</v>
      </c>
      <c r="Y149">
        <f t="shared" si="225"/>
        <v>0</v>
      </c>
      <c r="AA149">
        <v>60075934</v>
      </c>
      <c r="AB149">
        <f t="shared" si="226"/>
        <v>4497.91</v>
      </c>
      <c r="AC149">
        <f t="shared" si="227"/>
        <v>4497.91</v>
      </c>
      <c r="AD149">
        <f>ROUND((((ET149)-(EU149))+AE149),2)</f>
        <v>0</v>
      </c>
      <c r="AE149">
        <f t="shared" si="250"/>
        <v>0</v>
      </c>
      <c r="AF149">
        <f t="shared" si="250"/>
        <v>0</v>
      </c>
      <c r="AG149">
        <f t="shared" si="228"/>
        <v>0</v>
      </c>
      <c r="AH149">
        <f t="shared" si="251"/>
        <v>0</v>
      </c>
      <c r="AI149">
        <f t="shared" si="251"/>
        <v>0</v>
      </c>
      <c r="AJ149">
        <f t="shared" si="229"/>
        <v>0</v>
      </c>
      <c r="AK149">
        <v>4497.91</v>
      </c>
      <c r="AL149">
        <v>4497.91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1</v>
      </c>
      <c r="AW149">
        <v>1</v>
      </c>
      <c r="AZ149">
        <v>1</v>
      </c>
      <c r="BA149">
        <v>1</v>
      </c>
      <c r="BB149">
        <v>1</v>
      </c>
      <c r="BC149">
        <v>9.56</v>
      </c>
      <c r="BD149" t="s">
        <v>3</v>
      </c>
      <c r="BE149" t="s">
        <v>3</v>
      </c>
      <c r="BF149" t="s">
        <v>3</v>
      </c>
      <c r="BG149" t="s">
        <v>3</v>
      </c>
      <c r="BH149">
        <v>3</v>
      </c>
      <c r="BI149">
        <v>1</v>
      </c>
      <c r="BJ149" t="s">
        <v>393</v>
      </c>
      <c r="BM149">
        <v>500001</v>
      </c>
      <c r="BN149">
        <v>0</v>
      </c>
      <c r="BO149" t="s">
        <v>17</v>
      </c>
      <c r="BP149">
        <v>1</v>
      </c>
      <c r="BQ149">
        <v>26</v>
      </c>
      <c r="BR149">
        <v>0</v>
      </c>
      <c r="BS149">
        <v>1</v>
      </c>
      <c r="BT149">
        <v>1</v>
      </c>
      <c r="BU149">
        <v>1</v>
      </c>
      <c r="BV149">
        <v>1</v>
      </c>
      <c r="BW149">
        <v>1</v>
      </c>
      <c r="BX149">
        <v>1</v>
      </c>
      <c r="BY149" t="s">
        <v>3</v>
      </c>
      <c r="BZ149">
        <v>0</v>
      </c>
      <c r="CA149">
        <v>0</v>
      </c>
      <c r="CB149" t="s">
        <v>3</v>
      </c>
      <c r="CE149">
        <v>0</v>
      </c>
      <c r="CF149">
        <v>0</v>
      </c>
      <c r="CG149">
        <v>0</v>
      </c>
      <c r="CM149">
        <v>0</v>
      </c>
      <c r="CN149" t="s">
        <v>3</v>
      </c>
      <c r="CO149">
        <v>0</v>
      </c>
      <c r="CP149">
        <f t="shared" si="230"/>
        <v>2073.0300000000002</v>
      </c>
      <c r="CQ149">
        <f t="shared" si="231"/>
        <v>43000.0196</v>
      </c>
      <c r="CR149">
        <f t="shared" si="232"/>
        <v>0</v>
      </c>
      <c r="CS149">
        <f t="shared" si="233"/>
        <v>0</v>
      </c>
      <c r="CT149">
        <f t="shared" si="234"/>
        <v>0</v>
      </c>
      <c r="CU149">
        <f t="shared" si="235"/>
        <v>0</v>
      </c>
      <c r="CV149">
        <f t="shared" si="236"/>
        <v>0</v>
      </c>
      <c r="CW149">
        <f t="shared" si="237"/>
        <v>0</v>
      </c>
      <c r="CX149">
        <f t="shared" si="238"/>
        <v>0</v>
      </c>
      <c r="CY149">
        <f t="shared" si="239"/>
        <v>0</v>
      </c>
      <c r="CZ149">
        <f t="shared" si="240"/>
        <v>0</v>
      </c>
      <c r="DC149" t="s">
        <v>3</v>
      </c>
      <c r="DD149" t="s">
        <v>3</v>
      </c>
      <c r="DE149" t="s">
        <v>3</v>
      </c>
      <c r="DF149" t="s">
        <v>3</v>
      </c>
      <c r="DG149" t="s">
        <v>3</v>
      </c>
      <c r="DH149" t="s">
        <v>3</v>
      </c>
      <c r="DI149" t="s">
        <v>3</v>
      </c>
      <c r="DJ149" t="s">
        <v>3</v>
      </c>
      <c r="DK149" t="s">
        <v>3</v>
      </c>
      <c r="DL149" t="s">
        <v>3</v>
      </c>
      <c r="DM149" t="s">
        <v>3</v>
      </c>
      <c r="DN149">
        <v>0</v>
      </c>
      <c r="DO149">
        <v>0</v>
      </c>
      <c r="DP149">
        <v>1</v>
      </c>
      <c r="DQ149">
        <v>1</v>
      </c>
      <c r="DU149">
        <v>1009</v>
      </c>
      <c r="DV149" t="s">
        <v>15</v>
      </c>
      <c r="DW149" t="s">
        <v>15</v>
      </c>
      <c r="DX149">
        <v>1000</v>
      </c>
      <c r="DZ149" t="s">
        <v>3</v>
      </c>
      <c r="EA149" t="s">
        <v>3</v>
      </c>
      <c r="EB149" t="s">
        <v>3</v>
      </c>
      <c r="EC149" t="s">
        <v>3</v>
      </c>
      <c r="EE149">
        <v>48890661</v>
      </c>
      <c r="EF149">
        <v>26</v>
      </c>
      <c r="EG149" t="s">
        <v>45</v>
      </c>
      <c r="EH149">
        <v>0</v>
      </c>
      <c r="EI149" t="s">
        <v>3</v>
      </c>
      <c r="EJ149">
        <v>1</v>
      </c>
      <c r="EK149">
        <v>500001</v>
      </c>
      <c r="EL149" t="s">
        <v>124</v>
      </c>
      <c r="EM149" t="s">
        <v>125</v>
      </c>
      <c r="EO149" t="s">
        <v>3</v>
      </c>
      <c r="EQ149">
        <v>0</v>
      </c>
      <c r="ER149">
        <v>4497.91</v>
      </c>
      <c r="ES149">
        <v>4497.91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5</v>
      </c>
      <c r="FC149">
        <v>0</v>
      </c>
      <c r="FD149">
        <v>18</v>
      </c>
      <c r="FF149">
        <v>43000</v>
      </c>
      <c r="FQ149">
        <v>0</v>
      </c>
      <c r="FR149">
        <f t="shared" si="241"/>
        <v>0</v>
      </c>
      <c r="FS149">
        <v>0</v>
      </c>
      <c r="FX149">
        <v>0</v>
      </c>
      <c r="FY149">
        <v>0</v>
      </c>
      <c r="GA149" t="s">
        <v>397</v>
      </c>
      <c r="GD149">
        <v>1</v>
      </c>
      <c r="GF149">
        <v>-354461807</v>
      </c>
      <c r="GG149">
        <v>2</v>
      </c>
      <c r="GH149">
        <v>3</v>
      </c>
      <c r="GI149">
        <v>4</v>
      </c>
      <c r="GJ149">
        <v>0</v>
      </c>
      <c r="GK149">
        <v>0</v>
      </c>
      <c r="GL149">
        <f t="shared" si="242"/>
        <v>0</v>
      </c>
      <c r="GM149">
        <f t="shared" si="243"/>
        <v>2073.0300000000002</v>
      </c>
      <c r="GN149">
        <f t="shared" si="244"/>
        <v>2073.0300000000002</v>
      </c>
      <c r="GO149">
        <f t="shared" si="245"/>
        <v>0</v>
      </c>
      <c r="GP149">
        <f t="shared" si="246"/>
        <v>0</v>
      </c>
      <c r="GR149">
        <v>1</v>
      </c>
      <c r="GS149">
        <v>1</v>
      </c>
      <c r="GT149">
        <v>0</v>
      </c>
      <c r="GU149" t="s">
        <v>3</v>
      </c>
      <c r="GV149">
        <f t="shared" si="247"/>
        <v>0</v>
      </c>
      <c r="GW149">
        <v>1</v>
      </c>
      <c r="GX149">
        <f t="shared" si="248"/>
        <v>0</v>
      </c>
      <c r="HA149">
        <v>0</v>
      </c>
      <c r="HB149">
        <v>0</v>
      </c>
      <c r="HC149">
        <f t="shared" si="249"/>
        <v>0</v>
      </c>
      <c r="HE149" t="s">
        <v>127</v>
      </c>
      <c r="HF149" t="s">
        <v>127</v>
      </c>
      <c r="HM149" t="s">
        <v>3</v>
      </c>
      <c r="HN149" t="s">
        <v>3</v>
      </c>
      <c r="HO149" t="s">
        <v>3</v>
      </c>
      <c r="HP149" t="s">
        <v>3</v>
      </c>
      <c r="HQ149" t="s">
        <v>3</v>
      </c>
      <c r="IK149">
        <v>0</v>
      </c>
    </row>
    <row r="150" spans="1:245" x14ac:dyDescent="0.2">
      <c r="A150">
        <v>17</v>
      </c>
      <c r="B150">
        <v>1</v>
      </c>
      <c r="E150" t="s">
        <v>499</v>
      </c>
      <c r="F150" t="s">
        <v>399</v>
      </c>
      <c r="G150" t="s">
        <v>400</v>
      </c>
      <c r="H150" t="s">
        <v>15</v>
      </c>
      <c r="I150">
        <v>0.14534</v>
      </c>
      <c r="J150">
        <v>0</v>
      </c>
      <c r="K150">
        <v>0.14534</v>
      </c>
      <c r="O150">
        <f t="shared" si="215"/>
        <v>6092.17</v>
      </c>
      <c r="P150">
        <f t="shared" si="216"/>
        <v>6092.17</v>
      </c>
      <c r="Q150">
        <f t="shared" si="217"/>
        <v>0</v>
      </c>
      <c r="R150">
        <f t="shared" si="218"/>
        <v>0</v>
      </c>
      <c r="S150">
        <f t="shared" si="219"/>
        <v>0</v>
      </c>
      <c r="T150">
        <f t="shared" si="220"/>
        <v>0</v>
      </c>
      <c r="U150">
        <f t="shared" si="221"/>
        <v>0</v>
      </c>
      <c r="V150">
        <f t="shared" si="222"/>
        <v>0</v>
      </c>
      <c r="W150">
        <f t="shared" si="223"/>
        <v>0</v>
      </c>
      <c r="X150">
        <f t="shared" si="224"/>
        <v>0</v>
      </c>
      <c r="Y150">
        <f t="shared" si="225"/>
        <v>0</v>
      </c>
      <c r="AA150">
        <v>60075934</v>
      </c>
      <c r="AB150">
        <f t="shared" si="226"/>
        <v>4384.59</v>
      </c>
      <c r="AC150">
        <f t="shared" si="227"/>
        <v>4384.59</v>
      </c>
      <c r="AD150">
        <f>ROUND((((ET150)-(EU150))+AE150),2)</f>
        <v>0</v>
      </c>
      <c r="AE150">
        <f t="shared" si="250"/>
        <v>0</v>
      </c>
      <c r="AF150">
        <f t="shared" si="250"/>
        <v>0</v>
      </c>
      <c r="AG150">
        <f t="shared" si="228"/>
        <v>0</v>
      </c>
      <c r="AH150">
        <f t="shared" si="251"/>
        <v>0</v>
      </c>
      <c r="AI150">
        <f t="shared" si="251"/>
        <v>0</v>
      </c>
      <c r="AJ150">
        <f t="shared" si="229"/>
        <v>0</v>
      </c>
      <c r="AK150">
        <v>4384.59</v>
      </c>
      <c r="AL150">
        <v>4384.59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1</v>
      </c>
      <c r="AW150">
        <v>1</v>
      </c>
      <c r="AZ150">
        <v>1</v>
      </c>
      <c r="BA150">
        <v>1</v>
      </c>
      <c r="BB150">
        <v>1</v>
      </c>
      <c r="BC150">
        <v>9.56</v>
      </c>
      <c r="BD150" t="s">
        <v>3</v>
      </c>
      <c r="BE150" t="s">
        <v>3</v>
      </c>
      <c r="BF150" t="s">
        <v>3</v>
      </c>
      <c r="BG150" t="s">
        <v>3</v>
      </c>
      <c r="BH150">
        <v>3</v>
      </c>
      <c r="BI150">
        <v>1</v>
      </c>
      <c r="BJ150" t="s">
        <v>401</v>
      </c>
      <c r="BM150">
        <v>500001</v>
      </c>
      <c r="BN150">
        <v>0</v>
      </c>
      <c r="BO150" t="s">
        <v>17</v>
      </c>
      <c r="BP150">
        <v>1</v>
      </c>
      <c r="BQ150">
        <v>26</v>
      </c>
      <c r="BR150">
        <v>0</v>
      </c>
      <c r="BS150">
        <v>1</v>
      </c>
      <c r="BT150">
        <v>1</v>
      </c>
      <c r="BU150">
        <v>1</v>
      </c>
      <c r="BV150">
        <v>1</v>
      </c>
      <c r="BW150">
        <v>1</v>
      </c>
      <c r="BX150">
        <v>1</v>
      </c>
      <c r="BY150" t="s">
        <v>3</v>
      </c>
      <c r="BZ150">
        <v>0</v>
      </c>
      <c r="CA150">
        <v>0</v>
      </c>
      <c r="CB150" t="s">
        <v>3</v>
      </c>
      <c r="CE150">
        <v>0</v>
      </c>
      <c r="CF150">
        <v>0</v>
      </c>
      <c r="CG150">
        <v>0</v>
      </c>
      <c r="CM150">
        <v>0</v>
      </c>
      <c r="CN150" t="s">
        <v>3</v>
      </c>
      <c r="CO150">
        <v>0</v>
      </c>
      <c r="CP150">
        <f t="shared" si="230"/>
        <v>6092.17</v>
      </c>
      <c r="CQ150">
        <f t="shared" si="231"/>
        <v>41916.680400000005</v>
      </c>
      <c r="CR150">
        <f t="shared" si="232"/>
        <v>0</v>
      </c>
      <c r="CS150">
        <f t="shared" si="233"/>
        <v>0</v>
      </c>
      <c r="CT150">
        <f t="shared" si="234"/>
        <v>0</v>
      </c>
      <c r="CU150">
        <f t="shared" si="235"/>
        <v>0</v>
      </c>
      <c r="CV150">
        <f t="shared" si="236"/>
        <v>0</v>
      </c>
      <c r="CW150">
        <f t="shared" si="237"/>
        <v>0</v>
      </c>
      <c r="CX150">
        <f t="shared" si="238"/>
        <v>0</v>
      </c>
      <c r="CY150">
        <f t="shared" si="239"/>
        <v>0</v>
      </c>
      <c r="CZ150">
        <f t="shared" si="240"/>
        <v>0</v>
      </c>
      <c r="DC150" t="s">
        <v>3</v>
      </c>
      <c r="DD150" t="s">
        <v>3</v>
      </c>
      <c r="DE150" t="s">
        <v>3</v>
      </c>
      <c r="DF150" t="s">
        <v>3</v>
      </c>
      <c r="DG150" t="s">
        <v>3</v>
      </c>
      <c r="DH150" t="s">
        <v>3</v>
      </c>
      <c r="DI150" t="s">
        <v>3</v>
      </c>
      <c r="DJ150" t="s">
        <v>3</v>
      </c>
      <c r="DK150" t="s">
        <v>3</v>
      </c>
      <c r="DL150" t="s">
        <v>3</v>
      </c>
      <c r="DM150" t="s">
        <v>3</v>
      </c>
      <c r="DN150">
        <v>0</v>
      </c>
      <c r="DO150">
        <v>0</v>
      </c>
      <c r="DP150">
        <v>1</v>
      </c>
      <c r="DQ150">
        <v>1</v>
      </c>
      <c r="DU150">
        <v>1009</v>
      </c>
      <c r="DV150" t="s">
        <v>15</v>
      </c>
      <c r="DW150" t="s">
        <v>15</v>
      </c>
      <c r="DX150">
        <v>1000</v>
      </c>
      <c r="DZ150" t="s">
        <v>3</v>
      </c>
      <c r="EA150" t="s">
        <v>3</v>
      </c>
      <c r="EB150" t="s">
        <v>3</v>
      </c>
      <c r="EC150" t="s">
        <v>3</v>
      </c>
      <c r="EE150">
        <v>48890661</v>
      </c>
      <c r="EF150">
        <v>26</v>
      </c>
      <c r="EG150" t="s">
        <v>45</v>
      </c>
      <c r="EH150">
        <v>0</v>
      </c>
      <c r="EI150" t="s">
        <v>3</v>
      </c>
      <c r="EJ150">
        <v>1</v>
      </c>
      <c r="EK150">
        <v>500001</v>
      </c>
      <c r="EL150" t="s">
        <v>124</v>
      </c>
      <c r="EM150" t="s">
        <v>125</v>
      </c>
      <c r="EO150" t="s">
        <v>3</v>
      </c>
      <c r="EQ150">
        <v>0</v>
      </c>
      <c r="ER150">
        <v>4384.59</v>
      </c>
      <c r="ES150">
        <v>4384.59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5</v>
      </c>
      <c r="FC150">
        <v>0</v>
      </c>
      <c r="FD150">
        <v>18</v>
      </c>
      <c r="FF150">
        <v>41916.67</v>
      </c>
      <c r="FQ150">
        <v>0</v>
      </c>
      <c r="FR150">
        <f t="shared" si="241"/>
        <v>0</v>
      </c>
      <c r="FS150">
        <v>0</v>
      </c>
      <c r="FX150">
        <v>0</v>
      </c>
      <c r="FY150">
        <v>0</v>
      </c>
      <c r="GA150" t="s">
        <v>402</v>
      </c>
      <c r="GD150">
        <v>1</v>
      </c>
      <c r="GF150">
        <v>428945971</v>
      </c>
      <c r="GG150">
        <v>2</v>
      </c>
      <c r="GH150">
        <v>3</v>
      </c>
      <c r="GI150">
        <v>4</v>
      </c>
      <c r="GJ150">
        <v>0</v>
      </c>
      <c r="GK150">
        <v>0</v>
      </c>
      <c r="GL150">
        <f t="shared" si="242"/>
        <v>0</v>
      </c>
      <c r="GM150">
        <f t="shared" si="243"/>
        <v>6092.17</v>
      </c>
      <c r="GN150">
        <f t="shared" si="244"/>
        <v>6092.17</v>
      </c>
      <c r="GO150">
        <f t="shared" si="245"/>
        <v>0</v>
      </c>
      <c r="GP150">
        <f t="shared" si="246"/>
        <v>0</v>
      </c>
      <c r="GR150">
        <v>1</v>
      </c>
      <c r="GS150">
        <v>1</v>
      </c>
      <c r="GT150">
        <v>0</v>
      </c>
      <c r="GU150" t="s">
        <v>3</v>
      </c>
      <c r="GV150">
        <f t="shared" si="247"/>
        <v>0</v>
      </c>
      <c r="GW150">
        <v>1</v>
      </c>
      <c r="GX150">
        <f t="shared" si="248"/>
        <v>0</v>
      </c>
      <c r="HA150">
        <v>0</v>
      </c>
      <c r="HB150">
        <v>0</v>
      </c>
      <c r="HC150">
        <f t="shared" si="249"/>
        <v>0</v>
      </c>
      <c r="HE150" t="s">
        <v>127</v>
      </c>
      <c r="HF150" t="s">
        <v>127</v>
      </c>
      <c r="HM150" t="s">
        <v>3</v>
      </c>
      <c r="HN150" t="s">
        <v>3</v>
      </c>
      <c r="HO150" t="s">
        <v>3</v>
      </c>
      <c r="HP150" t="s">
        <v>3</v>
      </c>
      <c r="HQ150" t="s">
        <v>3</v>
      </c>
      <c r="IK150">
        <v>0</v>
      </c>
    </row>
    <row r="151" spans="1:245" x14ac:dyDescent="0.2">
      <c r="A151">
        <v>17</v>
      </c>
      <c r="B151">
        <v>1</v>
      </c>
      <c r="C151">
        <f>ROW(SmtRes!A687)</f>
        <v>687</v>
      </c>
      <c r="D151">
        <f>ROW(EtalonRes!A687)</f>
        <v>687</v>
      </c>
      <c r="E151" t="s">
        <v>500</v>
      </c>
      <c r="F151" t="s">
        <v>14</v>
      </c>
      <c r="G151" t="s">
        <v>501</v>
      </c>
      <c r="H151" t="s">
        <v>15</v>
      </c>
      <c r="I151">
        <v>1.7991999999999999</v>
      </c>
      <c r="J151">
        <v>0</v>
      </c>
      <c r="K151">
        <v>1.7991999999999999</v>
      </c>
      <c r="O151">
        <f t="shared" si="215"/>
        <v>64931.73</v>
      </c>
      <c r="P151">
        <f t="shared" si="216"/>
        <v>1694.58</v>
      </c>
      <c r="Q151">
        <f t="shared" si="217"/>
        <v>22118.16</v>
      </c>
      <c r="R151">
        <f t="shared" si="218"/>
        <v>7428.53</v>
      </c>
      <c r="S151">
        <f t="shared" si="219"/>
        <v>41118.99</v>
      </c>
      <c r="T151">
        <f t="shared" si="220"/>
        <v>0</v>
      </c>
      <c r="U151">
        <f t="shared" si="221"/>
        <v>93.107565459999989</v>
      </c>
      <c r="V151">
        <f t="shared" si="222"/>
        <v>11.683060219999998</v>
      </c>
      <c r="W151">
        <f t="shared" si="223"/>
        <v>0</v>
      </c>
      <c r="X151">
        <f t="shared" si="224"/>
        <v>45149.19</v>
      </c>
      <c r="Y151">
        <f t="shared" si="225"/>
        <v>30099.46</v>
      </c>
      <c r="AA151">
        <v>60075934</v>
      </c>
      <c r="AB151">
        <f t="shared" si="226"/>
        <v>1429.82</v>
      </c>
      <c r="AC151">
        <f t="shared" si="227"/>
        <v>98.52</v>
      </c>
      <c r="AD151">
        <f>ROUND((((((ET151*1.15)*1.15))-(((EU151*1.15)*1.15)))+AE151),2)</f>
        <v>864.51</v>
      </c>
      <c r="AE151">
        <f>ROUND(((((EU151*1.15)*1.1)*1.15)),2)</f>
        <v>84.33</v>
      </c>
      <c r="AF151">
        <f>ROUND(((((EV151*1.15)*1.1)*1.15)),2)</f>
        <v>466.79</v>
      </c>
      <c r="AG151">
        <f t="shared" si="228"/>
        <v>0</v>
      </c>
      <c r="AH151">
        <f>(((EW151*1.15)*1.15))</f>
        <v>51.749424999999995</v>
      </c>
      <c r="AI151">
        <f>(((EX151*1.15)*1.15))</f>
        <v>6.4934749999999992</v>
      </c>
      <c r="AJ151">
        <f t="shared" si="229"/>
        <v>0</v>
      </c>
      <c r="AK151">
        <v>1067.29</v>
      </c>
      <c r="AL151">
        <v>98.52</v>
      </c>
      <c r="AM151">
        <v>647.9</v>
      </c>
      <c r="AN151">
        <v>57.97</v>
      </c>
      <c r="AO151">
        <v>320.87</v>
      </c>
      <c r="AP151">
        <v>0</v>
      </c>
      <c r="AQ151">
        <v>39.130000000000003</v>
      </c>
      <c r="AR151">
        <v>4.91</v>
      </c>
      <c r="AS151">
        <v>0</v>
      </c>
      <c r="AT151">
        <v>93</v>
      </c>
      <c r="AU151">
        <v>62</v>
      </c>
      <c r="AV151">
        <v>1</v>
      </c>
      <c r="AW151">
        <v>1</v>
      </c>
      <c r="AZ151">
        <v>1</v>
      </c>
      <c r="BA151">
        <v>48.96</v>
      </c>
      <c r="BB151">
        <v>14.22</v>
      </c>
      <c r="BC151">
        <v>9.56</v>
      </c>
      <c r="BD151" t="s">
        <v>3</v>
      </c>
      <c r="BE151" t="s">
        <v>3</v>
      </c>
      <c r="BF151" t="s">
        <v>3</v>
      </c>
      <c r="BG151" t="s">
        <v>3</v>
      </c>
      <c r="BH151">
        <v>0</v>
      </c>
      <c r="BI151">
        <v>1</v>
      </c>
      <c r="BJ151" t="s">
        <v>16</v>
      </c>
      <c r="BM151">
        <v>9001</v>
      </c>
      <c r="BN151">
        <v>0</v>
      </c>
      <c r="BO151" t="s">
        <v>17</v>
      </c>
      <c r="BP151">
        <v>1</v>
      </c>
      <c r="BQ151">
        <v>2</v>
      </c>
      <c r="BR151">
        <v>0</v>
      </c>
      <c r="BS151">
        <v>48.96</v>
      </c>
      <c r="BT151">
        <v>1</v>
      </c>
      <c r="BU151">
        <v>1</v>
      </c>
      <c r="BV151">
        <v>1</v>
      </c>
      <c r="BW151">
        <v>1</v>
      </c>
      <c r="BX151">
        <v>1</v>
      </c>
      <c r="BY151" t="s">
        <v>3</v>
      </c>
      <c r="BZ151">
        <v>93</v>
      </c>
      <c r="CA151">
        <v>62</v>
      </c>
      <c r="CB151" t="s">
        <v>3</v>
      </c>
      <c r="CE151">
        <v>0</v>
      </c>
      <c r="CF151">
        <v>0</v>
      </c>
      <c r="CG151">
        <v>0</v>
      </c>
      <c r="CM151">
        <v>0</v>
      </c>
      <c r="CN151" t="s">
        <v>1083</v>
      </c>
      <c r="CO151">
        <v>0</v>
      </c>
      <c r="CP151">
        <f t="shared" si="230"/>
        <v>64931.729999999996</v>
      </c>
      <c r="CQ151">
        <f t="shared" si="231"/>
        <v>941.85120000000006</v>
      </c>
      <c r="CR151">
        <f t="shared" si="232"/>
        <v>12293.332200000001</v>
      </c>
      <c r="CS151">
        <f t="shared" si="233"/>
        <v>4128.7968000000001</v>
      </c>
      <c r="CT151">
        <f t="shared" si="234"/>
        <v>22854.038400000001</v>
      </c>
      <c r="CU151">
        <f t="shared" si="235"/>
        <v>0</v>
      </c>
      <c r="CV151">
        <f t="shared" si="236"/>
        <v>51.749424999999995</v>
      </c>
      <c r="CW151">
        <f t="shared" si="237"/>
        <v>6.4934749999999992</v>
      </c>
      <c r="CX151">
        <f t="shared" si="238"/>
        <v>0</v>
      </c>
      <c r="CY151">
        <f t="shared" si="239"/>
        <v>45149.193599999991</v>
      </c>
      <c r="CZ151">
        <f t="shared" si="240"/>
        <v>30099.462399999997</v>
      </c>
      <c r="DC151" t="s">
        <v>3</v>
      </c>
      <c r="DD151" t="s">
        <v>3</v>
      </c>
      <c r="DE151" t="s">
        <v>93</v>
      </c>
      <c r="DF151" t="s">
        <v>117</v>
      </c>
      <c r="DG151" t="s">
        <v>117</v>
      </c>
      <c r="DH151" t="s">
        <v>3</v>
      </c>
      <c r="DI151" t="s">
        <v>93</v>
      </c>
      <c r="DJ151" t="s">
        <v>93</v>
      </c>
      <c r="DK151" t="s">
        <v>3</v>
      </c>
      <c r="DL151" t="s">
        <v>3</v>
      </c>
      <c r="DM151" t="s">
        <v>3</v>
      </c>
      <c r="DN151">
        <v>0</v>
      </c>
      <c r="DO151">
        <v>0</v>
      </c>
      <c r="DP151">
        <v>1</v>
      </c>
      <c r="DQ151">
        <v>1</v>
      </c>
      <c r="DU151">
        <v>1009</v>
      </c>
      <c r="DV151" t="s">
        <v>15</v>
      </c>
      <c r="DW151" t="s">
        <v>15</v>
      </c>
      <c r="DX151">
        <v>1000</v>
      </c>
      <c r="DZ151" t="s">
        <v>3</v>
      </c>
      <c r="EA151" t="s">
        <v>3</v>
      </c>
      <c r="EB151" t="s">
        <v>3</v>
      </c>
      <c r="EC151" t="s">
        <v>3</v>
      </c>
      <c r="EE151">
        <v>48890727</v>
      </c>
      <c r="EF151">
        <v>2</v>
      </c>
      <c r="EG151" t="s">
        <v>21</v>
      </c>
      <c r="EH151">
        <v>9</v>
      </c>
      <c r="EI151" t="s">
        <v>22</v>
      </c>
      <c r="EJ151">
        <v>1</v>
      </c>
      <c r="EK151">
        <v>9001</v>
      </c>
      <c r="EL151" t="s">
        <v>22</v>
      </c>
      <c r="EM151" t="s">
        <v>23</v>
      </c>
      <c r="EO151" t="s">
        <v>118</v>
      </c>
      <c r="EQ151">
        <v>768</v>
      </c>
      <c r="ER151">
        <v>1067.29</v>
      </c>
      <c r="ES151">
        <v>98.52</v>
      </c>
      <c r="ET151">
        <v>647.9</v>
      </c>
      <c r="EU151">
        <v>57.97</v>
      </c>
      <c r="EV151">
        <v>320.87</v>
      </c>
      <c r="EW151">
        <v>39.130000000000003</v>
      </c>
      <c r="EX151">
        <v>4.91</v>
      </c>
      <c r="EY151">
        <v>0</v>
      </c>
      <c r="FQ151">
        <v>0</v>
      </c>
      <c r="FR151">
        <f t="shared" si="241"/>
        <v>0</v>
      </c>
      <c r="FS151">
        <v>0</v>
      </c>
      <c r="FX151">
        <v>93</v>
      </c>
      <c r="FY151">
        <v>62</v>
      </c>
      <c r="GA151" t="s">
        <v>3</v>
      </c>
      <c r="GD151">
        <v>1</v>
      </c>
      <c r="GF151">
        <v>-704083370</v>
      </c>
      <c r="GG151">
        <v>2</v>
      </c>
      <c r="GH151">
        <v>1</v>
      </c>
      <c r="GI151">
        <v>4</v>
      </c>
      <c r="GJ151">
        <v>0</v>
      </c>
      <c r="GK151">
        <v>0</v>
      </c>
      <c r="GL151">
        <f t="shared" si="242"/>
        <v>0</v>
      </c>
      <c r="GM151">
        <f t="shared" si="243"/>
        <v>140180.38</v>
      </c>
      <c r="GN151">
        <f t="shared" si="244"/>
        <v>140180.38</v>
      </c>
      <c r="GO151">
        <f t="shared" si="245"/>
        <v>0</v>
      </c>
      <c r="GP151">
        <f t="shared" si="246"/>
        <v>0</v>
      </c>
      <c r="GR151">
        <v>0</v>
      </c>
      <c r="GS151">
        <v>3</v>
      </c>
      <c r="GT151">
        <v>0</v>
      </c>
      <c r="GU151" t="s">
        <v>3</v>
      </c>
      <c r="GV151">
        <f t="shared" si="247"/>
        <v>0</v>
      </c>
      <c r="GW151">
        <v>1</v>
      </c>
      <c r="GX151">
        <f t="shared" si="248"/>
        <v>0</v>
      </c>
      <c r="HA151">
        <v>0</v>
      </c>
      <c r="HB151">
        <v>0</v>
      </c>
      <c r="HC151">
        <f t="shared" si="249"/>
        <v>0</v>
      </c>
      <c r="HE151" t="s">
        <v>3</v>
      </c>
      <c r="HF151" t="s">
        <v>3</v>
      </c>
      <c r="HM151" t="s">
        <v>3</v>
      </c>
      <c r="HN151" t="s">
        <v>3</v>
      </c>
      <c r="HO151" t="s">
        <v>3</v>
      </c>
      <c r="HP151" t="s">
        <v>3</v>
      </c>
      <c r="HQ151" t="s">
        <v>3</v>
      </c>
      <c r="IK151">
        <v>0</v>
      </c>
    </row>
    <row r="152" spans="1:245" x14ac:dyDescent="0.2">
      <c r="A152">
        <v>17</v>
      </c>
      <c r="B152">
        <v>1</v>
      </c>
      <c r="C152">
        <f>ROW(SmtRes!A698)</f>
        <v>698</v>
      </c>
      <c r="D152">
        <f>ROW(EtalonRes!A698)</f>
        <v>698</v>
      </c>
      <c r="E152" t="s">
        <v>502</v>
      </c>
      <c r="F152" t="s">
        <v>387</v>
      </c>
      <c r="G152" t="s">
        <v>503</v>
      </c>
      <c r="H152" t="s">
        <v>15</v>
      </c>
      <c r="I152">
        <v>1.66E-2</v>
      </c>
      <c r="J152">
        <v>0</v>
      </c>
      <c r="K152">
        <v>1.66E-2</v>
      </c>
      <c r="O152">
        <f t="shared" si="215"/>
        <v>1274.79</v>
      </c>
      <c r="P152">
        <f t="shared" si="216"/>
        <v>41.94</v>
      </c>
      <c r="Q152">
        <f t="shared" si="217"/>
        <v>308.64</v>
      </c>
      <c r="R152">
        <f t="shared" si="218"/>
        <v>98.75</v>
      </c>
      <c r="S152">
        <f t="shared" si="219"/>
        <v>924.21</v>
      </c>
      <c r="T152">
        <f t="shared" si="220"/>
        <v>0</v>
      </c>
      <c r="U152">
        <f t="shared" si="221"/>
        <v>1.9977684999999998</v>
      </c>
      <c r="V152">
        <f t="shared" si="222"/>
        <v>0.16113868999999997</v>
      </c>
      <c r="W152">
        <f t="shared" si="223"/>
        <v>0</v>
      </c>
      <c r="X152">
        <f t="shared" si="224"/>
        <v>920.66</v>
      </c>
      <c r="Y152">
        <f t="shared" si="225"/>
        <v>460.33</v>
      </c>
      <c r="AA152">
        <v>60075934</v>
      </c>
      <c r="AB152">
        <f t="shared" si="226"/>
        <v>2708.93</v>
      </c>
      <c r="AC152">
        <f t="shared" si="227"/>
        <v>264.27</v>
      </c>
      <c r="AD152">
        <f>ROUND((((((ET152*1.15)*1.15))-(((EU152*1.15)*1.15)))+AE152),2)</f>
        <v>1307.5</v>
      </c>
      <c r="AE152">
        <f>ROUND(((((EU152*1.15)*1.1)*1.15)),2)</f>
        <v>121.5</v>
      </c>
      <c r="AF152">
        <f>ROUND(((((EV152*1.15)*1.1)*1.15)),2)</f>
        <v>1137.1600000000001</v>
      </c>
      <c r="AG152">
        <f t="shared" si="228"/>
        <v>0</v>
      </c>
      <c r="AH152">
        <f>(((EW152*1.15)*1.15))</f>
        <v>120.34749999999998</v>
      </c>
      <c r="AI152">
        <f>(((EX152*1.15)*1.15))</f>
        <v>9.7071499999999986</v>
      </c>
      <c r="AJ152">
        <f t="shared" si="229"/>
        <v>0</v>
      </c>
      <c r="AK152">
        <v>2026.27</v>
      </c>
      <c r="AL152">
        <v>264.27</v>
      </c>
      <c r="AM152">
        <v>980.31</v>
      </c>
      <c r="AN152">
        <v>83.52</v>
      </c>
      <c r="AO152">
        <v>781.69</v>
      </c>
      <c r="AP152">
        <v>0</v>
      </c>
      <c r="AQ152">
        <v>91</v>
      </c>
      <c r="AR152">
        <v>7.34</v>
      </c>
      <c r="AS152">
        <v>0</v>
      </c>
      <c r="AT152">
        <v>90</v>
      </c>
      <c r="AU152">
        <v>45</v>
      </c>
      <c r="AV152">
        <v>1</v>
      </c>
      <c r="AW152">
        <v>1</v>
      </c>
      <c r="AZ152">
        <v>1</v>
      </c>
      <c r="BA152">
        <v>48.96</v>
      </c>
      <c r="BB152">
        <v>14.22</v>
      </c>
      <c r="BC152">
        <v>9.56</v>
      </c>
      <c r="BD152" t="s">
        <v>3</v>
      </c>
      <c r="BE152" t="s">
        <v>3</v>
      </c>
      <c r="BF152" t="s">
        <v>3</v>
      </c>
      <c r="BG152" t="s">
        <v>3</v>
      </c>
      <c r="BH152">
        <v>0</v>
      </c>
      <c r="BI152">
        <v>2</v>
      </c>
      <c r="BJ152" t="s">
        <v>389</v>
      </c>
      <c r="BM152">
        <v>138001</v>
      </c>
      <c r="BN152">
        <v>0</v>
      </c>
      <c r="BO152" t="s">
        <v>17</v>
      </c>
      <c r="BP152">
        <v>1</v>
      </c>
      <c r="BQ152">
        <v>26</v>
      </c>
      <c r="BR152">
        <v>0</v>
      </c>
      <c r="BS152">
        <v>48.96</v>
      </c>
      <c r="BT152">
        <v>1</v>
      </c>
      <c r="BU152">
        <v>1</v>
      </c>
      <c r="BV152">
        <v>1</v>
      </c>
      <c r="BW152">
        <v>1</v>
      </c>
      <c r="BX152">
        <v>1</v>
      </c>
      <c r="BY152" t="s">
        <v>3</v>
      </c>
      <c r="BZ152">
        <v>90</v>
      </c>
      <c r="CA152">
        <v>45</v>
      </c>
      <c r="CB152" t="s">
        <v>3</v>
      </c>
      <c r="CE152">
        <v>0</v>
      </c>
      <c r="CF152">
        <v>0</v>
      </c>
      <c r="CG152">
        <v>0</v>
      </c>
      <c r="CM152">
        <v>0</v>
      </c>
      <c r="CN152" t="s">
        <v>1083</v>
      </c>
      <c r="CO152">
        <v>0</v>
      </c>
      <c r="CP152">
        <f t="shared" si="230"/>
        <v>1274.79</v>
      </c>
      <c r="CQ152">
        <f t="shared" si="231"/>
        <v>2526.4211999999998</v>
      </c>
      <c r="CR152">
        <f t="shared" si="232"/>
        <v>18592.650000000001</v>
      </c>
      <c r="CS152">
        <f t="shared" si="233"/>
        <v>5948.64</v>
      </c>
      <c r="CT152">
        <f t="shared" si="234"/>
        <v>55675.353600000002</v>
      </c>
      <c r="CU152">
        <f t="shared" si="235"/>
        <v>0</v>
      </c>
      <c r="CV152">
        <f t="shared" si="236"/>
        <v>120.34749999999998</v>
      </c>
      <c r="CW152">
        <f t="shared" si="237"/>
        <v>9.7071499999999986</v>
      </c>
      <c r="CX152">
        <f t="shared" si="238"/>
        <v>0</v>
      </c>
      <c r="CY152">
        <f t="shared" si="239"/>
        <v>920.6640000000001</v>
      </c>
      <c r="CZ152">
        <f t="shared" si="240"/>
        <v>460.33200000000005</v>
      </c>
      <c r="DC152" t="s">
        <v>3</v>
      </c>
      <c r="DD152" t="s">
        <v>3</v>
      </c>
      <c r="DE152" t="s">
        <v>93</v>
      </c>
      <c r="DF152" t="s">
        <v>117</v>
      </c>
      <c r="DG152" t="s">
        <v>117</v>
      </c>
      <c r="DH152" t="s">
        <v>3</v>
      </c>
      <c r="DI152" t="s">
        <v>93</v>
      </c>
      <c r="DJ152" t="s">
        <v>93</v>
      </c>
      <c r="DK152" t="s">
        <v>3</v>
      </c>
      <c r="DL152" t="s">
        <v>3</v>
      </c>
      <c r="DM152" t="s">
        <v>3</v>
      </c>
      <c r="DN152">
        <v>0</v>
      </c>
      <c r="DO152">
        <v>0</v>
      </c>
      <c r="DP152">
        <v>1</v>
      </c>
      <c r="DQ152">
        <v>1</v>
      </c>
      <c r="DU152">
        <v>1009</v>
      </c>
      <c r="DV152" t="s">
        <v>15</v>
      </c>
      <c r="DW152" t="s">
        <v>15</v>
      </c>
      <c r="DX152">
        <v>1000</v>
      </c>
      <c r="DZ152" t="s">
        <v>3</v>
      </c>
      <c r="EA152" t="s">
        <v>3</v>
      </c>
      <c r="EB152" t="s">
        <v>3</v>
      </c>
      <c r="EC152" t="s">
        <v>3</v>
      </c>
      <c r="EE152">
        <v>48890648</v>
      </c>
      <c r="EF152">
        <v>26</v>
      </c>
      <c r="EG152" t="s">
        <v>45</v>
      </c>
      <c r="EH152">
        <v>80</v>
      </c>
      <c r="EI152" t="s">
        <v>379</v>
      </c>
      <c r="EJ152">
        <v>2</v>
      </c>
      <c r="EK152">
        <v>138001</v>
      </c>
      <c r="EL152" t="s">
        <v>379</v>
      </c>
      <c r="EM152" t="s">
        <v>380</v>
      </c>
      <c r="EO152" t="s">
        <v>118</v>
      </c>
      <c r="EQ152">
        <v>768</v>
      </c>
      <c r="ER152">
        <v>2026.27</v>
      </c>
      <c r="ES152">
        <v>264.27</v>
      </c>
      <c r="ET152">
        <v>980.31</v>
      </c>
      <c r="EU152">
        <v>83.52</v>
      </c>
      <c r="EV152">
        <v>781.69</v>
      </c>
      <c r="EW152">
        <v>91</v>
      </c>
      <c r="EX152">
        <v>7.34</v>
      </c>
      <c r="EY152">
        <v>0</v>
      </c>
      <c r="FQ152">
        <v>0</v>
      </c>
      <c r="FR152">
        <f t="shared" si="241"/>
        <v>0</v>
      </c>
      <c r="FS152">
        <v>0</v>
      </c>
      <c r="FX152">
        <v>90</v>
      </c>
      <c r="FY152">
        <v>45</v>
      </c>
      <c r="GA152" t="s">
        <v>3</v>
      </c>
      <c r="GD152">
        <v>1</v>
      </c>
      <c r="GF152">
        <v>-947745862</v>
      </c>
      <c r="GG152">
        <v>2</v>
      </c>
      <c r="GH152">
        <v>1</v>
      </c>
      <c r="GI152">
        <v>4</v>
      </c>
      <c r="GJ152">
        <v>0</v>
      </c>
      <c r="GK152">
        <v>0</v>
      </c>
      <c r="GL152">
        <f t="shared" si="242"/>
        <v>0</v>
      </c>
      <c r="GM152">
        <f t="shared" si="243"/>
        <v>2655.78</v>
      </c>
      <c r="GN152">
        <f t="shared" si="244"/>
        <v>0</v>
      </c>
      <c r="GO152">
        <f t="shared" si="245"/>
        <v>2655.78</v>
      </c>
      <c r="GP152">
        <f t="shared" si="246"/>
        <v>0</v>
      </c>
      <c r="GR152">
        <v>0</v>
      </c>
      <c r="GS152">
        <v>3</v>
      </c>
      <c r="GT152">
        <v>0</v>
      </c>
      <c r="GU152" t="s">
        <v>3</v>
      </c>
      <c r="GV152">
        <f t="shared" si="247"/>
        <v>0</v>
      </c>
      <c r="GW152">
        <v>1</v>
      </c>
      <c r="GX152">
        <f t="shared" si="248"/>
        <v>0</v>
      </c>
      <c r="HA152">
        <v>0</v>
      </c>
      <c r="HB152">
        <v>0</v>
      </c>
      <c r="HC152">
        <f t="shared" si="249"/>
        <v>0</v>
      </c>
      <c r="HE152" t="s">
        <v>3</v>
      </c>
      <c r="HF152" t="s">
        <v>3</v>
      </c>
      <c r="HM152" t="s">
        <v>3</v>
      </c>
      <c r="HN152" t="s">
        <v>3</v>
      </c>
      <c r="HO152" t="s">
        <v>3</v>
      </c>
      <c r="HP152" t="s">
        <v>3</v>
      </c>
      <c r="HQ152" t="s">
        <v>3</v>
      </c>
      <c r="IK152">
        <v>0</v>
      </c>
    </row>
    <row r="153" spans="1:245" x14ac:dyDescent="0.2">
      <c r="A153">
        <v>17</v>
      </c>
      <c r="B153">
        <v>1</v>
      </c>
      <c r="E153" t="s">
        <v>504</v>
      </c>
      <c r="F153" t="s">
        <v>458</v>
      </c>
      <c r="G153" t="s">
        <v>459</v>
      </c>
      <c r="H153" t="s">
        <v>15</v>
      </c>
      <c r="I153">
        <v>1.4239999999999999E-2</v>
      </c>
      <c r="J153">
        <v>0</v>
      </c>
      <c r="K153">
        <v>1.4239999999999999E-2</v>
      </c>
      <c r="O153">
        <f t="shared" si="215"/>
        <v>996.8</v>
      </c>
      <c r="P153">
        <f t="shared" si="216"/>
        <v>996.8</v>
      </c>
      <c r="Q153">
        <f t="shared" si="217"/>
        <v>0</v>
      </c>
      <c r="R153">
        <f t="shared" si="218"/>
        <v>0</v>
      </c>
      <c r="S153">
        <f t="shared" si="219"/>
        <v>0</v>
      </c>
      <c r="T153">
        <f t="shared" si="220"/>
        <v>0</v>
      </c>
      <c r="U153">
        <f t="shared" si="221"/>
        <v>0</v>
      </c>
      <c r="V153">
        <f t="shared" si="222"/>
        <v>0</v>
      </c>
      <c r="W153">
        <f t="shared" si="223"/>
        <v>0</v>
      </c>
      <c r="X153">
        <f t="shared" si="224"/>
        <v>0</v>
      </c>
      <c r="Y153">
        <f t="shared" si="225"/>
        <v>0</v>
      </c>
      <c r="AA153">
        <v>60075934</v>
      </c>
      <c r="AB153">
        <f t="shared" si="226"/>
        <v>7322.18</v>
      </c>
      <c r="AC153">
        <f t="shared" si="227"/>
        <v>7322.18</v>
      </c>
      <c r="AD153">
        <f>ROUND((((ET153)-(EU153))+AE153),2)</f>
        <v>0</v>
      </c>
      <c r="AE153">
        <f t="shared" ref="AE153:AF155" si="252">ROUND((EU153),2)</f>
        <v>0</v>
      </c>
      <c r="AF153">
        <f t="shared" si="252"/>
        <v>0</v>
      </c>
      <c r="AG153">
        <f t="shared" si="228"/>
        <v>0</v>
      </c>
      <c r="AH153">
        <f t="shared" ref="AH153:AI155" si="253">(EW153)</f>
        <v>0</v>
      </c>
      <c r="AI153">
        <f t="shared" si="253"/>
        <v>0</v>
      </c>
      <c r="AJ153">
        <f t="shared" si="229"/>
        <v>0</v>
      </c>
      <c r="AK153">
        <v>7322.18</v>
      </c>
      <c r="AL153">
        <v>7322.18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1</v>
      </c>
      <c r="AW153">
        <v>1</v>
      </c>
      <c r="AZ153">
        <v>1</v>
      </c>
      <c r="BA153">
        <v>1</v>
      </c>
      <c r="BB153">
        <v>1</v>
      </c>
      <c r="BC153">
        <v>9.56</v>
      </c>
      <c r="BD153" t="s">
        <v>3</v>
      </c>
      <c r="BE153" t="s">
        <v>3</v>
      </c>
      <c r="BF153" t="s">
        <v>3</v>
      </c>
      <c r="BG153" t="s">
        <v>3</v>
      </c>
      <c r="BH153">
        <v>3</v>
      </c>
      <c r="BI153">
        <v>1</v>
      </c>
      <c r="BJ153" t="s">
        <v>460</v>
      </c>
      <c r="BM153">
        <v>500001</v>
      </c>
      <c r="BN153">
        <v>0</v>
      </c>
      <c r="BO153" t="s">
        <v>17</v>
      </c>
      <c r="BP153">
        <v>1</v>
      </c>
      <c r="BQ153">
        <v>26</v>
      </c>
      <c r="BR153">
        <v>0</v>
      </c>
      <c r="BS153">
        <v>1</v>
      </c>
      <c r="BT153">
        <v>1</v>
      </c>
      <c r="BU153">
        <v>1</v>
      </c>
      <c r="BV153">
        <v>1</v>
      </c>
      <c r="BW153">
        <v>1</v>
      </c>
      <c r="BX153">
        <v>1</v>
      </c>
      <c r="BY153" t="s">
        <v>3</v>
      </c>
      <c r="BZ153">
        <v>0</v>
      </c>
      <c r="CA153">
        <v>0</v>
      </c>
      <c r="CB153" t="s">
        <v>3</v>
      </c>
      <c r="CE153">
        <v>0</v>
      </c>
      <c r="CF153">
        <v>0</v>
      </c>
      <c r="CG153">
        <v>0</v>
      </c>
      <c r="CM153">
        <v>0</v>
      </c>
      <c r="CN153" t="s">
        <v>3</v>
      </c>
      <c r="CO153">
        <v>0</v>
      </c>
      <c r="CP153">
        <f t="shared" si="230"/>
        <v>996.8</v>
      </c>
      <c r="CQ153">
        <f t="shared" si="231"/>
        <v>70000.040800000002</v>
      </c>
      <c r="CR153">
        <f t="shared" si="232"/>
        <v>0</v>
      </c>
      <c r="CS153">
        <f t="shared" si="233"/>
        <v>0</v>
      </c>
      <c r="CT153">
        <f t="shared" si="234"/>
        <v>0</v>
      </c>
      <c r="CU153">
        <f t="shared" si="235"/>
        <v>0</v>
      </c>
      <c r="CV153">
        <f t="shared" si="236"/>
        <v>0</v>
      </c>
      <c r="CW153">
        <f t="shared" si="237"/>
        <v>0</v>
      </c>
      <c r="CX153">
        <f t="shared" si="238"/>
        <v>0</v>
      </c>
      <c r="CY153">
        <f t="shared" si="239"/>
        <v>0</v>
      </c>
      <c r="CZ153">
        <f t="shared" si="240"/>
        <v>0</v>
      </c>
      <c r="DC153" t="s">
        <v>3</v>
      </c>
      <c r="DD153" t="s">
        <v>3</v>
      </c>
      <c r="DE153" t="s">
        <v>3</v>
      </c>
      <c r="DF153" t="s">
        <v>3</v>
      </c>
      <c r="DG153" t="s">
        <v>3</v>
      </c>
      <c r="DH153" t="s">
        <v>3</v>
      </c>
      <c r="DI153" t="s">
        <v>3</v>
      </c>
      <c r="DJ153" t="s">
        <v>3</v>
      </c>
      <c r="DK153" t="s">
        <v>3</v>
      </c>
      <c r="DL153" t="s">
        <v>3</v>
      </c>
      <c r="DM153" t="s">
        <v>3</v>
      </c>
      <c r="DN153">
        <v>0</v>
      </c>
      <c r="DO153">
        <v>0</v>
      </c>
      <c r="DP153">
        <v>1</v>
      </c>
      <c r="DQ153">
        <v>1</v>
      </c>
      <c r="DU153">
        <v>1009</v>
      </c>
      <c r="DV153" t="s">
        <v>15</v>
      </c>
      <c r="DW153" t="s">
        <v>15</v>
      </c>
      <c r="DX153">
        <v>1000</v>
      </c>
      <c r="DZ153" t="s">
        <v>3</v>
      </c>
      <c r="EA153" t="s">
        <v>3</v>
      </c>
      <c r="EB153" t="s">
        <v>3</v>
      </c>
      <c r="EC153" t="s">
        <v>3</v>
      </c>
      <c r="EE153">
        <v>48890661</v>
      </c>
      <c r="EF153">
        <v>26</v>
      </c>
      <c r="EG153" t="s">
        <v>45</v>
      </c>
      <c r="EH153">
        <v>0</v>
      </c>
      <c r="EI153" t="s">
        <v>3</v>
      </c>
      <c r="EJ153">
        <v>1</v>
      </c>
      <c r="EK153">
        <v>500001</v>
      </c>
      <c r="EL153" t="s">
        <v>124</v>
      </c>
      <c r="EM153" t="s">
        <v>125</v>
      </c>
      <c r="EO153" t="s">
        <v>3</v>
      </c>
      <c r="EQ153">
        <v>0</v>
      </c>
      <c r="ER153">
        <v>7322.18</v>
      </c>
      <c r="ES153">
        <v>7322.18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5</v>
      </c>
      <c r="FC153">
        <v>0</v>
      </c>
      <c r="FD153">
        <v>18</v>
      </c>
      <c r="FF153">
        <v>70000</v>
      </c>
      <c r="FQ153">
        <v>0</v>
      </c>
      <c r="FR153">
        <f t="shared" si="241"/>
        <v>0</v>
      </c>
      <c r="FS153">
        <v>0</v>
      </c>
      <c r="FX153">
        <v>0</v>
      </c>
      <c r="FY153">
        <v>0</v>
      </c>
      <c r="GA153" t="s">
        <v>411</v>
      </c>
      <c r="GD153">
        <v>1</v>
      </c>
      <c r="GF153">
        <v>1111885041</v>
      </c>
      <c r="GG153">
        <v>2</v>
      </c>
      <c r="GH153">
        <v>3</v>
      </c>
      <c r="GI153">
        <v>4</v>
      </c>
      <c r="GJ153">
        <v>0</v>
      </c>
      <c r="GK153">
        <v>0</v>
      </c>
      <c r="GL153">
        <f t="shared" si="242"/>
        <v>0</v>
      </c>
      <c r="GM153">
        <f t="shared" si="243"/>
        <v>996.8</v>
      </c>
      <c r="GN153">
        <f t="shared" si="244"/>
        <v>996.8</v>
      </c>
      <c r="GO153">
        <f t="shared" si="245"/>
        <v>0</v>
      </c>
      <c r="GP153">
        <f t="shared" si="246"/>
        <v>0</v>
      </c>
      <c r="GR153">
        <v>1</v>
      </c>
      <c r="GS153">
        <v>1</v>
      </c>
      <c r="GT153">
        <v>0</v>
      </c>
      <c r="GU153" t="s">
        <v>3</v>
      </c>
      <c r="GV153">
        <f t="shared" si="247"/>
        <v>0</v>
      </c>
      <c r="GW153">
        <v>1</v>
      </c>
      <c r="GX153">
        <f t="shared" si="248"/>
        <v>0</v>
      </c>
      <c r="HA153">
        <v>0</v>
      </c>
      <c r="HB153">
        <v>0</v>
      </c>
      <c r="HC153">
        <f t="shared" si="249"/>
        <v>0</v>
      </c>
      <c r="HE153" t="s">
        <v>127</v>
      </c>
      <c r="HF153" t="s">
        <v>127</v>
      </c>
      <c r="HM153" t="s">
        <v>3</v>
      </c>
      <c r="HN153" t="s">
        <v>3</v>
      </c>
      <c r="HO153" t="s">
        <v>3</v>
      </c>
      <c r="HP153" t="s">
        <v>3</v>
      </c>
      <c r="HQ153" t="s">
        <v>3</v>
      </c>
      <c r="IK153">
        <v>0</v>
      </c>
    </row>
    <row r="154" spans="1:245" x14ac:dyDescent="0.2">
      <c r="A154">
        <v>17</v>
      </c>
      <c r="B154">
        <v>1</v>
      </c>
      <c r="E154" t="s">
        <v>505</v>
      </c>
      <c r="F154" t="s">
        <v>399</v>
      </c>
      <c r="G154" t="s">
        <v>413</v>
      </c>
      <c r="H154" t="s">
        <v>15</v>
      </c>
      <c r="I154">
        <v>1.65E-3</v>
      </c>
      <c r="J154">
        <v>0</v>
      </c>
      <c r="K154">
        <v>1.65E-3</v>
      </c>
      <c r="O154">
        <f t="shared" si="215"/>
        <v>90.75</v>
      </c>
      <c r="P154">
        <f t="shared" si="216"/>
        <v>90.75</v>
      </c>
      <c r="Q154">
        <f t="shared" si="217"/>
        <v>0</v>
      </c>
      <c r="R154">
        <f t="shared" si="218"/>
        <v>0</v>
      </c>
      <c r="S154">
        <f t="shared" si="219"/>
        <v>0</v>
      </c>
      <c r="T154">
        <f t="shared" si="220"/>
        <v>0</v>
      </c>
      <c r="U154">
        <f t="shared" si="221"/>
        <v>0</v>
      </c>
      <c r="V154">
        <f t="shared" si="222"/>
        <v>0</v>
      </c>
      <c r="W154">
        <f t="shared" si="223"/>
        <v>0</v>
      </c>
      <c r="X154">
        <f t="shared" si="224"/>
        <v>0</v>
      </c>
      <c r="Y154">
        <f t="shared" si="225"/>
        <v>0</v>
      </c>
      <c r="AA154">
        <v>60075934</v>
      </c>
      <c r="AB154">
        <f t="shared" si="226"/>
        <v>5753.14</v>
      </c>
      <c r="AC154">
        <f t="shared" si="227"/>
        <v>5753.14</v>
      </c>
      <c r="AD154">
        <f>ROUND((((ET154)-(EU154))+AE154),2)</f>
        <v>0</v>
      </c>
      <c r="AE154">
        <f t="shared" si="252"/>
        <v>0</v>
      </c>
      <c r="AF154">
        <f t="shared" si="252"/>
        <v>0</v>
      </c>
      <c r="AG154">
        <f t="shared" si="228"/>
        <v>0</v>
      </c>
      <c r="AH154">
        <f t="shared" si="253"/>
        <v>0</v>
      </c>
      <c r="AI154">
        <f t="shared" si="253"/>
        <v>0</v>
      </c>
      <c r="AJ154">
        <f t="shared" si="229"/>
        <v>0</v>
      </c>
      <c r="AK154">
        <v>5753.14</v>
      </c>
      <c r="AL154">
        <v>5753.14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1</v>
      </c>
      <c r="AW154">
        <v>1</v>
      </c>
      <c r="AZ154">
        <v>1</v>
      </c>
      <c r="BA154">
        <v>1</v>
      </c>
      <c r="BB154">
        <v>1</v>
      </c>
      <c r="BC154">
        <v>9.56</v>
      </c>
      <c r="BD154" t="s">
        <v>3</v>
      </c>
      <c r="BE154" t="s">
        <v>3</v>
      </c>
      <c r="BF154" t="s">
        <v>3</v>
      </c>
      <c r="BG154" t="s">
        <v>3</v>
      </c>
      <c r="BH154">
        <v>3</v>
      </c>
      <c r="BI154">
        <v>1</v>
      </c>
      <c r="BJ154" t="s">
        <v>401</v>
      </c>
      <c r="BM154">
        <v>500001</v>
      </c>
      <c r="BN154">
        <v>0</v>
      </c>
      <c r="BO154" t="s">
        <v>17</v>
      </c>
      <c r="BP154">
        <v>1</v>
      </c>
      <c r="BQ154">
        <v>26</v>
      </c>
      <c r="BR154">
        <v>0</v>
      </c>
      <c r="BS154">
        <v>1</v>
      </c>
      <c r="BT154">
        <v>1</v>
      </c>
      <c r="BU154">
        <v>1</v>
      </c>
      <c r="BV154">
        <v>1</v>
      </c>
      <c r="BW154">
        <v>1</v>
      </c>
      <c r="BX154">
        <v>1</v>
      </c>
      <c r="BY154" t="s">
        <v>3</v>
      </c>
      <c r="BZ154">
        <v>0</v>
      </c>
      <c r="CA154">
        <v>0</v>
      </c>
      <c r="CB154" t="s">
        <v>3</v>
      </c>
      <c r="CE154">
        <v>0</v>
      </c>
      <c r="CF154">
        <v>0</v>
      </c>
      <c r="CG154">
        <v>0</v>
      </c>
      <c r="CM154">
        <v>0</v>
      </c>
      <c r="CN154" t="s">
        <v>3</v>
      </c>
      <c r="CO154">
        <v>0</v>
      </c>
      <c r="CP154">
        <f t="shared" si="230"/>
        <v>90.75</v>
      </c>
      <c r="CQ154">
        <f t="shared" si="231"/>
        <v>55000.018400000008</v>
      </c>
      <c r="CR154">
        <f t="shared" si="232"/>
        <v>0</v>
      </c>
      <c r="CS154">
        <f t="shared" si="233"/>
        <v>0</v>
      </c>
      <c r="CT154">
        <f t="shared" si="234"/>
        <v>0</v>
      </c>
      <c r="CU154">
        <f t="shared" si="235"/>
        <v>0</v>
      </c>
      <c r="CV154">
        <f t="shared" si="236"/>
        <v>0</v>
      </c>
      <c r="CW154">
        <f t="shared" si="237"/>
        <v>0</v>
      </c>
      <c r="CX154">
        <f t="shared" si="238"/>
        <v>0</v>
      </c>
      <c r="CY154">
        <f t="shared" si="239"/>
        <v>0</v>
      </c>
      <c r="CZ154">
        <f t="shared" si="240"/>
        <v>0</v>
      </c>
      <c r="DC154" t="s">
        <v>3</v>
      </c>
      <c r="DD154" t="s">
        <v>3</v>
      </c>
      <c r="DE154" t="s">
        <v>3</v>
      </c>
      <c r="DF154" t="s">
        <v>3</v>
      </c>
      <c r="DG154" t="s">
        <v>3</v>
      </c>
      <c r="DH154" t="s">
        <v>3</v>
      </c>
      <c r="DI154" t="s">
        <v>3</v>
      </c>
      <c r="DJ154" t="s">
        <v>3</v>
      </c>
      <c r="DK154" t="s">
        <v>3</v>
      </c>
      <c r="DL154" t="s">
        <v>3</v>
      </c>
      <c r="DM154" t="s">
        <v>3</v>
      </c>
      <c r="DN154">
        <v>0</v>
      </c>
      <c r="DO154">
        <v>0</v>
      </c>
      <c r="DP154">
        <v>1</v>
      </c>
      <c r="DQ154">
        <v>1</v>
      </c>
      <c r="DU154">
        <v>1009</v>
      </c>
      <c r="DV154" t="s">
        <v>15</v>
      </c>
      <c r="DW154" t="s">
        <v>15</v>
      </c>
      <c r="DX154">
        <v>1000</v>
      </c>
      <c r="DZ154" t="s">
        <v>3</v>
      </c>
      <c r="EA154" t="s">
        <v>3</v>
      </c>
      <c r="EB154" t="s">
        <v>3</v>
      </c>
      <c r="EC154" t="s">
        <v>3</v>
      </c>
      <c r="EE154">
        <v>48890661</v>
      </c>
      <c r="EF154">
        <v>26</v>
      </c>
      <c r="EG154" t="s">
        <v>45</v>
      </c>
      <c r="EH154">
        <v>0</v>
      </c>
      <c r="EI154" t="s">
        <v>3</v>
      </c>
      <c r="EJ154">
        <v>1</v>
      </c>
      <c r="EK154">
        <v>500001</v>
      </c>
      <c r="EL154" t="s">
        <v>124</v>
      </c>
      <c r="EM154" t="s">
        <v>125</v>
      </c>
      <c r="EO154" t="s">
        <v>3</v>
      </c>
      <c r="EQ154">
        <v>0</v>
      </c>
      <c r="ER154">
        <v>5753.14</v>
      </c>
      <c r="ES154">
        <v>5753.14</v>
      </c>
      <c r="ET154">
        <v>0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5</v>
      </c>
      <c r="FC154">
        <v>0</v>
      </c>
      <c r="FD154">
        <v>18</v>
      </c>
      <c r="FF154">
        <v>55000</v>
      </c>
      <c r="FQ154">
        <v>0</v>
      </c>
      <c r="FR154">
        <f t="shared" si="241"/>
        <v>0</v>
      </c>
      <c r="FS154">
        <v>0</v>
      </c>
      <c r="FX154">
        <v>0</v>
      </c>
      <c r="FY154">
        <v>0</v>
      </c>
      <c r="GA154" t="s">
        <v>414</v>
      </c>
      <c r="GD154">
        <v>1</v>
      </c>
      <c r="GF154">
        <v>609679</v>
      </c>
      <c r="GG154">
        <v>2</v>
      </c>
      <c r="GH154">
        <v>3</v>
      </c>
      <c r="GI154">
        <v>4</v>
      </c>
      <c r="GJ154">
        <v>0</v>
      </c>
      <c r="GK154">
        <v>0</v>
      </c>
      <c r="GL154">
        <f t="shared" si="242"/>
        <v>0</v>
      </c>
      <c r="GM154">
        <f t="shared" si="243"/>
        <v>90.75</v>
      </c>
      <c r="GN154">
        <f t="shared" si="244"/>
        <v>90.75</v>
      </c>
      <c r="GO154">
        <f t="shared" si="245"/>
        <v>0</v>
      </c>
      <c r="GP154">
        <f t="shared" si="246"/>
        <v>0</v>
      </c>
      <c r="GR154">
        <v>1</v>
      </c>
      <c r="GS154">
        <v>1</v>
      </c>
      <c r="GT154">
        <v>0</v>
      </c>
      <c r="GU154" t="s">
        <v>3</v>
      </c>
      <c r="GV154">
        <f t="shared" si="247"/>
        <v>0</v>
      </c>
      <c r="GW154">
        <v>1</v>
      </c>
      <c r="GX154">
        <f t="shared" si="248"/>
        <v>0</v>
      </c>
      <c r="HA154">
        <v>0</v>
      </c>
      <c r="HB154">
        <v>0</v>
      </c>
      <c r="HC154">
        <f t="shared" si="249"/>
        <v>0</v>
      </c>
      <c r="HE154" t="s">
        <v>127</v>
      </c>
      <c r="HF154" t="s">
        <v>127</v>
      </c>
      <c r="HM154" t="s">
        <v>3</v>
      </c>
      <c r="HN154" t="s">
        <v>3</v>
      </c>
      <c r="HO154" t="s">
        <v>3</v>
      </c>
      <c r="HP154" t="s">
        <v>3</v>
      </c>
      <c r="HQ154" t="s">
        <v>3</v>
      </c>
      <c r="IK154">
        <v>0</v>
      </c>
    </row>
    <row r="155" spans="1:245" x14ac:dyDescent="0.2">
      <c r="A155">
        <v>17</v>
      </c>
      <c r="B155">
        <v>1</v>
      </c>
      <c r="E155" t="s">
        <v>506</v>
      </c>
      <c r="F155" t="s">
        <v>399</v>
      </c>
      <c r="G155" t="s">
        <v>416</v>
      </c>
      <c r="H155" t="s">
        <v>15</v>
      </c>
      <c r="I155">
        <v>1.1999999999999999E-3</v>
      </c>
      <c r="J155">
        <v>0</v>
      </c>
      <c r="K155">
        <v>1.1999999999999999E-3</v>
      </c>
      <c r="O155">
        <f t="shared" si="215"/>
        <v>50.3</v>
      </c>
      <c r="P155">
        <f t="shared" si="216"/>
        <v>50.3</v>
      </c>
      <c r="Q155">
        <f t="shared" si="217"/>
        <v>0</v>
      </c>
      <c r="R155">
        <f t="shared" si="218"/>
        <v>0</v>
      </c>
      <c r="S155">
        <f t="shared" si="219"/>
        <v>0</v>
      </c>
      <c r="T155">
        <f t="shared" si="220"/>
        <v>0</v>
      </c>
      <c r="U155">
        <f t="shared" si="221"/>
        <v>0</v>
      </c>
      <c r="V155">
        <f t="shared" si="222"/>
        <v>0</v>
      </c>
      <c r="W155">
        <f t="shared" si="223"/>
        <v>0</v>
      </c>
      <c r="X155">
        <f t="shared" si="224"/>
        <v>0</v>
      </c>
      <c r="Y155">
        <f t="shared" si="225"/>
        <v>0</v>
      </c>
      <c r="AA155">
        <v>60075934</v>
      </c>
      <c r="AB155">
        <f t="shared" si="226"/>
        <v>4384.59</v>
      </c>
      <c r="AC155">
        <f t="shared" si="227"/>
        <v>4384.59</v>
      </c>
      <c r="AD155">
        <f>ROUND((((ET155)-(EU155))+AE155),2)</f>
        <v>0</v>
      </c>
      <c r="AE155">
        <f t="shared" si="252"/>
        <v>0</v>
      </c>
      <c r="AF155">
        <f t="shared" si="252"/>
        <v>0</v>
      </c>
      <c r="AG155">
        <f t="shared" si="228"/>
        <v>0</v>
      </c>
      <c r="AH155">
        <f t="shared" si="253"/>
        <v>0</v>
      </c>
      <c r="AI155">
        <f t="shared" si="253"/>
        <v>0</v>
      </c>
      <c r="AJ155">
        <f t="shared" si="229"/>
        <v>0</v>
      </c>
      <c r="AK155">
        <v>4384.59</v>
      </c>
      <c r="AL155">
        <v>4384.59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1</v>
      </c>
      <c r="AW155">
        <v>1</v>
      </c>
      <c r="AZ155">
        <v>1</v>
      </c>
      <c r="BA155">
        <v>1</v>
      </c>
      <c r="BB155">
        <v>1</v>
      </c>
      <c r="BC155">
        <v>9.56</v>
      </c>
      <c r="BD155" t="s">
        <v>3</v>
      </c>
      <c r="BE155" t="s">
        <v>3</v>
      </c>
      <c r="BF155" t="s">
        <v>3</v>
      </c>
      <c r="BG155" t="s">
        <v>3</v>
      </c>
      <c r="BH155">
        <v>3</v>
      </c>
      <c r="BI155">
        <v>1</v>
      </c>
      <c r="BJ155" t="s">
        <v>401</v>
      </c>
      <c r="BM155">
        <v>500001</v>
      </c>
      <c r="BN155">
        <v>0</v>
      </c>
      <c r="BO155" t="s">
        <v>17</v>
      </c>
      <c r="BP155">
        <v>1</v>
      </c>
      <c r="BQ155">
        <v>26</v>
      </c>
      <c r="BR155">
        <v>0</v>
      </c>
      <c r="BS155">
        <v>1</v>
      </c>
      <c r="BT155">
        <v>1</v>
      </c>
      <c r="BU155">
        <v>1</v>
      </c>
      <c r="BV155">
        <v>1</v>
      </c>
      <c r="BW155">
        <v>1</v>
      </c>
      <c r="BX155">
        <v>1</v>
      </c>
      <c r="BY155" t="s">
        <v>3</v>
      </c>
      <c r="BZ155">
        <v>0</v>
      </c>
      <c r="CA155">
        <v>0</v>
      </c>
      <c r="CB155" t="s">
        <v>3</v>
      </c>
      <c r="CE155">
        <v>0</v>
      </c>
      <c r="CF155">
        <v>0</v>
      </c>
      <c r="CG155">
        <v>0</v>
      </c>
      <c r="CM155">
        <v>0</v>
      </c>
      <c r="CN155" t="s">
        <v>3</v>
      </c>
      <c r="CO155">
        <v>0</v>
      </c>
      <c r="CP155">
        <f t="shared" si="230"/>
        <v>50.3</v>
      </c>
      <c r="CQ155">
        <f t="shared" si="231"/>
        <v>41916.680400000005</v>
      </c>
      <c r="CR155">
        <f t="shared" si="232"/>
        <v>0</v>
      </c>
      <c r="CS155">
        <f t="shared" si="233"/>
        <v>0</v>
      </c>
      <c r="CT155">
        <f t="shared" si="234"/>
        <v>0</v>
      </c>
      <c r="CU155">
        <f t="shared" si="235"/>
        <v>0</v>
      </c>
      <c r="CV155">
        <f t="shared" si="236"/>
        <v>0</v>
      </c>
      <c r="CW155">
        <f t="shared" si="237"/>
        <v>0</v>
      </c>
      <c r="CX155">
        <f t="shared" si="238"/>
        <v>0</v>
      </c>
      <c r="CY155">
        <f t="shared" si="239"/>
        <v>0</v>
      </c>
      <c r="CZ155">
        <f t="shared" si="240"/>
        <v>0</v>
      </c>
      <c r="DC155" t="s">
        <v>3</v>
      </c>
      <c r="DD155" t="s">
        <v>3</v>
      </c>
      <c r="DE155" t="s">
        <v>3</v>
      </c>
      <c r="DF155" t="s">
        <v>3</v>
      </c>
      <c r="DG155" t="s">
        <v>3</v>
      </c>
      <c r="DH155" t="s">
        <v>3</v>
      </c>
      <c r="DI155" t="s">
        <v>3</v>
      </c>
      <c r="DJ155" t="s">
        <v>3</v>
      </c>
      <c r="DK155" t="s">
        <v>3</v>
      </c>
      <c r="DL155" t="s">
        <v>3</v>
      </c>
      <c r="DM155" t="s">
        <v>3</v>
      </c>
      <c r="DN155">
        <v>0</v>
      </c>
      <c r="DO155">
        <v>0</v>
      </c>
      <c r="DP155">
        <v>1</v>
      </c>
      <c r="DQ155">
        <v>1</v>
      </c>
      <c r="DU155">
        <v>1009</v>
      </c>
      <c r="DV155" t="s">
        <v>15</v>
      </c>
      <c r="DW155" t="s">
        <v>15</v>
      </c>
      <c r="DX155">
        <v>1000</v>
      </c>
      <c r="DZ155" t="s">
        <v>3</v>
      </c>
      <c r="EA155" t="s">
        <v>3</v>
      </c>
      <c r="EB155" t="s">
        <v>3</v>
      </c>
      <c r="EC155" t="s">
        <v>3</v>
      </c>
      <c r="EE155">
        <v>48890661</v>
      </c>
      <c r="EF155">
        <v>26</v>
      </c>
      <c r="EG155" t="s">
        <v>45</v>
      </c>
      <c r="EH155">
        <v>0</v>
      </c>
      <c r="EI155" t="s">
        <v>3</v>
      </c>
      <c r="EJ155">
        <v>1</v>
      </c>
      <c r="EK155">
        <v>500001</v>
      </c>
      <c r="EL155" t="s">
        <v>124</v>
      </c>
      <c r="EM155" t="s">
        <v>125</v>
      </c>
      <c r="EO155" t="s">
        <v>3</v>
      </c>
      <c r="EQ155">
        <v>0</v>
      </c>
      <c r="ER155">
        <v>4384.59</v>
      </c>
      <c r="ES155">
        <v>4384.59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5</v>
      </c>
      <c r="FC155">
        <v>0</v>
      </c>
      <c r="FD155">
        <v>18</v>
      </c>
      <c r="FF155">
        <v>41916.67</v>
      </c>
      <c r="FQ155">
        <v>0</v>
      </c>
      <c r="FR155">
        <f t="shared" si="241"/>
        <v>0</v>
      </c>
      <c r="FS155">
        <v>0</v>
      </c>
      <c r="FX155">
        <v>0</v>
      </c>
      <c r="FY155">
        <v>0</v>
      </c>
      <c r="GA155" t="s">
        <v>402</v>
      </c>
      <c r="GD155">
        <v>1</v>
      </c>
      <c r="GF155">
        <v>-982022455</v>
      </c>
      <c r="GG155">
        <v>2</v>
      </c>
      <c r="GH155">
        <v>3</v>
      </c>
      <c r="GI155">
        <v>4</v>
      </c>
      <c r="GJ155">
        <v>0</v>
      </c>
      <c r="GK155">
        <v>0</v>
      </c>
      <c r="GL155">
        <f t="shared" si="242"/>
        <v>0</v>
      </c>
      <c r="GM155">
        <f t="shared" si="243"/>
        <v>50.3</v>
      </c>
      <c r="GN155">
        <f t="shared" si="244"/>
        <v>50.3</v>
      </c>
      <c r="GO155">
        <f t="shared" si="245"/>
        <v>0</v>
      </c>
      <c r="GP155">
        <f t="shared" si="246"/>
        <v>0</v>
      </c>
      <c r="GR155">
        <v>1</v>
      </c>
      <c r="GS155">
        <v>1</v>
      </c>
      <c r="GT155">
        <v>0</v>
      </c>
      <c r="GU155" t="s">
        <v>3</v>
      </c>
      <c r="GV155">
        <f t="shared" si="247"/>
        <v>0</v>
      </c>
      <c r="GW155">
        <v>1</v>
      </c>
      <c r="GX155">
        <f t="shared" si="248"/>
        <v>0</v>
      </c>
      <c r="HA155">
        <v>0</v>
      </c>
      <c r="HB155">
        <v>0</v>
      </c>
      <c r="HC155">
        <f t="shared" si="249"/>
        <v>0</v>
      </c>
      <c r="HE155" t="s">
        <v>127</v>
      </c>
      <c r="HF155" t="s">
        <v>127</v>
      </c>
      <c r="HM155" t="s">
        <v>3</v>
      </c>
      <c r="HN155" t="s">
        <v>3</v>
      </c>
      <c r="HO155" t="s">
        <v>3</v>
      </c>
      <c r="HP155" t="s">
        <v>3</v>
      </c>
      <c r="HQ155" t="s">
        <v>3</v>
      </c>
      <c r="IK155">
        <v>0</v>
      </c>
    </row>
    <row r="156" spans="1:245" x14ac:dyDescent="0.2">
      <c r="A156">
        <v>17</v>
      </c>
      <c r="B156">
        <v>1</v>
      </c>
      <c r="C156">
        <f>ROW(SmtRes!A720)</f>
        <v>720</v>
      </c>
      <c r="D156">
        <f>ROW(EtalonRes!A720)</f>
        <v>720</v>
      </c>
      <c r="E156" t="s">
        <v>507</v>
      </c>
      <c r="F156" t="s">
        <v>418</v>
      </c>
      <c r="G156" t="s">
        <v>508</v>
      </c>
      <c r="H156" t="s">
        <v>15</v>
      </c>
      <c r="I156">
        <v>1.66E-2</v>
      </c>
      <c r="J156">
        <v>0</v>
      </c>
      <c r="K156">
        <v>1.66E-2</v>
      </c>
      <c r="O156">
        <f t="shared" si="215"/>
        <v>171.84</v>
      </c>
      <c r="P156">
        <f t="shared" si="216"/>
        <v>24.87</v>
      </c>
      <c r="Q156">
        <f t="shared" si="217"/>
        <v>84.55</v>
      </c>
      <c r="R156">
        <f t="shared" si="218"/>
        <v>33.729999999999997</v>
      </c>
      <c r="S156">
        <f t="shared" si="219"/>
        <v>62.42</v>
      </c>
      <c r="T156">
        <f t="shared" si="220"/>
        <v>0</v>
      </c>
      <c r="U156">
        <f t="shared" si="221"/>
        <v>0.14467356499999998</v>
      </c>
      <c r="V156">
        <f t="shared" si="222"/>
        <v>5.093211999999999E-2</v>
      </c>
      <c r="W156">
        <f t="shared" si="223"/>
        <v>0</v>
      </c>
      <c r="X156">
        <f t="shared" si="224"/>
        <v>89.42</v>
      </c>
      <c r="Y156">
        <f t="shared" si="225"/>
        <v>59.61</v>
      </c>
      <c r="AA156">
        <v>60075934</v>
      </c>
      <c r="AB156">
        <f t="shared" si="226"/>
        <v>591.67999999999995</v>
      </c>
      <c r="AC156">
        <f t="shared" si="227"/>
        <v>156.71</v>
      </c>
      <c r="AD156">
        <f>ROUND((((((ET156*1.15)*1.15))-(((EU156*1.15)*1.15)))+AE156),2)</f>
        <v>358.17</v>
      </c>
      <c r="AE156">
        <f>ROUND(((((EU156*1.15)*1.1)*1.15)),2)</f>
        <v>41.5</v>
      </c>
      <c r="AF156">
        <f>ROUND(((((EV156*1.15)*1.1)*1.15)),2)</f>
        <v>76.8</v>
      </c>
      <c r="AG156">
        <f t="shared" si="228"/>
        <v>0</v>
      </c>
      <c r="AH156">
        <f>(((EW156*1.15)*1.15))</f>
        <v>8.7152749999999983</v>
      </c>
      <c r="AI156">
        <f>(((EX156*1.15)*1.15))</f>
        <v>3.0681999999999996</v>
      </c>
      <c r="AJ156">
        <f t="shared" si="229"/>
        <v>0</v>
      </c>
      <c r="AK156">
        <v>477.48</v>
      </c>
      <c r="AL156">
        <v>156.71</v>
      </c>
      <c r="AM156">
        <v>267.98</v>
      </c>
      <c r="AN156">
        <v>28.53</v>
      </c>
      <c r="AO156">
        <v>52.79</v>
      </c>
      <c r="AP156">
        <v>0</v>
      </c>
      <c r="AQ156">
        <v>6.59</v>
      </c>
      <c r="AR156">
        <v>2.3199999999999998</v>
      </c>
      <c r="AS156">
        <v>0</v>
      </c>
      <c r="AT156">
        <v>93</v>
      </c>
      <c r="AU156">
        <v>62</v>
      </c>
      <c r="AV156">
        <v>1</v>
      </c>
      <c r="AW156">
        <v>1</v>
      </c>
      <c r="AZ156">
        <v>1</v>
      </c>
      <c r="BA156">
        <v>48.96</v>
      </c>
      <c r="BB156">
        <v>14.22</v>
      </c>
      <c r="BC156">
        <v>9.56</v>
      </c>
      <c r="BD156" t="s">
        <v>3</v>
      </c>
      <c r="BE156" t="s">
        <v>3</v>
      </c>
      <c r="BF156" t="s">
        <v>3</v>
      </c>
      <c r="BG156" t="s">
        <v>3</v>
      </c>
      <c r="BH156">
        <v>0</v>
      </c>
      <c r="BI156">
        <v>1</v>
      </c>
      <c r="BJ156" t="s">
        <v>420</v>
      </c>
      <c r="BM156">
        <v>9001</v>
      </c>
      <c r="BN156">
        <v>0</v>
      </c>
      <c r="BO156" t="s">
        <v>17</v>
      </c>
      <c r="BP156">
        <v>1</v>
      </c>
      <c r="BQ156">
        <v>2</v>
      </c>
      <c r="BR156">
        <v>0</v>
      </c>
      <c r="BS156">
        <v>48.96</v>
      </c>
      <c r="BT156">
        <v>1</v>
      </c>
      <c r="BU156">
        <v>1</v>
      </c>
      <c r="BV156">
        <v>1</v>
      </c>
      <c r="BW156">
        <v>1</v>
      </c>
      <c r="BX156">
        <v>1</v>
      </c>
      <c r="BY156" t="s">
        <v>3</v>
      </c>
      <c r="BZ156">
        <v>93</v>
      </c>
      <c r="CA156">
        <v>62</v>
      </c>
      <c r="CB156" t="s">
        <v>3</v>
      </c>
      <c r="CE156">
        <v>0</v>
      </c>
      <c r="CF156">
        <v>0</v>
      </c>
      <c r="CG156">
        <v>0</v>
      </c>
      <c r="CM156">
        <v>0</v>
      </c>
      <c r="CN156" t="s">
        <v>1083</v>
      </c>
      <c r="CO156">
        <v>0</v>
      </c>
      <c r="CP156">
        <f t="shared" si="230"/>
        <v>171.84</v>
      </c>
      <c r="CQ156">
        <f t="shared" si="231"/>
        <v>1498.1476000000002</v>
      </c>
      <c r="CR156">
        <f t="shared" si="232"/>
        <v>5093.1774000000005</v>
      </c>
      <c r="CS156">
        <f t="shared" si="233"/>
        <v>2031.8400000000001</v>
      </c>
      <c r="CT156">
        <f t="shared" si="234"/>
        <v>3760.1279999999997</v>
      </c>
      <c r="CU156">
        <f t="shared" si="235"/>
        <v>0</v>
      </c>
      <c r="CV156">
        <f t="shared" si="236"/>
        <v>8.7152749999999983</v>
      </c>
      <c r="CW156">
        <f t="shared" si="237"/>
        <v>3.0681999999999996</v>
      </c>
      <c r="CX156">
        <f t="shared" si="238"/>
        <v>0</v>
      </c>
      <c r="CY156">
        <f t="shared" si="239"/>
        <v>89.419500000000014</v>
      </c>
      <c r="CZ156">
        <f t="shared" si="240"/>
        <v>59.613</v>
      </c>
      <c r="DC156" t="s">
        <v>3</v>
      </c>
      <c r="DD156" t="s">
        <v>3</v>
      </c>
      <c r="DE156" t="s">
        <v>93</v>
      </c>
      <c r="DF156" t="s">
        <v>117</v>
      </c>
      <c r="DG156" t="s">
        <v>117</v>
      </c>
      <c r="DH156" t="s">
        <v>3</v>
      </c>
      <c r="DI156" t="s">
        <v>93</v>
      </c>
      <c r="DJ156" t="s">
        <v>93</v>
      </c>
      <c r="DK156" t="s">
        <v>3</v>
      </c>
      <c r="DL156" t="s">
        <v>3</v>
      </c>
      <c r="DM156" t="s">
        <v>3</v>
      </c>
      <c r="DN156">
        <v>0</v>
      </c>
      <c r="DO156">
        <v>0</v>
      </c>
      <c r="DP156">
        <v>1</v>
      </c>
      <c r="DQ156">
        <v>1</v>
      </c>
      <c r="DU156">
        <v>1009</v>
      </c>
      <c r="DV156" t="s">
        <v>15</v>
      </c>
      <c r="DW156" t="s">
        <v>15</v>
      </c>
      <c r="DX156">
        <v>1000</v>
      </c>
      <c r="DZ156" t="s">
        <v>3</v>
      </c>
      <c r="EA156" t="s">
        <v>3</v>
      </c>
      <c r="EB156" t="s">
        <v>3</v>
      </c>
      <c r="EC156" t="s">
        <v>3</v>
      </c>
      <c r="EE156">
        <v>48890727</v>
      </c>
      <c r="EF156">
        <v>2</v>
      </c>
      <c r="EG156" t="s">
        <v>21</v>
      </c>
      <c r="EH156">
        <v>9</v>
      </c>
      <c r="EI156" t="s">
        <v>22</v>
      </c>
      <c r="EJ156">
        <v>1</v>
      </c>
      <c r="EK156">
        <v>9001</v>
      </c>
      <c r="EL156" t="s">
        <v>22</v>
      </c>
      <c r="EM156" t="s">
        <v>23</v>
      </c>
      <c r="EO156" t="s">
        <v>118</v>
      </c>
      <c r="EQ156">
        <v>768</v>
      </c>
      <c r="ER156">
        <v>477.48</v>
      </c>
      <c r="ES156">
        <v>156.71</v>
      </c>
      <c r="ET156">
        <v>267.98</v>
      </c>
      <c r="EU156">
        <v>28.53</v>
      </c>
      <c r="EV156">
        <v>52.79</v>
      </c>
      <c r="EW156">
        <v>6.59</v>
      </c>
      <c r="EX156">
        <v>2.3199999999999998</v>
      </c>
      <c r="EY156">
        <v>0</v>
      </c>
      <c r="FQ156">
        <v>0</v>
      </c>
      <c r="FR156">
        <f t="shared" si="241"/>
        <v>0</v>
      </c>
      <c r="FS156">
        <v>0</v>
      </c>
      <c r="FX156">
        <v>93</v>
      </c>
      <c r="FY156">
        <v>62</v>
      </c>
      <c r="GA156" t="s">
        <v>3</v>
      </c>
      <c r="GD156">
        <v>1</v>
      </c>
      <c r="GF156">
        <v>1551364785</v>
      </c>
      <c r="GG156">
        <v>2</v>
      </c>
      <c r="GH156">
        <v>1</v>
      </c>
      <c r="GI156">
        <v>4</v>
      </c>
      <c r="GJ156">
        <v>0</v>
      </c>
      <c r="GK156">
        <v>0</v>
      </c>
      <c r="GL156">
        <f t="shared" si="242"/>
        <v>0</v>
      </c>
      <c r="GM156">
        <f t="shared" si="243"/>
        <v>320.87</v>
      </c>
      <c r="GN156">
        <f t="shared" si="244"/>
        <v>320.87</v>
      </c>
      <c r="GO156">
        <f t="shared" si="245"/>
        <v>0</v>
      </c>
      <c r="GP156">
        <f t="shared" si="246"/>
        <v>0</v>
      </c>
      <c r="GR156">
        <v>0</v>
      </c>
      <c r="GS156">
        <v>3</v>
      </c>
      <c r="GT156">
        <v>0</v>
      </c>
      <c r="GU156" t="s">
        <v>3</v>
      </c>
      <c r="GV156">
        <f t="shared" si="247"/>
        <v>0</v>
      </c>
      <c r="GW156">
        <v>1</v>
      </c>
      <c r="GX156">
        <f t="shared" si="248"/>
        <v>0</v>
      </c>
      <c r="HA156">
        <v>0</v>
      </c>
      <c r="HB156">
        <v>0</v>
      </c>
      <c r="HC156">
        <f t="shared" si="249"/>
        <v>0</v>
      </c>
      <c r="HE156" t="s">
        <v>3</v>
      </c>
      <c r="HF156" t="s">
        <v>3</v>
      </c>
      <c r="HM156" t="s">
        <v>3</v>
      </c>
      <c r="HN156" t="s">
        <v>3</v>
      </c>
      <c r="HO156" t="s">
        <v>3</v>
      </c>
      <c r="HP156" t="s">
        <v>3</v>
      </c>
      <c r="HQ156" t="s">
        <v>3</v>
      </c>
      <c r="IK156">
        <v>0</v>
      </c>
    </row>
    <row r="157" spans="1:245" x14ac:dyDescent="0.2">
      <c r="A157">
        <v>17</v>
      </c>
      <c r="B157">
        <v>1</v>
      </c>
      <c r="C157">
        <f>ROW(SmtRes!A731)</f>
        <v>731</v>
      </c>
      <c r="D157">
        <f>ROW(EtalonRes!A731)</f>
        <v>731</v>
      </c>
      <c r="E157" t="s">
        <v>509</v>
      </c>
      <c r="F157" t="s">
        <v>445</v>
      </c>
      <c r="G157" t="s">
        <v>510</v>
      </c>
      <c r="H157" t="s">
        <v>15</v>
      </c>
      <c r="I157">
        <v>2.1192000000000002</v>
      </c>
      <c r="J157">
        <v>0</v>
      </c>
      <c r="K157">
        <v>2.1192000000000002</v>
      </c>
      <c r="O157">
        <f t="shared" si="215"/>
        <v>40713.53</v>
      </c>
      <c r="P157">
        <f t="shared" si="216"/>
        <v>879.87</v>
      </c>
      <c r="Q157">
        <f t="shared" si="217"/>
        <v>9623.02</v>
      </c>
      <c r="R157">
        <f t="shared" si="218"/>
        <v>2552.4</v>
      </c>
      <c r="S157">
        <f t="shared" si="219"/>
        <v>30210.639999999999</v>
      </c>
      <c r="T157">
        <f t="shared" si="220"/>
        <v>0</v>
      </c>
      <c r="U157">
        <f t="shared" si="221"/>
        <v>65.301558599999993</v>
      </c>
      <c r="V157">
        <f t="shared" si="222"/>
        <v>4.2039629999999999</v>
      </c>
      <c r="W157">
        <f t="shared" si="223"/>
        <v>0</v>
      </c>
      <c r="X157">
        <f t="shared" si="224"/>
        <v>29486.74</v>
      </c>
      <c r="Y157">
        <f t="shared" si="225"/>
        <v>14743.37</v>
      </c>
      <c r="AA157">
        <v>60075934</v>
      </c>
      <c r="AB157">
        <f t="shared" si="226"/>
        <v>653.92999999999995</v>
      </c>
      <c r="AC157">
        <f t="shared" si="227"/>
        <v>43.43</v>
      </c>
      <c r="AD157">
        <f>ROUND((((((ET157*1.15)*1.15))-(((EU157*1.15)*1.15)))+AE157),2)</f>
        <v>319.33</v>
      </c>
      <c r="AE157">
        <f>ROUND(((((EU157*1.15)*1.1)*1.15)),2)</f>
        <v>24.6</v>
      </c>
      <c r="AF157">
        <f>ROUND(((((EV157*1.15)*1.1)*1.15)),2)</f>
        <v>291.17</v>
      </c>
      <c r="AG157">
        <f t="shared" si="228"/>
        <v>0</v>
      </c>
      <c r="AH157">
        <f>(((EW157*1.15)*1.15))</f>
        <v>30.814249999999994</v>
      </c>
      <c r="AI157">
        <f>(((EX157*1.15)*1.15))</f>
        <v>1.9837499999999997</v>
      </c>
      <c r="AJ157">
        <f t="shared" si="229"/>
        <v>0</v>
      </c>
      <c r="AK157">
        <v>483.35</v>
      </c>
      <c r="AL157">
        <v>43.43</v>
      </c>
      <c r="AM157">
        <v>239.77</v>
      </c>
      <c r="AN157">
        <v>16.91</v>
      </c>
      <c r="AO157">
        <v>200.15</v>
      </c>
      <c r="AP157">
        <v>0</v>
      </c>
      <c r="AQ157">
        <v>23.3</v>
      </c>
      <c r="AR157">
        <v>1.5</v>
      </c>
      <c r="AS157">
        <v>0</v>
      </c>
      <c r="AT157">
        <v>90</v>
      </c>
      <c r="AU157">
        <v>45</v>
      </c>
      <c r="AV157">
        <v>1</v>
      </c>
      <c r="AW157">
        <v>1</v>
      </c>
      <c r="AZ157">
        <v>1</v>
      </c>
      <c r="BA157">
        <v>48.96</v>
      </c>
      <c r="BB157">
        <v>14.22</v>
      </c>
      <c r="BC157">
        <v>9.56</v>
      </c>
      <c r="BD157" t="s">
        <v>3</v>
      </c>
      <c r="BE157" t="s">
        <v>3</v>
      </c>
      <c r="BF157" t="s">
        <v>3</v>
      </c>
      <c r="BG157" t="s">
        <v>3</v>
      </c>
      <c r="BH157">
        <v>0</v>
      </c>
      <c r="BI157">
        <v>2</v>
      </c>
      <c r="BJ157" t="s">
        <v>447</v>
      </c>
      <c r="BM157">
        <v>138001</v>
      </c>
      <c r="BN157">
        <v>0</v>
      </c>
      <c r="BO157" t="s">
        <v>17</v>
      </c>
      <c r="BP157">
        <v>1</v>
      </c>
      <c r="BQ157">
        <v>26</v>
      </c>
      <c r="BR157">
        <v>0</v>
      </c>
      <c r="BS157">
        <v>48.96</v>
      </c>
      <c r="BT157">
        <v>1</v>
      </c>
      <c r="BU157">
        <v>1</v>
      </c>
      <c r="BV157">
        <v>1</v>
      </c>
      <c r="BW157">
        <v>1</v>
      </c>
      <c r="BX157">
        <v>1</v>
      </c>
      <c r="BY157" t="s">
        <v>3</v>
      </c>
      <c r="BZ157">
        <v>90</v>
      </c>
      <c r="CA157">
        <v>45</v>
      </c>
      <c r="CB157" t="s">
        <v>3</v>
      </c>
      <c r="CE157">
        <v>0</v>
      </c>
      <c r="CF157">
        <v>0</v>
      </c>
      <c r="CG157">
        <v>0</v>
      </c>
      <c r="CM157">
        <v>0</v>
      </c>
      <c r="CN157" t="s">
        <v>1083</v>
      </c>
      <c r="CO157">
        <v>0</v>
      </c>
      <c r="CP157">
        <f t="shared" si="230"/>
        <v>40713.53</v>
      </c>
      <c r="CQ157">
        <f t="shared" si="231"/>
        <v>415.19080000000002</v>
      </c>
      <c r="CR157">
        <f t="shared" si="232"/>
        <v>4540.8725999999997</v>
      </c>
      <c r="CS157">
        <f t="shared" si="233"/>
        <v>1204.4160000000002</v>
      </c>
      <c r="CT157">
        <f t="shared" si="234"/>
        <v>14255.683200000001</v>
      </c>
      <c r="CU157">
        <f t="shared" si="235"/>
        <v>0</v>
      </c>
      <c r="CV157">
        <f t="shared" si="236"/>
        <v>30.814249999999994</v>
      </c>
      <c r="CW157">
        <f t="shared" si="237"/>
        <v>1.9837499999999997</v>
      </c>
      <c r="CX157">
        <f t="shared" si="238"/>
        <v>0</v>
      </c>
      <c r="CY157">
        <f t="shared" si="239"/>
        <v>29486.736000000001</v>
      </c>
      <c r="CZ157">
        <f t="shared" si="240"/>
        <v>14743.368</v>
      </c>
      <c r="DC157" t="s">
        <v>3</v>
      </c>
      <c r="DD157" t="s">
        <v>3</v>
      </c>
      <c r="DE157" t="s">
        <v>93</v>
      </c>
      <c r="DF157" t="s">
        <v>117</v>
      </c>
      <c r="DG157" t="s">
        <v>117</v>
      </c>
      <c r="DH157" t="s">
        <v>3</v>
      </c>
      <c r="DI157" t="s">
        <v>93</v>
      </c>
      <c r="DJ157" t="s">
        <v>93</v>
      </c>
      <c r="DK157" t="s">
        <v>3</v>
      </c>
      <c r="DL157" t="s">
        <v>3</v>
      </c>
      <c r="DM157" t="s">
        <v>3</v>
      </c>
      <c r="DN157">
        <v>0</v>
      </c>
      <c r="DO157">
        <v>0</v>
      </c>
      <c r="DP157">
        <v>1</v>
      </c>
      <c r="DQ157">
        <v>1</v>
      </c>
      <c r="DU157">
        <v>1009</v>
      </c>
      <c r="DV157" t="s">
        <v>15</v>
      </c>
      <c r="DW157" t="s">
        <v>15</v>
      </c>
      <c r="DX157">
        <v>1000</v>
      </c>
      <c r="DZ157" t="s">
        <v>3</v>
      </c>
      <c r="EA157" t="s">
        <v>3</v>
      </c>
      <c r="EB157" t="s">
        <v>3</v>
      </c>
      <c r="EC157" t="s">
        <v>3</v>
      </c>
      <c r="EE157">
        <v>48890648</v>
      </c>
      <c r="EF157">
        <v>26</v>
      </c>
      <c r="EG157" t="s">
        <v>45</v>
      </c>
      <c r="EH157">
        <v>80</v>
      </c>
      <c r="EI157" t="s">
        <v>379</v>
      </c>
      <c r="EJ157">
        <v>2</v>
      </c>
      <c r="EK157">
        <v>138001</v>
      </c>
      <c r="EL157" t="s">
        <v>379</v>
      </c>
      <c r="EM157" t="s">
        <v>380</v>
      </c>
      <c r="EO157" t="s">
        <v>118</v>
      </c>
      <c r="EQ157">
        <v>768</v>
      </c>
      <c r="ER157">
        <v>483.35</v>
      </c>
      <c r="ES157">
        <v>43.43</v>
      </c>
      <c r="ET157">
        <v>239.77</v>
      </c>
      <c r="EU157">
        <v>16.91</v>
      </c>
      <c r="EV157">
        <v>200.15</v>
      </c>
      <c r="EW157">
        <v>23.3</v>
      </c>
      <c r="EX157">
        <v>1.5</v>
      </c>
      <c r="EY157">
        <v>0</v>
      </c>
      <c r="FQ157">
        <v>0</v>
      </c>
      <c r="FR157">
        <f t="shared" si="241"/>
        <v>0</v>
      </c>
      <c r="FS157">
        <v>0</v>
      </c>
      <c r="FX157">
        <v>90</v>
      </c>
      <c r="FY157">
        <v>45</v>
      </c>
      <c r="GA157" t="s">
        <v>3</v>
      </c>
      <c r="GD157">
        <v>1</v>
      </c>
      <c r="GF157">
        <v>-1938668253</v>
      </c>
      <c r="GG157">
        <v>2</v>
      </c>
      <c r="GH157">
        <v>1</v>
      </c>
      <c r="GI157">
        <v>4</v>
      </c>
      <c r="GJ157">
        <v>0</v>
      </c>
      <c r="GK157">
        <v>0</v>
      </c>
      <c r="GL157">
        <f t="shared" si="242"/>
        <v>0</v>
      </c>
      <c r="GM157">
        <f t="shared" si="243"/>
        <v>84943.64</v>
      </c>
      <c r="GN157">
        <f t="shared" si="244"/>
        <v>0</v>
      </c>
      <c r="GO157">
        <f t="shared" si="245"/>
        <v>84943.64</v>
      </c>
      <c r="GP157">
        <f t="shared" si="246"/>
        <v>0</v>
      </c>
      <c r="GR157">
        <v>0</v>
      </c>
      <c r="GS157">
        <v>3</v>
      </c>
      <c r="GT157">
        <v>0</v>
      </c>
      <c r="GU157" t="s">
        <v>3</v>
      </c>
      <c r="GV157">
        <f t="shared" si="247"/>
        <v>0</v>
      </c>
      <c r="GW157">
        <v>1</v>
      </c>
      <c r="GX157">
        <f t="shared" si="248"/>
        <v>0</v>
      </c>
      <c r="HA157">
        <v>0</v>
      </c>
      <c r="HB157">
        <v>0</v>
      </c>
      <c r="HC157">
        <f t="shared" si="249"/>
        <v>0</v>
      </c>
      <c r="HE157" t="s">
        <v>3</v>
      </c>
      <c r="HF157" t="s">
        <v>3</v>
      </c>
      <c r="HM157" t="s">
        <v>3</v>
      </c>
      <c r="HN157" t="s">
        <v>3</v>
      </c>
      <c r="HO157" t="s">
        <v>3</v>
      </c>
      <c r="HP157" t="s">
        <v>3</v>
      </c>
      <c r="HQ157" t="s">
        <v>3</v>
      </c>
      <c r="IK157">
        <v>0</v>
      </c>
    </row>
    <row r="158" spans="1:245" x14ac:dyDescent="0.2">
      <c r="A158">
        <v>17</v>
      </c>
      <c r="B158">
        <v>1</v>
      </c>
      <c r="E158" t="s">
        <v>511</v>
      </c>
      <c r="F158" t="s">
        <v>438</v>
      </c>
      <c r="G158" t="s">
        <v>512</v>
      </c>
      <c r="H158" t="s">
        <v>15</v>
      </c>
      <c r="I158">
        <v>1.014</v>
      </c>
      <c r="J158">
        <v>0</v>
      </c>
      <c r="K158">
        <v>1.014</v>
      </c>
      <c r="O158">
        <f t="shared" si="215"/>
        <v>100132.52</v>
      </c>
      <c r="P158">
        <f t="shared" si="216"/>
        <v>100132.52</v>
      </c>
      <c r="Q158">
        <f t="shared" si="217"/>
        <v>0</v>
      </c>
      <c r="R158">
        <f t="shared" si="218"/>
        <v>0</v>
      </c>
      <c r="S158">
        <f t="shared" si="219"/>
        <v>0</v>
      </c>
      <c r="T158">
        <f t="shared" si="220"/>
        <v>0</v>
      </c>
      <c r="U158">
        <f t="shared" si="221"/>
        <v>0</v>
      </c>
      <c r="V158">
        <f t="shared" si="222"/>
        <v>0</v>
      </c>
      <c r="W158">
        <f t="shared" si="223"/>
        <v>0</v>
      </c>
      <c r="X158">
        <f t="shared" si="224"/>
        <v>0</v>
      </c>
      <c r="Y158">
        <f t="shared" si="225"/>
        <v>0</v>
      </c>
      <c r="AA158">
        <v>60075934</v>
      </c>
      <c r="AB158">
        <f t="shared" si="226"/>
        <v>10329.5</v>
      </c>
      <c r="AC158">
        <f t="shared" si="227"/>
        <v>10329.5</v>
      </c>
      <c r="AD158">
        <f>ROUND((((ET158)-(EU158))+AE158),2)</f>
        <v>0</v>
      </c>
      <c r="AE158">
        <f t="shared" ref="AE158:AF161" si="254">ROUND((EU158),2)</f>
        <v>0</v>
      </c>
      <c r="AF158">
        <f t="shared" si="254"/>
        <v>0</v>
      </c>
      <c r="AG158">
        <f t="shared" si="228"/>
        <v>0</v>
      </c>
      <c r="AH158">
        <f t="shared" ref="AH158:AI161" si="255">(EW158)</f>
        <v>0</v>
      </c>
      <c r="AI158">
        <f t="shared" si="255"/>
        <v>0</v>
      </c>
      <c r="AJ158">
        <f t="shared" si="229"/>
        <v>0</v>
      </c>
      <c r="AK158">
        <v>10329.5</v>
      </c>
      <c r="AL158">
        <v>10329.5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1</v>
      </c>
      <c r="AW158">
        <v>1</v>
      </c>
      <c r="AZ158">
        <v>1</v>
      </c>
      <c r="BA158">
        <v>1</v>
      </c>
      <c r="BB158">
        <v>1</v>
      </c>
      <c r="BC158">
        <v>9.56</v>
      </c>
      <c r="BD158" t="s">
        <v>3</v>
      </c>
      <c r="BE158" t="s">
        <v>3</v>
      </c>
      <c r="BF158" t="s">
        <v>3</v>
      </c>
      <c r="BG158" t="s">
        <v>3</v>
      </c>
      <c r="BH158">
        <v>3</v>
      </c>
      <c r="BI158">
        <v>1</v>
      </c>
      <c r="BJ158" t="s">
        <v>440</v>
      </c>
      <c r="BM158">
        <v>500001</v>
      </c>
      <c r="BN158">
        <v>0</v>
      </c>
      <c r="BO158" t="s">
        <v>17</v>
      </c>
      <c r="BP158">
        <v>1</v>
      </c>
      <c r="BQ158">
        <v>26</v>
      </c>
      <c r="BR158">
        <v>0</v>
      </c>
      <c r="BS158">
        <v>1</v>
      </c>
      <c r="BT158">
        <v>1</v>
      </c>
      <c r="BU158">
        <v>1</v>
      </c>
      <c r="BV158">
        <v>1</v>
      </c>
      <c r="BW158">
        <v>1</v>
      </c>
      <c r="BX158">
        <v>1</v>
      </c>
      <c r="BY158" t="s">
        <v>3</v>
      </c>
      <c r="BZ158">
        <v>0</v>
      </c>
      <c r="CA158">
        <v>0</v>
      </c>
      <c r="CB158" t="s">
        <v>3</v>
      </c>
      <c r="CE158">
        <v>0</v>
      </c>
      <c r="CF158">
        <v>0</v>
      </c>
      <c r="CG158">
        <v>0</v>
      </c>
      <c r="CM158">
        <v>0</v>
      </c>
      <c r="CN158" t="s">
        <v>3</v>
      </c>
      <c r="CO158">
        <v>0</v>
      </c>
      <c r="CP158">
        <f t="shared" si="230"/>
        <v>100132.52</v>
      </c>
      <c r="CQ158">
        <f t="shared" si="231"/>
        <v>98750.02</v>
      </c>
      <c r="CR158">
        <f t="shared" si="232"/>
        <v>0</v>
      </c>
      <c r="CS158">
        <f t="shared" si="233"/>
        <v>0</v>
      </c>
      <c r="CT158">
        <f t="shared" si="234"/>
        <v>0</v>
      </c>
      <c r="CU158">
        <f t="shared" si="235"/>
        <v>0</v>
      </c>
      <c r="CV158">
        <f t="shared" si="236"/>
        <v>0</v>
      </c>
      <c r="CW158">
        <f t="shared" si="237"/>
        <v>0</v>
      </c>
      <c r="CX158">
        <f t="shared" si="238"/>
        <v>0</v>
      </c>
      <c r="CY158">
        <f t="shared" si="239"/>
        <v>0</v>
      </c>
      <c r="CZ158">
        <f t="shared" si="240"/>
        <v>0</v>
      </c>
      <c r="DC158" t="s">
        <v>3</v>
      </c>
      <c r="DD158" t="s">
        <v>3</v>
      </c>
      <c r="DE158" t="s">
        <v>3</v>
      </c>
      <c r="DF158" t="s">
        <v>3</v>
      </c>
      <c r="DG158" t="s">
        <v>3</v>
      </c>
      <c r="DH158" t="s">
        <v>3</v>
      </c>
      <c r="DI158" t="s">
        <v>3</v>
      </c>
      <c r="DJ158" t="s">
        <v>3</v>
      </c>
      <c r="DK158" t="s">
        <v>3</v>
      </c>
      <c r="DL158" t="s">
        <v>3</v>
      </c>
      <c r="DM158" t="s">
        <v>3</v>
      </c>
      <c r="DN158">
        <v>0</v>
      </c>
      <c r="DO158">
        <v>0</v>
      </c>
      <c r="DP158">
        <v>1</v>
      </c>
      <c r="DQ158">
        <v>1</v>
      </c>
      <c r="DU158">
        <v>1009</v>
      </c>
      <c r="DV158" t="s">
        <v>15</v>
      </c>
      <c r="DW158" t="s">
        <v>15</v>
      </c>
      <c r="DX158">
        <v>1000</v>
      </c>
      <c r="DZ158" t="s">
        <v>3</v>
      </c>
      <c r="EA158" t="s">
        <v>3</v>
      </c>
      <c r="EB158" t="s">
        <v>3</v>
      </c>
      <c r="EC158" t="s">
        <v>3</v>
      </c>
      <c r="EE158">
        <v>48890661</v>
      </c>
      <c r="EF158">
        <v>26</v>
      </c>
      <c r="EG158" t="s">
        <v>45</v>
      </c>
      <c r="EH158">
        <v>0</v>
      </c>
      <c r="EI158" t="s">
        <v>3</v>
      </c>
      <c r="EJ158">
        <v>1</v>
      </c>
      <c r="EK158">
        <v>500001</v>
      </c>
      <c r="EL158" t="s">
        <v>124</v>
      </c>
      <c r="EM158" t="s">
        <v>125</v>
      </c>
      <c r="EO158" t="s">
        <v>3</v>
      </c>
      <c r="EQ158">
        <v>0</v>
      </c>
      <c r="ER158">
        <v>10329.5</v>
      </c>
      <c r="ES158">
        <v>10329.5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5</v>
      </c>
      <c r="FC158">
        <v>0</v>
      </c>
      <c r="FD158">
        <v>18</v>
      </c>
      <c r="FF158">
        <v>98750</v>
      </c>
      <c r="FQ158">
        <v>0</v>
      </c>
      <c r="FR158">
        <f t="shared" si="241"/>
        <v>0</v>
      </c>
      <c r="FS158">
        <v>0</v>
      </c>
      <c r="FX158">
        <v>0</v>
      </c>
      <c r="FY158">
        <v>0</v>
      </c>
      <c r="GA158" t="s">
        <v>441</v>
      </c>
      <c r="GD158">
        <v>1</v>
      </c>
      <c r="GF158">
        <v>-181800323</v>
      </c>
      <c r="GG158">
        <v>2</v>
      </c>
      <c r="GH158">
        <v>3</v>
      </c>
      <c r="GI158">
        <v>4</v>
      </c>
      <c r="GJ158">
        <v>0</v>
      </c>
      <c r="GK158">
        <v>0</v>
      </c>
      <c r="GL158">
        <f t="shared" si="242"/>
        <v>0</v>
      </c>
      <c r="GM158">
        <f t="shared" si="243"/>
        <v>100132.52</v>
      </c>
      <c r="GN158">
        <f t="shared" si="244"/>
        <v>100132.52</v>
      </c>
      <c r="GO158">
        <f t="shared" si="245"/>
        <v>0</v>
      </c>
      <c r="GP158">
        <f t="shared" si="246"/>
        <v>0</v>
      </c>
      <c r="GR158">
        <v>1</v>
      </c>
      <c r="GS158">
        <v>1</v>
      </c>
      <c r="GT158">
        <v>0</v>
      </c>
      <c r="GU158" t="s">
        <v>3</v>
      </c>
      <c r="GV158">
        <f t="shared" si="247"/>
        <v>0</v>
      </c>
      <c r="GW158">
        <v>1</v>
      </c>
      <c r="GX158">
        <f t="shared" si="248"/>
        <v>0</v>
      </c>
      <c r="HA158">
        <v>0</v>
      </c>
      <c r="HB158">
        <v>0</v>
      </c>
      <c r="HC158">
        <f t="shared" si="249"/>
        <v>0</v>
      </c>
      <c r="HE158" t="s">
        <v>127</v>
      </c>
      <c r="HF158" t="s">
        <v>127</v>
      </c>
      <c r="HM158" t="s">
        <v>3</v>
      </c>
      <c r="HN158" t="s">
        <v>3</v>
      </c>
      <c r="HO158" t="s">
        <v>3</v>
      </c>
      <c r="HP158" t="s">
        <v>3</v>
      </c>
      <c r="HQ158" t="s">
        <v>3</v>
      </c>
      <c r="IK158">
        <v>0</v>
      </c>
    </row>
    <row r="159" spans="1:245" x14ac:dyDescent="0.2">
      <c r="A159">
        <v>17</v>
      </c>
      <c r="B159">
        <v>1</v>
      </c>
      <c r="E159" t="s">
        <v>513</v>
      </c>
      <c r="F159" t="s">
        <v>469</v>
      </c>
      <c r="G159" t="s">
        <v>470</v>
      </c>
      <c r="H159" t="s">
        <v>15</v>
      </c>
      <c r="I159">
        <v>1.1220000000000001</v>
      </c>
      <c r="J159">
        <v>0</v>
      </c>
      <c r="K159">
        <v>1.1220000000000001</v>
      </c>
      <c r="O159">
        <f t="shared" si="215"/>
        <v>81344.98</v>
      </c>
      <c r="P159">
        <f t="shared" si="216"/>
        <v>81344.98</v>
      </c>
      <c r="Q159">
        <f t="shared" si="217"/>
        <v>0</v>
      </c>
      <c r="R159">
        <f t="shared" si="218"/>
        <v>0</v>
      </c>
      <c r="S159">
        <f t="shared" si="219"/>
        <v>0</v>
      </c>
      <c r="T159">
        <f t="shared" si="220"/>
        <v>0</v>
      </c>
      <c r="U159">
        <f t="shared" si="221"/>
        <v>0</v>
      </c>
      <c r="V159">
        <f t="shared" si="222"/>
        <v>0</v>
      </c>
      <c r="W159">
        <f t="shared" si="223"/>
        <v>0</v>
      </c>
      <c r="X159">
        <f t="shared" si="224"/>
        <v>0</v>
      </c>
      <c r="Y159">
        <f t="shared" si="225"/>
        <v>0</v>
      </c>
      <c r="AA159">
        <v>60075934</v>
      </c>
      <c r="AB159">
        <f t="shared" si="226"/>
        <v>7583.68</v>
      </c>
      <c r="AC159">
        <f t="shared" si="227"/>
        <v>7583.68</v>
      </c>
      <c r="AD159">
        <f>ROUND((((ET159)-(EU159))+AE159),2)</f>
        <v>0</v>
      </c>
      <c r="AE159">
        <f t="shared" si="254"/>
        <v>0</v>
      </c>
      <c r="AF159">
        <f t="shared" si="254"/>
        <v>0</v>
      </c>
      <c r="AG159">
        <f t="shared" si="228"/>
        <v>0</v>
      </c>
      <c r="AH159">
        <f t="shared" si="255"/>
        <v>0</v>
      </c>
      <c r="AI159">
        <f t="shared" si="255"/>
        <v>0</v>
      </c>
      <c r="AJ159">
        <f t="shared" si="229"/>
        <v>0</v>
      </c>
      <c r="AK159">
        <v>7583.68</v>
      </c>
      <c r="AL159">
        <v>7583.68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1</v>
      </c>
      <c r="AW159">
        <v>1</v>
      </c>
      <c r="AZ159">
        <v>1</v>
      </c>
      <c r="BA159">
        <v>1</v>
      </c>
      <c r="BB159">
        <v>1</v>
      </c>
      <c r="BC159">
        <v>9.56</v>
      </c>
      <c r="BD159" t="s">
        <v>3</v>
      </c>
      <c r="BE159" t="s">
        <v>3</v>
      </c>
      <c r="BF159" t="s">
        <v>3</v>
      </c>
      <c r="BG159" t="s">
        <v>3</v>
      </c>
      <c r="BH159">
        <v>3</v>
      </c>
      <c r="BI159">
        <v>1</v>
      </c>
      <c r="BJ159" t="s">
        <v>471</v>
      </c>
      <c r="BM159">
        <v>500001</v>
      </c>
      <c r="BN159">
        <v>0</v>
      </c>
      <c r="BO159" t="s">
        <v>17</v>
      </c>
      <c r="BP159">
        <v>1</v>
      </c>
      <c r="BQ159">
        <v>26</v>
      </c>
      <c r="BR159">
        <v>0</v>
      </c>
      <c r="BS159">
        <v>1</v>
      </c>
      <c r="BT159">
        <v>1</v>
      </c>
      <c r="BU159">
        <v>1</v>
      </c>
      <c r="BV159">
        <v>1</v>
      </c>
      <c r="BW159">
        <v>1</v>
      </c>
      <c r="BX159">
        <v>1</v>
      </c>
      <c r="BY159" t="s">
        <v>3</v>
      </c>
      <c r="BZ159">
        <v>0</v>
      </c>
      <c r="CA159">
        <v>0</v>
      </c>
      <c r="CB159" t="s">
        <v>3</v>
      </c>
      <c r="CE159">
        <v>0</v>
      </c>
      <c r="CF159">
        <v>0</v>
      </c>
      <c r="CG159">
        <v>0</v>
      </c>
      <c r="CM159">
        <v>0</v>
      </c>
      <c r="CN159" t="s">
        <v>3</v>
      </c>
      <c r="CO159">
        <v>0</v>
      </c>
      <c r="CP159">
        <f t="shared" si="230"/>
        <v>81344.98</v>
      </c>
      <c r="CQ159">
        <f t="shared" si="231"/>
        <v>72499.980800000005</v>
      </c>
      <c r="CR159">
        <f t="shared" si="232"/>
        <v>0</v>
      </c>
      <c r="CS159">
        <f t="shared" si="233"/>
        <v>0</v>
      </c>
      <c r="CT159">
        <f t="shared" si="234"/>
        <v>0</v>
      </c>
      <c r="CU159">
        <f t="shared" si="235"/>
        <v>0</v>
      </c>
      <c r="CV159">
        <f t="shared" si="236"/>
        <v>0</v>
      </c>
      <c r="CW159">
        <f t="shared" si="237"/>
        <v>0</v>
      </c>
      <c r="CX159">
        <f t="shared" si="238"/>
        <v>0</v>
      </c>
      <c r="CY159">
        <f t="shared" si="239"/>
        <v>0</v>
      </c>
      <c r="CZ159">
        <f t="shared" si="240"/>
        <v>0</v>
      </c>
      <c r="DC159" t="s">
        <v>3</v>
      </c>
      <c r="DD159" t="s">
        <v>3</v>
      </c>
      <c r="DE159" t="s">
        <v>3</v>
      </c>
      <c r="DF159" t="s">
        <v>3</v>
      </c>
      <c r="DG159" t="s">
        <v>3</v>
      </c>
      <c r="DH159" t="s">
        <v>3</v>
      </c>
      <c r="DI159" t="s">
        <v>3</v>
      </c>
      <c r="DJ159" t="s">
        <v>3</v>
      </c>
      <c r="DK159" t="s">
        <v>3</v>
      </c>
      <c r="DL159" t="s">
        <v>3</v>
      </c>
      <c r="DM159" t="s">
        <v>3</v>
      </c>
      <c r="DN159">
        <v>0</v>
      </c>
      <c r="DO159">
        <v>0</v>
      </c>
      <c r="DP159">
        <v>1</v>
      </c>
      <c r="DQ159">
        <v>1</v>
      </c>
      <c r="DU159">
        <v>1009</v>
      </c>
      <c r="DV159" t="s">
        <v>15</v>
      </c>
      <c r="DW159" t="s">
        <v>15</v>
      </c>
      <c r="DX159">
        <v>1000</v>
      </c>
      <c r="DZ159" t="s">
        <v>3</v>
      </c>
      <c r="EA159" t="s">
        <v>3</v>
      </c>
      <c r="EB159" t="s">
        <v>3</v>
      </c>
      <c r="EC159" t="s">
        <v>3</v>
      </c>
      <c r="EE159">
        <v>48890661</v>
      </c>
      <c r="EF159">
        <v>26</v>
      </c>
      <c r="EG159" t="s">
        <v>45</v>
      </c>
      <c r="EH159">
        <v>0</v>
      </c>
      <c r="EI159" t="s">
        <v>3</v>
      </c>
      <c r="EJ159">
        <v>1</v>
      </c>
      <c r="EK159">
        <v>500001</v>
      </c>
      <c r="EL159" t="s">
        <v>124</v>
      </c>
      <c r="EM159" t="s">
        <v>125</v>
      </c>
      <c r="EO159" t="s">
        <v>3</v>
      </c>
      <c r="EQ159">
        <v>0</v>
      </c>
      <c r="ER159">
        <v>7583.68</v>
      </c>
      <c r="ES159">
        <v>7583.68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5</v>
      </c>
      <c r="FC159">
        <v>0</v>
      </c>
      <c r="FD159">
        <v>18</v>
      </c>
      <c r="FF159">
        <v>72500</v>
      </c>
      <c r="FQ159">
        <v>0</v>
      </c>
      <c r="FR159">
        <f t="shared" si="241"/>
        <v>0</v>
      </c>
      <c r="FS159">
        <v>0</v>
      </c>
      <c r="FX159">
        <v>0</v>
      </c>
      <c r="FY159">
        <v>0</v>
      </c>
      <c r="GA159" t="s">
        <v>472</v>
      </c>
      <c r="GD159">
        <v>1</v>
      </c>
      <c r="GF159">
        <v>69734422</v>
      </c>
      <c r="GG159">
        <v>2</v>
      </c>
      <c r="GH159">
        <v>3</v>
      </c>
      <c r="GI159">
        <v>4</v>
      </c>
      <c r="GJ159">
        <v>0</v>
      </c>
      <c r="GK159">
        <v>0</v>
      </c>
      <c r="GL159">
        <f t="shared" si="242"/>
        <v>0</v>
      </c>
      <c r="GM159">
        <f t="shared" si="243"/>
        <v>81344.98</v>
      </c>
      <c r="GN159">
        <f t="shared" si="244"/>
        <v>81344.98</v>
      </c>
      <c r="GO159">
        <f t="shared" si="245"/>
        <v>0</v>
      </c>
      <c r="GP159">
        <f t="shared" si="246"/>
        <v>0</v>
      </c>
      <c r="GR159">
        <v>1</v>
      </c>
      <c r="GS159">
        <v>1</v>
      </c>
      <c r="GT159">
        <v>0</v>
      </c>
      <c r="GU159" t="s">
        <v>3</v>
      </c>
      <c r="GV159">
        <f t="shared" si="247"/>
        <v>0</v>
      </c>
      <c r="GW159">
        <v>1</v>
      </c>
      <c r="GX159">
        <f t="shared" si="248"/>
        <v>0</v>
      </c>
      <c r="HA159">
        <v>0</v>
      </c>
      <c r="HB159">
        <v>0</v>
      </c>
      <c r="HC159">
        <f t="shared" si="249"/>
        <v>0</v>
      </c>
      <c r="HE159" t="s">
        <v>127</v>
      </c>
      <c r="HF159" t="s">
        <v>127</v>
      </c>
      <c r="HM159" t="s">
        <v>3</v>
      </c>
      <c r="HN159" t="s">
        <v>3</v>
      </c>
      <c r="HO159" t="s">
        <v>3</v>
      </c>
      <c r="HP159" t="s">
        <v>3</v>
      </c>
      <c r="HQ159" t="s">
        <v>3</v>
      </c>
      <c r="IK159">
        <v>0</v>
      </c>
    </row>
    <row r="160" spans="1:245" x14ac:dyDescent="0.2">
      <c r="A160">
        <v>17</v>
      </c>
      <c r="B160">
        <v>1</v>
      </c>
      <c r="E160" t="s">
        <v>514</v>
      </c>
      <c r="F160" t="s">
        <v>458</v>
      </c>
      <c r="G160" t="s">
        <v>459</v>
      </c>
      <c r="H160" t="s">
        <v>15</v>
      </c>
      <c r="I160">
        <v>1.0500000000000001E-2</v>
      </c>
      <c r="J160">
        <v>0</v>
      </c>
      <c r="K160">
        <v>1.0500000000000001E-2</v>
      </c>
      <c r="O160">
        <f t="shared" si="215"/>
        <v>735</v>
      </c>
      <c r="P160">
        <f t="shared" si="216"/>
        <v>735</v>
      </c>
      <c r="Q160">
        <f t="shared" si="217"/>
        <v>0</v>
      </c>
      <c r="R160">
        <f t="shared" si="218"/>
        <v>0</v>
      </c>
      <c r="S160">
        <f t="shared" si="219"/>
        <v>0</v>
      </c>
      <c r="T160">
        <f t="shared" si="220"/>
        <v>0</v>
      </c>
      <c r="U160">
        <f t="shared" si="221"/>
        <v>0</v>
      </c>
      <c r="V160">
        <f t="shared" si="222"/>
        <v>0</v>
      </c>
      <c r="W160">
        <f t="shared" si="223"/>
        <v>0</v>
      </c>
      <c r="X160">
        <f t="shared" si="224"/>
        <v>0</v>
      </c>
      <c r="Y160">
        <f t="shared" si="225"/>
        <v>0</v>
      </c>
      <c r="AA160">
        <v>60075934</v>
      </c>
      <c r="AB160">
        <f t="shared" si="226"/>
        <v>7322.18</v>
      </c>
      <c r="AC160">
        <f t="shared" si="227"/>
        <v>7322.18</v>
      </c>
      <c r="AD160">
        <f>ROUND((((ET160)-(EU160))+AE160),2)</f>
        <v>0</v>
      </c>
      <c r="AE160">
        <f t="shared" si="254"/>
        <v>0</v>
      </c>
      <c r="AF160">
        <f t="shared" si="254"/>
        <v>0</v>
      </c>
      <c r="AG160">
        <f t="shared" si="228"/>
        <v>0</v>
      </c>
      <c r="AH160">
        <f t="shared" si="255"/>
        <v>0</v>
      </c>
      <c r="AI160">
        <f t="shared" si="255"/>
        <v>0</v>
      </c>
      <c r="AJ160">
        <f t="shared" si="229"/>
        <v>0</v>
      </c>
      <c r="AK160">
        <v>7322.18</v>
      </c>
      <c r="AL160">
        <v>7322.18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1</v>
      </c>
      <c r="AW160">
        <v>1</v>
      </c>
      <c r="AZ160">
        <v>1</v>
      </c>
      <c r="BA160">
        <v>1</v>
      </c>
      <c r="BB160">
        <v>1</v>
      </c>
      <c r="BC160">
        <v>9.56</v>
      </c>
      <c r="BD160" t="s">
        <v>3</v>
      </c>
      <c r="BE160" t="s">
        <v>3</v>
      </c>
      <c r="BF160" t="s">
        <v>3</v>
      </c>
      <c r="BG160" t="s">
        <v>3</v>
      </c>
      <c r="BH160">
        <v>3</v>
      </c>
      <c r="BI160">
        <v>1</v>
      </c>
      <c r="BJ160" t="s">
        <v>460</v>
      </c>
      <c r="BM160">
        <v>500001</v>
      </c>
      <c r="BN160">
        <v>0</v>
      </c>
      <c r="BO160" t="s">
        <v>17</v>
      </c>
      <c r="BP160">
        <v>1</v>
      </c>
      <c r="BQ160">
        <v>26</v>
      </c>
      <c r="BR160">
        <v>0</v>
      </c>
      <c r="BS160">
        <v>1</v>
      </c>
      <c r="BT160">
        <v>1</v>
      </c>
      <c r="BU160">
        <v>1</v>
      </c>
      <c r="BV160">
        <v>1</v>
      </c>
      <c r="BW160">
        <v>1</v>
      </c>
      <c r="BX160">
        <v>1</v>
      </c>
      <c r="BY160" t="s">
        <v>3</v>
      </c>
      <c r="BZ160">
        <v>0</v>
      </c>
      <c r="CA160">
        <v>0</v>
      </c>
      <c r="CB160" t="s">
        <v>3</v>
      </c>
      <c r="CE160">
        <v>0</v>
      </c>
      <c r="CF160">
        <v>0</v>
      </c>
      <c r="CG160">
        <v>0</v>
      </c>
      <c r="CM160">
        <v>0</v>
      </c>
      <c r="CN160" t="s">
        <v>3</v>
      </c>
      <c r="CO160">
        <v>0</v>
      </c>
      <c r="CP160">
        <f t="shared" si="230"/>
        <v>735</v>
      </c>
      <c r="CQ160">
        <f t="shared" si="231"/>
        <v>70000.040800000002</v>
      </c>
      <c r="CR160">
        <f t="shared" si="232"/>
        <v>0</v>
      </c>
      <c r="CS160">
        <f t="shared" si="233"/>
        <v>0</v>
      </c>
      <c r="CT160">
        <f t="shared" si="234"/>
        <v>0</v>
      </c>
      <c r="CU160">
        <f t="shared" si="235"/>
        <v>0</v>
      </c>
      <c r="CV160">
        <f t="shared" si="236"/>
        <v>0</v>
      </c>
      <c r="CW160">
        <f t="shared" si="237"/>
        <v>0</v>
      </c>
      <c r="CX160">
        <f t="shared" si="238"/>
        <v>0</v>
      </c>
      <c r="CY160">
        <f t="shared" si="239"/>
        <v>0</v>
      </c>
      <c r="CZ160">
        <f t="shared" si="240"/>
        <v>0</v>
      </c>
      <c r="DC160" t="s">
        <v>3</v>
      </c>
      <c r="DD160" t="s">
        <v>3</v>
      </c>
      <c r="DE160" t="s">
        <v>3</v>
      </c>
      <c r="DF160" t="s">
        <v>3</v>
      </c>
      <c r="DG160" t="s">
        <v>3</v>
      </c>
      <c r="DH160" t="s">
        <v>3</v>
      </c>
      <c r="DI160" t="s">
        <v>3</v>
      </c>
      <c r="DJ160" t="s">
        <v>3</v>
      </c>
      <c r="DK160" t="s">
        <v>3</v>
      </c>
      <c r="DL160" t="s">
        <v>3</v>
      </c>
      <c r="DM160" t="s">
        <v>3</v>
      </c>
      <c r="DN160">
        <v>0</v>
      </c>
      <c r="DO160">
        <v>0</v>
      </c>
      <c r="DP160">
        <v>1</v>
      </c>
      <c r="DQ160">
        <v>1</v>
      </c>
      <c r="DU160">
        <v>1009</v>
      </c>
      <c r="DV160" t="s">
        <v>15</v>
      </c>
      <c r="DW160" t="s">
        <v>15</v>
      </c>
      <c r="DX160">
        <v>1000</v>
      </c>
      <c r="DZ160" t="s">
        <v>3</v>
      </c>
      <c r="EA160" t="s">
        <v>3</v>
      </c>
      <c r="EB160" t="s">
        <v>3</v>
      </c>
      <c r="EC160" t="s">
        <v>3</v>
      </c>
      <c r="EE160">
        <v>48890661</v>
      </c>
      <c r="EF160">
        <v>26</v>
      </c>
      <c r="EG160" t="s">
        <v>45</v>
      </c>
      <c r="EH160">
        <v>0</v>
      </c>
      <c r="EI160" t="s">
        <v>3</v>
      </c>
      <c r="EJ160">
        <v>1</v>
      </c>
      <c r="EK160">
        <v>500001</v>
      </c>
      <c r="EL160" t="s">
        <v>124</v>
      </c>
      <c r="EM160" t="s">
        <v>125</v>
      </c>
      <c r="EO160" t="s">
        <v>3</v>
      </c>
      <c r="EQ160">
        <v>0</v>
      </c>
      <c r="ER160">
        <v>7322.18</v>
      </c>
      <c r="ES160">
        <v>7322.18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5</v>
      </c>
      <c r="FC160">
        <v>0</v>
      </c>
      <c r="FD160">
        <v>18</v>
      </c>
      <c r="FF160">
        <v>70000</v>
      </c>
      <c r="FQ160">
        <v>0</v>
      </c>
      <c r="FR160">
        <f t="shared" si="241"/>
        <v>0</v>
      </c>
      <c r="FS160">
        <v>0</v>
      </c>
      <c r="FX160">
        <v>0</v>
      </c>
      <c r="FY160">
        <v>0</v>
      </c>
      <c r="GA160" t="s">
        <v>411</v>
      </c>
      <c r="GD160">
        <v>1</v>
      </c>
      <c r="GF160">
        <v>1111885041</v>
      </c>
      <c r="GG160">
        <v>2</v>
      </c>
      <c r="GH160">
        <v>3</v>
      </c>
      <c r="GI160">
        <v>4</v>
      </c>
      <c r="GJ160">
        <v>0</v>
      </c>
      <c r="GK160">
        <v>0</v>
      </c>
      <c r="GL160">
        <f t="shared" si="242"/>
        <v>0</v>
      </c>
      <c r="GM160">
        <f t="shared" si="243"/>
        <v>735</v>
      </c>
      <c r="GN160">
        <f t="shared" si="244"/>
        <v>735</v>
      </c>
      <c r="GO160">
        <f t="shared" si="245"/>
        <v>0</v>
      </c>
      <c r="GP160">
        <f t="shared" si="246"/>
        <v>0</v>
      </c>
      <c r="GR160">
        <v>1</v>
      </c>
      <c r="GS160">
        <v>1</v>
      </c>
      <c r="GT160">
        <v>0</v>
      </c>
      <c r="GU160" t="s">
        <v>3</v>
      </c>
      <c r="GV160">
        <f t="shared" si="247"/>
        <v>0</v>
      </c>
      <c r="GW160">
        <v>1</v>
      </c>
      <c r="GX160">
        <f t="shared" si="248"/>
        <v>0</v>
      </c>
      <c r="HA160">
        <v>0</v>
      </c>
      <c r="HB160">
        <v>0</v>
      </c>
      <c r="HC160">
        <f t="shared" si="249"/>
        <v>0</v>
      </c>
      <c r="HE160" t="s">
        <v>127</v>
      </c>
      <c r="HF160" t="s">
        <v>127</v>
      </c>
      <c r="HM160" t="s">
        <v>3</v>
      </c>
      <c r="HN160" t="s">
        <v>3</v>
      </c>
      <c r="HO160" t="s">
        <v>3</v>
      </c>
      <c r="HP160" t="s">
        <v>3</v>
      </c>
      <c r="HQ160" t="s">
        <v>3</v>
      </c>
      <c r="IK160">
        <v>0</v>
      </c>
    </row>
    <row r="161" spans="1:245" x14ac:dyDescent="0.2">
      <c r="A161">
        <v>17</v>
      </c>
      <c r="B161">
        <v>1</v>
      </c>
      <c r="E161" t="s">
        <v>515</v>
      </c>
      <c r="F161" t="s">
        <v>453</v>
      </c>
      <c r="G161" t="s">
        <v>454</v>
      </c>
      <c r="H161" t="s">
        <v>15</v>
      </c>
      <c r="I161">
        <v>1.55E-2</v>
      </c>
      <c r="J161">
        <v>0</v>
      </c>
      <c r="K161">
        <v>1.55E-2</v>
      </c>
      <c r="O161">
        <f t="shared" si="215"/>
        <v>1600.99</v>
      </c>
      <c r="P161">
        <f t="shared" si="216"/>
        <v>1600.99</v>
      </c>
      <c r="Q161">
        <f t="shared" si="217"/>
        <v>0</v>
      </c>
      <c r="R161">
        <f t="shared" si="218"/>
        <v>0</v>
      </c>
      <c r="S161">
        <f t="shared" si="219"/>
        <v>0</v>
      </c>
      <c r="T161">
        <f t="shared" si="220"/>
        <v>0</v>
      </c>
      <c r="U161">
        <f t="shared" si="221"/>
        <v>0</v>
      </c>
      <c r="V161">
        <f t="shared" si="222"/>
        <v>0</v>
      </c>
      <c r="W161">
        <f t="shared" si="223"/>
        <v>0</v>
      </c>
      <c r="X161">
        <f t="shared" si="224"/>
        <v>0</v>
      </c>
      <c r="Y161">
        <f t="shared" si="225"/>
        <v>0</v>
      </c>
      <c r="AA161">
        <v>60075934</v>
      </c>
      <c r="AB161">
        <f t="shared" si="226"/>
        <v>10804.39</v>
      </c>
      <c r="AC161">
        <f t="shared" si="227"/>
        <v>10804.39</v>
      </c>
      <c r="AD161">
        <f>ROUND((((ET161)-(EU161))+AE161),2)</f>
        <v>0</v>
      </c>
      <c r="AE161">
        <f t="shared" si="254"/>
        <v>0</v>
      </c>
      <c r="AF161">
        <f t="shared" si="254"/>
        <v>0</v>
      </c>
      <c r="AG161">
        <f t="shared" si="228"/>
        <v>0</v>
      </c>
      <c r="AH161">
        <f t="shared" si="255"/>
        <v>0</v>
      </c>
      <c r="AI161">
        <f t="shared" si="255"/>
        <v>0</v>
      </c>
      <c r="AJ161">
        <f t="shared" si="229"/>
        <v>0</v>
      </c>
      <c r="AK161">
        <v>10804.39</v>
      </c>
      <c r="AL161">
        <v>10804.39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1</v>
      </c>
      <c r="AW161">
        <v>1</v>
      </c>
      <c r="AZ161">
        <v>1</v>
      </c>
      <c r="BA161">
        <v>1</v>
      </c>
      <c r="BB161">
        <v>1</v>
      </c>
      <c r="BC161">
        <v>9.56</v>
      </c>
      <c r="BD161" t="s">
        <v>3</v>
      </c>
      <c r="BE161" t="s">
        <v>3</v>
      </c>
      <c r="BF161" t="s">
        <v>3</v>
      </c>
      <c r="BG161" t="s">
        <v>3</v>
      </c>
      <c r="BH161">
        <v>3</v>
      </c>
      <c r="BI161">
        <v>1</v>
      </c>
      <c r="BJ161" t="s">
        <v>455</v>
      </c>
      <c r="BM161">
        <v>500001</v>
      </c>
      <c r="BN161">
        <v>0</v>
      </c>
      <c r="BO161" t="s">
        <v>17</v>
      </c>
      <c r="BP161">
        <v>1</v>
      </c>
      <c r="BQ161">
        <v>26</v>
      </c>
      <c r="BR161">
        <v>0</v>
      </c>
      <c r="BS161">
        <v>1</v>
      </c>
      <c r="BT161">
        <v>1</v>
      </c>
      <c r="BU161">
        <v>1</v>
      </c>
      <c r="BV161">
        <v>1</v>
      </c>
      <c r="BW161">
        <v>1</v>
      </c>
      <c r="BX161">
        <v>1</v>
      </c>
      <c r="BY161" t="s">
        <v>3</v>
      </c>
      <c r="BZ161">
        <v>0</v>
      </c>
      <c r="CA161">
        <v>0</v>
      </c>
      <c r="CB161" t="s">
        <v>3</v>
      </c>
      <c r="CE161">
        <v>0</v>
      </c>
      <c r="CF161">
        <v>0</v>
      </c>
      <c r="CG161">
        <v>0</v>
      </c>
      <c r="CM161">
        <v>0</v>
      </c>
      <c r="CN161" t="s">
        <v>3</v>
      </c>
      <c r="CO161">
        <v>0</v>
      </c>
      <c r="CP161">
        <f t="shared" si="230"/>
        <v>1600.99</v>
      </c>
      <c r="CQ161">
        <f t="shared" si="231"/>
        <v>103289.9684</v>
      </c>
      <c r="CR161">
        <f t="shared" si="232"/>
        <v>0</v>
      </c>
      <c r="CS161">
        <f t="shared" si="233"/>
        <v>0</v>
      </c>
      <c r="CT161">
        <f t="shared" si="234"/>
        <v>0</v>
      </c>
      <c r="CU161">
        <f t="shared" si="235"/>
        <v>0</v>
      </c>
      <c r="CV161">
        <f t="shared" si="236"/>
        <v>0</v>
      </c>
      <c r="CW161">
        <f t="shared" si="237"/>
        <v>0</v>
      </c>
      <c r="CX161">
        <f t="shared" si="238"/>
        <v>0</v>
      </c>
      <c r="CY161">
        <f t="shared" si="239"/>
        <v>0</v>
      </c>
      <c r="CZ161">
        <f t="shared" si="240"/>
        <v>0</v>
      </c>
      <c r="DC161" t="s">
        <v>3</v>
      </c>
      <c r="DD161" t="s">
        <v>3</v>
      </c>
      <c r="DE161" t="s">
        <v>3</v>
      </c>
      <c r="DF161" t="s">
        <v>3</v>
      </c>
      <c r="DG161" t="s">
        <v>3</v>
      </c>
      <c r="DH161" t="s">
        <v>3</v>
      </c>
      <c r="DI161" t="s">
        <v>3</v>
      </c>
      <c r="DJ161" t="s">
        <v>3</v>
      </c>
      <c r="DK161" t="s">
        <v>3</v>
      </c>
      <c r="DL161" t="s">
        <v>3</v>
      </c>
      <c r="DM161" t="s">
        <v>3</v>
      </c>
      <c r="DN161">
        <v>0</v>
      </c>
      <c r="DO161">
        <v>0</v>
      </c>
      <c r="DP161">
        <v>1</v>
      </c>
      <c r="DQ161">
        <v>1</v>
      </c>
      <c r="DU161">
        <v>1009</v>
      </c>
      <c r="DV161" t="s">
        <v>15</v>
      </c>
      <c r="DW161" t="s">
        <v>15</v>
      </c>
      <c r="DX161">
        <v>1000</v>
      </c>
      <c r="DZ161" t="s">
        <v>3</v>
      </c>
      <c r="EA161" t="s">
        <v>3</v>
      </c>
      <c r="EB161" t="s">
        <v>3</v>
      </c>
      <c r="EC161" t="s">
        <v>3</v>
      </c>
      <c r="EE161">
        <v>48890661</v>
      </c>
      <c r="EF161">
        <v>26</v>
      </c>
      <c r="EG161" t="s">
        <v>45</v>
      </c>
      <c r="EH161">
        <v>0</v>
      </c>
      <c r="EI161" t="s">
        <v>3</v>
      </c>
      <c r="EJ161">
        <v>1</v>
      </c>
      <c r="EK161">
        <v>500001</v>
      </c>
      <c r="EL161" t="s">
        <v>124</v>
      </c>
      <c r="EM161" t="s">
        <v>125</v>
      </c>
      <c r="EO161" t="s">
        <v>3</v>
      </c>
      <c r="EQ161">
        <v>0</v>
      </c>
      <c r="ER161">
        <v>10804.39</v>
      </c>
      <c r="ES161">
        <v>10804.39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5</v>
      </c>
      <c r="FC161">
        <v>0</v>
      </c>
      <c r="FD161">
        <v>18</v>
      </c>
      <c r="FF161">
        <v>103290</v>
      </c>
      <c r="FQ161">
        <v>0</v>
      </c>
      <c r="FR161">
        <f t="shared" si="241"/>
        <v>0</v>
      </c>
      <c r="FS161">
        <v>0</v>
      </c>
      <c r="FX161">
        <v>0</v>
      </c>
      <c r="FY161">
        <v>0</v>
      </c>
      <c r="GA161" t="s">
        <v>456</v>
      </c>
      <c r="GD161">
        <v>1</v>
      </c>
      <c r="GF161">
        <v>748888633</v>
      </c>
      <c r="GG161">
        <v>2</v>
      </c>
      <c r="GH161">
        <v>3</v>
      </c>
      <c r="GI161">
        <v>4</v>
      </c>
      <c r="GJ161">
        <v>0</v>
      </c>
      <c r="GK161">
        <v>0</v>
      </c>
      <c r="GL161">
        <f t="shared" si="242"/>
        <v>0</v>
      </c>
      <c r="GM161">
        <f t="shared" si="243"/>
        <v>1600.99</v>
      </c>
      <c r="GN161">
        <f t="shared" si="244"/>
        <v>1600.99</v>
      </c>
      <c r="GO161">
        <f t="shared" si="245"/>
        <v>0</v>
      </c>
      <c r="GP161">
        <f t="shared" si="246"/>
        <v>0</v>
      </c>
      <c r="GR161">
        <v>1</v>
      </c>
      <c r="GS161">
        <v>1</v>
      </c>
      <c r="GT161">
        <v>0</v>
      </c>
      <c r="GU161" t="s">
        <v>3</v>
      </c>
      <c r="GV161">
        <f t="shared" si="247"/>
        <v>0</v>
      </c>
      <c r="GW161">
        <v>1</v>
      </c>
      <c r="GX161">
        <f t="shared" si="248"/>
        <v>0</v>
      </c>
      <c r="HA161">
        <v>0</v>
      </c>
      <c r="HB161">
        <v>0</v>
      </c>
      <c r="HC161">
        <f t="shared" si="249"/>
        <v>0</v>
      </c>
      <c r="HE161" t="s">
        <v>127</v>
      </c>
      <c r="HF161" t="s">
        <v>127</v>
      </c>
      <c r="HM161" t="s">
        <v>3</v>
      </c>
      <c r="HN161" t="s">
        <v>3</v>
      </c>
      <c r="HO161" t="s">
        <v>3</v>
      </c>
      <c r="HP161" t="s">
        <v>3</v>
      </c>
      <c r="HQ161" t="s">
        <v>3</v>
      </c>
      <c r="IK161">
        <v>0</v>
      </c>
    </row>
    <row r="162" spans="1:245" x14ac:dyDescent="0.2">
      <c r="A162">
        <v>17</v>
      </c>
      <c r="B162">
        <v>1</v>
      </c>
      <c r="C162">
        <f>ROW(SmtRes!A753)</f>
        <v>753</v>
      </c>
      <c r="D162">
        <f>ROW(EtalonRes!A753)</f>
        <v>753</v>
      </c>
      <c r="E162" t="s">
        <v>516</v>
      </c>
      <c r="F162" t="s">
        <v>462</v>
      </c>
      <c r="G162" t="s">
        <v>1091</v>
      </c>
      <c r="H162" t="s">
        <v>15</v>
      </c>
      <c r="I162">
        <v>2.1192000000000002</v>
      </c>
      <c r="J162">
        <v>0</v>
      </c>
      <c r="K162">
        <v>2.1192000000000002</v>
      </c>
      <c r="O162">
        <f t="shared" si="215"/>
        <v>47003.77</v>
      </c>
      <c r="P162">
        <f t="shared" si="216"/>
        <v>2733.22</v>
      </c>
      <c r="Q162">
        <f t="shared" si="217"/>
        <v>19148.099999999999</v>
      </c>
      <c r="R162">
        <f t="shared" si="218"/>
        <v>5653.67</v>
      </c>
      <c r="S162">
        <f t="shared" si="219"/>
        <v>25122.45</v>
      </c>
      <c r="T162">
        <f t="shared" si="220"/>
        <v>0</v>
      </c>
      <c r="U162">
        <f t="shared" si="221"/>
        <v>51.14821649999999</v>
      </c>
      <c r="V162">
        <f t="shared" si="222"/>
        <v>8.0716089599999989</v>
      </c>
      <c r="W162">
        <f t="shared" si="223"/>
        <v>0</v>
      </c>
      <c r="X162">
        <f t="shared" si="224"/>
        <v>28621.79</v>
      </c>
      <c r="Y162">
        <f t="shared" si="225"/>
        <v>19081.189999999999</v>
      </c>
      <c r="AA162">
        <v>60075934</v>
      </c>
      <c r="AB162">
        <f t="shared" si="226"/>
        <v>1012.45</v>
      </c>
      <c r="AC162">
        <f t="shared" si="227"/>
        <v>134.91</v>
      </c>
      <c r="AD162">
        <f>ROUND((((((ET162*1.15)*1.15))-(((EU162*1.15)*1.15)))+AE162),2)</f>
        <v>635.41</v>
      </c>
      <c r="AE162">
        <f>ROUND(((((EU162*1.15)*1.1)*1.15)),2)</f>
        <v>54.49</v>
      </c>
      <c r="AF162">
        <f>ROUND(((((EV162*1.15)*1.1)*1.15)),2)</f>
        <v>242.13</v>
      </c>
      <c r="AG162">
        <f t="shared" si="228"/>
        <v>0</v>
      </c>
      <c r="AH162">
        <f>(((EW162*1.15)*1.15))</f>
        <v>24.135624999999994</v>
      </c>
      <c r="AI162">
        <f>(((EX162*1.15)*1.15))</f>
        <v>3.8087999999999993</v>
      </c>
      <c r="AJ162">
        <f t="shared" si="229"/>
        <v>0</v>
      </c>
      <c r="AK162">
        <v>778.07</v>
      </c>
      <c r="AL162">
        <v>134.91</v>
      </c>
      <c r="AM162">
        <v>476.72</v>
      </c>
      <c r="AN162">
        <v>37.46</v>
      </c>
      <c r="AO162">
        <v>166.44</v>
      </c>
      <c r="AP162">
        <v>0</v>
      </c>
      <c r="AQ162">
        <v>18.25</v>
      </c>
      <c r="AR162">
        <v>2.88</v>
      </c>
      <c r="AS162">
        <v>0</v>
      </c>
      <c r="AT162">
        <v>93</v>
      </c>
      <c r="AU162">
        <v>62</v>
      </c>
      <c r="AV162">
        <v>1</v>
      </c>
      <c r="AW162">
        <v>1</v>
      </c>
      <c r="AZ162">
        <v>1</v>
      </c>
      <c r="BA162">
        <v>48.96</v>
      </c>
      <c r="BB162">
        <v>14.22</v>
      </c>
      <c r="BC162">
        <v>9.56</v>
      </c>
      <c r="BD162" t="s">
        <v>3</v>
      </c>
      <c r="BE162" t="s">
        <v>3</v>
      </c>
      <c r="BF162" t="s">
        <v>3</v>
      </c>
      <c r="BG162" t="s">
        <v>3</v>
      </c>
      <c r="BH162">
        <v>0</v>
      </c>
      <c r="BI162">
        <v>1</v>
      </c>
      <c r="BJ162" t="s">
        <v>463</v>
      </c>
      <c r="BM162">
        <v>9001</v>
      </c>
      <c r="BN162">
        <v>0</v>
      </c>
      <c r="BO162" t="s">
        <v>17</v>
      </c>
      <c r="BP162">
        <v>1</v>
      </c>
      <c r="BQ162">
        <v>2</v>
      </c>
      <c r="BR162">
        <v>0</v>
      </c>
      <c r="BS162">
        <v>48.96</v>
      </c>
      <c r="BT162">
        <v>1</v>
      </c>
      <c r="BU162">
        <v>1</v>
      </c>
      <c r="BV162">
        <v>1</v>
      </c>
      <c r="BW162">
        <v>1</v>
      </c>
      <c r="BX162">
        <v>1</v>
      </c>
      <c r="BY162" t="s">
        <v>3</v>
      </c>
      <c r="BZ162">
        <v>93</v>
      </c>
      <c r="CA162">
        <v>62</v>
      </c>
      <c r="CB162" t="s">
        <v>3</v>
      </c>
      <c r="CE162">
        <v>0</v>
      </c>
      <c r="CF162">
        <v>0</v>
      </c>
      <c r="CG162">
        <v>0</v>
      </c>
      <c r="CM162">
        <v>0</v>
      </c>
      <c r="CN162" t="s">
        <v>1083</v>
      </c>
      <c r="CO162">
        <v>0</v>
      </c>
      <c r="CP162">
        <f t="shared" si="230"/>
        <v>47003.770000000004</v>
      </c>
      <c r="CQ162">
        <f t="shared" si="231"/>
        <v>1289.7396000000001</v>
      </c>
      <c r="CR162">
        <f t="shared" si="232"/>
        <v>9035.5301999999992</v>
      </c>
      <c r="CS162">
        <f t="shared" si="233"/>
        <v>2667.8304000000003</v>
      </c>
      <c r="CT162">
        <f t="shared" si="234"/>
        <v>11854.684799999999</v>
      </c>
      <c r="CU162">
        <f t="shared" si="235"/>
        <v>0</v>
      </c>
      <c r="CV162">
        <f t="shared" si="236"/>
        <v>24.135624999999994</v>
      </c>
      <c r="CW162">
        <f t="shared" si="237"/>
        <v>3.8087999999999993</v>
      </c>
      <c r="CX162">
        <f t="shared" si="238"/>
        <v>0</v>
      </c>
      <c r="CY162">
        <f t="shared" si="239"/>
        <v>28621.7916</v>
      </c>
      <c r="CZ162">
        <f t="shared" si="240"/>
        <v>19081.1944</v>
      </c>
      <c r="DC162" t="s">
        <v>3</v>
      </c>
      <c r="DD162" t="s">
        <v>3</v>
      </c>
      <c r="DE162" t="s">
        <v>93</v>
      </c>
      <c r="DF162" t="s">
        <v>117</v>
      </c>
      <c r="DG162" t="s">
        <v>117</v>
      </c>
      <c r="DH162" t="s">
        <v>3</v>
      </c>
      <c r="DI162" t="s">
        <v>93</v>
      </c>
      <c r="DJ162" t="s">
        <v>93</v>
      </c>
      <c r="DK162" t="s">
        <v>3</v>
      </c>
      <c r="DL162" t="s">
        <v>3</v>
      </c>
      <c r="DM162" t="s">
        <v>3</v>
      </c>
      <c r="DN162">
        <v>0</v>
      </c>
      <c r="DO162">
        <v>0</v>
      </c>
      <c r="DP162">
        <v>1</v>
      </c>
      <c r="DQ162">
        <v>1</v>
      </c>
      <c r="DU162">
        <v>1009</v>
      </c>
      <c r="DV162" t="s">
        <v>15</v>
      </c>
      <c r="DW162" t="s">
        <v>15</v>
      </c>
      <c r="DX162">
        <v>1000</v>
      </c>
      <c r="DZ162" t="s">
        <v>3</v>
      </c>
      <c r="EA162" t="s">
        <v>3</v>
      </c>
      <c r="EB162" t="s">
        <v>3</v>
      </c>
      <c r="EC162" t="s">
        <v>3</v>
      </c>
      <c r="EE162">
        <v>48890727</v>
      </c>
      <c r="EF162">
        <v>2</v>
      </c>
      <c r="EG162" t="s">
        <v>21</v>
      </c>
      <c r="EH162">
        <v>9</v>
      </c>
      <c r="EI162" t="s">
        <v>22</v>
      </c>
      <c r="EJ162">
        <v>1</v>
      </c>
      <c r="EK162">
        <v>9001</v>
      </c>
      <c r="EL162" t="s">
        <v>22</v>
      </c>
      <c r="EM162" t="s">
        <v>23</v>
      </c>
      <c r="EO162" t="s">
        <v>118</v>
      </c>
      <c r="EQ162">
        <v>768</v>
      </c>
      <c r="ER162">
        <v>778.07</v>
      </c>
      <c r="ES162">
        <v>134.91</v>
      </c>
      <c r="ET162">
        <v>476.72</v>
      </c>
      <c r="EU162">
        <v>37.46</v>
      </c>
      <c r="EV162">
        <v>166.44</v>
      </c>
      <c r="EW162">
        <v>18.25</v>
      </c>
      <c r="EX162">
        <v>2.88</v>
      </c>
      <c r="EY162">
        <v>0</v>
      </c>
      <c r="FQ162">
        <v>0</v>
      </c>
      <c r="FR162">
        <f t="shared" si="241"/>
        <v>0</v>
      </c>
      <c r="FS162">
        <v>0</v>
      </c>
      <c r="FX162">
        <v>93</v>
      </c>
      <c r="FY162">
        <v>62</v>
      </c>
      <c r="GA162" t="s">
        <v>3</v>
      </c>
      <c r="GD162">
        <v>1</v>
      </c>
      <c r="GF162">
        <v>-702394681</v>
      </c>
      <c r="GG162">
        <v>2</v>
      </c>
      <c r="GH162">
        <v>1</v>
      </c>
      <c r="GI162">
        <v>4</v>
      </c>
      <c r="GJ162">
        <v>0</v>
      </c>
      <c r="GK162">
        <v>0</v>
      </c>
      <c r="GL162">
        <f t="shared" si="242"/>
        <v>0</v>
      </c>
      <c r="GM162">
        <f t="shared" si="243"/>
        <v>94706.75</v>
      </c>
      <c r="GN162">
        <f t="shared" si="244"/>
        <v>94706.75</v>
      </c>
      <c r="GO162">
        <f t="shared" si="245"/>
        <v>0</v>
      </c>
      <c r="GP162">
        <f t="shared" si="246"/>
        <v>0</v>
      </c>
      <c r="GR162">
        <v>0</v>
      </c>
      <c r="GS162">
        <v>3</v>
      </c>
      <c r="GT162">
        <v>0</v>
      </c>
      <c r="GU162" t="s">
        <v>3</v>
      </c>
      <c r="GV162">
        <f t="shared" si="247"/>
        <v>0</v>
      </c>
      <c r="GW162">
        <v>1</v>
      </c>
      <c r="GX162">
        <f t="shared" si="248"/>
        <v>0</v>
      </c>
      <c r="HA162">
        <v>0</v>
      </c>
      <c r="HB162">
        <v>0</v>
      </c>
      <c r="HC162">
        <f t="shared" si="249"/>
        <v>0</v>
      </c>
      <c r="HE162" t="s">
        <v>3</v>
      </c>
      <c r="HF162" t="s">
        <v>3</v>
      </c>
      <c r="HM162" t="s">
        <v>3</v>
      </c>
      <c r="HN162" t="s">
        <v>3</v>
      </c>
      <c r="HO162" t="s">
        <v>3</v>
      </c>
      <c r="HP162" t="s">
        <v>3</v>
      </c>
      <c r="HQ162" t="s">
        <v>3</v>
      </c>
      <c r="IK162">
        <v>0</v>
      </c>
    </row>
    <row r="163" spans="1:245" x14ac:dyDescent="0.2">
      <c r="A163">
        <v>17</v>
      </c>
      <c r="B163">
        <v>1</v>
      </c>
      <c r="C163">
        <f>ROW(SmtRes!A766)</f>
        <v>766</v>
      </c>
      <c r="D163">
        <f>ROW(EtalonRes!A766)</f>
        <v>766</v>
      </c>
      <c r="E163" t="s">
        <v>517</v>
      </c>
      <c r="F163" t="s">
        <v>465</v>
      </c>
      <c r="G163" t="s">
        <v>518</v>
      </c>
      <c r="H163" t="s">
        <v>15</v>
      </c>
      <c r="I163">
        <v>1.2800000000000001E-2</v>
      </c>
      <c r="J163">
        <v>0</v>
      </c>
      <c r="K163">
        <v>1.2800000000000001E-2</v>
      </c>
      <c r="O163">
        <f t="shared" si="215"/>
        <v>1531.15</v>
      </c>
      <c r="P163">
        <f t="shared" si="216"/>
        <v>27.6</v>
      </c>
      <c r="Q163">
        <f t="shared" si="217"/>
        <v>508</v>
      </c>
      <c r="R163">
        <f t="shared" si="218"/>
        <v>16.46</v>
      </c>
      <c r="S163">
        <f t="shared" si="219"/>
        <v>995.55</v>
      </c>
      <c r="T163">
        <f t="shared" si="220"/>
        <v>0</v>
      </c>
      <c r="U163">
        <f t="shared" si="221"/>
        <v>2.2006399999999999</v>
      </c>
      <c r="V163">
        <f t="shared" si="222"/>
        <v>3.0470399999999998E-2</v>
      </c>
      <c r="W163">
        <f t="shared" si="223"/>
        <v>0</v>
      </c>
      <c r="X163">
        <f t="shared" si="224"/>
        <v>910.81</v>
      </c>
      <c r="Y163">
        <f t="shared" si="225"/>
        <v>455.4</v>
      </c>
      <c r="AA163">
        <v>60075934</v>
      </c>
      <c r="AB163">
        <f t="shared" si="226"/>
        <v>4605.1000000000004</v>
      </c>
      <c r="AC163">
        <f t="shared" si="227"/>
        <v>225.55</v>
      </c>
      <c r="AD163">
        <f>ROUND((((((ET163*1.15)*1.15))-(((EU163*1.15)*1.15)))+AE163),2)</f>
        <v>2790.96</v>
      </c>
      <c r="AE163">
        <f>ROUND(((((EU163*1.15)*1.1)*1.15)),2)</f>
        <v>26.26</v>
      </c>
      <c r="AF163">
        <f>ROUND(((((EV163*1.15)*1.1)*1.15)),2)</f>
        <v>1588.59</v>
      </c>
      <c r="AG163">
        <f t="shared" si="228"/>
        <v>0</v>
      </c>
      <c r="AH163">
        <f>(((EW163*1.15)*1.15))</f>
        <v>171.92499999999998</v>
      </c>
      <c r="AI163">
        <f>(((EX163*1.15)*1.15))</f>
        <v>2.3804999999999996</v>
      </c>
      <c r="AJ163">
        <f t="shared" si="229"/>
        <v>0</v>
      </c>
      <c r="AK163">
        <v>3426.11</v>
      </c>
      <c r="AL163">
        <v>225.55</v>
      </c>
      <c r="AM163">
        <v>2108.56</v>
      </c>
      <c r="AN163">
        <v>18.05</v>
      </c>
      <c r="AO163">
        <v>1092</v>
      </c>
      <c r="AP163">
        <v>0</v>
      </c>
      <c r="AQ163">
        <v>130</v>
      </c>
      <c r="AR163">
        <v>1.8</v>
      </c>
      <c r="AS163">
        <v>0</v>
      </c>
      <c r="AT163">
        <v>90</v>
      </c>
      <c r="AU163">
        <v>45</v>
      </c>
      <c r="AV163">
        <v>1</v>
      </c>
      <c r="AW163">
        <v>1</v>
      </c>
      <c r="AZ163">
        <v>1</v>
      </c>
      <c r="BA163">
        <v>48.96</v>
      </c>
      <c r="BB163">
        <v>14.22</v>
      </c>
      <c r="BC163">
        <v>9.56</v>
      </c>
      <c r="BD163" t="s">
        <v>3</v>
      </c>
      <c r="BE163" t="s">
        <v>3</v>
      </c>
      <c r="BF163" t="s">
        <v>3</v>
      </c>
      <c r="BG163" t="s">
        <v>3</v>
      </c>
      <c r="BH163">
        <v>0</v>
      </c>
      <c r="BI163">
        <v>2</v>
      </c>
      <c r="BJ163" t="s">
        <v>467</v>
      </c>
      <c r="BM163">
        <v>138001</v>
      </c>
      <c r="BN163">
        <v>0</v>
      </c>
      <c r="BO163" t="s">
        <v>17</v>
      </c>
      <c r="BP163">
        <v>1</v>
      </c>
      <c r="BQ163">
        <v>26</v>
      </c>
      <c r="BR163">
        <v>0</v>
      </c>
      <c r="BS163">
        <v>48.96</v>
      </c>
      <c r="BT163">
        <v>1</v>
      </c>
      <c r="BU163">
        <v>1</v>
      </c>
      <c r="BV163">
        <v>1</v>
      </c>
      <c r="BW163">
        <v>1</v>
      </c>
      <c r="BX163">
        <v>1</v>
      </c>
      <c r="BY163" t="s">
        <v>3</v>
      </c>
      <c r="BZ163">
        <v>90</v>
      </c>
      <c r="CA163">
        <v>45</v>
      </c>
      <c r="CB163" t="s">
        <v>3</v>
      </c>
      <c r="CE163">
        <v>0</v>
      </c>
      <c r="CF163">
        <v>0</v>
      </c>
      <c r="CG163">
        <v>0</v>
      </c>
      <c r="CM163">
        <v>0</v>
      </c>
      <c r="CN163" t="s">
        <v>1083</v>
      </c>
      <c r="CO163">
        <v>0</v>
      </c>
      <c r="CP163">
        <f t="shared" si="230"/>
        <v>1531.15</v>
      </c>
      <c r="CQ163">
        <f t="shared" si="231"/>
        <v>2156.2580000000003</v>
      </c>
      <c r="CR163">
        <f t="shared" si="232"/>
        <v>39687.451200000003</v>
      </c>
      <c r="CS163">
        <f t="shared" si="233"/>
        <v>1285.6896000000002</v>
      </c>
      <c r="CT163">
        <f t="shared" si="234"/>
        <v>77777.366399999999</v>
      </c>
      <c r="CU163">
        <f t="shared" si="235"/>
        <v>0</v>
      </c>
      <c r="CV163">
        <f t="shared" si="236"/>
        <v>171.92499999999998</v>
      </c>
      <c r="CW163">
        <f t="shared" si="237"/>
        <v>2.3804999999999996</v>
      </c>
      <c r="CX163">
        <f t="shared" si="238"/>
        <v>0</v>
      </c>
      <c r="CY163">
        <f t="shared" si="239"/>
        <v>910.80899999999997</v>
      </c>
      <c r="CZ163">
        <f t="shared" si="240"/>
        <v>455.40449999999998</v>
      </c>
      <c r="DC163" t="s">
        <v>3</v>
      </c>
      <c r="DD163" t="s">
        <v>3</v>
      </c>
      <c r="DE163" t="s">
        <v>93</v>
      </c>
      <c r="DF163" t="s">
        <v>117</v>
      </c>
      <c r="DG163" t="s">
        <v>117</v>
      </c>
      <c r="DH163" t="s">
        <v>3</v>
      </c>
      <c r="DI163" t="s">
        <v>93</v>
      </c>
      <c r="DJ163" t="s">
        <v>93</v>
      </c>
      <c r="DK163" t="s">
        <v>3</v>
      </c>
      <c r="DL163" t="s">
        <v>3</v>
      </c>
      <c r="DM163" t="s">
        <v>3</v>
      </c>
      <c r="DN163">
        <v>0</v>
      </c>
      <c r="DO163">
        <v>0</v>
      </c>
      <c r="DP163">
        <v>1</v>
      </c>
      <c r="DQ163">
        <v>1</v>
      </c>
      <c r="DU163">
        <v>1009</v>
      </c>
      <c r="DV163" t="s">
        <v>15</v>
      </c>
      <c r="DW163" t="s">
        <v>15</v>
      </c>
      <c r="DX163">
        <v>1000</v>
      </c>
      <c r="DZ163" t="s">
        <v>3</v>
      </c>
      <c r="EA163" t="s">
        <v>3</v>
      </c>
      <c r="EB163" t="s">
        <v>3</v>
      </c>
      <c r="EC163" t="s">
        <v>3</v>
      </c>
      <c r="EE163">
        <v>48890648</v>
      </c>
      <c r="EF163">
        <v>26</v>
      </c>
      <c r="EG163" t="s">
        <v>45</v>
      </c>
      <c r="EH163">
        <v>80</v>
      </c>
      <c r="EI163" t="s">
        <v>379</v>
      </c>
      <c r="EJ163">
        <v>2</v>
      </c>
      <c r="EK163">
        <v>138001</v>
      </c>
      <c r="EL163" t="s">
        <v>379</v>
      </c>
      <c r="EM163" t="s">
        <v>380</v>
      </c>
      <c r="EO163" t="s">
        <v>118</v>
      </c>
      <c r="EQ163">
        <v>768</v>
      </c>
      <c r="ER163">
        <v>3426.11</v>
      </c>
      <c r="ES163">
        <v>225.55</v>
      </c>
      <c r="ET163">
        <v>2108.56</v>
      </c>
      <c r="EU163">
        <v>18.05</v>
      </c>
      <c r="EV163">
        <v>1092</v>
      </c>
      <c r="EW163">
        <v>130</v>
      </c>
      <c r="EX163">
        <v>1.8</v>
      </c>
      <c r="EY163">
        <v>0</v>
      </c>
      <c r="FQ163">
        <v>0</v>
      </c>
      <c r="FR163">
        <f t="shared" si="241"/>
        <v>0</v>
      </c>
      <c r="FS163">
        <v>0</v>
      </c>
      <c r="FX163">
        <v>90</v>
      </c>
      <c r="FY163">
        <v>45</v>
      </c>
      <c r="GA163" t="s">
        <v>3</v>
      </c>
      <c r="GD163">
        <v>1</v>
      </c>
      <c r="GF163">
        <v>-1352456935</v>
      </c>
      <c r="GG163">
        <v>2</v>
      </c>
      <c r="GH163">
        <v>1</v>
      </c>
      <c r="GI163">
        <v>4</v>
      </c>
      <c r="GJ163">
        <v>0</v>
      </c>
      <c r="GK163">
        <v>0</v>
      </c>
      <c r="GL163">
        <f t="shared" si="242"/>
        <v>0</v>
      </c>
      <c r="GM163">
        <f t="shared" si="243"/>
        <v>2897.36</v>
      </c>
      <c r="GN163">
        <f t="shared" si="244"/>
        <v>0</v>
      </c>
      <c r="GO163">
        <f t="shared" si="245"/>
        <v>2897.36</v>
      </c>
      <c r="GP163">
        <f t="shared" si="246"/>
        <v>0</v>
      </c>
      <c r="GR163">
        <v>0</v>
      </c>
      <c r="GS163">
        <v>3</v>
      </c>
      <c r="GT163">
        <v>0</v>
      </c>
      <c r="GU163" t="s">
        <v>3</v>
      </c>
      <c r="GV163">
        <f t="shared" si="247"/>
        <v>0</v>
      </c>
      <c r="GW163">
        <v>1</v>
      </c>
      <c r="GX163">
        <f t="shared" si="248"/>
        <v>0</v>
      </c>
      <c r="HA163">
        <v>0</v>
      </c>
      <c r="HB163">
        <v>0</v>
      </c>
      <c r="HC163">
        <f t="shared" si="249"/>
        <v>0</v>
      </c>
      <c r="HE163" t="s">
        <v>3</v>
      </c>
      <c r="HF163" t="s">
        <v>3</v>
      </c>
      <c r="HM163" t="s">
        <v>3</v>
      </c>
      <c r="HN163" t="s">
        <v>3</v>
      </c>
      <c r="HO163" t="s">
        <v>3</v>
      </c>
      <c r="HP163" t="s">
        <v>3</v>
      </c>
      <c r="HQ163" t="s">
        <v>3</v>
      </c>
      <c r="IK163">
        <v>0</v>
      </c>
    </row>
    <row r="164" spans="1:245" x14ac:dyDescent="0.2">
      <c r="A164">
        <v>17</v>
      </c>
      <c r="B164">
        <v>1</v>
      </c>
      <c r="E164" t="s">
        <v>519</v>
      </c>
      <c r="F164" t="s">
        <v>469</v>
      </c>
      <c r="G164" t="s">
        <v>470</v>
      </c>
      <c r="H164" t="s">
        <v>15</v>
      </c>
      <c r="I164">
        <v>3.0000000000000001E-3</v>
      </c>
      <c r="J164">
        <v>0</v>
      </c>
      <c r="K164">
        <v>3.0000000000000001E-3</v>
      </c>
      <c r="O164">
        <f t="shared" si="215"/>
        <v>217.5</v>
      </c>
      <c r="P164">
        <f t="shared" si="216"/>
        <v>217.5</v>
      </c>
      <c r="Q164">
        <f t="shared" si="217"/>
        <v>0</v>
      </c>
      <c r="R164">
        <f t="shared" si="218"/>
        <v>0</v>
      </c>
      <c r="S164">
        <f t="shared" si="219"/>
        <v>0</v>
      </c>
      <c r="T164">
        <f t="shared" si="220"/>
        <v>0</v>
      </c>
      <c r="U164">
        <f t="shared" si="221"/>
        <v>0</v>
      </c>
      <c r="V164">
        <f t="shared" si="222"/>
        <v>0</v>
      </c>
      <c r="W164">
        <f t="shared" si="223"/>
        <v>0</v>
      </c>
      <c r="X164">
        <f t="shared" si="224"/>
        <v>0</v>
      </c>
      <c r="Y164">
        <f t="shared" si="225"/>
        <v>0</v>
      </c>
      <c r="AA164">
        <v>60075934</v>
      </c>
      <c r="AB164">
        <f t="shared" si="226"/>
        <v>7583.68</v>
      </c>
      <c r="AC164">
        <f t="shared" si="227"/>
        <v>7583.68</v>
      </c>
      <c r="AD164">
        <f>ROUND((((ET164)-(EU164))+AE164),2)</f>
        <v>0</v>
      </c>
      <c r="AE164">
        <f>ROUND((EU164),2)</f>
        <v>0</v>
      </c>
      <c r="AF164">
        <f>ROUND((EV164),2)</f>
        <v>0</v>
      </c>
      <c r="AG164">
        <f t="shared" si="228"/>
        <v>0</v>
      </c>
      <c r="AH164">
        <f>(EW164)</f>
        <v>0</v>
      </c>
      <c r="AI164">
        <f>(EX164)</f>
        <v>0</v>
      </c>
      <c r="AJ164">
        <f t="shared" si="229"/>
        <v>0</v>
      </c>
      <c r="AK164">
        <v>7583.68</v>
      </c>
      <c r="AL164">
        <v>7583.68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1</v>
      </c>
      <c r="AW164">
        <v>1</v>
      </c>
      <c r="AZ164">
        <v>1</v>
      </c>
      <c r="BA164">
        <v>1</v>
      </c>
      <c r="BB164">
        <v>1</v>
      </c>
      <c r="BC164">
        <v>9.56</v>
      </c>
      <c r="BD164" t="s">
        <v>3</v>
      </c>
      <c r="BE164" t="s">
        <v>3</v>
      </c>
      <c r="BF164" t="s">
        <v>3</v>
      </c>
      <c r="BG164" t="s">
        <v>3</v>
      </c>
      <c r="BH164">
        <v>3</v>
      </c>
      <c r="BI164">
        <v>1</v>
      </c>
      <c r="BJ164" t="s">
        <v>471</v>
      </c>
      <c r="BM164">
        <v>500001</v>
      </c>
      <c r="BN164">
        <v>0</v>
      </c>
      <c r="BO164" t="s">
        <v>17</v>
      </c>
      <c r="BP164">
        <v>1</v>
      </c>
      <c r="BQ164">
        <v>26</v>
      </c>
      <c r="BR164">
        <v>0</v>
      </c>
      <c r="BS164">
        <v>1</v>
      </c>
      <c r="BT164">
        <v>1</v>
      </c>
      <c r="BU164">
        <v>1</v>
      </c>
      <c r="BV164">
        <v>1</v>
      </c>
      <c r="BW164">
        <v>1</v>
      </c>
      <c r="BX164">
        <v>1</v>
      </c>
      <c r="BY164" t="s">
        <v>3</v>
      </c>
      <c r="BZ164">
        <v>0</v>
      </c>
      <c r="CA164">
        <v>0</v>
      </c>
      <c r="CB164" t="s">
        <v>3</v>
      </c>
      <c r="CE164">
        <v>0</v>
      </c>
      <c r="CF164">
        <v>0</v>
      </c>
      <c r="CG164">
        <v>0</v>
      </c>
      <c r="CM164">
        <v>0</v>
      </c>
      <c r="CN164" t="s">
        <v>3</v>
      </c>
      <c r="CO164">
        <v>0</v>
      </c>
      <c r="CP164">
        <f t="shared" si="230"/>
        <v>217.5</v>
      </c>
      <c r="CQ164">
        <f t="shared" si="231"/>
        <v>72499.980800000005</v>
      </c>
      <c r="CR164">
        <f t="shared" si="232"/>
        <v>0</v>
      </c>
      <c r="CS164">
        <f t="shared" si="233"/>
        <v>0</v>
      </c>
      <c r="CT164">
        <f t="shared" si="234"/>
        <v>0</v>
      </c>
      <c r="CU164">
        <f t="shared" si="235"/>
        <v>0</v>
      </c>
      <c r="CV164">
        <f t="shared" si="236"/>
        <v>0</v>
      </c>
      <c r="CW164">
        <f t="shared" si="237"/>
        <v>0</v>
      </c>
      <c r="CX164">
        <f t="shared" si="238"/>
        <v>0</v>
      </c>
      <c r="CY164">
        <f t="shared" si="239"/>
        <v>0</v>
      </c>
      <c r="CZ164">
        <f t="shared" si="240"/>
        <v>0</v>
      </c>
      <c r="DC164" t="s">
        <v>3</v>
      </c>
      <c r="DD164" t="s">
        <v>3</v>
      </c>
      <c r="DE164" t="s">
        <v>3</v>
      </c>
      <c r="DF164" t="s">
        <v>3</v>
      </c>
      <c r="DG164" t="s">
        <v>3</v>
      </c>
      <c r="DH164" t="s">
        <v>3</v>
      </c>
      <c r="DI164" t="s">
        <v>3</v>
      </c>
      <c r="DJ164" t="s">
        <v>3</v>
      </c>
      <c r="DK164" t="s">
        <v>3</v>
      </c>
      <c r="DL164" t="s">
        <v>3</v>
      </c>
      <c r="DM164" t="s">
        <v>3</v>
      </c>
      <c r="DN164">
        <v>0</v>
      </c>
      <c r="DO164">
        <v>0</v>
      </c>
      <c r="DP164">
        <v>1</v>
      </c>
      <c r="DQ164">
        <v>1</v>
      </c>
      <c r="DU164">
        <v>1009</v>
      </c>
      <c r="DV164" t="s">
        <v>15</v>
      </c>
      <c r="DW164" t="s">
        <v>15</v>
      </c>
      <c r="DX164">
        <v>1000</v>
      </c>
      <c r="DZ164" t="s">
        <v>3</v>
      </c>
      <c r="EA164" t="s">
        <v>3</v>
      </c>
      <c r="EB164" t="s">
        <v>3</v>
      </c>
      <c r="EC164" t="s">
        <v>3</v>
      </c>
      <c r="EE164">
        <v>48890661</v>
      </c>
      <c r="EF164">
        <v>26</v>
      </c>
      <c r="EG164" t="s">
        <v>45</v>
      </c>
      <c r="EH164">
        <v>0</v>
      </c>
      <c r="EI164" t="s">
        <v>3</v>
      </c>
      <c r="EJ164">
        <v>1</v>
      </c>
      <c r="EK164">
        <v>500001</v>
      </c>
      <c r="EL164" t="s">
        <v>124</v>
      </c>
      <c r="EM164" t="s">
        <v>125</v>
      </c>
      <c r="EO164" t="s">
        <v>3</v>
      </c>
      <c r="EQ164">
        <v>0</v>
      </c>
      <c r="ER164">
        <v>7583.68</v>
      </c>
      <c r="ES164">
        <v>7583.68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5</v>
      </c>
      <c r="FC164">
        <v>0</v>
      </c>
      <c r="FD164">
        <v>18</v>
      </c>
      <c r="FF164">
        <v>72500</v>
      </c>
      <c r="FQ164">
        <v>0</v>
      </c>
      <c r="FR164">
        <f t="shared" si="241"/>
        <v>0</v>
      </c>
      <c r="FS164">
        <v>0</v>
      </c>
      <c r="FX164">
        <v>0</v>
      </c>
      <c r="FY164">
        <v>0</v>
      </c>
      <c r="GA164" t="s">
        <v>472</v>
      </c>
      <c r="GD164">
        <v>1</v>
      </c>
      <c r="GF164">
        <v>69734422</v>
      </c>
      <c r="GG164">
        <v>2</v>
      </c>
      <c r="GH164">
        <v>3</v>
      </c>
      <c r="GI164">
        <v>4</v>
      </c>
      <c r="GJ164">
        <v>0</v>
      </c>
      <c r="GK164">
        <v>0</v>
      </c>
      <c r="GL164">
        <f t="shared" si="242"/>
        <v>0</v>
      </c>
      <c r="GM164">
        <f t="shared" si="243"/>
        <v>217.5</v>
      </c>
      <c r="GN164">
        <f t="shared" si="244"/>
        <v>217.5</v>
      </c>
      <c r="GO164">
        <f t="shared" si="245"/>
        <v>0</v>
      </c>
      <c r="GP164">
        <f t="shared" si="246"/>
        <v>0</v>
      </c>
      <c r="GR164">
        <v>1</v>
      </c>
      <c r="GS164">
        <v>1</v>
      </c>
      <c r="GT164">
        <v>0</v>
      </c>
      <c r="GU164" t="s">
        <v>3</v>
      </c>
      <c r="GV164">
        <f t="shared" si="247"/>
        <v>0</v>
      </c>
      <c r="GW164">
        <v>1</v>
      </c>
      <c r="GX164">
        <f t="shared" si="248"/>
        <v>0</v>
      </c>
      <c r="HA164">
        <v>0</v>
      </c>
      <c r="HB164">
        <v>0</v>
      </c>
      <c r="HC164">
        <f t="shared" si="249"/>
        <v>0</v>
      </c>
      <c r="HE164" t="s">
        <v>127</v>
      </c>
      <c r="HF164" t="s">
        <v>127</v>
      </c>
      <c r="HM164" t="s">
        <v>3</v>
      </c>
      <c r="HN164" t="s">
        <v>3</v>
      </c>
      <c r="HO164" t="s">
        <v>3</v>
      </c>
      <c r="HP164" t="s">
        <v>3</v>
      </c>
      <c r="HQ164" t="s">
        <v>3</v>
      </c>
      <c r="IK164">
        <v>0</v>
      </c>
    </row>
    <row r="165" spans="1:245" x14ac:dyDescent="0.2">
      <c r="A165">
        <v>17</v>
      </c>
      <c r="B165">
        <v>1</v>
      </c>
      <c r="E165" t="s">
        <v>520</v>
      </c>
      <c r="F165" t="s">
        <v>429</v>
      </c>
      <c r="G165" t="s">
        <v>430</v>
      </c>
      <c r="H165" t="s">
        <v>15</v>
      </c>
      <c r="I165">
        <v>1.06E-2</v>
      </c>
      <c r="J165">
        <v>0</v>
      </c>
      <c r="K165">
        <v>1.06E-2</v>
      </c>
      <c r="O165">
        <f t="shared" si="215"/>
        <v>742</v>
      </c>
      <c r="P165">
        <f t="shared" si="216"/>
        <v>742</v>
      </c>
      <c r="Q165">
        <f t="shared" si="217"/>
        <v>0</v>
      </c>
      <c r="R165">
        <f t="shared" si="218"/>
        <v>0</v>
      </c>
      <c r="S165">
        <f t="shared" si="219"/>
        <v>0</v>
      </c>
      <c r="T165">
        <f t="shared" si="220"/>
        <v>0</v>
      </c>
      <c r="U165">
        <f t="shared" si="221"/>
        <v>0</v>
      </c>
      <c r="V165">
        <f t="shared" si="222"/>
        <v>0</v>
      </c>
      <c r="W165">
        <f t="shared" si="223"/>
        <v>0</v>
      </c>
      <c r="X165">
        <f t="shared" si="224"/>
        <v>0</v>
      </c>
      <c r="Y165">
        <f t="shared" si="225"/>
        <v>0</v>
      </c>
      <c r="AA165">
        <v>60075934</v>
      </c>
      <c r="AB165">
        <f t="shared" si="226"/>
        <v>7322.18</v>
      </c>
      <c r="AC165">
        <f t="shared" si="227"/>
        <v>7322.18</v>
      </c>
      <c r="AD165">
        <f>ROUND((((ET165)-(EU165))+AE165),2)</f>
        <v>0</v>
      </c>
      <c r="AE165">
        <f>ROUND((EU165),2)</f>
        <v>0</v>
      </c>
      <c r="AF165">
        <f>ROUND((EV165),2)</f>
        <v>0</v>
      </c>
      <c r="AG165">
        <f t="shared" si="228"/>
        <v>0</v>
      </c>
      <c r="AH165">
        <f>(EW165)</f>
        <v>0</v>
      </c>
      <c r="AI165">
        <f>(EX165)</f>
        <v>0</v>
      </c>
      <c r="AJ165">
        <f t="shared" si="229"/>
        <v>0</v>
      </c>
      <c r="AK165">
        <v>7322.18</v>
      </c>
      <c r="AL165">
        <v>7322.18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1</v>
      </c>
      <c r="AW165">
        <v>1</v>
      </c>
      <c r="AZ165">
        <v>1</v>
      </c>
      <c r="BA165">
        <v>1</v>
      </c>
      <c r="BB165">
        <v>1</v>
      </c>
      <c r="BC165">
        <v>9.56</v>
      </c>
      <c r="BD165" t="s">
        <v>3</v>
      </c>
      <c r="BE165" t="s">
        <v>3</v>
      </c>
      <c r="BF165" t="s">
        <v>3</v>
      </c>
      <c r="BG165" t="s">
        <v>3</v>
      </c>
      <c r="BH165">
        <v>3</v>
      </c>
      <c r="BI165">
        <v>1</v>
      </c>
      <c r="BJ165" t="s">
        <v>431</v>
      </c>
      <c r="BM165">
        <v>500001</v>
      </c>
      <c r="BN165">
        <v>0</v>
      </c>
      <c r="BO165" t="s">
        <v>17</v>
      </c>
      <c r="BP165">
        <v>1</v>
      </c>
      <c r="BQ165">
        <v>26</v>
      </c>
      <c r="BR165">
        <v>0</v>
      </c>
      <c r="BS165">
        <v>1</v>
      </c>
      <c r="BT165">
        <v>1</v>
      </c>
      <c r="BU165">
        <v>1</v>
      </c>
      <c r="BV165">
        <v>1</v>
      </c>
      <c r="BW165">
        <v>1</v>
      </c>
      <c r="BX165">
        <v>1</v>
      </c>
      <c r="BY165" t="s">
        <v>3</v>
      </c>
      <c r="BZ165">
        <v>0</v>
      </c>
      <c r="CA165">
        <v>0</v>
      </c>
      <c r="CB165" t="s">
        <v>3</v>
      </c>
      <c r="CE165">
        <v>0</v>
      </c>
      <c r="CF165">
        <v>0</v>
      </c>
      <c r="CG165">
        <v>0</v>
      </c>
      <c r="CM165">
        <v>0</v>
      </c>
      <c r="CN165" t="s">
        <v>3</v>
      </c>
      <c r="CO165">
        <v>0</v>
      </c>
      <c r="CP165">
        <f t="shared" si="230"/>
        <v>742</v>
      </c>
      <c r="CQ165">
        <f t="shared" si="231"/>
        <v>70000.040800000002</v>
      </c>
      <c r="CR165">
        <f t="shared" si="232"/>
        <v>0</v>
      </c>
      <c r="CS165">
        <f t="shared" si="233"/>
        <v>0</v>
      </c>
      <c r="CT165">
        <f t="shared" si="234"/>
        <v>0</v>
      </c>
      <c r="CU165">
        <f t="shared" si="235"/>
        <v>0</v>
      </c>
      <c r="CV165">
        <f t="shared" si="236"/>
        <v>0</v>
      </c>
      <c r="CW165">
        <f t="shared" si="237"/>
        <v>0</v>
      </c>
      <c r="CX165">
        <f t="shared" si="238"/>
        <v>0</v>
      </c>
      <c r="CY165">
        <f t="shared" si="239"/>
        <v>0</v>
      </c>
      <c r="CZ165">
        <f t="shared" si="240"/>
        <v>0</v>
      </c>
      <c r="DC165" t="s">
        <v>3</v>
      </c>
      <c r="DD165" t="s">
        <v>3</v>
      </c>
      <c r="DE165" t="s">
        <v>3</v>
      </c>
      <c r="DF165" t="s">
        <v>3</v>
      </c>
      <c r="DG165" t="s">
        <v>3</v>
      </c>
      <c r="DH165" t="s">
        <v>3</v>
      </c>
      <c r="DI165" t="s">
        <v>3</v>
      </c>
      <c r="DJ165" t="s">
        <v>3</v>
      </c>
      <c r="DK165" t="s">
        <v>3</v>
      </c>
      <c r="DL165" t="s">
        <v>3</v>
      </c>
      <c r="DM165" t="s">
        <v>3</v>
      </c>
      <c r="DN165">
        <v>0</v>
      </c>
      <c r="DO165">
        <v>0</v>
      </c>
      <c r="DP165">
        <v>1</v>
      </c>
      <c r="DQ165">
        <v>1</v>
      </c>
      <c r="DU165">
        <v>1009</v>
      </c>
      <c r="DV165" t="s">
        <v>15</v>
      </c>
      <c r="DW165" t="s">
        <v>15</v>
      </c>
      <c r="DX165">
        <v>1000</v>
      </c>
      <c r="DZ165" t="s">
        <v>3</v>
      </c>
      <c r="EA165" t="s">
        <v>3</v>
      </c>
      <c r="EB165" t="s">
        <v>3</v>
      </c>
      <c r="EC165" t="s">
        <v>3</v>
      </c>
      <c r="EE165">
        <v>48890661</v>
      </c>
      <c r="EF165">
        <v>26</v>
      </c>
      <c r="EG165" t="s">
        <v>45</v>
      </c>
      <c r="EH165">
        <v>0</v>
      </c>
      <c r="EI165" t="s">
        <v>3</v>
      </c>
      <c r="EJ165">
        <v>1</v>
      </c>
      <c r="EK165">
        <v>500001</v>
      </c>
      <c r="EL165" t="s">
        <v>124</v>
      </c>
      <c r="EM165" t="s">
        <v>125</v>
      </c>
      <c r="EO165" t="s">
        <v>3</v>
      </c>
      <c r="EQ165">
        <v>0</v>
      </c>
      <c r="ER165">
        <v>7322.18</v>
      </c>
      <c r="ES165">
        <v>7322.18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5</v>
      </c>
      <c r="FC165">
        <v>0</v>
      </c>
      <c r="FD165">
        <v>18</v>
      </c>
      <c r="FF165">
        <v>70000</v>
      </c>
      <c r="FQ165">
        <v>0</v>
      </c>
      <c r="FR165">
        <f t="shared" si="241"/>
        <v>0</v>
      </c>
      <c r="FS165">
        <v>0</v>
      </c>
      <c r="FX165">
        <v>0</v>
      </c>
      <c r="FY165">
        <v>0</v>
      </c>
      <c r="GA165" t="s">
        <v>411</v>
      </c>
      <c r="GD165">
        <v>1</v>
      </c>
      <c r="GF165">
        <v>-1832986346</v>
      </c>
      <c r="GG165">
        <v>2</v>
      </c>
      <c r="GH165">
        <v>3</v>
      </c>
      <c r="GI165">
        <v>4</v>
      </c>
      <c r="GJ165">
        <v>0</v>
      </c>
      <c r="GK165">
        <v>0</v>
      </c>
      <c r="GL165">
        <f t="shared" si="242"/>
        <v>0</v>
      </c>
      <c r="GM165">
        <f t="shared" si="243"/>
        <v>742</v>
      </c>
      <c r="GN165">
        <f t="shared" si="244"/>
        <v>742</v>
      </c>
      <c r="GO165">
        <f t="shared" si="245"/>
        <v>0</v>
      </c>
      <c r="GP165">
        <f t="shared" si="246"/>
        <v>0</v>
      </c>
      <c r="GR165">
        <v>1</v>
      </c>
      <c r="GS165">
        <v>1</v>
      </c>
      <c r="GT165">
        <v>0</v>
      </c>
      <c r="GU165" t="s">
        <v>3</v>
      </c>
      <c r="GV165">
        <f t="shared" si="247"/>
        <v>0</v>
      </c>
      <c r="GW165">
        <v>1</v>
      </c>
      <c r="GX165">
        <f t="shared" si="248"/>
        <v>0</v>
      </c>
      <c r="HA165">
        <v>0</v>
      </c>
      <c r="HB165">
        <v>0</v>
      </c>
      <c r="HC165">
        <f t="shared" si="249"/>
        <v>0</v>
      </c>
      <c r="HE165" t="s">
        <v>127</v>
      </c>
      <c r="HF165" t="s">
        <v>127</v>
      </c>
      <c r="HM165" t="s">
        <v>3</v>
      </c>
      <c r="HN165" t="s">
        <v>3</v>
      </c>
      <c r="HO165" t="s">
        <v>3</v>
      </c>
      <c r="HP165" t="s">
        <v>3</v>
      </c>
      <c r="HQ165" t="s">
        <v>3</v>
      </c>
      <c r="IK165">
        <v>0</v>
      </c>
    </row>
    <row r="166" spans="1:245" x14ac:dyDescent="0.2">
      <c r="A166">
        <v>17</v>
      </c>
      <c r="B166">
        <v>1</v>
      </c>
      <c r="C166">
        <f>ROW(SmtRes!A781)</f>
        <v>781</v>
      </c>
      <c r="D166">
        <f>ROW(EtalonRes!A781)</f>
        <v>781</v>
      </c>
      <c r="E166" t="s">
        <v>521</v>
      </c>
      <c r="F166" t="s">
        <v>479</v>
      </c>
      <c r="G166" t="s">
        <v>522</v>
      </c>
      <c r="H166" t="s">
        <v>15</v>
      </c>
      <c r="I166">
        <v>1.2800000000000001E-2</v>
      </c>
      <c r="J166">
        <v>0</v>
      </c>
      <c r="K166">
        <v>1.2800000000000001E-2</v>
      </c>
      <c r="O166">
        <f t="shared" si="215"/>
        <v>863.19</v>
      </c>
      <c r="P166">
        <f t="shared" si="216"/>
        <v>46.24</v>
      </c>
      <c r="Q166">
        <f t="shared" si="217"/>
        <v>21.78</v>
      </c>
      <c r="R166">
        <f t="shared" si="218"/>
        <v>3.05</v>
      </c>
      <c r="S166">
        <f t="shared" si="219"/>
        <v>795.17</v>
      </c>
      <c r="T166">
        <f t="shared" si="220"/>
        <v>0</v>
      </c>
      <c r="U166">
        <f t="shared" si="221"/>
        <v>1.8432899199999997</v>
      </c>
      <c r="V166">
        <f t="shared" si="222"/>
        <v>5.2476799999999994E-3</v>
      </c>
      <c r="W166">
        <f t="shared" si="223"/>
        <v>0</v>
      </c>
      <c r="X166">
        <f t="shared" si="224"/>
        <v>742.34</v>
      </c>
      <c r="Y166">
        <f t="shared" si="225"/>
        <v>494.9</v>
      </c>
      <c r="AA166">
        <v>60075934</v>
      </c>
      <c r="AB166">
        <f t="shared" si="226"/>
        <v>1766.34</v>
      </c>
      <c r="AC166">
        <f t="shared" si="227"/>
        <v>377.85</v>
      </c>
      <c r="AD166">
        <f>ROUND((((((ET166*1.15)*1.15))-(((EU166*1.15)*1.15)))+AE166),2)</f>
        <v>119.64</v>
      </c>
      <c r="AE166">
        <f>ROUND(((((EU166*1.15)*1.1)*1.15)),2)</f>
        <v>4.8600000000000003</v>
      </c>
      <c r="AF166">
        <f>ROUND(((((EV166*1.15)*1.1)*1.15)),2)</f>
        <v>1268.8499999999999</v>
      </c>
      <c r="AG166">
        <f t="shared" si="228"/>
        <v>0</v>
      </c>
      <c r="AH166">
        <f>(((EW166*1.15)*1.15))</f>
        <v>144.00702499999997</v>
      </c>
      <c r="AI166">
        <f>(((EX166*1.15)*1.15))</f>
        <v>0.40997499999999992</v>
      </c>
      <c r="AJ166">
        <f t="shared" si="229"/>
        <v>0</v>
      </c>
      <c r="AK166">
        <v>1340.19</v>
      </c>
      <c r="AL166">
        <v>377.85</v>
      </c>
      <c r="AM166">
        <v>90.13</v>
      </c>
      <c r="AN166">
        <v>3.34</v>
      </c>
      <c r="AO166">
        <v>872.21</v>
      </c>
      <c r="AP166">
        <v>0</v>
      </c>
      <c r="AQ166">
        <v>108.89</v>
      </c>
      <c r="AR166">
        <v>0.31</v>
      </c>
      <c r="AS166">
        <v>0</v>
      </c>
      <c r="AT166">
        <v>93</v>
      </c>
      <c r="AU166">
        <v>62</v>
      </c>
      <c r="AV166">
        <v>1</v>
      </c>
      <c r="AW166">
        <v>1</v>
      </c>
      <c r="AZ166">
        <v>1</v>
      </c>
      <c r="BA166">
        <v>48.96</v>
      </c>
      <c r="BB166">
        <v>14.22</v>
      </c>
      <c r="BC166">
        <v>9.56</v>
      </c>
      <c r="BD166" t="s">
        <v>3</v>
      </c>
      <c r="BE166" t="s">
        <v>3</v>
      </c>
      <c r="BF166" t="s">
        <v>3</v>
      </c>
      <c r="BG166" t="s">
        <v>3</v>
      </c>
      <c r="BH166">
        <v>0</v>
      </c>
      <c r="BI166">
        <v>1</v>
      </c>
      <c r="BJ166" t="s">
        <v>481</v>
      </c>
      <c r="BM166">
        <v>9001</v>
      </c>
      <c r="BN166">
        <v>0</v>
      </c>
      <c r="BO166" t="s">
        <v>17</v>
      </c>
      <c r="BP166">
        <v>1</v>
      </c>
      <c r="BQ166">
        <v>2</v>
      </c>
      <c r="BR166">
        <v>0</v>
      </c>
      <c r="BS166">
        <v>48.96</v>
      </c>
      <c r="BT166">
        <v>1</v>
      </c>
      <c r="BU166">
        <v>1</v>
      </c>
      <c r="BV166">
        <v>1</v>
      </c>
      <c r="BW166">
        <v>1</v>
      </c>
      <c r="BX166">
        <v>1</v>
      </c>
      <c r="BY166" t="s">
        <v>3</v>
      </c>
      <c r="BZ166">
        <v>93</v>
      </c>
      <c r="CA166">
        <v>62</v>
      </c>
      <c r="CB166" t="s">
        <v>3</v>
      </c>
      <c r="CE166">
        <v>0</v>
      </c>
      <c r="CF166">
        <v>0</v>
      </c>
      <c r="CG166">
        <v>0</v>
      </c>
      <c r="CM166">
        <v>0</v>
      </c>
      <c r="CN166" t="s">
        <v>1083</v>
      </c>
      <c r="CO166">
        <v>0</v>
      </c>
      <c r="CP166">
        <f t="shared" si="230"/>
        <v>863.18999999999994</v>
      </c>
      <c r="CQ166">
        <f t="shared" si="231"/>
        <v>3612.2460000000005</v>
      </c>
      <c r="CR166">
        <f t="shared" si="232"/>
        <v>1701.2808</v>
      </c>
      <c r="CS166">
        <f t="shared" si="233"/>
        <v>237.94560000000001</v>
      </c>
      <c r="CT166">
        <f t="shared" si="234"/>
        <v>62122.895999999993</v>
      </c>
      <c r="CU166">
        <f t="shared" si="235"/>
        <v>0</v>
      </c>
      <c r="CV166">
        <f t="shared" si="236"/>
        <v>144.00702499999997</v>
      </c>
      <c r="CW166">
        <f t="shared" si="237"/>
        <v>0.40997499999999992</v>
      </c>
      <c r="CX166">
        <f t="shared" si="238"/>
        <v>0</v>
      </c>
      <c r="CY166">
        <f t="shared" si="239"/>
        <v>742.3445999999999</v>
      </c>
      <c r="CZ166">
        <f t="shared" si="240"/>
        <v>494.89639999999991</v>
      </c>
      <c r="DC166" t="s">
        <v>3</v>
      </c>
      <c r="DD166" t="s">
        <v>3</v>
      </c>
      <c r="DE166" t="s">
        <v>93</v>
      </c>
      <c r="DF166" t="s">
        <v>117</v>
      </c>
      <c r="DG166" t="s">
        <v>117</v>
      </c>
      <c r="DH166" t="s">
        <v>3</v>
      </c>
      <c r="DI166" t="s">
        <v>93</v>
      </c>
      <c r="DJ166" t="s">
        <v>93</v>
      </c>
      <c r="DK166" t="s">
        <v>3</v>
      </c>
      <c r="DL166" t="s">
        <v>3</v>
      </c>
      <c r="DM166" t="s">
        <v>3</v>
      </c>
      <c r="DN166">
        <v>0</v>
      </c>
      <c r="DO166">
        <v>0</v>
      </c>
      <c r="DP166">
        <v>1</v>
      </c>
      <c r="DQ166">
        <v>1</v>
      </c>
      <c r="DU166">
        <v>1009</v>
      </c>
      <c r="DV166" t="s">
        <v>15</v>
      </c>
      <c r="DW166" t="s">
        <v>15</v>
      </c>
      <c r="DX166">
        <v>1000</v>
      </c>
      <c r="DZ166" t="s">
        <v>3</v>
      </c>
      <c r="EA166" t="s">
        <v>3</v>
      </c>
      <c r="EB166" t="s">
        <v>3</v>
      </c>
      <c r="EC166" t="s">
        <v>3</v>
      </c>
      <c r="EE166">
        <v>48890727</v>
      </c>
      <c r="EF166">
        <v>2</v>
      </c>
      <c r="EG166" t="s">
        <v>21</v>
      </c>
      <c r="EH166">
        <v>9</v>
      </c>
      <c r="EI166" t="s">
        <v>22</v>
      </c>
      <c r="EJ166">
        <v>1</v>
      </c>
      <c r="EK166">
        <v>9001</v>
      </c>
      <c r="EL166" t="s">
        <v>22</v>
      </c>
      <c r="EM166" t="s">
        <v>23</v>
      </c>
      <c r="EO166" t="s">
        <v>118</v>
      </c>
      <c r="EQ166">
        <v>768</v>
      </c>
      <c r="ER166">
        <v>1340.19</v>
      </c>
      <c r="ES166">
        <v>377.85</v>
      </c>
      <c r="ET166">
        <v>90.13</v>
      </c>
      <c r="EU166">
        <v>3.34</v>
      </c>
      <c r="EV166">
        <v>872.21</v>
      </c>
      <c r="EW166">
        <v>108.89</v>
      </c>
      <c r="EX166">
        <v>0.31</v>
      </c>
      <c r="EY166">
        <v>0</v>
      </c>
      <c r="FQ166">
        <v>0</v>
      </c>
      <c r="FR166">
        <f t="shared" si="241"/>
        <v>0</v>
      </c>
      <c r="FS166">
        <v>0</v>
      </c>
      <c r="FX166">
        <v>93</v>
      </c>
      <c r="FY166">
        <v>62</v>
      </c>
      <c r="GA166" t="s">
        <v>3</v>
      </c>
      <c r="GD166">
        <v>1</v>
      </c>
      <c r="GF166">
        <v>1073722807</v>
      </c>
      <c r="GG166">
        <v>2</v>
      </c>
      <c r="GH166">
        <v>1</v>
      </c>
      <c r="GI166">
        <v>4</v>
      </c>
      <c r="GJ166">
        <v>0</v>
      </c>
      <c r="GK166">
        <v>0</v>
      </c>
      <c r="GL166">
        <f t="shared" si="242"/>
        <v>0</v>
      </c>
      <c r="GM166">
        <f t="shared" si="243"/>
        <v>2100.4299999999998</v>
      </c>
      <c r="GN166">
        <f t="shared" si="244"/>
        <v>2100.4299999999998</v>
      </c>
      <c r="GO166">
        <f t="shared" si="245"/>
        <v>0</v>
      </c>
      <c r="GP166">
        <f t="shared" si="246"/>
        <v>0</v>
      </c>
      <c r="GR166">
        <v>0</v>
      </c>
      <c r="GS166">
        <v>3</v>
      </c>
      <c r="GT166">
        <v>0</v>
      </c>
      <c r="GU166" t="s">
        <v>3</v>
      </c>
      <c r="GV166">
        <f t="shared" si="247"/>
        <v>0</v>
      </c>
      <c r="GW166">
        <v>1</v>
      </c>
      <c r="GX166">
        <f t="shared" si="248"/>
        <v>0</v>
      </c>
      <c r="HA166">
        <v>0</v>
      </c>
      <c r="HB166">
        <v>0</v>
      </c>
      <c r="HC166">
        <f t="shared" si="249"/>
        <v>0</v>
      </c>
      <c r="HE166" t="s">
        <v>3</v>
      </c>
      <c r="HF166" t="s">
        <v>3</v>
      </c>
      <c r="HM166" t="s">
        <v>3</v>
      </c>
      <c r="HN166" t="s">
        <v>3</v>
      </c>
      <c r="HO166" t="s">
        <v>3</v>
      </c>
      <c r="HP166" t="s">
        <v>3</v>
      </c>
      <c r="HQ166" t="s">
        <v>3</v>
      </c>
      <c r="IK166">
        <v>0</v>
      </c>
    </row>
    <row r="167" spans="1:245" x14ac:dyDescent="0.2">
      <c r="A167">
        <v>17</v>
      </c>
      <c r="B167">
        <v>1</v>
      </c>
      <c r="C167">
        <f>ROW(SmtRes!A794)</f>
        <v>794</v>
      </c>
      <c r="D167">
        <f>ROW(EtalonRes!A794)</f>
        <v>794</v>
      </c>
      <c r="E167" t="s">
        <v>523</v>
      </c>
      <c r="F167" t="s">
        <v>465</v>
      </c>
      <c r="G167" t="s">
        <v>524</v>
      </c>
      <c r="H167" t="s">
        <v>15</v>
      </c>
      <c r="I167">
        <v>0.1406</v>
      </c>
      <c r="J167">
        <v>0</v>
      </c>
      <c r="K167">
        <v>0.1406</v>
      </c>
      <c r="O167">
        <f t="shared" si="215"/>
        <v>16818.73</v>
      </c>
      <c r="P167">
        <f t="shared" si="216"/>
        <v>303.17</v>
      </c>
      <c r="Q167">
        <f t="shared" si="217"/>
        <v>5580.06</v>
      </c>
      <c r="R167">
        <f t="shared" si="218"/>
        <v>180.77</v>
      </c>
      <c r="S167">
        <f t="shared" si="219"/>
        <v>10935.5</v>
      </c>
      <c r="T167">
        <f t="shared" si="220"/>
        <v>0</v>
      </c>
      <c r="U167">
        <f t="shared" si="221"/>
        <v>24.172654999999999</v>
      </c>
      <c r="V167">
        <f t="shared" si="222"/>
        <v>0.33469829999999995</v>
      </c>
      <c r="W167">
        <f t="shared" si="223"/>
        <v>0</v>
      </c>
      <c r="X167">
        <f t="shared" si="224"/>
        <v>10004.64</v>
      </c>
      <c r="Y167">
        <f t="shared" si="225"/>
        <v>5002.32</v>
      </c>
      <c r="AA167">
        <v>60075934</v>
      </c>
      <c r="AB167">
        <f t="shared" si="226"/>
        <v>4605.1000000000004</v>
      </c>
      <c r="AC167">
        <f t="shared" si="227"/>
        <v>225.55</v>
      </c>
      <c r="AD167">
        <f>ROUND((((((ET167*1.15)*1.15))-(((EU167*1.15)*1.15)))+AE167),2)</f>
        <v>2790.96</v>
      </c>
      <c r="AE167">
        <f>ROUND(((((EU167*1.15)*1.1)*1.15)),2)</f>
        <v>26.26</v>
      </c>
      <c r="AF167">
        <f>ROUND(((((EV167*1.15)*1.1)*1.15)),2)</f>
        <v>1588.59</v>
      </c>
      <c r="AG167">
        <f t="shared" si="228"/>
        <v>0</v>
      </c>
      <c r="AH167">
        <f>(((EW167*1.15)*1.15))</f>
        <v>171.92499999999998</v>
      </c>
      <c r="AI167">
        <f>(((EX167*1.15)*1.15))</f>
        <v>2.3804999999999996</v>
      </c>
      <c r="AJ167">
        <f t="shared" si="229"/>
        <v>0</v>
      </c>
      <c r="AK167">
        <v>3426.11</v>
      </c>
      <c r="AL167">
        <v>225.55</v>
      </c>
      <c r="AM167">
        <v>2108.56</v>
      </c>
      <c r="AN167">
        <v>18.05</v>
      </c>
      <c r="AO167">
        <v>1092</v>
      </c>
      <c r="AP167">
        <v>0</v>
      </c>
      <c r="AQ167">
        <v>130</v>
      </c>
      <c r="AR167">
        <v>1.8</v>
      </c>
      <c r="AS167">
        <v>0</v>
      </c>
      <c r="AT167">
        <v>90</v>
      </c>
      <c r="AU167">
        <v>45</v>
      </c>
      <c r="AV167">
        <v>1</v>
      </c>
      <c r="AW167">
        <v>1</v>
      </c>
      <c r="AZ167">
        <v>1</v>
      </c>
      <c r="BA167">
        <v>48.96</v>
      </c>
      <c r="BB167">
        <v>14.22</v>
      </c>
      <c r="BC167">
        <v>9.56</v>
      </c>
      <c r="BD167" t="s">
        <v>3</v>
      </c>
      <c r="BE167" t="s">
        <v>3</v>
      </c>
      <c r="BF167" t="s">
        <v>3</v>
      </c>
      <c r="BG167" t="s">
        <v>3</v>
      </c>
      <c r="BH167">
        <v>0</v>
      </c>
      <c r="BI167">
        <v>2</v>
      </c>
      <c r="BJ167" t="s">
        <v>467</v>
      </c>
      <c r="BM167">
        <v>138001</v>
      </c>
      <c r="BN167">
        <v>0</v>
      </c>
      <c r="BO167" t="s">
        <v>17</v>
      </c>
      <c r="BP167">
        <v>1</v>
      </c>
      <c r="BQ167">
        <v>26</v>
      </c>
      <c r="BR167">
        <v>0</v>
      </c>
      <c r="BS167">
        <v>48.96</v>
      </c>
      <c r="BT167">
        <v>1</v>
      </c>
      <c r="BU167">
        <v>1</v>
      </c>
      <c r="BV167">
        <v>1</v>
      </c>
      <c r="BW167">
        <v>1</v>
      </c>
      <c r="BX167">
        <v>1</v>
      </c>
      <c r="BY167" t="s">
        <v>3</v>
      </c>
      <c r="BZ167">
        <v>90</v>
      </c>
      <c r="CA167">
        <v>45</v>
      </c>
      <c r="CB167" t="s">
        <v>3</v>
      </c>
      <c r="CE167">
        <v>0</v>
      </c>
      <c r="CF167">
        <v>0</v>
      </c>
      <c r="CG167">
        <v>0</v>
      </c>
      <c r="CM167">
        <v>0</v>
      </c>
      <c r="CN167" t="s">
        <v>1083</v>
      </c>
      <c r="CO167">
        <v>0</v>
      </c>
      <c r="CP167">
        <f t="shared" si="230"/>
        <v>16818.73</v>
      </c>
      <c r="CQ167">
        <f t="shared" si="231"/>
        <v>2156.2580000000003</v>
      </c>
      <c r="CR167">
        <f t="shared" si="232"/>
        <v>39687.451200000003</v>
      </c>
      <c r="CS167">
        <f t="shared" si="233"/>
        <v>1285.6896000000002</v>
      </c>
      <c r="CT167">
        <f t="shared" si="234"/>
        <v>77777.366399999999</v>
      </c>
      <c r="CU167">
        <f t="shared" si="235"/>
        <v>0</v>
      </c>
      <c r="CV167">
        <f t="shared" si="236"/>
        <v>171.92499999999998</v>
      </c>
      <c r="CW167">
        <f t="shared" si="237"/>
        <v>2.3804999999999996</v>
      </c>
      <c r="CX167">
        <f t="shared" si="238"/>
        <v>0</v>
      </c>
      <c r="CY167">
        <f t="shared" si="239"/>
        <v>10004.643</v>
      </c>
      <c r="CZ167">
        <f t="shared" si="240"/>
        <v>5002.3215</v>
      </c>
      <c r="DC167" t="s">
        <v>3</v>
      </c>
      <c r="DD167" t="s">
        <v>3</v>
      </c>
      <c r="DE167" t="s">
        <v>93</v>
      </c>
      <c r="DF167" t="s">
        <v>117</v>
      </c>
      <c r="DG167" t="s">
        <v>117</v>
      </c>
      <c r="DH167" t="s">
        <v>3</v>
      </c>
      <c r="DI167" t="s">
        <v>93</v>
      </c>
      <c r="DJ167" t="s">
        <v>93</v>
      </c>
      <c r="DK167" t="s">
        <v>3</v>
      </c>
      <c r="DL167" t="s">
        <v>3</v>
      </c>
      <c r="DM167" t="s">
        <v>3</v>
      </c>
      <c r="DN167">
        <v>0</v>
      </c>
      <c r="DO167">
        <v>0</v>
      </c>
      <c r="DP167">
        <v>1</v>
      </c>
      <c r="DQ167">
        <v>1</v>
      </c>
      <c r="DU167">
        <v>1009</v>
      </c>
      <c r="DV167" t="s">
        <v>15</v>
      </c>
      <c r="DW167" t="s">
        <v>15</v>
      </c>
      <c r="DX167">
        <v>1000</v>
      </c>
      <c r="DZ167" t="s">
        <v>3</v>
      </c>
      <c r="EA167" t="s">
        <v>3</v>
      </c>
      <c r="EB167" t="s">
        <v>3</v>
      </c>
      <c r="EC167" t="s">
        <v>3</v>
      </c>
      <c r="EE167">
        <v>48890648</v>
      </c>
      <c r="EF167">
        <v>26</v>
      </c>
      <c r="EG167" t="s">
        <v>45</v>
      </c>
      <c r="EH167">
        <v>80</v>
      </c>
      <c r="EI167" t="s">
        <v>379</v>
      </c>
      <c r="EJ167">
        <v>2</v>
      </c>
      <c r="EK167">
        <v>138001</v>
      </c>
      <c r="EL167" t="s">
        <v>379</v>
      </c>
      <c r="EM167" t="s">
        <v>380</v>
      </c>
      <c r="EO167" t="s">
        <v>118</v>
      </c>
      <c r="EQ167">
        <v>768</v>
      </c>
      <c r="ER167">
        <v>3426.11</v>
      </c>
      <c r="ES167">
        <v>225.55</v>
      </c>
      <c r="ET167">
        <v>2108.56</v>
      </c>
      <c r="EU167">
        <v>18.05</v>
      </c>
      <c r="EV167">
        <v>1092</v>
      </c>
      <c r="EW167">
        <v>130</v>
      </c>
      <c r="EX167">
        <v>1.8</v>
      </c>
      <c r="EY167">
        <v>0</v>
      </c>
      <c r="FQ167">
        <v>0</v>
      </c>
      <c r="FR167">
        <f t="shared" si="241"/>
        <v>0</v>
      </c>
      <c r="FS167">
        <v>0</v>
      </c>
      <c r="FX167">
        <v>90</v>
      </c>
      <c r="FY167">
        <v>45</v>
      </c>
      <c r="GA167" t="s">
        <v>3</v>
      </c>
      <c r="GD167">
        <v>1</v>
      </c>
      <c r="GF167">
        <v>655341072</v>
      </c>
      <c r="GG167">
        <v>2</v>
      </c>
      <c r="GH167">
        <v>1</v>
      </c>
      <c r="GI167">
        <v>4</v>
      </c>
      <c r="GJ167">
        <v>0</v>
      </c>
      <c r="GK167">
        <v>0</v>
      </c>
      <c r="GL167">
        <f t="shared" si="242"/>
        <v>0</v>
      </c>
      <c r="GM167">
        <f t="shared" si="243"/>
        <v>31825.69</v>
      </c>
      <c r="GN167">
        <f t="shared" si="244"/>
        <v>0</v>
      </c>
      <c r="GO167">
        <f t="shared" si="245"/>
        <v>31825.69</v>
      </c>
      <c r="GP167">
        <f t="shared" si="246"/>
        <v>0</v>
      </c>
      <c r="GR167">
        <v>0</v>
      </c>
      <c r="GS167">
        <v>3</v>
      </c>
      <c r="GT167">
        <v>0</v>
      </c>
      <c r="GU167" t="s">
        <v>3</v>
      </c>
      <c r="GV167">
        <f t="shared" si="247"/>
        <v>0</v>
      </c>
      <c r="GW167">
        <v>1</v>
      </c>
      <c r="GX167">
        <f t="shared" si="248"/>
        <v>0</v>
      </c>
      <c r="HA167">
        <v>0</v>
      </c>
      <c r="HB167">
        <v>0</v>
      </c>
      <c r="HC167">
        <f t="shared" si="249"/>
        <v>0</v>
      </c>
      <c r="HE167" t="s">
        <v>3</v>
      </c>
      <c r="HF167" t="s">
        <v>3</v>
      </c>
      <c r="HM167" t="s">
        <v>3</v>
      </c>
      <c r="HN167" t="s">
        <v>3</v>
      </c>
      <c r="HO167" t="s">
        <v>3</v>
      </c>
      <c r="HP167" t="s">
        <v>3</v>
      </c>
      <c r="HQ167" t="s">
        <v>3</v>
      </c>
      <c r="IK167">
        <v>0</v>
      </c>
    </row>
    <row r="168" spans="1:245" x14ac:dyDescent="0.2">
      <c r="A168">
        <v>17</v>
      </c>
      <c r="B168">
        <v>1</v>
      </c>
      <c r="E168" t="s">
        <v>525</v>
      </c>
      <c r="F168" t="s">
        <v>469</v>
      </c>
      <c r="G168" t="s">
        <v>470</v>
      </c>
      <c r="H168" t="s">
        <v>15</v>
      </c>
      <c r="I168">
        <v>0.126</v>
      </c>
      <c r="J168">
        <v>0</v>
      </c>
      <c r="K168">
        <v>0.126</v>
      </c>
      <c r="O168">
        <f t="shared" si="215"/>
        <v>9135</v>
      </c>
      <c r="P168">
        <f t="shared" si="216"/>
        <v>9135</v>
      </c>
      <c r="Q168">
        <f t="shared" si="217"/>
        <v>0</v>
      </c>
      <c r="R168">
        <f t="shared" si="218"/>
        <v>0</v>
      </c>
      <c r="S168">
        <f t="shared" si="219"/>
        <v>0</v>
      </c>
      <c r="T168">
        <f t="shared" si="220"/>
        <v>0</v>
      </c>
      <c r="U168">
        <f t="shared" si="221"/>
        <v>0</v>
      </c>
      <c r="V168">
        <f t="shared" si="222"/>
        <v>0</v>
      </c>
      <c r="W168">
        <f t="shared" si="223"/>
        <v>0</v>
      </c>
      <c r="X168">
        <f t="shared" si="224"/>
        <v>0</v>
      </c>
      <c r="Y168">
        <f t="shared" si="225"/>
        <v>0</v>
      </c>
      <c r="AA168">
        <v>60075934</v>
      </c>
      <c r="AB168">
        <f t="shared" si="226"/>
        <v>7583.68</v>
      </c>
      <c r="AC168">
        <f t="shared" si="227"/>
        <v>7583.68</v>
      </c>
      <c r="AD168">
        <f>ROUND((((ET168)-(EU168))+AE168),2)</f>
        <v>0</v>
      </c>
      <c r="AE168">
        <f>ROUND((EU168),2)</f>
        <v>0</v>
      </c>
      <c r="AF168">
        <f>ROUND((EV168),2)</f>
        <v>0</v>
      </c>
      <c r="AG168">
        <f t="shared" si="228"/>
        <v>0</v>
      </c>
      <c r="AH168">
        <f>(EW168)</f>
        <v>0</v>
      </c>
      <c r="AI168">
        <f>(EX168)</f>
        <v>0</v>
      </c>
      <c r="AJ168">
        <f t="shared" si="229"/>
        <v>0</v>
      </c>
      <c r="AK168">
        <v>7583.68</v>
      </c>
      <c r="AL168">
        <v>7583.68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1</v>
      </c>
      <c r="AW168">
        <v>1</v>
      </c>
      <c r="AZ168">
        <v>1</v>
      </c>
      <c r="BA168">
        <v>1</v>
      </c>
      <c r="BB168">
        <v>1</v>
      </c>
      <c r="BC168">
        <v>9.56</v>
      </c>
      <c r="BD168" t="s">
        <v>3</v>
      </c>
      <c r="BE168" t="s">
        <v>3</v>
      </c>
      <c r="BF168" t="s">
        <v>3</v>
      </c>
      <c r="BG168" t="s">
        <v>3</v>
      </c>
      <c r="BH168">
        <v>3</v>
      </c>
      <c r="BI168">
        <v>1</v>
      </c>
      <c r="BJ168" t="s">
        <v>471</v>
      </c>
      <c r="BM168">
        <v>500001</v>
      </c>
      <c r="BN168">
        <v>0</v>
      </c>
      <c r="BO168" t="s">
        <v>17</v>
      </c>
      <c r="BP168">
        <v>1</v>
      </c>
      <c r="BQ168">
        <v>26</v>
      </c>
      <c r="BR168">
        <v>0</v>
      </c>
      <c r="BS168">
        <v>1</v>
      </c>
      <c r="BT168">
        <v>1</v>
      </c>
      <c r="BU168">
        <v>1</v>
      </c>
      <c r="BV168">
        <v>1</v>
      </c>
      <c r="BW168">
        <v>1</v>
      </c>
      <c r="BX168">
        <v>1</v>
      </c>
      <c r="BY168" t="s">
        <v>3</v>
      </c>
      <c r="BZ168">
        <v>0</v>
      </c>
      <c r="CA168">
        <v>0</v>
      </c>
      <c r="CB168" t="s">
        <v>3</v>
      </c>
      <c r="CE168">
        <v>0</v>
      </c>
      <c r="CF168">
        <v>0</v>
      </c>
      <c r="CG168">
        <v>0</v>
      </c>
      <c r="CM168">
        <v>0</v>
      </c>
      <c r="CN168" t="s">
        <v>3</v>
      </c>
      <c r="CO168">
        <v>0</v>
      </c>
      <c r="CP168">
        <f t="shared" si="230"/>
        <v>9135</v>
      </c>
      <c r="CQ168">
        <f t="shared" si="231"/>
        <v>72499.980800000005</v>
      </c>
      <c r="CR168">
        <f t="shared" si="232"/>
        <v>0</v>
      </c>
      <c r="CS168">
        <f t="shared" si="233"/>
        <v>0</v>
      </c>
      <c r="CT168">
        <f t="shared" si="234"/>
        <v>0</v>
      </c>
      <c r="CU168">
        <f t="shared" si="235"/>
        <v>0</v>
      </c>
      <c r="CV168">
        <f t="shared" si="236"/>
        <v>0</v>
      </c>
      <c r="CW168">
        <f t="shared" si="237"/>
        <v>0</v>
      </c>
      <c r="CX168">
        <f t="shared" si="238"/>
        <v>0</v>
      </c>
      <c r="CY168">
        <f t="shared" si="239"/>
        <v>0</v>
      </c>
      <c r="CZ168">
        <f t="shared" si="240"/>
        <v>0</v>
      </c>
      <c r="DC168" t="s">
        <v>3</v>
      </c>
      <c r="DD168" t="s">
        <v>3</v>
      </c>
      <c r="DE168" t="s">
        <v>3</v>
      </c>
      <c r="DF168" t="s">
        <v>3</v>
      </c>
      <c r="DG168" t="s">
        <v>3</v>
      </c>
      <c r="DH168" t="s">
        <v>3</v>
      </c>
      <c r="DI168" t="s">
        <v>3</v>
      </c>
      <c r="DJ168" t="s">
        <v>3</v>
      </c>
      <c r="DK168" t="s">
        <v>3</v>
      </c>
      <c r="DL168" t="s">
        <v>3</v>
      </c>
      <c r="DM168" t="s">
        <v>3</v>
      </c>
      <c r="DN168">
        <v>0</v>
      </c>
      <c r="DO168">
        <v>0</v>
      </c>
      <c r="DP168">
        <v>1</v>
      </c>
      <c r="DQ168">
        <v>1</v>
      </c>
      <c r="DU168">
        <v>1009</v>
      </c>
      <c r="DV168" t="s">
        <v>15</v>
      </c>
      <c r="DW168" t="s">
        <v>15</v>
      </c>
      <c r="DX168">
        <v>1000</v>
      </c>
      <c r="DZ168" t="s">
        <v>3</v>
      </c>
      <c r="EA168" t="s">
        <v>3</v>
      </c>
      <c r="EB168" t="s">
        <v>3</v>
      </c>
      <c r="EC168" t="s">
        <v>3</v>
      </c>
      <c r="EE168">
        <v>48890661</v>
      </c>
      <c r="EF168">
        <v>26</v>
      </c>
      <c r="EG168" t="s">
        <v>45</v>
      </c>
      <c r="EH168">
        <v>0</v>
      </c>
      <c r="EI168" t="s">
        <v>3</v>
      </c>
      <c r="EJ168">
        <v>1</v>
      </c>
      <c r="EK168">
        <v>500001</v>
      </c>
      <c r="EL168" t="s">
        <v>124</v>
      </c>
      <c r="EM168" t="s">
        <v>125</v>
      </c>
      <c r="EO168" t="s">
        <v>3</v>
      </c>
      <c r="EQ168">
        <v>0</v>
      </c>
      <c r="ER168">
        <v>7583.68</v>
      </c>
      <c r="ES168">
        <v>7583.68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5</v>
      </c>
      <c r="FC168">
        <v>0</v>
      </c>
      <c r="FD168">
        <v>18</v>
      </c>
      <c r="FF168">
        <v>72500</v>
      </c>
      <c r="FQ168">
        <v>0</v>
      </c>
      <c r="FR168">
        <f t="shared" si="241"/>
        <v>0</v>
      </c>
      <c r="FS168">
        <v>0</v>
      </c>
      <c r="FX168">
        <v>0</v>
      </c>
      <c r="FY168">
        <v>0</v>
      </c>
      <c r="GA168" t="s">
        <v>472</v>
      </c>
      <c r="GD168">
        <v>1</v>
      </c>
      <c r="GF168">
        <v>69734422</v>
      </c>
      <c r="GG168">
        <v>2</v>
      </c>
      <c r="GH168">
        <v>3</v>
      </c>
      <c r="GI168">
        <v>4</v>
      </c>
      <c r="GJ168">
        <v>0</v>
      </c>
      <c r="GK168">
        <v>0</v>
      </c>
      <c r="GL168">
        <f t="shared" si="242"/>
        <v>0</v>
      </c>
      <c r="GM168">
        <f t="shared" si="243"/>
        <v>9135</v>
      </c>
      <c r="GN168">
        <f t="shared" si="244"/>
        <v>9135</v>
      </c>
      <c r="GO168">
        <f t="shared" si="245"/>
        <v>0</v>
      </c>
      <c r="GP168">
        <f t="shared" si="246"/>
        <v>0</v>
      </c>
      <c r="GR168">
        <v>1</v>
      </c>
      <c r="GS168">
        <v>1</v>
      </c>
      <c r="GT168">
        <v>0</v>
      </c>
      <c r="GU168" t="s">
        <v>3</v>
      </c>
      <c r="GV168">
        <f t="shared" si="247"/>
        <v>0</v>
      </c>
      <c r="GW168">
        <v>1</v>
      </c>
      <c r="GX168">
        <f t="shared" si="248"/>
        <v>0</v>
      </c>
      <c r="HA168">
        <v>0</v>
      </c>
      <c r="HB168">
        <v>0</v>
      </c>
      <c r="HC168">
        <f t="shared" si="249"/>
        <v>0</v>
      </c>
      <c r="HE168" t="s">
        <v>127</v>
      </c>
      <c r="HF168" t="s">
        <v>127</v>
      </c>
      <c r="HM168" t="s">
        <v>3</v>
      </c>
      <c r="HN168" t="s">
        <v>3</v>
      </c>
      <c r="HO168" t="s">
        <v>3</v>
      </c>
      <c r="HP168" t="s">
        <v>3</v>
      </c>
      <c r="HQ168" t="s">
        <v>3</v>
      </c>
      <c r="IK168">
        <v>0</v>
      </c>
    </row>
    <row r="169" spans="1:245" x14ac:dyDescent="0.2">
      <c r="A169">
        <v>17</v>
      </c>
      <c r="B169">
        <v>1</v>
      </c>
      <c r="E169" t="s">
        <v>526</v>
      </c>
      <c r="F169" t="s">
        <v>474</v>
      </c>
      <c r="G169" t="s">
        <v>434</v>
      </c>
      <c r="H169" t="s">
        <v>15</v>
      </c>
      <c r="I169">
        <v>2.3E-2</v>
      </c>
      <c r="J169">
        <v>0</v>
      </c>
      <c r="K169">
        <v>2.3E-2</v>
      </c>
      <c r="O169">
        <f t="shared" si="215"/>
        <v>1564</v>
      </c>
      <c r="P169">
        <f t="shared" si="216"/>
        <v>1564</v>
      </c>
      <c r="Q169">
        <f t="shared" si="217"/>
        <v>0</v>
      </c>
      <c r="R169">
        <f t="shared" si="218"/>
        <v>0</v>
      </c>
      <c r="S169">
        <f t="shared" si="219"/>
        <v>0</v>
      </c>
      <c r="T169">
        <f t="shared" si="220"/>
        <v>0</v>
      </c>
      <c r="U169">
        <f t="shared" si="221"/>
        <v>0</v>
      </c>
      <c r="V169">
        <f t="shared" si="222"/>
        <v>0</v>
      </c>
      <c r="W169">
        <f t="shared" si="223"/>
        <v>0</v>
      </c>
      <c r="X169">
        <f t="shared" si="224"/>
        <v>0</v>
      </c>
      <c r="Y169">
        <f t="shared" si="225"/>
        <v>0</v>
      </c>
      <c r="AA169">
        <v>60075934</v>
      </c>
      <c r="AB169">
        <f t="shared" si="226"/>
        <v>7112.97</v>
      </c>
      <c r="AC169">
        <f t="shared" si="227"/>
        <v>7112.97</v>
      </c>
      <c r="AD169">
        <f>ROUND((((ET169)-(EU169))+AE169),2)</f>
        <v>0</v>
      </c>
      <c r="AE169">
        <f>ROUND((EU169),2)</f>
        <v>0</v>
      </c>
      <c r="AF169">
        <f>ROUND((EV169),2)</f>
        <v>0</v>
      </c>
      <c r="AG169">
        <f t="shared" si="228"/>
        <v>0</v>
      </c>
      <c r="AH169">
        <f>(EW169)</f>
        <v>0</v>
      </c>
      <c r="AI169">
        <f>(EX169)</f>
        <v>0</v>
      </c>
      <c r="AJ169">
        <f t="shared" si="229"/>
        <v>0</v>
      </c>
      <c r="AK169">
        <v>7112.97</v>
      </c>
      <c r="AL169">
        <v>7112.97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1</v>
      </c>
      <c r="AW169">
        <v>1</v>
      </c>
      <c r="AZ169">
        <v>1</v>
      </c>
      <c r="BA169">
        <v>1</v>
      </c>
      <c r="BB169">
        <v>1</v>
      </c>
      <c r="BC169">
        <v>9.56</v>
      </c>
      <c r="BD169" t="s">
        <v>3</v>
      </c>
      <c r="BE169" t="s">
        <v>3</v>
      </c>
      <c r="BF169" t="s">
        <v>3</v>
      </c>
      <c r="BG169" t="s">
        <v>3</v>
      </c>
      <c r="BH169">
        <v>3</v>
      </c>
      <c r="BI169">
        <v>1</v>
      </c>
      <c r="BJ169" t="s">
        <v>475</v>
      </c>
      <c r="BM169">
        <v>500001</v>
      </c>
      <c r="BN169">
        <v>0</v>
      </c>
      <c r="BO169" t="s">
        <v>17</v>
      </c>
      <c r="BP169">
        <v>1</v>
      </c>
      <c r="BQ169">
        <v>26</v>
      </c>
      <c r="BR169">
        <v>0</v>
      </c>
      <c r="BS169">
        <v>1</v>
      </c>
      <c r="BT169">
        <v>1</v>
      </c>
      <c r="BU169">
        <v>1</v>
      </c>
      <c r="BV169">
        <v>1</v>
      </c>
      <c r="BW169">
        <v>1</v>
      </c>
      <c r="BX169">
        <v>1</v>
      </c>
      <c r="BY169" t="s">
        <v>3</v>
      </c>
      <c r="BZ169">
        <v>0</v>
      </c>
      <c r="CA169">
        <v>0</v>
      </c>
      <c r="CB169" t="s">
        <v>3</v>
      </c>
      <c r="CE169">
        <v>0</v>
      </c>
      <c r="CF169">
        <v>0</v>
      </c>
      <c r="CG169">
        <v>0</v>
      </c>
      <c r="CM169">
        <v>0</v>
      </c>
      <c r="CN169" t="s">
        <v>3</v>
      </c>
      <c r="CO169">
        <v>0</v>
      </c>
      <c r="CP169">
        <f t="shared" si="230"/>
        <v>1564</v>
      </c>
      <c r="CQ169">
        <f t="shared" si="231"/>
        <v>67999.993200000012</v>
      </c>
      <c r="CR169">
        <f t="shared" si="232"/>
        <v>0</v>
      </c>
      <c r="CS169">
        <f t="shared" si="233"/>
        <v>0</v>
      </c>
      <c r="CT169">
        <f t="shared" si="234"/>
        <v>0</v>
      </c>
      <c r="CU169">
        <f t="shared" si="235"/>
        <v>0</v>
      </c>
      <c r="CV169">
        <f t="shared" si="236"/>
        <v>0</v>
      </c>
      <c r="CW169">
        <f t="shared" si="237"/>
        <v>0</v>
      </c>
      <c r="CX169">
        <f t="shared" si="238"/>
        <v>0</v>
      </c>
      <c r="CY169">
        <f t="shared" si="239"/>
        <v>0</v>
      </c>
      <c r="CZ169">
        <f t="shared" si="240"/>
        <v>0</v>
      </c>
      <c r="DC169" t="s">
        <v>3</v>
      </c>
      <c r="DD169" t="s">
        <v>3</v>
      </c>
      <c r="DE169" t="s">
        <v>3</v>
      </c>
      <c r="DF169" t="s">
        <v>3</v>
      </c>
      <c r="DG169" t="s">
        <v>3</v>
      </c>
      <c r="DH169" t="s">
        <v>3</v>
      </c>
      <c r="DI169" t="s">
        <v>3</v>
      </c>
      <c r="DJ169" t="s">
        <v>3</v>
      </c>
      <c r="DK169" t="s">
        <v>3</v>
      </c>
      <c r="DL169" t="s">
        <v>3</v>
      </c>
      <c r="DM169" t="s">
        <v>3</v>
      </c>
      <c r="DN169">
        <v>0</v>
      </c>
      <c r="DO169">
        <v>0</v>
      </c>
      <c r="DP169">
        <v>1</v>
      </c>
      <c r="DQ169">
        <v>1</v>
      </c>
      <c r="DU169">
        <v>1009</v>
      </c>
      <c r="DV169" t="s">
        <v>15</v>
      </c>
      <c r="DW169" t="s">
        <v>15</v>
      </c>
      <c r="DX169">
        <v>1000</v>
      </c>
      <c r="DZ169" t="s">
        <v>3</v>
      </c>
      <c r="EA169" t="s">
        <v>3</v>
      </c>
      <c r="EB169" t="s">
        <v>3</v>
      </c>
      <c r="EC169" t="s">
        <v>3</v>
      </c>
      <c r="EE169">
        <v>48890661</v>
      </c>
      <c r="EF169">
        <v>26</v>
      </c>
      <c r="EG169" t="s">
        <v>45</v>
      </c>
      <c r="EH169">
        <v>0</v>
      </c>
      <c r="EI169" t="s">
        <v>3</v>
      </c>
      <c r="EJ169">
        <v>1</v>
      </c>
      <c r="EK169">
        <v>500001</v>
      </c>
      <c r="EL169" t="s">
        <v>124</v>
      </c>
      <c r="EM169" t="s">
        <v>125</v>
      </c>
      <c r="EO169" t="s">
        <v>3</v>
      </c>
      <c r="EQ169">
        <v>0</v>
      </c>
      <c r="ER169">
        <v>7112.97</v>
      </c>
      <c r="ES169">
        <v>7112.97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5</v>
      </c>
      <c r="FC169">
        <v>0</v>
      </c>
      <c r="FD169">
        <v>18</v>
      </c>
      <c r="FF169">
        <v>68000</v>
      </c>
      <c r="FQ169">
        <v>0</v>
      </c>
      <c r="FR169">
        <f t="shared" si="241"/>
        <v>0</v>
      </c>
      <c r="FS169">
        <v>0</v>
      </c>
      <c r="FX169">
        <v>0</v>
      </c>
      <c r="FY169">
        <v>0</v>
      </c>
      <c r="GA169" t="s">
        <v>436</v>
      </c>
      <c r="GD169">
        <v>1</v>
      </c>
      <c r="GF169">
        <v>2137900093</v>
      </c>
      <c r="GG169">
        <v>2</v>
      </c>
      <c r="GH169">
        <v>3</v>
      </c>
      <c r="GI169">
        <v>4</v>
      </c>
      <c r="GJ169">
        <v>0</v>
      </c>
      <c r="GK169">
        <v>0</v>
      </c>
      <c r="GL169">
        <f t="shared" si="242"/>
        <v>0</v>
      </c>
      <c r="GM169">
        <f t="shared" si="243"/>
        <v>1564</v>
      </c>
      <c r="GN169">
        <f t="shared" si="244"/>
        <v>1564</v>
      </c>
      <c r="GO169">
        <f t="shared" si="245"/>
        <v>0</v>
      </c>
      <c r="GP169">
        <f t="shared" si="246"/>
        <v>0</v>
      </c>
      <c r="GR169">
        <v>1</v>
      </c>
      <c r="GS169">
        <v>1</v>
      </c>
      <c r="GT169">
        <v>0</v>
      </c>
      <c r="GU169" t="s">
        <v>3</v>
      </c>
      <c r="GV169">
        <f t="shared" si="247"/>
        <v>0</v>
      </c>
      <c r="GW169">
        <v>1</v>
      </c>
      <c r="GX169">
        <f t="shared" si="248"/>
        <v>0</v>
      </c>
      <c r="HA169">
        <v>0</v>
      </c>
      <c r="HB169">
        <v>0</v>
      </c>
      <c r="HC169">
        <f t="shared" si="249"/>
        <v>0</v>
      </c>
      <c r="HE169" t="s">
        <v>127</v>
      </c>
      <c r="HF169" t="s">
        <v>127</v>
      </c>
      <c r="HM169" t="s">
        <v>3</v>
      </c>
      <c r="HN169" t="s">
        <v>3</v>
      </c>
      <c r="HO169" t="s">
        <v>3</v>
      </c>
      <c r="HP169" t="s">
        <v>3</v>
      </c>
      <c r="HQ169" t="s">
        <v>3</v>
      </c>
      <c r="IK169">
        <v>0</v>
      </c>
    </row>
    <row r="170" spans="1:245" x14ac:dyDescent="0.2">
      <c r="A170">
        <v>17</v>
      </c>
      <c r="B170">
        <v>1</v>
      </c>
      <c r="C170">
        <f>ROW(SmtRes!A809)</f>
        <v>809</v>
      </c>
      <c r="D170">
        <f>ROW(EtalonRes!A809)</f>
        <v>809</v>
      </c>
      <c r="E170" t="s">
        <v>527</v>
      </c>
      <c r="F170" t="s">
        <v>479</v>
      </c>
      <c r="G170" t="s">
        <v>528</v>
      </c>
      <c r="H170" t="s">
        <v>15</v>
      </c>
      <c r="I170">
        <v>0.1406</v>
      </c>
      <c r="J170">
        <v>0</v>
      </c>
      <c r="K170">
        <v>0.1406</v>
      </c>
      <c r="O170">
        <f t="shared" si="215"/>
        <v>9481.56</v>
      </c>
      <c r="P170">
        <f t="shared" si="216"/>
        <v>507.88</v>
      </c>
      <c r="Q170">
        <f t="shared" si="217"/>
        <v>239.2</v>
      </c>
      <c r="R170">
        <f t="shared" si="218"/>
        <v>33.46</v>
      </c>
      <c r="S170">
        <f t="shared" si="219"/>
        <v>8734.48</v>
      </c>
      <c r="T170">
        <f t="shared" si="220"/>
        <v>0</v>
      </c>
      <c r="U170">
        <f t="shared" si="221"/>
        <v>20.247387714999995</v>
      </c>
      <c r="V170">
        <f t="shared" si="222"/>
        <v>5.7642484999999993E-2</v>
      </c>
      <c r="W170">
        <f t="shared" si="223"/>
        <v>0</v>
      </c>
      <c r="X170">
        <f t="shared" si="224"/>
        <v>8154.18</v>
      </c>
      <c r="Y170">
        <f t="shared" si="225"/>
        <v>5436.12</v>
      </c>
      <c r="AA170">
        <v>60075934</v>
      </c>
      <c r="AB170">
        <f t="shared" si="226"/>
        <v>1766.34</v>
      </c>
      <c r="AC170">
        <f t="shared" si="227"/>
        <v>377.85</v>
      </c>
      <c r="AD170">
        <f>ROUND((((((ET170*1.15)*1.15))-(((EU170*1.15)*1.15)))+AE170),2)</f>
        <v>119.64</v>
      </c>
      <c r="AE170">
        <f>ROUND(((((EU170*1.15)*1.1)*1.15)),2)</f>
        <v>4.8600000000000003</v>
      </c>
      <c r="AF170">
        <f>ROUND(((((EV170*1.15)*1.1)*1.15)),2)</f>
        <v>1268.8499999999999</v>
      </c>
      <c r="AG170">
        <f t="shared" si="228"/>
        <v>0</v>
      </c>
      <c r="AH170">
        <f>(((EW170*1.15)*1.15))</f>
        <v>144.00702499999997</v>
      </c>
      <c r="AI170">
        <f>(((EX170*1.15)*1.15))</f>
        <v>0.40997499999999992</v>
      </c>
      <c r="AJ170">
        <f t="shared" si="229"/>
        <v>0</v>
      </c>
      <c r="AK170">
        <v>1340.19</v>
      </c>
      <c r="AL170">
        <v>377.85</v>
      </c>
      <c r="AM170">
        <v>90.13</v>
      </c>
      <c r="AN170">
        <v>3.34</v>
      </c>
      <c r="AO170">
        <v>872.21</v>
      </c>
      <c r="AP170">
        <v>0</v>
      </c>
      <c r="AQ170">
        <v>108.89</v>
      </c>
      <c r="AR170">
        <v>0.31</v>
      </c>
      <c r="AS170">
        <v>0</v>
      </c>
      <c r="AT170">
        <v>93</v>
      </c>
      <c r="AU170">
        <v>62</v>
      </c>
      <c r="AV170">
        <v>1</v>
      </c>
      <c r="AW170">
        <v>1</v>
      </c>
      <c r="AZ170">
        <v>1</v>
      </c>
      <c r="BA170">
        <v>48.96</v>
      </c>
      <c r="BB170">
        <v>14.22</v>
      </c>
      <c r="BC170">
        <v>9.56</v>
      </c>
      <c r="BD170" t="s">
        <v>3</v>
      </c>
      <c r="BE170" t="s">
        <v>3</v>
      </c>
      <c r="BF170" t="s">
        <v>3</v>
      </c>
      <c r="BG170" t="s">
        <v>3</v>
      </c>
      <c r="BH170">
        <v>0</v>
      </c>
      <c r="BI170">
        <v>1</v>
      </c>
      <c r="BJ170" t="s">
        <v>481</v>
      </c>
      <c r="BM170">
        <v>9001</v>
      </c>
      <c r="BN170">
        <v>0</v>
      </c>
      <c r="BO170" t="s">
        <v>17</v>
      </c>
      <c r="BP170">
        <v>1</v>
      </c>
      <c r="BQ170">
        <v>2</v>
      </c>
      <c r="BR170">
        <v>0</v>
      </c>
      <c r="BS170">
        <v>48.96</v>
      </c>
      <c r="BT170">
        <v>1</v>
      </c>
      <c r="BU170">
        <v>1</v>
      </c>
      <c r="BV170">
        <v>1</v>
      </c>
      <c r="BW170">
        <v>1</v>
      </c>
      <c r="BX170">
        <v>1</v>
      </c>
      <c r="BY170" t="s">
        <v>3</v>
      </c>
      <c r="BZ170">
        <v>93</v>
      </c>
      <c r="CA170">
        <v>62</v>
      </c>
      <c r="CB170" t="s">
        <v>3</v>
      </c>
      <c r="CE170">
        <v>0</v>
      </c>
      <c r="CF170">
        <v>0</v>
      </c>
      <c r="CG170">
        <v>0</v>
      </c>
      <c r="CM170">
        <v>0</v>
      </c>
      <c r="CN170" t="s">
        <v>1083</v>
      </c>
      <c r="CO170">
        <v>0</v>
      </c>
      <c r="CP170">
        <f t="shared" si="230"/>
        <v>9481.56</v>
      </c>
      <c r="CQ170">
        <f t="shared" si="231"/>
        <v>3612.2460000000005</v>
      </c>
      <c r="CR170">
        <f t="shared" si="232"/>
        <v>1701.2808</v>
      </c>
      <c r="CS170">
        <f t="shared" si="233"/>
        <v>237.94560000000001</v>
      </c>
      <c r="CT170">
        <f t="shared" si="234"/>
        <v>62122.895999999993</v>
      </c>
      <c r="CU170">
        <f t="shared" si="235"/>
        <v>0</v>
      </c>
      <c r="CV170">
        <f t="shared" si="236"/>
        <v>144.00702499999997</v>
      </c>
      <c r="CW170">
        <f t="shared" si="237"/>
        <v>0.40997499999999992</v>
      </c>
      <c r="CX170">
        <f t="shared" si="238"/>
        <v>0</v>
      </c>
      <c r="CY170">
        <f t="shared" si="239"/>
        <v>8154.1841999999997</v>
      </c>
      <c r="CZ170">
        <f t="shared" si="240"/>
        <v>5436.1227999999992</v>
      </c>
      <c r="DC170" t="s">
        <v>3</v>
      </c>
      <c r="DD170" t="s">
        <v>3</v>
      </c>
      <c r="DE170" t="s">
        <v>93</v>
      </c>
      <c r="DF170" t="s">
        <v>117</v>
      </c>
      <c r="DG170" t="s">
        <v>117</v>
      </c>
      <c r="DH170" t="s">
        <v>3</v>
      </c>
      <c r="DI170" t="s">
        <v>93</v>
      </c>
      <c r="DJ170" t="s">
        <v>93</v>
      </c>
      <c r="DK170" t="s">
        <v>3</v>
      </c>
      <c r="DL170" t="s">
        <v>3</v>
      </c>
      <c r="DM170" t="s">
        <v>3</v>
      </c>
      <c r="DN170">
        <v>0</v>
      </c>
      <c r="DO170">
        <v>0</v>
      </c>
      <c r="DP170">
        <v>1</v>
      </c>
      <c r="DQ170">
        <v>1</v>
      </c>
      <c r="DU170">
        <v>1009</v>
      </c>
      <c r="DV170" t="s">
        <v>15</v>
      </c>
      <c r="DW170" t="s">
        <v>15</v>
      </c>
      <c r="DX170">
        <v>1000</v>
      </c>
      <c r="DZ170" t="s">
        <v>3</v>
      </c>
      <c r="EA170" t="s">
        <v>3</v>
      </c>
      <c r="EB170" t="s">
        <v>3</v>
      </c>
      <c r="EC170" t="s">
        <v>3</v>
      </c>
      <c r="EE170">
        <v>48890727</v>
      </c>
      <c r="EF170">
        <v>2</v>
      </c>
      <c r="EG170" t="s">
        <v>21</v>
      </c>
      <c r="EH170">
        <v>9</v>
      </c>
      <c r="EI170" t="s">
        <v>22</v>
      </c>
      <c r="EJ170">
        <v>1</v>
      </c>
      <c r="EK170">
        <v>9001</v>
      </c>
      <c r="EL170" t="s">
        <v>22</v>
      </c>
      <c r="EM170" t="s">
        <v>23</v>
      </c>
      <c r="EO170" t="s">
        <v>118</v>
      </c>
      <c r="EQ170">
        <v>768</v>
      </c>
      <c r="ER170">
        <v>1340.19</v>
      </c>
      <c r="ES170">
        <v>377.85</v>
      </c>
      <c r="ET170">
        <v>90.13</v>
      </c>
      <c r="EU170">
        <v>3.34</v>
      </c>
      <c r="EV170">
        <v>872.21</v>
      </c>
      <c r="EW170">
        <v>108.89</v>
      </c>
      <c r="EX170">
        <v>0.31</v>
      </c>
      <c r="EY170">
        <v>0</v>
      </c>
      <c r="FQ170">
        <v>0</v>
      </c>
      <c r="FR170">
        <f t="shared" si="241"/>
        <v>0</v>
      </c>
      <c r="FS170">
        <v>0</v>
      </c>
      <c r="FX170">
        <v>93</v>
      </c>
      <c r="FY170">
        <v>62</v>
      </c>
      <c r="GA170" t="s">
        <v>3</v>
      </c>
      <c r="GD170">
        <v>1</v>
      </c>
      <c r="GF170">
        <v>1918984689</v>
      </c>
      <c r="GG170">
        <v>2</v>
      </c>
      <c r="GH170">
        <v>1</v>
      </c>
      <c r="GI170">
        <v>4</v>
      </c>
      <c r="GJ170">
        <v>0</v>
      </c>
      <c r="GK170">
        <v>0</v>
      </c>
      <c r="GL170">
        <f t="shared" si="242"/>
        <v>0</v>
      </c>
      <c r="GM170">
        <f t="shared" si="243"/>
        <v>23071.86</v>
      </c>
      <c r="GN170">
        <f t="shared" si="244"/>
        <v>23071.86</v>
      </c>
      <c r="GO170">
        <f t="shared" si="245"/>
        <v>0</v>
      </c>
      <c r="GP170">
        <f t="shared" si="246"/>
        <v>0</v>
      </c>
      <c r="GR170">
        <v>0</v>
      </c>
      <c r="GS170">
        <v>3</v>
      </c>
      <c r="GT170">
        <v>0</v>
      </c>
      <c r="GU170" t="s">
        <v>3</v>
      </c>
      <c r="GV170">
        <f t="shared" si="247"/>
        <v>0</v>
      </c>
      <c r="GW170">
        <v>1</v>
      </c>
      <c r="GX170">
        <f t="shared" si="248"/>
        <v>0</v>
      </c>
      <c r="HA170">
        <v>0</v>
      </c>
      <c r="HB170">
        <v>0</v>
      </c>
      <c r="HC170">
        <f t="shared" si="249"/>
        <v>0</v>
      </c>
      <c r="HE170" t="s">
        <v>3</v>
      </c>
      <c r="HF170" t="s">
        <v>3</v>
      </c>
      <c r="HM170" t="s">
        <v>3</v>
      </c>
      <c r="HN170" t="s">
        <v>3</v>
      </c>
      <c r="HO170" t="s">
        <v>3</v>
      </c>
      <c r="HP170" t="s">
        <v>3</v>
      </c>
      <c r="HQ170" t="s">
        <v>3</v>
      </c>
      <c r="IK170">
        <v>0</v>
      </c>
    </row>
    <row r="171" spans="1:245" x14ac:dyDescent="0.2">
      <c r="A171">
        <v>17</v>
      </c>
      <c r="B171">
        <v>1</v>
      </c>
      <c r="C171">
        <f>ROW(SmtRes!A822)</f>
        <v>822</v>
      </c>
      <c r="D171">
        <f>ROW(EtalonRes!A822)</f>
        <v>822</v>
      </c>
      <c r="E171" t="s">
        <v>529</v>
      </c>
      <c r="F171" t="s">
        <v>465</v>
      </c>
      <c r="G171" t="s">
        <v>1092</v>
      </c>
      <c r="H171" t="s">
        <v>15</v>
      </c>
      <c r="I171">
        <v>0.27129999999999999</v>
      </c>
      <c r="J171">
        <v>0</v>
      </c>
      <c r="K171">
        <v>0.27129999999999999</v>
      </c>
      <c r="O171">
        <f t="shared" si="215"/>
        <v>32453.200000000001</v>
      </c>
      <c r="P171">
        <f t="shared" si="216"/>
        <v>584.99</v>
      </c>
      <c r="Q171">
        <f t="shared" si="217"/>
        <v>10767.21</v>
      </c>
      <c r="R171">
        <f t="shared" si="218"/>
        <v>348.81</v>
      </c>
      <c r="S171">
        <f t="shared" si="219"/>
        <v>21101</v>
      </c>
      <c r="T171">
        <f t="shared" si="220"/>
        <v>0</v>
      </c>
      <c r="U171">
        <f t="shared" si="221"/>
        <v>46.643252499999996</v>
      </c>
      <c r="V171">
        <f t="shared" si="222"/>
        <v>0.64582964999999981</v>
      </c>
      <c r="W171">
        <f t="shared" si="223"/>
        <v>0</v>
      </c>
      <c r="X171">
        <f t="shared" si="224"/>
        <v>19304.830000000002</v>
      </c>
      <c r="Y171">
        <f t="shared" si="225"/>
        <v>9652.41</v>
      </c>
      <c r="AA171">
        <v>60075934</v>
      </c>
      <c r="AB171">
        <f t="shared" si="226"/>
        <v>4605.1000000000004</v>
      </c>
      <c r="AC171">
        <f t="shared" si="227"/>
        <v>225.55</v>
      </c>
      <c r="AD171">
        <f>ROUND((((((ET171*1.15)*1.15))-(((EU171*1.15)*1.15)))+AE171),2)</f>
        <v>2790.96</v>
      </c>
      <c r="AE171">
        <f>ROUND(((((EU171*1.15)*1.1)*1.15)),2)</f>
        <v>26.26</v>
      </c>
      <c r="AF171">
        <f>ROUND(((((EV171*1.15)*1.1)*1.15)),2)</f>
        <v>1588.59</v>
      </c>
      <c r="AG171">
        <f t="shared" si="228"/>
        <v>0</v>
      </c>
      <c r="AH171">
        <f>(((EW171*1.15)*1.15))</f>
        <v>171.92499999999998</v>
      </c>
      <c r="AI171">
        <f>(((EX171*1.15)*1.15))</f>
        <v>2.3804999999999996</v>
      </c>
      <c r="AJ171">
        <f t="shared" si="229"/>
        <v>0</v>
      </c>
      <c r="AK171">
        <v>3426.11</v>
      </c>
      <c r="AL171">
        <v>225.55</v>
      </c>
      <c r="AM171">
        <v>2108.56</v>
      </c>
      <c r="AN171">
        <v>18.05</v>
      </c>
      <c r="AO171">
        <v>1092</v>
      </c>
      <c r="AP171">
        <v>0</v>
      </c>
      <c r="AQ171">
        <v>130</v>
      </c>
      <c r="AR171">
        <v>1.8</v>
      </c>
      <c r="AS171">
        <v>0</v>
      </c>
      <c r="AT171">
        <v>90</v>
      </c>
      <c r="AU171">
        <v>45</v>
      </c>
      <c r="AV171">
        <v>1</v>
      </c>
      <c r="AW171">
        <v>1</v>
      </c>
      <c r="AZ171">
        <v>1</v>
      </c>
      <c r="BA171">
        <v>48.96</v>
      </c>
      <c r="BB171">
        <v>14.22</v>
      </c>
      <c r="BC171">
        <v>9.56</v>
      </c>
      <c r="BD171" t="s">
        <v>3</v>
      </c>
      <c r="BE171" t="s">
        <v>3</v>
      </c>
      <c r="BF171" t="s">
        <v>3</v>
      </c>
      <c r="BG171" t="s">
        <v>3</v>
      </c>
      <c r="BH171">
        <v>0</v>
      </c>
      <c r="BI171">
        <v>2</v>
      </c>
      <c r="BJ171" t="s">
        <v>467</v>
      </c>
      <c r="BM171">
        <v>138001</v>
      </c>
      <c r="BN171">
        <v>0</v>
      </c>
      <c r="BO171" t="s">
        <v>17</v>
      </c>
      <c r="BP171">
        <v>1</v>
      </c>
      <c r="BQ171">
        <v>26</v>
      </c>
      <c r="BR171">
        <v>0</v>
      </c>
      <c r="BS171">
        <v>48.96</v>
      </c>
      <c r="BT171">
        <v>1</v>
      </c>
      <c r="BU171">
        <v>1</v>
      </c>
      <c r="BV171">
        <v>1</v>
      </c>
      <c r="BW171">
        <v>1</v>
      </c>
      <c r="BX171">
        <v>1</v>
      </c>
      <c r="BY171" t="s">
        <v>3</v>
      </c>
      <c r="BZ171">
        <v>90</v>
      </c>
      <c r="CA171">
        <v>45</v>
      </c>
      <c r="CB171" t="s">
        <v>3</v>
      </c>
      <c r="CE171">
        <v>0</v>
      </c>
      <c r="CF171">
        <v>0</v>
      </c>
      <c r="CG171">
        <v>0</v>
      </c>
      <c r="CM171">
        <v>0</v>
      </c>
      <c r="CN171" t="s">
        <v>1083</v>
      </c>
      <c r="CO171">
        <v>0</v>
      </c>
      <c r="CP171">
        <f t="shared" si="230"/>
        <v>32453.199999999997</v>
      </c>
      <c r="CQ171">
        <f t="shared" si="231"/>
        <v>2156.2580000000003</v>
      </c>
      <c r="CR171">
        <f t="shared" si="232"/>
        <v>39687.451200000003</v>
      </c>
      <c r="CS171">
        <f t="shared" si="233"/>
        <v>1285.6896000000002</v>
      </c>
      <c r="CT171">
        <f t="shared" si="234"/>
        <v>77777.366399999999</v>
      </c>
      <c r="CU171">
        <f t="shared" si="235"/>
        <v>0</v>
      </c>
      <c r="CV171">
        <f t="shared" si="236"/>
        <v>171.92499999999998</v>
      </c>
      <c r="CW171">
        <f t="shared" si="237"/>
        <v>2.3804999999999996</v>
      </c>
      <c r="CX171">
        <f t="shared" si="238"/>
        <v>0</v>
      </c>
      <c r="CY171">
        <f t="shared" si="239"/>
        <v>19304.829000000002</v>
      </c>
      <c r="CZ171">
        <f t="shared" si="240"/>
        <v>9652.4145000000008</v>
      </c>
      <c r="DC171" t="s">
        <v>3</v>
      </c>
      <c r="DD171" t="s">
        <v>3</v>
      </c>
      <c r="DE171" t="s">
        <v>93</v>
      </c>
      <c r="DF171" t="s">
        <v>117</v>
      </c>
      <c r="DG171" t="s">
        <v>117</v>
      </c>
      <c r="DH171" t="s">
        <v>3</v>
      </c>
      <c r="DI171" t="s">
        <v>93</v>
      </c>
      <c r="DJ171" t="s">
        <v>93</v>
      </c>
      <c r="DK171" t="s">
        <v>3</v>
      </c>
      <c r="DL171" t="s">
        <v>3</v>
      </c>
      <c r="DM171" t="s">
        <v>3</v>
      </c>
      <c r="DN171">
        <v>0</v>
      </c>
      <c r="DO171">
        <v>0</v>
      </c>
      <c r="DP171">
        <v>1</v>
      </c>
      <c r="DQ171">
        <v>1</v>
      </c>
      <c r="DU171">
        <v>1009</v>
      </c>
      <c r="DV171" t="s">
        <v>15</v>
      </c>
      <c r="DW171" t="s">
        <v>15</v>
      </c>
      <c r="DX171">
        <v>1000</v>
      </c>
      <c r="DZ171" t="s">
        <v>3</v>
      </c>
      <c r="EA171" t="s">
        <v>3</v>
      </c>
      <c r="EB171" t="s">
        <v>3</v>
      </c>
      <c r="EC171" t="s">
        <v>3</v>
      </c>
      <c r="EE171">
        <v>48890648</v>
      </c>
      <c r="EF171">
        <v>26</v>
      </c>
      <c r="EG171" t="s">
        <v>45</v>
      </c>
      <c r="EH171">
        <v>80</v>
      </c>
      <c r="EI171" t="s">
        <v>379</v>
      </c>
      <c r="EJ171">
        <v>2</v>
      </c>
      <c r="EK171">
        <v>138001</v>
      </c>
      <c r="EL171" t="s">
        <v>379</v>
      </c>
      <c r="EM171" t="s">
        <v>380</v>
      </c>
      <c r="EO171" t="s">
        <v>118</v>
      </c>
      <c r="EQ171">
        <v>768</v>
      </c>
      <c r="ER171">
        <v>3426.11</v>
      </c>
      <c r="ES171">
        <v>225.55</v>
      </c>
      <c r="ET171">
        <v>2108.56</v>
      </c>
      <c r="EU171">
        <v>18.05</v>
      </c>
      <c r="EV171">
        <v>1092</v>
      </c>
      <c r="EW171">
        <v>130</v>
      </c>
      <c r="EX171">
        <v>1.8</v>
      </c>
      <c r="EY171">
        <v>0</v>
      </c>
      <c r="FQ171">
        <v>0</v>
      </c>
      <c r="FR171">
        <f t="shared" si="241"/>
        <v>0</v>
      </c>
      <c r="FS171">
        <v>0</v>
      </c>
      <c r="FX171">
        <v>90</v>
      </c>
      <c r="FY171">
        <v>45</v>
      </c>
      <c r="GA171" t="s">
        <v>3</v>
      </c>
      <c r="GD171">
        <v>1</v>
      </c>
      <c r="GF171">
        <v>-2038582746</v>
      </c>
      <c r="GG171">
        <v>2</v>
      </c>
      <c r="GH171">
        <v>1</v>
      </c>
      <c r="GI171">
        <v>4</v>
      </c>
      <c r="GJ171">
        <v>0</v>
      </c>
      <c r="GK171">
        <v>0</v>
      </c>
      <c r="GL171">
        <f t="shared" si="242"/>
        <v>0</v>
      </c>
      <c r="GM171">
        <f t="shared" si="243"/>
        <v>61410.44</v>
      </c>
      <c r="GN171">
        <f t="shared" si="244"/>
        <v>0</v>
      </c>
      <c r="GO171">
        <f t="shared" si="245"/>
        <v>61410.44</v>
      </c>
      <c r="GP171">
        <f t="shared" si="246"/>
        <v>0</v>
      </c>
      <c r="GR171">
        <v>0</v>
      </c>
      <c r="GS171">
        <v>3</v>
      </c>
      <c r="GT171">
        <v>0</v>
      </c>
      <c r="GU171" t="s">
        <v>3</v>
      </c>
      <c r="GV171">
        <f t="shared" si="247"/>
        <v>0</v>
      </c>
      <c r="GW171">
        <v>1</v>
      </c>
      <c r="GX171">
        <f t="shared" si="248"/>
        <v>0</v>
      </c>
      <c r="HA171">
        <v>0</v>
      </c>
      <c r="HB171">
        <v>0</v>
      </c>
      <c r="HC171">
        <f t="shared" si="249"/>
        <v>0</v>
      </c>
      <c r="HE171" t="s">
        <v>3</v>
      </c>
      <c r="HF171" t="s">
        <v>3</v>
      </c>
      <c r="HM171" t="s">
        <v>3</v>
      </c>
      <c r="HN171" t="s">
        <v>3</v>
      </c>
      <c r="HO171" t="s">
        <v>3</v>
      </c>
      <c r="HP171" t="s">
        <v>3</v>
      </c>
      <c r="HQ171" t="s">
        <v>3</v>
      </c>
      <c r="IK171">
        <v>0</v>
      </c>
    </row>
    <row r="172" spans="1:245" x14ac:dyDescent="0.2">
      <c r="A172">
        <v>17</v>
      </c>
      <c r="B172">
        <v>1</v>
      </c>
      <c r="E172" t="s">
        <v>530</v>
      </c>
      <c r="F172" t="s">
        <v>424</v>
      </c>
      <c r="G172" t="s">
        <v>531</v>
      </c>
      <c r="H172" t="s">
        <v>15</v>
      </c>
      <c r="I172">
        <v>4.9000000000000002E-2</v>
      </c>
      <c r="J172">
        <v>0</v>
      </c>
      <c r="K172">
        <v>4.9000000000000002E-2</v>
      </c>
      <c r="O172">
        <f t="shared" si="215"/>
        <v>3773</v>
      </c>
      <c r="P172">
        <f t="shared" si="216"/>
        <v>3773</v>
      </c>
      <c r="Q172">
        <f t="shared" si="217"/>
        <v>0</v>
      </c>
      <c r="R172">
        <f t="shared" si="218"/>
        <v>0</v>
      </c>
      <c r="S172">
        <f t="shared" si="219"/>
        <v>0</v>
      </c>
      <c r="T172">
        <f t="shared" si="220"/>
        <v>0</v>
      </c>
      <c r="U172">
        <f t="shared" si="221"/>
        <v>0</v>
      </c>
      <c r="V172">
        <f t="shared" si="222"/>
        <v>0</v>
      </c>
      <c r="W172">
        <f t="shared" si="223"/>
        <v>0</v>
      </c>
      <c r="X172">
        <f t="shared" si="224"/>
        <v>0</v>
      </c>
      <c r="Y172">
        <f t="shared" si="225"/>
        <v>0</v>
      </c>
      <c r="AA172">
        <v>60075934</v>
      </c>
      <c r="AB172">
        <f t="shared" si="226"/>
        <v>8054.39</v>
      </c>
      <c r="AC172">
        <f t="shared" si="227"/>
        <v>8054.39</v>
      </c>
      <c r="AD172">
        <f>ROUND((((ET172)-(EU172))+AE172),2)</f>
        <v>0</v>
      </c>
      <c r="AE172">
        <f t="shared" ref="AE172:AF175" si="256">ROUND((EU172),2)</f>
        <v>0</v>
      </c>
      <c r="AF172">
        <f t="shared" si="256"/>
        <v>0</v>
      </c>
      <c r="AG172">
        <f t="shared" si="228"/>
        <v>0</v>
      </c>
      <c r="AH172">
        <f t="shared" ref="AH172:AI175" si="257">(EW172)</f>
        <v>0</v>
      </c>
      <c r="AI172">
        <f t="shared" si="257"/>
        <v>0</v>
      </c>
      <c r="AJ172">
        <f t="shared" si="229"/>
        <v>0</v>
      </c>
      <c r="AK172">
        <v>8054.39</v>
      </c>
      <c r="AL172">
        <v>8054.39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1</v>
      </c>
      <c r="AW172">
        <v>1</v>
      </c>
      <c r="AZ172">
        <v>1</v>
      </c>
      <c r="BA172">
        <v>1</v>
      </c>
      <c r="BB172">
        <v>1</v>
      </c>
      <c r="BC172">
        <v>9.56</v>
      </c>
      <c r="BD172" t="s">
        <v>3</v>
      </c>
      <c r="BE172" t="s">
        <v>3</v>
      </c>
      <c r="BF172" t="s">
        <v>3</v>
      </c>
      <c r="BG172" t="s">
        <v>3</v>
      </c>
      <c r="BH172">
        <v>3</v>
      </c>
      <c r="BI172">
        <v>1</v>
      </c>
      <c r="BJ172" t="s">
        <v>426</v>
      </c>
      <c r="BM172">
        <v>500001</v>
      </c>
      <c r="BN172">
        <v>0</v>
      </c>
      <c r="BO172" t="s">
        <v>17</v>
      </c>
      <c r="BP172">
        <v>1</v>
      </c>
      <c r="BQ172">
        <v>26</v>
      </c>
      <c r="BR172">
        <v>0</v>
      </c>
      <c r="BS172">
        <v>1</v>
      </c>
      <c r="BT172">
        <v>1</v>
      </c>
      <c r="BU172">
        <v>1</v>
      </c>
      <c r="BV172">
        <v>1</v>
      </c>
      <c r="BW172">
        <v>1</v>
      </c>
      <c r="BX172">
        <v>1</v>
      </c>
      <c r="BY172" t="s">
        <v>3</v>
      </c>
      <c r="BZ172">
        <v>0</v>
      </c>
      <c r="CA172">
        <v>0</v>
      </c>
      <c r="CB172" t="s">
        <v>3</v>
      </c>
      <c r="CE172">
        <v>0</v>
      </c>
      <c r="CF172">
        <v>0</v>
      </c>
      <c r="CG172">
        <v>0</v>
      </c>
      <c r="CM172">
        <v>0</v>
      </c>
      <c r="CN172" t="s">
        <v>3</v>
      </c>
      <c r="CO172">
        <v>0</v>
      </c>
      <c r="CP172">
        <f t="shared" si="230"/>
        <v>3773</v>
      </c>
      <c r="CQ172">
        <f t="shared" si="231"/>
        <v>76999.968400000012</v>
      </c>
      <c r="CR172">
        <f t="shared" si="232"/>
        <v>0</v>
      </c>
      <c r="CS172">
        <f t="shared" si="233"/>
        <v>0</v>
      </c>
      <c r="CT172">
        <f t="shared" si="234"/>
        <v>0</v>
      </c>
      <c r="CU172">
        <f t="shared" si="235"/>
        <v>0</v>
      </c>
      <c r="CV172">
        <f t="shared" si="236"/>
        <v>0</v>
      </c>
      <c r="CW172">
        <f t="shared" si="237"/>
        <v>0</v>
      </c>
      <c r="CX172">
        <f t="shared" si="238"/>
        <v>0</v>
      </c>
      <c r="CY172">
        <f t="shared" si="239"/>
        <v>0</v>
      </c>
      <c r="CZ172">
        <f t="shared" si="240"/>
        <v>0</v>
      </c>
      <c r="DC172" t="s">
        <v>3</v>
      </c>
      <c r="DD172" t="s">
        <v>3</v>
      </c>
      <c r="DE172" t="s">
        <v>3</v>
      </c>
      <c r="DF172" t="s">
        <v>3</v>
      </c>
      <c r="DG172" t="s">
        <v>3</v>
      </c>
      <c r="DH172" t="s">
        <v>3</v>
      </c>
      <c r="DI172" t="s">
        <v>3</v>
      </c>
      <c r="DJ172" t="s">
        <v>3</v>
      </c>
      <c r="DK172" t="s">
        <v>3</v>
      </c>
      <c r="DL172" t="s">
        <v>3</v>
      </c>
      <c r="DM172" t="s">
        <v>3</v>
      </c>
      <c r="DN172">
        <v>0</v>
      </c>
      <c r="DO172">
        <v>0</v>
      </c>
      <c r="DP172">
        <v>1</v>
      </c>
      <c r="DQ172">
        <v>1</v>
      </c>
      <c r="DU172">
        <v>1009</v>
      </c>
      <c r="DV172" t="s">
        <v>15</v>
      </c>
      <c r="DW172" t="s">
        <v>15</v>
      </c>
      <c r="DX172">
        <v>1000</v>
      </c>
      <c r="DZ172" t="s">
        <v>3</v>
      </c>
      <c r="EA172" t="s">
        <v>3</v>
      </c>
      <c r="EB172" t="s">
        <v>3</v>
      </c>
      <c r="EC172" t="s">
        <v>3</v>
      </c>
      <c r="EE172">
        <v>48890661</v>
      </c>
      <c r="EF172">
        <v>26</v>
      </c>
      <c r="EG172" t="s">
        <v>45</v>
      </c>
      <c r="EH172">
        <v>0</v>
      </c>
      <c r="EI172" t="s">
        <v>3</v>
      </c>
      <c r="EJ172">
        <v>1</v>
      </c>
      <c r="EK172">
        <v>500001</v>
      </c>
      <c r="EL172" t="s">
        <v>124</v>
      </c>
      <c r="EM172" t="s">
        <v>125</v>
      </c>
      <c r="EO172" t="s">
        <v>3</v>
      </c>
      <c r="EQ172">
        <v>0</v>
      </c>
      <c r="ER172">
        <v>8054.39</v>
      </c>
      <c r="ES172">
        <v>8054.39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5</v>
      </c>
      <c r="FC172">
        <v>0</v>
      </c>
      <c r="FD172">
        <v>18</v>
      </c>
      <c r="FF172">
        <v>77000</v>
      </c>
      <c r="FQ172">
        <v>0</v>
      </c>
      <c r="FR172">
        <f t="shared" si="241"/>
        <v>0</v>
      </c>
      <c r="FS172">
        <v>0</v>
      </c>
      <c r="FX172">
        <v>0</v>
      </c>
      <c r="FY172">
        <v>0</v>
      </c>
      <c r="GA172" t="s">
        <v>485</v>
      </c>
      <c r="GD172">
        <v>1</v>
      </c>
      <c r="GF172">
        <v>-1419403948</v>
      </c>
      <c r="GG172">
        <v>2</v>
      </c>
      <c r="GH172">
        <v>3</v>
      </c>
      <c r="GI172">
        <v>4</v>
      </c>
      <c r="GJ172">
        <v>0</v>
      </c>
      <c r="GK172">
        <v>0</v>
      </c>
      <c r="GL172">
        <f t="shared" si="242"/>
        <v>0</v>
      </c>
      <c r="GM172">
        <f t="shared" si="243"/>
        <v>3773</v>
      </c>
      <c r="GN172">
        <f t="shared" si="244"/>
        <v>3773</v>
      </c>
      <c r="GO172">
        <f t="shared" si="245"/>
        <v>0</v>
      </c>
      <c r="GP172">
        <f t="shared" si="246"/>
        <v>0</v>
      </c>
      <c r="GR172">
        <v>1</v>
      </c>
      <c r="GS172">
        <v>1</v>
      </c>
      <c r="GT172">
        <v>0</v>
      </c>
      <c r="GU172" t="s">
        <v>3</v>
      </c>
      <c r="GV172">
        <f t="shared" si="247"/>
        <v>0</v>
      </c>
      <c r="GW172">
        <v>1</v>
      </c>
      <c r="GX172">
        <f t="shared" si="248"/>
        <v>0</v>
      </c>
      <c r="HA172">
        <v>0</v>
      </c>
      <c r="HB172">
        <v>0</v>
      </c>
      <c r="HC172">
        <f t="shared" si="249"/>
        <v>0</v>
      </c>
      <c r="HE172" t="s">
        <v>127</v>
      </c>
      <c r="HF172" t="s">
        <v>127</v>
      </c>
      <c r="HM172" t="s">
        <v>3</v>
      </c>
      <c r="HN172" t="s">
        <v>3</v>
      </c>
      <c r="HO172" t="s">
        <v>3</v>
      </c>
      <c r="HP172" t="s">
        <v>3</v>
      </c>
      <c r="HQ172" t="s">
        <v>3</v>
      </c>
      <c r="IK172">
        <v>0</v>
      </c>
    </row>
    <row r="173" spans="1:245" x14ac:dyDescent="0.2">
      <c r="A173">
        <v>17</v>
      </c>
      <c r="B173">
        <v>1</v>
      </c>
      <c r="E173" t="s">
        <v>532</v>
      </c>
      <c r="F173" t="s">
        <v>474</v>
      </c>
      <c r="G173" t="s">
        <v>434</v>
      </c>
      <c r="H173" t="s">
        <v>15</v>
      </c>
      <c r="I173">
        <v>6.9000000000000006E-2</v>
      </c>
      <c r="J173">
        <v>0</v>
      </c>
      <c r="K173">
        <v>6.9000000000000006E-2</v>
      </c>
      <c r="O173">
        <f t="shared" si="215"/>
        <v>4692</v>
      </c>
      <c r="P173">
        <f t="shared" si="216"/>
        <v>4692</v>
      </c>
      <c r="Q173">
        <f t="shared" si="217"/>
        <v>0</v>
      </c>
      <c r="R173">
        <f t="shared" si="218"/>
        <v>0</v>
      </c>
      <c r="S173">
        <f t="shared" si="219"/>
        <v>0</v>
      </c>
      <c r="T173">
        <f t="shared" si="220"/>
        <v>0</v>
      </c>
      <c r="U173">
        <f t="shared" si="221"/>
        <v>0</v>
      </c>
      <c r="V173">
        <f t="shared" si="222"/>
        <v>0</v>
      </c>
      <c r="W173">
        <f t="shared" si="223"/>
        <v>0</v>
      </c>
      <c r="X173">
        <f t="shared" si="224"/>
        <v>0</v>
      </c>
      <c r="Y173">
        <f t="shared" si="225"/>
        <v>0</v>
      </c>
      <c r="AA173">
        <v>60075934</v>
      </c>
      <c r="AB173">
        <f t="shared" si="226"/>
        <v>7112.97</v>
      </c>
      <c r="AC173">
        <f t="shared" si="227"/>
        <v>7112.97</v>
      </c>
      <c r="AD173">
        <f>ROUND((((ET173)-(EU173))+AE173),2)</f>
        <v>0</v>
      </c>
      <c r="AE173">
        <f t="shared" si="256"/>
        <v>0</v>
      </c>
      <c r="AF173">
        <f t="shared" si="256"/>
        <v>0</v>
      </c>
      <c r="AG173">
        <f t="shared" si="228"/>
        <v>0</v>
      </c>
      <c r="AH173">
        <f t="shared" si="257"/>
        <v>0</v>
      </c>
      <c r="AI173">
        <f t="shared" si="257"/>
        <v>0</v>
      </c>
      <c r="AJ173">
        <f t="shared" si="229"/>
        <v>0</v>
      </c>
      <c r="AK173">
        <v>7112.97</v>
      </c>
      <c r="AL173">
        <v>7112.97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1</v>
      </c>
      <c r="AW173">
        <v>1</v>
      </c>
      <c r="AZ173">
        <v>1</v>
      </c>
      <c r="BA173">
        <v>1</v>
      </c>
      <c r="BB173">
        <v>1</v>
      </c>
      <c r="BC173">
        <v>9.56</v>
      </c>
      <c r="BD173" t="s">
        <v>3</v>
      </c>
      <c r="BE173" t="s">
        <v>3</v>
      </c>
      <c r="BF173" t="s">
        <v>3</v>
      </c>
      <c r="BG173" t="s">
        <v>3</v>
      </c>
      <c r="BH173">
        <v>3</v>
      </c>
      <c r="BI173">
        <v>1</v>
      </c>
      <c r="BJ173" t="s">
        <v>475</v>
      </c>
      <c r="BM173">
        <v>500001</v>
      </c>
      <c r="BN173">
        <v>0</v>
      </c>
      <c r="BO173" t="s">
        <v>17</v>
      </c>
      <c r="BP173">
        <v>1</v>
      </c>
      <c r="BQ173">
        <v>26</v>
      </c>
      <c r="BR173">
        <v>0</v>
      </c>
      <c r="BS173">
        <v>1</v>
      </c>
      <c r="BT173">
        <v>1</v>
      </c>
      <c r="BU173">
        <v>1</v>
      </c>
      <c r="BV173">
        <v>1</v>
      </c>
      <c r="BW173">
        <v>1</v>
      </c>
      <c r="BX173">
        <v>1</v>
      </c>
      <c r="BY173" t="s">
        <v>3</v>
      </c>
      <c r="BZ173">
        <v>0</v>
      </c>
      <c r="CA173">
        <v>0</v>
      </c>
      <c r="CB173" t="s">
        <v>3</v>
      </c>
      <c r="CE173">
        <v>0</v>
      </c>
      <c r="CF173">
        <v>0</v>
      </c>
      <c r="CG173">
        <v>0</v>
      </c>
      <c r="CM173">
        <v>0</v>
      </c>
      <c r="CN173" t="s">
        <v>3</v>
      </c>
      <c r="CO173">
        <v>0</v>
      </c>
      <c r="CP173">
        <f t="shared" si="230"/>
        <v>4692</v>
      </c>
      <c r="CQ173">
        <f t="shared" si="231"/>
        <v>67999.993200000012</v>
      </c>
      <c r="CR173">
        <f t="shared" si="232"/>
        <v>0</v>
      </c>
      <c r="CS173">
        <f t="shared" si="233"/>
        <v>0</v>
      </c>
      <c r="CT173">
        <f t="shared" si="234"/>
        <v>0</v>
      </c>
      <c r="CU173">
        <f t="shared" si="235"/>
        <v>0</v>
      </c>
      <c r="CV173">
        <f t="shared" si="236"/>
        <v>0</v>
      </c>
      <c r="CW173">
        <f t="shared" si="237"/>
        <v>0</v>
      </c>
      <c r="CX173">
        <f t="shared" si="238"/>
        <v>0</v>
      </c>
      <c r="CY173">
        <f t="shared" si="239"/>
        <v>0</v>
      </c>
      <c r="CZ173">
        <f t="shared" si="240"/>
        <v>0</v>
      </c>
      <c r="DC173" t="s">
        <v>3</v>
      </c>
      <c r="DD173" t="s">
        <v>3</v>
      </c>
      <c r="DE173" t="s">
        <v>3</v>
      </c>
      <c r="DF173" t="s">
        <v>3</v>
      </c>
      <c r="DG173" t="s">
        <v>3</v>
      </c>
      <c r="DH173" t="s">
        <v>3</v>
      </c>
      <c r="DI173" t="s">
        <v>3</v>
      </c>
      <c r="DJ173" t="s">
        <v>3</v>
      </c>
      <c r="DK173" t="s">
        <v>3</v>
      </c>
      <c r="DL173" t="s">
        <v>3</v>
      </c>
      <c r="DM173" t="s">
        <v>3</v>
      </c>
      <c r="DN173">
        <v>0</v>
      </c>
      <c r="DO173">
        <v>0</v>
      </c>
      <c r="DP173">
        <v>1</v>
      </c>
      <c r="DQ173">
        <v>1</v>
      </c>
      <c r="DU173">
        <v>1009</v>
      </c>
      <c r="DV173" t="s">
        <v>15</v>
      </c>
      <c r="DW173" t="s">
        <v>15</v>
      </c>
      <c r="DX173">
        <v>1000</v>
      </c>
      <c r="DZ173" t="s">
        <v>3</v>
      </c>
      <c r="EA173" t="s">
        <v>3</v>
      </c>
      <c r="EB173" t="s">
        <v>3</v>
      </c>
      <c r="EC173" t="s">
        <v>3</v>
      </c>
      <c r="EE173">
        <v>48890661</v>
      </c>
      <c r="EF173">
        <v>26</v>
      </c>
      <c r="EG173" t="s">
        <v>45</v>
      </c>
      <c r="EH173">
        <v>0</v>
      </c>
      <c r="EI173" t="s">
        <v>3</v>
      </c>
      <c r="EJ173">
        <v>1</v>
      </c>
      <c r="EK173">
        <v>500001</v>
      </c>
      <c r="EL173" t="s">
        <v>124</v>
      </c>
      <c r="EM173" t="s">
        <v>125</v>
      </c>
      <c r="EO173" t="s">
        <v>3</v>
      </c>
      <c r="EQ173">
        <v>0</v>
      </c>
      <c r="ER173">
        <v>7112.97</v>
      </c>
      <c r="ES173">
        <v>7112.97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5</v>
      </c>
      <c r="FC173">
        <v>0</v>
      </c>
      <c r="FD173">
        <v>18</v>
      </c>
      <c r="FF173">
        <v>68000</v>
      </c>
      <c r="FQ173">
        <v>0</v>
      </c>
      <c r="FR173">
        <f t="shared" si="241"/>
        <v>0</v>
      </c>
      <c r="FS173">
        <v>0</v>
      </c>
      <c r="FX173">
        <v>0</v>
      </c>
      <c r="FY173">
        <v>0</v>
      </c>
      <c r="GA173" t="s">
        <v>436</v>
      </c>
      <c r="GD173">
        <v>1</v>
      </c>
      <c r="GF173">
        <v>2137900093</v>
      </c>
      <c r="GG173">
        <v>2</v>
      </c>
      <c r="GH173">
        <v>3</v>
      </c>
      <c r="GI173">
        <v>4</v>
      </c>
      <c r="GJ173">
        <v>0</v>
      </c>
      <c r="GK173">
        <v>0</v>
      </c>
      <c r="GL173">
        <f t="shared" si="242"/>
        <v>0</v>
      </c>
      <c r="GM173">
        <f t="shared" si="243"/>
        <v>4692</v>
      </c>
      <c r="GN173">
        <f t="shared" si="244"/>
        <v>4692</v>
      </c>
      <c r="GO173">
        <f t="shared" si="245"/>
        <v>0</v>
      </c>
      <c r="GP173">
        <f t="shared" si="246"/>
        <v>0</v>
      </c>
      <c r="GR173">
        <v>1</v>
      </c>
      <c r="GS173">
        <v>1</v>
      </c>
      <c r="GT173">
        <v>0</v>
      </c>
      <c r="GU173" t="s">
        <v>3</v>
      </c>
      <c r="GV173">
        <f t="shared" si="247"/>
        <v>0</v>
      </c>
      <c r="GW173">
        <v>1</v>
      </c>
      <c r="GX173">
        <f t="shared" si="248"/>
        <v>0</v>
      </c>
      <c r="HA173">
        <v>0</v>
      </c>
      <c r="HB173">
        <v>0</v>
      </c>
      <c r="HC173">
        <f t="shared" si="249"/>
        <v>0</v>
      </c>
      <c r="HE173" t="s">
        <v>127</v>
      </c>
      <c r="HF173" t="s">
        <v>127</v>
      </c>
      <c r="HM173" t="s">
        <v>3</v>
      </c>
      <c r="HN173" t="s">
        <v>3</v>
      </c>
      <c r="HO173" t="s">
        <v>3</v>
      </c>
      <c r="HP173" t="s">
        <v>3</v>
      </c>
      <c r="HQ173" t="s">
        <v>3</v>
      </c>
      <c r="IK173">
        <v>0</v>
      </c>
    </row>
    <row r="174" spans="1:245" x14ac:dyDescent="0.2">
      <c r="A174">
        <v>17</v>
      </c>
      <c r="B174">
        <v>1</v>
      </c>
      <c r="E174" t="s">
        <v>533</v>
      </c>
      <c r="F174" t="s">
        <v>453</v>
      </c>
      <c r="G174" t="s">
        <v>454</v>
      </c>
      <c r="H174" t="s">
        <v>15</v>
      </c>
      <c r="I174">
        <v>7.0000000000000001E-3</v>
      </c>
      <c r="J174">
        <v>0</v>
      </c>
      <c r="K174">
        <v>7.0000000000000001E-3</v>
      </c>
      <c r="O174">
        <f t="shared" si="215"/>
        <v>723.03</v>
      </c>
      <c r="P174">
        <f t="shared" si="216"/>
        <v>723.03</v>
      </c>
      <c r="Q174">
        <f t="shared" si="217"/>
        <v>0</v>
      </c>
      <c r="R174">
        <f t="shared" si="218"/>
        <v>0</v>
      </c>
      <c r="S174">
        <f t="shared" si="219"/>
        <v>0</v>
      </c>
      <c r="T174">
        <f t="shared" si="220"/>
        <v>0</v>
      </c>
      <c r="U174">
        <f t="shared" si="221"/>
        <v>0</v>
      </c>
      <c r="V174">
        <f t="shared" si="222"/>
        <v>0</v>
      </c>
      <c r="W174">
        <f t="shared" si="223"/>
        <v>0</v>
      </c>
      <c r="X174">
        <f t="shared" si="224"/>
        <v>0</v>
      </c>
      <c r="Y174">
        <f t="shared" si="225"/>
        <v>0</v>
      </c>
      <c r="AA174">
        <v>60075934</v>
      </c>
      <c r="AB174">
        <f t="shared" si="226"/>
        <v>10804.39</v>
      </c>
      <c r="AC174">
        <f t="shared" si="227"/>
        <v>10804.39</v>
      </c>
      <c r="AD174">
        <f>ROUND((((ET174)-(EU174))+AE174),2)</f>
        <v>0</v>
      </c>
      <c r="AE174">
        <f t="shared" si="256"/>
        <v>0</v>
      </c>
      <c r="AF174">
        <f t="shared" si="256"/>
        <v>0</v>
      </c>
      <c r="AG174">
        <f t="shared" si="228"/>
        <v>0</v>
      </c>
      <c r="AH174">
        <f t="shared" si="257"/>
        <v>0</v>
      </c>
      <c r="AI174">
        <f t="shared" si="257"/>
        <v>0</v>
      </c>
      <c r="AJ174">
        <f t="shared" si="229"/>
        <v>0</v>
      </c>
      <c r="AK174">
        <v>10804.39</v>
      </c>
      <c r="AL174">
        <v>10804.39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1</v>
      </c>
      <c r="AW174">
        <v>1</v>
      </c>
      <c r="AZ174">
        <v>1</v>
      </c>
      <c r="BA174">
        <v>1</v>
      </c>
      <c r="BB174">
        <v>1</v>
      </c>
      <c r="BC174">
        <v>9.56</v>
      </c>
      <c r="BD174" t="s">
        <v>3</v>
      </c>
      <c r="BE174" t="s">
        <v>3</v>
      </c>
      <c r="BF174" t="s">
        <v>3</v>
      </c>
      <c r="BG174" t="s">
        <v>3</v>
      </c>
      <c r="BH174">
        <v>3</v>
      </c>
      <c r="BI174">
        <v>1</v>
      </c>
      <c r="BJ174" t="s">
        <v>455</v>
      </c>
      <c r="BM174">
        <v>500001</v>
      </c>
      <c r="BN174">
        <v>0</v>
      </c>
      <c r="BO174" t="s">
        <v>17</v>
      </c>
      <c r="BP174">
        <v>1</v>
      </c>
      <c r="BQ174">
        <v>26</v>
      </c>
      <c r="BR174">
        <v>0</v>
      </c>
      <c r="BS174">
        <v>1</v>
      </c>
      <c r="BT174">
        <v>1</v>
      </c>
      <c r="BU174">
        <v>1</v>
      </c>
      <c r="BV174">
        <v>1</v>
      </c>
      <c r="BW174">
        <v>1</v>
      </c>
      <c r="BX174">
        <v>1</v>
      </c>
      <c r="BY174" t="s">
        <v>3</v>
      </c>
      <c r="BZ174">
        <v>0</v>
      </c>
      <c r="CA174">
        <v>0</v>
      </c>
      <c r="CB174" t="s">
        <v>3</v>
      </c>
      <c r="CE174">
        <v>0</v>
      </c>
      <c r="CF174">
        <v>0</v>
      </c>
      <c r="CG174">
        <v>0</v>
      </c>
      <c r="CM174">
        <v>0</v>
      </c>
      <c r="CN174" t="s">
        <v>3</v>
      </c>
      <c r="CO174">
        <v>0</v>
      </c>
      <c r="CP174">
        <f t="shared" si="230"/>
        <v>723.03</v>
      </c>
      <c r="CQ174">
        <f t="shared" si="231"/>
        <v>103289.9684</v>
      </c>
      <c r="CR174">
        <f t="shared" si="232"/>
        <v>0</v>
      </c>
      <c r="CS174">
        <f t="shared" si="233"/>
        <v>0</v>
      </c>
      <c r="CT174">
        <f t="shared" si="234"/>
        <v>0</v>
      </c>
      <c r="CU174">
        <f t="shared" si="235"/>
        <v>0</v>
      </c>
      <c r="CV174">
        <f t="shared" si="236"/>
        <v>0</v>
      </c>
      <c r="CW174">
        <f t="shared" si="237"/>
        <v>0</v>
      </c>
      <c r="CX174">
        <f t="shared" si="238"/>
        <v>0</v>
      </c>
      <c r="CY174">
        <f t="shared" si="239"/>
        <v>0</v>
      </c>
      <c r="CZ174">
        <f t="shared" si="240"/>
        <v>0</v>
      </c>
      <c r="DC174" t="s">
        <v>3</v>
      </c>
      <c r="DD174" t="s">
        <v>3</v>
      </c>
      <c r="DE174" t="s">
        <v>3</v>
      </c>
      <c r="DF174" t="s">
        <v>3</v>
      </c>
      <c r="DG174" t="s">
        <v>3</v>
      </c>
      <c r="DH174" t="s">
        <v>3</v>
      </c>
      <c r="DI174" t="s">
        <v>3</v>
      </c>
      <c r="DJ174" t="s">
        <v>3</v>
      </c>
      <c r="DK174" t="s">
        <v>3</v>
      </c>
      <c r="DL174" t="s">
        <v>3</v>
      </c>
      <c r="DM174" t="s">
        <v>3</v>
      </c>
      <c r="DN174">
        <v>0</v>
      </c>
      <c r="DO174">
        <v>0</v>
      </c>
      <c r="DP174">
        <v>1</v>
      </c>
      <c r="DQ174">
        <v>1</v>
      </c>
      <c r="DU174">
        <v>1009</v>
      </c>
      <c r="DV174" t="s">
        <v>15</v>
      </c>
      <c r="DW174" t="s">
        <v>15</v>
      </c>
      <c r="DX174">
        <v>1000</v>
      </c>
      <c r="DZ174" t="s">
        <v>3</v>
      </c>
      <c r="EA174" t="s">
        <v>3</v>
      </c>
      <c r="EB174" t="s">
        <v>3</v>
      </c>
      <c r="EC174" t="s">
        <v>3</v>
      </c>
      <c r="EE174">
        <v>48890661</v>
      </c>
      <c r="EF174">
        <v>26</v>
      </c>
      <c r="EG174" t="s">
        <v>45</v>
      </c>
      <c r="EH174">
        <v>0</v>
      </c>
      <c r="EI174" t="s">
        <v>3</v>
      </c>
      <c r="EJ174">
        <v>1</v>
      </c>
      <c r="EK174">
        <v>500001</v>
      </c>
      <c r="EL174" t="s">
        <v>124</v>
      </c>
      <c r="EM174" t="s">
        <v>125</v>
      </c>
      <c r="EO174" t="s">
        <v>3</v>
      </c>
      <c r="EQ174">
        <v>0</v>
      </c>
      <c r="ER174">
        <v>10804.39</v>
      </c>
      <c r="ES174">
        <v>10804.39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5</v>
      </c>
      <c r="FC174">
        <v>0</v>
      </c>
      <c r="FD174">
        <v>18</v>
      </c>
      <c r="FF174">
        <v>103290</v>
      </c>
      <c r="FQ174">
        <v>0</v>
      </c>
      <c r="FR174">
        <f t="shared" si="241"/>
        <v>0</v>
      </c>
      <c r="FS174">
        <v>0</v>
      </c>
      <c r="FX174">
        <v>0</v>
      </c>
      <c r="FY174">
        <v>0</v>
      </c>
      <c r="GA174" t="s">
        <v>456</v>
      </c>
      <c r="GD174">
        <v>1</v>
      </c>
      <c r="GF174">
        <v>748888633</v>
      </c>
      <c r="GG174">
        <v>2</v>
      </c>
      <c r="GH174">
        <v>3</v>
      </c>
      <c r="GI174">
        <v>4</v>
      </c>
      <c r="GJ174">
        <v>0</v>
      </c>
      <c r="GK174">
        <v>0</v>
      </c>
      <c r="GL174">
        <f t="shared" si="242"/>
        <v>0</v>
      </c>
      <c r="GM174">
        <f t="shared" si="243"/>
        <v>723.03</v>
      </c>
      <c r="GN174">
        <f t="shared" si="244"/>
        <v>723.03</v>
      </c>
      <c r="GO174">
        <f t="shared" si="245"/>
        <v>0</v>
      </c>
      <c r="GP174">
        <f t="shared" si="246"/>
        <v>0</v>
      </c>
      <c r="GR174">
        <v>1</v>
      </c>
      <c r="GS174">
        <v>1</v>
      </c>
      <c r="GT174">
        <v>0</v>
      </c>
      <c r="GU174" t="s">
        <v>3</v>
      </c>
      <c r="GV174">
        <f t="shared" si="247"/>
        <v>0</v>
      </c>
      <c r="GW174">
        <v>1</v>
      </c>
      <c r="GX174">
        <f t="shared" si="248"/>
        <v>0</v>
      </c>
      <c r="HA174">
        <v>0</v>
      </c>
      <c r="HB174">
        <v>0</v>
      </c>
      <c r="HC174">
        <f t="shared" si="249"/>
        <v>0</v>
      </c>
      <c r="HE174" t="s">
        <v>127</v>
      </c>
      <c r="HF174" t="s">
        <v>127</v>
      </c>
      <c r="HM174" t="s">
        <v>3</v>
      </c>
      <c r="HN174" t="s">
        <v>3</v>
      </c>
      <c r="HO174" t="s">
        <v>3</v>
      </c>
      <c r="HP174" t="s">
        <v>3</v>
      </c>
      <c r="HQ174" t="s">
        <v>3</v>
      </c>
      <c r="IK174">
        <v>0</v>
      </c>
    </row>
    <row r="175" spans="1:245" x14ac:dyDescent="0.2">
      <c r="A175">
        <v>17</v>
      </c>
      <c r="B175">
        <v>1</v>
      </c>
      <c r="E175" t="s">
        <v>534</v>
      </c>
      <c r="F175" t="s">
        <v>424</v>
      </c>
      <c r="G175" t="s">
        <v>392</v>
      </c>
      <c r="H175" t="s">
        <v>15</v>
      </c>
      <c r="I175">
        <v>0.16500000000000001</v>
      </c>
      <c r="J175">
        <v>0</v>
      </c>
      <c r="K175">
        <v>0.16500000000000001</v>
      </c>
      <c r="O175">
        <f t="shared" si="215"/>
        <v>9240</v>
      </c>
      <c r="P175">
        <f t="shared" si="216"/>
        <v>9240</v>
      </c>
      <c r="Q175">
        <f t="shared" si="217"/>
        <v>0</v>
      </c>
      <c r="R175">
        <f t="shared" si="218"/>
        <v>0</v>
      </c>
      <c r="S175">
        <f t="shared" si="219"/>
        <v>0</v>
      </c>
      <c r="T175">
        <f t="shared" si="220"/>
        <v>0</v>
      </c>
      <c r="U175">
        <f t="shared" si="221"/>
        <v>0</v>
      </c>
      <c r="V175">
        <f t="shared" si="222"/>
        <v>0</v>
      </c>
      <c r="W175">
        <f t="shared" si="223"/>
        <v>0</v>
      </c>
      <c r="X175">
        <f t="shared" si="224"/>
        <v>0</v>
      </c>
      <c r="Y175">
        <f t="shared" si="225"/>
        <v>0</v>
      </c>
      <c r="AA175">
        <v>60075934</v>
      </c>
      <c r="AB175">
        <f t="shared" si="226"/>
        <v>5857.74</v>
      </c>
      <c r="AC175">
        <f t="shared" si="227"/>
        <v>5857.74</v>
      </c>
      <c r="AD175">
        <f>ROUND((((ET175)-(EU175))+AE175),2)</f>
        <v>0</v>
      </c>
      <c r="AE175">
        <f t="shared" si="256"/>
        <v>0</v>
      </c>
      <c r="AF175">
        <f t="shared" si="256"/>
        <v>0</v>
      </c>
      <c r="AG175">
        <f t="shared" si="228"/>
        <v>0</v>
      </c>
      <c r="AH175">
        <f t="shared" si="257"/>
        <v>0</v>
      </c>
      <c r="AI175">
        <f t="shared" si="257"/>
        <v>0</v>
      </c>
      <c r="AJ175">
        <f t="shared" si="229"/>
        <v>0</v>
      </c>
      <c r="AK175">
        <v>5857.74</v>
      </c>
      <c r="AL175">
        <v>5857.74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1</v>
      </c>
      <c r="AW175">
        <v>1</v>
      </c>
      <c r="AZ175">
        <v>1</v>
      </c>
      <c r="BA175">
        <v>1</v>
      </c>
      <c r="BB175">
        <v>1</v>
      </c>
      <c r="BC175">
        <v>9.56</v>
      </c>
      <c r="BD175" t="s">
        <v>3</v>
      </c>
      <c r="BE175" t="s">
        <v>3</v>
      </c>
      <c r="BF175" t="s">
        <v>3</v>
      </c>
      <c r="BG175" t="s">
        <v>3</v>
      </c>
      <c r="BH175">
        <v>3</v>
      </c>
      <c r="BI175">
        <v>1</v>
      </c>
      <c r="BJ175" t="s">
        <v>426</v>
      </c>
      <c r="BM175">
        <v>500001</v>
      </c>
      <c r="BN175">
        <v>0</v>
      </c>
      <c r="BO175" t="s">
        <v>17</v>
      </c>
      <c r="BP175">
        <v>1</v>
      </c>
      <c r="BQ175">
        <v>26</v>
      </c>
      <c r="BR175">
        <v>0</v>
      </c>
      <c r="BS175">
        <v>1</v>
      </c>
      <c r="BT175">
        <v>1</v>
      </c>
      <c r="BU175">
        <v>1</v>
      </c>
      <c r="BV175">
        <v>1</v>
      </c>
      <c r="BW175">
        <v>1</v>
      </c>
      <c r="BX175">
        <v>1</v>
      </c>
      <c r="BY175" t="s">
        <v>3</v>
      </c>
      <c r="BZ175">
        <v>0</v>
      </c>
      <c r="CA175">
        <v>0</v>
      </c>
      <c r="CB175" t="s">
        <v>3</v>
      </c>
      <c r="CE175">
        <v>0</v>
      </c>
      <c r="CF175">
        <v>0</v>
      </c>
      <c r="CG175">
        <v>0</v>
      </c>
      <c r="CM175">
        <v>0</v>
      </c>
      <c r="CN175" t="s">
        <v>3</v>
      </c>
      <c r="CO175">
        <v>0</v>
      </c>
      <c r="CP175">
        <f t="shared" si="230"/>
        <v>9240</v>
      </c>
      <c r="CQ175">
        <f t="shared" si="231"/>
        <v>55999.994400000003</v>
      </c>
      <c r="CR175">
        <f t="shared" si="232"/>
        <v>0</v>
      </c>
      <c r="CS175">
        <f t="shared" si="233"/>
        <v>0</v>
      </c>
      <c r="CT175">
        <f t="shared" si="234"/>
        <v>0</v>
      </c>
      <c r="CU175">
        <f t="shared" si="235"/>
        <v>0</v>
      </c>
      <c r="CV175">
        <f t="shared" si="236"/>
        <v>0</v>
      </c>
      <c r="CW175">
        <f t="shared" si="237"/>
        <v>0</v>
      </c>
      <c r="CX175">
        <f t="shared" si="238"/>
        <v>0</v>
      </c>
      <c r="CY175">
        <f t="shared" si="239"/>
        <v>0</v>
      </c>
      <c r="CZ175">
        <f t="shared" si="240"/>
        <v>0</v>
      </c>
      <c r="DC175" t="s">
        <v>3</v>
      </c>
      <c r="DD175" t="s">
        <v>3</v>
      </c>
      <c r="DE175" t="s">
        <v>3</v>
      </c>
      <c r="DF175" t="s">
        <v>3</v>
      </c>
      <c r="DG175" t="s">
        <v>3</v>
      </c>
      <c r="DH175" t="s">
        <v>3</v>
      </c>
      <c r="DI175" t="s">
        <v>3</v>
      </c>
      <c r="DJ175" t="s">
        <v>3</v>
      </c>
      <c r="DK175" t="s">
        <v>3</v>
      </c>
      <c r="DL175" t="s">
        <v>3</v>
      </c>
      <c r="DM175" t="s">
        <v>3</v>
      </c>
      <c r="DN175">
        <v>0</v>
      </c>
      <c r="DO175">
        <v>0</v>
      </c>
      <c r="DP175">
        <v>1</v>
      </c>
      <c r="DQ175">
        <v>1</v>
      </c>
      <c r="DU175">
        <v>1009</v>
      </c>
      <c r="DV175" t="s">
        <v>15</v>
      </c>
      <c r="DW175" t="s">
        <v>15</v>
      </c>
      <c r="DX175">
        <v>1000</v>
      </c>
      <c r="DZ175" t="s">
        <v>3</v>
      </c>
      <c r="EA175" t="s">
        <v>3</v>
      </c>
      <c r="EB175" t="s">
        <v>3</v>
      </c>
      <c r="EC175" t="s">
        <v>3</v>
      </c>
      <c r="EE175">
        <v>48890661</v>
      </c>
      <c r="EF175">
        <v>26</v>
      </c>
      <c r="EG175" t="s">
        <v>45</v>
      </c>
      <c r="EH175">
        <v>0</v>
      </c>
      <c r="EI175" t="s">
        <v>3</v>
      </c>
      <c r="EJ175">
        <v>1</v>
      </c>
      <c r="EK175">
        <v>500001</v>
      </c>
      <c r="EL175" t="s">
        <v>124</v>
      </c>
      <c r="EM175" t="s">
        <v>125</v>
      </c>
      <c r="EO175" t="s">
        <v>3</v>
      </c>
      <c r="EQ175">
        <v>0</v>
      </c>
      <c r="ER175">
        <v>5857.74</v>
      </c>
      <c r="ES175">
        <v>5857.74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5</v>
      </c>
      <c r="FC175">
        <v>0</v>
      </c>
      <c r="FD175">
        <v>18</v>
      </c>
      <c r="FF175">
        <v>56000</v>
      </c>
      <c r="FQ175">
        <v>0</v>
      </c>
      <c r="FR175">
        <f t="shared" si="241"/>
        <v>0</v>
      </c>
      <c r="FS175">
        <v>0</v>
      </c>
      <c r="FX175">
        <v>0</v>
      </c>
      <c r="FY175">
        <v>0</v>
      </c>
      <c r="GA175" t="s">
        <v>394</v>
      </c>
      <c r="GD175">
        <v>1</v>
      </c>
      <c r="GF175">
        <v>-1381351914</v>
      </c>
      <c r="GG175">
        <v>2</v>
      </c>
      <c r="GH175">
        <v>3</v>
      </c>
      <c r="GI175">
        <v>4</v>
      </c>
      <c r="GJ175">
        <v>0</v>
      </c>
      <c r="GK175">
        <v>0</v>
      </c>
      <c r="GL175">
        <f t="shared" si="242"/>
        <v>0</v>
      </c>
      <c r="GM175">
        <f t="shared" si="243"/>
        <v>9240</v>
      </c>
      <c r="GN175">
        <f t="shared" si="244"/>
        <v>9240</v>
      </c>
      <c r="GO175">
        <f t="shared" si="245"/>
        <v>0</v>
      </c>
      <c r="GP175">
        <f t="shared" si="246"/>
        <v>0</v>
      </c>
      <c r="GR175">
        <v>1</v>
      </c>
      <c r="GS175">
        <v>1</v>
      </c>
      <c r="GT175">
        <v>0</v>
      </c>
      <c r="GU175" t="s">
        <v>3</v>
      </c>
      <c r="GV175">
        <f t="shared" si="247"/>
        <v>0</v>
      </c>
      <c r="GW175">
        <v>1</v>
      </c>
      <c r="GX175">
        <f t="shared" si="248"/>
        <v>0</v>
      </c>
      <c r="HA175">
        <v>0</v>
      </c>
      <c r="HB175">
        <v>0</v>
      </c>
      <c r="HC175">
        <f t="shared" si="249"/>
        <v>0</v>
      </c>
      <c r="HE175" t="s">
        <v>127</v>
      </c>
      <c r="HF175" t="s">
        <v>127</v>
      </c>
      <c r="HM175" t="s">
        <v>3</v>
      </c>
      <c r="HN175" t="s">
        <v>3</v>
      </c>
      <c r="HO175" t="s">
        <v>3</v>
      </c>
      <c r="HP175" t="s">
        <v>3</v>
      </c>
      <c r="HQ175" t="s">
        <v>3</v>
      </c>
      <c r="IK175">
        <v>0</v>
      </c>
    </row>
    <row r="176" spans="1:245" x14ac:dyDescent="0.2">
      <c r="A176">
        <v>17</v>
      </c>
      <c r="B176">
        <v>1</v>
      </c>
      <c r="C176">
        <f>ROW(SmtRes!A844)</f>
        <v>844</v>
      </c>
      <c r="D176">
        <f>ROW(EtalonRes!A844)</f>
        <v>844</v>
      </c>
      <c r="E176" t="s">
        <v>535</v>
      </c>
      <c r="F176" t="s">
        <v>489</v>
      </c>
      <c r="G176" t="s">
        <v>1090</v>
      </c>
      <c r="H176" t="s">
        <v>15</v>
      </c>
      <c r="I176">
        <v>0.27129999999999999</v>
      </c>
      <c r="J176">
        <v>0</v>
      </c>
      <c r="K176">
        <v>0.27129999999999999</v>
      </c>
      <c r="O176">
        <f t="shared" si="215"/>
        <v>12871.14</v>
      </c>
      <c r="P176">
        <f t="shared" si="216"/>
        <v>986.72</v>
      </c>
      <c r="Q176">
        <f t="shared" si="217"/>
        <v>2334.4499999999998</v>
      </c>
      <c r="R176">
        <f t="shared" si="218"/>
        <v>914.13</v>
      </c>
      <c r="S176">
        <f t="shared" si="219"/>
        <v>9549.9699999999993</v>
      </c>
      <c r="T176">
        <f t="shared" si="220"/>
        <v>0</v>
      </c>
      <c r="U176">
        <f t="shared" si="221"/>
        <v>22.704500139999993</v>
      </c>
      <c r="V176">
        <f t="shared" si="222"/>
        <v>1.4387649424999998</v>
      </c>
      <c r="W176">
        <f t="shared" si="223"/>
        <v>0</v>
      </c>
      <c r="X176">
        <f t="shared" si="224"/>
        <v>9731.61</v>
      </c>
      <c r="Y176">
        <f t="shared" si="225"/>
        <v>6487.74</v>
      </c>
      <c r="AA176">
        <v>60075934</v>
      </c>
      <c r="AB176">
        <f t="shared" si="226"/>
        <v>1704.52</v>
      </c>
      <c r="AC176">
        <f t="shared" si="227"/>
        <v>380.44</v>
      </c>
      <c r="AD176">
        <f>ROUND((((((ET176*1.15)*1.15))-(((EU176*1.15)*1.15)))+AE176),2)</f>
        <v>605.11</v>
      </c>
      <c r="AE176">
        <f>ROUND(((((EU176*1.15)*1.1)*1.15)),2)</f>
        <v>68.819999999999993</v>
      </c>
      <c r="AF176">
        <f>ROUND(((((EV176*1.15)*1.1)*1.15)),2)</f>
        <v>718.97</v>
      </c>
      <c r="AG176">
        <f t="shared" si="228"/>
        <v>0</v>
      </c>
      <c r="AH176">
        <f>(((EW176*1.15)*1.15))</f>
        <v>83.687799999999982</v>
      </c>
      <c r="AI176">
        <f>(((EX176*1.15)*1.15))</f>
        <v>5.3032249999999994</v>
      </c>
      <c r="AJ176">
        <f t="shared" si="229"/>
        <v>0</v>
      </c>
      <c r="AK176">
        <v>1327.48</v>
      </c>
      <c r="AL176">
        <v>380.44</v>
      </c>
      <c r="AM176">
        <v>452.82</v>
      </c>
      <c r="AN176">
        <v>47.31</v>
      </c>
      <c r="AO176">
        <v>494.22</v>
      </c>
      <c r="AP176">
        <v>0</v>
      </c>
      <c r="AQ176">
        <v>63.28</v>
      </c>
      <c r="AR176">
        <v>4.01</v>
      </c>
      <c r="AS176">
        <v>0</v>
      </c>
      <c r="AT176">
        <v>93</v>
      </c>
      <c r="AU176">
        <v>62</v>
      </c>
      <c r="AV176">
        <v>1</v>
      </c>
      <c r="AW176">
        <v>1</v>
      </c>
      <c r="AZ176">
        <v>1</v>
      </c>
      <c r="BA176">
        <v>48.96</v>
      </c>
      <c r="BB176">
        <v>14.22</v>
      </c>
      <c r="BC176">
        <v>9.56</v>
      </c>
      <c r="BD176" t="s">
        <v>3</v>
      </c>
      <c r="BE176" t="s">
        <v>3</v>
      </c>
      <c r="BF176" t="s">
        <v>3</v>
      </c>
      <c r="BG176" t="s">
        <v>3</v>
      </c>
      <c r="BH176">
        <v>0</v>
      </c>
      <c r="BI176">
        <v>1</v>
      </c>
      <c r="BJ176" t="s">
        <v>490</v>
      </c>
      <c r="BM176">
        <v>9001</v>
      </c>
      <c r="BN176">
        <v>0</v>
      </c>
      <c r="BO176" t="s">
        <v>17</v>
      </c>
      <c r="BP176">
        <v>1</v>
      </c>
      <c r="BQ176">
        <v>2</v>
      </c>
      <c r="BR176">
        <v>0</v>
      </c>
      <c r="BS176">
        <v>48.96</v>
      </c>
      <c r="BT176">
        <v>1</v>
      </c>
      <c r="BU176">
        <v>1</v>
      </c>
      <c r="BV176">
        <v>1</v>
      </c>
      <c r="BW176">
        <v>1</v>
      </c>
      <c r="BX176">
        <v>1</v>
      </c>
      <c r="BY176" t="s">
        <v>3</v>
      </c>
      <c r="BZ176">
        <v>93</v>
      </c>
      <c r="CA176">
        <v>62</v>
      </c>
      <c r="CB176" t="s">
        <v>3</v>
      </c>
      <c r="CE176">
        <v>0</v>
      </c>
      <c r="CF176">
        <v>0</v>
      </c>
      <c r="CG176">
        <v>0</v>
      </c>
      <c r="CM176">
        <v>0</v>
      </c>
      <c r="CN176" t="s">
        <v>1083</v>
      </c>
      <c r="CO176">
        <v>0</v>
      </c>
      <c r="CP176">
        <f t="shared" si="230"/>
        <v>12871.14</v>
      </c>
      <c r="CQ176">
        <f t="shared" si="231"/>
        <v>3637.0064000000002</v>
      </c>
      <c r="CR176">
        <f t="shared" si="232"/>
        <v>8604.6642000000011</v>
      </c>
      <c r="CS176">
        <f t="shared" si="233"/>
        <v>3369.4271999999996</v>
      </c>
      <c r="CT176">
        <f t="shared" si="234"/>
        <v>35200.771200000003</v>
      </c>
      <c r="CU176">
        <f t="shared" si="235"/>
        <v>0</v>
      </c>
      <c r="CV176">
        <f t="shared" si="236"/>
        <v>83.687799999999982</v>
      </c>
      <c r="CW176">
        <f t="shared" si="237"/>
        <v>5.3032249999999994</v>
      </c>
      <c r="CX176">
        <f t="shared" si="238"/>
        <v>0</v>
      </c>
      <c r="CY176">
        <f t="shared" si="239"/>
        <v>9731.6129999999976</v>
      </c>
      <c r="CZ176">
        <f t="shared" si="240"/>
        <v>6487.7419999999993</v>
      </c>
      <c r="DC176" t="s">
        <v>3</v>
      </c>
      <c r="DD176" t="s">
        <v>3</v>
      </c>
      <c r="DE176" t="s">
        <v>93</v>
      </c>
      <c r="DF176" t="s">
        <v>117</v>
      </c>
      <c r="DG176" t="s">
        <v>117</v>
      </c>
      <c r="DH176" t="s">
        <v>3</v>
      </c>
      <c r="DI176" t="s">
        <v>93</v>
      </c>
      <c r="DJ176" t="s">
        <v>93</v>
      </c>
      <c r="DK176" t="s">
        <v>3</v>
      </c>
      <c r="DL176" t="s">
        <v>3</v>
      </c>
      <c r="DM176" t="s">
        <v>3</v>
      </c>
      <c r="DN176">
        <v>0</v>
      </c>
      <c r="DO176">
        <v>0</v>
      </c>
      <c r="DP176">
        <v>1</v>
      </c>
      <c r="DQ176">
        <v>1</v>
      </c>
      <c r="DU176">
        <v>1009</v>
      </c>
      <c r="DV176" t="s">
        <v>15</v>
      </c>
      <c r="DW176" t="s">
        <v>15</v>
      </c>
      <c r="DX176">
        <v>1000</v>
      </c>
      <c r="DZ176" t="s">
        <v>3</v>
      </c>
      <c r="EA176" t="s">
        <v>3</v>
      </c>
      <c r="EB176" t="s">
        <v>3</v>
      </c>
      <c r="EC176" t="s">
        <v>3</v>
      </c>
      <c r="EE176">
        <v>48890727</v>
      </c>
      <c r="EF176">
        <v>2</v>
      </c>
      <c r="EG176" t="s">
        <v>21</v>
      </c>
      <c r="EH176">
        <v>9</v>
      </c>
      <c r="EI176" t="s">
        <v>22</v>
      </c>
      <c r="EJ176">
        <v>1</v>
      </c>
      <c r="EK176">
        <v>9001</v>
      </c>
      <c r="EL176" t="s">
        <v>22</v>
      </c>
      <c r="EM176" t="s">
        <v>23</v>
      </c>
      <c r="EO176" t="s">
        <v>118</v>
      </c>
      <c r="EQ176">
        <v>768</v>
      </c>
      <c r="ER176">
        <v>1327.48</v>
      </c>
      <c r="ES176">
        <v>380.44</v>
      </c>
      <c r="ET176">
        <v>452.82</v>
      </c>
      <c r="EU176">
        <v>47.31</v>
      </c>
      <c r="EV176">
        <v>494.22</v>
      </c>
      <c r="EW176">
        <v>63.28</v>
      </c>
      <c r="EX176">
        <v>4.01</v>
      </c>
      <c r="EY176">
        <v>0</v>
      </c>
      <c r="FQ176">
        <v>0</v>
      </c>
      <c r="FR176">
        <f t="shared" si="241"/>
        <v>0</v>
      </c>
      <c r="FS176">
        <v>0</v>
      </c>
      <c r="FX176">
        <v>93</v>
      </c>
      <c r="FY176">
        <v>62</v>
      </c>
      <c r="GA176" t="s">
        <v>3</v>
      </c>
      <c r="GD176">
        <v>1</v>
      </c>
      <c r="GF176">
        <v>-674489603</v>
      </c>
      <c r="GG176">
        <v>2</v>
      </c>
      <c r="GH176">
        <v>1</v>
      </c>
      <c r="GI176">
        <v>4</v>
      </c>
      <c r="GJ176">
        <v>0</v>
      </c>
      <c r="GK176">
        <v>0</v>
      </c>
      <c r="GL176">
        <f t="shared" si="242"/>
        <v>0</v>
      </c>
      <c r="GM176">
        <f t="shared" si="243"/>
        <v>29090.49</v>
      </c>
      <c r="GN176">
        <f t="shared" si="244"/>
        <v>29090.49</v>
      </c>
      <c r="GO176">
        <f t="shared" si="245"/>
        <v>0</v>
      </c>
      <c r="GP176">
        <f t="shared" si="246"/>
        <v>0</v>
      </c>
      <c r="GR176">
        <v>0</v>
      </c>
      <c r="GS176">
        <v>3</v>
      </c>
      <c r="GT176">
        <v>0</v>
      </c>
      <c r="GU176" t="s">
        <v>3</v>
      </c>
      <c r="GV176">
        <f t="shared" si="247"/>
        <v>0</v>
      </c>
      <c r="GW176">
        <v>1</v>
      </c>
      <c r="GX176">
        <f t="shared" si="248"/>
        <v>0</v>
      </c>
      <c r="HA176">
        <v>0</v>
      </c>
      <c r="HB176">
        <v>0</v>
      </c>
      <c r="HC176">
        <f t="shared" si="249"/>
        <v>0</v>
      </c>
      <c r="HE176" t="s">
        <v>3</v>
      </c>
      <c r="HF176" t="s">
        <v>3</v>
      </c>
      <c r="HM176" t="s">
        <v>3</v>
      </c>
      <c r="HN176" t="s">
        <v>3</v>
      </c>
      <c r="HO176" t="s">
        <v>3</v>
      </c>
      <c r="HP176" t="s">
        <v>3</v>
      </c>
      <c r="HQ176" t="s">
        <v>3</v>
      </c>
      <c r="IK176">
        <v>0</v>
      </c>
    </row>
    <row r="177" spans="1:245" x14ac:dyDescent="0.2">
      <c r="A177">
        <v>19</v>
      </c>
      <c r="B177">
        <v>1</v>
      </c>
      <c r="F177" t="s">
        <v>3</v>
      </c>
      <c r="G177" t="s">
        <v>536</v>
      </c>
      <c r="H177" t="s">
        <v>3</v>
      </c>
      <c r="AA177">
        <v>1</v>
      </c>
      <c r="IK177">
        <v>0</v>
      </c>
    </row>
    <row r="178" spans="1:245" x14ac:dyDescent="0.2">
      <c r="A178">
        <v>17</v>
      </c>
      <c r="B178">
        <v>1</v>
      </c>
      <c r="C178">
        <f>ROW(SmtRes!A856)</f>
        <v>856</v>
      </c>
      <c r="D178">
        <f>ROW(EtalonRes!A856)</f>
        <v>856</v>
      </c>
      <c r="E178" t="s">
        <v>537</v>
      </c>
      <c r="F178" t="s">
        <v>376</v>
      </c>
      <c r="G178" t="s">
        <v>538</v>
      </c>
      <c r="H178" t="s">
        <v>15</v>
      </c>
      <c r="I178">
        <v>1.0283</v>
      </c>
      <c r="J178">
        <v>0</v>
      </c>
      <c r="K178">
        <v>1.0283</v>
      </c>
      <c r="O178">
        <f t="shared" ref="O178:O204" si="258">ROUND(CP178,2)</f>
        <v>77897.210000000006</v>
      </c>
      <c r="P178">
        <f t="shared" ref="P178:P204" si="259">ROUND(CQ178*I178,2)</f>
        <v>2335.84</v>
      </c>
      <c r="Q178">
        <f t="shared" ref="Q178:Q204" si="260">ROUND(CR178*I178,2)</f>
        <v>17115.7</v>
      </c>
      <c r="R178">
        <f t="shared" ref="R178:R204" si="261">ROUND(CS178*I178,2)</f>
        <v>5045.63</v>
      </c>
      <c r="S178">
        <f t="shared" ref="S178:S204" si="262">ROUND(CT178*I178,2)</f>
        <v>58445.67</v>
      </c>
      <c r="T178">
        <f t="shared" ref="T178:T204" si="263">ROUND(CU178*I178,2)</f>
        <v>0</v>
      </c>
      <c r="U178">
        <f t="shared" ref="U178:U204" si="264">CV178*I178</f>
        <v>129.19304124999996</v>
      </c>
      <c r="V178">
        <f t="shared" ref="V178:V204" si="265">CW178*I178</f>
        <v>8.7035311999999987</v>
      </c>
      <c r="W178">
        <f t="shared" ref="W178:W204" si="266">ROUND(CX178*I178,2)</f>
        <v>0</v>
      </c>
      <c r="X178">
        <f t="shared" ref="X178:X204" si="267">ROUND(CY178,2)</f>
        <v>57142.17</v>
      </c>
      <c r="Y178">
        <f t="shared" ref="Y178:Y204" si="268">ROUND(CZ178,2)</f>
        <v>28571.09</v>
      </c>
      <c r="AA178">
        <v>60075934</v>
      </c>
      <c r="AB178">
        <f t="shared" ref="AB178:AB204" si="269">ROUND((AC178+AD178+AF178),2)</f>
        <v>2569.0100000000002</v>
      </c>
      <c r="AC178">
        <f t="shared" ref="AC178:AC204" si="270">ROUND((ES178),2)</f>
        <v>237.61</v>
      </c>
      <c r="AD178">
        <f>ROUND((((((ET178*1.15)*1.15))-(((EU178*1.15)*1.15)))+AE178),2)</f>
        <v>1170.51</v>
      </c>
      <c r="AE178">
        <f>ROUND(((((EU178*1.15)*1.1)*1.15)),2)</f>
        <v>100.22</v>
      </c>
      <c r="AF178">
        <f>ROUND(((((EV178*1.15)*1.1)*1.15)),2)</f>
        <v>1160.8900000000001</v>
      </c>
      <c r="AG178">
        <f t="shared" ref="AG178:AG204" si="271">ROUND((AP178),2)</f>
        <v>0</v>
      </c>
      <c r="AH178">
        <f>(((EW178*1.15)*1.15))</f>
        <v>125.63749999999997</v>
      </c>
      <c r="AI178">
        <f>(((EX178*1.15)*1.15))</f>
        <v>8.4639999999999986</v>
      </c>
      <c r="AJ178">
        <f t="shared" ref="AJ178:AJ204" si="272">(AS178)</f>
        <v>0</v>
      </c>
      <c r="AK178">
        <v>1913.79</v>
      </c>
      <c r="AL178">
        <v>237.61</v>
      </c>
      <c r="AM178">
        <v>878.18</v>
      </c>
      <c r="AN178">
        <v>68.89</v>
      </c>
      <c r="AO178">
        <v>798</v>
      </c>
      <c r="AP178">
        <v>0</v>
      </c>
      <c r="AQ178">
        <v>95</v>
      </c>
      <c r="AR178">
        <v>6.4</v>
      </c>
      <c r="AS178">
        <v>0</v>
      </c>
      <c r="AT178">
        <v>90</v>
      </c>
      <c r="AU178">
        <v>45</v>
      </c>
      <c r="AV178">
        <v>1</v>
      </c>
      <c r="AW178">
        <v>1</v>
      </c>
      <c r="AZ178">
        <v>1</v>
      </c>
      <c r="BA178">
        <v>48.96</v>
      </c>
      <c r="BB178">
        <v>14.22</v>
      </c>
      <c r="BC178">
        <v>9.56</v>
      </c>
      <c r="BD178" t="s">
        <v>3</v>
      </c>
      <c r="BE178" t="s">
        <v>3</v>
      </c>
      <c r="BF178" t="s">
        <v>3</v>
      </c>
      <c r="BG178" t="s">
        <v>3</v>
      </c>
      <c r="BH178">
        <v>0</v>
      </c>
      <c r="BI178">
        <v>2</v>
      </c>
      <c r="BJ178" t="s">
        <v>378</v>
      </c>
      <c r="BM178">
        <v>138001</v>
      </c>
      <c r="BN178">
        <v>0</v>
      </c>
      <c r="BO178" t="s">
        <v>17</v>
      </c>
      <c r="BP178">
        <v>1</v>
      </c>
      <c r="BQ178">
        <v>26</v>
      </c>
      <c r="BR178">
        <v>0</v>
      </c>
      <c r="BS178">
        <v>48.96</v>
      </c>
      <c r="BT178">
        <v>1</v>
      </c>
      <c r="BU178">
        <v>1</v>
      </c>
      <c r="BV178">
        <v>1</v>
      </c>
      <c r="BW178">
        <v>1</v>
      </c>
      <c r="BX178">
        <v>1</v>
      </c>
      <c r="BY178" t="s">
        <v>3</v>
      </c>
      <c r="BZ178">
        <v>90</v>
      </c>
      <c r="CA178">
        <v>45</v>
      </c>
      <c r="CB178" t="s">
        <v>3</v>
      </c>
      <c r="CE178">
        <v>0</v>
      </c>
      <c r="CF178">
        <v>0</v>
      </c>
      <c r="CG178">
        <v>0</v>
      </c>
      <c r="CM178">
        <v>0</v>
      </c>
      <c r="CN178" t="s">
        <v>1083</v>
      </c>
      <c r="CO178">
        <v>0</v>
      </c>
      <c r="CP178">
        <f t="shared" ref="CP178:CP204" si="273">(P178+Q178+S178)</f>
        <v>77897.209999999992</v>
      </c>
      <c r="CQ178">
        <f t="shared" ref="CQ178:CQ204" si="274">AC178*BC178</f>
        <v>2271.5516000000002</v>
      </c>
      <c r="CR178">
        <f t="shared" ref="CR178:CR204" si="275">AD178*BB178</f>
        <v>16644.6522</v>
      </c>
      <c r="CS178">
        <f t="shared" ref="CS178:CS204" si="276">AE178*BS178</f>
        <v>4906.7712000000001</v>
      </c>
      <c r="CT178">
        <f t="shared" ref="CT178:CT204" si="277">AF178*BA178</f>
        <v>56837.174400000004</v>
      </c>
      <c r="CU178">
        <f t="shared" ref="CU178:CU204" si="278">AG178</f>
        <v>0</v>
      </c>
      <c r="CV178">
        <f t="shared" ref="CV178:CV204" si="279">AH178</f>
        <v>125.63749999999997</v>
      </c>
      <c r="CW178">
        <f t="shared" ref="CW178:CW204" si="280">AI178</f>
        <v>8.4639999999999986</v>
      </c>
      <c r="CX178">
        <f t="shared" ref="CX178:CX204" si="281">AJ178</f>
        <v>0</v>
      </c>
      <c r="CY178">
        <f t="shared" ref="CY178:CY204" si="282">(((S178+R178)*AT178)/100)</f>
        <v>57142.17</v>
      </c>
      <c r="CZ178">
        <f t="shared" ref="CZ178:CZ204" si="283">(((S178+R178)*AU178)/100)</f>
        <v>28571.084999999999</v>
      </c>
      <c r="DC178" t="s">
        <v>3</v>
      </c>
      <c r="DD178" t="s">
        <v>3</v>
      </c>
      <c r="DE178" t="s">
        <v>93</v>
      </c>
      <c r="DF178" t="s">
        <v>117</v>
      </c>
      <c r="DG178" t="s">
        <v>117</v>
      </c>
      <c r="DH178" t="s">
        <v>3</v>
      </c>
      <c r="DI178" t="s">
        <v>93</v>
      </c>
      <c r="DJ178" t="s">
        <v>93</v>
      </c>
      <c r="DK178" t="s">
        <v>3</v>
      </c>
      <c r="DL178" t="s">
        <v>3</v>
      </c>
      <c r="DM178" t="s">
        <v>3</v>
      </c>
      <c r="DN178">
        <v>0</v>
      </c>
      <c r="DO178">
        <v>0</v>
      </c>
      <c r="DP178">
        <v>1</v>
      </c>
      <c r="DQ178">
        <v>1</v>
      </c>
      <c r="DU178">
        <v>1009</v>
      </c>
      <c r="DV178" t="s">
        <v>15</v>
      </c>
      <c r="DW178" t="s">
        <v>15</v>
      </c>
      <c r="DX178">
        <v>1000</v>
      </c>
      <c r="DZ178" t="s">
        <v>3</v>
      </c>
      <c r="EA178" t="s">
        <v>3</v>
      </c>
      <c r="EB178" t="s">
        <v>3</v>
      </c>
      <c r="EC178" t="s">
        <v>3</v>
      </c>
      <c r="EE178">
        <v>48890648</v>
      </c>
      <c r="EF178">
        <v>26</v>
      </c>
      <c r="EG178" t="s">
        <v>45</v>
      </c>
      <c r="EH178">
        <v>80</v>
      </c>
      <c r="EI178" t="s">
        <v>379</v>
      </c>
      <c r="EJ178">
        <v>2</v>
      </c>
      <c r="EK178">
        <v>138001</v>
      </c>
      <c r="EL178" t="s">
        <v>379</v>
      </c>
      <c r="EM178" t="s">
        <v>380</v>
      </c>
      <c r="EO178" t="s">
        <v>118</v>
      </c>
      <c r="EQ178">
        <v>768</v>
      </c>
      <c r="ER178">
        <v>1913.79</v>
      </c>
      <c r="ES178">
        <v>237.61</v>
      </c>
      <c r="ET178">
        <v>878.18</v>
      </c>
      <c r="EU178">
        <v>68.89</v>
      </c>
      <c r="EV178">
        <v>798</v>
      </c>
      <c r="EW178">
        <v>95</v>
      </c>
      <c r="EX178">
        <v>6.4</v>
      </c>
      <c r="EY178">
        <v>0</v>
      </c>
      <c r="FQ178">
        <v>0</v>
      </c>
      <c r="FR178">
        <f t="shared" ref="FR178:FR204" si="284">ROUND(IF(BI178=3,GM178,0),2)</f>
        <v>0</v>
      </c>
      <c r="FS178">
        <v>0</v>
      </c>
      <c r="FX178">
        <v>90</v>
      </c>
      <c r="FY178">
        <v>45</v>
      </c>
      <c r="GA178" t="s">
        <v>3</v>
      </c>
      <c r="GD178">
        <v>1</v>
      </c>
      <c r="GF178">
        <v>-1931995314</v>
      </c>
      <c r="GG178">
        <v>2</v>
      </c>
      <c r="GH178">
        <v>1</v>
      </c>
      <c r="GI178">
        <v>4</v>
      </c>
      <c r="GJ178">
        <v>0</v>
      </c>
      <c r="GK178">
        <v>0</v>
      </c>
      <c r="GL178">
        <f t="shared" ref="GL178:GL204" si="285">ROUND(IF(AND(BH178=3,BI178=3,FS178&lt;&gt;0),P178,0),2)</f>
        <v>0</v>
      </c>
      <c r="GM178">
        <f t="shared" ref="GM178:GM204" si="286">ROUND(O178+X178+Y178,2)+GX178</f>
        <v>163610.47</v>
      </c>
      <c r="GN178">
        <f t="shared" ref="GN178:GN204" si="287">IF(OR(BI178=0,BI178=1),ROUND(O178+X178+Y178,2),0)</f>
        <v>0</v>
      </c>
      <c r="GO178">
        <f t="shared" ref="GO178:GO204" si="288">IF(BI178=2,ROUND(O178+X178+Y178,2),0)</f>
        <v>163610.47</v>
      </c>
      <c r="GP178">
        <f t="shared" ref="GP178:GP204" si="289">IF(BI178=4,ROUND(O178+X178+Y178,2)+GX178,0)</f>
        <v>0</v>
      </c>
      <c r="GR178">
        <v>0</v>
      </c>
      <c r="GS178">
        <v>3</v>
      </c>
      <c r="GT178">
        <v>0</v>
      </c>
      <c r="GU178" t="s">
        <v>3</v>
      </c>
      <c r="GV178">
        <f t="shared" ref="GV178:GV204" si="290">ROUND((GT178),2)</f>
        <v>0</v>
      </c>
      <c r="GW178">
        <v>1</v>
      </c>
      <c r="GX178">
        <f t="shared" ref="GX178:GX204" si="291">ROUND(HC178*I178,2)</f>
        <v>0</v>
      </c>
      <c r="HA178">
        <v>0</v>
      </c>
      <c r="HB178">
        <v>0</v>
      </c>
      <c r="HC178">
        <f t="shared" ref="HC178:HC204" si="292">GV178*GW178</f>
        <v>0</v>
      </c>
      <c r="HE178" t="s">
        <v>3</v>
      </c>
      <c r="HF178" t="s">
        <v>3</v>
      </c>
      <c r="HM178" t="s">
        <v>3</v>
      </c>
      <c r="HN178" t="s">
        <v>3</v>
      </c>
      <c r="HO178" t="s">
        <v>3</v>
      </c>
      <c r="HP178" t="s">
        <v>3</v>
      </c>
      <c r="HQ178" t="s">
        <v>3</v>
      </c>
      <c r="IK178">
        <v>0</v>
      </c>
    </row>
    <row r="179" spans="1:245" x14ac:dyDescent="0.2">
      <c r="A179">
        <v>17</v>
      </c>
      <c r="B179">
        <v>1</v>
      </c>
      <c r="E179" t="s">
        <v>539</v>
      </c>
      <c r="F179" t="s">
        <v>382</v>
      </c>
      <c r="G179" t="s">
        <v>383</v>
      </c>
      <c r="H179" t="s">
        <v>15</v>
      </c>
      <c r="I179">
        <v>1.0611999999999999</v>
      </c>
      <c r="J179">
        <v>0</v>
      </c>
      <c r="K179">
        <v>1.0611999999999999</v>
      </c>
      <c r="O179">
        <f t="shared" si="258"/>
        <v>57746.97</v>
      </c>
      <c r="P179">
        <f t="shared" si="259"/>
        <v>57746.97</v>
      </c>
      <c r="Q179">
        <f t="shared" si="260"/>
        <v>0</v>
      </c>
      <c r="R179">
        <f t="shared" si="261"/>
        <v>0</v>
      </c>
      <c r="S179">
        <f t="shared" si="262"/>
        <v>0</v>
      </c>
      <c r="T179">
        <f t="shared" si="263"/>
        <v>0</v>
      </c>
      <c r="U179">
        <f t="shared" si="264"/>
        <v>0</v>
      </c>
      <c r="V179">
        <f t="shared" si="265"/>
        <v>0</v>
      </c>
      <c r="W179">
        <f t="shared" si="266"/>
        <v>0</v>
      </c>
      <c r="X179">
        <f t="shared" si="267"/>
        <v>0</v>
      </c>
      <c r="Y179">
        <f t="shared" si="268"/>
        <v>0</v>
      </c>
      <c r="AA179">
        <v>60075934</v>
      </c>
      <c r="AB179">
        <f t="shared" si="269"/>
        <v>5692.12</v>
      </c>
      <c r="AC179">
        <f t="shared" si="270"/>
        <v>5692.12</v>
      </c>
      <c r="AD179">
        <f>ROUND((((ET179)-(EU179))+AE179),2)</f>
        <v>0</v>
      </c>
      <c r="AE179">
        <f>ROUND((EU179),2)</f>
        <v>0</v>
      </c>
      <c r="AF179">
        <f>ROUND((EV179),2)</f>
        <v>0</v>
      </c>
      <c r="AG179">
        <f t="shared" si="271"/>
        <v>0</v>
      </c>
      <c r="AH179">
        <f>(EW179)</f>
        <v>0</v>
      </c>
      <c r="AI179">
        <f>(EX179)</f>
        <v>0</v>
      </c>
      <c r="AJ179">
        <f t="shared" si="272"/>
        <v>0</v>
      </c>
      <c r="AK179">
        <v>5692.12</v>
      </c>
      <c r="AL179">
        <v>5692.12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1</v>
      </c>
      <c r="AW179">
        <v>1</v>
      </c>
      <c r="AZ179">
        <v>1</v>
      </c>
      <c r="BA179">
        <v>1</v>
      </c>
      <c r="BB179">
        <v>1</v>
      </c>
      <c r="BC179">
        <v>9.56</v>
      </c>
      <c r="BD179" t="s">
        <v>3</v>
      </c>
      <c r="BE179" t="s">
        <v>3</v>
      </c>
      <c r="BF179" t="s">
        <v>3</v>
      </c>
      <c r="BG179" t="s">
        <v>3</v>
      </c>
      <c r="BH179">
        <v>3</v>
      </c>
      <c r="BI179">
        <v>1</v>
      </c>
      <c r="BJ179" t="s">
        <v>384</v>
      </c>
      <c r="BM179">
        <v>500001</v>
      </c>
      <c r="BN179">
        <v>0</v>
      </c>
      <c r="BO179" t="s">
        <v>17</v>
      </c>
      <c r="BP179">
        <v>1</v>
      </c>
      <c r="BQ179">
        <v>26</v>
      </c>
      <c r="BR179">
        <v>0</v>
      </c>
      <c r="BS179">
        <v>1</v>
      </c>
      <c r="BT179">
        <v>1</v>
      </c>
      <c r="BU179">
        <v>1</v>
      </c>
      <c r="BV179">
        <v>1</v>
      </c>
      <c r="BW179">
        <v>1</v>
      </c>
      <c r="BX179">
        <v>1</v>
      </c>
      <c r="BY179" t="s">
        <v>3</v>
      </c>
      <c r="BZ179">
        <v>0</v>
      </c>
      <c r="CA179">
        <v>0</v>
      </c>
      <c r="CB179" t="s">
        <v>3</v>
      </c>
      <c r="CE179">
        <v>0</v>
      </c>
      <c r="CF179">
        <v>0</v>
      </c>
      <c r="CG179">
        <v>0</v>
      </c>
      <c r="CM179">
        <v>0</v>
      </c>
      <c r="CN179" t="s">
        <v>3</v>
      </c>
      <c r="CO179">
        <v>0</v>
      </c>
      <c r="CP179">
        <f t="shared" si="273"/>
        <v>57746.97</v>
      </c>
      <c r="CQ179">
        <f t="shared" si="274"/>
        <v>54416.667200000004</v>
      </c>
      <c r="CR179">
        <f t="shared" si="275"/>
        <v>0</v>
      </c>
      <c r="CS179">
        <f t="shared" si="276"/>
        <v>0</v>
      </c>
      <c r="CT179">
        <f t="shared" si="277"/>
        <v>0</v>
      </c>
      <c r="CU179">
        <f t="shared" si="278"/>
        <v>0</v>
      </c>
      <c r="CV179">
        <f t="shared" si="279"/>
        <v>0</v>
      </c>
      <c r="CW179">
        <f t="shared" si="280"/>
        <v>0</v>
      </c>
      <c r="CX179">
        <f t="shared" si="281"/>
        <v>0</v>
      </c>
      <c r="CY179">
        <f t="shared" si="282"/>
        <v>0</v>
      </c>
      <c r="CZ179">
        <f t="shared" si="283"/>
        <v>0</v>
      </c>
      <c r="DC179" t="s">
        <v>3</v>
      </c>
      <c r="DD179" t="s">
        <v>3</v>
      </c>
      <c r="DE179" t="s">
        <v>3</v>
      </c>
      <c r="DF179" t="s">
        <v>3</v>
      </c>
      <c r="DG179" t="s">
        <v>3</v>
      </c>
      <c r="DH179" t="s">
        <v>3</v>
      </c>
      <c r="DI179" t="s">
        <v>3</v>
      </c>
      <c r="DJ179" t="s">
        <v>3</v>
      </c>
      <c r="DK179" t="s">
        <v>3</v>
      </c>
      <c r="DL179" t="s">
        <v>3</v>
      </c>
      <c r="DM179" t="s">
        <v>3</v>
      </c>
      <c r="DN179">
        <v>0</v>
      </c>
      <c r="DO179">
        <v>0</v>
      </c>
      <c r="DP179">
        <v>1</v>
      </c>
      <c r="DQ179">
        <v>1</v>
      </c>
      <c r="DU179">
        <v>1009</v>
      </c>
      <c r="DV179" t="s">
        <v>15</v>
      </c>
      <c r="DW179" t="s">
        <v>15</v>
      </c>
      <c r="DX179">
        <v>1000</v>
      </c>
      <c r="DZ179" t="s">
        <v>3</v>
      </c>
      <c r="EA179" t="s">
        <v>3</v>
      </c>
      <c r="EB179" t="s">
        <v>3</v>
      </c>
      <c r="EC179" t="s">
        <v>3</v>
      </c>
      <c r="EE179">
        <v>48890661</v>
      </c>
      <c r="EF179">
        <v>26</v>
      </c>
      <c r="EG179" t="s">
        <v>45</v>
      </c>
      <c r="EH179">
        <v>0</v>
      </c>
      <c r="EI179" t="s">
        <v>3</v>
      </c>
      <c r="EJ179">
        <v>1</v>
      </c>
      <c r="EK179">
        <v>500001</v>
      </c>
      <c r="EL179" t="s">
        <v>124</v>
      </c>
      <c r="EM179" t="s">
        <v>125</v>
      </c>
      <c r="EO179" t="s">
        <v>3</v>
      </c>
      <c r="EQ179">
        <v>0</v>
      </c>
      <c r="ER179">
        <v>5692.12</v>
      </c>
      <c r="ES179">
        <v>5692.12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5</v>
      </c>
      <c r="FC179">
        <v>0</v>
      </c>
      <c r="FD179">
        <v>18</v>
      </c>
      <c r="FF179">
        <v>54416.69</v>
      </c>
      <c r="FQ179">
        <v>0</v>
      </c>
      <c r="FR179">
        <f t="shared" si="284"/>
        <v>0</v>
      </c>
      <c r="FS179">
        <v>0</v>
      </c>
      <c r="FX179">
        <v>0</v>
      </c>
      <c r="FY179">
        <v>0</v>
      </c>
      <c r="GA179" t="s">
        <v>385</v>
      </c>
      <c r="GD179">
        <v>1</v>
      </c>
      <c r="GF179">
        <v>540521819</v>
      </c>
      <c r="GG179">
        <v>2</v>
      </c>
      <c r="GH179">
        <v>3</v>
      </c>
      <c r="GI179">
        <v>4</v>
      </c>
      <c r="GJ179">
        <v>0</v>
      </c>
      <c r="GK179">
        <v>0</v>
      </c>
      <c r="GL179">
        <f t="shared" si="285"/>
        <v>0</v>
      </c>
      <c r="GM179">
        <f t="shared" si="286"/>
        <v>57746.97</v>
      </c>
      <c r="GN179">
        <f t="shared" si="287"/>
        <v>57746.97</v>
      </c>
      <c r="GO179">
        <f t="shared" si="288"/>
        <v>0</v>
      </c>
      <c r="GP179">
        <f t="shared" si="289"/>
        <v>0</v>
      </c>
      <c r="GR179">
        <v>1</v>
      </c>
      <c r="GS179">
        <v>1</v>
      </c>
      <c r="GT179">
        <v>0</v>
      </c>
      <c r="GU179" t="s">
        <v>3</v>
      </c>
      <c r="GV179">
        <f t="shared" si="290"/>
        <v>0</v>
      </c>
      <c r="GW179">
        <v>1</v>
      </c>
      <c r="GX179">
        <f t="shared" si="291"/>
        <v>0</v>
      </c>
      <c r="HA179">
        <v>0</v>
      </c>
      <c r="HB179">
        <v>0</v>
      </c>
      <c r="HC179">
        <f t="shared" si="292"/>
        <v>0</v>
      </c>
      <c r="HE179" t="s">
        <v>127</v>
      </c>
      <c r="HF179" t="s">
        <v>127</v>
      </c>
      <c r="HM179" t="s">
        <v>3</v>
      </c>
      <c r="HN179" t="s">
        <v>3</v>
      </c>
      <c r="HO179" t="s">
        <v>3</v>
      </c>
      <c r="HP179" t="s">
        <v>3</v>
      </c>
      <c r="HQ179" t="s">
        <v>3</v>
      </c>
      <c r="IK179">
        <v>0</v>
      </c>
    </row>
    <row r="180" spans="1:245" x14ac:dyDescent="0.2">
      <c r="A180">
        <v>17</v>
      </c>
      <c r="B180">
        <v>1</v>
      </c>
      <c r="C180">
        <f>ROW(SmtRes!A867)</f>
        <v>867</v>
      </c>
      <c r="D180">
        <f>ROW(EtalonRes!A867)</f>
        <v>867</v>
      </c>
      <c r="E180" t="s">
        <v>540</v>
      </c>
      <c r="F180" t="s">
        <v>387</v>
      </c>
      <c r="G180" t="s">
        <v>541</v>
      </c>
      <c r="H180" t="s">
        <v>15</v>
      </c>
      <c r="I180">
        <v>0.34799999999999998</v>
      </c>
      <c r="J180">
        <v>0</v>
      </c>
      <c r="K180">
        <v>0.34799999999999998</v>
      </c>
      <c r="O180">
        <f t="shared" si="258"/>
        <v>26724.45</v>
      </c>
      <c r="P180">
        <f t="shared" si="259"/>
        <v>879.19</v>
      </c>
      <c r="Q180">
        <f t="shared" si="260"/>
        <v>6470.24</v>
      </c>
      <c r="R180">
        <f t="shared" si="261"/>
        <v>2070.13</v>
      </c>
      <c r="S180">
        <f t="shared" si="262"/>
        <v>19375.02</v>
      </c>
      <c r="T180">
        <f t="shared" si="263"/>
        <v>0</v>
      </c>
      <c r="U180">
        <f t="shared" si="264"/>
        <v>41.880929999999992</v>
      </c>
      <c r="V180">
        <f t="shared" si="265"/>
        <v>3.3780881999999992</v>
      </c>
      <c r="W180">
        <f t="shared" si="266"/>
        <v>0</v>
      </c>
      <c r="X180">
        <f t="shared" si="267"/>
        <v>19300.64</v>
      </c>
      <c r="Y180">
        <f t="shared" si="268"/>
        <v>9650.32</v>
      </c>
      <c r="AA180">
        <v>60075934</v>
      </c>
      <c r="AB180">
        <f t="shared" si="269"/>
        <v>2708.93</v>
      </c>
      <c r="AC180">
        <f t="shared" si="270"/>
        <v>264.27</v>
      </c>
      <c r="AD180">
        <f>ROUND((((((ET180*1.15)*1.15))-(((EU180*1.15)*1.15)))+AE180),2)</f>
        <v>1307.5</v>
      </c>
      <c r="AE180">
        <f>ROUND(((((EU180*1.15)*1.1)*1.15)),2)</f>
        <v>121.5</v>
      </c>
      <c r="AF180">
        <f>ROUND(((((EV180*1.15)*1.1)*1.15)),2)</f>
        <v>1137.1600000000001</v>
      </c>
      <c r="AG180">
        <f t="shared" si="271"/>
        <v>0</v>
      </c>
      <c r="AH180">
        <f>(((EW180*1.15)*1.15))</f>
        <v>120.34749999999998</v>
      </c>
      <c r="AI180">
        <f>(((EX180*1.15)*1.15))</f>
        <v>9.7071499999999986</v>
      </c>
      <c r="AJ180">
        <f t="shared" si="272"/>
        <v>0</v>
      </c>
      <c r="AK180">
        <v>2026.27</v>
      </c>
      <c r="AL180">
        <v>264.27</v>
      </c>
      <c r="AM180">
        <v>980.31</v>
      </c>
      <c r="AN180">
        <v>83.52</v>
      </c>
      <c r="AO180">
        <v>781.69</v>
      </c>
      <c r="AP180">
        <v>0</v>
      </c>
      <c r="AQ180">
        <v>91</v>
      </c>
      <c r="AR180">
        <v>7.34</v>
      </c>
      <c r="AS180">
        <v>0</v>
      </c>
      <c r="AT180">
        <v>90</v>
      </c>
      <c r="AU180">
        <v>45</v>
      </c>
      <c r="AV180">
        <v>1</v>
      </c>
      <c r="AW180">
        <v>1</v>
      </c>
      <c r="AZ180">
        <v>1</v>
      </c>
      <c r="BA180">
        <v>48.96</v>
      </c>
      <c r="BB180">
        <v>14.22</v>
      </c>
      <c r="BC180">
        <v>9.56</v>
      </c>
      <c r="BD180" t="s">
        <v>3</v>
      </c>
      <c r="BE180" t="s">
        <v>3</v>
      </c>
      <c r="BF180" t="s">
        <v>3</v>
      </c>
      <c r="BG180" t="s">
        <v>3</v>
      </c>
      <c r="BH180">
        <v>0</v>
      </c>
      <c r="BI180">
        <v>2</v>
      </c>
      <c r="BJ180" t="s">
        <v>389</v>
      </c>
      <c r="BM180">
        <v>138001</v>
      </c>
      <c r="BN180">
        <v>0</v>
      </c>
      <c r="BO180" t="s">
        <v>17</v>
      </c>
      <c r="BP180">
        <v>1</v>
      </c>
      <c r="BQ180">
        <v>26</v>
      </c>
      <c r="BR180">
        <v>0</v>
      </c>
      <c r="BS180">
        <v>48.96</v>
      </c>
      <c r="BT180">
        <v>1</v>
      </c>
      <c r="BU180">
        <v>1</v>
      </c>
      <c r="BV180">
        <v>1</v>
      </c>
      <c r="BW180">
        <v>1</v>
      </c>
      <c r="BX180">
        <v>1</v>
      </c>
      <c r="BY180" t="s">
        <v>3</v>
      </c>
      <c r="BZ180">
        <v>90</v>
      </c>
      <c r="CA180">
        <v>45</v>
      </c>
      <c r="CB180" t="s">
        <v>3</v>
      </c>
      <c r="CE180">
        <v>0</v>
      </c>
      <c r="CF180">
        <v>0</v>
      </c>
      <c r="CG180">
        <v>0</v>
      </c>
      <c r="CM180">
        <v>0</v>
      </c>
      <c r="CN180" t="s">
        <v>1083</v>
      </c>
      <c r="CO180">
        <v>0</v>
      </c>
      <c r="CP180">
        <f t="shared" si="273"/>
        <v>26724.45</v>
      </c>
      <c r="CQ180">
        <f t="shared" si="274"/>
        <v>2526.4211999999998</v>
      </c>
      <c r="CR180">
        <f t="shared" si="275"/>
        <v>18592.650000000001</v>
      </c>
      <c r="CS180">
        <f t="shared" si="276"/>
        <v>5948.64</v>
      </c>
      <c r="CT180">
        <f t="shared" si="277"/>
        <v>55675.353600000002</v>
      </c>
      <c r="CU180">
        <f t="shared" si="278"/>
        <v>0</v>
      </c>
      <c r="CV180">
        <f t="shared" si="279"/>
        <v>120.34749999999998</v>
      </c>
      <c r="CW180">
        <f t="shared" si="280"/>
        <v>9.7071499999999986</v>
      </c>
      <c r="CX180">
        <f t="shared" si="281"/>
        <v>0</v>
      </c>
      <c r="CY180">
        <f t="shared" si="282"/>
        <v>19300.635000000002</v>
      </c>
      <c r="CZ180">
        <f t="shared" si="283"/>
        <v>9650.317500000001</v>
      </c>
      <c r="DC180" t="s">
        <v>3</v>
      </c>
      <c r="DD180" t="s">
        <v>3</v>
      </c>
      <c r="DE180" t="s">
        <v>93</v>
      </c>
      <c r="DF180" t="s">
        <v>117</v>
      </c>
      <c r="DG180" t="s">
        <v>117</v>
      </c>
      <c r="DH180" t="s">
        <v>3</v>
      </c>
      <c r="DI180" t="s">
        <v>93</v>
      </c>
      <c r="DJ180" t="s">
        <v>93</v>
      </c>
      <c r="DK180" t="s">
        <v>3</v>
      </c>
      <c r="DL180" t="s">
        <v>3</v>
      </c>
      <c r="DM180" t="s">
        <v>3</v>
      </c>
      <c r="DN180">
        <v>0</v>
      </c>
      <c r="DO180">
        <v>0</v>
      </c>
      <c r="DP180">
        <v>1</v>
      </c>
      <c r="DQ180">
        <v>1</v>
      </c>
      <c r="DU180">
        <v>1009</v>
      </c>
      <c r="DV180" t="s">
        <v>15</v>
      </c>
      <c r="DW180" t="s">
        <v>15</v>
      </c>
      <c r="DX180">
        <v>1000</v>
      </c>
      <c r="DZ180" t="s">
        <v>3</v>
      </c>
      <c r="EA180" t="s">
        <v>3</v>
      </c>
      <c r="EB180" t="s">
        <v>3</v>
      </c>
      <c r="EC180" t="s">
        <v>3</v>
      </c>
      <c r="EE180">
        <v>48890648</v>
      </c>
      <c r="EF180">
        <v>26</v>
      </c>
      <c r="EG180" t="s">
        <v>45</v>
      </c>
      <c r="EH180">
        <v>80</v>
      </c>
      <c r="EI180" t="s">
        <v>379</v>
      </c>
      <c r="EJ180">
        <v>2</v>
      </c>
      <c r="EK180">
        <v>138001</v>
      </c>
      <c r="EL180" t="s">
        <v>379</v>
      </c>
      <c r="EM180" t="s">
        <v>380</v>
      </c>
      <c r="EO180" t="s">
        <v>118</v>
      </c>
      <c r="EQ180">
        <v>768</v>
      </c>
      <c r="ER180">
        <v>2026.27</v>
      </c>
      <c r="ES180">
        <v>264.27</v>
      </c>
      <c r="ET180">
        <v>980.31</v>
      </c>
      <c r="EU180">
        <v>83.52</v>
      </c>
      <c r="EV180">
        <v>781.69</v>
      </c>
      <c r="EW180">
        <v>91</v>
      </c>
      <c r="EX180">
        <v>7.34</v>
      </c>
      <c r="EY180">
        <v>0</v>
      </c>
      <c r="FQ180">
        <v>0</v>
      </c>
      <c r="FR180">
        <f t="shared" si="284"/>
        <v>0</v>
      </c>
      <c r="FS180">
        <v>0</v>
      </c>
      <c r="FX180">
        <v>90</v>
      </c>
      <c r="FY180">
        <v>45</v>
      </c>
      <c r="GA180" t="s">
        <v>3</v>
      </c>
      <c r="GD180">
        <v>1</v>
      </c>
      <c r="GF180">
        <v>2118774648</v>
      </c>
      <c r="GG180">
        <v>2</v>
      </c>
      <c r="GH180">
        <v>1</v>
      </c>
      <c r="GI180">
        <v>4</v>
      </c>
      <c r="GJ180">
        <v>0</v>
      </c>
      <c r="GK180">
        <v>0</v>
      </c>
      <c r="GL180">
        <f t="shared" si="285"/>
        <v>0</v>
      </c>
      <c r="GM180">
        <f t="shared" si="286"/>
        <v>55675.41</v>
      </c>
      <c r="GN180">
        <f t="shared" si="287"/>
        <v>0</v>
      </c>
      <c r="GO180">
        <f t="shared" si="288"/>
        <v>55675.41</v>
      </c>
      <c r="GP180">
        <f t="shared" si="289"/>
        <v>0</v>
      </c>
      <c r="GR180">
        <v>0</v>
      </c>
      <c r="GS180">
        <v>3</v>
      </c>
      <c r="GT180">
        <v>0</v>
      </c>
      <c r="GU180" t="s">
        <v>3</v>
      </c>
      <c r="GV180">
        <f t="shared" si="290"/>
        <v>0</v>
      </c>
      <c r="GW180">
        <v>1</v>
      </c>
      <c r="GX180">
        <f t="shared" si="291"/>
        <v>0</v>
      </c>
      <c r="HA180">
        <v>0</v>
      </c>
      <c r="HB180">
        <v>0</v>
      </c>
      <c r="HC180">
        <f t="shared" si="292"/>
        <v>0</v>
      </c>
      <c r="HE180" t="s">
        <v>3</v>
      </c>
      <c r="HF180" t="s">
        <v>3</v>
      </c>
      <c r="HM180" t="s">
        <v>3</v>
      </c>
      <c r="HN180" t="s">
        <v>3</v>
      </c>
      <c r="HO180" t="s">
        <v>3</v>
      </c>
      <c r="HP180" t="s">
        <v>3</v>
      </c>
      <c r="HQ180" t="s">
        <v>3</v>
      </c>
      <c r="IK180">
        <v>0</v>
      </c>
    </row>
    <row r="181" spans="1:245" x14ac:dyDescent="0.2">
      <c r="A181">
        <v>17</v>
      </c>
      <c r="B181">
        <v>1</v>
      </c>
      <c r="E181" t="s">
        <v>542</v>
      </c>
      <c r="F181" t="s">
        <v>391</v>
      </c>
      <c r="G181" t="s">
        <v>392</v>
      </c>
      <c r="H181" t="s">
        <v>15</v>
      </c>
      <c r="I181">
        <v>0.21399000000000001</v>
      </c>
      <c r="J181">
        <v>0</v>
      </c>
      <c r="K181">
        <v>0.21399000000000001</v>
      </c>
      <c r="O181">
        <f t="shared" si="258"/>
        <v>11983.44</v>
      </c>
      <c r="P181">
        <f t="shared" si="259"/>
        <v>11983.44</v>
      </c>
      <c r="Q181">
        <f t="shared" si="260"/>
        <v>0</v>
      </c>
      <c r="R181">
        <f t="shared" si="261"/>
        <v>0</v>
      </c>
      <c r="S181">
        <f t="shared" si="262"/>
        <v>0</v>
      </c>
      <c r="T181">
        <f t="shared" si="263"/>
        <v>0</v>
      </c>
      <c r="U181">
        <f t="shared" si="264"/>
        <v>0</v>
      </c>
      <c r="V181">
        <f t="shared" si="265"/>
        <v>0</v>
      </c>
      <c r="W181">
        <f t="shared" si="266"/>
        <v>0</v>
      </c>
      <c r="X181">
        <f t="shared" si="267"/>
        <v>0</v>
      </c>
      <c r="Y181">
        <f t="shared" si="268"/>
        <v>0</v>
      </c>
      <c r="AA181">
        <v>60075934</v>
      </c>
      <c r="AB181">
        <f t="shared" si="269"/>
        <v>5857.74</v>
      </c>
      <c r="AC181">
        <f t="shared" si="270"/>
        <v>5857.74</v>
      </c>
      <c r="AD181">
        <f>ROUND((((ET181)-(EU181))+AE181),2)</f>
        <v>0</v>
      </c>
      <c r="AE181">
        <f t="shared" ref="AE181:AF183" si="293">ROUND((EU181),2)</f>
        <v>0</v>
      </c>
      <c r="AF181">
        <f t="shared" si="293"/>
        <v>0</v>
      </c>
      <c r="AG181">
        <f t="shared" si="271"/>
        <v>0</v>
      </c>
      <c r="AH181">
        <f t="shared" ref="AH181:AI183" si="294">(EW181)</f>
        <v>0</v>
      </c>
      <c r="AI181">
        <f t="shared" si="294"/>
        <v>0</v>
      </c>
      <c r="AJ181">
        <f t="shared" si="272"/>
        <v>0</v>
      </c>
      <c r="AK181">
        <v>5857.74</v>
      </c>
      <c r="AL181">
        <v>5857.74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1</v>
      </c>
      <c r="AW181">
        <v>1</v>
      </c>
      <c r="AZ181">
        <v>1</v>
      </c>
      <c r="BA181">
        <v>1</v>
      </c>
      <c r="BB181">
        <v>1</v>
      </c>
      <c r="BC181">
        <v>9.56</v>
      </c>
      <c r="BD181" t="s">
        <v>3</v>
      </c>
      <c r="BE181" t="s">
        <v>3</v>
      </c>
      <c r="BF181" t="s">
        <v>3</v>
      </c>
      <c r="BG181" t="s">
        <v>3</v>
      </c>
      <c r="BH181">
        <v>3</v>
      </c>
      <c r="BI181">
        <v>1</v>
      </c>
      <c r="BJ181" t="s">
        <v>393</v>
      </c>
      <c r="BM181">
        <v>500001</v>
      </c>
      <c r="BN181">
        <v>0</v>
      </c>
      <c r="BO181" t="s">
        <v>17</v>
      </c>
      <c r="BP181">
        <v>1</v>
      </c>
      <c r="BQ181">
        <v>26</v>
      </c>
      <c r="BR181">
        <v>0</v>
      </c>
      <c r="BS181">
        <v>1</v>
      </c>
      <c r="BT181">
        <v>1</v>
      </c>
      <c r="BU181">
        <v>1</v>
      </c>
      <c r="BV181">
        <v>1</v>
      </c>
      <c r="BW181">
        <v>1</v>
      </c>
      <c r="BX181">
        <v>1</v>
      </c>
      <c r="BY181" t="s">
        <v>3</v>
      </c>
      <c r="BZ181">
        <v>0</v>
      </c>
      <c r="CA181">
        <v>0</v>
      </c>
      <c r="CB181" t="s">
        <v>3</v>
      </c>
      <c r="CE181">
        <v>0</v>
      </c>
      <c r="CF181">
        <v>0</v>
      </c>
      <c r="CG181">
        <v>0</v>
      </c>
      <c r="CM181">
        <v>0</v>
      </c>
      <c r="CN181" t="s">
        <v>3</v>
      </c>
      <c r="CO181">
        <v>0</v>
      </c>
      <c r="CP181">
        <f t="shared" si="273"/>
        <v>11983.44</v>
      </c>
      <c r="CQ181">
        <f t="shared" si="274"/>
        <v>55999.994400000003</v>
      </c>
      <c r="CR181">
        <f t="shared" si="275"/>
        <v>0</v>
      </c>
      <c r="CS181">
        <f t="shared" si="276"/>
        <v>0</v>
      </c>
      <c r="CT181">
        <f t="shared" si="277"/>
        <v>0</v>
      </c>
      <c r="CU181">
        <f t="shared" si="278"/>
        <v>0</v>
      </c>
      <c r="CV181">
        <f t="shared" si="279"/>
        <v>0</v>
      </c>
      <c r="CW181">
        <f t="shared" si="280"/>
        <v>0</v>
      </c>
      <c r="CX181">
        <f t="shared" si="281"/>
        <v>0</v>
      </c>
      <c r="CY181">
        <f t="shared" si="282"/>
        <v>0</v>
      </c>
      <c r="CZ181">
        <f t="shared" si="283"/>
        <v>0</v>
      </c>
      <c r="DC181" t="s">
        <v>3</v>
      </c>
      <c r="DD181" t="s">
        <v>3</v>
      </c>
      <c r="DE181" t="s">
        <v>3</v>
      </c>
      <c r="DF181" t="s">
        <v>3</v>
      </c>
      <c r="DG181" t="s">
        <v>3</v>
      </c>
      <c r="DH181" t="s">
        <v>3</v>
      </c>
      <c r="DI181" t="s">
        <v>3</v>
      </c>
      <c r="DJ181" t="s">
        <v>3</v>
      </c>
      <c r="DK181" t="s">
        <v>3</v>
      </c>
      <c r="DL181" t="s">
        <v>3</v>
      </c>
      <c r="DM181" t="s">
        <v>3</v>
      </c>
      <c r="DN181">
        <v>0</v>
      </c>
      <c r="DO181">
        <v>0</v>
      </c>
      <c r="DP181">
        <v>1</v>
      </c>
      <c r="DQ181">
        <v>1</v>
      </c>
      <c r="DU181">
        <v>1009</v>
      </c>
      <c r="DV181" t="s">
        <v>15</v>
      </c>
      <c r="DW181" t="s">
        <v>15</v>
      </c>
      <c r="DX181">
        <v>1000</v>
      </c>
      <c r="DZ181" t="s">
        <v>3</v>
      </c>
      <c r="EA181" t="s">
        <v>3</v>
      </c>
      <c r="EB181" t="s">
        <v>3</v>
      </c>
      <c r="EC181" t="s">
        <v>3</v>
      </c>
      <c r="EE181">
        <v>48890661</v>
      </c>
      <c r="EF181">
        <v>26</v>
      </c>
      <c r="EG181" t="s">
        <v>45</v>
      </c>
      <c r="EH181">
        <v>0</v>
      </c>
      <c r="EI181" t="s">
        <v>3</v>
      </c>
      <c r="EJ181">
        <v>1</v>
      </c>
      <c r="EK181">
        <v>500001</v>
      </c>
      <c r="EL181" t="s">
        <v>124</v>
      </c>
      <c r="EM181" t="s">
        <v>125</v>
      </c>
      <c r="EO181" t="s">
        <v>3</v>
      </c>
      <c r="EQ181">
        <v>0</v>
      </c>
      <c r="ER181">
        <v>5857.74</v>
      </c>
      <c r="ES181">
        <v>5857.74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5</v>
      </c>
      <c r="FC181">
        <v>0</v>
      </c>
      <c r="FD181">
        <v>18</v>
      </c>
      <c r="FF181">
        <v>56000</v>
      </c>
      <c r="FQ181">
        <v>0</v>
      </c>
      <c r="FR181">
        <f t="shared" si="284"/>
        <v>0</v>
      </c>
      <c r="FS181">
        <v>0</v>
      </c>
      <c r="FX181">
        <v>0</v>
      </c>
      <c r="FY181">
        <v>0</v>
      </c>
      <c r="GA181" t="s">
        <v>394</v>
      </c>
      <c r="GD181">
        <v>1</v>
      </c>
      <c r="GF181">
        <v>-1147092065</v>
      </c>
      <c r="GG181">
        <v>2</v>
      </c>
      <c r="GH181">
        <v>3</v>
      </c>
      <c r="GI181">
        <v>4</v>
      </c>
      <c r="GJ181">
        <v>0</v>
      </c>
      <c r="GK181">
        <v>0</v>
      </c>
      <c r="GL181">
        <f t="shared" si="285"/>
        <v>0</v>
      </c>
      <c r="GM181">
        <f t="shared" si="286"/>
        <v>11983.44</v>
      </c>
      <c r="GN181">
        <f t="shared" si="287"/>
        <v>11983.44</v>
      </c>
      <c r="GO181">
        <f t="shared" si="288"/>
        <v>0</v>
      </c>
      <c r="GP181">
        <f t="shared" si="289"/>
        <v>0</v>
      </c>
      <c r="GR181">
        <v>1</v>
      </c>
      <c r="GS181">
        <v>1</v>
      </c>
      <c r="GT181">
        <v>0</v>
      </c>
      <c r="GU181" t="s">
        <v>3</v>
      </c>
      <c r="GV181">
        <f t="shared" si="290"/>
        <v>0</v>
      </c>
      <c r="GW181">
        <v>1</v>
      </c>
      <c r="GX181">
        <f t="shared" si="291"/>
        <v>0</v>
      </c>
      <c r="HA181">
        <v>0</v>
      </c>
      <c r="HB181">
        <v>0</v>
      </c>
      <c r="HC181">
        <f t="shared" si="292"/>
        <v>0</v>
      </c>
      <c r="HE181" t="s">
        <v>127</v>
      </c>
      <c r="HF181" t="s">
        <v>127</v>
      </c>
      <c r="HM181" t="s">
        <v>3</v>
      </c>
      <c r="HN181" t="s">
        <v>3</v>
      </c>
      <c r="HO181" t="s">
        <v>3</v>
      </c>
      <c r="HP181" t="s">
        <v>3</v>
      </c>
      <c r="HQ181" t="s">
        <v>3</v>
      </c>
      <c r="IK181">
        <v>0</v>
      </c>
    </row>
    <row r="182" spans="1:245" x14ac:dyDescent="0.2">
      <c r="A182">
        <v>17</v>
      </c>
      <c r="B182">
        <v>1</v>
      </c>
      <c r="E182" t="s">
        <v>543</v>
      </c>
      <c r="F182" t="s">
        <v>391</v>
      </c>
      <c r="G182" t="s">
        <v>396</v>
      </c>
      <c r="H182" t="s">
        <v>15</v>
      </c>
      <c r="I182">
        <v>3.6159999999999998E-2</v>
      </c>
      <c r="J182">
        <v>0</v>
      </c>
      <c r="K182">
        <v>3.6159999999999998E-2</v>
      </c>
      <c r="O182">
        <f t="shared" si="258"/>
        <v>1554.88</v>
      </c>
      <c r="P182">
        <f t="shared" si="259"/>
        <v>1554.88</v>
      </c>
      <c r="Q182">
        <f t="shared" si="260"/>
        <v>0</v>
      </c>
      <c r="R182">
        <f t="shared" si="261"/>
        <v>0</v>
      </c>
      <c r="S182">
        <f t="shared" si="262"/>
        <v>0</v>
      </c>
      <c r="T182">
        <f t="shared" si="263"/>
        <v>0</v>
      </c>
      <c r="U182">
        <f t="shared" si="264"/>
        <v>0</v>
      </c>
      <c r="V182">
        <f t="shared" si="265"/>
        <v>0</v>
      </c>
      <c r="W182">
        <f t="shared" si="266"/>
        <v>0</v>
      </c>
      <c r="X182">
        <f t="shared" si="267"/>
        <v>0</v>
      </c>
      <c r="Y182">
        <f t="shared" si="268"/>
        <v>0</v>
      </c>
      <c r="AA182">
        <v>60075934</v>
      </c>
      <c r="AB182">
        <f t="shared" si="269"/>
        <v>4497.91</v>
      </c>
      <c r="AC182">
        <f t="shared" si="270"/>
        <v>4497.91</v>
      </c>
      <c r="AD182">
        <f>ROUND((((ET182)-(EU182))+AE182),2)</f>
        <v>0</v>
      </c>
      <c r="AE182">
        <f t="shared" si="293"/>
        <v>0</v>
      </c>
      <c r="AF182">
        <f t="shared" si="293"/>
        <v>0</v>
      </c>
      <c r="AG182">
        <f t="shared" si="271"/>
        <v>0</v>
      </c>
      <c r="AH182">
        <f t="shared" si="294"/>
        <v>0</v>
      </c>
      <c r="AI182">
        <f t="shared" si="294"/>
        <v>0</v>
      </c>
      <c r="AJ182">
        <f t="shared" si="272"/>
        <v>0</v>
      </c>
      <c r="AK182">
        <v>4497.91</v>
      </c>
      <c r="AL182">
        <v>4497.91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1</v>
      </c>
      <c r="AW182">
        <v>1</v>
      </c>
      <c r="AZ182">
        <v>1</v>
      </c>
      <c r="BA182">
        <v>1</v>
      </c>
      <c r="BB182">
        <v>1</v>
      </c>
      <c r="BC182">
        <v>9.56</v>
      </c>
      <c r="BD182" t="s">
        <v>3</v>
      </c>
      <c r="BE182" t="s">
        <v>3</v>
      </c>
      <c r="BF182" t="s">
        <v>3</v>
      </c>
      <c r="BG182" t="s">
        <v>3</v>
      </c>
      <c r="BH182">
        <v>3</v>
      </c>
      <c r="BI182">
        <v>1</v>
      </c>
      <c r="BJ182" t="s">
        <v>393</v>
      </c>
      <c r="BM182">
        <v>500001</v>
      </c>
      <c r="BN182">
        <v>0</v>
      </c>
      <c r="BO182" t="s">
        <v>17</v>
      </c>
      <c r="BP182">
        <v>1</v>
      </c>
      <c r="BQ182">
        <v>26</v>
      </c>
      <c r="BR182">
        <v>0</v>
      </c>
      <c r="BS182">
        <v>1</v>
      </c>
      <c r="BT182">
        <v>1</v>
      </c>
      <c r="BU182">
        <v>1</v>
      </c>
      <c r="BV182">
        <v>1</v>
      </c>
      <c r="BW182">
        <v>1</v>
      </c>
      <c r="BX182">
        <v>1</v>
      </c>
      <c r="BY182" t="s">
        <v>3</v>
      </c>
      <c r="BZ182">
        <v>0</v>
      </c>
      <c r="CA182">
        <v>0</v>
      </c>
      <c r="CB182" t="s">
        <v>3</v>
      </c>
      <c r="CE182">
        <v>0</v>
      </c>
      <c r="CF182">
        <v>0</v>
      </c>
      <c r="CG182">
        <v>0</v>
      </c>
      <c r="CM182">
        <v>0</v>
      </c>
      <c r="CN182" t="s">
        <v>3</v>
      </c>
      <c r="CO182">
        <v>0</v>
      </c>
      <c r="CP182">
        <f t="shared" si="273"/>
        <v>1554.88</v>
      </c>
      <c r="CQ182">
        <f t="shared" si="274"/>
        <v>43000.0196</v>
      </c>
      <c r="CR182">
        <f t="shared" si="275"/>
        <v>0</v>
      </c>
      <c r="CS182">
        <f t="shared" si="276"/>
        <v>0</v>
      </c>
      <c r="CT182">
        <f t="shared" si="277"/>
        <v>0</v>
      </c>
      <c r="CU182">
        <f t="shared" si="278"/>
        <v>0</v>
      </c>
      <c r="CV182">
        <f t="shared" si="279"/>
        <v>0</v>
      </c>
      <c r="CW182">
        <f t="shared" si="280"/>
        <v>0</v>
      </c>
      <c r="CX182">
        <f t="shared" si="281"/>
        <v>0</v>
      </c>
      <c r="CY182">
        <f t="shared" si="282"/>
        <v>0</v>
      </c>
      <c r="CZ182">
        <f t="shared" si="283"/>
        <v>0</v>
      </c>
      <c r="DC182" t="s">
        <v>3</v>
      </c>
      <c r="DD182" t="s">
        <v>3</v>
      </c>
      <c r="DE182" t="s">
        <v>3</v>
      </c>
      <c r="DF182" t="s">
        <v>3</v>
      </c>
      <c r="DG182" t="s">
        <v>3</v>
      </c>
      <c r="DH182" t="s">
        <v>3</v>
      </c>
      <c r="DI182" t="s">
        <v>3</v>
      </c>
      <c r="DJ182" t="s">
        <v>3</v>
      </c>
      <c r="DK182" t="s">
        <v>3</v>
      </c>
      <c r="DL182" t="s">
        <v>3</v>
      </c>
      <c r="DM182" t="s">
        <v>3</v>
      </c>
      <c r="DN182">
        <v>0</v>
      </c>
      <c r="DO182">
        <v>0</v>
      </c>
      <c r="DP182">
        <v>1</v>
      </c>
      <c r="DQ182">
        <v>1</v>
      </c>
      <c r="DU182">
        <v>1009</v>
      </c>
      <c r="DV182" t="s">
        <v>15</v>
      </c>
      <c r="DW182" t="s">
        <v>15</v>
      </c>
      <c r="DX182">
        <v>1000</v>
      </c>
      <c r="DZ182" t="s">
        <v>3</v>
      </c>
      <c r="EA182" t="s">
        <v>3</v>
      </c>
      <c r="EB182" t="s">
        <v>3</v>
      </c>
      <c r="EC182" t="s">
        <v>3</v>
      </c>
      <c r="EE182">
        <v>48890661</v>
      </c>
      <c r="EF182">
        <v>26</v>
      </c>
      <c r="EG182" t="s">
        <v>45</v>
      </c>
      <c r="EH182">
        <v>0</v>
      </c>
      <c r="EI182" t="s">
        <v>3</v>
      </c>
      <c r="EJ182">
        <v>1</v>
      </c>
      <c r="EK182">
        <v>500001</v>
      </c>
      <c r="EL182" t="s">
        <v>124</v>
      </c>
      <c r="EM182" t="s">
        <v>125</v>
      </c>
      <c r="EO182" t="s">
        <v>3</v>
      </c>
      <c r="EQ182">
        <v>0</v>
      </c>
      <c r="ER182">
        <v>4497.91</v>
      </c>
      <c r="ES182">
        <v>4497.91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5</v>
      </c>
      <c r="FC182">
        <v>0</v>
      </c>
      <c r="FD182">
        <v>18</v>
      </c>
      <c r="FF182">
        <v>43000</v>
      </c>
      <c r="FQ182">
        <v>0</v>
      </c>
      <c r="FR182">
        <f t="shared" si="284"/>
        <v>0</v>
      </c>
      <c r="FS182">
        <v>0</v>
      </c>
      <c r="FX182">
        <v>0</v>
      </c>
      <c r="FY182">
        <v>0</v>
      </c>
      <c r="GA182" t="s">
        <v>397</v>
      </c>
      <c r="GD182">
        <v>1</v>
      </c>
      <c r="GF182">
        <v>-354461807</v>
      </c>
      <c r="GG182">
        <v>2</v>
      </c>
      <c r="GH182">
        <v>3</v>
      </c>
      <c r="GI182">
        <v>4</v>
      </c>
      <c r="GJ182">
        <v>0</v>
      </c>
      <c r="GK182">
        <v>0</v>
      </c>
      <c r="GL182">
        <f t="shared" si="285"/>
        <v>0</v>
      </c>
      <c r="GM182">
        <f t="shared" si="286"/>
        <v>1554.88</v>
      </c>
      <c r="GN182">
        <f t="shared" si="287"/>
        <v>1554.88</v>
      </c>
      <c r="GO182">
        <f t="shared" si="288"/>
        <v>0</v>
      </c>
      <c r="GP182">
        <f t="shared" si="289"/>
        <v>0</v>
      </c>
      <c r="GR182">
        <v>1</v>
      </c>
      <c r="GS182">
        <v>1</v>
      </c>
      <c r="GT182">
        <v>0</v>
      </c>
      <c r="GU182" t="s">
        <v>3</v>
      </c>
      <c r="GV182">
        <f t="shared" si="290"/>
        <v>0</v>
      </c>
      <c r="GW182">
        <v>1</v>
      </c>
      <c r="GX182">
        <f t="shared" si="291"/>
        <v>0</v>
      </c>
      <c r="HA182">
        <v>0</v>
      </c>
      <c r="HB182">
        <v>0</v>
      </c>
      <c r="HC182">
        <f t="shared" si="292"/>
        <v>0</v>
      </c>
      <c r="HE182" t="s">
        <v>127</v>
      </c>
      <c r="HF182" t="s">
        <v>127</v>
      </c>
      <c r="HM182" t="s">
        <v>3</v>
      </c>
      <c r="HN182" t="s">
        <v>3</v>
      </c>
      <c r="HO182" t="s">
        <v>3</v>
      </c>
      <c r="HP182" t="s">
        <v>3</v>
      </c>
      <c r="HQ182" t="s">
        <v>3</v>
      </c>
      <c r="IK182">
        <v>0</v>
      </c>
    </row>
    <row r="183" spans="1:245" x14ac:dyDescent="0.2">
      <c r="A183">
        <v>17</v>
      </c>
      <c r="B183">
        <v>1</v>
      </c>
      <c r="E183" t="s">
        <v>544</v>
      </c>
      <c r="F183" t="s">
        <v>399</v>
      </c>
      <c r="G183" t="s">
        <v>545</v>
      </c>
      <c r="H183" t="s">
        <v>15</v>
      </c>
      <c r="I183">
        <v>0.10897</v>
      </c>
      <c r="J183">
        <v>0</v>
      </c>
      <c r="K183">
        <v>0.10897</v>
      </c>
      <c r="O183">
        <f t="shared" si="258"/>
        <v>4567.66</v>
      </c>
      <c r="P183">
        <f t="shared" si="259"/>
        <v>4567.66</v>
      </c>
      <c r="Q183">
        <f t="shared" si="260"/>
        <v>0</v>
      </c>
      <c r="R183">
        <f t="shared" si="261"/>
        <v>0</v>
      </c>
      <c r="S183">
        <f t="shared" si="262"/>
        <v>0</v>
      </c>
      <c r="T183">
        <f t="shared" si="263"/>
        <v>0</v>
      </c>
      <c r="U183">
        <f t="shared" si="264"/>
        <v>0</v>
      </c>
      <c r="V183">
        <f t="shared" si="265"/>
        <v>0</v>
      </c>
      <c r="W183">
        <f t="shared" si="266"/>
        <v>0</v>
      </c>
      <c r="X183">
        <f t="shared" si="267"/>
        <v>0</v>
      </c>
      <c r="Y183">
        <f t="shared" si="268"/>
        <v>0</v>
      </c>
      <c r="AA183">
        <v>60075934</v>
      </c>
      <c r="AB183">
        <f t="shared" si="269"/>
        <v>4384.59</v>
      </c>
      <c r="AC183">
        <f t="shared" si="270"/>
        <v>4384.59</v>
      </c>
      <c r="AD183">
        <f>ROUND((((ET183)-(EU183))+AE183),2)</f>
        <v>0</v>
      </c>
      <c r="AE183">
        <f t="shared" si="293"/>
        <v>0</v>
      </c>
      <c r="AF183">
        <f t="shared" si="293"/>
        <v>0</v>
      </c>
      <c r="AG183">
        <f t="shared" si="271"/>
        <v>0</v>
      </c>
      <c r="AH183">
        <f t="shared" si="294"/>
        <v>0</v>
      </c>
      <c r="AI183">
        <f t="shared" si="294"/>
        <v>0</v>
      </c>
      <c r="AJ183">
        <f t="shared" si="272"/>
        <v>0</v>
      </c>
      <c r="AK183">
        <v>4384.59</v>
      </c>
      <c r="AL183">
        <v>4384.59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1</v>
      </c>
      <c r="AW183">
        <v>1</v>
      </c>
      <c r="AZ183">
        <v>1</v>
      </c>
      <c r="BA183">
        <v>1</v>
      </c>
      <c r="BB183">
        <v>1</v>
      </c>
      <c r="BC183">
        <v>9.56</v>
      </c>
      <c r="BD183" t="s">
        <v>3</v>
      </c>
      <c r="BE183" t="s">
        <v>3</v>
      </c>
      <c r="BF183" t="s">
        <v>3</v>
      </c>
      <c r="BG183" t="s">
        <v>3</v>
      </c>
      <c r="BH183">
        <v>3</v>
      </c>
      <c r="BI183">
        <v>1</v>
      </c>
      <c r="BJ183" t="s">
        <v>401</v>
      </c>
      <c r="BM183">
        <v>500001</v>
      </c>
      <c r="BN183">
        <v>0</v>
      </c>
      <c r="BO183" t="s">
        <v>17</v>
      </c>
      <c r="BP183">
        <v>1</v>
      </c>
      <c r="BQ183">
        <v>26</v>
      </c>
      <c r="BR183">
        <v>0</v>
      </c>
      <c r="BS183">
        <v>1</v>
      </c>
      <c r="BT183">
        <v>1</v>
      </c>
      <c r="BU183">
        <v>1</v>
      </c>
      <c r="BV183">
        <v>1</v>
      </c>
      <c r="BW183">
        <v>1</v>
      </c>
      <c r="BX183">
        <v>1</v>
      </c>
      <c r="BY183" t="s">
        <v>3</v>
      </c>
      <c r="BZ183">
        <v>0</v>
      </c>
      <c r="CA183">
        <v>0</v>
      </c>
      <c r="CB183" t="s">
        <v>3</v>
      </c>
      <c r="CE183">
        <v>0</v>
      </c>
      <c r="CF183">
        <v>0</v>
      </c>
      <c r="CG183">
        <v>0</v>
      </c>
      <c r="CM183">
        <v>0</v>
      </c>
      <c r="CN183" t="s">
        <v>3</v>
      </c>
      <c r="CO183">
        <v>0</v>
      </c>
      <c r="CP183">
        <f t="shared" si="273"/>
        <v>4567.66</v>
      </c>
      <c r="CQ183">
        <f t="shared" si="274"/>
        <v>41916.680400000005</v>
      </c>
      <c r="CR183">
        <f t="shared" si="275"/>
        <v>0</v>
      </c>
      <c r="CS183">
        <f t="shared" si="276"/>
        <v>0</v>
      </c>
      <c r="CT183">
        <f t="shared" si="277"/>
        <v>0</v>
      </c>
      <c r="CU183">
        <f t="shared" si="278"/>
        <v>0</v>
      </c>
      <c r="CV183">
        <f t="shared" si="279"/>
        <v>0</v>
      </c>
      <c r="CW183">
        <f t="shared" si="280"/>
        <v>0</v>
      </c>
      <c r="CX183">
        <f t="shared" si="281"/>
        <v>0</v>
      </c>
      <c r="CY183">
        <f t="shared" si="282"/>
        <v>0</v>
      </c>
      <c r="CZ183">
        <f t="shared" si="283"/>
        <v>0</v>
      </c>
      <c r="DC183" t="s">
        <v>3</v>
      </c>
      <c r="DD183" t="s">
        <v>3</v>
      </c>
      <c r="DE183" t="s">
        <v>3</v>
      </c>
      <c r="DF183" t="s">
        <v>3</v>
      </c>
      <c r="DG183" t="s">
        <v>3</v>
      </c>
      <c r="DH183" t="s">
        <v>3</v>
      </c>
      <c r="DI183" t="s">
        <v>3</v>
      </c>
      <c r="DJ183" t="s">
        <v>3</v>
      </c>
      <c r="DK183" t="s">
        <v>3</v>
      </c>
      <c r="DL183" t="s">
        <v>3</v>
      </c>
      <c r="DM183" t="s">
        <v>3</v>
      </c>
      <c r="DN183">
        <v>0</v>
      </c>
      <c r="DO183">
        <v>0</v>
      </c>
      <c r="DP183">
        <v>1</v>
      </c>
      <c r="DQ183">
        <v>1</v>
      </c>
      <c r="DU183">
        <v>1009</v>
      </c>
      <c r="DV183" t="s">
        <v>15</v>
      </c>
      <c r="DW183" t="s">
        <v>15</v>
      </c>
      <c r="DX183">
        <v>1000</v>
      </c>
      <c r="DZ183" t="s">
        <v>3</v>
      </c>
      <c r="EA183" t="s">
        <v>3</v>
      </c>
      <c r="EB183" t="s">
        <v>3</v>
      </c>
      <c r="EC183" t="s">
        <v>3</v>
      </c>
      <c r="EE183">
        <v>48890661</v>
      </c>
      <c r="EF183">
        <v>26</v>
      </c>
      <c r="EG183" t="s">
        <v>45</v>
      </c>
      <c r="EH183">
        <v>0</v>
      </c>
      <c r="EI183" t="s">
        <v>3</v>
      </c>
      <c r="EJ183">
        <v>1</v>
      </c>
      <c r="EK183">
        <v>500001</v>
      </c>
      <c r="EL183" t="s">
        <v>124</v>
      </c>
      <c r="EM183" t="s">
        <v>125</v>
      </c>
      <c r="EO183" t="s">
        <v>3</v>
      </c>
      <c r="EQ183">
        <v>0</v>
      </c>
      <c r="ER183">
        <v>4384.59</v>
      </c>
      <c r="ES183">
        <v>4384.59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5</v>
      </c>
      <c r="FC183">
        <v>0</v>
      </c>
      <c r="FD183">
        <v>18</v>
      </c>
      <c r="FF183">
        <v>41916.67</v>
      </c>
      <c r="FQ183">
        <v>0</v>
      </c>
      <c r="FR183">
        <f t="shared" si="284"/>
        <v>0</v>
      </c>
      <c r="FS183">
        <v>0</v>
      </c>
      <c r="FX183">
        <v>0</v>
      </c>
      <c r="FY183">
        <v>0</v>
      </c>
      <c r="GA183" t="s">
        <v>402</v>
      </c>
      <c r="GD183">
        <v>1</v>
      </c>
      <c r="GF183">
        <v>-1391036153</v>
      </c>
      <c r="GG183">
        <v>2</v>
      </c>
      <c r="GH183">
        <v>3</v>
      </c>
      <c r="GI183">
        <v>4</v>
      </c>
      <c r="GJ183">
        <v>0</v>
      </c>
      <c r="GK183">
        <v>0</v>
      </c>
      <c r="GL183">
        <f t="shared" si="285"/>
        <v>0</v>
      </c>
      <c r="GM183">
        <f t="shared" si="286"/>
        <v>4567.66</v>
      </c>
      <c r="GN183">
        <f t="shared" si="287"/>
        <v>4567.66</v>
      </c>
      <c r="GO183">
        <f t="shared" si="288"/>
        <v>0</v>
      </c>
      <c r="GP183">
        <f t="shared" si="289"/>
        <v>0</v>
      </c>
      <c r="GR183">
        <v>1</v>
      </c>
      <c r="GS183">
        <v>1</v>
      </c>
      <c r="GT183">
        <v>0</v>
      </c>
      <c r="GU183" t="s">
        <v>3</v>
      </c>
      <c r="GV183">
        <f t="shared" si="290"/>
        <v>0</v>
      </c>
      <c r="GW183">
        <v>1</v>
      </c>
      <c r="GX183">
        <f t="shared" si="291"/>
        <v>0</v>
      </c>
      <c r="HA183">
        <v>0</v>
      </c>
      <c r="HB183">
        <v>0</v>
      </c>
      <c r="HC183">
        <f t="shared" si="292"/>
        <v>0</v>
      </c>
      <c r="HE183" t="s">
        <v>127</v>
      </c>
      <c r="HF183" t="s">
        <v>127</v>
      </c>
      <c r="HM183" t="s">
        <v>3</v>
      </c>
      <c r="HN183" t="s">
        <v>3</v>
      </c>
      <c r="HO183" t="s">
        <v>3</v>
      </c>
      <c r="HP183" t="s">
        <v>3</v>
      </c>
      <c r="HQ183" t="s">
        <v>3</v>
      </c>
      <c r="IK183">
        <v>0</v>
      </c>
    </row>
    <row r="184" spans="1:245" x14ac:dyDescent="0.2">
      <c r="A184">
        <v>17</v>
      </c>
      <c r="B184">
        <v>1</v>
      </c>
      <c r="C184">
        <f>ROW(SmtRes!A889)</f>
        <v>889</v>
      </c>
      <c r="D184">
        <f>ROW(EtalonRes!A889)</f>
        <v>889</v>
      </c>
      <c r="E184" t="s">
        <v>546</v>
      </c>
      <c r="F184" t="s">
        <v>14</v>
      </c>
      <c r="G184" t="s">
        <v>404</v>
      </c>
      <c r="H184" t="s">
        <v>15</v>
      </c>
      <c r="I184">
        <v>1.3763000000000001</v>
      </c>
      <c r="J184">
        <v>0</v>
      </c>
      <c r="K184">
        <v>1.3763000000000001</v>
      </c>
      <c r="O184">
        <f t="shared" si="258"/>
        <v>49669.59</v>
      </c>
      <c r="P184">
        <f t="shared" si="259"/>
        <v>1296.27</v>
      </c>
      <c r="Q184">
        <f t="shared" si="260"/>
        <v>16919.310000000001</v>
      </c>
      <c r="R184">
        <f t="shared" si="261"/>
        <v>5682.46</v>
      </c>
      <c r="S184">
        <f t="shared" si="262"/>
        <v>31454.01</v>
      </c>
      <c r="T184">
        <f t="shared" si="263"/>
        <v>0</v>
      </c>
      <c r="U184">
        <f t="shared" si="264"/>
        <v>71.222733627499991</v>
      </c>
      <c r="V184">
        <f t="shared" si="265"/>
        <v>8.9369696424999994</v>
      </c>
      <c r="W184">
        <f t="shared" si="266"/>
        <v>0</v>
      </c>
      <c r="X184">
        <f t="shared" si="267"/>
        <v>34536.92</v>
      </c>
      <c r="Y184">
        <f t="shared" si="268"/>
        <v>23024.61</v>
      </c>
      <c r="AA184">
        <v>60075934</v>
      </c>
      <c r="AB184">
        <f t="shared" si="269"/>
        <v>1429.82</v>
      </c>
      <c r="AC184">
        <f t="shared" si="270"/>
        <v>98.52</v>
      </c>
      <c r="AD184">
        <f>ROUND((((((ET184*1.15)*1.15))-(((EU184*1.15)*1.15)))+AE184),2)</f>
        <v>864.51</v>
      </c>
      <c r="AE184">
        <f>ROUND(((((EU184*1.15)*1.1)*1.15)),2)</f>
        <v>84.33</v>
      </c>
      <c r="AF184">
        <f>ROUND(((((EV184*1.15)*1.1)*1.15)),2)</f>
        <v>466.79</v>
      </c>
      <c r="AG184">
        <f t="shared" si="271"/>
        <v>0</v>
      </c>
      <c r="AH184">
        <f>(((EW184*1.15)*1.15))</f>
        <v>51.749424999999995</v>
      </c>
      <c r="AI184">
        <f>(((EX184*1.15)*1.15))</f>
        <v>6.4934749999999992</v>
      </c>
      <c r="AJ184">
        <f t="shared" si="272"/>
        <v>0</v>
      </c>
      <c r="AK184">
        <v>1067.29</v>
      </c>
      <c r="AL184">
        <v>98.52</v>
      </c>
      <c r="AM184">
        <v>647.9</v>
      </c>
      <c r="AN184">
        <v>57.97</v>
      </c>
      <c r="AO184">
        <v>320.87</v>
      </c>
      <c r="AP184">
        <v>0</v>
      </c>
      <c r="AQ184">
        <v>39.130000000000003</v>
      </c>
      <c r="AR184">
        <v>4.91</v>
      </c>
      <c r="AS184">
        <v>0</v>
      </c>
      <c r="AT184">
        <v>93</v>
      </c>
      <c r="AU184">
        <v>62</v>
      </c>
      <c r="AV184">
        <v>1</v>
      </c>
      <c r="AW184">
        <v>1</v>
      </c>
      <c r="AZ184">
        <v>1</v>
      </c>
      <c r="BA184">
        <v>48.96</v>
      </c>
      <c r="BB184">
        <v>14.22</v>
      </c>
      <c r="BC184">
        <v>9.56</v>
      </c>
      <c r="BD184" t="s">
        <v>3</v>
      </c>
      <c r="BE184" t="s">
        <v>3</v>
      </c>
      <c r="BF184" t="s">
        <v>3</v>
      </c>
      <c r="BG184" t="s">
        <v>3</v>
      </c>
      <c r="BH184">
        <v>0</v>
      </c>
      <c r="BI184">
        <v>1</v>
      </c>
      <c r="BJ184" t="s">
        <v>16</v>
      </c>
      <c r="BM184">
        <v>9001</v>
      </c>
      <c r="BN184">
        <v>0</v>
      </c>
      <c r="BO184" t="s">
        <v>17</v>
      </c>
      <c r="BP184">
        <v>1</v>
      </c>
      <c r="BQ184">
        <v>2</v>
      </c>
      <c r="BR184">
        <v>0</v>
      </c>
      <c r="BS184">
        <v>48.96</v>
      </c>
      <c r="BT184">
        <v>1</v>
      </c>
      <c r="BU184">
        <v>1</v>
      </c>
      <c r="BV184">
        <v>1</v>
      </c>
      <c r="BW184">
        <v>1</v>
      </c>
      <c r="BX184">
        <v>1</v>
      </c>
      <c r="BY184" t="s">
        <v>3</v>
      </c>
      <c r="BZ184">
        <v>93</v>
      </c>
      <c r="CA184">
        <v>62</v>
      </c>
      <c r="CB184" t="s">
        <v>3</v>
      </c>
      <c r="CE184">
        <v>0</v>
      </c>
      <c r="CF184">
        <v>0</v>
      </c>
      <c r="CG184">
        <v>0</v>
      </c>
      <c r="CM184">
        <v>0</v>
      </c>
      <c r="CN184" t="s">
        <v>1083</v>
      </c>
      <c r="CO184">
        <v>0</v>
      </c>
      <c r="CP184">
        <f t="shared" si="273"/>
        <v>49669.59</v>
      </c>
      <c r="CQ184">
        <f t="shared" si="274"/>
        <v>941.85120000000006</v>
      </c>
      <c r="CR184">
        <f t="shared" si="275"/>
        <v>12293.332200000001</v>
      </c>
      <c r="CS184">
        <f t="shared" si="276"/>
        <v>4128.7968000000001</v>
      </c>
      <c r="CT184">
        <f t="shared" si="277"/>
        <v>22854.038400000001</v>
      </c>
      <c r="CU184">
        <f t="shared" si="278"/>
        <v>0</v>
      </c>
      <c r="CV184">
        <f t="shared" si="279"/>
        <v>51.749424999999995</v>
      </c>
      <c r="CW184">
        <f t="shared" si="280"/>
        <v>6.4934749999999992</v>
      </c>
      <c r="CX184">
        <f t="shared" si="281"/>
        <v>0</v>
      </c>
      <c r="CY184">
        <f t="shared" si="282"/>
        <v>34536.917099999999</v>
      </c>
      <c r="CZ184">
        <f t="shared" si="283"/>
        <v>23024.611400000002</v>
      </c>
      <c r="DC184" t="s">
        <v>3</v>
      </c>
      <c r="DD184" t="s">
        <v>3</v>
      </c>
      <c r="DE184" t="s">
        <v>93</v>
      </c>
      <c r="DF184" t="s">
        <v>117</v>
      </c>
      <c r="DG184" t="s">
        <v>117</v>
      </c>
      <c r="DH184" t="s">
        <v>3</v>
      </c>
      <c r="DI184" t="s">
        <v>93</v>
      </c>
      <c r="DJ184" t="s">
        <v>93</v>
      </c>
      <c r="DK184" t="s">
        <v>3</v>
      </c>
      <c r="DL184" t="s">
        <v>3</v>
      </c>
      <c r="DM184" t="s">
        <v>3</v>
      </c>
      <c r="DN184">
        <v>0</v>
      </c>
      <c r="DO184">
        <v>0</v>
      </c>
      <c r="DP184">
        <v>1</v>
      </c>
      <c r="DQ184">
        <v>1</v>
      </c>
      <c r="DU184">
        <v>1009</v>
      </c>
      <c r="DV184" t="s">
        <v>15</v>
      </c>
      <c r="DW184" t="s">
        <v>15</v>
      </c>
      <c r="DX184">
        <v>1000</v>
      </c>
      <c r="DZ184" t="s">
        <v>3</v>
      </c>
      <c r="EA184" t="s">
        <v>3</v>
      </c>
      <c r="EB184" t="s">
        <v>3</v>
      </c>
      <c r="EC184" t="s">
        <v>3</v>
      </c>
      <c r="EE184">
        <v>48890727</v>
      </c>
      <c r="EF184">
        <v>2</v>
      </c>
      <c r="EG184" t="s">
        <v>21</v>
      </c>
      <c r="EH184">
        <v>9</v>
      </c>
      <c r="EI184" t="s">
        <v>22</v>
      </c>
      <c r="EJ184">
        <v>1</v>
      </c>
      <c r="EK184">
        <v>9001</v>
      </c>
      <c r="EL184" t="s">
        <v>22</v>
      </c>
      <c r="EM184" t="s">
        <v>23</v>
      </c>
      <c r="EO184" t="s">
        <v>118</v>
      </c>
      <c r="EQ184">
        <v>768</v>
      </c>
      <c r="ER184">
        <v>1067.29</v>
      </c>
      <c r="ES184">
        <v>98.52</v>
      </c>
      <c r="ET184">
        <v>647.9</v>
      </c>
      <c r="EU184">
        <v>57.97</v>
      </c>
      <c r="EV184">
        <v>320.87</v>
      </c>
      <c r="EW184">
        <v>39.130000000000003</v>
      </c>
      <c r="EX184">
        <v>4.91</v>
      </c>
      <c r="EY184">
        <v>0</v>
      </c>
      <c r="FQ184">
        <v>0</v>
      </c>
      <c r="FR184">
        <f t="shared" si="284"/>
        <v>0</v>
      </c>
      <c r="FS184">
        <v>0</v>
      </c>
      <c r="FX184">
        <v>93</v>
      </c>
      <c r="FY184">
        <v>62</v>
      </c>
      <c r="GA184" t="s">
        <v>3</v>
      </c>
      <c r="GD184">
        <v>1</v>
      </c>
      <c r="GF184">
        <v>-1405647503</v>
      </c>
      <c r="GG184">
        <v>2</v>
      </c>
      <c r="GH184">
        <v>1</v>
      </c>
      <c r="GI184">
        <v>4</v>
      </c>
      <c r="GJ184">
        <v>0</v>
      </c>
      <c r="GK184">
        <v>0</v>
      </c>
      <c r="GL184">
        <f t="shared" si="285"/>
        <v>0</v>
      </c>
      <c r="GM184">
        <f t="shared" si="286"/>
        <v>107231.12</v>
      </c>
      <c r="GN184">
        <f t="shared" si="287"/>
        <v>107231.12</v>
      </c>
      <c r="GO184">
        <f t="shared" si="288"/>
        <v>0</v>
      </c>
      <c r="GP184">
        <f t="shared" si="289"/>
        <v>0</v>
      </c>
      <c r="GR184">
        <v>0</v>
      </c>
      <c r="GS184">
        <v>3</v>
      </c>
      <c r="GT184">
        <v>0</v>
      </c>
      <c r="GU184" t="s">
        <v>3</v>
      </c>
      <c r="GV184">
        <f t="shared" si="290"/>
        <v>0</v>
      </c>
      <c r="GW184">
        <v>1</v>
      </c>
      <c r="GX184">
        <f t="shared" si="291"/>
        <v>0</v>
      </c>
      <c r="HA184">
        <v>0</v>
      </c>
      <c r="HB184">
        <v>0</v>
      </c>
      <c r="HC184">
        <f t="shared" si="292"/>
        <v>0</v>
      </c>
      <c r="HE184" t="s">
        <v>3</v>
      </c>
      <c r="HF184" t="s">
        <v>3</v>
      </c>
      <c r="HM184" t="s">
        <v>3</v>
      </c>
      <c r="HN184" t="s">
        <v>3</v>
      </c>
      <c r="HO184" t="s">
        <v>3</v>
      </c>
      <c r="HP184" t="s">
        <v>3</v>
      </c>
      <c r="HQ184" t="s">
        <v>3</v>
      </c>
      <c r="IK184">
        <v>0</v>
      </c>
    </row>
    <row r="185" spans="1:245" x14ac:dyDescent="0.2">
      <c r="A185">
        <v>17</v>
      </c>
      <c r="B185">
        <v>1</v>
      </c>
      <c r="C185">
        <f>ROW(SmtRes!A900)</f>
        <v>900</v>
      </c>
      <c r="D185">
        <f>ROW(EtalonRes!A900)</f>
        <v>900</v>
      </c>
      <c r="E185" t="s">
        <v>547</v>
      </c>
      <c r="F185" t="s">
        <v>387</v>
      </c>
      <c r="G185" t="s">
        <v>548</v>
      </c>
      <c r="H185" t="s">
        <v>15</v>
      </c>
      <c r="I185">
        <v>8.48E-2</v>
      </c>
      <c r="J185">
        <v>0</v>
      </c>
      <c r="K185">
        <v>8.48E-2</v>
      </c>
      <c r="O185">
        <f t="shared" si="258"/>
        <v>6512.17</v>
      </c>
      <c r="P185">
        <f t="shared" si="259"/>
        <v>214.24</v>
      </c>
      <c r="Q185">
        <f t="shared" si="260"/>
        <v>1576.66</v>
      </c>
      <c r="R185">
        <f t="shared" si="261"/>
        <v>504.44</v>
      </c>
      <c r="S185">
        <f t="shared" si="262"/>
        <v>4721.2700000000004</v>
      </c>
      <c r="T185">
        <f t="shared" si="263"/>
        <v>0</v>
      </c>
      <c r="U185">
        <f t="shared" si="264"/>
        <v>10.205467999999998</v>
      </c>
      <c r="V185">
        <f t="shared" si="265"/>
        <v>0.8231663199999999</v>
      </c>
      <c r="W185">
        <f t="shared" si="266"/>
        <v>0</v>
      </c>
      <c r="X185">
        <f t="shared" si="267"/>
        <v>4703.1400000000003</v>
      </c>
      <c r="Y185">
        <f t="shared" si="268"/>
        <v>2351.5700000000002</v>
      </c>
      <c r="AA185">
        <v>60075934</v>
      </c>
      <c r="AB185">
        <f t="shared" si="269"/>
        <v>2708.93</v>
      </c>
      <c r="AC185">
        <f t="shared" si="270"/>
        <v>264.27</v>
      </c>
      <c r="AD185">
        <f>ROUND((((((ET185*1.15)*1.15))-(((EU185*1.15)*1.15)))+AE185),2)</f>
        <v>1307.5</v>
      </c>
      <c r="AE185">
        <f>ROUND(((((EU185*1.15)*1.1)*1.15)),2)</f>
        <v>121.5</v>
      </c>
      <c r="AF185">
        <f>ROUND(((((EV185*1.15)*1.1)*1.15)),2)</f>
        <v>1137.1600000000001</v>
      </c>
      <c r="AG185">
        <f t="shared" si="271"/>
        <v>0</v>
      </c>
      <c r="AH185">
        <f>(((EW185*1.15)*1.15))</f>
        <v>120.34749999999998</v>
      </c>
      <c r="AI185">
        <f>(((EX185*1.15)*1.15))</f>
        <v>9.7071499999999986</v>
      </c>
      <c r="AJ185">
        <f t="shared" si="272"/>
        <v>0</v>
      </c>
      <c r="AK185">
        <v>2026.27</v>
      </c>
      <c r="AL185">
        <v>264.27</v>
      </c>
      <c r="AM185">
        <v>980.31</v>
      </c>
      <c r="AN185">
        <v>83.52</v>
      </c>
      <c r="AO185">
        <v>781.69</v>
      </c>
      <c r="AP185">
        <v>0</v>
      </c>
      <c r="AQ185">
        <v>91</v>
      </c>
      <c r="AR185">
        <v>7.34</v>
      </c>
      <c r="AS185">
        <v>0</v>
      </c>
      <c r="AT185">
        <v>90</v>
      </c>
      <c r="AU185">
        <v>45</v>
      </c>
      <c r="AV185">
        <v>1</v>
      </c>
      <c r="AW185">
        <v>1</v>
      </c>
      <c r="AZ185">
        <v>1</v>
      </c>
      <c r="BA185">
        <v>48.96</v>
      </c>
      <c r="BB185">
        <v>14.22</v>
      </c>
      <c r="BC185">
        <v>9.56</v>
      </c>
      <c r="BD185" t="s">
        <v>3</v>
      </c>
      <c r="BE185" t="s">
        <v>3</v>
      </c>
      <c r="BF185" t="s">
        <v>3</v>
      </c>
      <c r="BG185" t="s">
        <v>3</v>
      </c>
      <c r="BH185">
        <v>0</v>
      </c>
      <c r="BI185">
        <v>2</v>
      </c>
      <c r="BJ185" t="s">
        <v>389</v>
      </c>
      <c r="BM185">
        <v>138001</v>
      </c>
      <c r="BN185">
        <v>0</v>
      </c>
      <c r="BO185" t="s">
        <v>17</v>
      </c>
      <c r="BP185">
        <v>1</v>
      </c>
      <c r="BQ185">
        <v>26</v>
      </c>
      <c r="BR185">
        <v>0</v>
      </c>
      <c r="BS185">
        <v>48.96</v>
      </c>
      <c r="BT185">
        <v>1</v>
      </c>
      <c r="BU185">
        <v>1</v>
      </c>
      <c r="BV185">
        <v>1</v>
      </c>
      <c r="BW185">
        <v>1</v>
      </c>
      <c r="BX185">
        <v>1</v>
      </c>
      <c r="BY185" t="s">
        <v>3</v>
      </c>
      <c r="BZ185">
        <v>90</v>
      </c>
      <c r="CA185">
        <v>45</v>
      </c>
      <c r="CB185" t="s">
        <v>3</v>
      </c>
      <c r="CE185">
        <v>0</v>
      </c>
      <c r="CF185">
        <v>0</v>
      </c>
      <c r="CG185">
        <v>0</v>
      </c>
      <c r="CM185">
        <v>0</v>
      </c>
      <c r="CN185" t="s">
        <v>1083</v>
      </c>
      <c r="CO185">
        <v>0</v>
      </c>
      <c r="CP185">
        <f t="shared" si="273"/>
        <v>6512.17</v>
      </c>
      <c r="CQ185">
        <f t="shared" si="274"/>
        <v>2526.4211999999998</v>
      </c>
      <c r="CR185">
        <f t="shared" si="275"/>
        <v>18592.650000000001</v>
      </c>
      <c r="CS185">
        <f t="shared" si="276"/>
        <v>5948.64</v>
      </c>
      <c r="CT185">
        <f t="shared" si="277"/>
        <v>55675.353600000002</v>
      </c>
      <c r="CU185">
        <f t="shared" si="278"/>
        <v>0</v>
      </c>
      <c r="CV185">
        <f t="shared" si="279"/>
        <v>120.34749999999998</v>
      </c>
      <c r="CW185">
        <f t="shared" si="280"/>
        <v>9.7071499999999986</v>
      </c>
      <c r="CX185">
        <f t="shared" si="281"/>
        <v>0</v>
      </c>
      <c r="CY185">
        <f t="shared" si="282"/>
        <v>4703.1390000000001</v>
      </c>
      <c r="CZ185">
        <f t="shared" si="283"/>
        <v>2351.5695000000001</v>
      </c>
      <c r="DC185" t="s">
        <v>3</v>
      </c>
      <c r="DD185" t="s">
        <v>3</v>
      </c>
      <c r="DE185" t="s">
        <v>93</v>
      </c>
      <c r="DF185" t="s">
        <v>117</v>
      </c>
      <c r="DG185" t="s">
        <v>117</v>
      </c>
      <c r="DH185" t="s">
        <v>3</v>
      </c>
      <c r="DI185" t="s">
        <v>93</v>
      </c>
      <c r="DJ185" t="s">
        <v>93</v>
      </c>
      <c r="DK185" t="s">
        <v>3</v>
      </c>
      <c r="DL185" t="s">
        <v>3</v>
      </c>
      <c r="DM185" t="s">
        <v>3</v>
      </c>
      <c r="DN185">
        <v>0</v>
      </c>
      <c r="DO185">
        <v>0</v>
      </c>
      <c r="DP185">
        <v>1</v>
      </c>
      <c r="DQ185">
        <v>1</v>
      </c>
      <c r="DU185">
        <v>1009</v>
      </c>
      <c r="DV185" t="s">
        <v>15</v>
      </c>
      <c r="DW185" t="s">
        <v>15</v>
      </c>
      <c r="DX185">
        <v>1000</v>
      </c>
      <c r="DZ185" t="s">
        <v>3</v>
      </c>
      <c r="EA185" t="s">
        <v>3</v>
      </c>
      <c r="EB185" t="s">
        <v>3</v>
      </c>
      <c r="EC185" t="s">
        <v>3</v>
      </c>
      <c r="EE185">
        <v>48890648</v>
      </c>
      <c r="EF185">
        <v>26</v>
      </c>
      <c r="EG185" t="s">
        <v>45</v>
      </c>
      <c r="EH185">
        <v>80</v>
      </c>
      <c r="EI185" t="s">
        <v>379</v>
      </c>
      <c r="EJ185">
        <v>2</v>
      </c>
      <c r="EK185">
        <v>138001</v>
      </c>
      <c r="EL185" t="s">
        <v>379</v>
      </c>
      <c r="EM185" t="s">
        <v>380</v>
      </c>
      <c r="EO185" t="s">
        <v>118</v>
      </c>
      <c r="EQ185">
        <v>768</v>
      </c>
      <c r="ER185">
        <v>2026.27</v>
      </c>
      <c r="ES185">
        <v>264.27</v>
      </c>
      <c r="ET185">
        <v>980.31</v>
      </c>
      <c r="EU185">
        <v>83.52</v>
      </c>
      <c r="EV185">
        <v>781.69</v>
      </c>
      <c r="EW185">
        <v>91</v>
      </c>
      <c r="EX185">
        <v>7.34</v>
      </c>
      <c r="EY185">
        <v>0</v>
      </c>
      <c r="FQ185">
        <v>0</v>
      </c>
      <c r="FR185">
        <f t="shared" si="284"/>
        <v>0</v>
      </c>
      <c r="FS185">
        <v>0</v>
      </c>
      <c r="FX185">
        <v>90</v>
      </c>
      <c r="FY185">
        <v>45</v>
      </c>
      <c r="GA185" t="s">
        <v>3</v>
      </c>
      <c r="GD185">
        <v>1</v>
      </c>
      <c r="GF185">
        <v>-1203756975</v>
      </c>
      <c r="GG185">
        <v>2</v>
      </c>
      <c r="GH185">
        <v>1</v>
      </c>
      <c r="GI185">
        <v>4</v>
      </c>
      <c r="GJ185">
        <v>0</v>
      </c>
      <c r="GK185">
        <v>0</v>
      </c>
      <c r="GL185">
        <f t="shared" si="285"/>
        <v>0</v>
      </c>
      <c r="GM185">
        <f t="shared" si="286"/>
        <v>13566.88</v>
      </c>
      <c r="GN185">
        <f t="shared" si="287"/>
        <v>0</v>
      </c>
      <c r="GO185">
        <f t="shared" si="288"/>
        <v>13566.88</v>
      </c>
      <c r="GP185">
        <f t="shared" si="289"/>
        <v>0</v>
      </c>
      <c r="GR185">
        <v>0</v>
      </c>
      <c r="GS185">
        <v>3</v>
      </c>
      <c r="GT185">
        <v>0</v>
      </c>
      <c r="GU185" t="s">
        <v>3</v>
      </c>
      <c r="GV185">
        <f t="shared" si="290"/>
        <v>0</v>
      </c>
      <c r="GW185">
        <v>1</v>
      </c>
      <c r="GX185">
        <f t="shared" si="291"/>
        <v>0</v>
      </c>
      <c r="HA185">
        <v>0</v>
      </c>
      <c r="HB185">
        <v>0</v>
      </c>
      <c r="HC185">
        <f t="shared" si="292"/>
        <v>0</v>
      </c>
      <c r="HE185" t="s">
        <v>3</v>
      </c>
      <c r="HF185" t="s">
        <v>3</v>
      </c>
      <c r="HM185" t="s">
        <v>3</v>
      </c>
      <c r="HN185" t="s">
        <v>3</v>
      </c>
      <c r="HO185" t="s">
        <v>3</v>
      </c>
      <c r="HP185" t="s">
        <v>3</v>
      </c>
      <c r="HQ185" t="s">
        <v>3</v>
      </c>
      <c r="IK185">
        <v>0</v>
      </c>
    </row>
    <row r="186" spans="1:245" x14ac:dyDescent="0.2">
      <c r="A186">
        <v>17</v>
      </c>
      <c r="B186">
        <v>1</v>
      </c>
      <c r="E186" t="s">
        <v>549</v>
      </c>
      <c r="F186" t="s">
        <v>424</v>
      </c>
      <c r="G186" t="s">
        <v>425</v>
      </c>
      <c r="H186" t="s">
        <v>15</v>
      </c>
      <c r="I186">
        <v>7.2660000000000002E-2</v>
      </c>
      <c r="J186">
        <v>0</v>
      </c>
      <c r="K186">
        <v>7.2660000000000002E-2</v>
      </c>
      <c r="O186">
        <f t="shared" si="258"/>
        <v>5207.25</v>
      </c>
      <c r="P186">
        <f t="shared" si="259"/>
        <v>5207.25</v>
      </c>
      <c r="Q186">
        <f t="shared" si="260"/>
        <v>0</v>
      </c>
      <c r="R186">
        <f t="shared" si="261"/>
        <v>0</v>
      </c>
      <c r="S186">
        <f t="shared" si="262"/>
        <v>0</v>
      </c>
      <c r="T186">
        <f t="shared" si="263"/>
        <v>0</v>
      </c>
      <c r="U186">
        <f t="shared" si="264"/>
        <v>0</v>
      </c>
      <c r="V186">
        <f t="shared" si="265"/>
        <v>0</v>
      </c>
      <c r="W186">
        <f t="shared" si="266"/>
        <v>0</v>
      </c>
      <c r="X186">
        <f t="shared" si="267"/>
        <v>0</v>
      </c>
      <c r="Y186">
        <f t="shared" si="268"/>
        <v>0</v>
      </c>
      <c r="AA186">
        <v>60075934</v>
      </c>
      <c r="AB186">
        <f t="shared" si="269"/>
        <v>7496.44</v>
      </c>
      <c r="AC186">
        <f t="shared" si="270"/>
        <v>7496.44</v>
      </c>
      <c r="AD186">
        <f>ROUND((((ET186)-(EU186))+AE186),2)</f>
        <v>0</v>
      </c>
      <c r="AE186">
        <f t="shared" ref="AE186:AF188" si="295">ROUND((EU186),2)</f>
        <v>0</v>
      </c>
      <c r="AF186">
        <f t="shared" si="295"/>
        <v>0</v>
      </c>
      <c r="AG186">
        <f t="shared" si="271"/>
        <v>0</v>
      </c>
      <c r="AH186">
        <f t="shared" ref="AH186:AI188" si="296">(EW186)</f>
        <v>0</v>
      </c>
      <c r="AI186">
        <f t="shared" si="296"/>
        <v>0</v>
      </c>
      <c r="AJ186">
        <f t="shared" si="272"/>
        <v>0</v>
      </c>
      <c r="AK186">
        <v>7496.44</v>
      </c>
      <c r="AL186">
        <v>7496.44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1</v>
      </c>
      <c r="AW186">
        <v>1</v>
      </c>
      <c r="AZ186">
        <v>1</v>
      </c>
      <c r="BA186">
        <v>1</v>
      </c>
      <c r="BB186">
        <v>1</v>
      </c>
      <c r="BC186">
        <v>9.56</v>
      </c>
      <c r="BD186" t="s">
        <v>3</v>
      </c>
      <c r="BE186" t="s">
        <v>3</v>
      </c>
      <c r="BF186" t="s">
        <v>3</v>
      </c>
      <c r="BG186" t="s">
        <v>3</v>
      </c>
      <c r="BH186">
        <v>3</v>
      </c>
      <c r="BI186">
        <v>1</v>
      </c>
      <c r="BJ186" t="s">
        <v>426</v>
      </c>
      <c r="BM186">
        <v>500001</v>
      </c>
      <c r="BN186">
        <v>0</v>
      </c>
      <c r="BO186" t="s">
        <v>17</v>
      </c>
      <c r="BP186">
        <v>1</v>
      </c>
      <c r="BQ186">
        <v>26</v>
      </c>
      <c r="BR186">
        <v>0</v>
      </c>
      <c r="BS186">
        <v>1</v>
      </c>
      <c r="BT186">
        <v>1</v>
      </c>
      <c r="BU186">
        <v>1</v>
      </c>
      <c r="BV186">
        <v>1</v>
      </c>
      <c r="BW186">
        <v>1</v>
      </c>
      <c r="BX186">
        <v>1</v>
      </c>
      <c r="BY186" t="s">
        <v>3</v>
      </c>
      <c r="BZ186">
        <v>0</v>
      </c>
      <c r="CA186">
        <v>0</v>
      </c>
      <c r="CB186" t="s">
        <v>3</v>
      </c>
      <c r="CE186">
        <v>0</v>
      </c>
      <c r="CF186">
        <v>0</v>
      </c>
      <c r="CG186">
        <v>0</v>
      </c>
      <c r="CM186">
        <v>0</v>
      </c>
      <c r="CN186" t="s">
        <v>3</v>
      </c>
      <c r="CO186">
        <v>0</v>
      </c>
      <c r="CP186">
        <f t="shared" si="273"/>
        <v>5207.25</v>
      </c>
      <c r="CQ186">
        <f t="shared" si="274"/>
        <v>71665.966400000005</v>
      </c>
      <c r="CR186">
        <f t="shared" si="275"/>
        <v>0</v>
      </c>
      <c r="CS186">
        <f t="shared" si="276"/>
        <v>0</v>
      </c>
      <c r="CT186">
        <f t="shared" si="277"/>
        <v>0</v>
      </c>
      <c r="CU186">
        <f t="shared" si="278"/>
        <v>0</v>
      </c>
      <c r="CV186">
        <f t="shared" si="279"/>
        <v>0</v>
      </c>
      <c r="CW186">
        <f t="shared" si="280"/>
        <v>0</v>
      </c>
      <c r="CX186">
        <f t="shared" si="281"/>
        <v>0</v>
      </c>
      <c r="CY186">
        <f t="shared" si="282"/>
        <v>0</v>
      </c>
      <c r="CZ186">
        <f t="shared" si="283"/>
        <v>0</v>
      </c>
      <c r="DC186" t="s">
        <v>3</v>
      </c>
      <c r="DD186" t="s">
        <v>3</v>
      </c>
      <c r="DE186" t="s">
        <v>3</v>
      </c>
      <c r="DF186" t="s">
        <v>3</v>
      </c>
      <c r="DG186" t="s">
        <v>3</v>
      </c>
      <c r="DH186" t="s">
        <v>3</v>
      </c>
      <c r="DI186" t="s">
        <v>3</v>
      </c>
      <c r="DJ186" t="s">
        <v>3</v>
      </c>
      <c r="DK186" t="s">
        <v>3</v>
      </c>
      <c r="DL186" t="s">
        <v>3</v>
      </c>
      <c r="DM186" t="s">
        <v>3</v>
      </c>
      <c r="DN186">
        <v>0</v>
      </c>
      <c r="DO186">
        <v>0</v>
      </c>
      <c r="DP186">
        <v>1</v>
      </c>
      <c r="DQ186">
        <v>1</v>
      </c>
      <c r="DU186">
        <v>1009</v>
      </c>
      <c r="DV186" t="s">
        <v>15</v>
      </c>
      <c r="DW186" t="s">
        <v>15</v>
      </c>
      <c r="DX186">
        <v>1000</v>
      </c>
      <c r="DZ186" t="s">
        <v>3</v>
      </c>
      <c r="EA186" t="s">
        <v>3</v>
      </c>
      <c r="EB186" t="s">
        <v>3</v>
      </c>
      <c r="EC186" t="s">
        <v>3</v>
      </c>
      <c r="EE186">
        <v>48890661</v>
      </c>
      <c r="EF186">
        <v>26</v>
      </c>
      <c r="EG186" t="s">
        <v>45</v>
      </c>
      <c r="EH186">
        <v>0</v>
      </c>
      <c r="EI186" t="s">
        <v>3</v>
      </c>
      <c r="EJ186">
        <v>1</v>
      </c>
      <c r="EK186">
        <v>500001</v>
      </c>
      <c r="EL186" t="s">
        <v>124</v>
      </c>
      <c r="EM186" t="s">
        <v>125</v>
      </c>
      <c r="EO186" t="s">
        <v>3</v>
      </c>
      <c r="EQ186">
        <v>0</v>
      </c>
      <c r="ER186">
        <v>7496.44</v>
      </c>
      <c r="ES186">
        <v>7496.44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5</v>
      </c>
      <c r="FC186">
        <v>0</v>
      </c>
      <c r="FD186">
        <v>18</v>
      </c>
      <c r="FF186">
        <v>71666</v>
      </c>
      <c r="FQ186">
        <v>0</v>
      </c>
      <c r="FR186">
        <f t="shared" si="284"/>
        <v>0</v>
      </c>
      <c r="FS186">
        <v>0</v>
      </c>
      <c r="FX186">
        <v>0</v>
      </c>
      <c r="FY186">
        <v>0</v>
      </c>
      <c r="GA186" t="s">
        <v>427</v>
      </c>
      <c r="GD186">
        <v>1</v>
      </c>
      <c r="GF186">
        <v>2121959860</v>
      </c>
      <c r="GG186">
        <v>2</v>
      </c>
      <c r="GH186">
        <v>3</v>
      </c>
      <c r="GI186">
        <v>4</v>
      </c>
      <c r="GJ186">
        <v>0</v>
      </c>
      <c r="GK186">
        <v>0</v>
      </c>
      <c r="GL186">
        <f t="shared" si="285"/>
        <v>0</v>
      </c>
      <c r="GM186">
        <f t="shared" si="286"/>
        <v>5207.25</v>
      </c>
      <c r="GN186">
        <f t="shared" si="287"/>
        <v>5207.25</v>
      </c>
      <c r="GO186">
        <f t="shared" si="288"/>
        <v>0</v>
      </c>
      <c r="GP186">
        <f t="shared" si="289"/>
        <v>0</v>
      </c>
      <c r="GR186">
        <v>1</v>
      </c>
      <c r="GS186">
        <v>1</v>
      </c>
      <c r="GT186">
        <v>0</v>
      </c>
      <c r="GU186" t="s">
        <v>3</v>
      </c>
      <c r="GV186">
        <f t="shared" si="290"/>
        <v>0</v>
      </c>
      <c r="GW186">
        <v>1</v>
      </c>
      <c r="GX186">
        <f t="shared" si="291"/>
        <v>0</v>
      </c>
      <c r="HA186">
        <v>0</v>
      </c>
      <c r="HB186">
        <v>0</v>
      </c>
      <c r="HC186">
        <f t="shared" si="292"/>
        <v>0</v>
      </c>
      <c r="HE186" t="s">
        <v>127</v>
      </c>
      <c r="HF186" t="s">
        <v>127</v>
      </c>
      <c r="HM186" t="s">
        <v>3</v>
      </c>
      <c r="HN186" t="s">
        <v>3</v>
      </c>
      <c r="HO186" t="s">
        <v>3</v>
      </c>
      <c r="HP186" t="s">
        <v>3</v>
      </c>
      <c r="HQ186" t="s">
        <v>3</v>
      </c>
      <c r="IK186">
        <v>0</v>
      </c>
    </row>
    <row r="187" spans="1:245" x14ac:dyDescent="0.2">
      <c r="A187">
        <v>17</v>
      </c>
      <c r="B187">
        <v>1</v>
      </c>
      <c r="E187" t="s">
        <v>550</v>
      </c>
      <c r="F187" t="s">
        <v>429</v>
      </c>
      <c r="G187" t="s">
        <v>430</v>
      </c>
      <c r="H187" t="s">
        <v>15</v>
      </c>
      <c r="I187">
        <v>4.1200000000000004E-3</v>
      </c>
      <c r="J187">
        <v>0</v>
      </c>
      <c r="K187">
        <v>4.1200000000000004E-3</v>
      </c>
      <c r="O187">
        <f t="shared" si="258"/>
        <v>288.39999999999998</v>
      </c>
      <c r="P187">
        <f t="shared" si="259"/>
        <v>288.39999999999998</v>
      </c>
      <c r="Q187">
        <f t="shared" si="260"/>
        <v>0</v>
      </c>
      <c r="R187">
        <f t="shared" si="261"/>
        <v>0</v>
      </c>
      <c r="S187">
        <f t="shared" si="262"/>
        <v>0</v>
      </c>
      <c r="T187">
        <f t="shared" si="263"/>
        <v>0</v>
      </c>
      <c r="U187">
        <f t="shared" si="264"/>
        <v>0</v>
      </c>
      <c r="V187">
        <f t="shared" si="265"/>
        <v>0</v>
      </c>
      <c r="W187">
        <f t="shared" si="266"/>
        <v>0</v>
      </c>
      <c r="X187">
        <f t="shared" si="267"/>
        <v>0</v>
      </c>
      <c r="Y187">
        <f t="shared" si="268"/>
        <v>0</v>
      </c>
      <c r="AA187">
        <v>60075934</v>
      </c>
      <c r="AB187">
        <f t="shared" si="269"/>
        <v>7322.18</v>
      </c>
      <c r="AC187">
        <f t="shared" si="270"/>
        <v>7322.18</v>
      </c>
      <c r="AD187">
        <f>ROUND((((ET187)-(EU187))+AE187),2)</f>
        <v>0</v>
      </c>
      <c r="AE187">
        <f t="shared" si="295"/>
        <v>0</v>
      </c>
      <c r="AF187">
        <f t="shared" si="295"/>
        <v>0</v>
      </c>
      <c r="AG187">
        <f t="shared" si="271"/>
        <v>0</v>
      </c>
      <c r="AH187">
        <f t="shared" si="296"/>
        <v>0</v>
      </c>
      <c r="AI187">
        <f t="shared" si="296"/>
        <v>0</v>
      </c>
      <c r="AJ187">
        <f t="shared" si="272"/>
        <v>0</v>
      </c>
      <c r="AK187">
        <v>7322.18</v>
      </c>
      <c r="AL187">
        <v>7322.18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1</v>
      </c>
      <c r="AW187">
        <v>1</v>
      </c>
      <c r="AZ187">
        <v>1</v>
      </c>
      <c r="BA187">
        <v>1</v>
      </c>
      <c r="BB187">
        <v>1</v>
      </c>
      <c r="BC187">
        <v>9.56</v>
      </c>
      <c r="BD187" t="s">
        <v>3</v>
      </c>
      <c r="BE187" t="s">
        <v>3</v>
      </c>
      <c r="BF187" t="s">
        <v>3</v>
      </c>
      <c r="BG187" t="s">
        <v>3</v>
      </c>
      <c r="BH187">
        <v>3</v>
      </c>
      <c r="BI187">
        <v>1</v>
      </c>
      <c r="BJ187" t="s">
        <v>431</v>
      </c>
      <c r="BM187">
        <v>500001</v>
      </c>
      <c r="BN187">
        <v>0</v>
      </c>
      <c r="BO187" t="s">
        <v>17</v>
      </c>
      <c r="BP187">
        <v>1</v>
      </c>
      <c r="BQ187">
        <v>26</v>
      </c>
      <c r="BR187">
        <v>0</v>
      </c>
      <c r="BS187">
        <v>1</v>
      </c>
      <c r="BT187">
        <v>1</v>
      </c>
      <c r="BU187">
        <v>1</v>
      </c>
      <c r="BV187">
        <v>1</v>
      </c>
      <c r="BW187">
        <v>1</v>
      </c>
      <c r="BX187">
        <v>1</v>
      </c>
      <c r="BY187" t="s">
        <v>3</v>
      </c>
      <c r="BZ187">
        <v>0</v>
      </c>
      <c r="CA187">
        <v>0</v>
      </c>
      <c r="CB187" t="s">
        <v>3</v>
      </c>
      <c r="CE187">
        <v>0</v>
      </c>
      <c r="CF187">
        <v>0</v>
      </c>
      <c r="CG187">
        <v>0</v>
      </c>
      <c r="CM187">
        <v>0</v>
      </c>
      <c r="CN187" t="s">
        <v>3</v>
      </c>
      <c r="CO187">
        <v>0</v>
      </c>
      <c r="CP187">
        <f t="shared" si="273"/>
        <v>288.39999999999998</v>
      </c>
      <c r="CQ187">
        <f t="shared" si="274"/>
        <v>70000.040800000002</v>
      </c>
      <c r="CR187">
        <f t="shared" si="275"/>
        <v>0</v>
      </c>
      <c r="CS187">
        <f t="shared" si="276"/>
        <v>0</v>
      </c>
      <c r="CT187">
        <f t="shared" si="277"/>
        <v>0</v>
      </c>
      <c r="CU187">
        <f t="shared" si="278"/>
        <v>0</v>
      </c>
      <c r="CV187">
        <f t="shared" si="279"/>
        <v>0</v>
      </c>
      <c r="CW187">
        <f t="shared" si="280"/>
        <v>0</v>
      </c>
      <c r="CX187">
        <f t="shared" si="281"/>
        <v>0</v>
      </c>
      <c r="CY187">
        <f t="shared" si="282"/>
        <v>0</v>
      </c>
      <c r="CZ187">
        <f t="shared" si="283"/>
        <v>0</v>
      </c>
      <c r="DC187" t="s">
        <v>3</v>
      </c>
      <c r="DD187" t="s">
        <v>3</v>
      </c>
      <c r="DE187" t="s">
        <v>3</v>
      </c>
      <c r="DF187" t="s">
        <v>3</v>
      </c>
      <c r="DG187" t="s">
        <v>3</v>
      </c>
      <c r="DH187" t="s">
        <v>3</v>
      </c>
      <c r="DI187" t="s">
        <v>3</v>
      </c>
      <c r="DJ187" t="s">
        <v>3</v>
      </c>
      <c r="DK187" t="s">
        <v>3</v>
      </c>
      <c r="DL187" t="s">
        <v>3</v>
      </c>
      <c r="DM187" t="s">
        <v>3</v>
      </c>
      <c r="DN187">
        <v>0</v>
      </c>
      <c r="DO187">
        <v>0</v>
      </c>
      <c r="DP187">
        <v>1</v>
      </c>
      <c r="DQ187">
        <v>1</v>
      </c>
      <c r="DU187">
        <v>1009</v>
      </c>
      <c r="DV187" t="s">
        <v>15</v>
      </c>
      <c r="DW187" t="s">
        <v>15</v>
      </c>
      <c r="DX187">
        <v>1000</v>
      </c>
      <c r="DZ187" t="s">
        <v>3</v>
      </c>
      <c r="EA187" t="s">
        <v>3</v>
      </c>
      <c r="EB187" t="s">
        <v>3</v>
      </c>
      <c r="EC187" t="s">
        <v>3</v>
      </c>
      <c r="EE187">
        <v>48890661</v>
      </c>
      <c r="EF187">
        <v>26</v>
      </c>
      <c r="EG187" t="s">
        <v>45</v>
      </c>
      <c r="EH187">
        <v>0</v>
      </c>
      <c r="EI187" t="s">
        <v>3</v>
      </c>
      <c r="EJ187">
        <v>1</v>
      </c>
      <c r="EK187">
        <v>500001</v>
      </c>
      <c r="EL187" t="s">
        <v>124</v>
      </c>
      <c r="EM187" t="s">
        <v>125</v>
      </c>
      <c r="EO187" t="s">
        <v>3</v>
      </c>
      <c r="EQ187">
        <v>0</v>
      </c>
      <c r="ER187">
        <v>7322.18</v>
      </c>
      <c r="ES187">
        <v>7322.18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5</v>
      </c>
      <c r="FC187">
        <v>0</v>
      </c>
      <c r="FD187">
        <v>18</v>
      </c>
      <c r="FF187">
        <v>70000</v>
      </c>
      <c r="FQ187">
        <v>0</v>
      </c>
      <c r="FR187">
        <f t="shared" si="284"/>
        <v>0</v>
      </c>
      <c r="FS187">
        <v>0</v>
      </c>
      <c r="FX187">
        <v>0</v>
      </c>
      <c r="FY187">
        <v>0</v>
      </c>
      <c r="GA187" t="s">
        <v>411</v>
      </c>
      <c r="GD187">
        <v>1</v>
      </c>
      <c r="GF187">
        <v>-1832986346</v>
      </c>
      <c r="GG187">
        <v>2</v>
      </c>
      <c r="GH187">
        <v>3</v>
      </c>
      <c r="GI187">
        <v>4</v>
      </c>
      <c r="GJ187">
        <v>0</v>
      </c>
      <c r="GK187">
        <v>0</v>
      </c>
      <c r="GL187">
        <f t="shared" si="285"/>
        <v>0</v>
      </c>
      <c r="GM187">
        <f t="shared" si="286"/>
        <v>288.39999999999998</v>
      </c>
      <c r="GN187">
        <f t="shared" si="287"/>
        <v>288.39999999999998</v>
      </c>
      <c r="GO187">
        <f t="shared" si="288"/>
        <v>0</v>
      </c>
      <c r="GP187">
        <f t="shared" si="289"/>
        <v>0</v>
      </c>
      <c r="GR187">
        <v>1</v>
      </c>
      <c r="GS187">
        <v>1</v>
      </c>
      <c r="GT187">
        <v>0</v>
      </c>
      <c r="GU187" t="s">
        <v>3</v>
      </c>
      <c r="GV187">
        <f t="shared" si="290"/>
        <v>0</v>
      </c>
      <c r="GW187">
        <v>1</v>
      </c>
      <c r="GX187">
        <f t="shared" si="291"/>
        <v>0</v>
      </c>
      <c r="HA187">
        <v>0</v>
      </c>
      <c r="HB187">
        <v>0</v>
      </c>
      <c r="HC187">
        <f t="shared" si="292"/>
        <v>0</v>
      </c>
      <c r="HE187" t="s">
        <v>127</v>
      </c>
      <c r="HF187" t="s">
        <v>127</v>
      </c>
      <c r="HM187" t="s">
        <v>3</v>
      </c>
      <c r="HN187" t="s">
        <v>3</v>
      </c>
      <c r="HO187" t="s">
        <v>3</v>
      </c>
      <c r="HP187" t="s">
        <v>3</v>
      </c>
      <c r="HQ187" t="s">
        <v>3</v>
      </c>
      <c r="IK187">
        <v>0</v>
      </c>
    </row>
    <row r="188" spans="1:245" x14ac:dyDescent="0.2">
      <c r="A188">
        <v>17</v>
      </c>
      <c r="B188">
        <v>1</v>
      </c>
      <c r="E188" t="s">
        <v>551</v>
      </c>
      <c r="F188" t="s">
        <v>433</v>
      </c>
      <c r="G188" t="s">
        <v>434</v>
      </c>
      <c r="H188" t="s">
        <v>15</v>
      </c>
      <c r="I188">
        <v>1.073E-2</v>
      </c>
      <c r="J188">
        <v>0</v>
      </c>
      <c r="K188">
        <v>1.073E-2</v>
      </c>
      <c r="O188">
        <f t="shared" si="258"/>
        <v>729.64</v>
      </c>
      <c r="P188">
        <f t="shared" si="259"/>
        <v>729.64</v>
      </c>
      <c r="Q188">
        <f t="shared" si="260"/>
        <v>0</v>
      </c>
      <c r="R188">
        <f t="shared" si="261"/>
        <v>0</v>
      </c>
      <c r="S188">
        <f t="shared" si="262"/>
        <v>0</v>
      </c>
      <c r="T188">
        <f t="shared" si="263"/>
        <v>0</v>
      </c>
      <c r="U188">
        <f t="shared" si="264"/>
        <v>0</v>
      </c>
      <c r="V188">
        <f t="shared" si="265"/>
        <v>0</v>
      </c>
      <c r="W188">
        <f t="shared" si="266"/>
        <v>0</v>
      </c>
      <c r="X188">
        <f t="shared" si="267"/>
        <v>0</v>
      </c>
      <c r="Y188">
        <f t="shared" si="268"/>
        <v>0</v>
      </c>
      <c r="AA188">
        <v>60075934</v>
      </c>
      <c r="AB188">
        <f t="shared" si="269"/>
        <v>7112.97</v>
      </c>
      <c r="AC188">
        <f t="shared" si="270"/>
        <v>7112.97</v>
      </c>
      <c r="AD188">
        <f>ROUND((((ET188)-(EU188))+AE188),2)</f>
        <v>0</v>
      </c>
      <c r="AE188">
        <f t="shared" si="295"/>
        <v>0</v>
      </c>
      <c r="AF188">
        <f t="shared" si="295"/>
        <v>0</v>
      </c>
      <c r="AG188">
        <f t="shared" si="271"/>
        <v>0</v>
      </c>
      <c r="AH188">
        <f t="shared" si="296"/>
        <v>0</v>
      </c>
      <c r="AI188">
        <f t="shared" si="296"/>
        <v>0</v>
      </c>
      <c r="AJ188">
        <f t="shared" si="272"/>
        <v>0</v>
      </c>
      <c r="AK188">
        <v>7112.97</v>
      </c>
      <c r="AL188">
        <v>7112.97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1</v>
      </c>
      <c r="AW188">
        <v>1</v>
      </c>
      <c r="AZ188">
        <v>1</v>
      </c>
      <c r="BA188">
        <v>1</v>
      </c>
      <c r="BB188">
        <v>1</v>
      </c>
      <c r="BC188">
        <v>9.56</v>
      </c>
      <c r="BD188" t="s">
        <v>3</v>
      </c>
      <c r="BE188" t="s">
        <v>3</v>
      </c>
      <c r="BF188" t="s">
        <v>3</v>
      </c>
      <c r="BG188" t="s">
        <v>3</v>
      </c>
      <c r="BH188">
        <v>3</v>
      </c>
      <c r="BI188">
        <v>1</v>
      </c>
      <c r="BJ188" t="s">
        <v>435</v>
      </c>
      <c r="BM188">
        <v>500001</v>
      </c>
      <c r="BN188">
        <v>0</v>
      </c>
      <c r="BO188" t="s">
        <v>17</v>
      </c>
      <c r="BP188">
        <v>1</v>
      </c>
      <c r="BQ188">
        <v>26</v>
      </c>
      <c r="BR188">
        <v>0</v>
      </c>
      <c r="BS188">
        <v>1</v>
      </c>
      <c r="BT188">
        <v>1</v>
      </c>
      <c r="BU188">
        <v>1</v>
      </c>
      <c r="BV188">
        <v>1</v>
      </c>
      <c r="BW188">
        <v>1</v>
      </c>
      <c r="BX188">
        <v>1</v>
      </c>
      <c r="BY188" t="s">
        <v>3</v>
      </c>
      <c r="BZ188">
        <v>0</v>
      </c>
      <c r="CA188">
        <v>0</v>
      </c>
      <c r="CB188" t="s">
        <v>3</v>
      </c>
      <c r="CE188">
        <v>0</v>
      </c>
      <c r="CF188">
        <v>0</v>
      </c>
      <c r="CG188">
        <v>0</v>
      </c>
      <c r="CM188">
        <v>0</v>
      </c>
      <c r="CN188" t="s">
        <v>3</v>
      </c>
      <c r="CO188">
        <v>0</v>
      </c>
      <c r="CP188">
        <f t="shared" si="273"/>
        <v>729.64</v>
      </c>
      <c r="CQ188">
        <f t="shared" si="274"/>
        <v>67999.993200000012</v>
      </c>
      <c r="CR188">
        <f t="shared" si="275"/>
        <v>0</v>
      </c>
      <c r="CS188">
        <f t="shared" si="276"/>
        <v>0</v>
      </c>
      <c r="CT188">
        <f t="shared" si="277"/>
        <v>0</v>
      </c>
      <c r="CU188">
        <f t="shared" si="278"/>
        <v>0</v>
      </c>
      <c r="CV188">
        <f t="shared" si="279"/>
        <v>0</v>
      </c>
      <c r="CW188">
        <f t="shared" si="280"/>
        <v>0</v>
      </c>
      <c r="CX188">
        <f t="shared" si="281"/>
        <v>0</v>
      </c>
      <c r="CY188">
        <f t="shared" si="282"/>
        <v>0</v>
      </c>
      <c r="CZ188">
        <f t="shared" si="283"/>
        <v>0</v>
      </c>
      <c r="DC188" t="s">
        <v>3</v>
      </c>
      <c r="DD188" t="s">
        <v>3</v>
      </c>
      <c r="DE188" t="s">
        <v>3</v>
      </c>
      <c r="DF188" t="s">
        <v>3</v>
      </c>
      <c r="DG188" t="s">
        <v>3</v>
      </c>
      <c r="DH188" t="s">
        <v>3</v>
      </c>
      <c r="DI188" t="s">
        <v>3</v>
      </c>
      <c r="DJ188" t="s">
        <v>3</v>
      </c>
      <c r="DK188" t="s">
        <v>3</v>
      </c>
      <c r="DL188" t="s">
        <v>3</v>
      </c>
      <c r="DM188" t="s">
        <v>3</v>
      </c>
      <c r="DN188">
        <v>0</v>
      </c>
      <c r="DO188">
        <v>0</v>
      </c>
      <c r="DP188">
        <v>1</v>
      </c>
      <c r="DQ188">
        <v>1</v>
      </c>
      <c r="DU188">
        <v>1009</v>
      </c>
      <c r="DV188" t="s">
        <v>15</v>
      </c>
      <c r="DW188" t="s">
        <v>15</v>
      </c>
      <c r="DX188">
        <v>1000</v>
      </c>
      <c r="DZ188" t="s">
        <v>3</v>
      </c>
      <c r="EA188" t="s">
        <v>3</v>
      </c>
      <c r="EB188" t="s">
        <v>3</v>
      </c>
      <c r="EC188" t="s">
        <v>3</v>
      </c>
      <c r="EE188">
        <v>48890661</v>
      </c>
      <c r="EF188">
        <v>26</v>
      </c>
      <c r="EG188" t="s">
        <v>45</v>
      </c>
      <c r="EH188">
        <v>0</v>
      </c>
      <c r="EI188" t="s">
        <v>3</v>
      </c>
      <c r="EJ188">
        <v>1</v>
      </c>
      <c r="EK188">
        <v>500001</v>
      </c>
      <c r="EL188" t="s">
        <v>124</v>
      </c>
      <c r="EM188" t="s">
        <v>125</v>
      </c>
      <c r="EO188" t="s">
        <v>3</v>
      </c>
      <c r="EQ188">
        <v>0</v>
      </c>
      <c r="ER188">
        <v>7112.97</v>
      </c>
      <c r="ES188">
        <v>7112.97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5</v>
      </c>
      <c r="FC188">
        <v>0</v>
      </c>
      <c r="FD188">
        <v>18</v>
      </c>
      <c r="FF188">
        <v>68000</v>
      </c>
      <c r="FQ188">
        <v>0</v>
      </c>
      <c r="FR188">
        <f t="shared" si="284"/>
        <v>0</v>
      </c>
      <c r="FS188">
        <v>0</v>
      </c>
      <c r="FX188">
        <v>0</v>
      </c>
      <c r="FY188">
        <v>0</v>
      </c>
      <c r="GA188" t="s">
        <v>436</v>
      </c>
      <c r="GD188">
        <v>1</v>
      </c>
      <c r="GF188">
        <v>-1742863280</v>
      </c>
      <c r="GG188">
        <v>2</v>
      </c>
      <c r="GH188">
        <v>3</v>
      </c>
      <c r="GI188">
        <v>4</v>
      </c>
      <c r="GJ188">
        <v>0</v>
      </c>
      <c r="GK188">
        <v>0</v>
      </c>
      <c r="GL188">
        <f t="shared" si="285"/>
        <v>0</v>
      </c>
      <c r="GM188">
        <f t="shared" si="286"/>
        <v>729.64</v>
      </c>
      <c r="GN188">
        <f t="shared" si="287"/>
        <v>729.64</v>
      </c>
      <c r="GO188">
        <f t="shared" si="288"/>
        <v>0</v>
      </c>
      <c r="GP188">
        <f t="shared" si="289"/>
        <v>0</v>
      </c>
      <c r="GR188">
        <v>1</v>
      </c>
      <c r="GS188">
        <v>1</v>
      </c>
      <c r="GT188">
        <v>0</v>
      </c>
      <c r="GU188" t="s">
        <v>3</v>
      </c>
      <c r="GV188">
        <f t="shared" si="290"/>
        <v>0</v>
      </c>
      <c r="GW188">
        <v>1</v>
      </c>
      <c r="GX188">
        <f t="shared" si="291"/>
        <v>0</v>
      </c>
      <c r="HA188">
        <v>0</v>
      </c>
      <c r="HB188">
        <v>0</v>
      </c>
      <c r="HC188">
        <f t="shared" si="292"/>
        <v>0</v>
      </c>
      <c r="HE188" t="s">
        <v>127</v>
      </c>
      <c r="HF188" t="s">
        <v>127</v>
      </c>
      <c r="HM188" t="s">
        <v>3</v>
      </c>
      <c r="HN188" t="s">
        <v>3</v>
      </c>
      <c r="HO188" t="s">
        <v>3</v>
      </c>
      <c r="HP188" t="s">
        <v>3</v>
      </c>
      <c r="HQ188" t="s">
        <v>3</v>
      </c>
      <c r="IK188">
        <v>0</v>
      </c>
    </row>
    <row r="189" spans="1:245" x14ac:dyDescent="0.2">
      <c r="A189">
        <v>17</v>
      </c>
      <c r="B189">
        <v>1</v>
      </c>
      <c r="C189">
        <f>ROW(SmtRes!A922)</f>
        <v>922</v>
      </c>
      <c r="D189">
        <f>ROW(EtalonRes!A922)</f>
        <v>922</v>
      </c>
      <c r="E189" t="s">
        <v>552</v>
      </c>
      <c r="F189" t="s">
        <v>418</v>
      </c>
      <c r="G189" t="s">
        <v>553</v>
      </c>
      <c r="H189" t="s">
        <v>15</v>
      </c>
      <c r="I189">
        <v>8.48E-2</v>
      </c>
      <c r="J189">
        <v>0</v>
      </c>
      <c r="K189">
        <v>8.48E-2</v>
      </c>
      <c r="O189">
        <f t="shared" si="258"/>
        <v>877.8</v>
      </c>
      <c r="P189">
        <f t="shared" si="259"/>
        <v>127.04</v>
      </c>
      <c r="Q189">
        <f t="shared" si="260"/>
        <v>431.9</v>
      </c>
      <c r="R189">
        <f t="shared" si="261"/>
        <v>172.3</v>
      </c>
      <c r="S189">
        <f t="shared" si="262"/>
        <v>318.86</v>
      </c>
      <c r="T189">
        <f t="shared" si="263"/>
        <v>0</v>
      </c>
      <c r="U189">
        <f t="shared" si="264"/>
        <v>0.73905531999999985</v>
      </c>
      <c r="V189">
        <f t="shared" si="265"/>
        <v>0.26018335999999997</v>
      </c>
      <c r="W189">
        <f t="shared" si="266"/>
        <v>0</v>
      </c>
      <c r="X189">
        <f t="shared" si="267"/>
        <v>456.78</v>
      </c>
      <c r="Y189">
        <f t="shared" si="268"/>
        <v>304.52</v>
      </c>
      <c r="AA189">
        <v>60075934</v>
      </c>
      <c r="AB189">
        <f t="shared" si="269"/>
        <v>591.67999999999995</v>
      </c>
      <c r="AC189">
        <f t="shared" si="270"/>
        <v>156.71</v>
      </c>
      <c r="AD189">
        <f>ROUND((((((ET189*1.15)*1.15))-(((EU189*1.15)*1.15)))+AE189),2)</f>
        <v>358.17</v>
      </c>
      <c r="AE189">
        <f>ROUND(((((EU189*1.15)*1.1)*1.15)),2)</f>
        <v>41.5</v>
      </c>
      <c r="AF189">
        <f>ROUND(((((EV189*1.15)*1.1)*1.15)),2)</f>
        <v>76.8</v>
      </c>
      <c r="AG189">
        <f t="shared" si="271"/>
        <v>0</v>
      </c>
      <c r="AH189">
        <f>(((EW189*1.15)*1.15))</f>
        <v>8.7152749999999983</v>
      </c>
      <c r="AI189">
        <f>(((EX189*1.15)*1.15))</f>
        <v>3.0681999999999996</v>
      </c>
      <c r="AJ189">
        <f t="shared" si="272"/>
        <v>0</v>
      </c>
      <c r="AK189">
        <v>477.48</v>
      </c>
      <c r="AL189">
        <v>156.71</v>
      </c>
      <c r="AM189">
        <v>267.98</v>
      </c>
      <c r="AN189">
        <v>28.53</v>
      </c>
      <c r="AO189">
        <v>52.79</v>
      </c>
      <c r="AP189">
        <v>0</v>
      </c>
      <c r="AQ189">
        <v>6.59</v>
      </c>
      <c r="AR189">
        <v>2.3199999999999998</v>
      </c>
      <c r="AS189">
        <v>0</v>
      </c>
      <c r="AT189">
        <v>93</v>
      </c>
      <c r="AU189">
        <v>62</v>
      </c>
      <c r="AV189">
        <v>1</v>
      </c>
      <c r="AW189">
        <v>1</v>
      </c>
      <c r="AZ189">
        <v>1</v>
      </c>
      <c r="BA189">
        <v>48.96</v>
      </c>
      <c r="BB189">
        <v>14.22</v>
      </c>
      <c r="BC189">
        <v>9.56</v>
      </c>
      <c r="BD189" t="s">
        <v>3</v>
      </c>
      <c r="BE189" t="s">
        <v>3</v>
      </c>
      <c r="BF189" t="s">
        <v>3</v>
      </c>
      <c r="BG189" t="s">
        <v>3</v>
      </c>
      <c r="BH189">
        <v>0</v>
      </c>
      <c r="BI189">
        <v>1</v>
      </c>
      <c r="BJ189" t="s">
        <v>420</v>
      </c>
      <c r="BM189">
        <v>9001</v>
      </c>
      <c r="BN189">
        <v>0</v>
      </c>
      <c r="BO189" t="s">
        <v>17</v>
      </c>
      <c r="BP189">
        <v>1</v>
      </c>
      <c r="BQ189">
        <v>2</v>
      </c>
      <c r="BR189">
        <v>0</v>
      </c>
      <c r="BS189">
        <v>48.96</v>
      </c>
      <c r="BT189">
        <v>1</v>
      </c>
      <c r="BU189">
        <v>1</v>
      </c>
      <c r="BV189">
        <v>1</v>
      </c>
      <c r="BW189">
        <v>1</v>
      </c>
      <c r="BX189">
        <v>1</v>
      </c>
      <c r="BY189" t="s">
        <v>3</v>
      </c>
      <c r="BZ189">
        <v>93</v>
      </c>
      <c r="CA189">
        <v>62</v>
      </c>
      <c r="CB189" t="s">
        <v>3</v>
      </c>
      <c r="CE189">
        <v>0</v>
      </c>
      <c r="CF189">
        <v>0</v>
      </c>
      <c r="CG189">
        <v>0</v>
      </c>
      <c r="CM189">
        <v>0</v>
      </c>
      <c r="CN189" t="s">
        <v>1083</v>
      </c>
      <c r="CO189">
        <v>0</v>
      </c>
      <c r="CP189">
        <f t="shared" si="273"/>
        <v>877.8</v>
      </c>
      <c r="CQ189">
        <f t="shared" si="274"/>
        <v>1498.1476000000002</v>
      </c>
      <c r="CR189">
        <f t="shared" si="275"/>
        <v>5093.1774000000005</v>
      </c>
      <c r="CS189">
        <f t="shared" si="276"/>
        <v>2031.8400000000001</v>
      </c>
      <c r="CT189">
        <f t="shared" si="277"/>
        <v>3760.1279999999997</v>
      </c>
      <c r="CU189">
        <f t="shared" si="278"/>
        <v>0</v>
      </c>
      <c r="CV189">
        <f t="shared" si="279"/>
        <v>8.7152749999999983</v>
      </c>
      <c r="CW189">
        <f t="shared" si="280"/>
        <v>3.0681999999999996</v>
      </c>
      <c r="CX189">
        <f t="shared" si="281"/>
        <v>0</v>
      </c>
      <c r="CY189">
        <f t="shared" si="282"/>
        <v>456.77880000000005</v>
      </c>
      <c r="CZ189">
        <f t="shared" si="283"/>
        <v>304.51920000000001</v>
      </c>
      <c r="DC189" t="s">
        <v>3</v>
      </c>
      <c r="DD189" t="s">
        <v>3</v>
      </c>
      <c r="DE189" t="s">
        <v>93</v>
      </c>
      <c r="DF189" t="s">
        <v>117</v>
      </c>
      <c r="DG189" t="s">
        <v>117</v>
      </c>
      <c r="DH189" t="s">
        <v>3</v>
      </c>
      <c r="DI189" t="s">
        <v>93</v>
      </c>
      <c r="DJ189" t="s">
        <v>93</v>
      </c>
      <c r="DK189" t="s">
        <v>3</v>
      </c>
      <c r="DL189" t="s">
        <v>3</v>
      </c>
      <c r="DM189" t="s">
        <v>3</v>
      </c>
      <c r="DN189">
        <v>0</v>
      </c>
      <c r="DO189">
        <v>0</v>
      </c>
      <c r="DP189">
        <v>1</v>
      </c>
      <c r="DQ189">
        <v>1</v>
      </c>
      <c r="DU189">
        <v>1009</v>
      </c>
      <c r="DV189" t="s">
        <v>15</v>
      </c>
      <c r="DW189" t="s">
        <v>15</v>
      </c>
      <c r="DX189">
        <v>1000</v>
      </c>
      <c r="DZ189" t="s">
        <v>3</v>
      </c>
      <c r="EA189" t="s">
        <v>3</v>
      </c>
      <c r="EB189" t="s">
        <v>3</v>
      </c>
      <c r="EC189" t="s">
        <v>3</v>
      </c>
      <c r="EE189">
        <v>48890727</v>
      </c>
      <c r="EF189">
        <v>2</v>
      </c>
      <c r="EG189" t="s">
        <v>21</v>
      </c>
      <c r="EH189">
        <v>9</v>
      </c>
      <c r="EI189" t="s">
        <v>22</v>
      </c>
      <c r="EJ189">
        <v>1</v>
      </c>
      <c r="EK189">
        <v>9001</v>
      </c>
      <c r="EL189" t="s">
        <v>22</v>
      </c>
      <c r="EM189" t="s">
        <v>23</v>
      </c>
      <c r="EO189" t="s">
        <v>118</v>
      </c>
      <c r="EQ189">
        <v>768</v>
      </c>
      <c r="ER189">
        <v>477.48</v>
      </c>
      <c r="ES189">
        <v>156.71</v>
      </c>
      <c r="ET189">
        <v>267.98</v>
      </c>
      <c r="EU189">
        <v>28.53</v>
      </c>
      <c r="EV189">
        <v>52.79</v>
      </c>
      <c r="EW189">
        <v>6.59</v>
      </c>
      <c r="EX189">
        <v>2.3199999999999998</v>
      </c>
      <c r="EY189">
        <v>0</v>
      </c>
      <c r="FQ189">
        <v>0</v>
      </c>
      <c r="FR189">
        <f t="shared" si="284"/>
        <v>0</v>
      </c>
      <c r="FS189">
        <v>0</v>
      </c>
      <c r="FX189">
        <v>93</v>
      </c>
      <c r="FY189">
        <v>62</v>
      </c>
      <c r="GA189" t="s">
        <v>3</v>
      </c>
      <c r="GD189">
        <v>1</v>
      </c>
      <c r="GF189">
        <v>321064959</v>
      </c>
      <c r="GG189">
        <v>2</v>
      </c>
      <c r="GH189">
        <v>1</v>
      </c>
      <c r="GI189">
        <v>4</v>
      </c>
      <c r="GJ189">
        <v>0</v>
      </c>
      <c r="GK189">
        <v>0</v>
      </c>
      <c r="GL189">
        <f t="shared" si="285"/>
        <v>0</v>
      </c>
      <c r="GM189">
        <f t="shared" si="286"/>
        <v>1639.1</v>
      </c>
      <c r="GN189">
        <f t="shared" si="287"/>
        <v>1639.1</v>
      </c>
      <c r="GO189">
        <f t="shared" si="288"/>
        <v>0</v>
      </c>
      <c r="GP189">
        <f t="shared" si="289"/>
        <v>0</v>
      </c>
      <c r="GR189">
        <v>0</v>
      </c>
      <c r="GS189">
        <v>3</v>
      </c>
      <c r="GT189">
        <v>0</v>
      </c>
      <c r="GU189" t="s">
        <v>3</v>
      </c>
      <c r="GV189">
        <f t="shared" si="290"/>
        <v>0</v>
      </c>
      <c r="GW189">
        <v>1</v>
      </c>
      <c r="GX189">
        <f t="shared" si="291"/>
        <v>0</v>
      </c>
      <c r="HA189">
        <v>0</v>
      </c>
      <c r="HB189">
        <v>0</v>
      </c>
      <c r="HC189">
        <f t="shared" si="292"/>
        <v>0</v>
      </c>
      <c r="HE189" t="s">
        <v>3</v>
      </c>
      <c r="HF189" t="s">
        <v>3</v>
      </c>
      <c r="HM189" t="s">
        <v>3</v>
      </c>
      <c r="HN189" t="s">
        <v>3</v>
      </c>
      <c r="HO189" t="s">
        <v>3</v>
      </c>
      <c r="HP189" t="s">
        <v>3</v>
      </c>
      <c r="HQ189" t="s">
        <v>3</v>
      </c>
      <c r="IK189">
        <v>0</v>
      </c>
    </row>
    <row r="190" spans="1:245" x14ac:dyDescent="0.2">
      <c r="A190">
        <v>17</v>
      </c>
      <c r="B190">
        <v>1</v>
      </c>
      <c r="C190">
        <f>ROW(SmtRes!A933)</f>
        <v>933</v>
      </c>
      <c r="D190">
        <f>ROW(EtalonRes!A933)</f>
        <v>933</v>
      </c>
      <c r="E190" t="s">
        <v>554</v>
      </c>
      <c r="F190" t="s">
        <v>445</v>
      </c>
      <c r="G190" t="s">
        <v>555</v>
      </c>
      <c r="H190" t="s">
        <v>15</v>
      </c>
      <c r="I190">
        <v>1.6208</v>
      </c>
      <c r="J190">
        <v>0</v>
      </c>
      <c r="K190">
        <v>1.6208</v>
      </c>
      <c r="O190">
        <f t="shared" si="258"/>
        <v>31138.400000000001</v>
      </c>
      <c r="P190">
        <f t="shared" si="259"/>
        <v>672.94</v>
      </c>
      <c r="Q190">
        <f t="shared" si="260"/>
        <v>7359.85</v>
      </c>
      <c r="R190">
        <f t="shared" si="261"/>
        <v>1952.12</v>
      </c>
      <c r="S190">
        <f t="shared" si="262"/>
        <v>23105.61</v>
      </c>
      <c r="T190">
        <f t="shared" si="263"/>
        <v>0</v>
      </c>
      <c r="U190">
        <f t="shared" si="264"/>
        <v>49.943736399999992</v>
      </c>
      <c r="V190">
        <f t="shared" si="265"/>
        <v>3.2152619999999996</v>
      </c>
      <c r="W190">
        <f t="shared" si="266"/>
        <v>0</v>
      </c>
      <c r="X190">
        <f t="shared" si="267"/>
        <v>22551.96</v>
      </c>
      <c r="Y190">
        <f t="shared" si="268"/>
        <v>11275.98</v>
      </c>
      <c r="AA190">
        <v>60075934</v>
      </c>
      <c r="AB190">
        <f t="shared" si="269"/>
        <v>653.92999999999995</v>
      </c>
      <c r="AC190">
        <f t="shared" si="270"/>
        <v>43.43</v>
      </c>
      <c r="AD190">
        <f>ROUND((((((ET190*1.15)*1.15))-(((EU190*1.15)*1.15)))+AE190),2)</f>
        <v>319.33</v>
      </c>
      <c r="AE190">
        <f>ROUND(((((EU190*1.15)*1.1)*1.15)),2)</f>
        <v>24.6</v>
      </c>
      <c r="AF190">
        <f>ROUND(((((EV190*1.15)*1.1)*1.15)),2)</f>
        <v>291.17</v>
      </c>
      <c r="AG190">
        <f t="shared" si="271"/>
        <v>0</v>
      </c>
      <c r="AH190">
        <f>(((EW190*1.15)*1.15))</f>
        <v>30.814249999999994</v>
      </c>
      <c r="AI190">
        <f>(((EX190*1.15)*1.15))</f>
        <v>1.9837499999999997</v>
      </c>
      <c r="AJ190">
        <f t="shared" si="272"/>
        <v>0</v>
      </c>
      <c r="AK190">
        <v>483.35</v>
      </c>
      <c r="AL190">
        <v>43.43</v>
      </c>
      <c r="AM190">
        <v>239.77</v>
      </c>
      <c r="AN190">
        <v>16.91</v>
      </c>
      <c r="AO190">
        <v>200.15</v>
      </c>
      <c r="AP190">
        <v>0</v>
      </c>
      <c r="AQ190">
        <v>23.3</v>
      </c>
      <c r="AR190">
        <v>1.5</v>
      </c>
      <c r="AS190">
        <v>0</v>
      </c>
      <c r="AT190">
        <v>90</v>
      </c>
      <c r="AU190">
        <v>45</v>
      </c>
      <c r="AV190">
        <v>1</v>
      </c>
      <c r="AW190">
        <v>1</v>
      </c>
      <c r="AZ190">
        <v>1</v>
      </c>
      <c r="BA190">
        <v>48.96</v>
      </c>
      <c r="BB190">
        <v>14.22</v>
      </c>
      <c r="BC190">
        <v>9.56</v>
      </c>
      <c r="BD190" t="s">
        <v>3</v>
      </c>
      <c r="BE190" t="s">
        <v>3</v>
      </c>
      <c r="BF190" t="s">
        <v>3</v>
      </c>
      <c r="BG190" t="s">
        <v>3</v>
      </c>
      <c r="BH190">
        <v>0</v>
      </c>
      <c r="BI190">
        <v>2</v>
      </c>
      <c r="BJ190" t="s">
        <v>447</v>
      </c>
      <c r="BM190">
        <v>138001</v>
      </c>
      <c r="BN190">
        <v>0</v>
      </c>
      <c r="BO190" t="s">
        <v>17</v>
      </c>
      <c r="BP190">
        <v>1</v>
      </c>
      <c r="BQ190">
        <v>26</v>
      </c>
      <c r="BR190">
        <v>0</v>
      </c>
      <c r="BS190">
        <v>48.96</v>
      </c>
      <c r="BT190">
        <v>1</v>
      </c>
      <c r="BU190">
        <v>1</v>
      </c>
      <c r="BV190">
        <v>1</v>
      </c>
      <c r="BW190">
        <v>1</v>
      </c>
      <c r="BX190">
        <v>1</v>
      </c>
      <c r="BY190" t="s">
        <v>3</v>
      </c>
      <c r="BZ190">
        <v>90</v>
      </c>
      <c r="CA190">
        <v>45</v>
      </c>
      <c r="CB190" t="s">
        <v>3</v>
      </c>
      <c r="CE190">
        <v>0</v>
      </c>
      <c r="CF190">
        <v>0</v>
      </c>
      <c r="CG190">
        <v>0</v>
      </c>
      <c r="CM190">
        <v>0</v>
      </c>
      <c r="CN190" t="s">
        <v>1083</v>
      </c>
      <c r="CO190">
        <v>0</v>
      </c>
      <c r="CP190">
        <f t="shared" si="273"/>
        <v>31138.400000000001</v>
      </c>
      <c r="CQ190">
        <f t="shared" si="274"/>
        <v>415.19080000000002</v>
      </c>
      <c r="CR190">
        <f t="shared" si="275"/>
        <v>4540.8725999999997</v>
      </c>
      <c r="CS190">
        <f t="shared" si="276"/>
        <v>1204.4160000000002</v>
      </c>
      <c r="CT190">
        <f t="shared" si="277"/>
        <v>14255.683200000001</v>
      </c>
      <c r="CU190">
        <f t="shared" si="278"/>
        <v>0</v>
      </c>
      <c r="CV190">
        <f t="shared" si="279"/>
        <v>30.814249999999994</v>
      </c>
      <c r="CW190">
        <f t="shared" si="280"/>
        <v>1.9837499999999997</v>
      </c>
      <c r="CX190">
        <f t="shared" si="281"/>
        <v>0</v>
      </c>
      <c r="CY190">
        <f t="shared" si="282"/>
        <v>22551.957000000002</v>
      </c>
      <c r="CZ190">
        <f t="shared" si="283"/>
        <v>11275.978500000001</v>
      </c>
      <c r="DC190" t="s">
        <v>3</v>
      </c>
      <c r="DD190" t="s">
        <v>3</v>
      </c>
      <c r="DE190" t="s">
        <v>93</v>
      </c>
      <c r="DF190" t="s">
        <v>117</v>
      </c>
      <c r="DG190" t="s">
        <v>117</v>
      </c>
      <c r="DH190" t="s">
        <v>3</v>
      </c>
      <c r="DI190" t="s">
        <v>93</v>
      </c>
      <c r="DJ190" t="s">
        <v>93</v>
      </c>
      <c r="DK190" t="s">
        <v>3</v>
      </c>
      <c r="DL190" t="s">
        <v>3</v>
      </c>
      <c r="DM190" t="s">
        <v>3</v>
      </c>
      <c r="DN190">
        <v>0</v>
      </c>
      <c r="DO190">
        <v>0</v>
      </c>
      <c r="DP190">
        <v>1</v>
      </c>
      <c r="DQ190">
        <v>1</v>
      </c>
      <c r="DU190">
        <v>1009</v>
      </c>
      <c r="DV190" t="s">
        <v>15</v>
      </c>
      <c r="DW190" t="s">
        <v>15</v>
      </c>
      <c r="DX190">
        <v>1000</v>
      </c>
      <c r="DZ190" t="s">
        <v>3</v>
      </c>
      <c r="EA190" t="s">
        <v>3</v>
      </c>
      <c r="EB190" t="s">
        <v>3</v>
      </c>
      <c r="EC190" t="s">
        <v>3</v>
      </c>
      <c r="EE190">
        <v>48890648</v>
      </c>
      <c r="EF190">
        <v>26</v>
      </c>
      <c r="EG190" t="s">
        <v>45</v>
      </c>
      <c r="EH190">
        <v>80</v>
      </c>
      <c r="EI190" t="s">
        <v>379</v>
      </c>
      <c r="EJ190">
        <v>2</v>
      </c>
      <c r="EK190">
        <v>138001</v>
      </c>
      <c r="EL190" t="s">
        <v>379</v>
      </c>
      <c r="EM190" t="s">
        <v>380</v>
      </c>
      <c r="EO190" t="s">
        <v>118</v>
      </c>
      <c r="EQ190">
        <v>768</v>
      </c>
      <c r="ER190">
        <v>483.35</v>
      </c>
      <c r="ES190">
        <v>43.43</v>
      </c>
      <c r="ET190">
        <v>239.77</v>
      </c>
      <c r="EU190">
        <v>16.91</v>
      </c>
      <c r="EV190">
        <v>200.15</v>
      </c>
      <c r="EW190">
        <v>23.3</v>
      </c>
      <c r="EX190">
        <v>1.5</v>
      </c>
      <c r="EY190">
        <v>0</v>
      </c>
      <c r="FQ190">
        <v>0</v>
      </c>
      <c r="FR190">
        <f t="shared" si="284"/>
        <v>0</v>
      </c>
      <c r="FS190">
        <v>0</v>
      </c>
      <c r="FX190">
        <v>90</v>
      </c>
      <c r="FY190">
        <v>45</v>
      </c>
      <c r="GA190" t="s">
        <v>3</v>
      </c>
      <c r="GD190">
        <v>1</v>
      </c>
      <c r="GF190">
        <v>1983857917</v>
      </c>
      <c r="GG190">
        <v>2</v>
      </c>
      <c r="GH190">
        <v>1</v>
      </c>
      <c r="GI190">
        <v>4</v>
      </c>
      <c r="GJ190">
        <v>0</v>
      </c>
      <c r="GK190">
        <v>0</v>
      </c>
      <c r="GL190">
        <f t="shared" si="285"/>
        <v>0</v>
      </c>
      <c r="GM190">
        <f t="shared" si="286"/>
        <v>64966.34</v>
      </c>
      <c r="GN190">
        <f t="shared" si="287"/>
        <v>0</v>
      </c>
      <c r="GO190">
        <f t="shared" si="288"/>
        <v>64966.34</v>
      </c>
      <c r="GP190">
        <f t="shared" si="289"/>
        <v>0</v>
      </c>
      <c r="GR190">
        <v>0</v>
      </c>
      <c r="GS190">
        <v>3</v>
      </c>
      <c r="GT190">
        <v>0</v>
      </c>
      <c r="GU190" t="s">
        <v>3</v>
      </c>
      <c r="GV190">
        <f t="shared" si="290"/>
        <v>0</v>
      </c>
      <c r="GW190">
        <v>1</v>
      </c>
      <c r="GX190">
        <f t="shared" si="291"/>
        <v>0</v>
      </c>
      <c r="HA190">
        <v>0</v>
      </c>
      <c r="HB190">
        <v>0</v>
      </c>
      <c r="HC190">
        <f t="shared" si="292"/>
        <v>0</v>
      </c>
      <c r="HE190" t="s">
        <v>3</v>
      </c>
      <c r="HF190" t="s">
        <v>3</v>
      </c>
      <c r="HM190" t="s">
        <v>3</v>
      </c>
      <c r="HN190" t="s">
        <v>3</v>
      </c>
      <c r="HO190" t="s">
        <v>3</v>
      </c>
      <c r="HP190" t="s">
        <v>3</v>
      </c>
      <c r="HQ190" t="s">
        <v>3</v>
      </c>
      <c r="IK190">
        <v>0</v>
      </c>
    </row>
    <row r="191" spans="1:245" x14ac:dyDescent="0.2">
      <c r="A191">
        <v>17</v>
      </c>
      <c r="B191">
        <v>1</v>
      </c>
      <c r="E191" t="s">
        <v>556</v>
      </c>
      <c r="F191" t="s">
        <v>438</v>
      </c>
      <c r="G191" t="s">
        <v>512</v>
      </c>
      <c r="H191" t="s">
        <v>15</v>
      </c>
      <c r="I191">
        <v>0.89800000000000002</v>
      </c>
      <c r="J191">
        <v>0</v>
      </c>
      <c r="K191">
        <v>0.89800000000000002</v>
      </c>
      <c r="O191">
        <f t="shared" si="258"/>
        <v>88677.52</v>
      </c>
      <c r="P191">
        <f t="shared" si="259"/>
        <v>88677.52</v>
      </c>
      <c r="Q191">
        <f t="shared" si="260"/>
        <v>0</v>
      </c>
      <c r="R191">
        <f t="shared" si="261"/>
        <v>0</v>
      </c>
      <c r="S191">
        <f t="shared" si="262"/>
        <v>0</v>
      </c>
      <c r="T191">
        <f t="shared" si="263"/>
        <v>0</v>
      </c>
      <c r="U191">
        <f t="shared" si="264"/>
        <v>0</v>
      </c>
      <c r="V191">
        <f t="shared" si="265"/>
        <v>0</v>
      </c>
      <c r="W191">
        <f t="shared" si="266"/>
        <v>0</v>
      </c>
      <c r="X191">
        <f t="shared" si="267"/>
        <v>0</v>
      </c>
      <c r="Y191">
        <f t="shared" si="268"/>
        <v>0</v>
      </c>
      <c r="AA191">
        <v>60075934</v>
      </c>
      <c r="AB191">
        <f t="shared" si="269"/>
        <v>10329.5</v>
      </c>
      <c r="AC191">
        <f t="shared" si="270"/>
        <v>10329.5</v>
      </c>
      <c r="AD191">
        <f>ROUND((((ET191)-(EU191))+AE191),2)</f>
        <v>0</v>
      </c>
      <c r="AE191">
        <f t="shared" ref="AE191:AF193" si="297">ROUND((EU191),2)</f>
        <v>0</v>
      </c>
      <c r="AF191">
        <f t="shared" si="297"/>
        <v>0</v>
      </c>
      <c r="AG191">
        <f t="shared" si="271"/>
        <v>0</v>
      </c>
      <c r="AH191">
        <f t="shared" ref="AH191:AI193" si="298">(EW191)</f>
        <v>0</v>
      </c>
      <c r="AI191">
        <f t="shared" si="298"/>
        <v>0</v>
      </c>
      <c r="AJ191">
        <f t="shared" si="272"/>
        <v>0</v>
      </c>
      <c r="AK191">
        <v>10329.5</v>
      </c>
      <c r="AL191">
        <v>10329.5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1</v>
      </c>
      <c r="AW191">
        <v>1</v>
      </c>
      <c r="AZ191">
        <v>1</v>
      </c>
      <c r="BA191">
        <v>1</v>
      </c>
      <c r="BB191">
        <v>1</v>
      </c>
      <c r="BC191">
        <v>9.56</v>
      </c>
      <c r="BD191" t="s">
        <v>3</v>
      </c>
      <c r="BE191" t="s">
        <v>3</v>
      </c>
      <c r="BF191" t="s">
        <v>3</v>
      </c>
      <c r="BG191" t="s">
        <v>3</v>
      </c>
      <c r="BH191">
        <v>3</v>
      </c>
      <c r="BI191">
        <v>1</v>
      </c>
      <c r="BJ191" t="s">
        <v>440</v>
      </c>
      <c r="BM191">
        <v>500001</v>
      </c>
      <c r="BN191">
        <v>0</v>
      </c>
      <c r="BO191" t="s">
        <v>17</v>
      </c>
      <c r="BP191">
        <v>1</v>
      </c>
      <c r="BQ191">
        <v>26</v>
      </c>
      <c r="BR191">
        <v>0</v>
      </c>
      <c r="BS191">
        <v>1</v>
      </c>
      <c r="BT191">
        <v>1</v>
      </c>
      <c r="BU191">
        <v>1</v>
      </c>
      <c r="BV191">
        <v>1</v>
      </c>
      <c r="BW191">
        <v>1</v>
      </c>
      <c r="BX191">
        <v>1</v>
      </c>
      <c r="BY191" t="s">
        <v>3</v>
      </c>
      <c r="BZ191">
        <v>0</v>
      </c>
      <c r="CA191">
        <v>0</v>
      </c>
      <c r="CB191" t="s">
        <v>3</v>
      </c>
      <c r="CE191">
        <v>0</v>
      </c>
      <c r="CF191">
        <v>0</v>
      </c>
      <c r="CG191">
        <v>0</v>
      </c>
      <c r="CM191">
        <v>0</v>
      </c>
      <c r="CN191" t="s">
        <v>3</v>
      </c>
      <c r="CO191">
        <v>0</v>
      </c>
      <c r="CP191">
        <f t="shared" si="273"/>
        <v>88677.52</v>
      </c>
      <c r="CQ191">
        <f t="shared" si="274"/>
        <v>98750.02</v>
      </c>
      <c r="CR191">
        <f t="shared" si="275"/>
        <v>0</v>
      </c>
      <c r="CS191">
        <f t="shared" si="276"/>
        <v>0</v>
      </c>
      <c r="CT191">
        <f t="shared" si="277"/>
        <v>0</v>
      </c>
      <c r="CU191">
        <f t="shared" si="278"/>
        <v>0</v>
      </c>
      <c r="CV191">
        <f t="shared" si="279"/>
        <v>0</v>
      </c>
      <c r="CW191">
        <f t="shared" si="280"/>
        <v>0</v>
      </c>
      <c r="CX191">
        <f t="shared" si="281"/>
        <v>0</v>
      </c>
      <c r="CY191">
        <f t="shared" si="282"/>
        <v>0</v>
      </c>
      <c r="CZ191">
        <f t="shared" si="283"/>
        <v>0</v>
      </c>
      <c r="DC191" t="s">
        <v>3</v>
      </c>
      <c r="DD191" t="s">
        <v>3</v>
      </c>
      <c r="DE191" t="s">
        <v>3</v>
      </c>
      <c r="DF191" t="s">
        <v>3</v>
      </c>
      <c r="DG191" t="s">
        <v>3</v>
      </c>
      <c r="DH191" t="s">
        <v>3</v>
      </c>
      <c r="DI191" t="s">
        <v>3</v>
      </c>
      <c r="DJ191" t="s">
        <v>3</v>
      </c>
      <c r="DK191" t="s">
        <v>3</v>
      </c>
      <c r="DL191" t="s">
        <v>3</v>
      </c>
      <c r="DM191" t="s">
        <v>3</v>
      </c>
      <c r="DN191">
        <v>0</v>
      </c>
      <c r="DO191">
        <v>0</v>
      </c>
      <c r="DP191">
        <v>1</v>
      </c>
      <c r="DQ191">
        <v>1</v>
      </c>
      <c r="DU191">
        <v>1009</v>
      </c>
      <c r="DV191" t="s">
        <v>15</v>
      </c>
      <c r="DW191" t="s">
        <v>15</v>
      </c>
      <c r="DX191">
        <v>1000</v>
      </c>
      <c r="DZ191" t="s">
        <v>3</v>
      </c>
      <c r="EA191" t="s">
        <v>3</v>
      </c>
      <c r="EB191" t="s">
        <v>3</v>
      </c>
      <c r="EC191" t="s">
        <v>3</v>
      </c>
      <c r="EE191">
        <v>48890661</v>
      </c>
      <c r="EF191">
        <v>26</v>
      </c>
      <c r="EG191" t="s">
        <v>45</v>
      </c>
      <c r="EH191">
        <v>0</v>
      </c>
      <c r="EI191" t="s">
        <v>3</v>
      </c>
      <c r="EJ191">
        <v>1</v>
      </c>
      <c r="EK191">
        <v>500001</v>
      </c>
      <c r="EL191" t="s">
        <v>124</v>
      </c>
      <c r="EM191" t="s">
        <v>125</v>
      </c>
      <c r="EO191" t="s">
        <v>3</v>
      </c>
      <c r="EQ191">
        <v>0</v>
      </c>
      <c r="ER191">
        <v>10329.5</v>
      </c>
      <c r="ES191">
        <v>10329.5</v>
      </c>
      <c r="ET191">
        <v>0</v>
      </c>
      <c r="EU191">
        <v>0</v>
      </c>
      <c r="EV191">
        <v>0</v>
      </c>
      <c r="EW191">
        <v>0</v>
      </c>
      <c r="EX191">
        <v>0</v>
      </c>
      <c r="EY191">
        <v>0</v>
      </c>
      <c r="EZ191">
        <v>5</v>
      </c>
      <c r="FC191">
        <v>0</v>
      </c>
      <c r="FD191">
        <v>18</v>
      </c>
      <c r="FF191">
        <v>98750</v>
      </c>
      <c r="FQ191">
        <v>0</v>
      </c>
      <c r="FR191">
        <f t="shared" si="284"/>
        <v>0</v>
      </c>
      <c r="FS191">
        <v>0</v>
      </c>
      <c r="FX191">
        <v>0</v>
      </c>
      <c r="FY191">
        <v>0</v>
      </c>
      <c r="GA191" t="s">
        <v>441</v>
      </c>
      <c r="GD191">
        <v>1</v>
      </c>
      <c r="GF191">
        <v>-181800323</v>
      </c>
      <c r="GG191">
        <v>2</v>
      </c>
      <c r="GH191">
        <v>3</v>
      </c>
      <c r="GI191">
        <v>4</v>
      </c>
      <c r="GJ191">
        <v>0</v>
      </c>
      <c r="GK191">
        <v>0</v>
      </c>
      <c r="GL191">
        <f t="shared" si="285"/>
        <v>0</v>
      </c>
      <c r="GM191">
        <f t="shared" si="286"/>
        <v>88677.52</v>
      </c>
      <c r="GN191">
        <f t="shared" si="287"/>
        <v>88677.52</v>
      </c>
      <c r="GO191">
        <f t="shared" si="288"/>
        <v>0</v>
      </c>
      <c r="GP191">
        <f t="shared" si="289"/>
        <v>0</v>
      </c>
      <c r="GR191">
        <v>1</v>
      </c>
      <c r="GS191">
        <v>1</v>
      </c>
      <c r="GT191">
        <v>0</v>
      </c>
      <c r="GU191" t="s">
        <v>3</v>
      </c>
      <c r="GV191">
        <f t="shared" si="290"/>
        <v>0</v>
      </c>
      <c r="GW191">
        <v>1</v>
      </c>
      <c r="GX191">
        <f t="shared" si="291"/>
        <v>0</v>
      </c>
      <c r="HA191">
        <v>0</v>
      </c>
      <c r="HB191">
        <v>0</v>
      </c>
      <c r="HC191">
        <f t="shared" si="292"/>
        <v>0</v>
      </c>
      <c r="HE191" t="s">
        <v>127</v>
      </c>
      <c r="HF191" t="s">
        <v>127</v>
      </c>
      <c r="HM191" t="s">
        <v>3</v>
      </c>
      <c r="HN191" t="s">
        <v>3</v>
      </c>
      <c r="HO191" t="s">
        <v>3</v>
      </c>
      <c r="HP191" t="s">
        <v>3</v>
      </c>
      <c r="HQ191" t="s">
        <v>3</v>
      </c>
      <c r="IK191">
        <v>0</v>
      </c>
    </row>
    <row r="192" spans="1:245" x14ac:dyDescent="0.2">
      <c r="A192">
        <v>17</v>
      </c>
      <c r="B192">
        <v>1</v>
      </c>
      <c r="E192" t="s">
        <v>557</v>
      </c>
      <c r="F192" t="s">
        <v>469</v>
      </c>
      <c r="G192" t="s">
        <v>470</v>
      </c>
      <c r="H192" t="s">
        <v>15</v>
      </c>
      <c r="I192">
        <v>0.755</v>
      </c>
      <c r="J192">
        <v>0</v>
      </c>
      <c r="K192">
        <v>0.755</v>
      </c>
      <c r="O192">
        <f t="shared" si="258"/>
        <v>54737.49</v>
      </c>
      <c r="P192">
        <f t="shared" si="259"/>
        <v>54737.49</v>
      </c>
      <c r="Q192">
        <f t="shared" si="260"/>
        <v>0</v>
      </c>
      <c r="R192">
        <f t="shared" si="261"/>
        <v>0</v>
      </c>
      <c r="S192">
        <f t="shared" si="262"/>
        <v>0</v>
      </c>
      <c r="T192">
        <f t="shared" si="263"/>
        <v>0</v>
      </c>
      <c r="U192">
        <f t="shared" si="264"/>
        <v>0</v>
      </c>
      <c r="V192">
        <f t="shared" si="265"/>
        <v>0</v>
      </c>
      <c r="W192">
        <f t="shared" si="266"/>
        <v>0</v>
      </c>
      <c r="X192">
        <f t="shared" si="267"/>
        <v>0</v>
      </c>
      <c r="Y192">
        <f t="shared" si="268"/>
        <v>0</v>
      </c>
      <c r="AA192">
        <v>60075934</v>
      </c>
      <c r="AB192">
        <f t="shared" si="269"/>
        <v>7583.68</v>
      </c>
      <c r="AC192">
        <f t="shared" si="270"/>
        <v>7583.68</v>
      </c>
      <c r="AD192">
        <f>ROUND((((ET192)-(EU192))+AE192),2)</f>
        <v>0</v>
      </c>
      <c r="AE192">
        <f t="shared" si="297"/>
        <v>0</v>
      </c>
      <c r="AF192">
        <f t="shared" si="297"/>
        <v>0</v>
      </c>
      <c r="AG192">
        <f t="shared" si="271"/>
        <v>0</v>
      </c>
      <c r="AH192">
        <f t="shared" si="298"/>
        <v>0</v>
      </c>
      <c r="AI192">
        <f t="shared" si="298"/>
        <v>0</v>
      </c>
      <c r="AJ192">
        <f t="shared" si="272"/>
        <v>0</v>
      </c>
      <c r="AK192">
        <v>7583.68</v>
      </c>
      <c r="AL192">
        <v>7583.68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1</v>
      </c>
      <c r="AW192">
        <v>1</v>
      </c>
      <c r="AZ192">
        <v>1</v>
      </c>
      <c r="BA192">
        <v>1</v>
      </c>
      <c r="BB192">
        <v>1</v>
      </c>
      <c r="BC192">
        <v>9.56</v>
      </c>
      <c r="BD192" t="s">
        <v>3</v>
      </c>
      <c r="BE192" t="s">
        <v>3</v>
      </c>
      <c r="BF192" t="s">
        <v>3</v>
      </c>
      <c r="BG192" t="s">
        <v>3</v>
      </c>
      <c r="BH192">
        <v>3</v>
      </c>
      <c r="BI192">
        <v>1</v>
      </c>
      <c r="BJ192" t="s">
        <v>471</v>
      </c>
      <c r="BM192">
        <v>500001</v>
      </c>
      <c r="BN192">
        <v>0</v>
      </c>
      <c r="BO192" t="s">
        <v>17</v>
      </c>
      <c r="BP192">
        <v>1</v>
      </c>
      <c r="BQ192">
        <v>26</v>
      </c>
      <c r="BR192">
        <v>0</v>
      </c>
      <c r="BS192">
        <v>1</v>
      </c>
      <c r="BT192">
        <v>1</v>
      </c>
      <c r="BU192">
        <v>1</v>
      </c>
      <c r="BV192">
        <v>1</v>
      </c>
      <c r="BW192">
        <v>1</v>
      </c>
      <c r="BX192">
        <v>1</v>
      </c>
      <c r="BY192" t="s">
        <v>3</v>
      </c>
      <c r="BZ192">
        <v>0</v>
      </c>
      <c r="CA192">
        <v>0</v>
      </c>
      <c r="CB192" t="s">
        <v>3</v>
      </c>
      <c r="CE192">
        <v>0</v>
      </c>
      <c r="CF192">
        <v>0</v>
      </c>
      <c r="CG192">
        <v>0</v>
      </c>
      <c r="CM192">
        <v>0</v>
      </c>
      <c r="CN192" t="s">
        <v>3</v>
      </c>
      <c r="CO192">
        <v>0</v>
      </c>
      <c r="CP192">
        <f t="shared" si="273"/>
        <v>54737.49</v>
      </c>
      <c r="CQ192">
        <f t="shared" si="274"/>
        <v>72499.980800000005</v>
      </c>
      <c r="CR192">
        <f t="shared" si="275"/>
        <v>0</v>
      </c>
      <c r="CS192">
        <f t="shared" si="276"/>
        <v>0</v>
      </c>
      <c r="CT192">
        <f t="shared" si="277"/>
        <v>0</v>
      </c>
      <c r="CU192">
        <f t="shared" si="278"/>
        <v>0</v>
      </c>
      <c r="CV192">
        <f t="shared" si="279"/>
        <v>0</v>
      </c>
      <c r="CW192">
        <f t="shared" si="280"/>
        <v>0</v>
      </c>
      <c r="CX192">
        <f t="shared" si="281"/>
        <v>0</v>
      </c>
      <c r="CY192">
        <f t="shared" si="282"/>
        <v>0</v>
      </c>
      <c r="CZ192">
        <f t="shared" si="283"/>
        <v>0</v>
      </c>
      <c r="DC192" t="s">
        <v>3</v>
      </c>
      <c r="DD192" t="s">
        <v>3</v>
      </c>
      <c r="DE192" t="s">
        <v>3</v>
      </c>
      <c r="DF192" t="s">
        <v>3</v>
      </c>
      <c r="DG192" t="s">
        <v>3</v>
      </c>
      <c r="DH192" t="s">
        <v>3</v>
      </c>
      <c r="DI192" t="s">
        <v>3</v>
      </c>
      <c r="DJ192" t="s">
        <v>3</v>
      </c>
      <c r="DK192" t="s">
        <v>3</v>
      </c>
      <c r="DL192" t="s">
        <v>3</v>
      </c>
      <c r="DM192" t="s">
        <v>3</v>
      </c>
      <c r="DN192">
        <v>0</v>
      </c>
      <c r="DO192">
        <v>0</v>
      </c>
      <c r="DP192">
        <v>1</v>
      </c>
      <c r="DQ192">
        <v>1</v>
      </c>
      <c r="DU192">
        <v>1009</v>
      </c>
      <c r="DV192" t="s">
        <v>15</v>
      </c>
      <c r="DW192" t="s">
        <v>15</v>
      </c>
      <c r="DX192">
        <v>1000</v>
      </c>
      <c r="DZ192" t="s">
        <v>3</v>
      </c>
      <c r="EA192" t="s">
        <v>3</v>
      </c>
      <c r="EB192" t="s">
        <v>3</v>
      </c>
      <c r="EC192" t="s">
        <v>3</v>
      </c>
      <c r="EE192">
        <v>48890661</v>
      </c>
      <c r="EF192">
        <v>26</v>
      </c>
      <c r="EG192" t="s">
        <v>45</v>
      </c>
      <c r="EH192">
        <v>0</v>
      </c>
      <c r="EI192" t="s">
        <v>3</v>
      </c>
      <c r="EJ192">
        <v>1</v>
      </c>
      <c r="EK192">
        <v>500001</v>
      </c>
      <c r="EL192" t="s">
        <v>124</v>
      </c>
      <c r="EM192" t="s">
        <v>125</v>
      </c>
      <c r="EO192" t="s">
        <v>3</v>
      </c>
      <c r="EQ192">
        <v>0</v>
      </c>
      <c r="ER192">
        <v>7583.68</v>
      </c>
      <c r="ES192">
        <v>7583.68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5</v>
      </c>
      <c r="FC192">
        <v>0</v>
      </c>
      <c r="FD192">
        <v>18</v>
      </c>
      <c r="FF192">
        <v>72500</v>
      </c>
      <c r="FQ192">
        <v>0</v>
      </c>
      <c r="FR192">
        <f t="shared" si="284"/>
        <v>0</v>
      </c>
      <c r="FS192">
        <v>0</v>
      </c>
      <c r="FX192">
        <v>0</v>
      </c>
      <c r="FY192">
        <v>0</v>
      </c>
      <c r="GA192" t="s">
        <v>472</v>
      </c>
      <c r="GD192">
        <v>1</v>
      </c>
      <c r="GF192">
        <v>69734422</v>
      </c>
      <c r="GG192">
        <v>2</v>
      </c>
      <c r="GH192">
        <v>3</v>
      </c>
      <c r="GI192">
        <v>4</v>
      </c>
      <c r="GJ192">
        <v>0</v>
      </c>
      <c r="GK192">
        <v>0</v>
      </c>
      <c r="GL192">
        <f t="shared" si="285"/>
        <v>0</v>
      </c>
      <c r="GM192">
        <f t="shared" si="286"/>
        <v>54737.49</v>
      </c>
      <c r="GN192">
        <f t="shared" si="287"/>
        <v>54737.49</v>
      </c>
      <c r="GO192">
        <f t="shared" si="288"/>
        <v>0</v>
      </c>
      <c r="GP192">
        <f t="shared" si="289"/>
        <v>0</v>
      </c>
      <c r="GR192">
        <v>1</v>
      </c>
      <c r="GS192">
        <v>1</v>
      </c>
      <c r="GT192">
        <v>0</v>
      </c>
      <c r="GU192" t="s">
        <v>3</v>
      </c>
      <c r="GV192">
        <f t="shared" si="290"/>
        <v>0</v>
      </c>
      <c r="GW192">
        <v>1</v>
      </c>
      <c r="GX192">
        <f t="shared" si="291"/>
        <v>0</v>
      </c>
      <c r="HA192">
        <v>0</v>
      </c>
      <c r="HB192">
        <v>0</v>
      </c>
      <c r="HC192">
        <f t="shared" si="292"/>
        <v>0</v>
      </c>
      <c r="HE192" t="s">
        <v>127</v>
      </c>
      <c r="HF192" t="s">
        <v>127</v>
      </c>
      <c r="HM192" t="s">
        <v>3</v>
      </c>
      <c r="HN192" t="s">
        <v>3</v>
      </c>
      <c r="HO192" t="s">
        <v>3</v>
      </c>
      <c r="HP192" t="s">
        <v>3</v>
      </c>
      <c r="HQ192" t="s">
        <v>3</v>
      </c>
      <c r="IK192">
        <v>0</v>
      </c>
    </row>
    <row r="193" spans="1:245" x14ac:dyDescent="0.2">
      <c r="A193">
        <v>17</v>
      </c>
      <c r="B193">
        <v>1</v>
      </c>
      <c r="E193" t="s">
        <v>558</v>
      </c>
      <c r="F193" t="s">
        <v>399</v>
      </c>
      <c r="G193" t="s">
        <v>413</v>
      </c>
      <c r="H193" t="s">
        <v>15</v>
      </c>
      <c r="I193">
        <v>8.0000000000000004E-4</v>
      </c>
      <c r="J193">
        <v>0</v>
      </c>
      <c r="K193">
        <v>8.0000000000000004E-4</v>
      </c>
      <c r="O193">
        <f t="shared" si="258"/>
        <v>44</v>
      </c>
      <c r="P193">
        <f t="shared" si="259"/>
        <v>44</v>
      </c>
      <c r="Q193">
        <f t="shared" si="260"/>
        <v>0</v>
      </c>
      <c r="R193">
        <f t="shared" si="261"/>
        <v>0</v>
      </c>
      <c r="S193">
        <f t="shared" si="262"/>
        <v>0</v>
      </c>
      <c r="T193">
        <f t="shared" si="263"/>
        <v>0</v>
      </c>
      <c r="U193">
        <f t="shared" si="264"/>
        <v>0</v>
      </c>
      <c r="V193">
        <f t="shared" si="265"/>
        <v>0</v>
      </c>
      <c r="W193">
        <f t="shared" si="266"/>
        <v>0</v>
      </c>
      <c r="X193">
        <f t="shared" si="267"/>
        <v>0</v>
      </c>
      <c r="Y193">
        <f t="shared" si="268"/>
        <v>0</v>
      </c>
      <c r="AA193">
        <v>60075934</v>
      </c>
      <c r="AB193">
        <f t="shared" si="269"/>
        <v>5753.14</v>
      </c>
      <c r="AC193">
        <f t="shared" si="270"/>
        <v>5753.14</v>
      </c>
      <c r="AD193">
        <f>ROUND((((ET193)-(EU193))+AE193),2)</f>
        <v>0</v>
      </c>
      <c r="AE193">
        <f t="shared" si="297"/>
        <v>0</v>
      </c>
      <c r="AF193">
        <f t="shared" si="297"/>
        <v>0</v>
      </c>
      <c r="AG193">
        <f t="shared" si="271"/>
        <v>0</v>
      </c>
      <c r="AH193">
        <f t="shared" si="298"/>
        <v>0</v>
      </c>
      <c r="AI193">
        <f t="shared" si="298"/>
        <v>0</v>
      </c>
      <c r="AJ193">
        <f t="shared" si="272"/>
        <v>0</v>
      </c>
      <c r="AK193">
        <v>5753.14</v>
      </c>
      <c r="AL193">
        <v>5753.14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1</v>
      </c>
      <c r="AW193">
        <v>1</v>
      </c>
      <c r="AZ193">
        <v>1</v>
      </c>
      <c r="BA193">
        <v>1</v>
      </c>
      <c r="BB193">
        <v>1</v>
      </c>
      <c r="BC193">
        <v>9.56</v>
      </c>
      <c r="BD193" t="s">
        <v>3</v>
      </c>
      <c r="BE193" t="s">
        <v>3</v>
      </c>
      <c r="BF193" t="s">
        <v>3</v>
      </c>
      <c r="BG193" t="s">
        <v>3</v>
      </c>
      <c r="BH193">
        <v>3</v>
      </c>
      <c r="BI193">
        <v>1</v>
      </c>
      <c r="BJ193" t="s">
        <v>401</v>
      </c>
      <c r="BM193">
        <v>500001</v>
      </c>
      <c r="BN193">
        <v>0</v>
      </c>
      <c r="BO193" t="s">
        <v>17</v>
      </c>
      <c r="BP193">
        <v>1</v>
      </c>
      <c r="BQ193">
        <v>26</v>
      </c>
      <c r="BR193">
        <v>0</v>
      </c>
      <c r="BS193">
        <v>1</v>
      </c>
      <c r="BT193">
        <v>1</v>
      </c>
      <c r="BU193">
        <v>1</v>
      </c>
      <c r="BV193">
        <v>1</v>
      </c>
      <c r="BW193">
        <v>1</v>
      </c>
      <c r="BX193">
        <v>1</v>
      </c>
      <c r="BY193" t="s">
        <v>3</v>
      </c>
      <c r="BZ193">
        <v>0</v>
      </c>
      <c r="CA193">
        <v>0</v>
      </c>
      <c r="CB193" t="s">
        <v>3</v>
      </c>
      <c r="CE193">
        <v>0</v>
      </c>
      <c r="CF193">
        <v>0</v>
      </c>
      <c r="CG193">
        <v>0</v>
      </c>
      <c r="CM193">
        <v>0</v>
      </c>
      <c r="CN193" t="s">
        <v>3</v>
      </c>
      <c r="CO193">
        <v>0</v>
      </c>
      <c r="CP193">
        <f t="shared" si="273"/>
        <v>44</v>
      </c>
      <c r="CQ193">
        <f t="shared" si="274"/>
        <v>55000.018400000008</v>
      </c>
      <c r="CR193">
        <f t="shared" si="275"/>
        <v>0</v>
      </c>
      <c r="CS193">
        <f t="shared" si="276"/>
        <v>0</v>
      </c>
      <c r="CT193">
        <f t="shared" si="277"/>
        <v>0</v>
      </c>
      <c r="CU193">
        <f t="shared" si="278"/>
        <v>0</v>
      </c>
      <c r="CV193">
        <f t="shared" si="279"/>
        <v>0</v>
      </c>
      <c r="CW193">
        <f t="shared" si="280"/>
        <v>0</v>
      </c>
      <c r="CX193">
        <f t="shared" si="281"/>
        <v>0</v>
      </c>
      <c r="CY193">
        <f t="shared" si="282"/>
        <v>0</v>
      </c>
      <c r="CZ193">
        <f t="shared" si="283"/>
        <v>0</v>
      </c>
      <c r="DC193" t="s">
        <v>3</v>
      </c>
      <c r="DD193" t="s">
        <v>3</v>
      </c>
      <c r="DE193" t="s">
        <v>3</v>
      </c>
      <c r="DF193" t="s">
        <v>3</v>
      </c>
      <c r="DG193" t="s">
        <v>3</v>
      </c>
      <c r="DH193" t="s">
        <v>3</v>
      </c>
      <c r="DI193" t="s">
        <v>3</v>
      </c>
      <c r="DJ193" t="s">
        <v>3</v>
      </c>
      <c r="DK193" t="s">
        <v>3</v>
      </c>
      <c r="DL193" t="s">
        <v>3</v>
      </c>
      <c r="DM193" t="s">
        <v>3</v>
      </c>
      <c r="DN193">
        <v>0</v>
      </c>
      <c r="DO193">
        <v>0</v>
      </c>
      <c r="DP193">
        <v>1</v>
      </c>
      <c r="DQ193">
        <v>1</v>
      </c>
      <c r="DU193">
        <v>1009</v>
      </c>
      <c r="DV193" t="s">
        <v>15</v>
      </c>
      <c r="DW193" t="s">
        <v>15</v>
      </c>
      <c r="DX193">
        <v>1000</v>
      </c>
      <c r="DZ193" t="s">
        <v>3</v>
      </c>
      <c r="EA193" t="s">
        <v>3</v>
      </c>
      <c r="EB193" t="s">
        <v>3</v>
      </c>
      <c r="EC193" t="s">
        <v>3</v>
      </c>
      <c r="EE193">
        <v>48890661</v>
      </c>
      <c r="EF193">
        <v>26</v>
      </c>
      <c r="EG193" t="s">
        <v>45</v>
      </c>
      <c r="EH193">
        <v>0</v>
      </c>
      <c r="EI193" t="s">
        <v>3</v>
      </c>
      <c r="EJ193">
        <v>1</v>
      </c>
      <c r="EK193">
        <v>500001</v>
      </c>
      <c r="EL193" t="s">
        <v>124</v>
      </c>
      <c r="EM193" t="s">
        <v>125</v>
      </c>
      <c r="EO193" t="s">
        <v>3</v>
      </c>
      <c r="EQ193">
        <v>0</v>
      </c>
      <c r="ER193">
        <v>5753.14</v>
      </c>
      <c r="ES193">
        <v>5753.14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5</v>
      </c>
      <c r="FC193">
        <v>0</v>
      </c>
      <c r="FD193">
        <v>18</v>
      </c>
      <c r="FF193">
        <v>55000</v>
      </c>
      <c r="FQ193">
        <v>0</v>
      </c>
      <c r="FR193">
        <f t="shared" si="284"/>
        <v>0</v>
      </c>
      <c r="FS193">
        <v>0</v>
      </c>
      <c r="FX193">
        <v>0</v>
      </c>
      <c r="FY193">
        <v>0</v>
      </c>
      <c r="GA193" t="s">
        <v>414</v>
      </c>
      <c r="GD193">
        <v>1</v>
      </c>
      <c r="GF193">
        <v>609679</v>
      </c>
      <c r="GG193">
        <v>2</v>
      </c>
      <c r="GH193">
        <v>3</v>
      </c>
      <c r="GI193">
        <v>4</v>
      </c>
      <c r="GJ193">
        <v>0</v>
      </c>
      <c r="GK193">
        <v>0</v>
      </c>
      <c r="GL193">
        <f t="shared" si="285"/>
        <v>0</v>
      </c>
      <c r="GM193">
        <f t="shared" si="286"/>
        <v>44</v>
      </c>
      <c r="GN193">
        <f t="shared" si="287"/>
        <v>44</v>
      </c>
      <c r="GO193">
        <f t="shared" si="288"/>
        <v>0</v>
      </c>
      <c r="GP193">
        <f t="shared" si="289"/>
        <v>0</v>
      </c>
      <c r="GR193">
        <v>1</v>
      </c>
      <c r="GS193">
        <v>1</v>
      </c>
      <c r="GT193">
        <v>0</v>
      </c>
      <c r="GU193" t="s">
        <v>3</v>
      </c>
      <c r="GV193">
        <f t="shared" si="290"/>
        <v>0</v>
      </c>
      <c r="GW193">
        <v>1</v>
      </c>
      <c r="GX193">
        <f t="shared" si="291"/>
        <v>0</v>
      </c>
      <c r="HA193">
        <v>0</v>
      </c>
      <c r="HB193">
        <v>0</v>
      </c>
      <c r="HC193">
        <f t="shared" si="292"/>
        <v>0</v>
      </c>
      <c r="HE193" t="s">
        <v>127</v>
      </c>
      <c r="HF193" t="s">
        <v>127</v>
      </c>
      <c r="HM193" t="s">
        <v>3</v>
      </c>
      <c r="HN193" t="s">
        <v>3</v>
      </c>
      <c r="HO193" t="s">
        <v>3</v>
      </c>
      <c r="HP193" t="s">
        <v>3</v>
      </c>
      <c r="HQ193" t="s">
        <v>3</v>
      </c>
      <c r="IK193">
        <v>0</v>
      </c>
    </row>
    <row r="194" spans="1:245" x14ac:dyDescent="0.2">
      <c r="A194">
        <v>17</v>
      </c>
      <c r="B194">
        <v>1</v>
      </c>
      <c r="C194">
        <f>ROW(SmtRes!A955)</f>
        <v>955</v>
      </c>
      <c r="D194">
        <f>ROW(EtalonRes!A955)</f>
        <v>955</v>
      </c>
      <c r="E194" t="s">
        <v>559</v>
      </c>
      <c r="F194" t="s">
        <v>462</v>
      </c>
      <c r="G194" t="s">
        <v>1093</v>
      </c>
      <c r="H194" t="s">
        <v>15</v>
      </c>
      <c r="I194">
        <v>1.6208</v>
      </c>
      <c r="J194">
        <v>0</v>
      </c>
      <c r="K194">
        <v>1.6208</v>
      </c>
      <c r="O194">
        <f t="shared" si="258"/>
        <v>35949.269999999997</v>
      </c>
      <c r="P194">
        <f t="shared" si="259"/>
        <v>2090.41</v>
      </c>
      <c r="Q194">
        <f t="shared" si="260"/>
        <v>14644.79</v>
      </c>
      <c r="R194">
        <f t="shared" si="261"/>
        <v>4324.0200000000004</v>
      </c>
      <c r="S194">
        <f t="shared" si="262"/>
        <v>19214.07</v>
      </c>
      <c r="T194">
        <f t="shared" si="263"/>
        <v>0</v>
      </c>
      <c r="U194">
        <f t="shared" si="264"/>
        <v>39.119020999999989</v>
      </c>
      <c r="V194">
        <f t="shared" si="265"/>
        <v>6.1733030399999986</v>
      </c>
      <c r="W194">
        <f t="shared" si="266"/>
        <v>0</v>
      </c>
      <c r="X194">
        <f t="shared" si="267"/>
        <v>21890.42</v>
      </c>
      <c r="Y194">
        <f t="shared" si="268"/>
        <v>14593.62</v>
      </c>
      <c r="AA194">
        <v>60075934</v>
      </c>
      <c r="AB194">
        <f t="shared" si="269"/>
        <v>1012.45</v>
      </c>
      <c r="AC194">
        <f t="shared" si="270"/>
        <v>134.91</v>
      </c>
      <c r="AD194">
        <f>ROUND((((((ET194*1.15)*1.15))-(((EU194*1.15)*1.15)))+AE194),2)</f>
        <v>635.41</v>
      </c>
      <c r="AE194">
        <f>ROUND(((((EU194*1.15)*1.1)*1.15)),2)</f>
        <v>54.49</v>
      </c>
      <c r="AF194">
        <f>ROUND(((((EV194*1.15)*1.1)*1.15)),2)</f>
        <v>242.13</v>
      </c>
      <c r="AG194">
        <f t="shared" si="271"/>
        <v>0</v>
      </c>
      <c r="AH194">
        <f>(((EW194*1.15)*1.15))</f>
        <v>24.135624999999994</v>
      </c>
      <c r="AI194">
        <f>(((EX194*1.15)*1.15))</f>
        <v>3.8087999999999993</v>
      </c>
      <c r="AJ194">
        <f t="shared" si="272"/>
        <v>0</v>
      </c>
      <c r="AK194">
        <v>778.07</v>
      </c>
      <c r="AL194">
        <v>134.91</v>
      </c>
      <c r="AM194">
        <v>476.72</v>
      </c>
      <c r="AN194">
        <v>37.46</v>
      </c>
      <c r="AO194">
        <v>166.44</v>
      </c>
      <c r="AP194">
        <v>0</v>
      </c>
      <c r="AQ194">
        <v>18.25</v>
      </c>
      <c r="AR194">
        <v>2.88</v>
      </c>
      <c r="AS194">
        <v>0</v>
      </c>
      <c r="AT194">
        <v>93</v>
      </c>
      <c r="AU194">
        <v>62</v>
      </c>
      <c r="AV194">
        <v>1</v>
      </c>
      <c r="AW194">
        <v>1</v>
      </c>
      <c r="AZ194">
        <v>1</v>
      </c>
      <c r="BA194">
        <v>48.96</v>
      </c>
      <c r="BB194">
        <v>14.22</v>
      </c>
      <c r="BC194">
        <v>9.56</v>
      </c>
      <c r="BD194" t="s">
        <v>3</v>
      </c>
      <c r="BE194" t="s">
        <v>3</v>
      </c>
      <c r="BF194" t="s">
        <v>3</v>
      </c>
      <c r="BG194" t="s">
        <v>3</v>
      </c>
      <c r="BH194">
        <v>0</v>
      </c>
      <c r="BI194">
        <v>1</v>
      </c>
      <c r="BJ194" t="s">
        <v>463</v>
      </c>
      <c r="BM194">
        <v>9001</v>
      </c>
      <c r="BN194">
        <v>0</v>
      </c>
      <c r="BO194" t="s">
        <v>17</v>
      </c>
      <c r="BP194">
        <v>1</v>
      </c>
      <c r="BQ194">
        <v>2</v>
      </c>
      <c r="BR194">
        <v>0</v>
      </c>
      <c r="BS194">
        <v>48.96</v>
      </c>
      <c r="BT194">
        <v>1</v>
      </c>
      <c r="BU194">
        <v>1</v>
      </c>
      <c r="BV194">
        <v>1</v>
      </c>
      <c r="BW194">
        <v>1</v>
      </c>
      <c r="BX194">
        <v>1</v>
      </c>
      <c r="BY194" t="s">
        <v>3</v>
      </c>
      <c r="BZ194">
        <v>93</v>
      </c>
      <c r="CA194">
        <v>62</v>
      </c>
      <c r="CB194" t="s">
        <v>3</v>
      </c>
      <c r="CE194">
        <v>0</v>
      </c>
      <c r="CF194">
        <v>0</v>
      </c>
      <c r="CG194">
        <v>0</v>
      </c>
      <c r="CM194">
        <v>0</v>
      </c>
      <c r="CN194" t="s">
        <v>1083</v>
      </c>
      <c r="CO194">
        <v>0</v>
      </c>
      <c r="CP194">
        <f t="shared" si="273"/>
        <v>35949.270000000004</v>
      </c>
      <c r="CQ194">
        <f t="shared" si="274"/>
        <v>1289.7396000000001</v>
      </c>
      <c r="CR194">
        <f t="shared" si="275"/>
        <v>9035.5301999999992</v>
      </c>
      <c r="CS194">
        <f t="shared" si="276"/>
        <v>2667.8304000000003</v>
      </c>
      <c r="CT194">
        <f t="shared" si="277"/>
        <v>11854.684799999999</v>
      </c>
      <c r="CU194">
        <f t="shared" si="278"/>
        <v>0</v>
      </c>
      <c r="CV194">
        <f t="shared" si="279"/>
        <v>24.135624999999994</v>
      </c>
      <c r="CW194">
        <f t="shared" si="280"/>
        <v>3.8087999999999993</v>
      </c>
      <c r="CX194">
        <f t="shared" si="281"/>
        <v>0</v>
      </c>
      <c r="CY194">
        <f t="shared" si="282"/>
        <v>21890.423699999999</v>
      </c>
      <c r="CZ194">
        <f t="shared" si="283"/>
        <v>14593.615800000001</v>
      </c>
      <c r="DC194" t="s">
        <v>3</v>
      </c>
      <c r="DD194" t="s">
        <v>3</v>
      </c>
      <c r="DE194" t="s">
        <v>93</v>
      </c>
      <c r="DF194" t="s">
        <v>117</v>
      </c>
      <c r="DG194" t="s">
        <v>117</v>
      </c>
      <c r="DH194" t="s">
        <v>3</v>
      </c>
      <c r="DI194" t="s">
        <v>93</v>
      </c>
      <c r="DJ194" t="s">
        <v>93</v>
      </c>
      <c r="DK194" t="s">
        <v>3</v>
      </c>
      <c r="DL194" t="s">
        <v>3</v>
      </c>
      <c r="DM194" t="s">
        <v>3</v>
      </c>
      <c r="DN194">
        <v>0</v>
      </c>
      <c r="DO194">
        <v>0</v>
      </c>
      <c r="DP194">
        <v>1</v>
      </c>
      <c r="DQ194">
        <v>1</v>
      </c>
      <c r="DU194">
        <v>1009</v>
      </c>
      <c r="DV194" t="s">
        <v>15</v>
      </c>
      <c r="DW194" t="s">
        <v>15</v>
      </c>
      <c r="DX194">
        <v>1000</v>
      </c>
      <c r="DZ194" t="s">
        <v>3</v>
      </c>
      <c r="EA194" t="s">
        <v>3</v>
      </c>
      <c r="EB194" t="s">
        <v>3</v>
      </c>
      <c r="EC194" t="s">
        <v>3</v>
      </c>
      <c r="EE194">
        <v>48890727</v>
      </c>
      <c r="EF194">
        <v>2</v>
      </c>
      <c r="EG194" t="s">
        <v>21</v>
      </c>
      <c r="EH194">
        <v>9</v>
      </c>
      <c r="EI194" t="s">
        <v>22</v>
      </c>
      <c r="EJ194">
        <v>1</v>
      </c>
      <c r="EK194">
        <v>9001</v>
      </c>
      <c r="EL194" t="s">
        <v>22</v>
      </c>
      <c r="EM194" t="s">
        <v>23</v>
      </c>
      <c r="EO194" t="s">
        <v>118</v>
      </c>
      <c r="EQ194">
        <v>768</v>
      </c>
      <c r="ER194">
        <v>778.07</v>
      </c>
      <c r="ES194">
        <v>134.91</v>
      </c>
      <c r="ET194">
        <v>476.72</v>
      </c>
      <c r="EU194">
        <v>37.46</v>
      </c>
      <c r="EV194">
        <v>166.44</v>
      </c>
      <c r="EW194">
        <v>18.25</v>
      </c>
      <c r="EX194">
        <v>2.88</v>
      </c>
      <c r="EY194">
        <v>0</v>
      </c>
      <c r="FQ194">
        <v>0</v>
      </c>
      <c r="FR194">
        <f t="shared" si="284"/>
        <v>0</v>
      </c>
      <c r="FS194">
        <v>0</v>
      </c>
      <c r="FX194">
        <v>93</v>
      </c>
      <c r="FY194">
        <v>62</v>
      </c>
      <c r="GA194" t="s">
        <v>3</v>
      </c>
      <c r="GD194">
        <v>1</v>
      </c>
      <c r="GF194">
        <v>611529310</v>
      </c>
      <c r="GG194">
        <v>2</v>
      </c>
      <c r="GH194">
        <v>1</v>
      </c>
      <c r="GI194">
        <v>4</v>
      </c>
      <c r="GJ194">
        <v>0</v>
      </c>
      <c r="GK194">
        <v>0</v>
      </c>
      <c r="GL194">
        <f t="shared" si="285"/>
        <v>0</v>
      </c>
      <c r="GM194">
        <f t="shared" si="286"/>
        <v>72433.31</v>
      </c>
      <c r="GN194">
        <f t="shared" si="287"/>
        <v>72433.31</v>
      </c>
      <c r="GO194">
        <f t="shared" si="288"/>
        <v>0</v>
      </c>
      <c r="GP194">
        <f t="shared" si="289"/>
        <v>0</v>
      </c>
      <c r="GR194">
        <v>0</v>
      </c>
      <c r="GS194">
        <v>3</v>
      </c>
      <c r="GT194">
        <v>0</v>
      </c>
      <c r="GU194" t="s">
        <v>3</v>
      </c>
      <c r="GV194">
        <f t="shared" si="290"/>
        <v>0</v>
      </c>
      <c r="GW194">
        <v>1</v>
      </c>
      <c r="GX194">
        <f t="shared" si="291"/>
        <v>0</v>
      </c>
      <c r="HA194">
        <v>0</v>
      </c>
      <c r="HB194">
        <v>0</v>
      </c>
      <c r="HC194">
        <f t="shared" si="292"/>
        <v>0</v>
      </c>
      <c r="HE194" t="s">
        <v>3</v>
      </c>
      <c r="HF194" t="s">
        <v>3</v>
      </c>
      <c r="HM194" t="s">
        <v>3</v>
      </c>
      <c r="HN194" t="s">
        <v>3</v>
      </c>
      <c r="HO194" t="s">
        <v>3</v>
      </c>
      <c r="HP194" t="s">
        <v>3</v>
      </c>
      <c r="HQ194" t="s">
        <v>3</v>
      </c>
      <c r="IK194">
        <v>0</v>
      </c>
    </row>
    <row r="195" spans="1:245" x14ac:dyDescent="0.2">
      <c r="A195">
        <v>17</v>
      </c>
      <c r="B195">
        <v>1</v>
      </c>
      <c r="C195">
        <f>ROW(SmtRes!A968)</f>
        <v>968</v>
      </c>
      <c r="D195">
        <f>ROW(EtalonRes!A968)</f>
        <v>968</v>
      </c>
      <c r="E195" t="s">
        <v>560</v>
      </c>
      <c r="F195" t="s">
        <v>465</v>
      </c>
      <c r="G195" t="s">
        <v>561</v>
      </c>
      <c r="H195" t="s">
        <v>15</v>
      </c>
      <c r="I195">
        <v>0.15759999999999999</v>
      </c>
      <c r="J195">
        <v>0</v>
      </c>
      <c r="K195">
        <v>0.15759999999999999</v>
      </c>
      <c r="O195">
        <f t="shared" si="258"/>
        <v>18852.28</v>
      </c>
      <c r="P195">
        <f t="shared" si="259"/>
        <v>339.83</v>
      </c>
      <c r="Q195">
        <f t="shared" si="260"/>
        <v>6254.74</v>
      </c>
      <c r="R195">
        <f t="shared" si="261"/>
        <v>202.62</v>
      </c>
      <c r="S195">
        <f t="shared" si="262"/>
        <v>12257.71</v>
      </c>
      <c r="T195">
        <f t="shared" si="263"/>
        <v>0</v>
      </c>
      <c r="U195">
        <f t="shared" si="264"/>
        <v>27.095379999999995</v>
      </c>
      <c r="V195">
        <f t="shared" si="265"/>
        <v>0.37516679999999991</v>
      </c>
      <c r="W195">
        <f t="shared" si="266"/>
        <v>0</v>
      </c>
      <c r="X195">
        <f t="shared" si="267"/>
        <v>11214.3</v>
      </c>
      <c r="Y195">
        <f t="shared" si="268"/>
        <v>5607.15</v>
      </c>
      <c r="AA195">
        <v>60075934</v>
      </c>
      <c r="AB195">
        <f t="shared" si="269"/>
        <v>4605.1000000000004</v>
      </c>
      <c r="AC195">
        <f t="shared" si="270"/>
        <v>225.55</v>
      </c>
      <c r="AD195">
        <f>ROUND((((((ET195*1.15)*1.15))-(((EU195*1.15)*1.15)))+AE195),2)</f>
        <v>2790.96</v>
      </c>
      <c r="AE195">
        <f>ROUND(((((EU195*1.15)*1.1)*1.15)),2)</f>
        <v>26.26</v>
      </c>
      <c r="AF195">
        <f>ROUND(((((EV195*1.15)*1.1)*1.15)),2)</f>
        <v>1588.59</v>
      </c>
      <c r="AG195">
        <f t="shared" si="271"/>
        <v>0</v>
      </c>
      <c r="AH195">
        <f>(((EW195*1.15)*1.15))</f>
        <v>171.92499999999998</v>
      </c>
      <c r="AI195">
        <f>(((EX195*1.15)*1.15))</f>
        <v>2.3804999999999996</v>
      </c>
      <c r="AJ195">
        <f t="shared" si="272"/>
        <v>0</v>
      </c>
      <c r="AK195">
        <v>3426.11</v>
      </c>
      <c r="AL195">
        <v>225.55</v>
      </c>
      <c r="AM195">
        <v>2108.56</v>
      </c>
      <c r="AN195">
        <v>18.05</v>
      </c>
      <c r="AO195">
        <v>1092</v>
      </c>
      <c r="AP195">
        <v>0</v>
      </c>
      <c r="AQ195">
        <v>130</v>
      </c>
      <c r="AR195">
        <v>1.8</v>
      </c>
      <c r="AS195">
        <v>0</v>
      </c>
      <c r="AT195">
        <v>90</v>
      </c>
      <c r="AU195">
        <v>45</v>
      </c>
      <c r="AV195">
        <v>1</v>
      </c>
      <c r="AW195">
        <v>1</v>
      </c>
      <c r="AZ195">
        <v>1</v>
      </c>
      <c r="BA195">
        <v>48.96</v>
      </c>
      <c r="BB195">
        <v>14.22</v>
      </c>
      <c r="BC195">
        <v>9.56</v>
      </c>
      <c r="BD195" t="s">
        <v>3</v>
      </c>
      <c r="BE195" t="s">
        <v>3</v>
      </c>
      <c r="BF195" t="s">
        <v>3</v>
      </c>
      <c r="BG195" t="s">
        <v>3</v>
      </c>
      <c r="BH195">
        <v>0</v>
      </c>
      <c r="BI195">
        <v>2</v>
      </c>
      <c r="BJ195" t="s">
        <v>467</v>
      </c>
      <c r="BM195">
        <v>138001</v>
      </c>
      <c r="BN195">
        <v>0</v>
      </c>
      <c r="BO195" t="s">
        <v>17</v>
      </c>
      <c r="BP195">
        <v>1</v>
      </c>
      <c r="BQ195">
        <v>26</v>
      </c>
      <c r="BR195">
        <v>0</v>
      </c>
      <c r="BS195">
        <v>48.96</v>
      </c>
      <c r="BT195">
        <v>1</v>
      </c>
      <c r="BU195">
        <v>1</v>
      </c>
      <c r="BV195">
        <v>1</v>
      </c>
      <c r="BW195">
        <v>1</v>
      </c>
      <c r="BX195">
        <v>1</v>
      </c>
      <c r="BY195" t="s">
        <v>3</v>
      </c>
      <c r="BZ195">
        <v>90</v>
      </c>
      <c r="CA195">
        <v>45</v>
      </c>
      <c r="CB195" t="s">
        <v>3</v>
      </c>
      <c r="CE195">
        <v>0</v>
      </c>
      <c r="CF195">
        <v>0</v>
      </c>
      <c r="CG195">
        <v>0</v>
      </c>
      <c r="CM195">
        <v>0</v>
      </c>
      <c r="CN195" t="s">
        <v>1083</v>
      </c>
      <c r="CO195">
        <v>0</v>
      </c>
      <c r="CP195">
        <f t="shared" si="273"/>
        <v>18852.28</v>
      </c>
      <c r="CQ195">
        <f t="shared" si="274"/>
        <v>2156.2580000000003</v>
      </c>
      <c r="CR195">
        <f t="shared" si="275"/>
        <v>39687.451200000003</v>
      </c>
      <c r="CS195">
        <f t="shared" si="276"/>
        <v>1285.6896000000002</v>
      </c>
      <c r="CT195">
        <f t="shared" si="277"/>
        <v>77777.366399999999</v>
      </c>
      <c r="CU195">
        <f t="shared" si="278"/>
        <v>0</v>
      </c>
      <c r="CV195">
        <f t="shared" si="279"/>
        <v>171.92499999999998</v>
      </c>
      <c r="CW195">
        <f t="shared" si="280"/>
        <v>2.3804999999999996</v>
      </c>
      <c r="CX195">
        <f t="shared" si="281"/>
        <v>0</v>
      </c>
      <c r="CY195">
        <f t="shared" si="282"/>
        <v>11214.296999999999</v>
      </c>
      <c r="CZ195">
        <f t="shared" si="283"/>
        <v>5607.1484999999993</v>
      </c>
      <c r="DC195" t="s">
        <v>3</v>
      </c>
      <c r="DD195" t="s">
        <v>3</v>
      </c>
      <c r="DE195" t="s">
        <v>93</v>
      </c>
      <c r="DF195" t="s">
        <v>117</v>
      </c>
      <c r="DG195" t="s">
        <v>117</v>
      </c>
      <c r="DH195" t="s">
        <v>3</v>
      </c>
      <c r="DI195" t="s">
        <v>93</v>
      </c>
      <c r="DJ195" t="s">
        <v>93</v>
      </c>
      <c r="DK195" t="s">
        <v>3</v>
      </c>
      <c r="DL195" t="s">
        <v>3</v>
      </c>
      <c r="DM195" t="s">
        <v>3</v>
      </c>
      <c r="DN195">
        <v>0</v>
      </c>
      <c r="DO195">
        <v>0</v>
      </c>
      <c r="DP195">
        <v>1</v>
      </c>
      <c r="DQ195">
        <v>1</v>
      </c>
      <c r="DU195">
        <v>1009</v>
      </c>
      <c r="DV195" t="s">
        <v>15</v>
      </c>
      <c r="DW195" t="s">
        <v>15</v>
      </c>
      <c r="DX195">
        <v>1000</v>
      </c>
      <c r="DZ195" t="s">
        <v>3</v>
      </c>
      <c r="EA195" t="s">
        <v>3</v>
      </c>
      <c r="EB195" t="s">
        <v>3</v>
      </c>
      <c r="EC195" t="s">
        <v>3</v>
      </c>
      <c r="EE195">
        <v>48890648</v>
      </c>
      <c r="EF195">
        <v>26</v>
      </c>
      <c r="EG195" t="s">
        <v>45</v>
      </c>
      <c r="EH195">
        <v>80</v>
      </c>
      <c r="EI195" t="s">
        <v>379</v>
      </c>
      <c r="EJ195">
        <v>2</v>
      </c>
      <c r="EK195">
        <v>138001</v>
      </c>
      <c r="EL195" t="s">
        <v>379</v>
      </c>
      <c r="EM195" t="s">
        <v>380</v>
      </c>
      <c r="EO195" t="s">
        <v>118</v>
      </c>
      <c r="EQ195">
        <v>768</v>
      </c>
      <c r="ER195">
        <v>3426.11</v>
      </c>
      <c r="ES195">
        <v>225.55</v>
      </c>
      <c r="ET195">
        <v>2108.56</v>
      </c>
      <c r="EU195">
        <v>18.05</v>
      </c>
      <c r="EV195">
        <v>1092</v>
      </c>
      <c r="EW195">
        <v>130</v>
      </c>
      <c r="EX195">
        <v>1.8</v>
      </c>
      <c r="EY195">
        <v>0</v>
      </c>
      <c r="FQ195">
        <v>0</v>
      </c>
      <c r="FR195">
        <f t="shared" si="284"/>
        <v>0</v>
      </c>
      <c r="FS195">
        <v>0</v>
      </c>
      <c r="FX195">
        <v>90</v>
      </c>
      <c r="FY195">
        <v>45</v>
      </c>
      <c r="GA195" t="s">
        <v>3</v>
      </c>
      <c r="GD195">
        <v>1</v>
      </c>
      <c r="GF195">
        <v>-1715291505</v>
      </c>
      <c r="GG195">
        <v>2</v>
      </c>
      <c r="GH195">
        <v>1</v>
      </c>
      <c r="GI195">
        <v>4</v>
      </c>
      <c r="GJ195">
        <v>0</v>
      </c>
      <c r="GK195">
        <v>0</v>
      </c>
      <c r="GL195">
        <f t="shared" si="285"/>
        <v>0</v>
      </c>
      <c r="GM195">
        <f t="shared" si="286"/>
        <v>35673.730000000003</v>
      </c>
      <c r="GN195">
        <f t="shared" si="287"/>
        <v>0</v>
      </c>
      <c r="GO195">
        <f t="shared" si="288"/>
        <v>35673.730000000003</v>
      </c>
      <c r="GP195">
        <f t="shared" si="289"/>
        <v>0</v>
      </c>
      <c r="GR195">
        <v>0</v>
      </c>
      <c r="GS195">
        <v>3</v>
      </c>
      <c r="GT195">
        <v>0</v>
      </c>
      <c r="GU195" t="s">
        <v>3</v>
      </c>
      <c r="GV195">
        <f t="shared" si="290"/>
        <v>0</v>
      </c>
      <c r="GW195">
        <v>1</v>
      </c>
      <c r="GX195">
        <f t="shared" si="291"/>
        <v>0</v>
      </c>
      <c r="HA195">
        <v>0</v>
      </c>
      <c r="HB195">
        <v>0</v>
      </c>
      <c r="HC195">
        <f t="shared" si="292"/>
        <v>0</v>
      </c>
      <c r="HE195" t="s">
        <v>3</v>
      </c>
      <c r="HF195" t="s">
        <v>3</v>
      </c>
      <c r="HM195" t="s">
        <v>3</v>
      </c>
      <c r="HN195" t="s">
        <v>3</v>
      </c>
      <c r="HO195" t="s">
        <v>3</v>
      </c>
      <c r="HP195" t="s">
        <v>3</v>
      </c>
      <c r="HQ195" t="s">
        <v>3</v>
      </c>
      <c r="IK195">
        <v>0</v>
      </c>
    </row>
    <row r="196" spans="1:245" x14ac:dyDescent="0.2">
      <c r="A196">
        <v>17</v>
      </c>
      <c r="B196">
        <v>1</v>
      </c>
      <c r="E196" t="s">
        <v>562</v>
      </c>
      <c r="F196" t="s">
        <v>469</v>
      </c>
      <c r="G196" t="s">
        <v>470</v>
      </c>
      <c r="H196" t="s">
        <v>15</v>
      </c>
      <c r="I196">
        <v>8.4620000000000001E-2</v>
      </c>
      <c r="J196">
        <v>0</v>
      </c>
      <c r="K196">
        <v>8.4620000000000001E-2</v>
      </c>
      <c r="O196">
        <f t="shared" si="258"/>
        <v>6134.95</v>
      </c>
      <c r="P196">
        <f t="shared" si="259"/>
        <v>6134.95</v>
      </c>
      <c r="Q196">
        <f t="shared" si="260"/>
        <v>0</v>
      </c>
      <c r="R196">
        <f t="shared" si="261"/>
        <v>0</v>
      </c>
      <c r="S196">
        <f t="shared" si="262"/>
        <v>0</v>
      </c>
      <c r="T196">
        <f t="shared" si="263"/>
        <v>0</v>
      </c>
      <c r="U196">
        <f t="shared" si="264"/>
        <v>0</v>
      </c>
      <c r="V196">
        <f t="shared" si="265"/>
        <v>0</v>
      </c>
      <c r="W196">
        <f t="shared" si="266"/>
        <v>0</v>
      </c>
      <c r="X196">
        <f t="shared" si="267"/>
        <v>0</v>
      </c>
      <c r="Y196">
        <f t="shared" si="268"/>
        <v>0</v>
      </c>
      <c r="AA196">
        <v>60075934</v>
      </c>
      <c r="AB196">
        <f t="shared" si="269"/>
        <v>7583.68</v>
      </c>
      <c r="AC196">
        <f t="shared" si="270"/>
        <v>7583.68</v>
      </c>
      <c r="AD196">
        <f>ROUND((((ET196)-(EU196))+AE196),2)</f>
        <v>0</v>
      </c>
      <c r="AE196">
        <f t="shared" ref="AE196:AF198" si="299">ROUND((EU196),2)</f>
        <v>0</v>
      </c>
      <c r="AF196">
        <f t="shared" si="299"/>
        <v>0</v>
      </c>
      <c r="AG196">
        <f t="shared" si="271"/>
        <v>0</v>
      </c>
      <c r="AH196">
        <f t="shared" ref="AH196:AI198" si="300">(EW196)</f>
        <v>0</v>
      </c>
      <c r="AI196">
        <f t="shared" si="300"/>
        <v>0</v>
      </c>
      <c r="AJ196">
        <f t="shared" si="272"/>
        <v>0</v>
      </c>
      <c r="AK196">
        <v>7583.68</v>
      </c>
      <c r="AL196">
        <v>7583.68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1</v>
      </c>
      <c r="AW196">
        <v>1</v>
      </c>
      <c r="AZ196">
        <v>1</v>
      </c>
      <c r="BA196">
        <v>1</v>
      </c>
      <c r="BB196">
        <v>1</v>
      </c>
      <c r="BC196">
        <v>9.56</v>
      </c>
      <c r="BD196" t="s">
        <v>3</v>
      </c>
      <c r="BE196" t="s">
        <v>3</v>
      </c>
      <c r="BF196" t="s">
        <v>3</v>
      </c>
      <c r="BG196" t="s">
        <v>3</v>
      </c>
      <c r="BH196">
        <v>3</v>
      </c>
      <c r="BI196">
        <v>1</v>
      </c>
      <c r="BJ196" t="s">
        <v>471</v>
      </c>
      <c r="BM196">
        <v>500001</v>
      </c>
      <c r="BN196">
        <v>0</v>
      </c>
      <c r="BO196" t="s">
        <v>17</v>
      </c>
      <c r="BP196">
        <v>1</v>
      </c>
      <c r="BQ196">
        <v>26</v>
      </c>
      <c r="BR196">
        <v>0</v>
      </c>
      <c r="BS196">
        <v>1</v>
      </c>
      <c r="BT196">
        <v>1</v>
      </c>
      <c r="BU196">
        <v>1</v>
      </c>
      <c r="BV196">
        <v>1</v>
      </c>
      <c r="BW196">
        <v>1</v>
      </c>
      <c r="BX196">
        <v>1</v>
      </c>
      <c r="BY196" t="s">
        <v>3</v>
      </c>
      <c r="BZ196">
        <v>0</v>
      </c>
      <c r="CA196">
        <v>0</v>
      </c>
      <c r="CB196" t="s">
        <v>3</v>
      </c>
      <c r="CE196">
        <v>0</v>
      </c>
      <c r="CF196">
        <v>0</v>
      </c>
      <c r="CG196">
        <v>0</v>
      </c>
      <c r="CM196">
        <v>0</v>
      </c>
      <c r="CN196" t="s">
        <v>3</v>
      </c>
      <c r="CO196">
        <v>0</v>
      </c>
      <c r="CP196">
        <f t="shared" si="273"/>
        <v>6134.95</v>
      </c>
      <c r="CQ196">
        <f t="shared" si="274"/>
        <v>72499.980800000005</v>
      </c>
      <c r="CR196">
        <f t="shared" si="275"/>
        <v>0</v>
      </c>
      <c r="CS196">
        <f t="shared" si="276"/>
        <v>0</v>
      </c>
      <c r="CT196">
        <f t="shared" si="277"/>
        <v>0</v>
      </c>
      <c r="CU196">
        <f t="shared" si="278"/>
        <v>0</v>
      </c>
      <c r="CV196">
        <f t="shared" si="279"/>
        <v>0</v>
      </c>
      <c r="CW196">
        <f t="shared" si="280"/>
        <v>0</v>
      </c>
      <c r="CX196">
        <f t="shared" si="281"/>
        <v>0</v>
      </c>
      <c r="CY196">
        <f t="shared" si="282"/>
        <v>0</v>
      </c>
      <c r="CZ196">
        <f t="shared" si="283"/>
        <v>0</v>
      </c>
      <c r="DC196" t="s">
        <v>3</v>
      </c>
      <c r="DD196" t="s">
        <v>3</v>
      </c>
      <c r="DE196" t="s">
        <v>3</v>
      </c>
      <c r="DF196" t="s">
        <v>3</v>
      </c>
      <c r="DG196" t="s">
        <v>3</v>
      </c>
      <c r="DH196" t="s">
        <v>3</v>
      </c>
      <c r="DI196" t="s">
        <v>3</v>
      </c>
      <c r="DJ196" t="s">
        <v>3</v>
      </c>
      <c r="DK196" t="s">
        <v>3</v>
      </c>
      <c r="DL196" t="s">
        <v>3</v>
      </c>
      <c r="DM196" t="s">
        <v>3</v>
      </c>
      <c r="DN196">
        <v>0</v>
      </c>
      <c r="DO196">
        <v>0</v>
      </c>
      <c r="DP196">
        <v>1</v>
      </c>
      <c r="DQ196">
        <v>1</v>
      </c>
      <c r="DU196">
        <v>1009</v>
      </c>
      <c r="DV196" t="s">
        <v>15</v>
      </c>
      <c r="DW196" t="s">
        <v>15</v>
      </c>
      <c r="DX196">
        <v>1000</v>
      </c>
      <c r="DZ196" t="s">
        <v>3</v>
      </c>
      <c r="EA196" t="s">
        <v>3</v>
      </c>
      <c r="EB196" t="s">
        <v>3</v>
      </c>
      <c r="EC196" t="s">
        <v>3</v>
      </c>
      <c r="EE196">
        <v>48890661</v>
      </c>
      <c r="EF196">
        <v>26</v>
      </c>
      <c r="EG196" t="s">
        <v>45</v>
      </c>
      <c r="EH196">
        <v>0</v>
      </c>
      <c r="EI196" t="s">
        <v>3</v>
      </c>
      <c r="EJ196">
        <v>1</v>
      </c>
      <c r="EK196">
        <v>500001</v>
      </c>
      <c r="EL196" t="s">
        <v>124</v>
      </c>
      <c r="EM196" t="s">
        <v>125</v>
      </c>
      <c r="EO196" t="s">
        <v>3</v>
      </c>
      <c r="EQ196">
        <v>0</v>
      </c>
      <c r="ER196">
        <v>7583.68</v>
      </c>
      <c r="ES196">
        <v>7583.68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5</v>
      </c>
      <c r="FC196">
        <v>0</v>
      </c>
      <c r="FD196">
        <v>18</v>
      </c>
      <c r="FF196">
        <v>72500</v>
      </c>
      <c r="FQ196">
        <v>0</v>
      </c>
      <c r="FR196">
        <f t="shared" si="284"/>
        <v>0</v>
      </c>
      <c r="FS196">
        <v>0</v>
      </c>
      <c r="FX196">
        <v>0</v>
      </c>
      <c r="FY196">
        <v>0</v>
      </c>
      <c r="GA196" t="s">
        <v>472</v>
      </c>
      <c r="GD196">
        <v>1</v>
      </c>
      <c r="GF196">
        <v>69734422</v>
      </c>
      <c r="GG196">
        <v>2</v>
      </c>
      <c r="GH196">
        <v>3</v>
      </c>
      <c r="GI196">
        <v>4</v>
      </c>
      <c r="GJ196">
        <v>0</v>
      </c>
      <c r="GK196">
        <v>0</v>
      </c>
      <c r="GL196">
        <f t="shared" si="285"/>
        <v>0</v>
      </c>
      <c r="GM196">
        <f t="shared" si="286"/>
        <v>6134.95</v>
      </c>
      <c r="GN196">
        <f t="shared" si="287"/>
        <v>6134.95</v>
      </c>
      <c r="GO196">
        <f t="shared" si="288"/>
        <v>0</v>
      </c>
      <c r="GP196">
        <f t="shared" si="289"/>
        <v>0</v>
      </c>
      <c r="GR196">
        <v>1</v>
      </c>
      <c r="GS196">
        <v>1</v>
      </c>
      <c r="GT196">
        <v>0</v>
      </c>
      <c r="GU196" t="s">
        <v>3</v>
      </c>
      <c r="GV196">
        <f t="shared" si="290"/>
        <v>0</v>
      </c>
      <c r="GW196">
        <v>1</v>
      </c>
      <c r="GX196">
        <f t="shared" si="291"/>
        <v>0</v>
      </c>
      <c r="HA196">
        <v>0</v>
      </c>
      <c r="HB196">
        <v>0</v>
      </c>
      <c r="HC196">
        <f t="shared" si="292"/>
        <v>0</v>
      </c>
      <c r="HE196" t="s">
        <v>127</v>
      </c>
      <c r="HF196" t="s">
        <v>127</v>
      </c>
      <c r="HM196" t="s">
        <v>3</v>
      </c>
      <c r="HN196" t="s">
        <v>3</v>
      </c>
      <c r="HO196" t="s">
        <v>3</v>
      </c>
      <c r="HP196" t="s">
        <v>3</v>
      </c>
      <c r="HQ196" t="s">
        <v>3</v>
      </c>
      <c r="IK196">
        <v>0</v>
      </c>
    </row>
    <row r="197" spans="1:245" x14ac:dyDescent="0.2">
      <c r="A197">
        <v>17</v>
      </c>
      <c r="B197">
        <v>1</v>
      </c>
      <c r="E197" t="s">
        <v>563</v>
      </c>
      <c r="F197" t="s">
        <v>474</v>
      </c>
      <c r="G197" t="s">
        <v>434</v>
      </c>
      <c r="H197" t="s">
        <v>15</v>
      </c>
      <c r="I197">
        <v>3.3119999999999997E-2</v>
      </c>
      <c r="J197">
        <v>0</v>
      </c>
      <c r="K197">
        <v>3.3119999999999997E-2</v>
      </c>
      <c r="O197">
        <f t="shared" si="258"/>
        <v>2252.16</v>
      </c>
      <c r="P197">
        <f t="shared" si="259"/>
        <v>2252.16</v>
      </c>
      <c r="Q197">
        <f t="shared" si="260"/>
        <v>0</v>
      </c>
      <c r="R197">
        <f t="shared" si="261"/>
        <v>0</v>
      </c>
      <c r="S197">
        <f t="shared" si="262"/>
        <v>0</v>
      </c>
      <c r="T197">
        <f t="shared" si="263"/>
        <v>0</v>
      </c>
      <c r="U197">
        <f t="shared" si="264"/>
        <v>0</v>
      </c>
      <c r="V197">
        <f t="shared" si="265"/>
        <v>0</v>
      </c>
      <c r="W197">
        <f t="shared" si="266"/>
        <v>0</v>
      </c>
      <c r="X197">
        <f t="shared" si="267"/>
        <v>0</v>
      </c>
      <c r="Y197">
        <f t="shared" si="268"/>
        <v>0</v>
      </c>
      <c r="AA197">
        <v>60075934</v>
      </c>
      <c r="AB197">
        <f t="shared" si="269"/>
        <v>7112.97</v>
      </c>
      <c r="AC197">
        <f t="shared" si="270"/>
        <v>7112.97</v>
      </c>
      <c r="AD197">
        <f>ROUND((((ET197)-(EU197))+AE197),2)</f>
        <v>0</v>
      </c>
      <c r="AE197">
        <f t="shared" si="299"/>
        <v>0</v>
      </c>
      <c r="AF197">
        <f t="shared" si="299"/>
        <v>0</v>
      </c>
      <c r="AG197">
        <f t="shared" si="271"/>
        <v>0</v>
      </c>
      <c r="AH197">
        <f t="shared" si="300"/>
        <v>0</v>
      </c>
      <c r="AI197">
        <f t="shared" si="300"/>
        <v>0</v>
      </c>
      <c r="AJ197">
        <f t="shared" si="272"/>
        <v>0</v>
      </c>
      <c r="AK197">
        <v>7112.97</v>
      </c>
      <c r="AL197">
        <v>7112.97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1</v>
      </c>
      <c r="AW197">
        <v>1</v>
      </c>
      <c r="AZ197">
        <v>1</v>
      </c>
      <c r="BA197">
        <v>1</v>
      </c>
      <c r="BB197">
        <v>1</v>
      </c>
      <c r="BC197">
        <v>9.56</v>
      </c>
      <c r="BD197" t="s">
        <v>3</v>
      </c>
      <c r="BE197" t="s">
        <v>3</v>
      </c>
      <c r="BF197" t="s">
        <v>3</v>
      </c>
      <c r="BG197" t="s">
        <v>3</v>
      </c>
      <c r="BH197">
        <v>3</v>
      </c>
      <c r="BI197">
        <v>1</v>
      </c>
      <c r="BJ197" t="s">
        <v>475</v>
      </c>
      <c r="BM197">
        <v>500001</v>
      </c>
      <c r="BN197">
        <v>0</v>
      </c>
      <c r="BO197" t="s">
        <v>17</v>
      </c>
      <c r="BP197">
        <v>1</v>
      </c>
      <c r="BQ197">
        <v>26</v>
      </c>
      <c r="BR197">
        <v>0</v>
      </c>
      <c r="BS197">
        <v>1</v>
      </c>
      <c r="BT197">
        <v>1</v>
      </c>
      <c r="BU197">
        <v>1</v>
      </c>
      <c r="BV197">
        <v>1</v>
      </c>
      <c r="BW197">
        <v>1</v>
      </c>
      <c r="BX197">
        <v>1</v>
      </c>
      <c r="BY197" t="s">
        <v>3</v>
      </c>
      <c r="BZ197">
        <v>0</v>
      </c>
      <c r="CA197">
        <v>0</v>
      </c>
      <c r="CB197" t="s">
        <v>3</v>
      </c>
      <c r="CE197">
        <v>0</v>
      </c>
      <c r="CF197">
        <v>0</v>
      </c>
      <c r="CG197">
        <v>0</v>
      </c>
      <c r="CM197">
        <v>0</v>
      </c>
      <c r="CN197" t="s">
        <v>3</v>
      </c>
      <c r="CO197">
        <v>0</v>
      </c>
      <c r="CP197">
        <f t="shared" si="273"/>
        <v>2252.16</v>
      </c>
      <c r="CQ197">
        <f t="shared" si="274"/>
        <v>67999.993200000012</v>
      </c>
      <c r="CR197">
        <f t="shared" si="275"/>
        <v>0</v>
      </c>
      <c r="CS197">
        <f t="shared" si="276"/>
        <v>0</v>
      </c>
      <c r="CT197">
        <f t="shared" si="277"/>
        <v>0</v>
      </c>
      <c r="CU197">
        <f t="shared" si="278"/>
        <v>0</v>
      </c>
      <c r="CV197">
        <f t="shared" si="279"/>
        <v>0</v>
      </c>
      <c r="CW197">
        <f t="shared" si="280"/>
        <v>0</v>
      </c>
      <c r="CX197">
        <f t="shared" si="281"/>
        <v>0</v>
      </c>
      <c r="CY197">
        <f t="shared" si="282"/>
        <v>0</v>
      </c>
      <c r="CZ197">
        <f t="shared" si="283"/>
        <v>0</v>
      </c>
      <c r="DC197" t="s">
        <v>3</v>
      </c>
      <c r="DD197" t="s">
        <v>3</v>
      </c>
      <c r="DE197" t="s">
        <v>3</v>
      </c>
      <c r="DF197" t="s">
        <v>3</v>
      </c>
      <c r="DG197" t="s">
        <v>3</v>
      </c>
      <c r="DH197" t="s">
        <v>3</v>
      </c>
      <c r="DI197" t="s">
        <v>3</v>
      </c>
      <c r="DJ197" t="s">
        <v>3</v>
      </c>
      <c r="DK197" t="s">
        <v>3</v>
      </c>
      <c r="DL197" t="s">
        <v>3</v>
      </c>
      <c r="DM197" t="s">
        <v>3</v>
      </c>
      <c r="DN197">
        <v>0</v>
      </c>
      <c r="DO197">
        <v>0</v>
      </c>
      <c r="DP197">
        <v>1</v>
      </c>
      <c r="DQ197">
        <v>1</v>
      </c>
      <c r="DU197">
        <v>1009</v>
      </c>
      <c r="DV197" t="s">
        <v>15</v>
      </c>
      <c r="DW197" t="s">
        <v>15</v>
      </c>
      <c r="DX197">
        <v>1000</v>
      </c>
      <c r="DZ197" t="s">
        <v>3</v>
      </c>
      <c r="EA197" t="s">
        <v>3</v>
      </c>
      <c r="EB197" t="s">
        <v>3</v>
      </c>
      <c r="EC197" t="s">
        <v>3</v>
      </c>
      <c r="EE197">
        <v>48890661</v>
      </c>
      <c r="EF197">
        <v>26</v>
      </c>
      <c r="EG197" t="s">
        <v>45</v>
      </c>
      <c r="EH197">
        <v>0</v>
      </c>
      <c r="EI197" t="s">
        <v>3</v>
      </c>
      <c r="EJ197">
        <v>1</v>
      </c>
      <c r="EK197">
        <v>500001</v>
      </c>
      <c r="EL197" t="s">
        <v>124</v>
      </c>
      <c r="EM197" t="s">
        <v>125</v>
      </c>
      <c r="EO197" t="s">
        <v>3</v>
      </c>
      <c r="EQ197">
        <v>0</v>
      </c>
      <c r="ER197">
        <v>7112.97</v>
      </c>
      <c r="ES197">
        <v>7112.97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5</v>
      </c>
      <c r="FC197">
        <v>0</v>
      </c>
      <c r="FD197">
        <v>18</v>
      </c>
      <c r="FF197">
        <v>68000</v>
      </c>
      <c r="FQ197">
        <v>0</v>
      </c>
      <c r="FR197">
        <f t="shared" si="284"/>
        <v>0</v>
      </c>
      <c r="FS197">
        <v>0</v>
      </c>
      <c r="FX197">
        <v>0</v>
      </c>
      <c r="FY197">
        <v>0</v>
      </c>
      <c r="GA197" t="s">
        <v>436</v>
      </c>
      <c r="GD197">
        <v>1</v>
      </c>
      <c r="GF197">
        <v>2137900093</v>
      </c>
      <c r="GG197">
        <v>2</v>
      </c>
      <c r="GH197">
        <v>3</v>
      </c>
      <c r="GI197">
        <v>4</v>
      </c>
      <c r="GJ197">
        <v>0</v>
      </c>
      <c r="GK197">
        <v>0</v>
      </c>
      <c r="GL197">
        <f t="shared" si="285"/>
        <v>0</v>
      </c>
      <c r="GM197">
        <f t="shared" si="286"/>
        <v>2252.16</v>
      </c>
      <c r="GN197">
        <f t="shared" si="287"/>
        <v>2252.16</v>
      </c>
      <c r="GO197">
        <f t="shared" si="288"/>
        <v>0</v>
      </c>
      <c r="GP197">
        <f t="shared" si="289"/>
        <v>0</v>
      </c>
      <c r="GR197">
        <v>1</v>
      </c>
      <c r="GS197">
        <v>1</v>
      </c>
      <c r="GT197">
        <v>0</v>
      </c>
      <c r="GU197" t="s">
        <v>3</v>
      </c>
      <c r="GV197">
        <f t="shared" si="290"/>
        <v>0</v>
      </c>
      <c r="GW197">
        <v>1</v>
      </c>
      <c r="GX197">
        <f t="shared" si="291"/>
        <v>0</v>
      </c>
      <c r="HA197">
        <v>0</v>
      </c>
      <c r="HB197">
        <v>0</v>
      </c>
      <c r="HC197">
        <f t="shared" si="292"/>
        <v>0</v>
      </c>
      <c r="HE197" t="s">
        <v>127</v>
      </c>
      <c r="HF197" t="s">
        <v>127</v>
      </c>
      <c r="HM197" t="s">
        <v>3</v>
      </c>
      <c r="HN197" t="s">
        <v>3</v>
      </c>
      <c r="HO197" t="s">
        <v>3</v>
      </c>
      <c r="HP197" t="s">
        <v>3</v>
      </c>
      <c r="HQ197" t="s">
        <v>3</v>
      </c>
      <c r="IK197">
        <v>0</v>
      </c>
    </row>
    <row r="198" spans="1:245" x14ac:dyDescent="0.2">
      <c r="A198">
        <v>17</v>
      </c>
      <c r="B198">
        <v>1</v>
      </c>
      <c r="E198" t="s">
        <v>564</v>
      </c>
      <c r="F198" t="s">
        <v>424</v>
      </c>
      <c r="G198" t="s">
        <v>425</v>
      </c>
      <c r="H198" t="s">
        <v>15</v>
      </c>
      <c r="I198">
        <v>4.0867199999999999E-2</v>
      </c>
      <c r="J198">
        <v>0</v>
      </c>
      <c r="K198">
        <v>4.0867199999999999E-2</v>
      </c>
      <c r="O198">
        <f t="shared" si="258"/>
        <v>2928.79</v>
      </c>
      <c r="P198">
        <f t="shared" si="259"/>
        <v>2928.79</v>
      </c>
      <c r="Q198">
        <f t="shared" si="260"/>
        <v>0</v>
      </c>
      <c r="R198">
        <f t="shared" si="261"/>
        <v>0</v>
      </c>
      <c r="S198">
        <f t="shared" si="262"/>
        <v>0</v>
      </c>
      <c r="T198">
        <f t="shared" si="263"/>
        <v>0</v>
      </c>
      <c r="U198">
        <f t="shared" si="264"/>
        <v>0</v>
      </c>
      <c r="V198">
        <f t="shared" si="265"/>
        <v>0</v>
      </c>
      <c r="W198">
        <f t="shared" si="266"/>
        <v>0</v>
      </c>
      <c r="X198">
        <f t="shared" si="267"/>
        <v>0</v>
      </c>
      <c r="Y198">
        <f t="shared" si="268"/>
        <v>0</v>
      </c>
      <c r="AA198">
        <v>60075934</v>
      </c>
      <c r="AB198">
        <f t="shared" si="269"/>
        <v>7496.44</v>
      </c>
      <c r="AC198">
        <f t="shared" si="270"/>
        <v>7496.44</v>
      </c>
      <c r="AD198">
        <f>ROUND((((ET198)-(EU198))+AE198),2)</f>
        <v>0</v>
      </c>
      <c r="AE198">
        <f t="shared" si="299"/>
        <v>0</v>
      </c>
      <c r="AF198">
        <f t="shared" si="299"/>
        <v>0</v>
      </c>
      <c r="AG198">
        <f t="shared" si="271"/>
        <v>0</v>
      </c>
      <c r="AH198">
        <f t="shared" si="300"/>
        <v>0</v>
      </c>
      <c r="AI198">
        <f t="shared" si="300"/>
        <v>0</v>
      </c>
      <c r="AJ198">
        <f t="shared" si="272"/>
        <v>0</v>
      </c>
      <c r="AK198">
        <v>7496.44</v>
      </c>
      <c r="AL198">
        <v>7496.44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1</v>
      </c>
      <c r="AW198">
        <v>1</v>
      </c>
      <c r="AZ198">
        <v>1</v>
      </c>
      <c r="BA198">
        <v>1</v>
      </c>
      <c r="BB198">
        <v>1</v>
      </c>
      <c r="BC198">
        <v>9.56</v>
      </c>
      <c r="BD198" t="s">
        <v>3</v>
      </c>
      <c r="BE198" t="s">
        <v>3</v>
      </c>
      <c r="BF198" t="s">
        <v>3</v>
      </c>
      <c r="BG198" t="s">
        <v>3</v>
      </c>
      <c r="BH198">
        <v>3</v>
      </c>
      <c r="BI198">
        <v>1</v>
      </c>
      <c r="BJ198" t="s">
        <v>426</v>
      </c>
      <c r="BM198">
        <v>500001</v>
      </c>
      <c r="BN198">
        <v>0</v>
      </c>
      <c r="BO198" t="s">
        <v>17</v>
      </c>
      <c r="BP198">
        <v>1</v>
      </c>
      <c r="BQ198">
        <v>26</v>
      </c>
      <c r="BR198">
        <v>0</v>
      </c>
      <c r="BS198">
        <v>1</v>
      </c>
      <c r="BT198">
        <v>1</v>
      </c>
      <c r="BU198">
        <v>1</v>
      </c>
      <c r="BV198">
        <v>1</v>
      </c>
      <c r="BW198">
        <v>1</v>
      </c>
      <c r="BX198">
        <v>1</v>
      </c>
      <c r="BY198" t="s">
        <v>3</v>
      </c>
      <c r="BZ198">
        <v>0</v>
      </c>
      <c r="CA198">
        <v>0</v>
      </c>
      <c r="CB198" t="s">
        <v>3</v>
      </c>
      <c r="CE198">
        <v>0</v>
      </c>
      <c r="CF198">
        <v>0</v>
      </c>
      <c r="CG198">
        <v>0</v>
      </c>
      <c r="CM198">
        <v>0</v>
      </c>
      <c r="CN198" t="s">
        <v>3</v>
      </c>
      <c r="CO198">
        <v>0</v>
      </c>
      <c r="CP198">
        <f t="shared" si="273"/>
        <v>2928.79</v>
      </c>
      <c r="CQ198">
        <f t="shared" si="274"/>
        <v>71665.966400000005</v>
      </c>
      <c r="CR198">
        <f t="shared" si="275"/>
        <v>0</v>
      </c>
      <c r="CS198">
        <f t="shared" si="276"/>
        <v>0</v>
      </c>
      <c r="CT198">
        <f t="shared" si="277"/>
        <v>0</v>
      </c>
      <c r="CU198">
        <f t="shared" si="278"/>
        <v>0</v>
      </c>
      <c r="CV198">
        <f t="shared" si="279"/>
        <v>0</v>
      </c>
      <c r="CW198">
        <f t="shared" si="280"/>
        <v>0</v>
      </c>
      <c r="CX198">
        <f t="shared" si="281"/>
        <v>0</v>
      </c>
      <c r="CY198">
        <f t="shared" si="282"/>
        <v>0</v>
      </c>
      <c r="CZ198">
        <f t="shared" si="283"/>
        <v>0</v>
      </c>
      <c r="DC198" t="s">
        <v>3</v>
      </c>
      <c r="DD198" t="s">
        <v>3</v>
      </c>
      <c r="DE198" t="s">
        <v>3</v>
      </c>
      <c r="DF198" t="s">
        <v>3</v>
      </c>
      <c r="DG198" t="s">
        <v>3</v>
      </c>
      <c r="DH198" t="s">
        <v>3</v>
      </c>
      <c r="DI198" t="s">
        <v>3</v>
      </c>
      <c r="DJ198" t="s">
        <v>3</v>
      </c>
      <c r="DK198" t="s">
        <v>3</v>
      </c>
      <c r="DL198" t="s">
        <v>3</v>
      </c>
      <c r="DM198" t="s">
        <v>3</v>
      </c>
      <c r="DN198">
        <v>0</v>
      </c>
      <c r="DO198">
        <v>0</v>
      </c>
      <c r="DP198">
        <v>1</v>
      </c>
      <c r="DQ198">
        <v>1</v>
      </c>
      <c r="DU198">
        <v>1009</v>
      </c>
      <c r="DV198" t="s">
        <v>15</v>
      </c>
      <c r="DW198" t="s">
        <v>15</v>
      </c>
      <c r="DX198">
        <v>1000</v>
      </c>
      <c r="DZ198" t="s">
        <v>3</v>
      </c>
      <c r="EA198" t="s">
        <v>3</v>
      </c>
      <c r="EB198" t="s">
        <v>3</v>
      </c>
      <c r="EC198" t="s">
        <v>3</v>
      </c>
      <c r="EE198">
        <v>48890661</v>
      </c>
      <c r="EF198">
        <v>26</v>
      </c>
      <c r="EG198" t="s">
        <v>45</v>
      </c>
      <c r="EH198">
        <v>0</v>
      </c>
      <c r="EI198" t="s">
        <v>3</v>
      </c>
      <c r="EJ198">
        <v>1</v>
      </c>
      <c r="EK198">
        <v>500001</v>
      </c>
      <c r="EL198" t="s">
        <v>124</v>
      </c>
      <c r="EM198" t="s">
        <v>125</v>
      </c>
      <c r="EO198" t="s">
        <v>3</v>
      </c>
      <c r="EQ198">
        <v>0</v>
      </c>
      <c r="ER198">
        <v>7496.44</v>
      </c>
      <c r="ES198">
        <v>7496.44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5</v>
      </c>
      <c r="FC198">
        <v>0</v>
      </c>
      <c r="FD198">
        <v>18</v>
      </c>
      <c r="FF198">
        <v>71666</v>
      </c>
      <c r="FQ198">
        <v>0</v>
      </c>
      <c r="FR198">
        <f t="shared" si="284"/>
        <v>0</v>
      </c>
      <c r="FS198">
        <v>0</v>
      </c>
      <c r="FX198">
        <v>0</v>
      </c>
      <c r="FY198">
        <v>0</v>
      </c>
      <c r="GA198" t="s">
        <v>427</v>
      </c>
      <c r="GD198">
        <v>1</v>
      </c>
      <c r="GF198">
        <v>2121959860</v>
      </c>
      <c r="GG198">
        <v>2</v>
      </c>
      <c r="GH198">
        <v>3</v>
      </c>
      <c r="GI198">
        <v>4</v>
      </c>
      <c r="GJ198">
        <v>0</v>
      </c>
      <c r="GK198">
        <v>0</v>
      </c>
      <c r="GL198">
        <f t="shared" si="285"/>
        <v>0</v>
      </c>
      <c r="GM198">
        <f t="shared" si="286"/>
        <v>2928.79</v>
      </c>
      <c r="GN198">
        <f t="shared" si="287"/>
        <v>2928.79</v>
      </c>
      <c r="GO198">
        <f t="shared" si="288"/>
        <v>0</v>
      </c>
      <c r="GP198">
        <f t="shared" si="289"/>
        <v>0</v>
      </c>
      <c r="GR198">
        <v>1</v>
      </c>
      <c r="GS198">
        <v>1</v>
      </c>
      <c r="GT198">
        <v>0</v>
      </c>
      <c r="GU198" t="s">
        <v>3</v>
      </c>
      <c r="GV198">
        <f t="shared" si="290"/>
        <v>0</v>
      </c>
      <c r="GW198">
        <v>1</v>
      </c>
      <c r="GX198">
        <f t="shared" si="291"/>
        <v>0</v>
      </c>
      <c r="HA198">
        <v>0</v>
      </c>
      <c r="HB198">
        <v>0</v>
      </c>
      <c r="HC198">
        <f t="shared" si="292"/>
        <v>0</v>
      </c>
      <c r="HE198" t="s">
        <v>127</v>
      </c>
      <c r="HF198" t="s">
        <v>127</v>
      </c>
      <c r="HM198" t="s">
        <v>3</v>
      </c>
      <c r="HN198" t="s">
        <v>3</v>
      </c>
      <c r="HO198" t="s">
        <v>3</v>
      </c>
      <c r="HP198" t="s">
        <v>3</v>
      </c>
      <c r="HQ198" t="s">
        <v>3</v>
      </c>
      <c r="IK198">
        <v>0</v>
      </c>
    </row>
    <row r="199" spans="1:245" x14ac:dyDescent="0.2">
      <c r="A199">
        <v>17</v>
      </c>
      <c r="B199">
        <v>1</v>
      </c>
      <c r="C199">
        <f>ROW(SmtRes!A983)</f>
        <v>983</v>
      </c>
      <c r="D199">
        <f>ROW(EtalonRes!A983)</f>
        <v>983</v>
      </c>
      <c r="E199" t="s">
        <v>565</v>
      </c>
      <c r="F199" t="s">
        <v>479</v>
      </c>
      <c r="G199" t="s">
        <v>566</v>
      </c>
      <c r="H199" t="s">
        <v>15</v>
      </c>
      <c r="I199">
        <v>0.15759999999999999</v>
      </c>
      <c r="J199">
        <v>0</v>
      </c>
      <c r="K199">
        <v>0.15759999999999999</v>
      </c>
      <c r="O199">
        <f t="shared" si="258"/>
        <v>10627.98</v>
      </c>
      <c r="P199">
        <f t="shared" si="259"/>
        <v>569.29</v>
      </c>
      <c r="Q199">
        <f t="shared" si="260"/>
        <v>268.12</v>
      </c>
      <c r="R199">
        <f t="shared" si="261"/>
        <v>37.5</v>
      </c>
      <c r="S199">
        <f t="shared" si="262"/>
        <v>9790.57</v>
      </c>
      <c r="T199">
        <f t="shared" si="263"/>
        <v>0</v>
      </c>
      <c r="U199">
        <f t="shared" si="264"/>
        <v>22.695507139999993</v>
      </c>
      <c r="V199">
        <f t="shared" si="265"/>
        <v>6.4612059999999985E-2</v>
      </c>
      <c r="W199">
        <f t="shared" si="266"/>
        <v>0</v>
      </c>
      <c r="X199">
        <f t="shared" si="267"/>
        <v>9140.11</v>
      </c>
      <c r="Y199">
        <f t="shared" si="268"/>
        <v>6093.4</v>
      </c>
      <c r="AA199">
        <v>60075934</v>
      </c>
      <c r="AB199">
        <f t="shared" si="269"/>
        <v>1766.34</v>
      </c>
      <c r="AC199">
        <f t="shared" si="270"/>
        <v>377.85</v>
      </c>
      <c r="AD199">
        <f>ROUND((((((ET199*1.15)*1.15))-(((EU199*1.15)*1.15)))+AE199),2)</f>
        <v>119.64</v>
      </c>
      <c r="AE199">
        <f>ROUND(((((EU199*1.15)*1.1)*1.15)),2)</f>
        <v>4.8600000000000003</v>
      </c>
      <c r="AF199">
        <f>ROUND(((((EV199*1.15)*1.1)*1.15)),2)</f>
        <v>1268.8499999999999</v>
      </c>
      <c r="AG199">
        <f t="shared" si="271"/>
        <v>0</v>
      </c>
      <c r="AH199">
        <f>(((EW199*1.15)*1.15))</f>
        <v>144.00702499999997</v>
      </c>
      <c r="AI199">
        <f>(((EX199*1.15)*1.15))</f>
        <v>0.40997499999999992</v>
      </c>
      <c r="AJ199">
        <f t="shared" si="272"/>
        <v>0</v>
      </c>
      <c r="AK199">
        <v>1340.19</v>
      </c>
      <c r="AL199">
        <v>377.85</v>
      </c>
      <c r="AM199">
        <v>90.13</v>
      </c>
      <c r="AN199">
        <v>3.34</v>
      </c>
      <c r="AO199">
        <v>872.21</v>
      </c>
      <c r="AP199">
        <v>0</v>
      </c>
      <c r="AQ199">
        <v>108.89</v>
      </c>
      <c r="AR199">
        <v>0.31</v>
      </c>
      <c r="AS199">
        <v>0</v>
      </c>
      <c r="AT199">
        <v>93</v>
      </c>
      <c r="AU199">
        <v>62</v>
      </c>
      <c r="AV199">
        <v>1</v>
      </c>
      <c r="AW199">
        <v>1</v>
      </c>
      <c r="AZ199">
        <v>1</v>
      </c>
      <c r="BA199">
        <v>48.96</v>
      </c>
      <c r="BB199">
        <v>14.22</v>
      </c>
      <c r="BC199">
        <v>9.56</v>
      </c>
      <c r="BD199" t="s">
        <v>3</v>
      </c>
      <c r="BE199" t="s">
        <v>3</v>
      </c>
      <c r="BF199" t="s">
        <v>3</v>
      </c>
      <c r="BG199" t="s">
        <v>3</v>
      </c>
      <c r="BH199">
        <v>0</v>
      </c>
      <c r="BI199">
        <v>1</v>
      </c>
      <c r="BJ199" t="s">
        <v>481</v>
      </c>
      <c r="BM199">
        <v>9001</v>
      </c>
      <c r="BN199">
        <v>0</v>
      </c>
      <c r="BO199" t="s">
        <v>17</v>
      </c>
      <c r="BP199">
        <v>1</v>
      </c>
      <c r="BQ199">
        <v>2</v>
      </c>
      <c r="BR199">
        <v>0</v>
      </c>
      <c r="BS199">
        <v>48.96</v>
      </c>
      <c r="BT199">
        <v>1</v>
      </c>
      <c r="BU199">
        <v>1</v>
      </c>
      <c r="BV199">
        <v>1</v>
      </c>
      <c r="BW199">
        <v>1</v>
      </c>
      <c r="BX199">
        <v>1</v>
      </c>
      <c r="BY199" t="s">
        <v>3</v>
      </c>
      <c r="BZ199">
        <v>93</v>
      </c>
      <c r="CA199">
        <v>62</v>
      </c>
      <c r="CB199" t="s">
        <v>3</v>
      </c>
      <c r="CE199">
        <v>0</v>
      </c>
      <c r="CF199">
        <v>0</v>
      </c>
      <c r="CG199">
        <v>0</v>
      </c>
      <c r="CM199">
        <v>0</v>
      </c>
      <c r="CN199" t="s">
        <v>1083</v>
      </c>
      <c r="CO199">
        <v>0</v>
      </c>
      <c r="CP199">
        <f t="shared" si="273"/>
        <v>10627.98</v>
      </c>
      <c r="CQ199">
        <f t="shared" si="274"/>
        <v>3612.2460000000005</v>
      </c>
      <c r="CR199">
        <f t="shared" si="275"/>
        <v>1701.2808</v>
      </c>
      <c r="CS199">
        <f t="shared" si="276"/>
        <v>237.94560000000001</v>
      </c>
      <c r="CT199">
        <f t="shared" si="277"/>
        <v>62122.895999999993</v>
      </c>
      <c r="CU199">
        <f t="shared" si="278"/>
        <v>0</v>
      </c>
      <c r="CV199">
        <f t="shared" si="279"/>
        <v>144.00702499999997</v>
      </c>
      <c r="CW199">
        <f t="shared" si="280"/>
        <v>0.40997499999999992</v>
      </c>
      <c r="CX199">
        <f t="shared" si="281"/>
        <v>0</v>
      </c>
      <c r="CY199">
        <f t="shared" si="282"/>
        <v>9140.1051000000007</v>
      </c>
      <c r="CZ199">
        <f t="shared" si="283"/>
        <v>6093.4033999999992</v>
      </c>
      <c r="DC199" t="s">
        <v>3</v>
      </c>
      <c r="DD199" t="s">
        <v>3</v>
      </c>
      <c r="DE199" t="s">
        <v>93</v>
      </c>
      <c r="DF199" t="s">
        <v>117</v>
      </c>
      <c r="DG199" t="s">
        <v>117</v>
      </c>
      <c r="DH199" t="s">
        <v>3</v>
      </c>
      <c r="DI199" t="s">
        <v>93</v>
      </c>
      <c r="DJ199" t="s">
        <v>93</v>
      </c>
      <c r="DK199" t="s">
        <v>3</v>
      </c>
      <c r="DL199" t="s">
        <v>3</v>
      </c>
      <c r="DM199" t="s">
        <v>3</v>
      </c>
      <c r="DN199">
        <v>0</v>
      </c>
      <c r="DO199">
        <v>0</v>
      </c>
      <c r="DP199">
        <v>1</v>
      </c>
      <c r="DQ199">
        <v>1</v>
      </c>
      <c r="DU199">
        <v>1009</v>
      </c>
      <c r="DV199" t="s">
        <v>15</v>
      </c>
      <c r="DW199" t="s">
        <v>15</v>
      </c>
      <c r="DX199">
        <v>1000</v>
      </c>
      <c r="DZ199" t="s">
        <v>3</v>
      </c>
      <c r="EA199" t="s">
        <v>3</v>
      </c>
      <c r="EB199" t="s">
        <v>3</v>
      </c>
      <c r="EC199" t="s">
        <v>3</v>
      </c>
      <c r="EE199">
        <v>48890727</v>
      </c>
      <c r="EF199">
        <v>2</v>
      </c>
      <c r="EG199" t="s">
        <v>21</v>
      </c>
      <c r="EH199">
        <v>9</v>
      </c>
      <c r="EI199" t="s">
        <v>22</v>
      </c>
      <c r="EJ199">
        <v>1</v>
      </c>
      <c r="EK199">
        <v>9001</v>
      </c>
      <c r="EL199" t="s">
        <v>22</v>
      </c>
      <c r="EM199" t="s">
        <v>23</v>
      </c>
      <c r="EO199" t="s">
        <v>118</v>
      </c>
      <c r="EQ199">
        <v>768</v>
      </c>
      <c r="ER199">
        <v>1340.19</v>
      </c>
      <c r="ES199">
        <v>377.85</v>
      </c>
      <c r="ET199">
        <v>90.13</v>
      </c>
      <c r="EU199">
        <v>3.34</v>
      </c>
      <c r="EV199">
        <v>872.21</v>
      </c>
      <c r="EW199">
        <v>108.89</v>
      </c>
      <c r="EX199">
        <v>0.31</v>
      </c>
      <c r="EY199">
        <v>0</v>
      </c>
      <c r="FQ199">
        <v>0</v>
      </c>
      <c r="FR199">
        <f t="shared" si="284"/>
        <v>0</v>
      </c>
      <c r="FS199">
        <v>0</v>
      </c>
      <c r="FX199">
        <v>93</v>
      </c>
      <c r="FY199">
        <v>62</v>
      </c>
      <c r="GA199" t="s">
        <v>3</v>
      </c>
      <c r="GD199">
        <v>1</v>
      </c>
      <c r="GF199">
        <v>-236075413</v>
      </c>
      <c r="GG199">
        <v>2</v>
      </c>
      <c r="GH199">
        <v>1</v>
      </c>
      <c r="GI199">
        <v>4</v>
      </c>
      <c r="GJ199">
        <v>0</v>
      </c>
      <c r="GK199">
        <v>0</v>
      </c>
      <c r="GL199">
        <f t="shared" si="285"/>
        <v>0</v>
      </c>
      <c r="GM199">
        <f t="shared" si="286"/>
        <v>25861.49</v>
      </c>
      <c r="GN199">
        <f t="shared" si="287"/>
        <v>25861.49</v>
      </c>
      <c r="GO199">
        <f t="shared" si="288"/>
        <v>0</v>
      </c>
      <c r="GP199">
        <f t="shared" si="289"/>
        <v>0</v>
      </c>
      <c r="GR199">
        <v>0</v>
      </c>
      <c r="GS199">
        <v>3</v>
      </c>
      <c r="GT199">
        <v>0</v>
      </c>
      <c r="GU199" t="s">
        <v>3</v>
      </c>
      <c r="GV199">
        <f t="shared" si="290"/>
        <v>0</v>
      </c>
      <c r="GW199">
        <v>1</v>
      </c>
      <c r="GX199">
        <f t="shared" si="291"/>
        <v>0</v>
      </c>
      <c r="HA199">
        <v>0</v>
      </c>
      <c r="HB199">
        <v>0</v>
      </c>
      <c r="HC199">
        <f t="shared" si="292"/>
        <v>0</v>
      </c>
      <c r="HE199" t="s">
        <v>3</v>
      </c>
      <c r="HF199" t="s">
        <v>3</v>
      </c>
      <c r="HM199" t="s">
        <v>3</v>
      </c>
      <c r="HN199" t="s">
        <v>3</v>
      </c>
      <c r="HO199" t="s">
        <v>3</v>
      </c>
      <c r="HP199" t="s">
        <v>3</v>
      </c>
      <c r="HQ199" t="s">
        <v>3</v>
      </c>
      <c r="IK199">
        <v>0</v>
      </c>
    </row>
    <row r="200" spans="1:245" x14ac:dyDescent="0.2">
      <c r="A200">
        <v>17</v>
      </c>
      <c r="B200">
        <v>1</v>
      </c>
      <c r="C200">
        <f>ROW(SmtRes!A996)</f>
        <v>996</v>
      </c>
      <c r="D200">
        <f>ROW(EtalonRes!A996)</f>
        <v>996</v>
      </c>
      <c r="E200" t="s">
        <v>567</v>
      </c>
      <c r="F200" t="s">
        <v>465</v>
      </c>
      <c r="G200" t="s">
        <v>568</v>
      </c>
      <c r="H200" t="s">
        <v>15</v>
      </c>
      <c r="I200">
        <v>0.18759999999999999</v>
      </c>
      <c r="J200">
        <v>0</v>
      </c>
      <c r="K200">
        <v>0.18759999999999999</v>
      </c>
      <c r="O200">
        <f t="shared" si="258"/>
        <v>22440.91</v>
      </c>
      <c r="P200">
        <f t="shared" si="259"/>
        <v>404.51</v>
      </c>
      <c r="Q200">
        <f t="shared" si="260"/>
        <v>7445.37</v>
      </c>
      <c r="R200">
        <f t="shared" si="261"/>
        <v>241.2</v>
      </c>
      <c r="S200">
        <f t="shared" si="262"/>
        <v>14591.03</v>
      </c>
      <c r="T200">
        <f t="shared" si="263"/>
        <v>0</v>
      </c>
      <c r="U200">
        <f t="shared" si="264"/>
        <v>32.253129999999992</v>
      </c>
      <c r="V200">
        <f t="shared" si="265"/>
        <v>0.44658179999999992</v>
      </c>
      <c r="W200">
        <f t="shared" si="266"/>
        <v>0</v>
      </c>
      <c r="X200">
        <f t="shared" si="267"/>
        <v>13349.01</v>
      </c>
      <c r="Y200">
        <f t="shared" si="268"/>
        <v>6674.5</v>
      </c>
      <c r="AA200">
        <v>60075934</v>
      </c>
      <c r="AB200">
        <f t="shared" si="269"/>
        <v>4605.1000000000004</v>
      </c>
      <c r="AC200">
        <f t="shared" si="270"/>
        <v>225.55</v>
      </c>
      <c r="AD200">
        <f>ROUND((((((ET200*1.15)*1.15))-(((EU200*1.15)*1.15)))+AE200),2)</f>
        <v>2790.96</v>
      </c>
      <c r="AE200">
        <f>ROUND(((((EU200*1.15)*1.1)*1.15)),2)</f>
        <v>26.26</v>
      </c>
      <c r="AF200">
        <f>ROUND(((((EV200*1.15)*1.1)*1.15)),2)</f>
        <v>1588.59</v>
      </c>
      <c r="AG200">
        <f t="shared" si="271"/>
        <v>0</v>
      </c>
      <c r="AH200">
        <f>(((EW200*1.15)*1.15))</f>
        <v>171.92499999999998</v>
      </c>
      <c r="AI200">
        <f>(((EX200*1.15)*1.15))</f>
        <v>2.3804999999999996</v>
      </c>
      <c r="AJ200">
        <f t="shared" si="272"/>
        <v>0</v>
      </c>
      <c r="AK200">
        <v>3426.11</v>
      </c>
      <c r="AL200">
        <v>225.55</v>
      </c>
      <c r="AM200">
        <v>2108.56</v>
      </c>
      <c r="AN200">
        <v>18.05</v>
      </c>
      <c r="AO200">
        <v>1092</v>
      </c>
      <c r="AP200">
        <v>0</v>
      </c>
      <c r="AQ200">
        <v>130</v>
      </c>
      <c r="AR200">
        <v>1.8</v>
      </c>
      <c r="AS200">
        <v>0</v>
      </c>
      <c r="AT200">
        <v>90</v>
      </c>
      <c r="AU200">
        <v>45</v>
      </c>
      <c r="AV200">
        <v>1</v>
      </c>
      <c r="AW200">
        <v>1</v>
      </c>
      <c r="AZ200">
        <v>1</v>
      </c>
      <c r="BA200">
        <v>48.96</v>
      </c>
      <c r="BB200">
        <v>14.22</v>
      </c>
      <c r="BC200">
        <v>9.56</v>
      </c>
      <c r="BD200" t="s">
        <v>3</v>
      </c>
      <c r="BE200" t="s">
        <v>3</v>
      </c>
      <c r="BF200" t="s">
        <v>3</v>
      </c>
      <c r="BG200" t="s">
        <v>3</v>
      </c>
      <c r="BH200">
        <v>0</v>
      </c>
      <c r="BI200">
        <v>2</v>
      </c>
      <c r="BJ200" t="s">
        <v>467</v>
      </c>
      <c r="BM200">
        <v>138001</v>
      </c>
      <c r="BN200">
        <v>0</v>
      </c>
      <c r="BO200" t="s">
        <v>17</v>
      </c>
      <c r="BP200">
        <v>1</v>
      </c>
      <c r="BQ200">
        <v>26</v>
      </c>
      <c r="BR200">
        <v>0</v>
      </c>
      <c r="BS200">
        <v>48.96</v>
      </c>
      <c r="BT200">
        <v>1</v>
      </c>
      <c r="BU200">
        <v>1</v>
      </c>
      <c r="BV200">
        <v>1</v>
      </c>
      <c r="BW200">
        <v>1</v>
      </c>
      <c r="BX200">
        <v>1</v>
      </c>
      <c r="BY200" t="s">
        <v>3</v>
      </c>
      <c r="BZ200">
        <v>90</v>
      </c>
      <c r="CA200">
        <v>45</v>
      </c>
      <c r="CB200" t="s">
        <v>3</v>
      </c>
      <c r="CE200">
        <v>0</v>
      </c>
      <c r="CF200">
        <v>0</v>
      </c>
      <c r="CG200">
        <v>0</v>
      </c>
      <c r="CM200">
        <v>0</v>
      </c>
      <c r="CN200" t="s">
        <v>1083</v>
      </c>
      <c r="CO200">
        <v>0</v>
      </c>
      <c r="CP200">
        <f t="shared" si="273"/>
        <v>22440.91</v>
      </c>
      <c r="CQ200">
        <f t="shared" si="274"/>
        <v>2156.2580000000003</v>
      </c>
      <c r="CR200">
        <f t="shared" si="275"/>
        <v>39687.451200000003</v>
      </c>
      <c r="CS200">
        <f t="shared" si="276"/>
        <v>1285.6896000000002</v>
      </c>
      <c r="CT200">
        <f t="shared" si="277"/>
        <v>77777.366399999999</v>
      </c>
      <c r="CU200">
        <f t="shared" si="278"/>
        <v>0</v>
      </c>
      <c r="CV200">
        <f t="shared" si="279"/>
        <v>171.92499999999998</v>
      </c>
      <c r="CW200">
        <f t="shared" si="280"/>
        <v>2.3804999999999996</v>
      </c>
      <c r="CX200">
        <f t="shared" si="281"/>
        <v>0</v>
      </c>
      <c r="CY200">
        <f t="shared" si="282"/>
        <v>13349.007000000001</v>
      </c>
      <c r="CZ200">
        <f t="shared" si="283"/>
        <v>6674.5035000000007</v>
      </c>
      <c r="DC200" t="s">
        <v>3</v>
      </c>
      <c r="DD200" t="s">
        <v>3</v>
      </c>
      <c r="DE200" t="s">
        <v>93</v>
      </c>
      <c r="DF200" t="s">
        <v>117</v>
      </c>
      <c r="DG200" t="s">
        <v>117</v>
      </c>
      <c r="DH200" t="s">
        <v>3</v>
      </c>
      <c r="DI200" t="s">
        <v>93</v>
      </c>
      <c r="DJ200" t="s">
        <v>93</v>
      </c>
      <c r="DK200" t="s">
        <v>3</v>
      </c>
      <c r="DL200" t="s">
        <v>3</v>
      </c>
      <c r="DM200" t="s">
        <v>3</v>
      </c>
      <c r="DN200">
        <v>0</v>
      </c>
      <c r="DO200">
        <v>0</v>
      </c>
      <c r="DP200">
        <v>1</v>
      </c>
      <c r="DQ200">
        <v>1</v>
      </c>
      <c r="DU200">
        <v>1009</v>
      </c>
      <c r="DV200" t="s">
        <v>15</v>
      </c>
      <c r="DW200" t="s">
        <v>15</v>
      </c>
      <c r="DX200">
        <v>1000</v>
      </c>
      <c r="DZ200" t="s">
        <v>3</v>
      </c>
      <c r="EA200" t="s">
        <v>3</v>
      </c>
      <c r="EB200" t="s">
        <v>3</v>
      </c>
      <c r="EC200" t="s">
        <v>3</v>
      </c>
      <c r="EE200">
        <v>48890648</v>
      </c>
      <c r="EF200">
        <v>26</v>
      </c>
      <c r="EG200" t="s">
        <v>45</v>
      </c>
      <c r="EH200">
        <v>80</v>
      </c>
      <c r="EI200" t="s">
        <v>379</v>
      </c>
      <c r="EJ200">
        <v>2</v>
      </c>
      <c r="EK200">
        <v>138001</v>
      </c>
      <c r="EL200" t="s">
        <v>379</v>
      </c>
      <c r="EM200" t="s">
        <v>380</v>
      </c>
      <c r="EO200" t="s">
        <v>118</v>
      </c>
      <c r="EQ200">
        <v>768</v>
      </c>
      <c r="ER200">
        <v>3426.11</v>
      </c>
      <c r="ES200">
        <v>225.55</v>
      </c>
      <c r="ET200">
        <v>2108.56</v>
      </c>
      <c r="EU200">
        <v>18.05</v>
      </c>
      <c r="EV200">
        <v>1092</v>
      </c>
      <c r="EW200">
        <v>130</v>
      </c>
      <c r="EX200">
        <v>1.8</v>
      </c>
      <c r="EY200">
        <v>0</v>
      </c>
      <c r="FQ200">
        <v>0</v>
      </c>
      <c r="FR200">
        <f t="shared" si="284"/>
        <v>0</v>
      </c>
      <c r="FS200">
        <v>0</v>
      </c>
      <c r="FX200">
        <v>90</v>
      </c>
      <c r="FY200">
        <v>45</v>
      </c>
      <c r="GA200" t="s">
        <v>3</v>
      </c>
      <c r="GD200">
        <v>1</v>
      </c>
      <c r="GF200">
        <v>-613726792</v>
      </c>
      <c r="GG200">
        <v>2</v>
      </c>
      <c r="GH200">
        <v>1</v>
      </c>
      <c r="GI200">
        <v>4</v>
      </c>
      <c r="GJ200">
        <v>0</v>
      </c>
      <c r="GK200">
        <v>0</v>
      </c>
      <c r="GL200">
        <f t="shared" si="285"/>
        <v>0</v>
      </c>
      <c r="GM200">
        <f t="shared" si="286"/>
        <v>42464.42</v>
      </c>
      <c r="GN200">
        <f t="shared" si="287"/>
        <v>0</v>
      </c>
      <c r="GO200">
        <f t="shared" si="288"/>
        <v>42464.42</v>
      </c>
      <c r="GP200">
        <f t="shared" si="289"/>
        <v>0</v>
      </c>
      <c r="GR200">
        <v>0</v>
      </c>
      <c r="GS200">
        <v>3</v>
      </c>
      <c r="GT200">
        <v>0</v>
      </c>
      <c r="GU200" t="s">
        <v>3</v>
      </c>
      <c r="GV200">
        <f t="shared" si="290"/>
        <v>0</v>
      </c>
      <c r="GW200">
        <v>1</v>
      </c>
      <c r="GX200">
        <f t="shared" si="291"/>
        <v>0</v>
      </c>
      <c r="HA200">
        <v>0</v>
      </c>
      <c r="HB200">
        <v>0</v>
      </c>
      <c r="HC200">
        <f t="shared" si="292"/>
        <v>0</v>
      </c>
      <c r="HE200" t="s">
        <v>3</v>
      </c>
      <c r="HF200" t="s">
        <v>3</v>
      </c>
      <c r="HM200" t="s">
        <v>3</v>
      </c>
      <c r="HN200" t="s">
        <v>3</v>
      </c>
      <c r="HO200" t="s">
        <v>3</v>
      </c>
      <c r="HP200" t="s">
        <v>3</v>
      </c>
      <c r="HQ200" t="s">
        <v>3</v>
      </c>
      <c r="IK200">
        <v>0</v>
      </c>
    </row>
    <row r="201" spans="1:245" x14ac:dyDescent="0.2">
      <c r="A201">
        <v>17</v>
      </c>
      <c r="B201">
        <v>1</v>
      </c>
      <c r="E201" t="s">
        <v>569</v>
      </c>
      <c r="F201" t="s">
        <v>424</v>
      </c>
      <c r="G201" t="s">
        <v>531</v>
      </c>
      <c r="H201" t="s">
        <v>15</v>
      </c>
      <c r="I201">
        <v>2.1999999999999999E-2</v>
      </c>
      <c r="J201">
        <v>0</v>
      </c>
      <c r="K201">
        <v>2.1999999999999999E-2</v>
      </c>
      <c r="O201">
        <f t="shared" si="258"/>
        <v>1694</v>
      </c>
      <c r="P201">
        <f t="shared" si="259"/>
        <v>1694</v>
      </c>
      <c r="Q201">
        <f t="shared" si="260"/>
        <v>0</v>
      </c>
      <c r="R201">
        <f t="shared" si="261"/>
        <v>0</v>
      </c>
      <c r="S201">
        <f t="shared" si="262"/>
        <v>0</v>
      </c>
      <c r="T201">
        <f t="shared" si="263"/>
        <v>0</v>
      </c>
      <c r="U201">
        <f t="shared" si="264"/>
        <v>0</v>
      </c>
      <c r="V201">
        <f t="shared" si="265"/>
        <v>0</v>
      </c>
      <c r="W201">
        <f t="shared" si="266"/>
        <v>0</v>
      </c>
      <c r="X201">
        <f t="shared" si="267"/>
        <v>0</v>
      </c>
      <c r="Y201">
        <f t="shared" si="268"/>
        <v>0</v>
      </c>
      <c r="AA201">
        <v>60075934</v>
      </c>
      <c r="AB201">
        <f t="shared" si="269"/>
        <v>8054.39</v>
      </c>
      <c r="AC201">
        <f t="shared" si="270"/>
        <v>8054.39</v>
      </c>
      <c r="AD201">
        <f>ROUND((((ET201)-(EU201))+AE201),2)</f>
        <v>0</v>
      </c>
      <c r="AE201">
        <f t="shared" ref="AE201:AF203" si="301">ROUND((EU201),2)</f>
        <v>0</v>
      </c>
      <c r="AF201">
        <f t="shared" si="301"/>
        <v>0</v>
      </c>
      <c r="AG201">
        <f t="shared" si="271"/>
        <v>0</v>
      </c>
      <c r="AH201">
        <f t="shared" ref="AH201:AI203" si="302">(EW201)</f>
        <v>0</v>
      </c>
      <c r="AI201">
        <f t="shared" si="302"/>
        <v>0</v>
      </c>
      <c r="AJ201">
        <f t="shared" si="272"/>
        <v>0</v>
      </c>
      <c r="AK201">
        <v>8054.39</v>
      </c>
      <c r="AL201">
        <v>8054.39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1</v>
      </c>
      <c r="AW201">
        <v>1</v>
      </c>
      <c r="AZ201">
        <v>1</v>
      </c>
      <c r="BA201">
        <v>1</v>
      </c>
      <c r="BB201">
        <v>1</v>
      </c>
      <c r="BC201">
        <v>9.56</v>
      </c>
      <c r="BD201" t="s">
        <v>3</v>
      </c>
      <c r="BE201" t="s">
        <v>3</v>
      </c>
      <c r="BF201" t="s">
        <v>3</v>
      </c>
      <c r="BG201" t="s">
        <v>3</v>
      </c>
      <c r="BH201">
        <v>3</v>
      </c>
      <c r="BI201">
        <v>1</v>
      </c>
      <c r="BJ201" t="s">
        <v>426</v>
      </c>
      <c r="BM201">
        <v>500001</v>
      </c>
      <c r="BN201">
        <v>0</v>
      </c>
      <c r="BO201" t="s">
        <v>17</v>
      </c>
      <c r="BP201">
        <v>1</v>
      </c>
      <c r="BQ201">
        <v>26</v>
      </c>
      <c r="BR201">
        <v>0</v>
      </c>
      <c r="BS201">
        <v>1</v>
      </c>
      <c r="BT201">
        <v>1</v>
      </c>
      <c r="BU201">
        <v>1</v>
      </c>
      <c r="BV201">
        <v>1</v>
      </c>
      <c r="BW201">
        <v>1</v>
      </c>
      <c r="BX201">
        <v>1</v>
      </c>
      <c r="BY201" t="s">
        <v>3</v>
      </c>
      <c r="BZ201">
        <v>0</v>
      </c>
      <c r="CA201">
        <v>0</v>
      </c>
      <c r="CB201" t="s">
        <v>3</v>
      </c>
      <c r="CE201">
        <v>0</v>
      </c>
      <c r="CF201">
        <v>0</v>
      </c>
      <c r="CG201">
        <v>0</v>
      </c>
      <c r="CM201">
        <v>0</v>
      </c>
      <c r="CN201" t="s">
        <v>3</v>
      </c>
      <c r="CO201">
        <v>0</v>
      </c>
      <c r="CP201">
        <f t="shared" si="273"/>
        <v>1694</v>
      </c>
      <c r="CQ201">
        <f t="shared" si="274"/>
        <v>76999.968400000012</v>
      </c>
      <c r="CR201">
        <f t="shared" si="275"/>
        <v>0</v>
      </c>
      <c r="CS201">
        <f t="shared" si="276"/>
        <v>0</v>
      </c>
      <c r="CT201">
        <f t="shared" si="277"/>
        <v>0</v>
      </c>
      <c r="CU201">
        <f t="shared" si="278"/>
        <v>0</v>
      </c>
      <c r="CV201">
        <f t="shared" si="279"/>
        <v>0</v>
      </c>
      <c r="CW201">
        <f t="shared" si="280"/>
        <v>0</v>
      </c>
      <c r="CX201">
        <f t="shared" si="281"/>
        <v>0</v>
      </c>
      <c r="CY201">
        <f t="shared" si="282"/>
        <v>0</v>
      </c>
      <c r="CZ201">
        <f t="shared" si="283"/>
        <v>0</v>
      </c>
      <c r="DC201" t="s">
        <v>3</v>
      </c>
      <c r="DD201" t="s">
        <v>3</v>
      </c>
      <c r="DE201" t="s">
        <v>3</v>
      </c>
      <c r="DF201" t="s">
        <v>3</v>
      </c>
      <c r="DG201" t="s">
        <v>3</v>
      </c>
      <c r="DH201" t="s">
        <v>3</v>
      </c>
      <c r="DI201" t="s">
        <v>3</v>
      </c>
      <c r="DJ201" t="s">
        <v>3</v>
      </c>
      <c r="DK201" t="s">
        <v>3</v>
      </c>
      <c r="DL201" t="s">
        <v>3</v>
      </c>
      <c r="DM201" t="s">
        <v>3</v>
      </c>
      <c r="DN201">
        <v>0</v>
      </c>
      <c r="DO201">
        <v>0</v>
      </c>
      <c r="DP201">
        <v>1</v>
      </c>
      <c r="DQ201">
        <v>1</v>
      </c>
      <c r="DU201">
        <v>1009</v>
      </c>
      <c r="DV201" t="s">
        <v>15</v>
      </c>
      <c r="DW201" t="s">
        <v>15</v>
      </c>
      <c r="DX201">
        <v>1000</v>
      </c>
      <c r="DZ201" t="s">
        <v>3</v>
      </c>
      <c r="EA201" t="s">
        <v>3</v>
      </c>
      <c r="EB201" t="s">
        <v>3</v>
      </c>
      <c r="EC201" t="s">
        <v>3</v>
      </c>
      <c r="EE201">
        <v>48890661</v>
      </c>
      <c r="EF201">
        <v>26</v>
      </c>
      <c r="EG201" t="s">
        <v>45</v>
      </c>
      <c r="EH201">
        <v>0</v>
      </c>
      <c r="EI201" t="s">
        <v>3</v>
      </c>
      <c r="EJ201">
        <v>1</v>
      </c>
      <c r="EK201">
        <v>500001</v>
      </c>
      <c r="EL201" t="s">
        <v>124</v>
      </c>
      <c r="EM201" t="s">
        <v>125</v>
      </c>
      <c r="EO201" t="s">
        <v>3</v>
      </c>
      <c r="EQ201">
        <v>0</v>
      </c>
      <c r="ER201">
        <v>8054.39</v>
      </c>
      <c r="ES201">
        <v>8054.39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5</v>
      </c>
      <c r="FC201">
        <v>0</v>
      </c>
      <c r="FD201">
        <v>18</v>
      </c>
      <c r="FF201">
        <v>77000</v>
      </c>
      <c r="FQ201">
        <v>0</v>
      </c>
      <c r="FR201">
        <f t="shared" si="284"/>
        <v>0</v>
      </c>
      <c r="FS201">
        <v>0</v>
      </c>
      <c r="FX201">
        <v>0</v>
      </c>
      <c r="FY201">
        <v>0</v>
      </c>
      <c r="GA201" t="s">
        <v>485</v>
      </c>
      <c r="GD201">
        <v>1</v>
      </c>
      <c r="GF201">
        <v>-1419403948</v>
      </c>
      <c r="GG201">
        <v>2</v>
      </c>
      <c r="GH201">
        <v>3</v>
      </c>
      <c r="GI201">
        <v>4</v>
      </c>
      <c r="GJ201">
        <v>0</v>
      </c>
      <c r="GK201">
        <v>0</v>
      </c>
      <c r="GL201">
        <f t="shared" si="285"/>
        <v>0</v>
      </c>
      <c r="GM201">
        <f t="shared" si="286"/>
        <v>1694</v>
      </c>
      <c r="GN201">
        <f t="shared" si="287"/>
        <v>1694</v>
      </c>
      <c r="GO201">
        <f t="shared" si="288"/>
        <v>0</v>
      </c>
      <c r="GP201">
        <f t="shared" si="289"/>
        <v>0</v>
      </c>
      <c r="GR201">
        <v>1</v>
      </c>
      <c r="GS201">
        <v>1</v>
      </c>
      <c r="GT201">
        <v>0</v>
      </c>
      <c r="GU201" t="s">
        <v>3</v>
      </c>
      <c r="GV201">
        <f t="shared" si="290"/>
        <v>0</v>
      </c>
      <c r="GW201">
        <v>1</v>
      </c>
      <c r="GX201">
        <f t="shared" si="291"/>
        <v>0</v>
      </c>
      <c r="HA201">
        <v>0</v>
      </c>
      <c r="HB201">
        <v>0</v>
      </c>
      <c r="HC201">
        <f t="shared" si="292"/>
        <v>0</v>
      </c>
      <c r="HE201" t="s">
        <v>127</v>
      </c>
      <c r="HF201" t="s">
        <v>127</v>
      </c>
      <c r="HM201" t="s">
        <v>3</v>
      </c>
      <c r="HN201" t="s">
        <v>3</v>
      </c>
      <c r="HO201" t="s">
        <v>3</v>
      </c>
      <c r="HP201" t="s">
        <v>3</v>
      </c>
      <c r="HQ201" t="s">
        <v>3</v>
      </c>
      <c r="IK201">
        <v>0</v>
      </c>
    </row>
    <row r="202" spans="1:245" x14ac:dyDescent="0.2">
      <c r="A202">
        <v>17</v>
      </c>
      <c r="B202">
        <v>1</v>
      </c>
      <c r="E202" t="s">
        <v>570</v>
      </c>
      <c r="F202" t="s">
        <v>474</v>
      </c>
      <c r="G202" t="s">
        <v>434</v>
      </c>
      <c r="H202" t="s">
        <v>15</v>
      </c>
      <c r="I202">
        <v>5.0999999999999997E-2</v>
      </c>
      <c r="J202">
        <v>0</v>
      </c>
      <c r="K202">
        <v>5.0999999999999997E-2</v>
      </c>
      <c r="O202">
        <f t="shared" si="258"/>
        <v>3468</v>
      </c>
      <c r="P202">
        <f t="shared" si="259"/>
        <v>3468</v>
      </c>
      <c r="Q202">
        <f t="shared" si="260"/>
        <v>0</v>
      </c>
      <c r="R202">
        <f t="shared" si="261"/>
        <v>0</v>
      </c>
      <c r="S202">
        <f t="shared" si="262"/>
        <v>0</v>
      </c>
      <c r="T202">
        <f t="shared" si="263"/>
        <v>0</v>
      </c>
      <c r="U202">
        <f t="shared" si="264"/>
        <v>0</v>
      </c>
      <c r="V202">
        <f t="shared" si="265"/>
        <v>0</v>
      </c>
      <c r="W202">
        <f t="shared" si="266"/>
        <v>0</v>
      </c>
      <c r="X202">
        <f t="shared" si="267"/>
        <v>0</v>
      </c>
      <c r="Y202">
        <f t="shared" si="268"/>
        <v>0</v>
      </c>
      <c r="AA202">
        <v>60075934</v>
      </c>
      <c r="AB202">
        <f t="shared" si="269"/>
        <v>7112.97</v>
      </c>
      <c r="AC202">
        <f t="shared" si="270"/>
        <v>7112.97</v>
      </c>
      <c r="AD202">
        <f>ROUND((((ET202)-(EU202))+AE202),2)</f>
        <v>0</v>
      </c>
      <c r="AE202">
        <f t="shared" si="301"/>
        <v>0</v>
      </c>
      <c r="AF202">
        <f t="shared" si="301"/>
        <v>0</v>
      </c>
      <c r="AG202">
        <f t="shared" si="271"/>
        <v>0</v>
      </c>
      <c r="AH202">
        <f t="shared" si="302"/>
        <v>0</v>
      </c>
      <c r="AI202">
        <f t="shared" si="302"/>
        <v>0</v>
      </c>
      <c r="AJ202">
        <f t="shared" si="272"/>
        <v>0</v>
      </c>
      <c r="AK202">
        <v>7112.97</v>
      </c>
      <c r="AL202">
        <v>7112.97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1</v>
      </c>
      <c r="AW202">
        <v>1</v>
      </c>
      <c r="AZ202">
        <v>1</v>
      </c>
      <c r="BA202">
        <v>1</v>
      </c>
      <c r="BB202">
        <v>1</v>
      </c>
      <c r="BC202">
        <v>9.56</v>
      </c>
      <c r="BD202" t="s">
        <v>3</v>
      </c>
      <c r="BE202" t="s">
        <v>3</v>
      </c>
      <c r="BF202" t="s">
        <v>3</v>
      </c>
      <c r="BG202" t="s">
        <v>3</v>
      </c>
      <c r="BH202">
        <v>3</v>
      </c>
      <c r="BI202">
        <v>1</v>
      </c>
      <c r="BJ202" t="s">
        <v>475</v>
      </c>
      <c r="BM202">
        <v>500001</v>
      </c>
      <c r="BN202">
        <v>0</v>
      </c>
      <c r="BO202" t="s">
        <v>17</v>
      </c>
      <c r="BP202">
        <v>1</v>
      </c>
      <c r="BQ202">
        <v>26</v>
      </c>
      <c r="BR202">
        <v>0</v>
      </c>
      <c r="BS202">
        <v>1</v>
      </c>
      <c r="BT202">
        <v>1</v>
      </c>
      <c r="BU202">
        <v>1</v>
      </c>
      <c r="BV202">
        <v>1</v>
      </c>
      <c r="BW202">
        <v>1</v>
      </c>
      <c r="BX202">
        <v>1</v>
      </c>
      <c r="BY202" t="s">
        <v>3</v>
      </c>
      <c r="BZ202">
        <v>0</v>
      </c>
      <c r="CA202">
        <v>0</v>
      </c>
      <c r="CB202" t="s">
        <v>3</v>
      </c>
      <c r="CE202">
        <v>0</v>
      </c>
      <c r="CF202">
        <v>0</v>
      </c>
      <c r="CG202">
        <v>0</v>
      </c>
      <c r="CM202">
        <v>0</v>
      </c>
      <c r="CN202" t="s">
        <v>3</v>
      </c>
      <c r="CO202">
        <v>0</v>
      </c>
      <c r="CP202">
        <f t="shared" si="273"/>
        <v>3468</v>
      </c>
      <c r="CQ202">
        <f t="shared" si="274"/>
        <v>67999.993200000012</v>
      </c>
      <c r="CR202">
        <f t="shared" si="275"/>
        <v>0</v>
      </c>
      <c r="CS202">
        <f t="shared" si="276"/>
        <v>0</v>
      </c>
      <c r="CT202">
        <f t="shared" si="277"/>
        <v>0</v>
      </c>
      <c r="CU202">
        <f t="shared" si="278"/>
        <v>0</v>
      </c>
      <c r="CV202">
        <f t="shared" si="279"/>
        <v>0</v>
      </c>
      <c r="CW202">
        <f t="shared" si="280"/>
        <v>0</v>
      </c>
      <c r="CX202">
        <f t="shared" si="281"/>
        <v>0</v>
      </c>
      <c r="CY202">
        <f t="shared" si="282"/>
        <v>0</v>
      </c>
      <c r="CZ202">
        <f t="shared" si="283"/>
        <v>0</v>
      </c>
      <c r="DC202" t="s">
        <v>3</v>
      </c>
      <c r="DD202" t="s">
        <v>3</v>
      </c>
      <c r="DE202" t="s">
        <v>3</v>
      </c>
      <c r="DF202" t="s">
        <v>3</v>
      </c>
      <c r="DG202" t="s">
        <v>3</v>
      </c>
      <c r="DH202" t="s">
        <v>3</v>
      </c>
      <c r="DI202" t="s">
        <v>3</v>
      </c>
      <c r="DJ202" t="s">
        <v>3</v>
      </c>
      <c r="DK202" t="s">
        <v>3</v>
      </c>
      <c r="DL202" t="s">
        <v>3</v>
      </c>
      <c r="DM202" t="s">
        <v>3</v>
      </c>
      <c r="DN202">
        <v>0</v>
      </c>
      <c r="DO202">
        <v>0</v>
      </c>
      <c r="DP202">
        <v>1</v>
      </c>
      <c r="DQ202">
        <v>1</v>
      </c>
      <c r="DU202">
        <v>1009</v>
      </c>
      <c r="DV202" t="s">
        <v>15</v>
      </c>
      <c r="DW202" t="s">
        <v>15</v>
      </c>
      <c r="DX202">
        <v>1000</v>
      </c>
      <c r="DZ202" t="s">
        <v>3</v>
      </c>
      <c r="EA202" t="s">
        <v>3</v>
      </c>
      <c r="EB202" t="s">
        <v>3</v>
      </c>
      <c r="EC202" t="s">
        <v>3</v>
      </c>
      <c r="EE202">
        <v>48890661</v>
      </c>
      <c r="EF202">
        <v>26</v>
      </c>
      <c r="EG202" t="s">
        <v>45</v>
      </c>
      <c r="EH202">
        <v>0</v>
      </c>
      <c r="EI202" t="s">
        <v>3</v>
      </c>
      <c r="EJ202">
        <v>1</v>
      </c>
      <c r="EK202">
        <v>500001</v>
      </c>
      <c r="EL202" t="s">
        <v>124</v>
      </c>
      <c r="EM202" t="s">
        <v>125</v>
      </c>
      <c r="EO202" t="s">
        <v>3</v>
      </c>
      <c r="EQ202">
        <v>0</v>
      </c>
      <c r="ER202">
        <v>7112.97</v>
      </c>
      <c r="ES202">
        <v>7112.97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5</v>
      </c>
      <c r="FC202">
        <v>0</v>
      </c>
      <c r="FD202">
        <v>18</v>
      </c>
      <c r="FF202">
        <v>68000</v>
      </c>
      <c r="FQ202">
        <v>0</v>
      </c>
      <c r="FR202">
        <f t="shared" si="284"/>
        <v>0</v>
      </c>
      <c r="FS202">
        <v>0</v>
      </c>
      <c r="FX202">
        <v>0</v>
      </c>
      <c r="FY202">
        <v>0</v>
      </c>
      <c r="GA202" t="s">
        <v>436</v>
      </c>
      <c r="GD202">
        <v>1</v>
      </c>
      <c r="GF202">
        <v>2137900093</v>
      </c>
      <c r="GG202">
        <v>2</v>
      </c>
      <c r="GH202">
        <v>3</v>
      </c>
      <c r="GI202">
        <v>4</v>
      </c>
      <c r="GJ202">
        <v>0</v>
      </c>
      <c r="GK202">
        <v>0</v>
      </c>
      <c r="GL202">
        <f t="shared" si="285"/>
        <v>0</v>
      </c>
      <c r="GM202">
        <f t="shared" si="286"/>
        <v>3468</v>
      </c>
      <c r="GN202">
        <f t="shared" si="287"/>
        <v>3468</v>
      </c>
      <c r="GO202">
        <f t="shared" si="288"/>
        <v>0</v>
      </c>
      <c r="GP202">
        <f t="shared" si="289"/>
        <v>0</v>
      </c>
      <c r="GR202">
        <v>1</v>
      </c>
      <c r="GS202">
        <v>1</v>
      </c>
      <c r="GT202">
        <v>0</v>
      </c>
      <c r="GU202" t="s">
        <v>3</v>
      </c>
      <c r="GV202">
        <f t="shared" si="290"/>
        <v>0</v>
      </c>
      <c r="GW202">
        <v>1</v>
      </c>
      <c r="GX202">
        <f t="shared" si="291"/>
        <v>0</v>
      </c>
      <c r="HA202">
        <v>0</v>
      </c>
      <c r="HB202">
        <v>0</v>
      </c>
      <c r="HC202">
        <f t="shared" si="292"/>
        <v>0</v>
      </c>
      <c r="HE202" t="s">
        <v>127</v>
      </c>
      <c r="HF202" t="s">
        <v>127</v>
      </c>
      <c r="HM202" t="s">
        <v>3</v>
      </c>
      <c r="HN202" t="s">
        <v>3</v>
      </c>
      <c r="HO202" t="s">
        <v>3</v>
      </c>
      <c r="HP202" t="s">
        <v>3</v>
      </c>
      <c r="HQ202" t="s">
        <v>3</v>
      </c>
      <c r="IK202">
        <v>0</v>
      </c>
    </row>
    <row r="203" spans="1:245" x14ac:dyDescent="0.2">
      <c r="A203">
        <v>17</v>
      </c>
      <c r="B203">
        <v>1</v>
      </c>
      <c r="E203" t="s">
        <v>571</v>
      </c>
      <c r="F203" t="s">
        <v>424</v>
      </c>
      <c r="G203" t="s">
        <v>392</v>
      </c>
      <c r="H203" t="s">
        <v>15</v>
      </c>
      <c r="I203">
        <v>0.126</v>
      </c>
      <c r="J203">
        <v>0</v>
      </c>
      <c r="K203">
        <v>0.126</v>
      </c>
      <c r="O203">
        <f t="shared" si="258"/>
        <v>7056</v>
      </c>
      <c r="P203">
        <f t="shared" si="259"/>
        <v>7056</v>
      </c>
      <c r="Q203">
        <f t="shared" si="260"/>
        <v>0</v>
      </c>
      <c r="R203">
        <f t="shared" si="261"/>
        <v>0</v>
      </c>
      <c r="S203">
        <f t="shared" si="262"/>
        <v>0</v>
      </c>
      <c r="T203">
        <f t="shared" si="263"/>
        <v>0</v>
      </c>
      <c r="U203">
        <f t="shared" si="264"/>
        <v>0</v>
      </c>
      <c r="V203">
        <f t="shared" si="265"/>
        <v>0</v>
      </c>
      <c r="W203">
        <f t="shared" si="266"/>
        <v>0</v>
      </c>
      <c r="X203">
        <f t="shared" si="267"/>
        <v>0</v>
      </c>
      <c r="Y203">
        <f t="shared" si="268"/>
        <v>0</v>
      </c>
      <c r="AA203">
        <v>60075934</v>
      </c>
      <c r="AB203">
        <f t="shared" si="269"/>
        <v>5857.74</v>
      </c>
      <c r="AC203">
        <f t="shared" si="270"/>
        <v>5857.74</v>
      </c>
      <c r="AD203">
        <f>ROUND((((ET203)-(EU203))+AE203),2)</f>
        <v>0</v>
      </c>
      <c r="AE203">
        <f t="shared" si="301"/>
        <v>0</v>
      </c>
      <c r="AF203">
        <f t="shared" si="301"/>
        <v>0</v>
      </c>
      <c r="AG203">
        <f t="shared" si="271"/>
        <v>0</v>
      </c>
      <c r="AH203">
        <f t="shared" si="302"/>
        <v>0</v>
      </c>
      <c r="AI203">
        <f t="shared" si="302"/>
        <v>0</v>
      </c>
      <c r="AJ203">
        <f t="shared" si="272"/>
        <v>0</v>
      </c>
      <c r="AK203">
        <v>5857.74</v>
      </c>
      <c r="AL203">
        <v>5857.74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</v>
      </c>
      <c r="AW203">
        <v>1</v>
      </c>
      <c r="AZ203">
        <v>1</v>
      </c>
      <c r="BA203">
        <v>1</v>
      </c>
      <c r="BB203">
        <v>1</v>
      </c>
      <c r="BC203">
        <v>9.56</v>
      </c>
      <c r="BD203" t="s">
        <v>3</v>
      </c>
      <c r="BE203" t="s">
        <v>3</v>
      </c>
      <c r="BF203" t="s">
        <v>3</v>
      </c>
      <c r="BG203" t="s">
        <v>3</v>
      </c>
      <c r="BH203">
        <v>3</v>
      </c>
      <c r="BI203">
        <v>1</v>
      </c>
      <c r="BJ203" t="s">
        <v>426</v>
      </c>
      <c r="BM203">
        <v>500001</v>
      </c>
      <c r="BN203">
        <v>0</v>
      </c>
      <c r="BO203" t="s">
        <v>17</v>
      </c>
      <c r="BP203">
        <v>1</v>
      </c>
      <c r="BQ203">
        <v>26</v>
      </c>
      <c r="BR203">
        <v>0</v>
      </c>
      <c r="BS203">
        <v>1</v>
      </c>
      <c r="BT203">
        <v>1</v>
      </c>
      <c r="BU203">
        <v>1</v>
      </c>
      <c r="BV203">
        <v>1</v>
      </c>
      <c r="BW203">
        <v>1</v>
      </c>
      <c r="BX203">
        <v>1</v>
      </c>
      <c r="BY203" t="s">
        <v>3</v>
      </c>
      <c r="BZ203">
        <v>0</v>
      </c>
      <c r="CA203">
        <v>0</v>
      </c>
      <c r="CB203" t="s">
        <v>3</v>
      </c>
      <c r="CE203">
        <v>0</v>
      </c>
      <c r="CF203">
        <v>0</v>
      </c>
      <c r="CG203">
        <v>0</v>
      </c>
      <c r="CM203">
        <v>0</v>
      </c>
      <c r="CN203" t="s">
        <v>3</v>
      </c>
      <c r="CO203">
        <v>0</v>
      </c>
      <c r="CP203">
        <f t="shared" si="273"/>
        <v>7056</v>
      </c>
      <c r="CQ203">
        <f t="shared" si="274"/>
        <v>55999.994400000003</v>
      </c>
      <c r="CR203">
        <f t="shared" si="275"/>
        <v>0</v>
      </c>
      <c r="CS203">
        <f t="shared" si="276"/>
        <v>0</v>
      </c>
      <c r="CT203">
        <f t="shared" si="277"/>
        <v>0</v>
      </c>
      <c r="CU203">
        <f t="shared" si="278"/>
        <v>0</v>
      </c>
      <c r="CV203">
        <f t="shared" si="279"/>
        <v>0</v>
      </c>
      <c r="CW203">
        <f t="shared" si="280"/>
        <v>0</v>
      </c>
      <c r="CX203">
        <f t="shared" si="281"/>
        <v>0</v>
      </c>
      <c r="CY203">
        <f t="shared" si="282"/>
        <v>0</v>
      </c>
      <c r="CZ203">
        <f t="shared" si="283"/>
        <v>0</v>
      </c>
      <c r="DC203" t="s">
        <v>3</v>
      </c>
      <c r="DD203" t="s">
        <v>3</v>
      </c>
      <c r="DE203" t="s">
        <v>3</v>
      </c>
      <c r="DF203" t="s">
        <v>3</v>
      </c>
      <c r="DG203" t="s">
        <v>3</v>
      </c>
      <c r="DH203" t="s">
        <v>3</v>
      </c>
      <c r="DI203" t="s">
        <v>3</v>
      </c>
      <c r="DJ203" t="s">
        <v>3</v>
      </c>
      <c r="DK203" t="s">
        <v>3</v>
      </c>
      <c r="DL203" t="s">
        <v>3</v>
      </c>
      <c r="DM203" t="s">
        <v>3</v>
      </c>
      <c r="DN203">
        <v>0</v>
      </c>
      <c r="DO203">
        <v>0</v>
      </c>
      <c r="DP203">
        <v>1</v>
      </c>
      <c r="DQ203">
        <v>1</v>
      </c>
      <c r="DU203">
        <v>1009</v>
      </c>
      <c r="DV203" t="s">
        <v>15</v>
      </c>
      <c r="DW203" t="s">
        <v>15</v>
      </c>
      <c r="DX203">
        <v>1000</v>
      </c>
      <c r="DZ203" t="s">
        <v>3</v>
      </c>
      <c r="EA203" t="s">
        <v>3</v>
      </c>
      <c r="EB203" t="s">
        <v>3</v>
      </c>
      <c r="EC203" t="s">
        <v>3</v>
      </c>
      <c r="EE203">
        <v>48890661</v>
      </c>
      <c r="EF203">
        <v>26</v>
      </c>
      <c r="EG203" t="s">
        <v>45</v>
      </c>
      <c r="EH203">
        <v>0</v>
      </c>
      <c r="EI203" t="s">
        <v>3</v>
      </c>
      <c r="EJ203">
        <v>1</v>
      </c>
      <c r="EK203">
        <v>500001</v>
      </c>
      <c r="EL203" t="s">
        <v>124</v>
      </c>
      <c r="EM203" t="s">
        <v>125</v>
      </c>
      <c r="EO203" t="s">
        <v>3</v>
      </c>
      <c r="EQ203">
        <v>0</v>
      </c>
      <c r="ER203">
        <v>5857.74</v>
      </c>
      <c r="ES203">
        <v>5857.74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5</v>
      </c>
      <c r="FC203">
        <v>0</v>
      </c>
      <c r="FD203">
        <v>18</v>
      </c>
      <c r="FF203">
        <v>56000</v>
      </c>
      <c r="FQ203">
        <v>0</v>
      </c>
      <c r="FR203">
        <f t="shared" si="284"/>
        <v>0</v>
      </c>
      <c r="FS203">
        <v>0</v>
      </c>
      <c r="FX203">
        <v>0</v>
      </c>
      <c r="FY203">
        <v>0</v>
      </c>
      <c r="GA203" t="s">
        <v>394</v>
      </c>
      <c r="GD203">
        <v>1</v>
      </c>
      <c r="GF203">
        <v>-1381351914</v>
      </c>
      <c r="GG203">
        <v>2</v>
      </c>
      <c r="GH203">
        <v>3</v>
      </c>
      <c r="GI203">
        <v>4</v>
      </c>
      <c r="GJ203">
        <v>0</v>
      </c>
      <c r="GK203">
        <v>0</v>
      </c>
      <c r="GL203">
        <f t="shared" si="285"/>
        <v>0</v>
      </c>
      <c r="GM203">
        <f t="shared" si="286"/>
        <v>7056</v>
      </c>
      <c r="GN203">
        <f t="shared" si="287"/>
        <v>7056</v>
      </c>
      <c r="GO203">
        <f t="shared" si="288"/>
        <v>0</v>
      </c>
      <c r="GP203">
        <f t="shared" si="289"/>
        <v>0</v>
      </c>
      <c r="GR203">
        <v>1</v>
      </c>
      <c r="GS203">
        <v>1</v>
      </c>
      <c r="GT203">
        <v>0</v>
      </c>
      <c r="GU203" t="s">
        <v>3</v>
      </c>
      <c r="GV203">
        <f t="shared" si="290"/>
        <v>0</v>
      </c>
      <c r="GW203">
        <v>1</v>
      </c>
      <c r="GX203">
        <f t="shared" si="291"/>
        <v>0</v>
      </c>
      <c r="HA203">
        <v>0</v>
      </c>
      <c r="HB203">
        <v>0</v>
      </c>
      <c r="HC203">
        <f t="shared" si="292"/>
        <v>0</v>
      </c>
      <c r="HE203" t="s">
        <v>127</v>
      </c>
      <c r="HF203" t="s">
        <v>127</v>
      </c>
      <c r="HM203" t="s">
        <v>3</v>
      </c>
      <c r="HN203" t="s">
        <v>3</v>
      </c>
      <c r="HO203" t="s">
        <v>3</v>
      </c>
      <c r="HP203" t="s">
        <v>3</v>
      </c>
      <c r="HQ203" t="s">
        <v>3</v>
      </c>
      <c r="IK203">
        <v>0</v>
      </c>
    </row>
    <row r="204" spans="1:245" x14ac:dyDescent="0.2">
      <c r="A204">
        <v>17</v>
      </c>
      <c r="B204">
        <v>1</v>
      </c>
      <c r="C204">
        <f>ROW(SmtRes!A1018)</f>
        <v>1018</v>
      </c>
      <c r="D204">
        <f>ROW(EtalonRes!A1018)</f>
        <v>1018</v>
      </c>
      <c r="E204" t="s">
        <v>572</v>
      </c>
      <c r="F204" t="s">
        <v>489</v>
      </c>
      <c r="G204" t="s">
        <v>1094</v>
      </c>
      <c r="H204" t="s">
        <v>15</v>
      </c>
      <c r="I204">
        <v>0.18759999999999999</v>
      </c>
      <c r="J204">
        <v>0</v>
      </c>
      <c r="K204">
        <v>0.18759999999999999</v>
      </c>
      <c r="O204">
        <f t="shared" si="258"/>
        <v>8900.2000000000007</v>
      </c>
      <c r="P204">
        <f t="shared" si="259"/>
        <v>682.3</v>
      </c>
      <c r="Q204">
        <f t="shared" si="260"/>
        <v>1614.24</v>
      </c>
      <c r="R204">
        <f t="shared" si="261"/>
        <v>632.1</v>
      </c>
      <c r="S204">
        <f t="shared" si="262"/>
        <v>6603.66</v>
      </c>
      <c r="T204">
        <f t="shared" si="263"/>
        <v>0</v>
      </c>
      <c r="U204">
        <f t="shared" si="264"/>
        <v>15.699831279999996</v>
      </c>
      <c r="V204">
        <f t="shared" si="265"/>
        <v>0.99488500999999985</v>
      </c>
      <c r="W204">
        <f t="shared" si="266"/>
        <v>0</v>
      </c>
      <c r="X204">
        <f t="shared" si="267"/>
        <v>6729.26</v>
      </c>
      <c r="Y204">
        <f t="shared" si="268"/>
        <v>4486.17</v>
      </c>
      <c r="AA204">
        <v>60075934</v>
      </c>
      <c r="AB204">
        <f t="shared" si="269"/>
        <v>1704.52</v>
      </c>
      <c r="AC204">
        <f t="shared" si="270"/>
        <v>380.44</v>
      </c>
      <c r="AD204">
        <f>ROUND((((((ET204*1.15)*1.15))-(((EU204*1.15)*1.15)))+AE204),2)</f>
        <v>605.11</v>
      </c>
      <c r="AE204">
        <f>ROUND(((((EU204*1.15)*1.1)*1.15)),2)</f>
        <v>68.819999999999993</v>
      </c>
      <c r="AF204">
        <f>ROUND(((((EV204*1.15)*1.1)*1.15)),2)</f>
        <v>718.97</v>
      </c>
      <c r="AG204">
        <f t="shared" si="271"/>
        <v>0</v>
      </c>
      <c r="AH204">
        <f>(((EW204*1.15)*1.15))</f>
        <v>83.687799999999982</v>
      </c>
      <c r="AI204">
        <f>(((EX204*1.15)*1.15))</f>
        <v>5.3032249999999994</v>
      </c>
      <c r="AJ204">
        <f t="shared" si="272"/>
        <v>0</v>
      </c>
      <c r="AK204">
        <v>1327.48</v>
      </c>
      <c r="AL204">
        <v>380.44</v>
      </c>
      <c r="AM204">
        <v>452.82</v>
      </c>
      <c r="AN204">
        <v>47.31</v>
      </c>
      <c r="AO204">
        <v>494.22</v>
      </c>
      <c r="AP204">
        <v>0</v>
      </c>
      <c r="AQ204">
        <v>63.28</v>
      </c>
      <c r="AR204">
        <v>4.01</v>
      </c>
      <c r="AS204">
        <v>0</v>
      </c>
      <c r="AT204">
        <v>93</v>
      </c>
      <c r="AU204">
        <v>62</v>
      </c>
      <c r="AV204">
        <v>1</v>
      </c>
      <c r="AW204">
        <v>1</v>
      </c>
      <c r="AZ204">
        <v>1</v>
      </c>
      <c r="BA204">
        <v>48.96</v>
      </c>
      <c r="BB204">
        <v>14.22</v>
      </c>
      <c r="BC204">
        <v>9.56</v>
      </c>
      <c r="BD204" t="s">
        <v>3</v>
      </c>
      <c r="BE204" t="s">
        <v>3</v>
      </c>
      <c r="BF204" t="s">
        <v>3</v>
      </c>
      <c r="BG204" t="s">
        <v>3</v>
      </c>
      <c r="BH204">
        <v>0</v>
      </c>
      <c r="BI204">
        <v>1</v>
      </c>
      <c r="BJ204" t="s">
        <v>490</v>
      </c>
      <c r="BM204">
        <v>9001</v>
      </c>
      <c r="BN204">
        <v>0</v>
      </c>
      <c r="BO204" t="s">
        <v>17</v>
      </c>
      <c r="BP204">
        <v>1</v>
      </c>
      <c r="BQ204">
        <v>2</v>
      </c>
      <c r="BR204">
        <v>0</v>
      </c>
      <c r="BS204">
        <v>48.96</v>
      </c>
      <c r="BT204">
        <v>1</v>
      </c>
      <c r="BU204">
        <v>1</v>
      </c>
      <c r="BV204">
        <v>1</v>
      </c>
      <c r="BW204">
        <v>1</v>
      </c>
      <c r="BX204">
        <v>1</v>
      </c>
      <c r="BY204" t="s">
        <v>3</v>
      </c>
      <c r="BZ204">
        <v>93</v>
      </c>
      <c r="CA204">
        <v>62</v>
      </c>
      <c r="CB204" t="s">
        <v>3</v>
      </c>
      <c r="CE204">
        <v>0</v>
      </c>
      <c r="CF204">
        <v>0</v>
      </c>
      <c r="CG204">
        <v>0</v>
      </c>
      <c r="CM204">
        <v>0</v>
      </c>
      <c r="CN204" t="s">
        <v>1083</v>
      </c>
      <c r="CO204">
        <v>0</v>
      </c>
      <c r="CP204">
        <f t="shared" si="273"/>
        <v>8900.2000000000007</v>
      </c>
      <c r="CQ204">
        <f t="shared" si="274"/>
        <v>3637.0064000000002</v>
      </c>
      <c r="CR204">
        <f t="shared" si="275"/>
        <v>8604.6642000000011</v>
      </c>
      <c r="CS204">
        <f t="shared" si="276"/>
        <v>3369.4271999999996</v>
      </c>
      <c r="CT204">
        <f t="shared" si="277"/>
        <v>35200.771200000003</v>
      </c>
      <c r="CU204">
        <f t="shared" si="278"/>
        <v>0</v>
      </c>
      <c r="CV204">
        <f t="shared" si="279"/>
        <v>83.687799999999982</v>
      </c>
      <c r="CW204">
        <f t="shared" si="280"/>
        <v>5.3032249999999994</v>
      </c>
      <c r="CX204">
        <f t="shared" si="281"/>
        <v>0</v>
      </c>
      <c r="CY204">
        <f t="shared" si="282"/>
        <v>6729.2568000000001</v>
      </c>
      <c r="CZ204">
        <f t="shared" si="283"/>
        <v>4486.1711999999998</v>
      </c>
      <c r="DC204" t="s">
        <v>3</v>
      </c>
      <c r="DD204" t="s">
        <v>3</v>
      </c>
      <c r="DE204" t="s">
        <v>93</v>
      </c>
      <c r="DF204" t="s">
        <v>117</v>
      </c>
      <c r="DG204" t="s">
        <v>117</v>
      </c>
      <c r="DH204" t="s">
        <v>3</v>
      </c>
      <c r="DI204" t="s">
        <v>93</v>
      </c>
      <c r="DJ204" t="s">
        <v>93</v>
      </c>
      <c r="DK204" t="s">
        <v>3</v>
      </c>
      <c r="DL204" t="s">
        <v>3</v>
      </c>
      <c r="DM204" t="s">
        <v>3</v>
      </c>
      <c r="DN204">
        <v>0</v>
      </c>
      <c r="DO204">
        <v>0</v>
      </c>
      <c r="DP204">
        <v>1</v>
      </c>
      <c r="DQ204">
        <v>1</v>
      </c>
      <c r="DU204">
        <v>1009</v>
      </c>
      <c r="DV204" t="s">
        <v>15</v>
      </c>
      <c r="DW204" t="s">
        <v>15</v>
      </c>
      <c r="DX204">
        <v>1000</v>
      </c>
      <c r="DZ204" t="s">
        <v>3</v>
      </c>
      <c r="EA204" t="s">
        <v>3</v>
      </c>
      <c r="EB204" t="s">
        <v>3</v>
      </c>
      <c r="EC204" t="s">
        <v>3</v>
      </c>
      <c r="EE204">
        <v>48890727</v>
      </c>
      <c r="EF204">
        <v>2</v>
      </c>
      <c r="EG204" t="s">
        <v>21</v>
      </c>
      <c r="EH204">
        <v>9</v>
      </c>
      <c r="EI204" t="s">
        <v>22</v>
      </c>
      <c r="EJ204">
        <v>1</v>
      </c>
      <c r="EK204">
        <v>9001</v>
      </c>
      <c r="EL204" t="s">
        <v>22</v>
      </c>
      <c r="EM204" t="s">
        <v>23</v>
      </c>
      <c r="EO204" t="s">
        <v>118</v>
      </c>
      <c r="EQ204">
        <v>768</v>
      </c>
      <c r="ER204">
        <v>1327.48</v>
      </c>
      <c r="ES204">
        <v>380.44</v>
      </c>
      <c r="ET204">
        <v>452.82</v>
      </c>
      <c r="EU204">
        <v>47.31</v>
      </c>
      <c r="EV204">
        <v>494.22</v>
      </c>
      <c r="EW204">
        <v>63.28</v>
      </c>
      <c r="EX204">
        <v>4.01</v>
      </c>
      <c r="EY204">
        <v>0</v>
      </c>
      <c r="FQ204">
        <v>0</v>
      </c>
      <c r="FR204">
        <f t="shared" si="284"/>
        <v>0</v>
      </c>
      <c r="FS204">
        <v>0</v>
      </c>
      <c r="FX204">
        <v>93</v>
      </c>
      <c r="FY204">
        <v>62</v>
      </c>
      <c r="GA204" t="s">
        <v>3</v>
      </c>
      <c r="GD204">
        <v>1</v>
      </c>
      <c r="GF204">
        <v>-1705240021</v>
      </c>
      <c r="GG204">
        <v>2</v>
      </c>
      <c r="GH204">
        <v>1</v>
      </c>
      <c r="GI204">
        <v>4</v>
      </c>
      <c r="GJ204">
        <v>0</v>
      </c>
      <c r="GK204">
        <v>0</v>
      </c>
      <c r="GL204">
        <f t="shared" si="285"/>
        <v>0</v>
      </c>
      <c r="GM204">
        <f t="shared" si="286"/>
        <v>20115.63</v>
      </c>
      <c r="GN204">
        <f t="shared" si="287"/>
        <v>20115.63</v>
      </c>
      <c r="GO204">
        <f t="shared" si="288"/>
        <v>0</v>
      </c>
      <c r="GP204">
        <f t="shared" si="289"/>
        <v>0</v>
      </c>
      <c r="GR204">
        <v>0</v>
      </c>
      <c r="GS204">
        <v>3</v>
      </c>
      <c r="GT204">
        <v>0</v>
      </c>
      <c r="GU204" t="s">
        <v>3</v>
      </c>
      <c r="GV204">
        <f t="shared" si="290"/>
        <v>0</v>
      </c>
      <c r="GW204">
        <v>1</v>
      </c>
      <c r="GX204">
        <f t="shared" si="291"/>
        <v>0</v>
      </c>
      <c r="HA204">
        <v>0</v>
      </c>
      <c r="HB204">
        <v>0</v>
      </c>
      <c r="HC204">
        <f t="shared" si="292"/>
        <v>0</v>
      </c>
      <c r="HE204" t="s">
        <v>3</v>
      </c>
      <c r="HF204" t="s">
        <v>3</v>
      </c>
      <c r="HM204" t="s">
        <v>3</v>
      </c>
      <c r="HN204" t="s">
        <v>3</v>
      </c>
      <c r="HO204" t="s">
        <v>3</v>
      </c>
      <c r="HP204" t="s">
        <v>3</v>
      </c>
      <c r="HQ204" t="s">
        <v>3</v>
      </c>
      <c r="IK204">
        <v>0</v>
      </c>
    </row>
    <row r="205" spans="1:245" x14ac:dyDescent="0.2">
      <c r="A205">
        <v>19</v>
      </c>
      <c r="B205">
        <v>1</v>
      </c>
      <c r="F205" t="s">
        <v>3</v>
      </c>
      <c r="G205" t="s">
        <v>573</v>
      </c>
      <c r="H205" t="s">
        <v>3</v>
      </c>
      <c r="AA205">
        <v>1</v>
      </c>
      <c r="IK205">
        <v>0</v>
      </c>
    </row>
    <row r="206" spans="1:245" x14ac:dyDescent="0.2">
      <c r="A206">
        <v>17</v>
      </c>
      <c r="B206">
        <v>1</v>
      </c>
      <c r="C206">
        <f>ROW(SmtRes!A1030)</f>
        <v>1030</v>
      </c>
      <c r="D206">
        <f>ROW(EtalonRes!A1030)</f>
        <v>1030</v>
      </c>
      <c r="E206" t="s">
        <v>574</v>
      </c>
      <c r="F206" t="s">
        <v>376</v>
      </c>
      <c r="G206" t="s">
        <v>575</v>
      </c>
      <c r="H206" t="s">
        <v>15</v>
      </c>
      <c r="I206">
        <v>0.96140000000000003</v>
      </c>
      <c r="J206">
        <v>0</v>
      </c>
      <c r="K206">
        <v>0.96140000000000003</v>
      </c>
      <c r="O206">
        <f t="shared" ref="O206:O225" si="303">ROUND(CP206,2)</f>
        <v>72829.3</v>
      </c>
      <c r="P206">
        <f t="shared" ref="P206:P225" si="304">ROUND(CQ206*I206,2)</f>
        <v>2183.87</v>
      </c>
      <c r="Q206">
        <f t="shared" ref="Q206:Q225" si="305">ROUND(CR206*I206,2)</f>
        <v>16002.17</v>
      </c>
      <c r="R206">
        <f t="shared" ref="R206:R225" si="306">ROUND(CS206*I206,2)</f>
        <v>4717.37</v>
      </c>
      <c r="S206">
        <f t="shared" ref="S206:S225" si="307">ROUND(CT206*I206,2)</f>
        <v>54643.26</v>
      </c>
      <c r="T206">
        <f t="shared" ref="T206:T225" si="308">ROUND(CU206*I206,2)</f>
        <v>0</v>
      </c>
      <c r="U206">
        <f t="shared" ref="U206:U225" si="309">CV206*I206</f>
        <v>120.78789249999998</v>
      </c>
      <c r="V206">
        <f t="shared" ref="V206:V225" si="310">CW206*I206</f>
        <v>8.137289599999999</v>
      </c>
      <c r="W206">
        <f t="shared" ref="W206:W225" si="311">ROUND(CX206*I206,2)</f>
        <v>0</v>
      </c>
      <c r="X206">
        <f t="shared" ref="X206:X225" si="312">ROUND(CY206,2)</f>
        <v>53424.57</v>
      </c>
      <c r="Y206">
        <f t="shared" ref="Y206:Y225" si="313">ROUND(CZ206,2)</f>
        <v>26712.28</v>
      </c>
      <c r="AA206">
        <v>60075934</v>
      </c>
      <c r="AB206">
        <f t="shared" ref="AB206:AB225" si="314">ROUND((AC206+AD206+AF206),2)</f>
        <v>2569.0100000000002</v>
      </c>
      <c r="AC206">
        <f t="shared" ref="AC206:AC225" si="315">ROUND((ES206),2)</f>
        <v>237.61</v>
      </c>
      <c r="AD206">
        <f>ROUND((((((ET206*1.15)*1.15))-(((EU206*1.15)*1.15)))+AE206),2)</f>
        <v>1170.51</v>
      </c>
      <c r="AE206">
        <f>ROUND(((((EU206*1.15)*1.1)*1.15)),2)</f>
        <v>100.22</v>
      </c>
      <c r="AF206">
        <f>ROUND(((((EV206*1.15)*1.1)*1.15)),2)</f>
        <v>1160.8900000000001</v>
      </c>
      <c r="AG206">
        <f t="shared" ref="AG206:AG225" si="316">ROUND((AP206),2)</f>
        <v>0</v>
      </c>
      <c r="AH206">
        <f>(((EW206*1.15)*1.15))</f>
        <v>125.63749999999997</v>
      </c>
      <c r="AI206">
        <f>(((EX206*1.15)*1.15))</f>
        <v>8.4639999999999986</v>
      </c>
      <c r="AJ206">
        <f t="shared" ref="AJ206:AJ225" si="317">(AS206)</f>
        <v>0</v>
      </c>
      <c r="AK206">
        <v>1913.79</v>
      </c>
      <c r="AL206">
        <v>237.61</v>
      </c>
      <c r="AM206">
        <v>878.18</v>
      </c>
      <c r="AN206">
        <v>68.89</v>
      </c>
      <c r="AO206">
        <v>798</v>
      </c>
      <c r="AP206">
        <v>0</v>
      </c>
      <c r="AQ206">
        <v>95</v>
      </c>
      <c r="AR206">
        <v>6.4</v>
      </c>
      <c r="AS206">
        <v>0</v>
      </c>
      <c r="AT206">
        <v>90</v>
      </c>
      <c r="AU206">
        <v>45</v>
      </c>
      <c r="AV206">
        <v>1</v>
      </c>
      <c r="AW206">
        <v>1</v>
      </c>
      <c r="AZ206">
        <v>1</v>
      </c>
      <c r="BA206">
        <v>48.96</v>
      </c>
      <c r="BB206">
        <v>14.22</v>
      </c>
      <c r="BC206">
        <v>9.56</v>
      </c>
      <c r="BD206" t="s">
        <v>3</v>
      </c>
      <c r="BE206" t="s">
        <v>3</v>
      </c>
      <c r="BF206" t="s">
        <v>3</v>
      </c>
      <c r="BG206" t="s">
        <v>3</v>
      </c>
      <c r="BH206">
        <v>0</v>
      </c>
      <c r="BI206">
        <v>2</v>
      </c>
      <c r="BJ206" t="s">
        <v>378</v>
      </c>
      <c r="BM206">
        <v>138001</v>
      </c>
      <c r="BN206">
        <v>0</v>
      </c>
      <c r="BO206" t="s">
        <v>17</v>
      </c>
      <c r="BP206">
        <v>1</v>
      </c>
      <c r="BQ206">
        <v>26</v>
      </c>
      <c r="BR206">
        <v>0</v>
      </c>
      <c r="BS206">
        <v>48.96</v>
      </c>
      <c r="BT206">
        <v>1</v>
      </c>
      <c r="BU206">
        <v>1</v>
      </c>
      <c r="BV206">
        <v>1</v>
      </c>
      <c r="BW206">
        <v>1</v>
      </c>
      <c r="BX206">
        <v>1</v>
      </c>
      <c r="BY206" t="s">
        <v>3</v>
      </c>
      <c r="BZ206">
        <v>90</v>
      </c>
      <c r="CA206">
        <v>45</v>
      </c>
      <c r="CB206" t="s">
        <v>3</v>
      </c>
      <c r="CE206">
        <v>0</v>
      </c>
      <c r="CF206">
        <v>0</v>
      </c>
      <c r="CG206">
        <v>0</v>
      </c>
      <c r="CM206">
        <v>0</v>
      </c>
      <c r="CN206" t="s">
        <v>1083</v>
      </c>
      <c r="CO206">
        <v>0</v>
      </c>
      <c r="CP206">
        <f t="shared" ref="CP206:CP225" si="318">(P206+Q206+S206)</f>
        <v>72829.3</v>
      </c>
      <c r="CQ206">
        <f t="shared" ref="CQ206:CQ225" si="319">AC206*BC206</f>
        <v>2271.5516000000002</v>
      </c>
      <c r="CR206">
        <f t="shared" ref="CR206:CR225" si="320">AD206*BB206</f>
        <v>16644.6522</v>
      </c>
      <c r="CS206">
        <f t="shared" ref="CS206:CS225" si="321">AE206*BS206</f>
        <v>4906.7712000000001</v>
      </c>
      <c r="CT206">
        <f t="shared" ref="CT206:CT225" si="322">AF206*BA206</f>
        <v>56837.174400000004</v>
      </c>
      <c r="CU206">
        <f t="shared" ref="CU206:CU225" si="323">AG206</f>
        <v>0</v>
      </c>
      <c r="CV206">
        <f t="shared" ref="CV206:CV225" si="324">AH206</f>
        <v>125.63749999999997</v>
      </c>
      <c r="CW206">
        <f t="shared" ref="CW206:CW225" si="325">AI206</f>
        <v>8.4639999999999986</v>
      </c>
      <c r="CX206">
        <f t="shared" ref="CX206:CX225" si="326">AJ206</f>
        <v>0</v>
      </c>
      <c r="CY206">
        <f t="shared" ref="CY206:CY225" si="327">(((S206+R206)*AT206)/100)</f>
        <v>53424.567000000003</v>
      </c>
      <c r="CZ206">
        <f t="shared" ref="CZ206:CZ225" si="328">(((S206+R206)*AU206)/100)</f>
        <v>26712.283500000001</v>
      </c>
      <c r="DC206" t="s">
        <v>3</v>
      </c>
      <c r="DD206" t="s">
        <v>3</v>
      </c>
      <c r="DE206" t="s">
        <v>93</v>
      </c>
      <c r="DF206" t="s">
        <v>117</v>
      </c>
      <c r="DG206" t="s">
        <v>117</v>
      </c>
      <c r="DH206" t="s">
        <v>3</v>
      </c>
      <c r="DI206" t="s">
        <v>93</v>
      </c>
      <c r="DJ206" t="s">
        <v>93</v>
      </c>
      <c r="DK206" t="s">
        <v>3</v>
      </c>
      <c r="DL206" t="s">
        <v>3</v>
      </c>
      <c r="DM206" t="s">
        <v>3</v>
      </c>
      <c r="DN206">
        <v>0</v>
      </c>
      <c r="DO206">
        <v>0</v>
      </c>
      <c r="DP206">
        <v>1</v>
      </c>
      <c r="DQ206">
        <v>1</v>
      </c>
      <c r="DU206">
        <v>1009</v>
      </c>
      <c r="DV206" t="s">
        <v>15</v>
      </c>
      <c r="DW206" t="s">
        <v>15</v>
      </c>
      <c r="DX206">
        <v>1000</v>
      </c>
      <c r="DZ206" t="s">
        <v>3</v>
      </c>
      <c r="EA206" t="s">
        <v>3</v>
      </c>
      <c r="EB206" t="s">
        <v>3</v>
      </c>
      <c r="EC206" t="s">
        <v>3</v>
      </c>
      <c r="EE206">
        <v>48890648</v>
      </c>
      <c r="EF206">
        <v>26</v>
      </c>
      <c r="EG206" t="s">
        <v>45</v>
      </c>
      <c r="EH206">
        <v>80</v>
      </c>
      <c r="EI206" t="s">
        <v>379</v>
      </c>
      <c r="EJ206">
        <v>2</v>
      </c>
      <c r="EK206">
        <v>138001</v>
      </c>
      <c r="EL206" t="s">
        <v>379</v>
      </c>
      <c r="EM206" t="s">
        <v>380</v>
      </c>
      <c r="EO206" t="s">
        <v>118</v>
      </c>
      <c r="EQ206">
        <v>768</v>
      </c>
      <c r="ER206">
        <v>1913.79</v>
      </c>
      <c r="ES206">
        <v>237.61</v>
      </c>
      <c r="ET206">
        <v>878.18</v>
      </c>
      <c r="EU206">
        <v>68.89</v>
      </c>
      <c r="EV206">
        <v>798</v>
      </c>
      <c r="EW206">
        <v>95</v>
      </c>
      <c r="EX206">
        <v>6.4</v>
      </c>
      <c r="EY206">
        <v>0</v>
      </c>
      <c r="FQ206">
        <v>0</v>
      </c>
      <c r="FR206">
        <f t="shared" ref="FR206:FR225" si="329">ROUND(IF(BI206=3,GM206,0),2)</f>
        <v>0</v>
      </c>
      <c r="FS206">
        <v>0</v>
      </c>
      <c r="FX206">
        <v>90</v>
      </c>
      <c r="FY206">
        <v>45</v>
      </c>
      <c r="GA206" t="s">
        <v>3</v>
      </c>
      <c r="GD206">
        <v>1</v>
      </c>
      <c r="GF206">
        <v>1687997333</v>
      </c>
      <c r="GG206">
        <v>2</v>
      </c>
      <c r="GH206">
        <v>1</v>
      </c>
      <c r="GI206">
        <v>4</v>
      </c>
      <c r="GJ206">
        <v>0</v>
      </c>
      <c r="GK206">
        <v>0</v>
      </c>
      <c r="GL206">
        <f t="shared" ref="GL206:GL225" si="330">ROUND(IF(AND(BH206=3,BI206=3,FS206&lt;&gt;0),P206,0),2)</f>
        <v>0</v>
      </c>
      <c r="GM206">
        <f t="shared" ref="GM206:GM225" si="331">ROUND(O206+X206+Y206,2)+GX206</f>
        <v>152966.15</v>
      </c>
      <c r="GN206">
        <f t="shared" ref="GN206:GN225" si="332">IF(OR(BI206=0,BI206=1),ROUND(O206+X206+Y206,2),0)</f>
        <v>0</v>
      </c>
      <c r="GO206">
        <f t="shared" ref="GO206:GO225" si="333">IF(BI206=2,ROUND(O206+X206+Y206,2),0)</f>
        <v>152966.15</v>
      </c>
      <c r="GP206">
        <f t="shared" ref="GP206:GP225" si="334">IF(BI206=4,ROUND(O206+X206+Y206,2)+GX206,0)</f>
        <v>0</v>
      </c>
      <c r="GR206">
        <v>0</v>
      </c>
      <c r="GS206">
        <v>3</v>
      </c>
      <c r="GT206">
        <v>0</v>
      </c>
      <c r="GU206" t="s">
        <v>3</v>
      </c>
      <c r="GV206">
        <f t="shared" ref="GV206:GV225" si="335">ROUND((GT206),2)</f>
        <v>0</v>
      </c>
      <c r="GW206">
        <v>1</v>
      </c>
      <c r="GX206">
        <f t="shared" ref="GX206:GX225" si="336">ROUND(HC206*I206,2)</f>
        <v>0</v>
      </c>
      <c r="HA206">
        <v>0</v>
      </c>
      <c r="HB206">
        <v>0</v>
      </c>
      <c r="HC206">
        <f t="shared" ref="HC206:HC225" si="337">GV206*GW206</f>
        <v>0</v>
      </c>
      <c r="HE206" t="s">
        <v>3</v>
      </c>
      <c r="HF206" t="s">
        <v>3</v>
      </c>
      <c r="HM206" t="s">
        <v>3</v>
      </c>
      <c r="HN206" t="s">
        <v>3</v>
      </c>
      <c r="HO206" t="s">
        <v>3</v>
      </c>
      <c r="HP206" t="s">
        <v>3</v>
      </c>
      <c r="HQ206" t="s">
        <v>3</v>
      </c>
      <c r="IK206">
        <v>0</v>
      </c>
    </row>
    <row r="207" spans="1:245" x14ac:dyDescent="0.2">
      <c r="A207">
        <v>17</v>
      </c>
      <c r="B207">
        <v>1</v>
      </c>
      <c r="E207" t="s">
        <v>576</v>
      </c>
      <c r="F207" t="s">
        <v>382</v>
      </c>
      <c r="G207" t="s">
        <v>383</v>
      </c>
      <c r="H207" t="s">
        <v>15</v>
      </c>
      <c r="I207">
        <v>0.99199999999999999</v>
      </c>
      <c r="J207">
        <v>0</v>
      </c>
      <c r="K207">
        <v>0.99199999999999999</v>
      </c>
      <c r="O207">
        <f t="shared" si="303"/>
        <v>53981.33</v>
      </c>
      <c r="P207">
        <f t="shared" si="304"/>
        <v>53981.33</v>
      </c>
      <c r="Q207">
        <f t="shared" si="305"/>
        <v>0</v>
      </c>
      <c r="R207">
        <f t="shared" si="306"/>
        <v>0</v>
      </c>
      <c r="S207">
        <f t="shared" si="307"/>
        <v>0</v>
      </c>
      <c r="T207">
        <f t="shared" si="308"/>
        <v>0</v>
      </c>
      <c r="U207">
        <f t="shared" si="309"/>
        <v>0</v>
      </c>
      <c r="V207">
        <f t="shared" si="310"/>
        <v>0</v>
      </c>
      <c r="W207">
        <f t="shared" si="311"/>
        <v>0</v>
      </c>
      <c r="X207">
        <f t="shared" si="312"/>
        <v>0</v>
      </c>
      <c r="Y207">
        <f t="shared" si="313"/>
        <v>0</v>
      </c>
      <c r="AA207">
        <v>60075934</v>
      </c>
      <c r="AB207">
        <f t="shared" si="314"/>
        <v>5692.12</v>
      </c>
      <c r="AC207">
        <f t="shared" si="315"/>
        <v>5692.12</v>
      </c>
      <c r="AD207">
        <f>ROUND((((ET207)-(EU207))+AE207),2)</f>
        <v>0</v>
      </c>
      <c r="AE207">
        <f>ROUND((EU207),2)</f>
        <v>0</v>
      </c>
      <c r="AF207">
        <f>ROUND((EV207),2)</f>
        <v>0</v>
      </c>
      <c r="AG207">
        <f t="shared" si="316"/>
        <v>0</v>
      </c>
      <c r="AH207">
        <f>(EW207)</f>
        <v>0</v>
      </c>
      <c r="AI207">
        <f>(EX207)</f>
        <v>0</v>
      </c>
      <c r="AJ207">
        <f t="shared" si="317"/>
        <v>0</v>
      </c>
      <c r="AK207">
        <v>5692.12</v>
      </c>
      <c r="AL207">
        <v>5692.12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1</v>
      </c>
      <c r="AW207">
        <v>1</v>
      </c>
      <c r="AZ207">
        <v>1</v>
      </c>
      <c r="BA207">
        <v>1</v>
      </c>
      <c r="BB207">
        <v>1</v>
      </c>
      <c r="BC207">
        <v>9.56</v>
      </c>
      <c r="BD207" t="s">
        <v>3</v>
      </c>
      <c r="BE207" t="s">
        <v>3</v>
      </c>
      <c r="BF207" t="s">
        <v>3</v>
      </c>
      <c r="BG207" t="s">
        <v>3</v>
      </c>
      <c r="BH207">
        <v>3</v>
      </c>
      <c r="BI207">
        <v>1</v>
      </c>
      <c r="BJ207" t="s">
        <v>384</v>
      </c>
      <c r="BM207">
        <v>500001</v>
      </c>
      <c r="BN207">
        <v>0</v>
      </c>
      <c r="BO207" t="s">
        <v>17</v>
      </c>
      <c r="BP207">
        <v>1</v>
      </c>
      <c r="BQ207">
        <v>26</v>
      </c>
      <c r="BR207">
        <v>0</v>
      </c>
      <c r="BS207">
        <v>1</v>
      </c>
      <c r="BT207">
        <v>1</v>
      </c>
      <c r="BU207">
        <v>1</v>
      </c>
      <c r="BV207">
        <v>1</v>
      </c>
      <c r="BW207">
        <v>1</v>
      </c>
      <c r="BX207">
        <v>1</v>
      </c>
      <c r="BY207" t="s">
        <v>3</v>
      </c>
      <c r="BZ207">
        <v>0</v>
      </c>
      <c r="CA207">
        <v>0</v>
      </c>
      <c r="CB207" t="s">
        <v>3</v>
      </c>
      <c r="CE207">
        <v>0</v>
      </c>
      <c r="CF207">
        <v>0</v>
      </c>
      <c r="CG207">
        <v>0</v>
      </c>
      <c r="CM207">
        <v>0</v>
      </c>
      <c r="CN207" t="s">
        <v>3</v>
      </c>
      <c r="CO207">
        <v>0</v>
      </c>
      <c r="CP207">
        <f t="shared" si="318"/>
        <v>53981.33</v>
      </c>
      <c r="CQ207">
        <f t="shared" si="319"/>
        <v>54416.667200000004</v>
      </c>
      <c r="CR207">
        <f t="shared" si="320"/>
        <v>0</v>
      </c>
      <c r="CS207">
        <f t="shared" si="321"/>
        <v>0</v>
      </c>
      <c r="CT207">
        <f t="shared" si="322"/>
        <v>0</v>
      </c>
      <c r="CU207">
        <f t="shared" si="323"/>
        <v>0</v>
      </c>
      <c r="CV207">
        <f t="shared" si="324"/>
        <v>0</v>
      </c>
      <c r="CW207">
        <f t="shared" si="325"/>
        <v>0</v>
      </c>
      <c r="CX207">
        <f t="shared" si="326"/>
        <v>0</v>
      </c>
      <c r="CY207">
        <f t="shared" si="327"/>
        <v>0</v>
      </c>
      <c r="CZ207">
        <f t="shared" si="328"/>
        <v>0</v>
      </c>
      <c r="DC207" t="s">
        <v>3</v>
      </c>
      <c r="DD207" t="s">
        <v>3</v>
      </c>
      <c r="DE207" t="s">
        <v>3</v>
      </c>
      <c r="DF207" t="s">
        <v>3</v>
      </c>
      <c r="DG207" t="s">
        <v>3</v>
      </c>
      <c r="DH207" t="s">
        <v>3</v>
      </c>
      <c r="DI207" t="s">
        <v>3</v>
      </c>
      <c r="DJ207" t="s">
        <v>3</v>
      </c>
      <c r="DK207" t="s">
        <v>3</v>
      </c>
      <c r="DL207" t="s">
        <v>3</v>
      </c>
      <c r="DM207" t="s">
        <v>3</v>
      </c>
      <c r="DN207">
        <v>0</v>
      </c>
      <c r="DO207">
        <v>0</v>
      </c>
      <c r="DP207">
        <v>1</v>
      </c>
      <c r="DQ207">
        <v>1</v>
      </c>
      <c r="DU207">
        <v>1009</v>
      </c>
      <c r="DV207" t="s">
        <v>15</v>
      </c>
      <c r="DW207" t="s">
        <v>15</v>
      </c>
      <c r="DX207">
        <v>1000</v>
      </c>
      <c r="DZ207" t="s">
        <v>3</v>
      </c>
      <c r="EA207" t="s">
        <v>3</v>
      </c>
      <c r="EB207" t="s">
        <v>3</v>
      </c>
      <c r="EC207" t="s">
        <v>3</v>
      </c>
      <c r="EE207">
        <v>48890661</v>
      </c>
      <c r="EF207">
        <v>26</v>
      </c>
      <c r="EG207" t="s">
        <v>45</v>
      </c>
      <c r="EH207">
        <v>0</v>
      </c>
      <c r="EI207" t="s">
        <v>3</v>
      </c>
      <c r="EJ207">
        <v>1</v>
      </c>
      <c r="EK207">
        <v>500001</v>
      </c>
      <c r="EL207" t="s">
        <v>124</v>
      </c>
      <c r="EM207" t="s">
        <v>125</v>
      </c>
      <c r="EO207" t="s">
        <v>3</v>
      </c>
      <c r="EQ207">
        <v>0</v>
      </c>
      <c r="ER207">
        <v>5692.12</v>
      </c>
      <c r="ES207">
        <v>5692.12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5</v>
      </c>
      <c r="FC207">
        <v>0</v>
      </c>
      <c r="FD207">
        <v>18</v>
      </c>
      <c r="FF207">
        <v>54416.69</v>
      </c>
      <c r="FQ207">
        <v>0</v>
      </c>
      <c r="FR207">
        <f t="shared" si="329"/>
        <v>0</v>
      </c>
      <c r="FS207">
        <v>0</v>
      </c>
      <c r="FX207">
        <v>0</v>
      </c>
      <c r="FY207">
        <v>0</v>
      </c>
      <c r="GA207" t="s">
        <v>385</v>
      </c>
      <c r="GD207">
        <v>1</v>
      </c>
      <c r="GF207">
        <v>540521819</v>
      </c>
      <c r="GG207">
        <v>2</v>
      </c>
      <c r="GH207">
        <v>3</v>
      </c>
      <c r="GI207">
        <v>4</v>
      </c>
      <c r="GJ207">
        <v>0</v>
      </c>
      <c r="GK207">
        <v>0</v>
      </c>
      <c r="GL207">
        <f t="shared" si="330"/>
        <v>0</v>
      </c>
      <c r="GM207">
        <f t="shared" si="331"/>
        <v>53981.33</v>
      </c>
      <c r="GN207">
        <f t="shared" si="332"/>
        <v>53981.33</v>
      </c>
      <c r="GO207">
        <f t="shared" si="333"/>
        <v>0</v>
      </c>
      <c r="GP207">
        <f t="shared" si="334"/>
        <v>0</v>
      </c>
      <c r="GR207">
        <v>1</v>
      </c>
      <c r="GS207">
        <v>1</v>
      </c>
      <c r="GT207">
        <v>0</v>
      </c>
      <c r="GU207" t="s">
        <v>3</v>
      </c>
      <c r="GV207">
        <f t="shared" si="335"/>
        <v>0</v>
      </c>
      <c r="GW207">
        <v>1</v>
      </c>
      <c r="GX207">
        <f t="shared" si="336"/>
        <v>0</v>
      </c>
      <c r="HA207">
        <v>0</v>
      </c>
      <c r="HB207">
        <v>0</v>
      </c>
      <c r="HC207">
        <f t="shared" si="337"/>
        <v>0</v>
      </c>
      <c r="HE207" t="s">
        <v>127</v>
      </c>
      <c r="HF207" t="s">
        <v>127</v>
      </c>
      <c r="HM207" t="s">
        <v>3</v>
      </c>
      <c r="HN207" t="s">
        <v>3</v>
      </c>
      <c r="HO207" t="s">
        <v>3</v>
      </c>
      <c r="HP207" t="s">
        <v>3</v>
      </c>
      <c r="HQ207" t="s">
        <v>3</v>
      </c>
      <c r="IK207">
        <v>0</v>
      </c>
    </row>
    <row r="208" spans="1:245" x14ac:dyDescent="0.2">
      <c r="A208">
        <v>17</v>
      </c>
      <c r="B208">
        <v>1</v>
      </c>
      <c r="C208">
        <f>ROW(SmtRes!A1041)</f>
        <v>1041</v>
      </c>
      <c r="D208">
        <f>ROW(EtalonRes!A1041)</f>
        <v>1041</v>
      </c>
      <c r="E208" t="s">
        <v>577</v>
      </c>
      <c r="F208" t="s">
        <v>387</v>
      </c>
      <c r="G208" t="s">
        <v>541</v>
      </c>
      <c r="H208" t="s">
        <v>15</v>
      </c>
      <c r="I208">
        <v>0.34799999999999998</v>
      </c>
      <c r="J208">
        <v>0</v>
      </c>
      <c r="K208">
        <v>0.34799999999999998</v>
      </c>
      <c r="O208">
        <f t="shared" si="303"/>
        <v>26724.45</v>
      </c>
      <c r="P208">
        <f t="shared" si="304"/>
        <v>879.19</v>
      </c>
      <c r="Q208">
        <f t="shared" si="305"/>
        <v>6470.24</v>
      </c>
      <c r="R208">
        <f t="shared" si="306"/>
        <v>2070.13</v>
      </c>
      <c r="S208">
        <f t="shared" si="307"/>
        <v>19375.02</v>
      </c>
      <c r="T208">
        <f t="shared" si="308"/>
        <v>0</v>
      </c>
      <c r="U208">
        <f t="shared" si="309"/>
        <v>41.880929999999992</v>
      </c>
      <c r="V208">
        <f t="shared" si="310"/>
        <v>3.3780881999999992</v>
      </c>
      <c r="W208">
        <f t="shared" si="311"/>
        <v>0</v>
      </c>
      <c r="X208">
        <f t="shared" si="312"/>
        <v>19300.64</v>
      </c>
      <c r="Y208">
        <f t="shared" si="313"/>
        <v>9650.32</v>
      </c>
      <c r="AA208">
        <v>60075934</v>
      </c>
      <c r="AB208">
        <f t="shared" si="314"/>
        <v>2708.93</v>
      </c>
      <c r="AC208">
        <f t="shared" si="315"/>
        <v>264.27</v>
      </c>
      <c r="AD208">
        <f>ROUND((((((ET208*1.15)*1.15))-(((EU208*1.15)*1.15)))+AE208),2)</f>
        <v>1307.5</v>
      </c>
      <c r="AE208">
        <f>ROUND(((((EU208*1.15)*1.1)*1.15)),2)</f>
        <v>121.5</v>
      </c>
      <c r="AF208">
        <f>ROUND(((((EV208*1.15)*1.1)*1.15)),2)</f>
        <v>1137.1600000000001</v>
      </c>
      <c r="AG208">
        <f t="shared" si="316"/>
        <v>0</v>
      </c>
      <c r="AH208">
        <f>(((EW208*1.15)*1.15))</f>
        <v>120.34749999999998</v>
      </c>
      <c r="AI208">
        <f>(((EX208*1.15)*1.15))</f>
        <v>9.7071499999999986</v>
      </c>
      <c r="AJ208">
        <f t="shared" si="317"/>
        <v>0</v>
      </c>
      <c r="AK208">
        <v>2026.27</v>
      </c>
      <c r="AL208">
        <v>264.27</v>
      </c>
      <c r="AM208">
        <v>980.31</v>
      </c>
      <c r="AN208">
        <v>83.52</v>
      </c>
      <c r="AO208">
        <v>781.69</v>
      </c>
      <c r="AP208">
        <v>0</v>
      </c>
      <c r="AQ208">
        <v>91</v>
      </c>
      <c r="AR208">
        <v>7.34</v>
      </c>
      <c r="AS208">
        <v>0</v>
      </c>
      <c r="AT208">
        <v>90</v>
      </c>
      <c r="AU208">
        <v>45</v>
      </c>
      <c r="AV208">
        <v>1</v>
      </c>
      <c r="AW208">
        <v>1</v>
      </c>
      <c r="AZ208">
        <v>1</v>
      </c>
      <c r="BA208">
        <v>48.96</v>
      </c>
      <c r="BB208">
        <v>14.22</v>
      </c>
      <c r="BC208">
        <v>9.56</v>
      </c>
      <c r="BD208" t="s">
        <v>3</v>
      </c>
      <c r="BE208" t="s">
        <v>3</v>
      </c>
      <c r="BF208" t="s">
        <v>3</v>
      </c>
      <c r="BG208" t="s">
        <v>3</v>
      </c>
      <c r="BH208">
        <v>0</v>
      </c>
      <c r="BI208">
        <v>2</v>
      </c>
      <c r="BJ208" t="s">
        <v>389</v>
      </c>
      <c r="BM208">
        <v>138001</v>
      </c>
      <c r="BN208">
        <v>0</v>
      </c>
      <c r="BO208" t="s">
        <v>17</v>
      </c>
      <c r="BP208">
        <v>1</v>
      </c>
      <c r="BQ208">
        <v>26</v>
      </c>
      <c r="BR208">
        <v>0</v>
      </c>
      <c r="BS208">
        <v>48.96</v>
      </c>
      <c r="BT208">
        <v>1</v>
      </c>
      <c r="BU208">
        <v>1</v>
      </c>
      <c r="BV208">
        <v>1</v>
      </c>
      <c r="BW208">
        <v>1</v>
      </c>
      <c r="BX208">
        <v>1</v>
      </c>
      <c r="BY208" t="s">
        <v>3</v>
      </c>
      <c r="BZ208">
        <v>90</v>
      </c>
      <c r="CA208">
        <v>45</v>
      </c>
      <c r="CB208" t="s">
        <v>3</v>
      </c>
      <c r="CE208">
        <v>0</v>
      </c>
      <c r="CF208">
        <v>0</v>
      </c>
      <c r="CG208">
        <v>0</v>
      </c>
      <c r="CM208">
        <v>0</v>
      </c>
      <c r="CN208" t="s">
        <v>1083</v>
      </c>
      <c r="CO208">
        <v>0</v>
      </c>
      <c r="CP208">
        <f t="shared" si="318"/>
        <v>26724.45</v>
      </c>
      <c r="CQ208">
        <f t="shared" si="319"/>
        <v>2526.4211999999998</v>
      </c>
      <c r="CR208">
        <f t="shared" si="320"/>
        <v>18592.650000000001</v>
      </c>
      <c r="CS208">
        <f t="shared" si="321"/>
        <v>5948.64</v>
      </c>
      <c r="CT208">
        <f t="shared" si="322"/>
        <v>55675.353600000002</v>
      </c>
      <c r="CU208">
        <f t="shared" si="323"/>
        <v>0</v>
      </c>
      <c r="CV208">
        <f t="shared" si="324"/>
        <v>120.34749999999998</v>
      </c>
      <c r="CW208">
        <f t="shared" si="325"/>
        <v>9.7071499999999986</v>
      </c>
      <c r="CX208">
        <f t="shared" si="326"/>
        <v>0</v>
      </c>
      <c r="CY208">
        <f t="shared" si="327"/>
        <v>19300.635000000002</v>
      </c>
      <c r="CZ208">
        <f t="shared" si="328"/>
        <v>9650.317500000001</v>
      </c>
      <c r="DC208" t="s">
        <v>3</v>
      </c>
      <c r="DD208" t="s">
        <v>3</v>
      </c>
      <c r="DE208" t="s">
        <v>93</v>
      </c>
      <c r="DF208" t="s">
        <v>117</v>
      </c>
      <c r="DG208" t="s">
        <v>117</v>
      </c>
      <c r="DH208" t="s">
        <v>3</v>
      </c>
      <c r="DI208" t="s">
        <v>93</v>
      </c>
      <c r="DJ208" t="s">
        <v>93</v>
      </c>
      <c r="DK208" t="s">
        <v>3</v>
      </c>
      <c r="DL208" t="s">
        <v>3</v>
      </c>
      <c r="DM208" t="s">
        <v>3</v>
      </c>
      <c r="DN208">
        <v>0</v>
      </c>
      <c r="DO208">
        <v>0</v>
      </c>
      <c r="DP208">
        <v>1</v>
      </c>
      <c r="DQ208">
        <v>1</v>
      </c>
      <c r="DU208">
        <v>1009</v>
      </c>
      <c r="DV208" t="s">
        <v>15</v>
      </c>
      <c r="DW208" t="s">
        <v>15</v>
      </c>
      <c r="DX208">
        <v>1000</v>
      </c>
      <c r="DZ208" t="s">
        <v>3</v>
      </c>
      <c r="EA208" t="s">
        <v>3</v>
      </c>
      <c r="EB208" t="s">
        <v>3</v>
      </c>
      <c r="EC208" t="s">
        <v>3</v>
      </c>
      <c r="EE208">
        <v>48890648</v>
      </c>
      <c r="EF208">
        <v>26</v>
      </c>
      <c r="EG208" t="s">
        <v>45</v>
      </c>
      <c r="EH208">
        <v>80</v>
      </c>
      <c r="EI208" t="s">
        <v>379</v>
      </c>
      <c r="EJ208">
        <v>2</v>
      </c>
      <c r="EK208">
        <v>138001</v>
      </c>
      <c r="EL208" t="s">
        <v>379</v>
      </c>
      <c r="EM208" t="s">
        <v>380</v>
      </c>
      <c r="EO208" t="s">
        <v>118</v>
      </c>
      <c r="EQ208">
        <v>768</v>
      </c>
      <c r="ER208">
        <v>2026.27</v>
      </c>
      <c r="ES208">
        <v>264.27</v>
      </c>
      <c r="ET208">
        <v>980.31</v>
      </c>
      <c r="EU208">
        <v>83.52</v>
      </c>
      <c r="EV208">
        <v>781.69</v>
      </c>
      <c r="EW208">
        <v>91</v>
      </c>
      <c r="EX208">
        <v>7.34</v>
      </c>
      <c r="EY208">
        <v>0</v>
      </c>
      <c r="FQ208">
        <v>0</v>
      </c>
      <c r="FR208">
        <f t="shared" si="329"/>
        <v>0</v>
      </c>
      <c r="FS208">
        <v>0</v>
      </c>
      <c r="FX208">
        <v>90</v>
      </c>
      <c r="FY208">
        <v>45</v>
      </c>
      <c r="GA208" t="s">
        <v>3</v>
      </c>
      <c r="GD208">
        <v>1</v>
      </c>
      <c r="GF208">
        <v>2118774648</v>
      </c>
      <c r="GG208">
        <v>2</v>
      </c>
      <c r="GH208">
        <v>1</v>
      </c>
      <c r="GI208">
        <v>4</v>
      </c>
      <c r="GJ208">
        <v>0</v>
      </c>
      <c r="GK208">
        <v>0</v>
      </c>
      <c r="GL208">
        <f t="shared" si="330"/>
        <v>0</v>
      </c>
      <c r="GM208">
        <f t="shared" si="331"/>
        <v>55675.41</v>
      </c>
      <c r="GN208">
        <f t="shared" si="332"/>
        <v>0</v>
      </c>
      <c r="GO208">
        <f t="shared" si="333"/>
        <v>55675.41</v>
      </c>
      <c r="GP208">
        <f t="shared" si="334"/>
        <v>0</v>
      </c>
      <c r="GR208">
        <v>0</v>
      </c>
      <c r="GS208">
        <v>3</v>
      </c>
      <c r="GT208">
        <v>0</v>
      </c>
      <c r="GU208" t="s">
        <v>3</v>
      </c>
      <c r="GV208">
        <f t="shared" si="335"/>
        <v>0</v>
      </c>
      <c r="GW208">
        <v>1</v>
      </c>
      <c r="GX208">
        <f t="shared" si="336"/>
        <v>0</v>
      </c>
      <c r="HA208">
        <v>0</v>
      </c>
      <c r="HB208">
        <v>0</v>
      </c>
      <c r="HC208">
        <f t="shared" si="337"/>
        <v>0</v>
      </c>
      <c r="HE208" t="s">
        <v>3</v>
      </c>
      <c r="HF208" t="s">
        <v>3</v>
      </c>
      <c r="HM208" t="s">
        <v>3</v>
      </c>
      <c r="HN208" t="s">
        <v>3</v>
      </c>
      <c r="HO208" t="s">
        <v>3</v>
      </c>
      <c r="HP208" t="s">
        <v>3</v>
      </c>
      <c r="HQ208" t="s">
        <v>3</v>
      </c>
      <c r="IK208">
        <v>0</v>
      </c>
    </row>
    <row r="209" spans="1:245" x14ac:dyDescent="0.2">
      <c r="A209">
        <v>17</v>
      </c>
      <c r="B209">
        <v>1</v>
      </c>
      <c r="E209" t="s">
        <v>578</v>
      </c>
      <c r="F209" t="s">
        <v>391</v>
      </c>
      <c r="G209" t="s">
        <v>392</v>
      </c>
      <c r="H209" t="s">
        <v>15</v>
      </c>
      <c r="I209">
        <v>0.21399499999999999</v>
      </c>
      <c r="J209">
        <v>0</v>
      </c>
      <c r="K209">
        <v>0.21399499999999999</v>
      </c>
      <c r="O209">
        <f t="shared" si="303"/>
        <v>11983.72</v>
      </c>
      <c r="P209">
        <f t="shared" si="304"/>
        <v>11983.72</v>
      </c>
      <c r="Q209">
        <f t="shared" si="305"/>
        <v>0</v>
      </c>
      <c r="R209">
        <f t="shared" si="306"/>
        <v>0</v>
      </c>
      <c r="S209">
        <f t="shared" si="307"/>
        <v>0</v>
      </c>
      <c r="T209">
        <f t="shared" si="308"/>
        <v>0</v>
      </c>
      <c r="U209">
        <f t="shared" si="309"/>
        <v>0</v>
      </c>
      <c r="V209">
        <f t="shared" si="310"/>
        <v>0</v>
      </c>
      <c r="W209">
        <f t="shared" si="311"/>
        <v>0</v>
      </c>
      <c r="X209">
        <f t="shared" si="312"/>
        <v>0</v>
      </c>
      <c r="Y209">
        <f t="shared" si="313"/>
        <v>0</v>
      </c>
      <c r="AA209">
        <v>60075934</v>
      </c>
      <c r="AB209">
        <f t="shared" si="314"/>
        <v>5857.74</v>
      </c>
      <c r="AC209">
        <f t="shared" si="315"/>
        <v>5857.74</v>
      </c>
      <c r="AD209">
        <f>ROUND((((ET209)-(EU209))+AE209),2)</f>
        <v>0</v>
      </c>
      <c r="AE209">
        <f t="shared" ref="AE209:AF211" si="338">ROUND((EU209),2)</f>
        <v>0</v>
      </c>
      <c r="AF209">
        <f t="shared" si="338"/>
        <v>0</v>
      </c>
      <c r="AG209">
        <f t="shared" si="316"/>
        <v>0</v>
      </c>
      <c r="AH209">
        <f t="shared" ref="AH209:AI211" si="339">(EW209)</f>
        <v>0</v>
      </c>
      <c r="AI209">
        <f t="shared" si="339"/>
        <v>0</v>
      </c>
      <c r="AJ209">
        <f t="shared" si="317"/>
        <v>0</v>
      </c>
      <c r="AK209">
        <v>5857.74</v>
      </c>
      <c r="AL209">
        <v>5857.74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1</v>
      </c>
      <c r="AW209">
        <v>1</v>
      </c>
      <c r="AZ209">
        <v>1</v>
      </c>
      <c r="BA209">
        <v>1</v>
      </c>
      <c r="BB209">
        <v>1</v>
      </c>
      <c r="BC209">
        <v>9.56</v>
      </c>
      <c r="BD209" t="s">
        <v>3</v>
      </c>
      <c r="BE209" t="s">
        <v>3</v>
      </c>
      <c r="BF209" t="s">
        <v>3</v>
      </c>
      <c r="BG209" t="s">
        <v>3</v>
      </c>
      <c r="BH209">
        <v>3</v>
      </c>
      <c r="BI209">
        <v>1</v>
      </c>
      <c r="BJ209" t="s">
        <v>393</v>
      </c>
      <c r="BM209">
        <v>500001</v>
      </c>
      <c r="BN209">
        <v>0</v>
      </c>
      <c r="BO209" t="s">
        <v>17</v>
      </c>
      <c r="BP209">
        <v>1</v>
      </c>
      <c r="BQ209">
        <v>26</v>
      </c>
      <c r="BR209">
        <v>0</v>
      </c>
      <c r="BS209">
        <v>1</v>
      </c>
      <c r="BT209">
        <v>1</v>
      </c>
      <c r="BU209">
        <v>1</v>
      </c>
      <c r="BV209">
        <v>1</v>
      </c>
      <c r="BW209">
        <v>1</v>
      </c>
      <c r="BX209">
        <v>1</v>
      </c>
      <c r="BY209" t="s">
        <v>3</v>
      </c>
      <c r="BZ209">
        <v>0</v>
      </c>
      <c r="CA209">
        <v>0</v>
      </c>
      <c r="CB209" t="s">
        <v>3</v>
      </c>
      <c r="CE209">
        <v>0</v>
      </c>
      <c r="CF209">
        <v>0</v>
      </c>
      <c r="CG209">
        <v>0</v>
      </c>
      <c r="CM209">
        <v>0</v>
      </c>
      <c r="CN209" t="s">
        <v>3</v>
      </c>
      <c r="CO209">
        <v>0</v>
      </c>
      <c r="CP209">
        <f t="shared" si="318"/>
        <v>11983.72</v>
      </c>
      <c r="CQ209">
        <f t="shared" si="319"/>
        <v>55999.994400000003</v>
      </c>
      <c r="CR209">
        <f t="shared" si="320"/>
        <v>0</v>
      </c>
      <c r="CS209">
        <f t="shared" si="321"/>
        <v>0</v>
      </c>
      <c r="CT209">
        <f t="shared" si="322"/>
        <v>0</v>
      </c>
      <c r="CU209">
        <f t="shared" si="323"/>
        <v>0</v>
      </c>
      <c r="CV209">
        <f t="shared" si="324"/>
        <v>0</v>
      </c>
      <c r="CW209">
        <f t="shared" si="325"/>
        <v>0</v>
      </c>
      <c r="CX209">
        <f t="shared" si="326"/>
        <v>0</v>
      </c>
      <c r="CY209">
        <f t="shared" si="327"/>
        <v>0</v>
      </c>
      <c r="CZ209">
        <f t="shared" si="328"/>
        <v>0</v>
      </c>
      <c r="DC209" t="s">
        <v>3</v>
      </c>
      <c r="DD209" t="s">
        <v>3</v>
      </c>
      <c r="DE209" t="s">
        <v>3</v>
      </c>
      <c r="DF209" t="s">
        <v>3</v>
      </c>
      <c r="DG209" t="s">
        <v>3</v>
      </c>
      <c r="DH209" t="s">
        <v>3</v>
      </c>
      <c r="DI209" t="s">
        <v>3</v>
      </c>
      <c r="DJ209" t="s">
        <v>3</v>
      </c>
      <c r="DK209" t="s">
        <v>3</v>
      </c>
      <c r="DL209" t="s">
        <v>3</v>
      </c>
      <c r="DM209" t="s">
        <v>3</v>
      </c>
      <c r="DN209">
        <v>0</v>
      </c>
      <c r="DO209">
        <v>0</v>
      </c>
      <c r="DP209">
        <v>1</v>
      </c>
      <c r="DQ209">
        <v>1</v>
      </c>
      <c r="DU209">
        <v>1009</v>
      </c>
      <c r="DV209" t="s">
        <v>15</v>
      </c>
      <c r="DW209" t="s">
        <v>15</v>
      </c>
      <c r="DX209">
        <v>1000</v>
      </c>
      <c r="DZ209" t="s">
        <v>3</v>
      </c>
      <c r="EA209" t="s">
        <v>3</v>
      </c>
      <c r="EB209" t="s">
        <v>3</v>
      </c>
      <c r="EC209" t="s">
        <v>3</v>
      </c>
      <c r="EE209">
        <v>48890661</v>
      </c>
      <c r="EF209">
        <v>26</v>
      </c>
      <c r="EG209" t="s">
        <v>45</v>
      </c>
      <c r="EH209">
        <v>0</v>
      </c>
      <c r="EI209" t="s">
        <v>3</v>
      </c>
      <c r="EJ209">
        <v>1</v>
      </c>
      <c r="EK209">
        <v>500001</v>
      </c>
      <c r="EL209" t="s">
        <v>124</v>
      </c>
      <c r="EM209" t="s">
        <v>125</v>
      </c>
      <c r="EO209" t="s">
        <v>3</v>
      </c>
      <c r="EQ209">
        <v>0</v>
      </c>
      <c r="ER209">
        <v>5857.74</v>
      </c>
      <c r="ES209">
        <v>5857.74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5</v>
      </c>
      <c r="FC209">
        <v>0</v>
      </c>
      <c r="FD209">
        <v>18</v>
      </c>
      <c r="FF209">
        <v>56000</v>
      </c>
      <c r="FQ209">
        <v>0</v>
      </c>
      <c r="FR209">
        <f t="shared" si="329"/>
        <v>0</v>
      </c>
      <c r="FS209">
        <v>0</v>
      </c>
      <c r="FX209">
        <v>0</v>
      </c>
      <c r="FY209">
        <v>0</v>
      </c>
      <c r="GA209" t="s">
        <v>394</v>
      </c>
      <c r="GD209">
        <v>1</v>
      </c>
      <c r="GF209">
        <v>-1147092065</v>
      </c>
      <c r="GG209">
        <v>2</v>
      </c>
      <c r="GH209">
        <v>3</v>
      </c>
      <c r="GI209">
        <v>4</v>
      </c>
      <c r="GJ209">
        <v>0</v>
      </c>
      <c r="GK209">
        <v>0</v>
      </c>
      <c r="GL209">
        <f t="shared" si="330"/>
        <v>0</v>
      </c>
      <c r="GM209">
        <f t="shared" si="331"/>
        <v>11983.72</v>
      </c>
      <c r="GN209">
        <f t="shared" si="332"/>
        <v>11983.72</v>
      </c>
      <c r="GO209">
        <f t="shared" si="333"/>
        <v>0</v>
      </c>
      <c r="GP209">
        <f t="shared" si="334"/>
        <v>0</v>
      </c>
      <c r="GR209">
        <v>1</v>
      </c>
      <c r="GS209">
        <v>1</v>
      </c>
      <c r="GT209">
        <v>0</v>
      </c>
      <c r="GU209" t="s">
        <v>3</v>
      </c>
      <c r="GV209">
        <f t="shared" si="335"/>
        <v>0</v>
      </c>
      <c r="GW209">
        <v>1</v>
      </c>
      <c r="GX209">
        <f t="shared" si="336"/>
        <v>0</v>
      </c>
      <c r="HA209">
        <v>0</v>
      </c>
      <c r="HB209">
        <v>0</v>
      </c>
      <c r="HC209">
        <f t="shared" si="337"/>
        <v>0</v>
      </c>
      <c r="HE209" t="s">
        <v>127</v>
      </c>
      <c r="HF209" t="s">
        <v>127</v>
      </c>
      <c r="HM209" t="s">
        <v>3</v>
      </c>
      <c r="HN209" t="s">
        <v>3</v>
      </c>
      <c r="HO209" t="s">
        <v>3</v>
      </c>
      <c r="HP209" t="s">
        <v>3</v>
      </c>
      <c r="HQ209" t="s">
        <v>3</v>
      </c>
      <c r="IK209">
        <v>0</v>
      </c>
    </row>
    <row r="210" spans="1:245" x14ac:dyDescent="0.2">
      <c r="A210">
        <v>17</v>
      </c>
      <c r="B210">
        <v>1</v>
      </c>
      <c r="E210" t="s">
        <v>579</v>
      </c>
      <c r="F210" t="s">
        <v>391</v>
      </c>
      <c r="G210" t="s">
        <v>396</v>
      </c>
      <c r="H210" t="s">
        <v>15</v>
      </c>
      <c r="I210">
        <v>3.6161279999999997E-2</v>
      </c>
      <c r="J210">
        <v>0</v>
      </c>
      <c r="K210">
        <v>3.6161279999999997E-2</v>
      </c>
      <c r="O210">
        <f t="shared" si="303"/>
        <v>1554.94</v>
      </c>
      <c r="P210">
        <f t="shared" si="304"/>
        <v>1554.94</v>
      </c>
      <c r="Q210">
        <f t="shared" si="305"/>
        <v>0</v>
      </c>
      <c r="R210">
        <f t="shared" si="306"/>
        <v>0</v>
      </c>
      <c r="S210">
        <f t="shared" si="307"/>
        <v>0</v>
      </c>
      <c r="T210">
        <f t="shared" si="308"/>
        <v>0</v>
      </c>
      <c r="U210">
        <f t="shared" si="309"/>
        <v>0</v>
      </c>
      <c r="V210">
        <f t="shared" si="310"/>
        <v>0</v>
      </c>
      <c r="W210">
        <f t="shared" si="311"/>
        <v>0</v>
      </c>
      <c r="X210">
        <f t="shared" si="312"/>
        <v>0</v>
      </c>
      <c r="Y210">
        <f t="shared" si="313"/>
        <v>0</v>
      </c>
      <c r="AA210">
        <v>60075934</v>
      </c>
      <c r="AB210">
        <f t="shared" si="314"/>
        <v>4497.91</v>
      </c>
      <c r="AC210">
        <f t="shared" si="315"/>
        <v>4497.91</v>
      </c>
      <c r="AD210">
        <f>ROUND((((ET210)-(EU210))+AE210),2)</f>
        <v>0</v>
      </c>
      <c r="AE210">
        <f t="shared" si="338"/>
        <v>0</v>
      </c>
      <c r="AF210">
        <f t="shared" si="338"/>
        <v>0</v>
      </c>
      <c r="AG210">
        <f t="shared" si="316"/>
        <v>0</v>
      </c>
      <c r="AH210">
        <f t="shared" si="339"/>
        <v>0</v>
      </c>
      <c r="AI210">
        <f t="shared" si="339"/>
        <v>0</v>
      </c>
      <c r="AJ210">
        <f t="shared" si="317"/>
        <v>0</v>
      </c>
      <c r="AK210">
        <v>4497.91</v>
      </c>
      <c r="AL210">
        <v>4497.91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1</v>
      </c>
      <c r="AW210">
        <v>1</v>
      </c>
      <c r="AZ210">
        <v>1</v>
      </c>
      <c r="BA210">
        <v>1</v>
      </c>
      <c r="BB210">
        <v>1</v>
      </c>
      <c r="BC210">
        <v>9.56</v>
      </c>
      <c r="BD210" t="s">
        <v>3</v>
      </c>
      <c r="BE210" t="s">
        <v>3</v>
      </c>
      <c r="BF210" t="s">
        <v>3</v>
      </c>
      <c r="BG210" t="s">
        <v>3</v>
      </c>
      <c r="BH210">
        <v>3</v>
      </c>
      <c r="BI210">
        <v>1</v>
      </c>
      <c r="BJ210" t="s">
        <v>393</v>
      </c>
      <c r="BM210">
        <v>500001</v>
      </c>
      <c r="BN210">
        <v>0</v>
      </c>
      <c r="BO210" t="s">
        <v>17</v>
      </c>
      <c r="BP210">
        <v>1</v>
      </c>
      <c r="BQ210">
        <v>26</v>
      </c>
      <c r="BR210">
        <v>0</v>
      </c>
      <c r="BS210">
        <v>1</v>
      </c>
      <c r="BT210">
        <v>1</v>
      </c>
      <c r="BU210">
        <v>1</v>
      </c>
      <c r="BV210">
        <v>1</v>
      </c>
      <c r="BW210">
        <v>1</v>
      </c>
      <c r="BX210">
        <v>1</v>
      </c>
      <c r="BY210" t="s">
        <v>3</v>
      </c>
      <c r="BZ210">
        <v>0</v>
      </c>
      <c r="CA210">
        <v>0</v>
      </c>
      <c r="CB210" t="s">
        <v>3</v>
      </c>
      <c r="CE210">
        <v>0</v>
      </c>
      <c r="CF210">
        <v>0</v>
      </c>
      <c r="CG210">
        <v>0</v>
      </c>
      <c r="CM210">
        <v>0</v>
      </c>
      <c r="CN210" t="s">
        <v>3</v>
      </c>
      <c r="CO210">
        <v>0</v>
      </c>
      <c r="CP210">
        <f t="shared" si="318"/>
        <v>1554.94</v>
      </c>
      <c r="CQ210">
        <f t="shared" si="319"/>
        <v>43000.0196</v>
      </c>
      <c r="CR210">
        <f t="shared" si="320"/>
        <v>0</v>
      </c>
      <c r="CS210">
        <f t="shared" si="321"/>
        <v>0</v>
      </c>
      <c r="CT210">
        <f t="shared" si="322"/>
        <v>0</v>
      </c>
      <c r="CU210">
        <f t="shared" si="323"/>
        <v>0</v>
      </c>
      <c r="CV210">
        <f t="shared" si="324"/>
        <v>0</v>
      </c>
      <c r="CW210">
        <f t="shared" si="325"/>
        <v>0</v>
      </c>
      <c r="CX210">
        <f t="shared" si="326"/>
        <v>0</v>
      </c>
      <c r="CY210">
        <f t="shared" si="327"/>
        <v>0</v>
      </c>
      <c r="CZ210">
        <f t="shared" si="328"/>
        <v>0</v>
      </c>
      <c r="DC210" t="s">
        <v>3</v>
      </c>
      <c r="DD210" t="s">
        <v>3</v>
      </c>
      <c r="DE210" t="s">
        <v>3</v>
      </c>
      <c r="DF210" t="s">
        <v>3</v>
      </c>
      <c r="DG210" t="s">
        <v>3</v>
      </c>
      <c r="DH210" t="s">
        <v>3</v>
      </c>
      <c r="DI210" t="s">
        <v>3</v>
      </c>
      <c r="DJ210" t="s">
        <v>3</v>
      </c>
      <c r="DK210" t="s">
        <v>3</v>
      </c>
      <c r="DL210" t="s">
        <v>3</v>
      </c>
      <c r="DM210" t="s">
        <v>3</v>
      </c>
      <c r="DN210">
        <v>0</v>
      </c>
      <c r="DO210">
        <v>0</v>
      </c>
      <c r="DP210">
        <v>1</v>
      </c>
      <c r="DQ210">
        <v>1</v>
      </c>
      <c r="DU210">
        <v>1009</v>
      </c>
      <c r="DV210" t="s">
        <v>15</v>
      </c>
      <c r="DW210" t="s">
        <v>15</v>
      </c>
      <c r="DX210">
        <v>1000</v>
      </c>
      <c r="DZ210" t="s">
        <v>3</v>
      </c>
      <c r="EA210" t="s">
        <v>3</v>
      </c>
      <c r="EB210" t="s">
        <v>3</v>
      </c>
      <c r="EC210" t="s">
        <v>3</v>
      </c>
      <c r="EE210">
        <v>48890661</v>
      </c>
      <c r="EF210">
        <v>26</v>
      </c>
      <c r="EG210" t="s">
        <v>45</v>
      </c>
      <c r="EH210">
        <v>0</v>
      </c>
      <c r="EI210" t="s">
        <v>3</v>
      </c>
      <c r="EJ210">
        <v>1</v>
      </c>
      <c r="EK210">
        <v>500001</v>
      </c>
      <c r="EL210" t="s">
        <v>124</v>
      </c>
      <c r="EM210" t="s">
        <v>125</v>
      </c>
      <c r="EO210" t="s">
        <v>3</v>
      </c>
      <c r="EQ210">
        <v>0</v>
      </c>
      <c r="ER210">
        <v>4497.91</v>
      </c>
      <c r="ES210">
        <v>4497.91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5</v>
      </c>
      <c r="FC210">
        <v>0</v>
      </c>
      <c r="FD210">
        <v>18</v>
      </c>
      <c r="FF210">
        <v>43000</v>
      </c>
      <c r="FQ210">
        <v>0</v>
      </c>
      <c r="FR210">
        <f t="shared" si="329"/>
        <v>0</v>
      </c>
      <c r="FS210">
        <v>0</v>
      </c>
      <c r="FX210">
        <v>0</v>
      </c>
      <c r="FY210">
        <v>0</v>
      </c>
      <c r="GA210" t="s">
        <v>397</v>
      </c>
      <c r="GD210">
        <v>1</v>
      </c>
      <c r="GF210">
        <v>-354461807</v>
      </c>
      <c r="GG210">
        <v>2</v>
      </c>
      <c r="GH210">
        <v>3</v>
      </c>
      <c r="GI210">
        <v>4</v>
      </c>
      <c r="GJ210">
        <v>0</v>
      </c>
      <c r="GK210">
        <v>0</v>
      </c>
      <c r="GL210">
        <f t="shared" si="330"/>
        <v>0</v>
      </c>
      <c r="GM210">
        <f t="shared" si="331"/>
        <v>1554.94</v>
      </c>
      <c r="GN210">
        <f t="shared" si="332"/>
        <v>1554.94</v>
      </c>
      <c r="GO210">
        <f t="shared" si="333"/>
        <v>0</v>
      </c>
      <c r="GP210">
        <f t="shared" si="334"/>
        <v>0</v>
      </c>
      <c r="GR210">
        <v>1</v>
      </c>
      <c r="GS210">
        <v>1</v>
      </c>
      <c r="GT210">
        <v>0</v>
      </c>
      <c r="GU210" t="s">
        <v>3</v>
      </c>
      <c r="GV210">
        <f t="shared" si="335"/>
        <v>0</v>
      </c>
      <c r="GW210">
        <v>1</v>
      </c>
      <c r="GX210">
        <f t="shared" si="336"/>
        <v>0</v>
      </c>
      <c r="HA210">
        <v>0</v>
      </c>
      <c r="HB210">
        <v>0</v>
      </c>
      <c r="HC210">
        <f t="shared" si="337"/>
        <v>0</v>
      </c>
      <c r="HE210" t="s">
        <v>127</v>
      </c>
      <c r="HF210" t="s">
        <v>127</v>
      </c>
      <c r="HM210" t="s">
        <v>3</v>
      </c>
      <c r="HN210" t="s">
        <v>3</v>
      </c>
      <c r="HO210" t="s">
        <v>3</v>
      </c>
      <c r="HP210" t="s">
        <v>3</v>
      </c>
      <c r="HQ210" t="s">
        <v>3</v>
      </c>
      <c r="IK210">
        <v>0</v>
      </c>
    </row>
    <row r="211" spans="1:245" x14ac:dyDescent="0.2">
      <c r="A211">
        <v>17</v>
      </c>
      <c r="B211">
        <v>1</v>
      </c>
      <c r="E211" t="s">
        <v>580</v>
      </c>
      <c r="F211" t="s">
        <v>399</v>
      </c>
      <c r="G211" t="s">
        <v>545</v>
      </c>
      <c r="H211" t="s">
        <v>15</v>
      </c>
      <c r="I211">
        <v>0.1089792</v>
      </c>
      <c r="J211">
        <v>0</v>
      </c>
      <c r="K211">
        <v>0.1089792</v>
      </c>
      <c r="O211">
        <f t="shared" si="303"/>
        <v>4568.05</v>
      </c>
      <c r="P211">
        <f t="shared" si="304"/>
        <v>4568.05</v>
      </c>
      <c r="Q211">
        <f t="shared" si="305"/>
        <v>0</v>
      </c>
      <c r="R211">
        <f t="shared" si="306"/>
        <v>0</v>
      </c>
      <c r="S211">
        <f t="shared" si="307"/>
        <v>0</v>
      </c>
      <c r="T211">
        <f t="shared" si="308"/>
        <v>0</v>
      </c>
      <c r="U211">
        <f t="shared" si="309"/>
        <v>0</v>
      </c>
      <c r="V211">
        <f t="shared" si="310"/>
        <v>0</v>
      </c>
      <c r="W211">
        <f t="shared" si="311"/>
        <v>0</v>
      </c>
      <c r="X211">
        <f t="shared" si="312"/>
        <v>0</v>
      </c>
      <c r="Y211">
        <f t="shared" si="313"/>
        <v>0</v>
      </c>
      <c r="AA211">
        <v>60075934</v>
      </c>
      <c r="AB211">
        <f t="shared" si="314"/>
        <v>4384.59</v>
      </c>
      <c r="AC211">
        <f t="shared" si="315"/>
        <v>4384.59</v>
      </c>
      <c r="AD211">
        <f>ROUND((((ET211)-(EU211))+AE211),2)</f>
        <v>0</v>
      </c>
      <c r="AE211">
        <f t="shared" si="338"/>
        <v>0</v>
      </c>
      <c r="AF211">
        <f t="shared" si="338"/>
        <v>0</v>
      </c>
      <c r="AG211">
        <f t="shared" si="316"/>
        <v>0</v>
      </c>
      <c r="AH211">
        <f t="shared" si="339"/>
        <v>0</v>
      </c>
      <c r="AI211">
        <f t="shared" si="339"/>
        <v>0</v>
      </c>
      <c r="AJ211">
        <f t="shared" si="317"/>
        <v>0</v>
      </c>
      <c r="AK211">
        <v>4384.59</v>
      </c>
      <c r="AL211">
        <v>4384.59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1</v>
      </c>
      <c r="AW211">
        <v>1</v>
      </c>
      <c r="AZ211">
        <v>1</v>
      </c>
      <c r="BA211">
        <v>1</v>
      </c>
      <c r="BB211">
        <v>1</v>
      </c>
      <c r="BC211">
        <v>9.56</v>
      </c>
      <c r="BD211" t="s">
        <v>3</v>
      </c>
      <c r="BE211" t="s">
        <v>3</v>
      </c>
      <c r="BF211" t="s">
        <v>3</v>
      </c>
      <c r="BG211" t="s">
        <v>3</v>
      </c>
      <c r="BH211">
        <v>3</v>
      </c>
      <c r="BI211">
        <v>1</v>
      </c>
      <c r="BJ211" t="s">
        <v>401</v>
      </c>
      <c r="BM211">
        <v>500001</v>
      </c>
      <c r="BN211">
        <v>0</v>
      </c>
      <c r="BO211" t="s">
        <v>17</v>
      </c>
      <c r="BP211">
        <v>1</v>
      </c>
      <c r="BQ211">
        <v>26</v>
      </c>
      <c r="BR211">
        <v>0</v>
      </c>
      <c r="BS211">
        <v>1</v>
      </c>
      <c r="BT211">
        <v>1</v>
      </c>
      <c r="BU211">
        <v>1</v>
      </c>
      <c r="BV211">
        <v>1</v>
      </c>
      <c r="BW211">
        <v>1</v>
      </c>
      <c r="BX211">
        <v>1</v>
      </c>
      <c r="BY211" t="s">
        <v>3</v>
      </c>
      <c r="BZ211">
        <v>0</v>
      </c>
      <c r="CA211">
        <v>0</v>
      </c>
      <c r="CB211" t="s">
        <v>3</v>
      </c>
      <c r="CE211">
        <v>0</v>
      </c>
      <c r="CF211">
        <v>0</v>
      </c>
      <c r="CG211">
        <v>0</v>
      </c>
      <c r="CM211">
        <v>0</v>
      </c>
      <c r="CN211" t="s">
        <v>3</v>
      </c>
      <c r="CO211">
        <v>0</v>
      </c>
      <c r="CP211">
        <f t="shared" si="318"/>
        <v>4568.05</v>
      </c>
      <c r="CQ211">
        <f t="shared" si="319"/>
        <v>41916.680400000005</v>
      </c>
      <c r="CR211">
        <f t="shared" si="320"/>
        <v>0</v>
      </c>
      <c r="CS211">
        <f t="shared" si="321"/>
        <v>0</v>
      </c>
      <c r="CT211">
        <f t="shared" si="322"/>
        <v>0</v>
      </c>
      <c r="CU211">
        <f t="shared" si="323"/>
        <v>0</v>
      </c>
      <c r="CV211">
        <f t="shared" si="324"/>
        <v>0</v>
      </c>
      <c r="CW211">
        <f t="shared" si="325"/>
        <v>0</v>
      </c>
      <c r="CX211">
        <f t="shared" si="326"/>
        <v>0</v>
      </c>
      <c r="CY211">
        <f t="shared" si="327"/>
        <v>0</v>
      </c>
      <c r="CZ211">
        <f t="shared" si="328"/>
        <v>0</v>
      </c>
      <c r="DC211" t="s">
        <v>3</v>
      </c>
      <c r="DD211" t="s">
        <v>3</v>
      </c>
      <c r="DE211" t="s">
        <v>3</v>
      </c>
      <c r="DF211" t="s">
        <v>3</v>
      </c>
      <c r="DG211" t="s">
        <v>3</v>
      </c>
      <c r="DH211" t="s">
        <v>3</v>
      </c>
      <c r="DI211" t="s">
        <v>3</v>
      </c>
      <c r="DJ211" t="s">
        <v>3</v>
      </c>
      <c r="DK211" t="s">
        <v>3</v>
      </c>
      <c r="DL211" t="s">
        <v>3</v>
      </c>
      <c r="DM211" t="s">
        <v>3</v>
      </c>
      <c r="DN211">
        <v>0</v>
      </c>
      <c r="DO211">
        <v>0</v>
      </c>
      <c r="DP211">
        <v>1</v>
      </c>
      <c r="DQ211">
        <v>1</v>
      </c>
      <c r="DU211">
        <v>1009</v>
      </c>
      <c r="DV211" t="s">
        <v>15</v>
      </c>
      <c r="DW211" t="s">
        <v>15</v>
      </c>
      <c r="DX211">
        <v>1000</v>
      </c>
      <c r="DZ211" t="s">
        <v>3</v>
      </c>
      <c r="EA211" t="s">
        <v>3</v>
      </c>
      <c r="EB211" t="s">
        <v>3</v>
      </c>
      <c r="EC211" t="s">
        <v>3</v>
      </c>
      <c r="EE211">
        <v>48890661</v>
      </c>
      <c r="EF211">
        <v>26</v>
      </c>
      <c r="EG211" t="s">
        <v>45</v>
      </c>
      <c r="EH211">
        <v>0</v>
      </c>
      <c r="EI211" t="s">
        <v>3</v>
      </c>
      <c r="EJ211">
        <v>1</v>
      </c>
      <c r="EK211">
        <v>500001</v>
      </c>
      <c r="EL211" t="s">
        <v>124</v>
      </c>
      <c r="EM211" t="s">
        <v>125</v>
      </c>
      <c r="EO211" t="s">
        <v>3</v>
      </c>
      <c r="EQ211">
        <v>0</v>
      </c>
      <c r="ER211">
        <v>4384.59</v>
      </c>
      <c r="ES211">
        <v>4384.59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5</v>
      </c>
      <c r="FC211">
        <v>0</v>
      </c>
      <c r="FD211">
        <v>18</v>
      </c>
      <c r="FF211">
        <v>41916.67</v>
      </c>
      <c r="FQ211">
        <v>0</v>
      </c>
      <c r="FR211">
        <f t="shared" si="329"/>
        <v>0</v>
      </c>
      <c r="FS211">
        <v>0</v>
      </c>
      <c r="FX211">
        <v>0</v>
      </c>
      <c r="FY211">
        <v>0</v>
      </c>
      <c r="GA211" t="s">
        <v>402</v>
      </c>
      <c r="GD211">
        <v>1</v>
      </c>
      <c r="GF211">
        <v>-1391036153</v>
      </c>
      <c r="GG211">
        <v>2</v>
      </c>
      <c r="GH211">
        <v>3</v>
      </c>
      <c r="GI211">
        <v>4</v>
      </c>
      <c r="GJ211">
        <v>0</v>
      </c>
      <c r="GK211">
        <v>0</v>
      </c>
      <c r="GL211">
        <f t="shared" si="330"/>
        <v>0</v>
      </c>
      <c r="GM211">
        <f t="shared" si="331"/>
        <v>4568.05</v>
      </c>
      <c r="GN211">
        <f t="shared" si="332"/>
        <v>4568.05</v>
      </c>
      <c r="GO211">
        <f t="shared" si="333"/>
        <v>0</v>
      </c>
      <c r="GP211">
        <f t="shared" si="334"/>
        <v>0</v>
      </c>
      <c r="GR211">
        <v>1</v>
      </c>
      <c r="GS211">
        <v>1</v>
      </c>
      <c r="GT211">
        <v>0</v>
      </c>
      <c r="GU211" t="s">
        <v>3</v>
      </c>
      <c r="GV211">
        <f t="shared" si="335"/>
        <v>0</v>
      </c>
      <c r="GW211">
        <v>1</v>
      </c>
      <c r="GX211">
        <f t="shared" si="336"/>
        <v>0</v>
      </c>
      <c r="HA211">
        <v>0</v>
      </c>
      <c r="HB211">
        <v>0</v>
      </c>
      <c r="HC211">
        <f t="shared" si="337"/>
        <v>0</v>
      </c>
      <c r="HE211" t="s">
        <v>127</v>
      </c>
      <c r="HF211" t="s">
        <v>127</v>
      </c>
      <c r="HM211" t="s">
        <v>3</v>
      </c>
      <c r="HN211" t="s">
        <v>3</v>
      </c>
      <c r="HO211" t="s">
        <v>3</v>
      </c>
      <c r="HP211" t="s">
        <v>3</v>
      </c>
      <c r="HQ211" t="s">
        <v>3</v>
      </c>
      <c r="IK211">
        <v>0</v>
      </c>
    </row>
    <row r="212" spans="1:245" x14ac:dyDescent="0.2">
      <c r="A212">
        <v>17</v>
      </c>
      <c r="B212">
        <v>1</v>
      </c>
      <c r="C212">
        <f>ROW(SmtRes!A1063)</f>
        <v>1063</v>
      </c>
      <c r="D212">
        <f>ROW(EtalonRes!A1063)</f>
        <v>1063</v>
      </c>
      <c r="E212" t="s">
        <v>581</v>
      </c>
      <c r="F212" t="s">
        <v>14</v>
      </c>
      <c r="G212" t="s">
        <v>404</v>
      </c>
      <c r="H212" t="s">
        <v>15</v>
      </c>
      <c r="I212">
        <v>1.3093999999999999</v>
      </c>
      <c r="J212">
        <v>0</v>
      </c>
      <c r="K212">
        <v>1.3093999999999999</v>
      </c>
      <c r="O212">
        <f t="shared" si="303"/>
        <v>47255.23</v>
      </c>
      <c r="P212">
        <f t="shared" si="304"/>
        <v>1233.26</v>
      </c>
      <c r="Q212">
        <f t="shared" si="305"/>
        <v>16096.89</v>
      </c>
      <c r="R212">
        <f t="shared" si="306"/>
        <v>5406.25</v>
      </c>
      <c r="S212">
        <f t="shared" si="307"/>
        <v>29925.08</v>
      </c>
      <c r="T212">
        <f t="shared" si="308"/>
        <v>0</v>
      </c>
      <c r="U212">
        <f t="shared" si="309"/>
        <v>67.760697094999983</v>
      </c>
      <c r="V212">
        <f t="shared" si="310"/>
        <v>8.5025561649999979</v>
      </c>
      <c r="W212">
        <f t="shared" si="311"/>
        <v>0</v>
      </c>
      <c r="X212">
        <f t="shared" si="312"/>
        <v>32858.14</v>
      </c>
      <c r="Y212">
        <f t="shared" si="313"/>
        <v>21905.42</v>
      </c>
      <c r="AA212">
        <v>60075934</v>
      </c>
      <c r="AB212">
        <f t="shared" si="314"/>
        <v>1429.82</v>
      </c>
      <c r="AC212">
        <f t="shared" si="315"/>
        <v>98.52</v>
      </c>
      <c r="AD212">
        <f>ROUND((((((ET212*1.15)*1.15))-(((EU212*1.15)*1.15)))+AE212),2)</f>
        <v>864.51</v>
      </c>
      <c r="AE212">
        <f>ROUND(((((EU212*1.15)*1.1)*1.15)),2)</f>
        <v>84.33</v>
      </c>
      <c r="AF212">
        <f>ROUND(((((EV212*1.15)*1.1)*1.15)),2)</f>
        <v>466.79</v>
      </c>
      <c r="AG212">
        <f t="shared" si="316"/>
        <v>0</v>
      </c>
      <c r="AH212">
        <f>(((EW212*1.15)*1.15))</f>
        <v>51.749424999999995</v>
      </c>
      <c r="AI212">
        <f>(((EX212*1.15)*1.15))</f>
        <v>6.4934749999999992</v>
      </c>
      <c r="AJ212">
        <f t="shared" si="317"/>
        <v>0</v>
      </c>
      <c r="AK212">
        <v>1067.29</v>
      </c>
      <c r="AL212">
        <v>98.52</v>
      </c>
      <c r="AM212">
        <v>647.9</v>
      </c>
      <c r="AN212">
        <v>57.97</v>
      </c>
      <c r="AO212">
        <v>320.87</v>
      </c>
      <c r="AP212">
        <v>0</v>
      </c>
      <c r="AQ212">
        <v>39.130000000000003</v>
      </c>
      <c r="AR212">
        <v>4.91</v>
      </c>
      <c r="AS212">
        <v>0</v>
      </c>
      <c r="AT212">
        <v>93</v>
      </c>
      <c r="AU212">
        <v>62</v>
      </c>
      <c r="AV212">
        <v>1</v>
      </c>
      <c r="AW212">
        <v>1</v>
      </c>
      <c r="AZ212">
        <v>1</v>
      </c>
      <c r="BA212">
        <v>48.96</v>
      </c>
      <c r="BB212">
        <v>14.22</v>
      </c>
      <c r="BC212">
        <v>9.56</v>
      </c>
      <c r="BD212" t="s">
        <v>3</v>
      </c>
      <c r="BE212" t="s">
        <v>3</v>
      </c>
      <c r="BF212" t="s">
        <v>3</v>
      </c>
      <c r="BG212" t="s">
        <v>3</v>
      </c>
      <c r="BH212">
        <v>0</v>
      </c>
      <c r="BI212">
        <v>1</v>
      </c>
      <c r="BJ212" t="s">
        <v>16</v>
      </c>
      <c r="BM212">
        <v>9001</v>
      </c>
      <c r="BN212">
        <v>0</v>
      </c>
      <c r="BO212" t="s">
        <v>17</v>
      </c>
      <c r="BP212">
        <v>1</v>
      </c>
      <c r="BQ212">
        <v>2</v>
      </c>
      <c r="BR212">
        <v>0</v>
      </c>
      <c r="BS212">
        <v>48.96</v>
      </c>
      <c r="BT212">
        <v>1</v>
      </c>
      <c r="BU212">
        <v>1</v>
      </c>
      <c r="BV212">
        <v>1</v>
      </c>
      <c r="BW212">
        <v>1</v>
      </c>
      <c r="BX212">
        <v>1</v>
      </c>
      <c r="BY212" t="s">
        <v>3</v>
      </c>
      <c r="BZ212">
        <v>93</v>
      </c>
      <c r="CA212">
        <v>62</v>
      </c>
      <c r="CB212" t="s">
        <v>3</v>
      </c>
      <c r="CE212">
        <v>0</v>
      </c>
      <c r="CF212">
        <v>0</v>
      </c>
      <c r="CG212">
        <v>0</v>
      </c>
      <c r="CM212">
        <v>0</v>
      </c>
      <c r="CN212" t="s">
        <v>1083</v>
      </c>
      <c r="CO212">
        <v>0</v>
      </c>
      <c r="CP212">
        <f t="shared" si="318"/>
        <v>47255.229999999996</v>
      </c>
      <c r="CQ212">
        <f t="shared" si="319"/>
        <v>941.85120000000006</v>
      </c>
      <c r="CR212">
        <f t="shared" si="320"/>
        <v>12293.332200000001</v>
      </c>
      <c r="CS212">
        <f t="shared" si="321"/>
        <v>4128.7968000000001</v>
      </c>
      <c r="CT212">
        <f t="shared" si="322"/>
        <v>22854.038400000001</v>
      </c>
      <c r="CU212">
        <f t="shared" si="323"/>
        <v>0</v>
      </c>
      <c r="CV212">
        <f t="shared" si="324"/>
        <v>51.749424999999995</v>
      </c>
      <c r="CW212">
        <f t="shared" si="325"/>
        <v>6.4934749999999992</v>
      </c>
      <c r="CX212">
        <f t="shared" si="326"/>
        <v>0</v>
      </c>
      <c r="CY212">
        <f t="shared" si="327"/>
        <v>32858.136899999998</v>
      </c>
      <c r="CZ212">
        <f t="shared" si="328"/>
        <v>21905.424599999998</v>
      </c>
      <c r="DC212" t="s">
        <v>3</v>
      </c>
      <c r="DD212" t="s">
        <v>3</v>
      </c>
      <c r="DE212" t="s">
        <v>93</v>
      </c>
      <c r="DF212" t="s">
        <v>117</v>
      </c>
      <c r="DG212" t="s">
        <v>117</v>
      </c>
      <c r="DH212" t="s">
        <v>3</v>
      </c>
      <c r="DI212" t="s">
        <v>93</v>
      </c>
      <c r="DJ212" t="s">
        <v>93</v>
      </c>
      <c r="DK212" t="s">
        <v>3</v>
      </c>
      <c r="DL212" t="s">
        <v>3</v>
      </c>
      <c r="DM212" t="s">
        <v>3</v>
      </c>
      <c r="DN212">
        <v>0</v>
      </c>
      <c r="DO212">
        <v>0</v>
      </c>
      <c r="DP212">
        <v>1</v>
      </c>
      <c r="DQ212">
        <v>1</v>
      </c>
      <c r="DU212">
        <v>1009</v>
      </c>
      <c r="DV212" t="s">
        <v>15</v>
      </c>
      <c r="DW212" t="s">
        <v>15</v>
      </c>
      <c r="DX212">
        <v>1000</v>
      </c>
      <c r="DZ212" t="s">
        <v>3</v>
      </c>
      <c r="EA212" t="s">
        <v>3</v>
      </c>
      <c r="EB212" t="s">
        <v>3</v>
      </c>
      <c r="EC212" t="s">
        <v>3</v>
      </c>
      <c r="EE212">
        <v>48890727</v>
      </c>
      <c r="EF212">
        <v>2</v>
      </c>
      <c r="EG212" t="s">
        <v>21</v>
      </c>
      <c r="EH212">
        <v>9</v>
      </c>
      <c r="EI212" t="s">
        <v>22</v>
      </c>
      <c r="EJ212">
        <v>1</v>
      </c>
      <c r="EK212">
        <v>9001</v>
      </c>
      <c r="EL212" t="s">
        <v>22</v>
      </c>
      <c r="EM212" t="s">
        <v>23</v>
      </c>
      <c r="EO212" t="s">
        <v>118</v>
      </c>
      <c r="EQ212">
        <v>768</v>
      </c>
      <c r="ER212">
        <v>1067.29</v>
      </c>
      <c r="ES212">
        <v>98.52</v>
      </c>
      <c r="ET212">
        <v>647.9</v>
      </c>
      <c r="EU212">
        <v>57.97</v>
      </c>
      <c r="EV212">
        <v>320.87</v>
      </c>
      <c r="EW212">
        <v>39.130000000000003</v>
      </c>
      <c r="EX212">
        <v>4.91</v>
      </c>
      <c r="EY212">
        <v>0</v>
      </c>
      <c r="FQ212">
        <v>0</v>
      </c>
      <c r="FR212">
        <f t="shared" si="329"/>
        <v>0</v>
      </c>
      <c r="FS212">
        <v>0</v>
      </c>
      <c r="FX212">
        <v>93</v>
      </c>
      <c r="FY212">
        <v>62</v>
      </c>
      <c r="GA212" t="s">
        <v>3</v>
      </c>
      <c r="GD212">
        <v>1</v>
      </c>
      <c r="GF212">
        <v>-1405647503</v>
      </c>
      <c r="GG212">
        <v>2</v>
      </c>
      <c r="GH212">
        <v>1</v>
      </c>
      <c r="GI212">
        <v>4</v>
      </c>
      <c r="GJ212">
        <v>0</v>
      </c>
      <c r="GK212">
        <v>0</v>
      </c>
      <c r="GL212">
        <f t="shared" si="330"/>
        <v>0</v>
      </c>
      <c r="GM212">
        <f t="shared" si="331"/>
        <v>102018.79</v>
      </c>
      <c r="GN212">
        <f t="shared" si="332"/>
        <v>102018.79</v>
      </c>
      <c r="GO212">
        <f t="shared" si="333"/>
        <v>0</v>
      </c>
      <c r="GP212">
        <f t="shared" si="334"/>
        <v>0</v>
      </c>
      <c r="GR212">
        <v>0</v>
      </c>
      <c r="GS212">
        <v>3</v>
      </c>
      <c r="GT212">
        <v>0</v>
      </c>
      <c r="GU212" t="s">
        <v>3</v>
      </c>
      <c r="GV212">
        <f t="shared" si="335"/>
        <v>0</v>
      </c>
      <c r="GW212">
        <v>1</v>
      </c>
      <c r="GX212">
        <f t="shared" si="336"/>
        <v>0</v>
      </c>
      <c r="HA212">
        <v>0</v>
      </c>
      <c r="HB212">
        <v>0</v>
      </c>
      <c r="HC212">
        <f t="shared" si="337"/>
        <v>0</v>
      </c>
      <c r="HE212" t="s">
        <v>3</v>
      </c>
      <c r="HF212" t="s">
        <v>3</v>
      </c>
      <c r="HM212" t="s">
        <v>3</v>
      </c>
      <c r="HN212" t="s">
        <v>3</v>
      </c>
      <c r="HO212" t="s">
        <v>3</v>
      </c>
      <c r="HP212" t="s">
        <v>3</v>
      </c>
      <c r="HQ212" t="s">
        <v>3</v>
      </c>
      <c r="IK212">
        <v>0</v>
      </c>
    </row>
    <row r="213" spans="1:245" x14ac:dyDescent="0.2">
      <c r="A213">
        <v>17</v>
      </c>
      <c r="B213">
        <v>1</v>
      </c>
      <c r="C213">
        <f>ROW(SmtRes!A1074)</f>
        <v>1074</v>
      </c>
      <c r="D213">
        <f>ROW(EtalonRes!A1074)</f>
        <v>1074</v>
      </c>
      <c r="E213" t="s">
        <v>582</v>
      </c>
      <c r="F213" t="s">
        <v>445</v>
      </c>
      <c r="G213" t="s">
        <v>583</v>
      </c>
      <c r="H213" t="s">
        <v>15</v>
      </c>
      <c r="I213">
        <v>1.5371999999999999</v>
      </c>
      <c r="J213">
        <v>0</v>
      </c>
      <c r="K213">
        <v>1.5371999999999999</v>
      </c>
      <c r="O213">
        <f t="shared" si="303"/>
        <v>29532.3</v>
      </c>
      <c r="P213">
        <f t="shared" si="304"/>
        <v>638.23</v>
      </c>
      <c r="Q213">
        <f t="shared" si="305"/>
        <v>6980.23</v>
      </c>
      <c r="R213">
        <f t="shared" si="306"/>
        <v>1851.43</v>
      </c>
      <c r="S213">
        <f t="shared" si="307"/>
        <v>21913.84</v>
      </c>
      <c r="T213">
        <f t="shared" si="308"/>
        <v>0</v>
      </c>
      <c r="U213">
        <f t="shared" si="309"/>
        <v>47.367665099999989</v>
      </c>
      <c r="V213">
        <f t="shared" si="310"/>
        <v>3.0494204999999992</v>
      </c>
      <c r="W213">
        <f t="shared" si="311"/>
        <v>0</v>
      </c>
      <c r="X213">
        <f t="shared" si="312"/>
        <v>21388.74</v>
      </c>
      <c r="Y213">
        <f t="shared" si="313"/>
        <v>10694.37</v>
      </c>
      <c r="AA213">
        <v>60075934</v>
      </c>
      <c r="AB213">
        <f t="shared" si="314"/>
        <v>653.92999999999995</v>
      </c>
      <c r="AC213">
        <f t="shared" si="315"/>
        <v>43.43</v>
      </c>
      <c r="AD213">
        <f>ROUND((((((ET213*1.15)*1.15))-(((EU213*1.15)*1.15)))+AE213),2)</f>
        <v>319.33</v>
      </c>
      <c r="AE213">
        <f>ROUND(((((EU213*1.15)*1.1)*1.15)),2)</f>
        <v>24.6</v>
      </c>
      <c r="AF213">
        <f>ROUND(((((EV213*1.15)*1.1)*1.15)),2)</f>
        <v>291.17</v>
      </c>
      <c r="AG213">
        <f t="shared" si="316"/>
        <v>0</v>
      </c>
      <c r="AH213">
        <f>(((EW213*1.15)*1.15))</f>
        <v>30.814249999999994</v>
      </c>
      <c r="AI213">
        <f>(((EX213*1.15)*1.15))</f>
        <v>1.9837499999999997</v>
      </c>
      <c r="AJ213">
        <f t="shared" si="317"/>
        <v>0</v>
      </c>
      <c r="AK213">
        <v>483.35</v>
      </c>
      <c r="AL213">
        <v>43.43</v>
      </c>
      <c r="AM213">
        <v>239.77</v>
      </c>
      <c r="AN213">
        <v>16.91</v>
      </c>
      <c r="AO213">
        <v>200.15</v>
      </c>
      <c r="AP213">
        <v>0</v>
      </c>
      <c r="AQ213">
        <v>23.3</v>
      </c>
      <c r="AR213">
        <v>1.5</v>
      </c>
      <c r="AS213">
        <v>0</v>
      </c>
      <c r="AT213">
        <v>90</v>
      </c>
      <c r="AU213">
        <v>45</v>
      </c>
      <c r="AV213">
        <v>1</v>
      </c>
      <c r="AW213">
        <v>1</v>
      </c>
      <c r="AZ213">
        <v>1</v>
      </c>
      <c r="BA213">
        <v>48.96</v>
      </c>
      <c r="BB213">
        <v>14.22</v>
      </c>
      <c r="BC213">
        <v>9.56</v>
      </c>
      <c r="BD213" t="s">
        <v>3</v>
      </c>
      <c r="BE213" t="s">
        <v>3</v>
      </c>
      <c r="BF213" t="s">
        <v>3</v>
      </c>
      <c r="BG213" t="s">
        <v>3</v>
      </c>
      <c r="BH213">
        <v>0</v>
      </c>
      <c r="BI213">
        <v>2</v>
      </c>
      <c r="BJ213" t="s">
        <v>447</v>
      </c>
      <c r="BM213">
        <v>138001</v>
      </c>
      <c r="BN213">
        <v>0</v>
      </c>
      <c r="BO213" t="s">
        <v>17</v>
      </c>
      <c r="BP213">
        <v>1</v>
      </c>
      <c r="BQ213">
        <v>26</v>
      </c>
      <c r="BR213">
        <v>0</v>
      </c>
      <c r="BS213">
        <v>48.96</v>
      </c>
      <c r="BT213">
        <v>1</v>
      </c>
      <c r="BU213">
        <v>1</v>
      </c>
      <c r="BV213">
        <v>1</v>
      </c>
      <c r="BW213">
        <v>1</v>
      </c>
      <c r="BX213">
        <v>1</v>
      </c>
      <c r="BY213" t="s">
        <v>3</v>
      </c>
      <c r="BZ213">
        <v>90</v>
      </c>
      <c r="CA213">
        <v>45</v>
      </c>
      <c r="CB213" t="s">
        <v>3</v>
      </c>
      <c r="CE213">
        <v>0</v>
      </c>
      <c r="CF213">
        <v>0</v>
      </c>
      <c r="CG213">
        <v>0</v>
      </c>
      <c r="CM213">
        <v>0</v>
      </c>
      <c r="CN213" t="s">
        <v>1083</v>
      </c>
      <c r="CO213">
        <v>0</v>
      </c>
      <c r="CP213">
        <f t="shared" si="318"/>
        <v>29532.3</v>
      </c>
      <c r="CQ213">
        <f t="shared" si="319"/>
        <v>415.19080000000002</v>
      </c>
      <c r="CR213">
        <f t="shared" si="320"/>
        <v>4540.8725999999997</v>
      </c>
      <c r="CS213">
        <f t="shared" si="321"/>
        <v>1204.4160000000002</v>
      </c>
      <c r="CT213">
        <f t="shared" si="322"/>
        <v>14255.683200000001</v>
      </c>
      <c r="CU213">
        <f t="shared" si="323"/>
        <v>0</v>
      </c>
      <c r="CV213">
        <f t="shared" si="324"/>
        <v>30.814249999999994</v>
      </c>
      <c r="CW213">
        <f t="shared" si="325"/>
        <v>1.9837499999999997</v>
      </c>
      <c r="CX213">
        <f t="shared" si="326"/>
        <v>0</v>
      </c>
      <c r="CY213">
        <f t="shared" si="327"/>
        <v>21388.742999999999</v>
      </c>
      <c r="CZ213">
        <f t="shared" si="328"/>
        <v>10694.371499999999</v>
      </c>
      <c r="DC213" t="s">
        <v>3</v>
      </c>
      <c r="DD213" t="s">
        <v>3</v>
      </c>
      <c r="DE213" t="s">
        <v>93</v>
      </c>
      <c r="DF213" t="s">
        <v>117</v>
      </c>
      <c r="DG213" t="s">
        <v>117</v>
      </c>
      <c r="DH213" t="s">
        <v>3</v>
      </c>
      <c r="DI213" t="s">
        <v>93</v>
      </c>
      <c r="DJ213" t="s">
        <v>93</v>
      </c>
      <c r="DK213" t="s">
        <v>3</v>
      </c>
      <c r="DL213" t="s">
        <v>3</v>
      </c>
      <c r="DM213" t="s">
        <v>3</v>
      </c>
      <c r="DN213">
        <v>0</v>
      </c>
      <c r="DO213">
        <v>0</v>
      </c>
      <c r="DP213">
        <v>1</v>
      </c>
      <c r="DQ213">
        <v>1</v>
      </c>
      <c r="DU213">
        <v>1009</v>
      </c>
      <c r="DV213" t="s">
        <v>15</v>
      </c>
      <c r="DW213" t="s">
        <v>15</v>
      </c>
      <c r="DX213">
        <v>1000</v>
      </c>
      <c r="DZ213" t="s">
        <v>3</v>
      </c>
      <c r="EA213" t="s">
        <v>3</v>
      </c>
      <c r="EB213" t="s">
        <v>3</v>
      </c>
      <c r="EC213" t="s">
        <v>3</v>
      </c>
      <c r="EE213">
        <v>48890648</v>
      </c>
      <c r="EF213">
        <v>26</v>
      </c>
      <c r="EG213" t="s">
        <v>45</v>
      </c>
      <c r="EH213">
        <v>80</v>
      </c>
      <c r="EI213" t="s">
        <v>379</v>
      </c>
      <c r="EJ213">
        <v>2</v>
      </c>
      <c r="EK213">
        <v>138001</v>
      </c>
      <c r="EL213" t="s">
        <v>379</v>
      </c>
      <c r="EM213" t="s">
        <v>380</v>
      </c>
      <c r="EO213" t="s">
        <v>118</v>
      </c>
      <c r="EQ213">
        <v>768</v>
      </c>
      <c r="ER213">
        <v>483.35</v>
      </c>
      <c r="ES213">
        <v>43.43</v>
      </c>
      <c r="ET213">
        <v>239.77</v>
      </c>
      <c r="EU213">
        <v>16.91</v>
      </c>
      <c r="EV213">
        <v>200.15</v>
      </c>
      <c r="EW213">
        <v>23.3</v>
      </c>
      <c r="EX213">
        <v>1.5</v>
      </c>
      <c r="EY213">
        <v>0</v>
      </c>
      <c r="FQ213">
        <v>0</v>
      </c>
      <c r="FR213">
        <f t="shared" si="329"/>
        <v>0</v>
      </c>
      <c r="FS213">
        <v>0</v>
      </c>
      <c r="FX213">
        <v>90</v>
      </c>
      <c r="FY213">
        <v>45</v>
      </c>
      <c r="GA213" t="s">
        <v>3</v>
      </c>
      <c r="GD213">
        <v>1</v>
      </c>
      <c r="GF213">
        <v>1344790416</v>
      </c>
      <c r="GG213">
        <v>2</v>
      </c>
      <c r="GH213">
        <v>1</v>
      </c>
      <c r="GI213">
        <v>4</v>
      </c>
      <c r="GJ213">
        <v>0</v>
      </c>
      <c r="GK213">
        <v>0</v>
      </c>
      <c r="GL213">
        <f t="shared" si="330"/>
        <v>0</v>
      </c>
      <c r="GM213">
        <f t="shared" si="331"/>
        <v>61615.41</v>
      </c>
      <c r="GN213">
        <f t="shared" si="332"/>
        <v>0</v>
      </c>
      <c r="GO213">
        <f t="shared" si="333"/>
        <v>61615.41</v>
      </c>
      <c r="GP213">
        <f t="shared" si="334"/>
        <v>0</v>
      </c>
      <c r="GR213">
        <v>0</v>
      </c>
      <c r="GS213">
        <v>3</v>
      </c>
      <c r="GT213">
        <v>0</v>
      </c>
      <c r="GU213" t="s">
        <v>3</v>
      </c>
      <c r="GV213">
        <f t="shared" si="335"/>
        <v>0</v>
      </c>
      <c r="GW213">
        <v>1</v>
      </c>
      <c r="GX213">
        <f t="shared" si="336"/>
        <v>0</v>
      </c>
      <c r="HA213">
        <v>0</v>
      </c>
      <c r="HB213">
        <v>0</v>
      </c>
      <c r="HC213">
        <f t="shared" si="337"/>
        <v>0</v>
      </c>
      <c r="HE213" t="s">
        <v>3</v>
      </c>
      <c r="HF213" t="s">
        <v>3</v>
      </c>
      <c r="HM213" t="s">
        <v>3</v>
      </c>
      <c r="HN213" t="s">
        <v>3</v>
      </c>
      <c r="HO213" t="s">
        <v>3</v>
      </c>
      <c r="HP213" t="s">
        <v>3</v>
      </c>
      <c r="HQ213" t="s">
        <v>3</v>
      </c>
      <c r="IK213">
        <v>0</v>
      </c>
    </row>
    <row r="214" spans="1:245" x14ac:dyDescent="0.2">
      <c r="A214">
        <v>17</v>
      </c>
      <c r="B214">
        <v>1</v>
      </c>
      <c r="E214" t="s">
        <v>584</v>
      </c>
      <c r="F214" t="s">
        <v>438</v>
      </c>
      <c r="G214" t="s">
        <v>512</v>
      </c>
      <c r="H214" t="s">
        <v>15</v>
      </c>
      <c r="I214">
        <v>0.89800000000000002</v>
      </c>
      <c r="J214">
        <v>0</v>
      </c>
      <c r="K214">
        <v>0.89800000000000002</v>
      </c>
      <c r="O214">
        <f t="shared" si="303"/>
        <v>88677.52</v>
      </c>
      <c r="P214">
        <f t="shared" si="304"/>
        <v>88677.52</v>
      </c>
      <c r="Q214">
        <f t="shared" si="305"/>
        <v>0</v>
      </c>
      <c r="R214">
        <f t="shared" si="306"/>
        <v>0</v>
      </c>
      <c r="S214">
        <f t="shared" si="307"/>
        <v>0</v>
      </c>
      <c r="T214">
        <f t="shared" si="308"/>
        <v>0</v>
      </c>
      <c r="U214">
        <f t="shared" si="309"/>
        <v>0</v>
      </c>
      <c r="V214">
        <f t="shared" si="310"/>
        <v>0</v>
      </c>
      <c r="W214">
        <f t="shared" si="311"/>
        <v>0</v>
      </c>
      <c r="X214">
        <f t="shared" si="312"/>
        <v>0</v>
      </c>
      <c r="Y214">
        <f t="shared" si="313"/>
        <v>0</v>
      </c>
      <c r="AA214">
        <v>60075934</v>
      </c>
      <c r="AB214">
        <f t="shared" si="314"/>
        <v>10329.5</v>
      </c>
      <c r="AC214">
        <f t="shared" si="315"/>
        <v>10329.5</v>
      </c>
      <c r="AD214">
        <f>ROUND((((ET214)-(EU214))+AE214),2)</f>
        <v>0</v>
      </c>
      <c r="AE214">
        <f>ROUND((EU214),2)</f>
        <v>0</v>
      </c>
      <c r="AF214">
        <f>ROUND((EV214),2)</f>
        <v>0</v>
      </c>
      <c r="AG214">
        <f t="shared" si="316"/>
        <v>0</v>
      </c>
      <c r="AH214">
        <f>(EW214)</f>
        <v>0</v>
      </c>
      <c r="AI214">
        <f>(EX214)</f>
        <v>0</v>
      </c>
      <c r="AJ214">
        <f t="shared" si="317"/>
        <v>0</v>
      </c>
      <c r="AK214">
        <v>10329.5</v>
      </c>
      <c r="AL214">
        <v>10329.5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1</v>
      </c>
      <c r="AW214">
        <v>1</v>
      </c>
      <c r="AZ214">
        <v>1</v>
      </c>
      <c r="BA214">
        <v>1</v>
      </c>
      <c r="BB214">
        <v>1</v>
      </c>
      <c r="BC214">
        <v>9.56</v>
      </c>
      <c r="BD214" t="s">
        <v>3</v>
      </c>
      <c r="BE214" t="s">
        <v>3</v>
      </c>
      <c r="BF214" t="s">
        <v>3</v>
      </c>
      <c r="BG214" t="s">
        <v>3</v>
      </c>
      <c r="BH214">
        <v>3</v>
      </c>
      <c r="BI214">
        <v>1</v>
      </c>
      <c r="BJ214" t="s">
        <v>440</v>
      </c>
      <c r="BM214">
        <v>500001</v>
      </c>
      <c r="BN214">
        <v>0</v>
      </c>
      <c r="BO214" t="s">
        <v>17</v>
      </c>
      <c r="BP214">
        <v>1</v>
      </c>
      <c r="BQ214">
        <v>26</v>
      </c>
      <c r="BR214">
        <v>0</v>
      </c>
      <c r="BS214">
        <v>1</v>
      </c>
      <c r="BT214">
        <v>1</v>
      </c>
      <c r="BU214">
        <v>1</v>
      </c>
      <c r="BV214">
        <v>1</v>
      </c>
      <c r="BW214">
        <v>1</v>
      </c>
      <c r="BX214">
        <v>1</v>
      </c>
      <c r="BY214" t="s">
        <v>3</v>
      </c>
      <c r="BZ214">
        <v>0</v>
      </c>
      <c r="CA214">
        <v>0</v>
      </c>
      <c r="CB214" t="s">
        <v>3</v>
      </c>
      <c r="CE214">
        <v>0</v>
      </c>
      <c r="CF214">
        <v>0</v>
      </c>
      <c r="CG214">
        <v>0</v>
      </c>
      <c r="CM214">
        <v>0</v>
      </c>
      <c r="CN214" t="s">
        <v>3</v>
      </c>
      <c r="CO214">
        <v>0</v>
      </c>
      <c r="CP214">
        <f t="shared" si="318"/>
        <v>88677.52</v>
      </c>
      <c r="CQ214">
        <f t="shared" si="319"/>
        <v>98750.02</v>
      </c>
      <c r="CR214">
        <f t="shared" si="320"/>
        <v>0</v>
      </c>
      <c r="CS214">
        <f t="shared" si="321"/>
        <v>0</v>
      </c>
      <c r="CT214">
        <f t="shared" si="322"/>
        <v>0</v>
      </c>
      <c r="CU214">
        <f t="shared" si="323"/>
        <v>0</v>
      </c>
      <c r="CV214">
        <f t="shared" si="324"/>
        <v>0</v>
      </c>
      <c r="CW214">
        <f t="shared" si="325"/>
        <v>0</v>
      </c>
      <c r="CX214">
        <f t="shared" si="326"/>
        <v>0</v>
      </c>
      <c r="CY214">
        <f t="shared" si="327"/>
        <v>0</v>
      </c>
      <c r="CZ214">
        <f t="shared" si="328"/>
        <v>0</v>
      </c>
      <c r="DC214" t="s">
        <v>3</v>
      </c>
      <c r="DD214" t="s">
        <v>3</v>
      </c>
      <c r="DE214" t="s">
        <v>3</v>
      </c>
      <c r="DF214" t="s">
        <v>3</v>
      </c>
      <c r="DG214" t="s">
        <v>3</v>
      </c>
      <c r="DH214" t="s">
        <v>3</v>
      </c>
      <c r="DI214" t="s">
        <v>3</v>
      </c>
      <c r="DJ214" t="s">
        <v>3</v>
      </c>
      <c r="DK214" t="s">
        <v>3</v>
      </c>
      <c r="DL214" t="s">
        <v>3</v>
      </c>
      <c r="DM214" t="s">
        <v>3</v>
      </c>
      <c r="DN214">
        <v>0</v>
      </c>
      <c r="DO214">
        <v>0</v>
      </c>
      <c r="DP214">
        <v>1</v>
      </c>
      <c r="DQ214">
        <v>1</v>
      </c>
      <c r="DU214">
        <v>1009</v>
      </c>
      <c r="DV214" t="s">
        <v>15</v>
      </c>
      <c r="DW214" t="s">
        <v>15</v>
      </c>
      <c r="DX214">
        <v>1000</v>
      </c>
      <c r="DZ214" t="s">
        <v>3</v>
      </c>
      <c r="EA214" t="s">
        <v>3</v>
      </c>
      <c r="EB214" t="s">
        <v>3</v>
      </c>
      <c r="EC214" t="s">
        <v>3</v>
      </c>
      <c r="EE214">
        <v>48890661</v>
      </c>
      <c r="EF214">
        <v>26</v>
      </c>
      <c r="EG214" t="s">
        <v>45</v>
      </c>
      <c r="EH214">
        <v>0</v>
      </c>
      <c r="EI214" t="s">
        <v>3</v>
      </c>
      <c r="EJ214">
        <v>1</v>
      </c>
      <c r="EK214">
        <v>500001</v>
      </c>
      <c r="EL214" t="s">
        <v>124</v>
      </c>
      <c r="EM214" t="s">
        <v>125</v>
      </c>
      <c r="EO214" t="s">
        <v>3</v>
      </c>
      <c r="EQ214">
        <v>0</v>
      </c>
      <c r="ER214">
        <v>10329.5</v>
      </c>
      <c r="ES214">
        <v>10329.5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5</v>
      </c>
      <c r="FC214">
        <v>0</v>
      </c>
      <c r="FD214">
        <v>18</v>
      </c>
      <c r="FF214">
        <v>98750</v>
      </c>
      <c r="FQ214">
        <v>0</v>
      </c>
      <c r="FR214">
        <f t="shared" si="329"/>
        <v>0</v>
      </c>
      <c r="FS214">
        <v>0</v>
      </c>
      <c r="FX214">
        <v>0</v>
      </c>
      <c r="FY214">
        <v>0</v>
      </c>
      <c r="GA214" t="s">
        <v>441</v>
      </c>
      <c r="GD214">
        <v>1</v>
      </c>
      <c r="GF214">
        <v>-181800323</v>
      </c>
      <c r="GG214">
        <v>2</v>
      </c>
      <c r="GH214">
        <v>3</v>
      </c>
      <c r="GI214">
        <v>4</v>
      </c>
      <c r="GJ214">
        <v>0</v>
      </c>
      <c r="GK214">
        <v>0</v>
      </c>
      <c r="GL214">
        <f t="shared" si="330"/>
        <v>0</v>
      </c>
      <c r="GM214">
        <f t="shared" si="331"/>
        <v>88677.52</v>
      </c>
      <c r="GN214">
        <f t="shared" si="332"/>
        <v>88677.52</v>
      </c>
      <c r="GO214">
        <f t="shared" si="333"/>
        <v>0</v>
      </c>
      <c r="GP214">
        <f t="shared" si="334"/>
        <v>0</v>
      </c>
      <c r="GR214">
        <v>1</v>
      </c>
      <c r="GS214">
        <v>1</v>
      </c>
      <c r="GT214">
        <v>0</v>
      </c>
      <c r="GU214" t="s">
        <v>3</v>
      </c>
      <c r="GV214">
        <f t="shared" si="335"/>
        <v>0</v>
      </c>
      <c r="GW214">
        <v>1</v>
      </c>
      <c r="GX214">
        <f t="shared" si="336"/>
        <v>0</v>
      </c>
      <c r="HA214">
        <v>0</v>
      </c>
      <c r="HB214">
        <v>0</v>
      </c>
      <c r="HC214">
        <f t="shared" si="337"/>
        <v>0</v>
      </c>
      <c r="HE214" t="s">
        <v>127</v>
      </c>
      <c r="HF214" t="s">
        <v>127</v>
      </c>
      <c r="HM214" t="s">
        <v>3</v>
      </c>
      <c r="HN214" t="s">
        <v>3</v>
      </c>
      <c r="HO214" t="s">
        <v>3</v>
      </c>
      <c r="HP214" t="s">
        <v>3</v>
      </c>
      <c r="HQ214" t="s">
        <v>3</v>
      </c>
      <c r="IK214">
        <v>0</v>
      </c>
    </row>
    <row r="215" spans="1:245" x14ac:dyDescent="0.2">
      <c r="A215">
        <v>17</v>
      </c>
      <c r="B215">
        <v>1</v>
      </c>
      <c r="E215" t="s">
        <v>585</v>
      </c>
      <c r="F215" t="s">
        <v>469</v>
      </c>
      <c r="G215" t="s">
        <v>470</v>
      </c>
      <c r="H215" t="s">
        <v>15</v>
      </c>
      <c r="I215">
        <v>0.67</v>
      </c>
      <c r="J215">
        <v>0</v>
      </c>
      <c r="K215">
        <v>0.67</v>
      </c>
      <c r="O215">
        <f t="shared" si="303"/>
        <v>48574.99</v>
      </c>
      <c r="P215">
        <f t="shared" si="304"/>
        <v>48574.99</v>
      </c>
      <c r="Q215">
        <f t="shared" si="305"/>
        <v>0</v>
      </c>
      <c r="R215">
        <f t="shared" si="306"/>
        <v>0</v>
      </c>
      <c r="S215">
        <f t="shared" si="307"/>
        <v>0</v>
      </c>
      <c r="T215">
        <f t="shared" si="308"/>
        <v>0</v>
      </c>
      <c r="U215">
        <f t="shared" si="309"/>
        <v>0</v>
      </c>
      <c r="V215">
        <f t="shared" si="310"/>
        <v>0</v>
      </c>
      <c r="W215">
        <f t="shared" si="311"/>
        <v>0</v>
      </c>
      <c r="X215">
        <f t="shared" si="312"/>
        <v>0</v>
      </c>
      <c r="Y215">
        <f t="shared" si="313"/>
        <v>0</v>
      </c>
      <c r="AA215">
        <v>60075934</v>
      </c>
      <c r="AB215">
        <f t="shared" si="314"/>
        <v>7583.68</v>
      </c>
      <c r="AC215">
        <f t="shared" si="315"/>
        <v>7583.68</v>
      </c>
      <c r="AD215">
        <f>ROUND((((ET215)-(EU215))+AE215),2)</f>
        <v>0</v>
      </c>
      <c r="AE215">
        <f>ROUND((EU215),2)</f>
        <v>0</v>
      </c>
      <c r="AF215">
        <f>ROUND((EV215),2)</f>
        <v>0</v>
      </c>
      <c r="AG215">
        <f t="shared" si="316"/>
        <v>0</v>
      </c>
      <c r="AH215">
        <f>(EW215)</f>
        <v>0</v>
      </c>
      <c r="AI215">
        <f>(EX215)</f>
        <v>0</v>
      </c>
      <c r="AJ215">
        <f t="shared" si="317"/>
        <v>0</v>
      </c>
      <c r="AK215">
        <v>7583.68</v>
      </c>
      <c r="AL215">
        <v>7583.68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1</v>
      </c>
      <c r="AW215">
        <v>1</v>
      </c>
      <c r="AZ215">
        <v>1</v>
      </c>
      <c r="BA215">
        <v>1</v>
      </c>
      <c r="BB215">
        <v>1</v>
      </c>
      <c r="BC215">
        <v>9.56</v>
      </c>
      <c r="BD215" t="s">
        <v>3</v>
      </c>
      <c r="BE215" t="s">
        <v>3</v>
      </c>
      <c r="BF215" t="s">
        <v>3</v>
      </c>
      <c r="BG215" t="s">
        <v>3</v>
      </c>
      <c r="BH215">
        <v>3</v>
      </c>
      <c r="BI215">
        <v>1</v>
      </c>
      <c r="BJ215" t="s">
        <v>471</v>
      </c>
      <c r="BM215">
        <v>500001</v>
      </c>
      <c r="BN215">
        <v>0</v>
      </c>
      <c r="BO215" t="s">
        <v>17</v>
      </c>
      <c r="BP215">
        <v>1</v>
      </c>
      <c r="BQ215">
        <v>26</v>
      </c>
      <c r="BR215">
        <v>0</v>
      </c>
      <c r="BS215">
        <v>1</v>
      </c>
      <c r="BT215">
        <v>1</v>
      </c>
      <c r="BU215">
        <v>1</v>
      </c>
      <c r="BV215">
        <v>1</v>
      </c>
      <c r="BW215">
        <v>1</v>
      </c>
      <c r="BX215">
        <v>1</v>
      </c>
      <c r="BY215" t="s">
        <v>3</v>
      </c>
      <c r="BZ215">
        <v>0</v>
      </c>
      <c r="CA215">
        <v>0</v>
      </c>
      <c r="CB215" t="s">
        <v>3</v>
      </c>
      <c r="CE215">
        <v>0</v>
      </c>
      <c r="CF215">
        <v>0</v>
      </c>
      <c r="CG215">
        <v>0</v>
      </c>
      <c r="CM215">
        <v>0</v>
      </c>
      <c r="CN215" t="s">
        <v>3</v>
      </c>
      <c r="CO215">
        <v>0</v>
      </c>
      <c r="CP215">
        <f t="shared" si="318"/>
        <v>48574.99</v>
      </c>
      <c r="CQ215">
        <f t="shared" si="319"/>
        <v>72499.980800000005</v>
      </c>
      <c r="CR215">
        <f t="shared" si="320"/>
        <v>0</v>
      </c>
      <c r="CS215">
        <f t="shared" si="321"/>
        <v>0</v>
      </c>
      <c r="CT215">
        <f t="shared" si="322"/>
        <v>0</v>
      </c>
      <c r="CU215">
        <f t="shared" si="323"/>
        <v>0</v>
      </c>
      <c r="CV215">
        <f t="shared" si="324"/>
        <v>0</v>
      </c>
      <c r="CW215">
        <f t="shared" si="325"/>
        <v>0</v>
      </c>
      <c r="CX215">
        <f t="shared" si="326"/>
        <v>0</v>
      </c>
      <c r="CY215">
        <f t="shared" si="327"/>
        <v>0</v>
      </c>
      <c r="CZ215">
        <f t="shared" si="328"/>
        <v>0</v>
      </c>
      <c r="DC215" t="s">
        <v>3</v>
      </c>
      <c r="DD215" t="s">
        <v>3</v>
      </c>
      <c r="DE215" t="s">
        <v>3</v>
      </c>
      <c r="DF215" t="s">
        <v>3</v>
      </c>
      <c r="DG215" t="s">
        <v>3</v>
      </c>
      <c r="DH215" t="s">
        <v>3</v>
      </c>
      <c r="DI215" t="s">
        <v>3</v>
      </c>
      <c r="DJ215" t="s">
        <v>3</v>
      </c>
      <c r="DK215" t="s">
        <v>3</v>
      </c>
      <c r="DL215" t="s">
        <v>3</v>
      </c>
      <c r="DM215" t="s">
        <v>3</v>
      </c>
      <c r="DN215">
        <v>0</v>
      </c>
      <c r="DO215">
        <v>0</v>
      </c>
      <c r="DP215">
        <v>1</v>
      </c>
      <c r="DQ215">
        <v>1</v>
      </c>
      <c r="DU215">
        <v>1009</v>
      </c>
      <c r="DV215" t="s">
        <v>15</v>
      </c>
      <c r="DW215" t="s">
        <v>15</v>
      </c>
      <c r="DX215">
        <v>1000</v>
      </c>
      <c r="DZ215" t="s">
        <v>3</v>
      </c>
      <c r="EA215" t="s">
        <v>3</v>
      </c>
      <c r="EB215" t="s">
        <v>3</v>
      </c>
      <c r="EC215" t="s">
        <v>3</v>
      </c>
      <c r="EE215">
        <v>48890661</v>
      </c>
      <c r="EF215">
        <v>26</v>
      </c>
      <c r="EG215" t="s">
        <v>45</v>
      </c>
      <c r="EH215">
        <v>0</v>
      </c>
      <c r="EI215" t="s">
        <v>3</v>
      </c>
      <c r="EJ215">
        <v>1</v>
      </c>
      <c r="EK215">
        <v>500001</v>
      </c>
      <c r="EL215" t="s">
        <v>124</v>
      </c>
      <c r="EM215" t="s">
        <v>125</v>
      </c>
      <c r="EO215" t="s">
        <v>3</v>
      </c>
      <c r="EQ215">
        <v>0</v>
      </c>
      <c r="ER215">
        <v>7583.68</v>
      </c>
      <c r="ES215">
        <v>7583.68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5</v>
      </c>
      <c r="FC215">
        <v>0</v>
      </c>
      <c r="FD215">
        <v>18</v>
      </c>
      <c r="FF215">
        <v>72500</v>
      </c>
      <c r="FQ215">
        <v>0</v>
      </c>
      <c r="FR215">
        <f t="shared" si="329"/>
        <v>0</v>
      </c>
      <c r="FS215">
        <v>0</v>
      </c>
      <c r="FX215">
        <v>0</v>
      </c>
      <c r="FY215">
        <v>0</v>
      </c>
      <c r="GA215" t="s">
        <v>472</v>
      </c>
      <c r="GD215">
        <v>1</v>
      </c>
      <c r="GF215">
        <v>69734422</v>
      </c>
      <c r="GG215">
        <v>2</v>
      </c>
      <c r="GH215">
        <v>3</v>
      </c>
      <c r="GI215">
        <v>4</v>
      </c>
      <c r="GJ215">
        <v>0</v>
      </c>
      <c r="GK215">
        <v>0</v>
      </c>
      <c r="GL215">
        <f t="shared" si="330"/>
        <v>0</v>
      </c>
      <c r="GM215">
        <f t="shared" si="331"/>
        <v>48574.99</v>
      </c>
      <c r="GN215">
        <f t="shared" si="332"/>
        <v>48574.99</v>
      </c>
      <c r="GO215">
        <f t="shared" si="333"/>
        <v>0</v>
      </c>
      <c r="GP215">
        <f t="shared" si="334"/>
        <v>0</v>
      </c>
      <c r="GR215">
        <v>1</v>
      </c>
      <c r="GS215">
        <v>1</v>
      </c>
      <c r="GT215">
        <v>0</v>
      </c>
      <c r="GU215" t="s">
        <v>3</v>
      </c>
      <c r="GV215">
        <f t="shared" si="335"/>
        <v>0</v>
      </c>
      <c r="GW215">
        <v>1</v>
      </c>
      <c r="GX215">
        <f t="shared" si="336"/>
        <v>0</v>
      </c>
      <c r="HA215">
        <v>0</v>
      </c>
      <c r="HB215">
        <v>0</v>
      </c>
      <c r="HC215">
        <f t="shared" si="337"/>
        <v>0</v>
      </c>
      <c r="HE215" t="s">
        <v>127</v>
      </c>
      <c r="HF215" t="s">
        <v>127</v>
      </c>
      <c r="HM215" t="s">
        <v>3</v>
      </c>
      <c r="HN215" t="s">
        <v>3</v>
      </c>
      <c r="HO215" t="s">
        <v>3</v>
      </c>
      <c r="HP215" t="s">
        <v>3</v>
      </c>
      <c r="HQ215" t="s">
        <v>3</v>
      </c>
      <c r="IK215">
        <v>0</v>
      </c>
    </row>
    <row r="216" spans="1:245" x14ac:dyDescent="0.2">
      <c r="A216">
        <v>17</v>
      </c>
      <c r="B216">
        <v>1</v>
      </c>
      <c r="C216">
        <f>ROW(SmtRes!A1096)</f>
        <v>1096</v>
      </c>
      <c r="D216">
        <f>ROW(EtalonRes!A1096)</f>
        <v>1096</v>
      </c>
      <c r="E216" t="s">
        <v>586</v>
      </c>
      <c r="F216" t="s">
        <v>462</v>
      </c>
      <c r="G216" t="s">
        <v>587</v>
      </c>
      <c r="H216" t="s">
        <v>15</v>
      </c>
      <c r="I216">
        <v>1.5371999999999999</v>
      </c>
      <c r="J216">
        <v>0</v>
      </c>
      <c r="K216">
        <v>1.5371999999999999</v>
      </c>
      <c r="O216">
        <f t="shared" si="303"/>
        <v>34095.03</v>
      </c>
      <c r="P216">
        <f t="shared" si="304"/>
        <v>1982.59</v>
      </c>
      <c r="Q216">
        <f t="shared" si="305"/>
        <v>13889.42</v>
      </c>
      <c r="R216">
        <f t="shared" si="306"/>
        <v>4100.99</v>
      </c>
      <c r="S216">
        <f t="shared" si="307"/>
        <v>18223.02</v>
      </c>
      <c r="T216">
        <f t="shared" si="308"/>
        <v>0</v>
      </c>
      <c r="U216">
        <f t="shared" si="309"/>
        <v>37.101282749999989</v>
      </c>
      <c r="V216">
        <f t="shared" si="310"/>
        <v>5.8548873599999984</v>
      </c>
      <c r="W216">
        <f t="shared" si="311"/>
        <v>0</v>
      </c>
      <c r="X216">
        <f t="shared" si="312"/>
        <v>20761.330000000002</v>
      </c>
      <c r="Y216">
        <f t="shared" si="313"/>
        <v>13840.89</v>
      </c>
      <c r="AA216">
        <v>60075934</v>
      </c>
      <c r="AB216">
        <f t="shared" si="314"/>
        <v>1012.45</v>
      </c>
      <c r="AC216">
        <f t="shared" si="315"/>
        <v>134.91</v>
      </c>
      <c r="AD216">
        <f>ROUND((((((ET216*1.15)*1.15))-(((EU216*1.15)*1.15)))+AE216),2)</f>
        <v>635.41</v>
      </c>
      <c r="AE216">
        <f>ROUND(((((EU216*1.15)*1.1)*1.15)),2)</f>
        <v>54.49</v>
      </c>
      <c r="AF216">
        <f>ROUND(((((EV216*1.15)*1.1)*1.15)),2)</f>
        <v>242.13</v>
      </c>
      <c r="AG216">
        <f t="shared" si="316"/>
        <v>0</v>
      </c>
      <c r="AH216">
        <f>(((EW216*1.15)*1.15))</f>
        <v>24.135624999999994</v>
      </c>
      <c r="AI216">
        <f>(((EX216*1.15)*1.15))</f>
        <v>3.8087999999999993</v>
      </c>
      <c r="AJ216">
        <f t="shared" si="317"/>
        <v>0</v>
      </c>
      <c r="AK216">
        <v>778.07</v>
      </c>
      <c r="AL216">
        <v>134.91</v>
      </c>
      <c r="AM216">
        <v>476.72</v>
      </c>
      <c r="AN216">
        <v>37.46</v>
      </c>
      <c r="AO216">
        <v>166.44</v>
      </c>
      <c r="AP216">
        <v>0</v>
      </c>
      <c r="AQ216">
        <v>18.25</v>
      </c>
      <c r="AR216">
        <v>2.88</v>
      </c>
      <c r="AS216">
        <v>0</v>
      </c>
      <c r="AT216">
        <v>93</v>
      </c>
      <c r="AU216">
        <v>62</v>
      </c>
      <c r="AV216">
        <v>1</v>
      </c>
      <c r="AW216">
        <v>1</v>
      </c>
      <c r="AZ216">
        <v>1</v>
      </c>
      <c r="BA216">
        <v>48.96</v>
      </c>
      <c r="BB216">
        <v>14.22</v>
      </c>
      <c r="BC216">
        <v>9.56</v>
      </c>
      <c r="BD216" t="s">
        <v>3</v>
      </c>
      <c r="BE216" t="s">
        <v>3</v>
      </c>
      <c r="BF216" t="s">
        <v>3</v>
      </c>
      <c r="BG216" t="s">
        <v>3</v>
      </c>
      <c r="BH216">
        <v>0</v>
      </c>
      <c r="BI216">
        <v>1</v>
      </c>
      <c r="BJ216" t="s">
        <v>463</v>
      </c>
      <c r="BM216">
        <v>9001</v>
      </c>
      <c r="BN216">
        <v>0</v>
      </c>
      <c r="BO216" t="s">
        <v>17</v>
      </c>
      <c r="BP216">
        <v>1</v>
      </c>
      <c r="BQ216">
        <v>2</v>
      </c>
      <c r="BR216">
        <v>0</v>
      </c>
      <c r="BS216">
        <v>48.96</v>
      </c>
      <c r="BT216">
        <v>1</v>
      </c>
      <c r="BU216">
        <v>1</v>
      </c>
      <c r="BV216">
        <v>1</v>
      </c>
      <c r="BW216">
        <v>1</v>
      </c>
      <c r="BX216">
        <v>1</v>
      </c>
      <c r="BY216" t="s">
        <v>3</v>
      </c>
      <c r="BZ216">
        <v>93</v>
      </c>
      <c r="CA216">
        <v>62</v>
      </c>
      <c r="CB216" t="s">
        <v>3</v>
      </c>
      <c r="CE216">
        <v>0</v>
      </c>
      <c r="CF216">
        <v>0</v>
      </c>
      <c r="CG216">
        <v>0</v>
      </c>
      <c r="CM216">
        <v>0</v>
      </c>
      <c r="CN216" t="s">
        <v>1083</v>
      </c>
      <c r="CO216">
        <v>0</v>
      </c>
      <c r="CP216">
        <f t="shared" si="318"/>
        <v>34095.03</v>
      </c>
      <c r="CQ216">
        <f t="shared" si="319"/>
        <v>1289.7396000000001</v>
      </c>
      <c r="CR216">
        <f t="shared" si="320"/>
        <v>9035.5301999999992</v>
      </c>
      <c r="CS216">
        <f t="shared" si="321"/>
        <v>2667.8304000000003</v>
      </c>
      <c r="CT216">
        <f t="shared" si="322"/>
        <v>11854.684799999999</v>
      </c>
      <c r="CU216">
        <f t="shared" si="323"/>
        <v>0</v>
      </c>
      <c r="CV216">
        <f t="shared" si="324"/>
        <v>24.135624999999994</v>
      </c>
      <c r="CW216">
        <f t="shared" si="325"/>
        <v>3.8087999999999993</v>
      </c>
      <c r="CX216">
        <f t="shared" si="326"/>
        <v>0</v>
      </c>
      <c r="CY216">
        <f t="shared" si="327"/>
        <v>20761.329300000001</v>
      </c>
      <c r="CZ216">
        <f t="shared" si="328"/>
        <v>13840.886200000001</v>
      </c>
      <c r="DC216" t="s">
        <v>3</v>
      </c>
      <c r="DD216" t="s">
        <v>3</v>
      </c>
      <c r="DE216" t="s">
        <v>93</v>
      </c>
      <c r="DF216" t="s">
        <v>117</v>
      </c>
      <c r="DG216" t="s">
        <v>117</v>
      </c>
      <c r="DH216" t="s">
        <v>3</v>
      </c>
      <c r="DI216" t="s">
        <v>93</v>
      </c>
      <c r="DJ216" t="s">
        <v>93</v>
      </c>
      <c r="DK216" t="s">
        <v>3</v>
      </c>
      <c r="DL216" t="s">
        <v>3</v>
      </c>
      <c r="DM216" t="s">
        <v>3</v>
      </c>
      <c r="DN216">
        <v>0</v>
      </c>
      <c r="DO216">
        <v>0</v>
      </c>
      <c r="DP216">
        <v>1</v>
      </c>
      <c r="DQ216">
        <v>1</v>
      </c>
      <c r="DU216">
        <v>1009</v>
      </c>
      <c r="DV216" t="s">
        <v>15</v>
      </c>
      <c r="DW216" t="s">
        <v>15</v>
      </c>
      <c r="DX216">
        <v>1000</v>
      </c>
      <c r="DZ216" t="s">
        <v>3</v>
      </c>
      <c r="EA216" t="s">
        <v>3</v>
      </c>
      <c r="EB216" t="s">
        <v>3</v>
      </c>
      <c r="EC216" t="s">
        <v>3</v>
      </c>
      <c r="EE216">
        <v>48890727</v>
      </c>
      <c r="EF216">
        <v>2</v>
      </c>
      <c r="EG216" t="s">
        <v>21</v>
      </c>
      <c r="EH216">
        <v>9</v>
      </c>
      <c r="EI216" t="s">
        <v>22</v>
      </c>
      <c r="EJ216">
        <v>1</v>
      </c>
      <c r="EK216">
        <v>9001</v>
      </c>
      <c r="EL216" t="s">
        <v>22</v>
      </c>
      <c r="EM216" t="s">
        <v>23</v>
      </c>
      <c r="EO216" t="s">
        <v>118</v>
      </c>
      <c r="EQ216">
        <v>768</v>
      </c>
      <c r="ER216">
        <v>778.07</v>
      </c>
      <c r="ES216">
        <v>134.91</v>
      </c>
      <c r="ET216">
        <v>476.72</v>
      </c>
      <c r="EU216">
        <v>37.46</v>
      </c>
      <c r="EV216">
        <v>166.44</v>
      </c>
      <c r="EW216">
        <v>18.25</v>
      </c>
      <c r="EX216">
        <v>2.88</v>
      </c>
      <c r="EY216">
        <v>0</v>
      </c>
      <c r="FQ216">
        <v>0</v>
      </c>
      <c r="FR216">
        <f t="shared" si="329"/>
        <v>0</v>
      </c>
      <c r="FS216">
        <v>0</v>
      </c>
      <c r="FX216">
        <v>93</v>
      </c>
      <c r="FY216">
        <v>62</v>
      </c>
      <c r="GA216" t="s">
        <v>3</v>
      </c>
      <c r="GD216">
        <v>1</v>
      </c>
      <c r="GF216">
        <v>1600853863</v>
      </c>
      <c r="GG216">
        <v>2</v>
      </c>
      <c r="GH216">
        <v>1</v>
      </c>
      <c r="GI216">
        <v>4</v>
      </c>
      <c r="GJ216">
        <v>0</v>
      </c>
      <c r="GK216">
        <v>0</v>
      </c>
      <c r="GL216">
        <f t="shared" si="330"/>
        <v>0</v>
      </c>
      <c r="GM216">
        <f t="shared" si="331"/>
        <v>68697.25</v>
      </c>
      <c r="GN216">
        <f t="shared" si="332"/>
        <v>68697.25</v>
      </c>
      <c r="GO216">
        <f t="shared" si="333"/>
        <v>0</v>
      </c>
      <c r="GP216">
        <f t="shared" si="334"/>
        <v>0</v>
      </c>
      <c r="GR216">
        <v>0</v>
      </c>
      <c r="GS216">
        <v>3</v>
      </c>
      <c r="GT216">
        <v>0</v>
      </c>
      <c r="GU216" t="s">
        <v>3</v>
      </c>
      <c r="GV216">
        <f t="shared" si="335"/>
        <v>0</v>
      </c>
      <c r="GW216">
        <v>1</v>
      </c>
      <c r="GX216">
        <f t="shared" si="336"/>
        <v>0</v>
      </c>
      <c r="HA216">
        <v>0</v>
      </c>
      <c r="HB216">
        <v>0</v>
      </c>
      <c r="HC216">
        <f t="shared" si="337"/>
        <v>0</v>
      </c>
      <c r="HE216" t="s">
        <v>3</v>
      </c>
      <c r="HF216" t="s">
        <v>3</v>
      </c>
      <c r="HM216" t="s">
        <v>3</v>
      </c>
      <c r="HN216" t="s">
        <v>3</v>
      </c>
      <c r="HO216" t="s">
        <v>3</v>
      </c>
      <c r="HP216" t="s">
        <v>3</v>
      </c>
      <c r="HQ216" t="s">
        <v>3</v>
      </c>
      <c r="IK216">
        <v>0</v>
      </c>
    </row>
    <row r="217" spans="1:245" x14ac:dyDescent="0.2">
      <c r="A217">
        <v>17</v>
      </c>
      <c r="B217">
        <v>1</v>
      </c>
      <c r="C217">
        <f>ROW(SmtRes!A1109)</f>
        <v>1109</v>
      </c>
      <c r="D217">
        <f>ROW(EtalonRes!A1109)</f>
        <v>1109</v>
      </c>
      <c r="E217" t="s">
        <v>588</v>
      </c>
      <c r="F217" t="s">
        <v>465</v>
      </c>
      <c r="G217" t="s">
        <v>589</v>
      </c>
      <c r="H217" t="s">
        <v>15</v>
      </c>
      <c r="I217">
        <v>0.1008</v>
      </c>
      <c r="J217">
        <v>0</v>
      </c>
      <c r="K217">
        <v>0.1008</v>
      </c>
      <c r="O217">
        <f t="shared" si="303"/>
        <v>12057.81</v>
      </c>
      <c r="P217">
        <f t="shared" si="304"/>
        <v>217.35</v>
      </c>
      <c r="Q217">
        <f t="shared" si="305"/>
        <v>4000.5</v>
      </c>
      <c r="R217">
        <f t="shared" si="306"/>
        <v>129.6</v>
      </c>
      <c r="S217">
        <f t="shared" si="307"/>
        <v>7839.96</v>
      </c>
      <c r="T217">
        <f t="shared" si="308"/>
        <v>0</v>
      </c>
      <c r="U217">
        <f t="shared" si="309"/>
        <v>17.330039999999997</v>
      </c>
      <c r="V217">
        <f t="shared" si="310"/>
        <v>0.23995439999999996</v>
      </c>
      <c r="W217">
        <f t="shared" si="311"/>
        <v>0</v>
      </c>
      <c r="X217">
        <f t="shared" si="312"/>
        <v>7172.6</v>
      </c>
      <c r="Y217">
        <f t="shared" si="313"/>
        <v>3586.3</v>
      </c>
      <c r="AA217">
        <v>60075934</v>
      </c>
      <c r="AB217">
        <f t="shared" si="314"/>
        <v>4605.1000000000004</v>
      </c>
      <c r="AC217">
        <f t="shared" si="315"/>
        <v>225.55</v>
      </c>
      <c r="AD217">
        <f>ROUND((((((ET217*1.15)*1.15))-(((EU217*1.15)*1.15)))+AE217),2)</f>
        <v>2790.96</v>
      </c>
      <c r="AE217">
        <f>ROUND(((((EU217*1.15)*1.1)*1.15)),2)</f>
        <v>26.26</v>
      </c>
      <c r="AF217">
        <f>ROUND(((((EV217*1.15)*1.1)*1.15)),2)</f>
        <v>1588.59</v>
      </c>
      <c r="AG217">
        <f t="shared" si="316"/>
        <v>0</v>
      </c>
      <c r="AH217">
        <f>(((EW217*1.15)*1.15))</f>
        <v>171.92499999999998</v>
      </c>
      <c r="AI217">
        <f>(((EX217*1.15)*1.15))</f>
        <v>2.3804999999999996</v>
      </c>
      <c r="AJ217">
        <f t="shared" si="317"/>
        <v>0</v>
      </c>
      <c r="AK217">
        <v>3426.11</v>
      </c>
      <c r="AL217">
        <v>225.55</v>
      </c>
      <c r="AM217">
        <v>2108.56</v>
      </c>
      <c r="AN217">
        <v>18.05</v>
      </c>
      <c r="AO217">
        <v>1092</v>
      </c>
      <c r="AP217">
        <v>0</v>
      </c>
      <c r="AQ217">
        <v>130</v>
      </c>
      <c r="AR217">
        <v>1.8</v>
      </c>
      <c r="AS217">
        <v>0</v>
      </c>
      <c r="AT217">
        <v>90</v>
      </c>
      <c r="AU217">
        <v>45</v>
      </c>
      <c r="AV217">
        <v>1</v>
      </c>
      <c r="AW217">
        <v>1</v>
      </c>
      <c r="AZ217">
        <v>1</v>
      </c>
      <c r="BA217">
        <v>48.96</v>
      </c>
      <c r="BB217">
        <v>14.22</v>
      </c>
      <c r="BC217">
        <v>9.56</v>
      </c>
      <c r="BD217" t="s">
        <v>3</v>
      </c>
      <c r="BE217" t="s">
        <v>3</v>
      </c>
      <c r="BF217" t="s">
        <v>3</v>
      </c>
      <c r="BG217" t="s">
        <v>3</v>
      </c>
      <c r="BH217">
        <v>0</v>
      </c>
      <c r="BI217">
        <v>2</v>
      </c>
      <c r="BJ217" t="s">
        <v>467</v>
      </c>
      <c r="BM217">
        <v>138001</v>
      </c>
      <c r="BN217">
        <v>0</v>
      </c>
      <c r="BO217" t="s">
        <v>17</v>
      </c>
      <c r="BP217">
        <v>1</v>
      </c>
      <c r="BQ217">
        <v>26</v>
      </c>
      <c r="BR217">
        <v>0</v>
      </c>
      <c r="BS217">
        <v>48.96</v>
      </c>
      <c r="BT217">
        <v>1</v>
      </c>
      <c r="BU217">
        <v>1</v>
      </c>
      <c r="BV217">
        <v>1</v>
      </c>
      <c r="BW217">
        <v>1</v>
      </c>
      <c r="BX217">
        <v>1</v>
      </c>
      <c r="BY217" t="s">
        <v>3</v>
      </c>
      <c r="BZ217">
        <v>90</v>
      </c>
      <c r="CA217">
        <v>45</v>
      </c>
      <c r="CB217" t="s">
        <v>3</v>
      </c>
      <c r="CE217">
        <v>0</v>
      </c>
      <c r="CF217">
        <v>0</v>
      </c>
      <c r="CG217">
        <v>0</v>
      </c>
      <c r="CM217">
        <v>0</v>
      </c>
      <c r="CN217" t="s">
        <v>1083</v>
      </c>
      <c r="CO217">
        <v>0</v>
      </c>
      <c r="CP217">
        <f t="shared" si="318"/>
        <v>12057.810000000001</v>
      </c>
      <c r="CQ217">
        <f t="shared" si="319"/>
        <v>2156.2580000000003</v>
      </c>
      <c r="CR217">
        <f t="shared" si="320"/>
        <v>39687.451200000003</v>
      </c>
      <c r="CS217">
        <f t="shared" si="321"/>
        <v>1285.6896000000002</v>
      </c>
      <c r="CT217">
        <f t="shared" si="322"/>
        <v>77777.366399999999</v>
      </c>
      <c r="CU217">
        <f t="shared" si="323"/>
        <v>0</v>
      </c>
      <c r="CV217">
        <f t="shared" si="324"/>
        <v>171.92499999999998</v>
      </c>
      <c r="CW217">
        <f t="shared" si="325"/>
        <v>2.3804999999999996</v>
      </c>
      <c r="CX217">
        <f t="shared" si="326"/>
        <v>0</v>
      </c>
      <c r="CY217">
        <f t="shared" si="327"/>
        <v>7172.6040000000003</v>
      </c>
      <c r="CZ217">
        <f t="shared" si="328"/>
        <v>3586.3020000000001</v>
      </c>
      <c r="DC217" t="s">
        <v>3</v>
      </c>
      <c r="DD217" t="s">
        <v>3</v>
      </c>
      <c r="DE217" t="s">
        <v>93</v>
      </c>
      <c r="DF217" t="s">
        <v>117</v>
      </c>
      <c r="DG217" t="s">
        <v>117</v>
      </c>
      <c r="DH217" t="s">
        <v>3</v>
      </c>
      <c r="DI217" t="s">
        <v>93</v>
      </c>
      <c r="DJ217" t="s">
        <v>93</v>
      </c>
      <c r="DK217" t="s">
        <v>3</v>
      </c>
      <c r="DL217" t="s">
        <v>3</v>
      </c>
      <c r="DM217" t="s">
        <v>3</v>
      </c>
      <c r="DN217">
        <v>0</v>
      </c>
      <c r="DO217">
        <v>0</v>
      </c>
      <c r="DP217">
        <v>1</v>
      </c>
      <c r="DQ217">
        <v>1</v>
      </c>
      <c r="DU217">
        <v>1009</v>
      </c>
      <c r="DV217" t="s">
        <v>15</v>
      </c>
      <c r="DW217" t="s">
        <v>15</v>
      </c>
      <c r="DX217">
        <v>1000</v>
      </c>
      <c r="DZ217" t="s">
        <v>3</v>
      </c>
      <c r="EA217" t="s">
        <v>3</v>
      </c>
      <c r="EB217" t="s">
        <v>3</v>
      </c>
      <c r="EC217" t="s">
        <v>3</v>
      </c>
      <c r="EE217">
        <v>48890648</v>
      </c>
      <c r="EF217">
        <v>26</v>
      </c>
      <c r="EG217" t="s">
        <v>45</v>
      </c>
      <c r="EH217">
        <v>80</v>
      </c>
      <c r="EI217" t="s">
        <v>379</v>
      </c>
      <c r="EJ217">
        <v>2</v>
      </c>
      <c r="EK217">
        <v>138001</v>
      </c>
      <c r="EL217" t="s">
        <v>379</v>
      </c>
      <c r="EM217" t="s">
        <v>380</v>
      </c>
      <c r="EO217" t="s">
        <v>118</v>
      </c>
      <c r="EQ217">
        <v>768</v>
      </c>
      <c r="ER217">
        <v>3426.11</v>
      </c>
      <c r="ES217">
        <v>225.55</v>
      </c>
      <c r="ET217">
        <v>2108.56</v>
      </c>
      <c r="EU217">
        <v>18.05</v>
      </c>
      <c r="EV217">
        <v>1092</v>
      </c>
      <c r="EW217">
        <v>130</v>
      </c>
      <c r="EX217">
        <v>1.8</v>
      </c>
      <c r="EY217">
        <v>0</v>
      </c>
      <c r="FQ217">
        <v>0</v>
      </c>
      <c r="FR217">
        <f t="shared" si="329"/>
        <v>0</v>
      </c>
      <c r="FS217">
        <v>0</v>
      </c>
      <c r="FX217">
        <v>90</v>
      </c>
      <c r="FY217">
        <v>45</v>
      </c>
      <c r="GA217" t="s">
        <v>3</v>
      </c>
      <c r="GD217">
        <v>1</v>
      </c>
      <c r="GF217">
        <v>41904398</v>
      </c>
      <c r="GG217">
        <v>2</v>
      </c>
      <c r="GH217">
        <v>1</v>
      </c>
      <c r="GI217">
        <v>4</v>
      </c>
      <c r="GJ217">
        <v>0</v>
      </c>
      <c r="GK217">
        <v>0</v>
      </c>
      <c r="GL217">
        <f t="shared" si="330"/>
        <v>0</v>
      </c>
      <c r="GM217">
        <f t="shared" si="331"/>
        <v>22816.71</v>
      </c>
      <c r="GN217">
        <f t="shared" si="332"/>
        <v>0</v>
      </c>
      <c r="GO217">
        <f t="shared" si="333"/>
        <v>22816.71</v>
      </c>
      <c r="GP217">
        <f t="shared" si="334"/>
        <v>0</v>
      </c>
      <c r="GR217">
        <v>0</v>
      </c>
      <c r="GS217">
        <v>3</v>
      </c>
      <c r="GT217">
        <v>0</v>
      </c>
      <c r="GU217" t="s">
        <v>3</v>
      </c>
      <c r="GV217">
        <f t="shared" si="335"/>
        <v>0</v>
      </c>
      <c r="GW217">
        <v>1</v>
      </c>
      <c r="GX217">
        <f t="shared" si="336"/>
        <v>0</v>
      </c>
      <c r="HA217">
        <v>0</v>
      </c>
      <c r="HB217">
        <v>0</v>
      </c>
      <c r="HC217">
        <f t="shared" si="337"/>
        <v>0</v>
      </c>
      <c r="HE217" t="s">
        <v>3</v>
      </c>
      <c r="HF217" t="s">
        <v>3</v>
      </c>
      <c r="HM217" t="s">
        <v>3</v>
      </c>
      <c r="HN217" t="s">
        <v>3</v>
      </c>
      <c r="HO217" t="s">
        <v>3</v>
      </c>
      <c r="HP217" t="s">
        <v>3</v>
      </c>
      <c r="HQ217" t="s">
        <v>3</v>
      </c>
      <c r="IK217">
        <v>0</v>
      </c>
    </row>
    <row r="218" spans="1:245" x14ac:dyDescent="0.2">
      <c r="A218">
        <v>17</v>
      </c>
      <c r="B218">
        <v>1</v>
      </c>
      <c r="E218" t="s">
        <v>590</v>
      </c>
      <c r="F218" t="s">
        <v>469</v>
      </c>
      <c r="G218" t="s">
        <v>470</v>
      </c>
      <c r="H218" t="s">
        <v>15</v>
      </c>
      <c r="I218">
        <v>8.6999999999999994E-2</v>
      </c>
      <c r="J218">
        <v>0</v>
      </c>
      <c r="K218">
        <v>8.6999999999999994E-2</v>
      </c>
      <c r="O218">
        <f t="shared" si="303"/>
        <v>6307.5</v>
      </c>
      <c r="P218">
        <f t="shared" si="304"/>
        <v>6307.5</v>
      </c>
      <c r="Q218">
        <f t="shared" si="305"/>
        <v>0</v>
      </c>
      <c r="R218">
        <f t="shared" si="306"/>
        <v>0</v>
      </c>
      <c r="S218">
        <f t="shared" si="307"/>
        <v>0</v>
      </c>
      <c r="T218">
        <f t="shared" si="308"/>
        <v>0</v>
      </c>
      <c r="U218">
        <f t="shared" si="309"/>
        <v>0</v>
      </c>
      <c r="V218">
        <f t="shared" si="310"/>
        <v>0</v>
      </c>
      <c r="W218">
        <f t="shared" si="311"/>
        <v>0</v>
      </c>
      <c r="X218">
        <f t="shared" si="312"/>
        <v>0</v>
      </c>
      <c r="Y218">
        <f t="shared" si="313"/>
        <v>0</v>
      </c>
      <c r="AA218">
        <v>60075934</v>
      </c>
      <c r="AB218">
        <f t="shared" si="314"/>
        <v>7583.68</v>
      </c>
      <c r="AC218">
        <f t="shared" si="315"/>
        <v>7583.68</v>
      </c>
      <c r="AD218">
        <f>ROUND((((ET218)-(EU218))+AE218),2)</f>
        <v>0</v>
      </c>
      <c r="AE218">
        <f>ROUND((EU218),2)</f>
        <v>0</v>
      </c>
      <c r="AF218">
        <f>ROUND((EV218),2)</f>
        <v>0</v>
      </c>
      <c r="AG218">
        <f t="shared" si="316"/>
        <v>0</v>
      </c>
      <c r="AH218">
        <f>(EW218)</f>
        <v>0</v>
      </c>
      <c r="AI218">
        <f>(EX218)</f>
        <v>0</v>
      </c>
      <c r="AJ218">
        <f t="shared" si="317"/>
        <v>0</v>
      </c>
      <c r="AK218">
        <v>7583.68</v>
      </c>
      <c r="AL218">
        <v>7583.68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1</v>
      </c>
      <c r="AW218">
        <v>1</v>
      </c>
      <c r="AZ218">
        <v>1</v>
      </c>
      <c r="BA218">
        <v>1</v>
      </c>
      <c r="BB218">
        <v>1</v>
      </c>
      <c r="BC218">
        <v>9.56</v>
      </c>
      <c r="BD218" t="s">
        <v>3</v>
      </c>
      <c r="BE218" t="s">
        <v>3</v>
      </c>
      <c r="BF218" t="s">
        <v>3</v>
      </c>
      <c r="BG218" t="s">
        <v>3</v>
      </c>
      <c r="BH218">
        <v>3</v>
      </c>
      <c r="BI218">
        <v>1</v>
      </c>
      <c r="BJ218" t="s">
        <v>471</v>
      </c>
      <c r="BM218">
        <v>500001</v>
      </c>
      <c r="BN218">
        <v>0</v>
      </c>
      <c r="BO218" t="s">
        <v>17</v>
      </c>
      <c r="BP218">
        <v>1</v>
      </c>
      <c r="BQ218">
        <v>26</v>
      </c>
      <c r="BR218">
        <v>0</v>
      </c>
      <c r="BS218">
        <v>1</v>
      </c>
      <c r="BT218">
        <v>1</v>
      </c>
      <c r="BU218">
        <v>1</v>
      </c>
      <c r="BV218">
        <v>1</v>
      </c>
      <c r="BW218">
        <v>1</v>
      </c>
      <c r="BX218">
        <v>1</v>
      </c>
      <c r="BY218" t="s">
        <v>3</v>
      </c>
      <c r="BZ218">
        <v>0</v>
      </c>
      <c r="CA218">
        <v>0</v>
      </c>
      <c r="CB218" t="s">
        <v>3</v>
      </c>
      <c r="CE218">
        <v>0</v>
      </c>
      <c r="CF218">
        <v>0</v>
      </c>
      <c r="CG218">
        <v>0</v>
      </c>
      <c r="CM218">
        <v>0</v>
      </c>
      <c r="CN218" t="s">
        <v>3</v>
      </c>
      <c r="CO218">
        <v>0</v>
      </c>
      <c r="CP218">
        <f t="shared" si="318"/>
        <v>6307.5</v>
      </c>
      <c r="CQ218">
        <f t="shared" si="319"/>
        <v>72499.980800000005</v>
      </c>
      <c r="CR218">
        <f t="shared" si="320"/>
        <v>0</v>
      </c>
      <c r="CS218">
        <f t="shared" si="321"/>
        <v>0</v>
      </c>
      <c r="CT218">
        <f t="shared" si="322"/>
        <v>0</v>
      </c>
      <c r="CU218">
        <f t="shared" si="323"/>
        <v>0</v>
      </c>
      <c r="CV218">
        <f t="shared" si="324"/>
        <v>0</v>
      </c>
      <c r="CW218">
        <f t="shared" si="325"/>
        <v>0</v>
      </c>
      <c r="CX218">
        <f t="shared" si="326"/>
        <v>0</v>
      </c>
      <c r="CY218">
        <f t="shared" si="327"/>
        <v>0</v>
      </c>
      <c r="CZ218">
        <f t="shared" si="328"/>
        <v>0</v>
      </c>
      <c r="DC218" t="s">
        <v>3</v>
      </c>
      <c r="DD218" t="s">
        <v>3</v>
      </c>
      <c r="DE218" t="s">
        <v>3</v>
      </c>
      <c r="DF218" t="s">
        <v>3</v>
      </c>
      <c r="DG218" t="s">
        <v>3</v>
      </c>
      <c r="DH218" t="s">
        <v>3</v>
      </c>
      <c r="DI218" t="s">
        <v>3</v>
      </c>
      <c r="DJ218" t="s">
        <v>3</v>
      </c>
      <c r="DK218" t="s">
        <v>3</v>
      </c>
      <c r="DL218" t="s">
        <v>3</v>
      </c>
      <c r="DM218" t="s">
        <v>3</v>
      </c>
      <c r="DN218">
        <v>0</v>
      </c>
      <c r="DO218">
        <v>0</v>
      </c>
      <c r="DP218">
        <v>1</v>
      </c>
      <c r="DQ218">
        <v>1</v>
      </c>
      <c r="DU218">
        <v>1009</v>
      </c>
      <c r="DV218" t="s">
        <v>15</v>
      </c>
      <c r="DW218" t="s">
        <v>15</v>
      </c>
      <c r="DX218">
        <v>1000</v>
      </c>
      <c r="DZ218" t="s">
        <v>3</v>
      </c>
      <c r="EA218" t="s">
        <v>3</v>
      </c>
      <c r="EB218" t="s">
        <v>3</v>
      </c>
      <c r="EC218" t="s">
        <v>3</v>
      </c>
      <c r="EE218">
        <v>48890661</v>
      </c>
      <c r="EF218">
        <v>26</v>
      </c>
      <c r="EG218" t="s">
        <v>45</v>
      </c>
      <c r="EH218">
        <v>0</v>
      </c>
      <c r="EI218" t="s">
        <v>3</v>
      </c>
      <c r="EJ218">
        <v>1</v>
      </c>
      <c r="EK218">
        <v>500001</v>
      </c>
      <c r="EL218" t="s">
        <v>124</v>
      </c>
      <c r="EM218" t="s">
        <v>125</v>
      </c>
      <c r="EO218" t="s">
        <v>3</v>
      </c>
      <c r="EQ218">
        <v>0</v>
      </c>
      <c r="ER218">
        <v>7583.68</v>
      </c>
      <c r="ES218">
        <v>7583.68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5</v>
      </c>
      <c r="FC218">
        <v>0</v>
      </c>
      <c r="FD218">
        <v>18</v>
      </c>
      <c r="FF218">
        <v>72500</v>
      </c>
      <c r="FQ218">
        <v>0</v>
      </c>
      <c r="FR218">
        <f t="shared" si="329"/>
        <v>0</v>
      </c>
      <c r="FS218">
        <v>0</v>
      </c>
      <c r="FX218">
        <v>0</v>
      </c>
      <c r="FY218">
        <v>0</v>
      </c>
      <c r="GA218" t="s">
        <v>472</v>
      </c>
      <c r="GD218">
        <v>1</v>
      </c>
      <c r="GF218">
        <v>69734422</v>
      </c>
      <c r="GG218">
        <v>2</v>
      </c>
      <c r="GH218">
        <v>3</v>
      </c>
      <c r="GI218">
        <v>4</v>
      </c>
      <c r="GJ218">
        <v>0</v>
      </c>
      <c r="GK218">
        <v>0</v>
      </c>
      <c r="GL218">
        <f t="shared" si="330"/>
        <v>0</v>
      </c>
      <c r="GM218">
        <f t="shared" si="331"/>
        <v>6307.5</v>
      </c>
      <c r="GN218">
        <f t="shared" si="332"/>
        <v>6307.5</v>
      </c>
      <c r="GO218">
        <f t="shared" si="333"/>
        <v>0</v>
      </c>
      <c r="GP218">
        <f t="shared" si="334"/>
        <v>0</v>
      </c>
      <c r="GR218">
        <v>1</v>
      </c>
      <c r="GS218">
        <v>1</v>
      </c>
      <c r="GT218">
        <v>0</v>
      </c>
      <c r="GU218" t="s">
        <v>3</v>
      </c>
      <c r="GV218">
        <f t="shared" si="335"/>
        <v>0</v>
      </c>
      <c r="GW218">
        <v>1</v>
      </c>
      <c r="GX218">
        <f t="shared" si="336"/>
        <v>0</v>
      </c>
      <c r="HA218">
        <v>0</v>
      </c>
      <c r="HB218">
        <v>0</v>
      </c>
      <c r="HC218">
        <f t="shared" si="337"/>
        <v>0</v>
      </c>
      <c r="HE218" t="s">
        <v>127</v>
      </c>
      <c r="HF218" t="s">
        <v>127</v>
      </c>
      <c r="HM218" t="s">
        <v>3</v>
      </c>
      <c r="HN218" t="s">
        <v>3</v>
      </c>
      <c r="HO218" t="s">
        <v>3</v>
      </c>
      <c r="HP218" t="s">
        <v>3</v>
      </c>
      <c r="HQ218" t="s">
        <v>3</v>
      </c>
      <c r="IK218">
        <v>0</v>
      </c>
    </row>
    <row r="219" spans="1:245" x14ac:dyDescent="0.2">
      <c r="A219">
        <v>17</v>
      </c>
      <c r="B219">
        <v>1</v>
      </c>
      <c r="E219" t="s">
        <v>591</v>
      </c>
      <c r="F219" t="s">
        <v>474</v>
      </c>
      <c r="G219" t="s">
        <v>434</v>
      </c>
      <c r="H219" t="s">
        <v>15</v>
      </c>
      <c r="I219">
        <v>0.02</v>
      </c>
      <c r="J219">
        <v>0</v>
      </c>
      <c r="K219">
        <v>0.02</v>
      </c>
      <c r="O219">
        <f t="shared" si="303"/>
        <v>1360</v>
      </c>
      <c r="P219">
        <f t="shared" si="304"/>
        <v>1360</v>
      </c>
      <c r="Q219">
        <f t="shared" si="305"/>
        <v>0</v>
      </c>
      <c r="R219">
        <f t="shared" si="306"/>
        <v>0</v>
      </c>
      <c r="S219">
        <f t="shared" si="307"/>
        <v>0</v>
      </c>
      <c r="T219">
        <f t="shared" si="308"/>
        <v>0</v>
      </c>
      <c r="U219">
        <f t="shared" si="309"/>
        <v>0</v>
      </c>
      <c r="V219">
        <f t="shared" si="310"/>
        <v>0</v>
      </c>
      <c r="W219">
        <f t="shared" si="311"/>
        <v>0</v>
      </c>
      <c r="X219">
        <f t="shared" si="312"/>
        <v>0</v>
      </c>
      <c r="Y219">
        <f t="shared" si="313"/>
        <v>0</v>
      </c>
      <c r="AA219">
        <v>60075934</v>
      </c>
      <c r="AB219">
        <f t="shared" si="314"/>
        <v>7112.97</v>
      </c>
      <c r="AC219">
        <f t="shared" si="315"/>
        <v>7112.97</v>
      </c>
      <c r="AD219">
        <f>ROUND((((ET219)-(EU219))+AE219),2)</f>
        <v>0</v>
      </c>
      <c r="AE219">
        <f>ROUND((EU219),2)</f>
        <v>0</v>
      </c>
      <c r="AF219">
        <f>ROUND((EV219),2)</f>
        <v>0</v>
      </c>
      <c r="AG219">
        <f t="shared" si="316"/>
        <v>0</v>
      </c>
      <c r="AH219">
        <f>(EW219)</f>
        <v>0</v>
      </c>
      <c r="AI219">
        <f>(EX219)</f>
        <v>0</v>
      </c>
      <c r="AJ219">
        <f t="shared" si="317"/>
        <v>0</v>
      </c>
      <c r="AK219">
        <v>7112.97</v>
      </c>
      <c r="AL219">
        <v>7112.97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1</v>
      </c>
      <c r="AW219">
        <v>1</v>
      </c>
      <c r="AZ219">
        <v>1</v>
      </c>
      <c r="BA219">
        <v>1</v>
      </c>
      <c r="BB219">
        <v>1</v>
      </c>
      <c r="BC219">
        <v>9.56</v>
      </c>
      <c r="BD219" t="s">
        <v>3</v>
      </c>
      <c r="BE219" t="s">
        <v>3</v>
      </c>
      <c r="BF219" t="s">
        <v>3</v>
      </c>
      <c r="BG219" t="s">
        <v>3</v>
      </c>
      <c r="BH219">
        <v>3</v>
      </c>
      <c r="BI219">
        <v>1</v>
      </c>
      <c r="BJ219" t="s">
        <v>475</v>
      </c>
      <c r="BM219">
        <v>500001</v>
      </c>
      <c r="BN219">
        <v>0</v>
      </c>
      <c r="BO219" t="s">
        <v>17</v>
      </c>
      <c r="BP219">
        <v>1</v>
      </c>
      <c r="BQ219">
        <v>26</v>
      </c>
      <c r="BR219">
        <v>0</v>
      </c>
      <c r="BS219">
        <v>1</v>
      </c>
      <c r="BT219">
        <v>1</v>
      </c>
      <c r="BU219">
        <v>1</v>
      </c>
      <c r="BV219">
        <v>1</v>
      </c>
      <c r="BW219">
        <v>1</v>
      </c>
      <c r="BX219">
        <v>1</v>
      </c>
      <c r="BY219" t="s">
        <v>3</v>
      </c>
      <c r="BZ219">
        <v>0</v>
      </c>
      <c r="CA219">
        <v>0</v>
      </c>
      <c r="CB219" t="s">
        <v>3</v>
      </c>
      <c r="CE219">
        <v>0</v>
      </c>
      <c r="CF219">
        <v>0</v>
      </c>
      <c r="CG219">
        <v>0</v>
      </c>
      <c r="CM219">
        <v>0</v>
      </c>
      <c r="CN219" t="s">
        <v>3</v>
      </c>
      <c r="CO219">
        <v>0</v>
      </c>
      <c r="CP219">
        <f t="shared" si="318"/>
        <v>1360</v>
      </c>
      <c r="CQ219">
        <f t="shared" si="319"/>
        <v>67999.993200000012</v>
      </c>
      <c r="CR219">
        <f t="shared" si="320"/>
        <v>0</v>
      </c>
      <c r="CS219">
        <f t="shared" si="321"/>
        <v>0</v>
      </c>
      <c r="CT219">
        <f t="shared" si="322"/>
        <v>0</v>
      </c>
      <c r="CU219">
        <f t="shared" si="323"/>
        <v>0</v>
      </c>
      <c r="CV219">
        <f t="shared" si="324"/>
        <v>0</v>
      </c>
      <c r="CW219">
        <f t="shared" si="325"/>
        <v>0</v>
      </c>
      <c r="CX219">
        <f t="shared" si="326"/>
        <v>0</v>
      </c>
      <c r="CY219">
        <f t="shared" si="327"/>
        <v>0</v>
      </c>
      <c r="CZ219">
        <f t="shared" si="328"/>
        <v>0</v>
      </c>
      <c r="DC219" t="s">
        <v>3</v>
      </c>
      <c r="DD219" t="s">
        <v>3</v>
      </c>
      <c r="DE219" t="s">
        <v>3</v>
      </c>
      <c r="DF219" t="s">
        <v>3</v>
      </c>
      <c r="DG219" t="s">
        <v>3</v>
      </c>
      <c r="DH219" t="s">
        <v>3</v>
      </c>
      <c r="DI219" t="s">
        <v>3</v>
      </c>
      <c r="DJ219" t="s">
        <v>3</v>
      </c>
      <c r="DK219" t="s">
        <v>3</v>
      </c>
      <c r="DL219" t="s">
        <v>3</v>
      </c>
      <c r="DM219" t="s">
        <v>3</v>
      </c>
      <c r="DN219">
        <v>0</v>
      </c>
      <c r="DO219">
        <v>0</v>
      </c>
      <c r="DP219">
        <v>1</v>
      </c>
      <c r="DQ219">
        <v>1</v>
      </c>
      <c r="DU219">
        <v>1009</v>
      </c>
      <c r="DV219" t="s">
        <v>15</v>
      </c>
      <c r="DW219" t="s">
        <v>15</v>
      </c>
      <c r="DX219">
        <v>1000</v>
      </c>
      <c r="DZ219" t="s">
        <v>3</v>
      </c>
      <c r="EA219" t="s">
        <v>3</v>
      </c>
      <c r="EB219" t="s">
        <v>3</v>
      </c>
      <c r="EC219" t="s">
        <v>3</v>
      </c>
      <c r="EE219">
        <v>48890661</v>
      </c>
      <c r="EF219">
        <v>26</v>
      </c>
      <c r="EG219" t="s">
        <v>45</v>
      </c>
      <c r="EH219">
        <v>0</v>
      </c>
      <c r="EI219" t="s">
        <v>3</v>
      </c>
      <c r="EJ219">
        <v>1</v>
      </c>
      <c r="EK219">
        <v>500001</v>
      </c>
      <c r="EL219" t="s">
        <v>124</v>
      </c>
      <c r="EM219" t="s">
        <v>125</v>
      </c>
      <c r="EO219" t="s">
        <v>3</v>
      </c>
      <c r="EQ219">
        <v>0</v>
      </c>
      <c r="ER219">
        <v>7112.97</v>
      </c>
      <c r="ES219">
        <v>7112.97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5</v>
      </c>
      <c r="FC219">
        <v>0</v>
      </c>
      <c r="FD219">
        <v>18</v>
      </c>
      <c r="FF219">
        <v>68000</v>
      </c>
      <c r="FQ219">
        <v>0</v>
      </c>
      <c r="FR219">
        <f t="shared" si="329"/>
        <v>0</v>
      </c>
      <c r="FS219">
        <v>0</v>
      </c>
      <c r="FX219">
        <v>0</v>
      </c>
      <c r="FY219">
        <v>0</v>
      </c>
      <c r="GA219" t="s">
        <v>436</v>
      </c>
      <c r="GD219">
        <v>1</v>
      </c>
      <c r="GF219">
        <v>2137900093</v>
      </c>
      <c r="GG219">
        <v>2</v>
      </c>
      <c r="GH219">
        <v>3</v>
      </c>
      <c r="GI219">
        <v>4</v>
      </c>
      <c r="GJ219">
        <v>0</v>
      </c>
      <c r="GK219">
        <v>0</v>
      </c>
      <c r="GL219">
        <f t="shared" si="330"/>
        <v>0</v>
      </c>
      <c r="GM219">
        <f t="shared" si="331"/>
        <v>1360</v>
      </c>
      <c r="GN219">
        <f t="shared" si="332"/>
        <v>1360</v>
      </c>
      <c r="GO219">
        <f t="shared" si="333"/>
        <v>0</v>
      </c>
      <c r="GP219">
        <f t="shared" si="334"/>
        <v>0</v>
      </c>
      <c r="GR219">
        <v>1</v>
      </c>
      <c r="GS219">
        <v>1</v>
      </c>
      <c r="GT219">
        <v>0</v>
      </c>
      <c r="GU219" t="s">
        <v>3</v>
      </c>
      <c r="GV219">
        <f t="shared" si="335"/>
        <v>0</v>
      </c>
      <c r="GW219">
        <v>1</v>
      </c>
      <c r="GX219">
        <f t="shared" si="336"/>
        <v>0</v>
      </c>
      <c r="HA219">
        <v>0</v>
      </c>
      <c r="HB219">
        <v>0</v>
      </c>
      <c r="HC219">
        <f t="shared" si="337"/>
        <v>0</v>
      </c>
      <c r="HE219" t="s">
        <v>127</v>
      </c>
      <c r="HF219" t="s">
        <v>127</v>
      </c>
      <c r="HM219" t="s">
        <v>3</v>
      </c>
      <c r="HN219" t="s">
        <v>3</v>
      </c>
      <c r="HO219" t="s">
        <v>3</v>
      </c>
      <c r="HP219" t="s">
        <v>3</v>
      </c>
      <c r="HQ219" t="s">
        <v>3</v>
      </c>
      <c r="IK219">
        <v>0</v>
      </c>
    </row>
    <row r="220" spans="1:245" x14ac:dyDescent="0.2">
      <c r="A220">
        <v>17</v>
      </c>
      <c r="B220">
        <v>1</v>
      </c>
      <c r="C220">
        <f>ROW(SmtRes!A1124)</f>
        <v>1124</v>
      </c>
      <c r="D220">
        <f>ROW(EtalonRes!A1124)</f>
        <v>1124</v>
      </c>
      <c r="E220" t="s">
        <v>592</v>
      </c>
      <c r="F220" t="s">
        <v>479</v>
      </c>
      <c r="G220" t="s">
        <v>593</v>
      </c>
      <c r="H220" t="s">
        <v>15</v>
      </c>
      <c r="I220">
        <v>0.1008</v>
      </c>
      <c r="J220">
        <v>0</v>
      </c>
      <c r="K220">
        <v>0.1008</v>
      </c>
      <c r="O220">
        <f t="shared" si="303"/>
        <v>6797.59</v>
      </c>
      <c r="P220">
        <f t="shared" si="304"/>
        <v>364.11</v>
      </c>
      <c r="Q220">
        <f t="shared" si="305"/>
        <v>171.49</v>
      </c>
      <c r="R220">
        <f t="shared" si="306"/>
        <v>23.98</v>
      </c>
      <c r="S220">
        <f t="shared" si="307"/>
        <v>6261.99</v>
      </c>
      <c r="T220">
        <f t="shared" si="308"/>
        <v>0</v>
      </c>
      <c r="U220">
        <f t="shared" si="309"/>
        <v>14.515908119999997</v>
      </c>
      <c r="V220">
        <f t="shared" si="310"/>
        <v>4.1325479999999991E-2</v>
      </c>
      <c r="W220">
        <f t="shared" si="311"/>
        <v>0</v>
      </c>
      <c r="X220">
        <f t="shared" si="312"/>
        <v>5845.95</v>
      </c>
      <c r="Y220">
        <f t="shared" si="313"/>
        <v>3897.3</v>
      </c>
      <c r="AA220">
        <v>60075934</v>
      </c>
      <c r="AB220">
        <f t="shared" si="314"/>
        <v>1766.34</v>
      </c>
      <c r="AC220">
        <f t="shared" si="315"/>
        <v>377.85</v>
      </c>
      <c r="AD220">
        <f>ROUND((((((ET220*1.15)*1.15))-(((EU220*1.15)*1.15)))+AE220),2)</f>
        <v>119.64</v>
      </c>
      <c r="AE220">
        <f>ROUND(((((EU220*1.15)*1.1)*1.15)),2)</f>
        <v>4.8600000000000003</v>
      </c>
      <c r="AF220">
        <f>ROUND(((((EV220*1.15)*1.1)*1.15)),2)</f>
        <v>1268.8499999999999</v>
      </c>
      <c r="AG220">
        <f t="shared" si="316"/>
        <v>0</v>
      </c>
      <c r="AH220">
        <f>(((EW220*1.15)*1.15))</f>
        <v>144.00702499999997</v>
      </c>
      <c r="AI220">
        <f>(((EX220*1.15)*1.15))</f>
        <v>0.40997499999999992</v>
      </c>
      <c r="AJ220">
        <f t="shared" si="317"/>
        <v>0</v>
      </c>
      <c r="AK220">
        <v>1340.19</v>
      </c>
      <c r="AL220">
        <v>377.85</v>
      </c>
      <c r="AM220">
        <v>90.13</v>
      </c>
      <c r="AN220">
        <v>3.34</v>
      </c>
      <c r="AO220">
        <v>872.21</v>
      </c>
      <c r="AP220">
        <v>0</v>
      </c>
      <c r="AQ220">
        <v>108.89</v>
      </c>
      <c r="AR220">
        <v>0.31</v>
      </c>
      <c r="AS220">
        <v>0</v>
      </c>
      <c r="AT220">
        <v>93</v>
      </c>
      <c r="AU220">
        <v>62</v>
      </c>
      <c r="AV220">
        <v>1</v>
      </c>
      <c r="AW220">
        <v>1</v>
      </c>
      <c r="AZ220">
        <v>1</v>
      </c>
      <c r="BA220">
        <v>48.96</v>
      </c>
      <c r="BB220">
        <v>14.22</v>
      </c>
      <c r="BC220">
        <v>9.56</v>
      </c>
      <c r="BD220" t="s">
        <v>3</v>
      </c>
      <c r="BE220" t="s">
        <v>3</v>
      </c>
      <c r="BF220" t="s">
        <v>3</v>
      </c>
      <c r="BG220" t="s">
        <v>3</v>
      </c>
      <c r="BH220">
        <v>0</v>
      </c>
      <c r="BI220">
        <v>1</v>
      </c>
      <c r="BJ220" t="s">
        <v>481</v>
      </c>
      <c r="BM220">
        <v>9001</v>
      </c>
      <c r="BN220">
        <v>0</v>
      </c>
      <c r="BO220" t="s">
        <v>17</v>
      </c>
      <c r="BP220">
        <v>1</v>
      </c>
      <c r="BQ220">
        <v>2</v>
      </c>
      <c r="BR220">
        <v>0</v>
      </c>
      <c r="BS220">
        <v>48.96</v>
      </c>
      <c r="BT220">
        <v>1</v>
      </c>
      <c r="BU220">
        <v>1</v>
      </c>
      <c r="BV220">
        <v>1</v>
      </c>
      <c r="BW220">
        <v>1</v>
      </c>
      <c r="BX220">
        <v>1</v>
      </c>
      <c r="BY220" t="s">
        <v>3</v>
      </c>
      <c r="BZ220">
        <v>93</v>
      </c>
      <c r="CA220">
        <v>62</v>
      </c>
      <c r="CB220" t="s">
        <v>3</v>
      </c>
      <c r="CE220">
        <v>0</v>
      </c>
      <c r="CF220">
        <v>0</v>
      </c>
      <c r="CG220">
        <v>0</v>
      </c>
      <c r="CM220">
        <v>0</v>
      </c>
      <c r="CN220" t="s">
        <v>1083</v>
      </c>
      <c r="CO220">
        <v>0</v>
      </c>
      <c r="CP220">
        <f t="shared" si="318"/>
        <v>6797.59</v>
      </c>
      <c r="CQ220">
        <f t="shared" si="319"/>
        <v>3612.2460000000005</v>
      </c>
      <c r="CR220">
        <f t="shared" si="320"/>
        <v>1701.2808</v>
      </c>
      <c r="CS220">
        <f t="shared" si="321"/>
        <v>237.94560000000001</v>
      </c>
      <c r="CT220">
        <f t="shared" si="322"/>
        <v>62122.895999999993</v>
      </c>
      <c r="CU220">
        <f t="shared" si="323"/>
        <v>0</v>
      </c>
      <c r="CV220">
        <f t="shared" si="324"/>
        <v>144.00702499999997</v>
      </c>
      <c r="CW220">
        <f t="shared" si="325"/>
        <v>0.40997499999999992</v>
      </c>
      <c r="CX220">
        <f t="shared" si="326"/>
        <v>0</v>
      </c>
      <c r="CY220">
        <f t="shared" si="327"/>
        <v>5845.9520999999995</v>
      </c>
      <c r="CZ220">
        <f t="shared" si="328"/>
        <v>3897.3013999999994</v>
      </c>
      <c r="DC220" t="s">
        <v>3</v>
      </c>
      <c r="DD220" t="s">
        <v>3</v>
      </c>
      <c r="DE220" t="s">
        <v>93</v>
      </c>
      <c r="DF220" t="s">
        <v>117</v>
      </c>
      <c r="DG220" t="s">
        <v>117</v>
      </c>
      <c r="DH220" t="s">
        <v>3</v>
      </c>
      <c r="DI220" t="s">
        <v>93</v>
      </c>
      <c r="DJ220" t="s">
        <v>93</v>
      </c>
      <c r="DK220" t="s">
        <v>3</v>
      </c>
      <c r="DL220" t="s">
        <v>3</v>
      </c>
      <c r="DM220" t="s">
        <v>3</v>
      </c>
      <c r="DN220">
        <v>0</v>
      </c>
      <c r="DO220">
        <v>0</v>
      </c>
      <c r="DP220">
        <v>1</v>
      </c>
      <c r="DQ220">
        <v>1</v>
      </c>
      <c r="DU220">
        <v>1009</v>
      </c>
      <c r="DV220" t="s">
        <v>15</v>
      </c>
      <c r="DW220" t="s">
        <v>15</v>
      </c>
      <c r="DX220">
        <v>1000</v>
      </c>
      <c r="DZ220" t="s">
        <v>3</v>
      </c>
      <c r="EA220" t="s">
        <v>3</v>
      </c>
      <c r="EB220" t="s">
        <v>3</v>
      </c>
      <c r="EC220" t="s">
        <v>3</v>
      </c>
      <c r="EE220">
        <v>48890727</v>
      </c>
      <c r="EF220">
        <v>2</v>
      </c>
      <c r="EG220" t="s">
        <v>21</v>
      </c>
      <c r="EH220">
        <v>9</v>
      </c>
      <c r="EI220" t="s">
        <v>22</v>
      </c>
      <c r="EJ220">
        <v>1</v>
      </c>
      <c r="EK220">
        <v>9001</v>
      </c>
      <c r="EL220" t="s">
        <v>22</v>
      </c>
      <c r="EM220" t="s">
        <v>23</v>
      </c>
      <c r="EO220" t="s">
        <v>118</v>
      </c>
      <c r="EQ220">
        <v>768</v>
      </c>
      <c r="ER220">
        <v>1340.19</v>
      </c>
      <c r="ES220">
        <v>377.85</v>
      </c>
      <c r="ET220">
        <v>90.13</v>
      </c>
      <c r="EU220">
        <v>3.34</v>
      </c>
      <c r="EV220">
        <v>872.21</v>
      </c>
      <c r="EW220">
        <v>108.89</v>
      </c>
      <c r="EX220">
        <v>0.31</v>
      </c>
      <c r="EY220">
        <v>0</v>
      </c>
      <c r="FQ220">
        <v>0</v>
      </c>
      <c r="FR220">
        <f t="shared" si="329"/>
        <v>0</v>
      </c>
      <c r="FS220">
        <v>0</v>
      </c>
      <c r="FX220">
        <v>93</v>
      </c>
      <c r="FY220">
        <v>62</v>
      </c>
      <c r="GA220" t="s">
        <v>3</v>
      </c>
      <c r="GD220">
        <v>1</v>
      </c>
      <c r="GF220">
        <v>54643599</v>
      </c>
      <c r="GG220">
        <v>2</v>
      </c>
      <c r="GH220">
        <v>1</v>
      </c>
      <c r="GI220">
        <v>4</v>
      </c>
      <c r="GJ220">
        <v>0</v>
      </c>
      <c r="GK220">
        <v>0</v>
      </c>
      <c r="GL220">
        <f t="shared" si="330"/>
        <v>0</v>
      </c>
      <c r="GM220">
        <f t="shared" si="331"/>
        <v>16540.84</v>
      </c>
      <c r="GN220">
        <f t="shared" si="332"/>
        <v>16540.84</v>
      </c>
      <c r="GO220">
        <f t="shared" si="333"/>
        <v>0</v>
      </c>
      <c r="GP220">
        <f t="shared" si="334"/>
        <v>0</v>
      </c>
      <c r="GR220">
        <v>0</v>
      </c>
      <c r="GS220">
        <v>3</v>
      </c>
      <c r="GT220">
        <v>0</v>
      </c>
      <c r="GU220" t="s">
        <v>3</v>
      </c>
      <c r="GV220">
        <f t="shared" si="335"/>
        <v>0</v>
      </c>
      <c r="GW220">
        <v>1</v>
      </c>
      <c r="GX220">
        <f t="shared" si="336"/>
        <v>0</v>
      </c>
      <c r="HA220">
        <v>0</v>
      </c>
      <c r="HB220">
        <v>0</v>
      </c>
      <c r="HC220">
        <f t="shared" si="337"/>
        <v>0</v>
      </c>
      <c r="HE220" t="s">
        <v>3</v>
      </c>
      <c r="HF220" t="s">
        <v>3</v>
      </c>
      <c r="HM220" t="s">
        <v>3</v>
      </c>
      <c r="HN220" t="s">
        <v>3</v>
      </c>
      <c r="HO220" t="s">
        <v>3</v>
      </c>
      <c r="HP220" t="s">
        <v>3</v>
      </c>
      <c r="HQ220" t="s">
        <v>3</v>
      </c>
      <c r="IK220">
        <v>0</v>
      </c>
    </row>
    <row r="221" spans="1:245" x14ac:dyDescent="0.2">
      <c r="A221">
        <v>17</v>
      </c>
      <c r="B221">
        <v>1</v>
      </c>
      <c r="C221">
        <f>ROW(SmtRes!A1137)</f>
        <v>1137</v>
      </c>
      <c r="D221">
        <f>ROW(EtalonRes!A1137)</f>
        <v>1137</v>
      </c>
      <c r="E221" t="s">
        <v>594</v>
      </c>
      <c r="F221" t="s">
        <v>465</v>
      </c>
      <c r="G221" t="s">
        <v>568</v>
      </c>
      <c r="H221" t="s">
        <v>15</v>
      </c>
      <c r="I221">
        <v>0.18360000000000001</v>
      </c>
      <c r="J221">
        <v>0</v>
      </c>
      <c r="K221">
        <v>0.18360000000000001</v>
      </c>
      <c r="O221">
        <f t="shared" si="303"/>
        <v>21962.43</v>
      </c>
      <c r="P221">
        <f t="shared" si="304"/>
        <v>395.89</v>
      </c>
      <c r="Q221">
        <f t="shared" si="305"/>
        <v>7286.62</v>
      </c>
      <c r="R221">
        <f t="shared" si="306"/>
        <v>236.05</v>
      </c>
      <c r="S221">
        <f t="shared" si="307"/>
        <v>14279.92</v>
      </c>
      <c r="T221">
        <f t="shared" si="308"/>
        <v>0</v>
      </c>
      <c r="U221">
        <f t="shared" si="309"/>
        <v>31.565429999999999</v>
      </c>
      <c r="V221">
        <f t="shared" si="310"/>
        <v>0.43705979999999994</v>
      </c>
      <c r="W221">
        <f t="shared" si="311"/>
        <v>0</v>
      </c>
      <c r="X221">
        <f t="shared" si="312"/>
        <v>13064.37</v>
      </c>
      <c r="Y221">
        <f t="shared" si="313"/>
        <v>6532.19</v>
      </c>
      <c r="AA221">
        <v>60075934</v>
      </c>
      <c r="AB221">
        <f t="shared" si="314"/>
        <v>4605.1000000000004</v>
      </c>
      <c r="AC221">
        <f t="shared" si="315"/>
        <v>225.55</v>
      </c>
      <c r="AD221">
        <f>ROUND((((((ET221*1.15)*1.15))-(((EU221*1.15)*1.15)))+AE221),2)</f>
        <v>2790.96</v>
      </c>
      <c r="AE221">
        <f>ROUND(((((EU221*1.15)*1.1)*1.15)),2)</f>
        <v>26.26</v>
      </c>
      <c r="AF221">
        <f>ROUND(((((EV221*1.15)*1.1)*1.15)),2)</f>
        <v>1588.59</v>
      </c>
      <c r="AG221">
        <f t="shared" si="316"/>
        <v>0</v>
      </c>
      <c r="AH221">
        <f>(((EW221*1.15)*1.15))</f>
        <v>171.92499999999998</v>
      </c>
      <c r="AI221">
        <f>(((EX221*1.15)*1.15))</f>
        <v>2.3804999999999996</v>
      </c>
      <c r="AJ221">
        <f t="shared" si="317"/>
        <v>0</v>
      </c>
      <c r="AK221">
        <v>3426.11</v>
      </c>
      <c r="AL221">
        <v>225.55</v>
      </c>
      <c r="AM221">
        <v>2108.56</v>
      </c>
      <c r="AN221">
        <v>18.05</v>
      </c>
      <c r="AO221">
        <v>1092</v>
      </c>
      <c r="AP221">
        <v>0</v>
      </c>
      <c r="AQ221">
        <v>130</v>
      </c>
      <c r="AR221">
        <v>1.8</v>
      </c>
      <c r="AS221">
        <v>0</v>
      </c>
      <c r="AT221">
        <v>90</v>
      </c>
      <c r="AU221">
        <v>45</v>
      </c>
      <c r="AV221">
        <v>1</v>
      </c>
      <c r="AW221">
        <v>1</v>
      </c>
      <c r="AZ221">
        <v>1</v>
      </c>
      <c r="BA221">
        <v>48.96</v>
      </c>
      <c r="BB221">
        <v>14.22</v>
      </c>
      <c r="BC221">
        <v>9.56</v>
      </c>
      <c r="BD221" t="s">
        <v>3</v>
      </c>
      <c r="BE221" t="s">
        <v>3</v>
      </c>
      <c r="BF221" t="s">
        <v>3</v>
      </c>
      <c r="BG221" t="s">
        <v>3</v>
      </c>
      <c r="BH221">
        <v>0</v>
      </c>
      <c r="BI221">
        <v>2</v>
      </c>
      <c r="BJ221" t="s">
        <v>467</v>
      </c>
      <c r="BM221">
        <v>138001</v>
      </c>
      <c r="BN221">
        <v>0</v>
      </c>
      <c r="BO221" t="s">
        <v>17</v>
      </c>
      <c r="BP221">
        <v>1</v>
      </c>
      <c r="BQ221">
        <v>26</v>
      </c>
      <c r="BR221">
        <v>0</v>
      </c>
      <c r="BS221">
        <v>48.96</v>
      </c>
      <c r="BT221">
        <v>1</v>
      </c>
      <c r="BU221">
        <v>1</v>
      </c>
      <c r="BV221">
        <v>1</v>
      </c>
      <c r="BW221">
        <v>1</v>
      </c>
      <c r="BX221">
        <v>1</v>
      </c>
      <c r="BY221" t="s">
        <v>3</v>
      </c>
      <c r="BZ221">
        <v>90</v>
      </c>
      <c r="CA221">
        <v>45</v>
      </c>
      <c r="CB221" t="s">
        <v>3</v>
      </c>
      <c r="CE221">
        <v>0</v>
      </c>
      <c r="CF221">
        <v>0</v>
      </c>
      <c r="CG221">
        <v>0</v>
      </c>
      <c r="CM221">
        <v>0</v>
      </c>
      <c r="CN221" t="s">
        <v>1083</v>
      </c>
      <c r="CO221">
        <v>0</v>
      </c>
      <c r="CP221">
        <f t="shared" si="318"/>
        <v>21962.43</v>
      </c>
      <c r="CQ221">
        <f t="shared" si="319"/>
        <v>2156.2580000000003</v>
      </c>
      <c r="CR221">
        <f t="shared" si="320"/>
        <v>39687.451200000003</v>
      </c>
      <c r="CS221">
        <f t="shared" si="321"/>
        <v>1285.6896000000002</v>
      </c>
      <c r="CT221">
        <f t="shared" si="322"/>
        <v>77777.366399999999</v>
      </c>
      <c r="CU221">
        <f t="shared" si="323"/>
        <v>0</v>
      </c>
      <c r="CV221">
        <f t="shared" si="324"/>
        <v>171.92499999999998</v>
      </c>
      <c r="CW221">
        <f t="shared" si="325"/>
        <v>2.3804999999999996</v>
      </c>
      <c r="CX221">
        <f t="shared" si="326"/>
        <v>0</v>
      </c>
      <c r="CY221">
        <f t="shared" si="327"/>
        <v>13064.373</v>
      </c>
      <c r="CZ221">
        <f t="shared" si="328"/>
        <v>6532.1864999999998</v>
      </c>
      <c r="DC221" t="s">
        <v>3</v>
      </c>
      <c r="DD221" t="s">
        <v>3</v>
      </c>
      <c r="DE221" t="s">
        <v>93</v>
      </c>
      <c r="DF221" t="s">
        <v>117</v>
      </c>
      <c r="DG221" t="s">
        <v>117</v>
      </c>
      <c r="DH221" t="s">
        <v>3</v>
      </c>
      <c r="DI221" t="s">
        <v>93</v>
      </c>
      <c r="DJ221" t="s">
        <v>93</v>
      </c>
      <c r="DK221" t="s">
        <v>3</v>
      </c>
      <c r="DL221" t="s">
        <v>3</v>
      </c>
      <c r="DM221" t="s">
        <v>3</v>
      </c>
      <c r="DN221">
        <v>0</v>
      </c>
      <c r="DO221">
        <v>0</v>
      </c>
      <c r="DP221">
        <v>1</v>
      </c>
      <c r="DQ221">
        <v>1</v>
      </c>
      <c r="DU221">
        <v>1009</v>
      </c>
      <c r="DV221" t="s">
        <v>15</v>
      </c>
      <c r="DW221" t="s">
        <v>15</v>
      </c>
      <c r="DX221">
        <v>1000</v>
      </c>
      <c r="DZ221" t="s">
        <v>3</v>
      </c>
      <c r="EA221" t="s">
        <v>3</v>
      </c>
      <c r="EB221" t="s">
        <v>3</v>
      </c>
      <c r="EC221" t="s">
        <v>3</v>
      </c>
      <c r="EE221">
        <v>48890648</v>
      </c>
      <c r="EF221">
        <v>26</v>
      </c>
      <c r="EG221" t="s">
        <v>45</v>
      </c>
      <c r="EH221">
        <v>80</v>
      </c>
      <c r="EI221" t="s">
        <v>379</v>
      </c>
      <c r="EJ221">
        <v>2</v>
      </c>
      <c r="EK221">
        <v>138001</v>
      </c>
      <c r="EL221" t="s">
        <v>379</v>
      </c>
      <c r="EM221" t="s">
        <v>380</v>
      </c>
      <c r="EO221" t="s">
        <v>118</v>
      </c>
      <c r="EQ221">
        <v>2097920</v>
      </c>
      <c r="ER221">
        <v>3426.11</v>
      </c>
      <c r="ES221">
        <v>225.55</v>
      </c>
      <c r="ET221">
        <v>2108.56</v>
      </c>
      <c r="EU221">
        <v>18.05</v>
      </c>
      <c r="EV221">
        <v>1092</v>
      </c>
      <c r="EW221">
        <v>130</v>
      </c>
      <c r="EX221">
        <v>1.8</v>
      </c>
      <c r="EY221">
        <v>0</v>
      </c>
      <c r="FQ221">
        <v>0</v>
      </c>
      <c r="FR221">
        <f t="shared" si="329"/>
        <v>0</v>
      </c>
      <c r="FS221">
        <v>0</v>
      </c>
      <c r="FX221">
        <v>90</v>
      </c>
      <c r="FY221">
        <v>45</v>
      </c>
      <c r="GA221" t="s">
        <v>3</v>
      </c>
      <c r="GD221">
        <v>1</v>
      </c>
      <c r="GF221">
        <v>-613726792</v>
      </c>
      <c r="GG221">
        <v>2</v>
      </c>
      <c r="GH221">
        <v>1</v>
      </c>
      <c r="GI221">
        <v>4</v>
      </c>
      <c r="GJ221">
        <v>0</v>
      </c>
      <c r="GK221">
        <v>0</v>
      </c>
      <c r="GL221">
        <f t="shared" si="330"/>
        <v>0</v>
      </c>
      <c r="GM221">
        <f t="shared" si="331"/>
        <v>41558.99</v>
      </c>
      <c r="GN221">
        <f t="shared" si="332"/>
        <v>0</v>
      </c>
      <c r="GO221">
        <f t="shared" si="333"/>
        <v>41558.99</v>
      </c>
      <c r="GP221">
        <f t="shared" si="334"/>
        <v>0</v>
      </c>
      <c r="GR221">
        <v>0</v>
      </c>
      <c r="GS221">
        <v>3</v>
      </c>
      <c r="GT221">
        <v>0</v>
      </c>
      <c r="GU221" t="s">
        <v>3</v>
      </c>
      <c r="GV221">
        <f t="shared" si="335"/>
        <v>0</v>
      </c>
      <c r="GW221">
        <v>1</v>
      </c>
      <c r="GX221">
        <f t="shared" si="336"/>
        <v>0</v>
      </c>
      <c r="HA221">
        <v>0</v>
      </c>
      <c r="HB221">
        <v>0</v>
      </c>
      <c r="HC221">
        <f t="shared" si="337"/>
        <v>0</v>
      </c>
      <c r="HE221" t="s">
        <v>3</v>
      </c>
      <c r="HF221" t="s">
        <v>3</v>
      </c>
      <c r="HM221" t="s">
        <v>3</v>
      </c>
      <c r="HN221" t="s">
        <v>3</v>
      </c>
      <c r="HO221" t="s">
        <v>3</v>
      </c>
      <c r="HP221" t="s">
        <v>3</v>
      </c>
      <c r="HQ221" t="s">
        <v>3</v>
      </c>
      <c r="IK221">
        <v>0</v>
      </c>
    </row>
    <row r="222" spans="1:245" x14ac:dyDescent="0.2">
      <c r="A222">
        <v>17</v>
      </c>
      <c r="B222">
        <v>1</v>
      </c>
      <c r="E222" t="s">
        <v>595</v>
      </c>
      <c r="F222" t="s">
        <v>424</v>
      </c>
      <c r="G222" t="s">
        <v>531</v>
      </c>
      <c r="H222" t="s">
        <v>15</v>
      </c>
      <c r="I222">
        <v>2.1999999999999999E-2</v>
      </c>
      <c r="J222">
        <v>0</v>
      </c>
      <c r="K222">
        <v>2.1999999999999999E-2</v>
      </c>
      <c r="O222">
        <f t="shared" si="303"/>
        <v>1694</v>
      </c>
      <c r="P222">
        <f t="shared" si="304"/>
        <v>1694</v>
      </c>
      <c r="Q222">
        <f t="shared" si="305"/>
        <v>0</v>
      </c>
      <c r="R222">
        <f t="shared" si="306"/>
        <v>0</v>
      </c>
      <c r="S222">
        <f t="shared" si="307"/>
        <v>0</v>
      </c>
      <c r="T222">
        <f t="shared" si="308"/>
        <v>0</v>
      </c>
      <c r="U222">
        <f t="shared" si="309"/>
        <v>0</v>
      </c>
      <c r="V222">
        <f t="shared" si="310"/>
        <v>0</v>
      </c>
      <c r="W222">
        <f t="shared" si="311"/>
        <v>0</v>
      </c>
      <c r="X222">
        <f t="shared" si="312"/>
        <v>0</v>
      </c>
      <c r="Y222">
        <f t="shared" si="313"/>
        <v>0</v>
      </c>
      <c r="AA222">
        <v>60075934</v>
      </c>
      <c r="AB222">
        <f t="shared" si="314"/>
        <v>8054.39</v>
      </c>
      <c r="AC222">
        <f t="shared" si="315"/>
        <v>8054.39</v>
      </c>
      <c r="AD222">
        <f>ROUND((((ET222)-(EU222))+AE222),2)</f>
        <v>0</v>
      </c>
      <c r="AE222">
        <f t="shared" ref="AE222:AF224" si="340">ROUND((EU222),2)</f>
        <v>0</v>
      </c>
      <c r="AF222">
        <f t="shared" si="340"/>
        <v>0</v>
      </c>
      <c r="AG222">
        <f t="shared" si="316"/>
        <v>0</v>
      </c>
      <c r="AH222">
        <f t="shared" ref="AH222:AI224" si="341">(EW222)</f>
        <v>0</v>
      </c>
      <c r="AI222">
        <f t="shared" si="341"/>
        <v>0</v>
      </c>
      <c r="AJ222">
        <f t="shared" si="317"/>
        <v>0</v>
      </c>
      <c r="AK222">
        <v>8054.39</v>
      </c>
      <c r="AL222">
        <v>8054.39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1</v>
      </c>
      <c r="AW222">
        <v>1</v>
      </c>
      <c r="AZ222">
        <v>1</v>
      </c>
      <c r="BA222">
        <v>1</v>
      </c>
      <c r="BB222">
        <v>1</v>
      </c>
      <c r="BC222">
        <v>9.56</v>
      </c>
      <c r="BD222" t="s">
        <v>3</v>
      </c>
      <c r="BE222" t="s">
        <v>3</v>
      </c>
      <c r="BF222" t="s">
        <v>3</v>
      </c>
      <c r="BG222" t="s">
        <v>3</v>
      </c>
      <c r="BH222">
        <v>3</v>
      </c>
      <c r="BI222">
        <v>1</v>
      </c>
      <c r="BJ222" t="s">
        <v>426</v>
      </c>
      <c r="BM222">
        <v>500001</v>
      </c>
      <c r="BN222">
        <v>0</v>
      </c>
      <c r="BO222" t="s">
        <v>17</v>
      </c>
      <c r="BP222">
        <v>1</v>
      </c>
      <c r="BQ222">
        <v>26</v>
      </c>
      <c r="BR222">
        <v>0</v>
      </c>
      <c r="BS222">
        <v>1</v>
      </c>
      <c r="BT222">
        <v>1</v>
      </c>
      <c r="BU222">
        <v>1</v>
      </c>
      <c r="BV222">
        <v>1</v>
      </c>
      <c r="BW222">
        <v>1</v>
      </c>
      <c r="BX222">
        <v>1</v>
      </c>
      <c r="BY222" t="s">
        <v>3</v>
      </c>
      <c r="BZ222">
        <v>0</v>
      </c>
      <c r="CA222">
        <v>0</v>
      </c>
      <c r="CB222" t="s">
        <v>3</v>
      </c>
      <c r="CE222">
        <v>0</v>
      </c>
      <c r="CF222">
        <v>0</v>
      </c>
      <c r="CG222">
        <v>0</v>
      </c>
      <c r="CM222">
        <v>0</v>
      </c>
      <c r="CN222" t="s">
        <v>3</v>
      </c>
      <c r="CO222">
        <v>0</v>
      </c>
      <c r="CP222">
        <f t="shared" si="318"/>
        <v>1694</v>
      </c>
      <c r="CQ222">
        <f t="shared" si="319"/>
        <v>76999.968400000012</v>
      </c>
      <c r="CR222">
        <f t="shared" si="320"/>
        <v>0</v>
      </c>
      <c r="CS222">
        <f t="shared" si="321"/>
        <v>0</v>
      </c>
      <c r="CT222">
        <f t="shared" si="322"/>
        <v>0</v>
      </c>
      <c r="CU222">
        <f t="shared" si="323"/>
        <v>0</v>
      </c>
      <c r="CV222">
        <f t="shared" si="324"/>
        <v>0</v>
      </c>
      <c r="CW222">
        <f t="shared" si="325"/>
        <v>0</v>
      </c>
      <c r="CX222">
        <f t="shared" si="326"/>
        <v>0</v>
      </c>
      <c r="CY222">
        <f t="shared" si="327"/>
        <v>0</v>
      </c>
      <c r="CZ222">
        <f t="shared" si="328"/>
        <v>0</v>
      </c>
      <c r="DC222" t="s">
        <v>3</v>
      </c>
      <c r="DD222" t="s">
        <v>3</v>
      </c>
      <c r="DE222" t="s">
        <v>3</v>
      </c>
      <c r="DF222" t="s">
        <v>3</v>
      </c>
      <c r="DG222" t="s">
        <v>3</v>
      </c>
      <c r="DH222" t="s">
        <v>3</v>
      </c>
      <c r="DI222" t="s">
        <v>3</v>
      </c>
      <c r="DJ222" t="s">
        <v>3</v>
      </c>
      <c r="DK222" t="s">
        <v>3</v>
      </c>
      <c r="DL222" t="s">
        <v>3</v>
      </c>
      <c r="DM222" t="s">
        <v>3</v>
      </c>
      <c r="DN222">
        <v>0</v>
      </c>
      <c r="DO222">
        <v>0</v>
      </c>
      <c r="DP222">
        <v>1</v>
      </c>
      <c r="DQ222">
        <v>1</v>
      </c>
      <c r="DU222">
        <v>1009</v>
      </c>
      <c r="DV222" t="s">
        <v>15</v>
      </c>
      <c r="DW222" t="s">
        <v>15</v>
      </c>
      <c r="DX222">
        <v>1000</v>
      </c>
      <c r="DZ222" t="s">
        <v>3</v>
      </c>
      <c r="EA222" t="s">
        <v>3</v>
      </c>
      <c r="EB222" t="s">
        <v>3</v>
      </c>
      <c r="EC222" t="s">
        <v>3</v>
      </c>
      <c r="EE222">
        <v>48890661</v>
      </c>
      <c r="EF222">
        <v>26</v>
      </c>
      <c r="EG222" t="s">
        <v>45</v>
      </c>
      <c r="EH222">
        <v>0</v>
      </c>
      <c r="EI222" t="s">
        <v>3</v>
      </c>
      <c r="EJ222">
        <v>1</v>
      </c>
      <c r="EK222">
        <v>500001</v>
      </c>
      <c r="EL222" t="s">
        <v>124</v>
      </c>
      <c r="EM222" t="s">
        <v>125</v>
      </c>
      <c r="EO222" t="s">
        <v>3</v>
      </c>
      <c r="EQ222">
        <v>0</v>
      </c>
      <c r="ER222">
        <v>8054.39</v>
      </c>
      <c r="ES222">
        <v>8054.39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5</v>
      </c>
      <c r="FC222">
        <v>0</v>
      </c>
      <c r="FD222">
        <v>18</v>
      </c>
      <c r="FF222">
        <v>77000</v>
      </c>
      <c r="FQ222">
        <v>0</v>
      </c>
      <c r="FR222">
        <f t="shared" si="329"/>
        <v>0</v>
      </c>
      <c r="FS222">
        <v>0</v>
      </c>
      <c r="FX222">
        <v>0</v>
      </c>
      <c r="FY222">
        <v>0</v>
      </c>
      <c r="GA222" t="s">
        <v>485</v>
      </c>
      <c r="GD222">
        <v>1</v>
      </c>
      <c r="GF222">
        <v>-1419403948</v>
      </c>
      <c r="GG222">
        <v>2</v>
      </c>
      <c r="GH222">
        <v>3</v>
      </c>
      <c r="GI222">
        <v>4</v>
      </c>
      <c r="GJ222">
        <v>0</v>
      </c>
      <c r="GK222">
        <v>0</v>
      </c>
      <c r="GL222">
        <f t="shared" si="330"/>
        <v>0</v>
      </c>
      <c r="GM222">
        <f t="shared" si="331"/>
        <v>1694</v>
      </c>
      <c r="GN222">
        <f t="shared" si="332"/>
        <v>1694</v>
      </c>
      <c r="GO222">
        <f t="shared" si="333"/>
        <v>0</v>
      </c>
      <c r="GP222">
        <f t="shared" si="334"/>
        <v>0</v>
      </c>
      <c r="GR222">
        <v>1</v>
      </c>
      <c r="GS222">
        <v>1</v>
      </c>
      <c r="GT222">
        <v>0</v>
      </c>
      <c r="GU222" t="s">
        <v>3</v>
      </c>
      <c r="GV222">
        <f t="shared" si="335"/>
        <v>0</v>
      </c>
      <c r="GW222">
        <v>1</v>
      </c>
      <c r="GX222">
        <f t="shared" si="336"/>
        <v>0</v>
      </c>
      <c r="HA222">
        <v>0</v>
      </c>
      <c r="HB222">
        <v>0</v>
      </c>
      <c r="HC222">
        <f t="shared" si="337"/>
        <v>0</v>
      </c>
      <c r="HE222" t="s">
        <v>127</v>
      </c>
      <c r="HF222" t="s">
        <v>127</v>
      </c>
      <c r="HM222" t="s">
        <v>3</v>
      </c>
      <c r="HN222" t="s">
        <v>3</v>
      </c>
      <c r="HO222" t="s">
        <v>3</v>
      </c>
      <c r="HP222" t="s">
        <v>3</v>
      </c>
      <c r="HQ222" t="s">
        <v>3</v>
      </c>
      <c r="IK222">
        <v>0</v>
      </c>
    </row>
    <row r="223" spans="1:245" x14ac:dyDescent="0.2">
      <c r="A223">
        <v>17</v>
      </c>
      <c r="B223">
        <v>1</v>
      </c>
      <c r="E223" t="s">
        <v>596</v>
      </c>
      <c r="F223" t="s">
        <v>474</v>
      </c>
      <c r="G223" t="s">
        <v>434</v>
      </c>
      <c r="H223" t="s">
        <v>15</v>
      </c>
      <c r="I223">
        <v>5.0999999999999997E-2</v>
      </c>
      <c r="J223">
        <v>0</v>
      </c>
      <c r="K223">
        <v>5.0999999999999997E-2</v>
      </c>
      <c r="O223">
        <f t="shared" si="303"/>
        <v>3468</v>
      </c>
      <c r="P223">
        <f t="shared" si="304"/>
        <v>3468</v>
      </c>
      <c r="Q223">
        <f t="shared" si="305"/>
        <v>0</v>
      </c>
      <c r="R223">
        <f t="shared" si="306"/>
        <v>0</v>
      </c>
      <c r="S223">
        <f t="shared" si="307"/>
        <v>0</v>
      </c>
      <c r="T223">
        <f t="shared" si="308"/>
        <v>0</v>
      </c>
      <c r="U223">
        <f t="shared" si="309"/>
        <v>0</v>
      </c>
      <c r="V223">
        <f t="shared" si="310"/>
        <v>0</v>
      </c>
      <c r="W223">
        <f t="shared" si="311"/>
        <v>0</v>
      </c>
      <c r="X223">
        <f t="shared" si="312"/>
        <v>0</v>
      </c>
      <c r="Y223">
        <f t="shared" si="313"/>
        <v>0</v>
      </c>
      <c r="AA223">
        <v>60075934</v>
      </c>
      <c r="AB223">
        <f t="shared" si="314"/>
        <v>7112.97</v>
      </c>
      <c r="AC223">
        <f t="shared" si="315"/>
        <v>7112.97</v>
      </c>
      <c r="AD223">
        <f>ROUND((((ET223)-(EU223))+AE223),2)</f>
        <v>0</v>
      </c>
      <c r="AE223">
        <f t="shared" si="340"/>
        <v>0</v>
      </c>
      <c r="AF223">
        <f t="shared" si="340"/>
        <v>0</v>
      </c>
      <c r="AG223">
        <f t="shared" si="316"/>
        <v>0</v>
      </c>
      <c r="AH223">
        <f t="shared" si="341"/>
        <v>0</v>
      </c>
      <c r="AI223">
        <f t="shared" si="341"/>
        <v>0</v>
      </c>
      <c r="AJ223">
        <f t="shared" si="317"/>
        <v>0</v>
      </c>
      <c r="AK223">
        <v>7112.97</v>
      </c>
      <c r="AL223">
        <v>7112.97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1</v>
      </c>
      <c r="AW223">
        <v>1</v>
      </c>
      <c r="AZ223">
        <v>1</v>
      </c>
      <c r="BA223">
        <v>1</v>
      </c>
      <c r="BB223">
        <v>1</v>
      </c>
      <c r="BC223">
        <v>9.56</v>
      </c>
      <c r="BD223" t="s">
        <v>3</v>
      </c>
      <c r="BE223" t="s">
        <v>3</v>
      </c>
      <c r="BF223" t="s">
        <v>3</v>
      </c>
      <c r="BG223" t="s">
        <v>3</v>
      </c>
      <c r="BH223">
        <v>3</v>
      </c>
      <c r="BI223">
        <v>1</v>
      </c>
      <c r="BJ223" t="s">
        <v>475</v>
      </c>
      <c r="BM223">
        <v>500001</v>
      </c>
      <c r="BN223">
        <v>0</v>
      </c>
      <c r="BO223" t="s">
        <v>17</v>
      </c>
      <c r="BP223">
        <v>1</v>
      </c>
      <c r="BQ223">
        <v>26</v>
      </c>
      <c r="BR223">
        <v>0</v>
      </c>
      <c r="BS223">
        <v>1</v>
      </c>
      <c r="BT223">
        <v>1</v>
      </c>
      <c r="BU223">
        <v>1</v>
      </c>
      <c r="BV223">
        <v>1</v>
      </c>
      <c r="BW223">
        <v>1</v>
      </c>
      <c r="BX223">
        <v>1</v>
      </c>
      <c r="BY223" t="s">
        <v>3</v>
      </c>
      <c r="BZ223">
        <v>0</v>
      </c>
      <c r="CA223">
        <v>0</v>
      </c>
      <c r="CB223" t="s">
        <v>3</v>
      </c>
      <c r="CE223">
        <v>0</v>
      </c>
      <c r="CF223">
        <v>0</v>
      </c>
      <c r="CG223">
        <v>0</v>
      </c>
      <c r="CM223">
        <v>0</v>
      </c>
      <c r="CN223" t="s">
        <v>3</v>
      </c>
      <c r="CO223">
        <v>0</v>
      </c>
      <c r="CP223">
        <f t="shared" si="318"/>
        <v>3468</v>
      </c>
      <c r="CQ223">
        <f t="shared" si="319"/>
        <v>67999.993200000012</v>
      </c>
      <c r="CR223">
        <f t="shared" si="320"/>
        <v>0</v>
      </c>
      <c r="CS223">
        <f t="shared" si="321"/>
        <v>0</v>
      </c>
      <c r="CT223">
        <f t="shared" si="322"/>
        <v>0</v>
      </c>
      <c r="CU223">
        <f t="shared" si="323"/>
        <v>0</v>
      </c>
      <c r="CV223">
        <f t="shared" si="324"/>
        <v>0</v>
      </c>
      <c r="CW223">
        <f t="shared" si="325"/>
        <v>0</v>
      </c>
      <c r="CX223">
        <f t="shared" si="326"/>
        <v>0</v>
      </c>
      <c r="CY223">
        <f t="shared" si="327"/>
        <v>0</v>
      </c>
      <c r="CZ223">
        <f t="shared" si="328"/>
        <v>0</v>
      </c>
      <c r="DC223" t="s">
        <v>3</v>
      </c>
      <c r="DD223" t="s">
        <v>3</v>
      </c>
      <c r="DE223" t="s">
        <v>3</v>
      </c>
      <c r="DF223" t="s">
        <v>3</v>
      </c>
      <c r="DG223" t="s">
        <v>3</v>
      </c>
      <c r="DH223" t="s">
        <v>3</v>
      </c>
      <c r="DI223" t="s">
        <v>3</v>
      </c>
      <c r="DJ223" t="s">
        <v>3</v>
      </c>
      <c r="DK223" t="s">
        <v>3</v>
      </c>
      <c r="DL223" t="s">
        <v>3</v>
      </c>
      <c r="DM223" t="s">
        <v>3</v>
      </c>
      <c r="DN223">
        <v>0</v>
      </c>
      <c r="DO223">
        <v>0</v>
      </c>
      <c r="DP223">
        <v>1</v>
      </c>
      <c r="DQ223">
        <v>1</v>
      </c>
      <c r="DU223">
        <v>1009</v>
      </c>
      <c r="DV223" t="s">
        <v>15</v>
      </c>
      <c r="DW223" t="s">
        <v>15</v>
      </c>
      <c r="DX223">
        <v>1000</v>
      </c>
      <c r="DZ223" t="s">
        <v>3</v>
      </c>
      <c r="EA223" t="s">
        <v>3</v>
      </c>
      <c r="EB223" t="s">
        <v>3</v>
      </c>
      <c r="EC223" t="s">
        <v>3</v>
      </c>
      <c r="EE223">
        <v>48890661</v>
      </c>
      <c r="EF223">
        <v>26</v>
      </c>
      <c r="EG223" t="s">
        <v>45</v>
      </c>
      <c r="EH223">
        <v>0</v>
      </c>
      <c r="EI223" t="s">
        <v>3</v>
      </c>
      <c r="EJ223">
        <v>1</v>
      </c>
      <c r="EK223">
        <v>500001</v>
      </c>
      <c r="EL223" t="s">
        <v>124</v>
      </c>
      <c r="EM223" t="s">
        <v>125</v>
      </c>
      <c r="EO223" t="s">
        <v>3</v>
      </c>
      <c r="EQ223">
        <v>0</v>
      </c>
      <c r="ER223">
        <v>7112.97</v>
      </c>
      <c r="ES223">
        <v>7112.97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5</v>
      </c>
      <c r="FC223">
        <v>0</v>
      </c>
      <c r="FD223">
        <v>18</v>
      </c>
      <c r="FF223">
        <v>68000</v>
      </c>
      <c r="FQ223">
        <v>0</v>
      </c>
      <c r="FR223">
        <f t="shared" si="329"/>
        <v>0</v>
      </c>
      <c r="FS223">
        <v>0</v>
      </c>
      <c r="FX223">
        <v>0</v>
      </c>
      <c r="FY223">
        <v>0</v>
      </c>
      <c r="GA223" t="s">
        <v>436</v>
      </c>
      <c r="GD223">
        <v>1</v>
      </c>
      <c r="GF223">
        <v>2137900093</v>
      </c>
      <c r="GG223">
        <v>2</v>
      </c>
      <c r="GH223">
        <v>3</v>
      </c>
      <c r="GI223">
        <v>4</v>
      </c>
      <c r="GJ223">
        <v>0</v>
      </c>
      <c r="GK223">
        <v>0</v>
      </c>
      <c r="GL223">
        <f t="shared" si="330"/>
        <v>0</v>
      </c>
      <c r="GM223">
        <f t="shared" si="331"/>
        <v>3468</v>
      </c>
      <c r="GN223">
        <f t="shared" si="332"/>
        <v>3468</v>
      </c>
      <c r="GO223">
        <f t="shared" si="333"/>
        <v>0</v>
      </c>
      <c r="GP223">
        <f t="shared" si="334"/>
        <v>0</v>
      </c>
      <c r="GR223">
        <v>1</v>
      </c>
      <c r="GS223">
        <v>1</v>
      </c>
      <c r="GT223">
        <v>0</v>
      </c>
      <c r="GU223" t="s">
        <v>3</v>
      </c>
      <c r="GV223">
        <f t="shared" si="335"/>
        <v>0</v>
      </c>
      <c r="GW223">
        <v>1</v>
      </c>
      <c r="GX223">
        <f t="shared" si="336"/>
        <v>0</v>
      </c>
      <c r="HA223">
        <v>0</v>
      </c>
      <c r="HB223">
        <v>0</v>
      </c>
      <c r="HC223">
        <f t="shared" si="337"/>
        <v>0</v>
      </c>
      <c r="HE223" t="s">
        <v>127</v>
      </c>
      <c r="HF223" t="s">
        <v>127</v>
      </c>
      <c r="HM223" t="s">
        <v>3</v>
      </c>
      <c r="HN223" t="s">
        <v>3</v>
      </c>
      <c r="HO223" t="s">
        <v>3</v>
      </c>
      <c r="HP223" t="s">
        <v>3</v>
      </c>
      <c r="HQ223" t="s">
        <v>3</v>
      </c>
      <c r="IK223">
        <v>0</v>
      </c>
    </row>
    <row r="224" spans="1:245" x14ac:dyDescent="0.2">
      <c r="A224">
        <v>17</v>
      </c>
      <c r="B224">
        <v>1</v>
      </c>
      <c r="E224" t="s">
        <v>597</v>
      </c>
      <c r="F224" t="s">
        <v>424</v>
      </c>
      <c r="G224" t="s">
        <v>392</v>
      </c>
      <c r="H224" t="s">
        <v>15</v>
      </c>
      <c r="I224">
        <v>0.122</v>
      </c>
      <c r="J224">
        <v>0</v>
      </c>
      <c r="K224">
        <v>0.122</v>
      </c>
      <c r="O224">
        <f t="shared" si="303"/>
        <v>6832</v>
      </c>
      <c r="P224">
        <f t="shared" si="304"/>
        <v>6832</v>
      </c>
      <c r="Q224">
        <f t="shared" si="305"/>
        <v>0</v>
      </c>
      <c r="R224">
        <f t="shared" si="306"/>
        <v>0</v>
      </c>
      <c r="S224">
        <f t="shared" si="307"/>
        <v>0</v>
      </c>
      <c r="T224">
        <f t="shared" si="308"/>
        <v>0</v>
      </c>
      <c r="U224">
        <f t="shared" si="309"/>
        <v>0</v>
      </c>
      <c r="V224">
        <f t="shared" si="310"/>
        <v>0</v>
      </c>
      <c r="W224">
        <f t="shared" si="311"/>
        <v>0</v>
      </c>
      <c r="X224">
        <f t="shared" si="312"/>
        <v>0</v>
      </c>
      <c r="Y224">
        <f t="shared" si="313"/>
        <v>0</v>
      </c>
      <c r="AA224">
        <v>60075934</v>
      </c>
      <c r="AB224">
        <f t="shared" si="314"/>
        <v>5857.74</v>
      </c>
      <c r="AC224">
        <f t="shared" si="315"/>
        <v>5857.74</v>
      </c>
      <c r="AD224">
        <f>ROUND((((ET224)-(EU224))+AE224),2)</f>
        <v>0</v>
      </c>
      <c r="AE224">
        <f t="shared" si="340"/>
        <v>0</v>
      </c>
      <c r="AF224">
        <f t="shared" si="340"/>
        <v>0</v>
      </c>
      <c r="AG224">
        <f t="shared" si="316"/>
        <v>0</v>
      </c>
      <c r="AH224">
        <f t="shared" si="341"/>
        <v>0</v>
      </c>
      <c r="AI224">
        <f t="shared" si="341"/>
        <v>0</v>
      </c>
      <c r="AJ224">
        <f t="shared" si="317"/>
        <v>0</v>
      </c>
      <c r="AK224">
        <v>5857.74</v>
      </c>
      <c r="AL224">
        <v>5857.74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1</v>
      </c>
      <c r="AW224">
        <v>1</v>
      </c>
      <c r="AZ224">
        <v>1</v>
      </c>
      <c r="BA224">
        <v>1</v>
      </c>
      <c r="BB224">
        <v>1</v>
      </c>
      <c r="BC224">
        <v>9.56</v>
      </c>
      <c r="BD224" t="s">
        <v>3</v>
      </c>
      <c r="BE224" t="s">
        <v>3</v>
      </c>
      <c r="BF224" t="s">
        <v>3</v>
      </c>
      <c r="BG224" t="s">
        <v>3</v>
      </c>
      <c r="BH224">
        <v>3</v>
      </c>
      <c r="BI224">
        <v>1</v>
      </c>
      <c r="BJ224" t="s">
        <v>426</v>
      </c>
      <c r="BM224">
        <v>500001</v>
      </c>
      <c r="BN224">
        <v>0</v>
      </c>
      <c r="BO224" t="s">
        <v>17</v>
      </c>
      <c r="BP224">
        <v>1</v>
      </c>
      <c r="BQ224">
        <v>26</v>
      </c>
      <c r="BR224">
        <v>0</v>
      </c>
      <c r="BS224">
        <v>1</v>
      </c>
      <c r="BT224">
        <v>1</v>
      </c>
      <c r="BU224">
        <v>1</v>
      </c>
      <c r="BV224">
        <v>1</v>
      </c>
      <c r="BW224">
        <v>1</v>
      </c>
      <c r="BX224">
        <v>1</v>
      </c>
      <c r="BY224" t="s">
        <v>3</v>
      </c>
      <c r="BZ224">
        <v>0</v>
      </c>
      <c r="CA224">
        <v>0</v>
      </c>
      <c r="CB224" t="s">
        <v>3</v>
      </c>
      <c r="CE224">
        <v>0</v>
      </c>
      <c r="CF224">
        <v>0</v>
      </c>
      <c r="CG224">
        <v>0</v>
      </c>
      <c r="CM224">
        <v>0</v>
      </c>
      <c r="CN224" t="s">
        <v>3</v>
      </c>
      <c r="CO224">
        <v>0</v>
      </c>
      <c r="CP224">
        <f t="shared" si="318"/>
        <v>6832</v>
      </c>
      <c r="CQ224">
        <f t="shared" si="319"/>
        <v>55999.994400000003</v>
      </c>
      <c r="CR224">
        <f t="shared" si="320"/>
        <v>0</v>
      </c>
      <c r="CS224">
        <f t="shared" si="321"/>
        <v>0</v>
      </c>
      <c r="CT224">
        <f t="shared" si="322"/>
        <v>0</v>
      </c>
      <c r="CU224">
        <f t="shared" si="323"/>
        <v>0</v>
      </c>
      <c r="CV224">
        <f t="shared" si="324"/>
        <v>0</v>
      </c>
      <c r="CW224">
        <f t="shared" si="325"/>
        <v>0</v>
      </c>
      <c r="CX224">
        <f t="shared" si="326"/>
        <v>0</v>
      </c>
      <c r="CY224">
        <f t="shared" si="327"/>
        <v>0</v>
      </c>
      <c r="CZ224">
        <f t="shared" si="328"/>
        <v>0</v>
      </c>
      <c r="DC224" t="s">
        <v>3</v>
      </c>
      <c r="DD224" t="s">
        <v>3</v>
      </c>
      <c r="DE224" t="s">
        <v>3</v>
      </c>
      <c r="DF224" t="s">
        <v>3</v>
      </c>
      <c r="DG224" t="s">
        <v>3</v>
      </c>
      <c r="DH224" t="s">
        <v>3</v>
      </c>
      <c r="DI224" t="s">
        <v>3</v>
      </c>
      <c r="DJ224" t="s">
        <v>3</v>
      </c>
      <c r="DK224" t="s">
        <v>3</v>
      </c>
      <c r="DL224" t="s">
        <v>3</v>
      </c>
      <c r="DM224" t="s">
        <v>3</v>
      </c>
      <c r="DN224">
        <v>0</v>
      </c>
      <c r="DO224">
        <v>0</v>
      </c>
      <c r="DP224">
        <v>1</v>
      </c>
      <c r="DQ224">
        <v>1</v>
      </c>
      <c r="DU224">
        <v>1009</v>
      </c>
      <c r="DV224" t="s">
        <v>15</v>
      </c>
      <c r="DW224" t="s">
        <v>15</v>
      </c>
      <c r="DX224">
        <v>1000</v>
      </c>
      <c r="DZ224" t="s">
        <v>3</v>
      </c>
      <c r="EA224" t="s">
        <v>3</v>
      </c>
      <c r="EB224" t="s">
        <v>3</v>
      </c>
      <c r="EC224" t="s">
        <v>3</v>
      </c>
      <c r="EE224">
        <v>48890661</v>
      </c>
      <c r="EF224">
        <v>26</v>
      </c>
      <c r="EG224" t="s">
        <v>45</v>
      </c>
      <c r="EH224">
        <v>0</v>
      </c>
      <c r="EI224" t="s">
        <v>3</v>
      </c>
      <c r="EJ224">
        <v>1</v>
      </c>
      <c r="EK224">
        <v>500001</v>
      </c>
      <c r="EL224" t="s">
        <v>124</v>
      </c>
      <c r="EM224" t="s">
        <v>125</v>
      </c>
      <c r="EO224" t="s">
        <v>3</v>
      </c>
      <c r="EQ224">
        <v>0</v>
      </c>
      <c r="ER224">
        <v>5857.74</v>
      </c>
      <c r="ES224">
        <v>5857.74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5</v>
      </c>
      <c r="FC224">
        <v>0</v>
      </c>
      <c r="FD224">
        <v>18</v>
      </c>
      <c r="FF224">
        <v>56000</v>
      </c>
      <c r="FQ224">
        <v>0</v>
      </c>
      <c r="FR224">
        <f t="shared" si="329"/>
        <v>0</v>
      </c>
      <c r="FS224">
        <v>0</v>
      </c>
      <c r="FX224">
        <v>0</v>
      </c>
      <c r="FY224">
        <v>0</v>
      </c>
      <c r="GA224" t="s">
        <v>394</v>
      </c>
      <c r="GD224">
        <v>1</v>
      </c>
      <c r="GF224">
        <v>-1381351914</v>
      </c>
      <c r="GG224">
        <v>2</v>
      </c>
      <c r="GH224">
        <v>3</v>
      </c>
      <c r="GI224">
        <v>4</v>
      </c>
      <c r="GJ224">
        <v>0</v>
      </c>
      <c r="GK224">
        <v>0</v>
      </c>
      <c r="GL224">
        <f t="shared" si="330"/>
        <v>0</v>
      </c>
      <c r="GM224">
        <f t="shared" si="331"/>
        <v>6832</v>
      </c>
      <c r="GN224">
        <f t="shared" si="332"/>
        <v>6832</v>
      </c>
      <c r="GO224">
        <f t="shared" si="333"/>
        <v>0</v>
      </c>
      <c r="GP224">
        <f t="shared" si="334"/>
        <v>0</v>
      </c>
      <c r="GR224">
        <v>1</v>
      </c>
      <c r="GS224">
        <v>1</v>
      </c>
      <c r="GT224">
        <v>0</v>
      </c>
      <c r="GU224" t="s">
        <v>3</v>
      </c>
      <c r="GV224">
        <f t="shared" si="335"/>
        <v>0</v>
      </c>
      <c r="GW224">
        <v>1</v>
      </c>
      <c r="GX224">
        <f t="shared" si="336"/>
        <v>0</v>
      </c>
      <c r="HA224">
        <v>0</v>
      </c>
      <c r="HB224">
        <v>0</v>
      </c>
      <c r="HC224">
        <f t="shared" si="337"/>
        <v>0</v>
      </c>
      <c r="HE224" t="s">
        <v>127</v>
      </c>
      <c r="HF224" t="s">
        <v>127</v>
      </c>
      <c r="HM224" t="s">
        <v>3</v>
      </c>
      <c r="HN224" t="s">
        <v>3</v>
      </c>
      <c r="HO224" t="s">
        <v>3</v>
      </c>
      <c r="HP224" t="s">
        <v>3</v>
      </c>
      <c r="HQ224" t="s">
        <v>3</v>
      </c>
      <c r="IK224">
        <v>0</v>
      </c>
    </row>
    <row r="225" spans="1:245" x14ac:dyDescent="0.2">
      <c r="A225">
        <v>17</v>
      </c>
      <c r="B225">
        <v>1</v>
      </c>
      <c r="C225">
        <f>ROW(SmtRes!A1159)</f>
        <v>1159</v>
      </c>
      <c r="D225">
        <f>ROW(EtalonRes!A1159)</f>
        <v>1159</v>
      </c>
      <c r="E225" t="s">
        <v>598</v>
      </c>
      <c r="F225" t="s">
        <v>489</v>
      </c>
      <c r="G225" t="s">
        <v>1094</v>
      </c>
      <c r="H225" t="s">
        <v>15</v>
      </c>
      <c r="I225">
        <v>0.18360000000000001</v>
      </c>
      <c r="J225">
        <v>0</v>
      </c>
      <c r="K225">
        <v>0.18360000000000001</v>
      </c>
      <c r="O225">
        <f t="shared" si="303"/>
        <v>8710.43</v>
      </c>
      <c r="P225">
        <f t="shared" si="304"/>
        <v>667.75</v>
      </c>
      <c r="Q225">
        <f t="shared" si="305"/>
        <v>1579.82</v>
      </c>
      <c r="R225">
        <f t="shared" si="306"/>
        <v>618.63</v>
      </c>
      <c r="S225">
        <f t="shared" si="307"/>
        <v>6462.86</v>
      </c>
      <c r="T225">
        <f t="shared" si="308"/>
        <v>0</v>
      </c>
      <c r="U225">
        <f t="shared" si="309"/>
        <v>15.365080079999998</v>
      </c>
      <c r="V225">
        <f t="shared" si="310"/>
        <v>0.97367210999999998</v>
      </c>
      <c r="W225">
        <f t="shared" si="311"/>
        <v>0</v>
      </c>
      <c r="X225">
        <f t="shared" si="312"/>
        <v>6585.79</v>
      </c>
      <c r="Y225">
        <f t="shared" si="313"/>
        <v>4390.5200000000004</v>
      </c>
      <c r="AA225">
        <v>60075934</v>
      </c>
      <c r="AB225">
        <f t="shared" si="314"/>
        <v>1704.52</v>
      </c>
      <c r="AC225">
        <f t="shared" si="315"/>
        <v>380.44</v>
      </c>
      <c r="AD225">
        <f>ROUND((((((ET225*1.15)*1.15))-(((EU225*1.15)*1.15)))+AE225),2)</f>
        <v>605.11</v>
      </c>
      <c r="AE225">
        <f>ROUND(((((EU225*1.15)*1.1)*1.15)),2)</f>
        <v>68.819999999999993</v>
      </c>
      <c r="AF225">
        <f>ROUND(((((EV225*1.15)*1.1)*1.15)),2)</f>
        <v>718.97</v>
      </c>
      <c r="AG225">
        <f t="shared" si="316"/>
        <v>0</v>
      </c>
      <c r="AH225">
        <f>(((EW225*1.15)*1.15))</f>
        <v>83.687799999999982</v>
      </c>
      <c r="AI225">
        <f>(((EX225*1.15)*1.15))</f>
        <v>5.3032249999999994</v>
      </c>
      <c r="AJ225">
        <f t="shared" si="317"/>
        <v>0</v>
      </c>
      <c r="AK225">
        <v>1327.48</v>
      </c>
      <c r="AL225">
        <v>380.44</v>
      </c>
      <c r="AM225">
        <v>452.82</v>
      </c>
      <c r="AN225">
        <v>47.31</v>
      </c>
      <c r="AO225">
        <v>494.22</v>
      </c>
      <c r="AP225">
        <v>0</v>
      </c>
      <c r="AQ225">
        <v>63.28</v>
      </c>
      <c r="AR225">
        <v>4.01</v>
      </c>
      <c r="AS225">
        <v>0</v>
      </c>
      <c r="AT225">
        <v>93</v>
      </c>
      <c r="AU225">
        <v>62</v>
      </c>
      <c r="AV225">
        <v>1</v>
      </c>
      <c r="AW225">
        <v>1</v>
      </c>
      <c r="AZ225">
        <v>1</v>
      </c>
      <c r="BA225">
        <v>48.96</v>
      </c>
      <c r="BB225">
        <v>14.22</v>
      </c>
      <c r="BC225">
        <v>9.56</v>
      </c>
      <c r="BD225" t="s">
        <v>3</v>
      </c>
      <c r="BE225" t="s">
        <v>3</v>
      </c>
      <c r="BF225" t="s">
        <v>3</v>
      </c>
      <c r="BG225" t="s">
        <v>3</v>
      </c>
      <c r="BH225">
        <v>0</v>
      </c>
      <c r="BI225">
        <v>1</v>
      </c>
      <c r="BJ225" t="s">
        <v>490</v>
      </c>
      <c r="BM225">
        <v>9001</v>
      </c>
      <c r="BN225">
        <v>0</v>
      </c>
      <c r="BO225" t="s">
        <v>17</v>
      </c>
      <c r="BP225">
        <v>1</v>
      </c>
      <c r="BQ225">
        <v>2</v>
      </c>
      <c r="BR225">
        <v>0</v>
      </c>
      <c r="BS225">
        <v>48.96</v>
      </c>
      <c r="BT225">
        <v>1</v>
      </c>
      <c r="BU225">
        <v>1</v>
      </c>
      <c r="BV225">
        <v>1</v>
      </c>
      <c r="BW225">
        <v>1</v>
      </c>
      <c r="BX225">
        <v>1</v>
      </c>
      <c r="BY225" t="s">
        <v>3</v>
      </c>
      <c r="BZ225">
        <v>93</v>
      </c>
      <c r="CA225">
        <v>62</v>
      </c>
      <c r="CB225" t="s">
        <v>3</v>
      </c>
      <c r="CE225">
        <v>0</v>
      </c>
      <c r="CF225">
        <v>0</v>
      </c>
      <c r="CG225">
        <v>0</v>
      </c>
      <c r="CM225">
        <v>0</v>
      </c>
      <c r="CN225" t="s">
        <v>1083</v>
      </c>
      <c r="CO225">
        <v>0</v>
      </c>
      <c r="CP225">
        <f t="shared" si="318"/>
        <v>8710.43</v>
      </c>
      <c r="CQ225">
        <f t="shared" si="319"/>
        <v>3637.0064000000002</v>
      </c>
      <c r="CR225">
        <f t="shared" si="320"/>
        <v>8604.6642000000011</v>
      </c>
      <c r="CS225">
        <f t="shared" si="321"/>
        <v>3369.4271999999996</v>
      </c>
      <c r="CT225">
        <f t="shared" si="322"/>
        <v>35200.771200000003</v>
      </c>
      <c r="CU225">
        <f t="shared" si="323"/>
        <v>0</v>
      </c>
      <c r="CV225">
        <f t="shared" si="324"/>
        <v>83.687799999999982</v>
      </c>
      <c r="CW225">
        <f t="shared" si="325"/>
        <v>5.3032249999999994</v>
      </c>
      <c r="CX225">
        <f t="shared" si="326"/>
        <v>0</v>
      </c>
      <c r="CY225">
        <f t="shared" si="327"/>
        <v>6585.7856999999995</v>
      </c>
      <c r="CZ225">
        <f t="shared" si="328"/>
        <v>4390.5237999999999</v>
      </c>
      <c r="DC225" t="s">
        <v>3</v>
      </c>
      <c r="DD225" t="s">
        <v>3</v>
      </c>
      <c r="DE225" t="s">
        <v>93</v>
      </c>
      <c r="DF225" t="s">
        <v>117</v>
      </c>
      <c r="DG225" t="s">
        <v>117</v>
      </c>
      <c r="DH225" t="s">
        <v>3</v>
      </c>
      <c r="DI225" t="s">
        <v>93</v>
      </c>
      <c r="DJ225" t="s">
        <v>93</v>
      </c>
      <c r="DK225" t="s">
        <v>3</v>
      </c>
      <c r="DL225" t="s">
        <v>3</v>
      </c>
      <c r="DM225" t="s">
        <v>3</v>
      </c>
      <c r="DN225">
        <v>0</v>
      </c>
      <c r="DO225">
        <v>0</v>
      </c>
      <c r="DP225">
        <v>1</v>
      </c>
      <c r="DQ225">
        <v>1</v>
      </c>
      <c r="DU225">
        <v>1009</v>
      </c>
      <c r="DV225" t="s">
        <v>15</v>
      </c>
      <c r="DW225" t="s">
        <v>15</v>
      </c>
      <c r="DX225">
        <v>1000</v>
      </c>
      <c r="DZ225" t="s">
        <v>3</v>
      </c>
      <c r="EA225" t="s">
        <v>3</v>
      </c>
      <c r="EB225" t="s">
        <v>3</v>
      </c>
      <c r="EC225" t="s">
        <v>3</v>
      </c>
      <c r="EE225">
        <v>48890727</v>
      </c>
      <c r="EF225">
        <v>2</v>
      </c>
      <c r="EG225" t="s">
        <v>21</v>
      </c>
      <c r="EH225">
        <v>9</v>
      </c>
      <c r="EI225" t="s">
        <v>22</v>
      </c>
      <c r="EJ225">
        <v>1</v>
      </c>
      <c r="EK225">
        <v>9001</v>
      </c>
      <c r="EL225" t="s">
        <v>22</v>
      </c>
      <c r="EM225" t="s">
        <v>23</v>
      </c>
      <c r="EO225" t="s">
        <v>118</v>
      </c>
      <c r="EQ225">
        <v>768</v>
      </c>
      <c r="ER225">
        <v>1327.48</v>
      </c>
      <c r="ES225">
        <v>380.44</v>
      </c>
      <c r="ET225">
        <v>452.82</v>
      </c>
      <c r="EU225">
        <v>47.31</v>
      </c>
      <c r="EV225">
        <v>494.22</v>
      </c>
      <c r="EW225">
        <v>63.28</v>
      </c>
      <c r="EX225">
        <v>4.01</v>
      </c>
      <c r="EY225">
        <v>0</v>
      </c>
      <c r="FQ225">
        <v>0</v>
      </c>
      <c r="FR225">
        <f t="shared" si="329"/>
        <v>0</v>
      </c>
      <c r="FS225">
        <v>0</v>
      </c>
      <c r="FX225">
        <v>93</v>
      </c>
      <c r="FY225">
        <v>62</v>
      </c>
      <c r="GA225" t="s">
        <v>3</v>
      </c>
      <c r="GD225">
        <v>1</v>
      </c>
      <c r="GF225">
        <v>-1705240021</v>
      </c>
      <c r="GG225">
        <v>2</v>
      </c>
      <c r="GH225">
        <v>1</v>
      </c>
      <c r="GI225">
        <v>4</v>
      </c>
      <c r="GJ225">
        <v>0</v>
      </c>
      <c r="GK225">
        <v>0</v>
      </c>
      <c r="GL225">
        <f t="shared" si="330"/>
        <v>0</v>
      </c>
      <c r="GM225">
        <f t="shared" si="331"/>
        <v>19686.740000000002</v>
      </c>
      <c r="GN225">
        <f t="shared" si="332"/>
        <v>19686.740000000002</v>
      </c>
      <c r="GO225">
        <f t="shared" si="333"/>
        <v>0</v>
      </c>
      <c r="GP225">
        <f t="shared" si="334"/>
        <v>0</v>
      </c>
      <c r="GR225">
        <v>0</v>
      </c>
      <c r="GS225">
        <v>3</v>
      </c>
      <c r="GT225">
        <v>0</v>
      </c>
      <c r="GU225" t="s">
        <v>3</v>
      </c>
      <c r="GV225">
        <f t="shared" si="335"/>
        <v>0</v>
      </c>
      <c r="GW225">
        <v>1</v>
      </c>
      <c r="GX225">
        <f t="shared" si="336"/>
        <v>0</v>
      </c>
      <c r="HA225">
        <v>0</v>
      </c>
      <c r="HB225">
        <v>0</v>
      </c>
      <c r="HC225">
        <f t="shared" si="337"/>
        <v>0</v>
      </c>
      <c r="HE225" t="s">
        <v>3</v>
      </c>
      <c r="HF225" t="s">
        <v>3</v>
      </c>
      <c r="HM225" t="s">
        <v>3</v>
      </c>
      <c r="HN225" t="s">
        <v>3</v>
      </c>
      <c r="HO225" t="s">
        <v>3</v>
      </c>
      <c r="HP225" t="s">
        <v>3</v>
      </c>
      <c r="HQ225" t="s">
        <v>3</v>
      </c>
      <c r="IK225">
        <v>0</v>
      </c>
    </row>
    <row r="226" spans="1:245" x14ac:dyDescent="0.2">
      <c r="A226">
        <v>19</v>
      </c>
      <c r="B226">
        <v>1</v>
      </c>
      <c r="F226" t="s">
        <v>3</v>
      </c>
      <c r="G226" t="s">
        <v>599</v>
      </c>
      <c r="H226" t="s">
        <v>3</v>
      </c>
      <c r="AA226">
        <v>1</v>
      </c>
      <c r="IK226">
        <v>0</v>
      </c>
    </row>
    <row r="227" spans="1:245" x14ac:dyDescent="0.2">
      <c r="A227">
        <v>17</v>
      </c>
      <c r="B227">
        <v>1</v>
      </c>
      <c r="C227">
        <f>ROW(SmtRes!A1166)</f>
        <v>1166</v>
      </c>
      <c r="D227">
        <f>ROW(EtalonRes!A1166)</f>
        <v>1166</v>
      </c>
      <c r="E227" t="s">
        <v>600</v>
      </c>
      <c r="F227" t="s">
        <v>331</v>
      </c>
      <c r="G227" t="s">
        <v>601</v>
      </c>
      <c r="H227" t="s">
        <v>317</v>
      </c>
      <c r="I227">
        <v>807.6</v>
      </c>
      <c r="J227">
        <v>0</v>
      </c>
      <c r="K227">
        <v>807.6</v>
      </c>
      <c r="O227">
        <f t="shared" ref="O227:O237" si="342">ROUND(CP227,2)</f>
        <v>968520.12</v>
      </c>
      <c r="P227">
        <f t="shared" ref="P227:P237" si="343">ROUND(CQ227*I227,2)</f>
        <v>0</v>
      </c>
      <c r="Q227">
        <f t="shared" ref="Q227:Q237" si="344">ROUND(CR227*I227,2)</f>
        <v>635987.91</v>
      </c>
      <c r="R227">
        <f t="shared" ref="R227:R237" si="345">ROUND(CS227*I227,2)</f>
        <v>242776.19</v>
      </c>
      <c r="S227">
        <f t="shared" ref="S227:S237" si="346">ROUND(CT227*I227,2)</f>
        <v>332532.21000000002</v>
      </c>
      <c r="T227">
        <f t="shared" ref="T227:T237" si="347">ROUND(CU227*I227,2)</f>
        <v>0</v>
      </c>
      <c r="U227">
        <f t="shared" ref="U227:U237" si="348">CV227*I227</f>
        <v>811.71875999999997</v>
      </c>
      <c r="V227">
        <f t="shared" ref="V227:V237" si="349">CW227*I227</f>
        <v>491.30345999999997</v>
      </c>
      <c r="W227">
        <f t="shared" ref="W227:W237" si="350">ROUND(CX227*I227,2)</f>
        <v>0</v>
      </c>
      <c r="X227">
        <f t="shared" ref="X227:X237" si="351">ROUND(CY227,2)</f>
        <v>540789.9</v>
      </c>
      <c r="Y227">
        <f t="shared" ref="Y227:Y237" si="352">ROUND(CZ227,2)</f>
        <v>293407.28000000003</v>
      </c>
      <c r="AA227">
        <v>60075934</v>
      </c>
      <c r="AB227">
        <f t="shared" ref="AB227:AB237" si="353">ROUND((AC227+AD227+AF227),2)</f>
        <v>63.79</v>
      </c>
      <c r="AC227">
        <f>ROUND((ES227),2)</f>
        <v>0</v>
      </c>
      <c r="AD227">
        <f>ROUND((((((ET227*1.15)*1.15))-(((EU227*1.15)*1.15)))+AE227),2)</f>
        <v>55.38</v>
      </c>
      <c r="AE227">
        <f>ROUND(((((EU227*1.15)*1.1)*1.15)),2)</f>
        <v>6.14</v>
      </c>
      <c r="AF227">
        <f>ROUND(((((EV227*1.15)*1.1)*1.15)),2)</f>
        <v>8.41</v>
      </c>
      <c r="AG227">
        <f t="shared" ref="AG227:AG237" si="354">ROUND((AP227),2)</f>
        <v>0</v>
      </c>
      <c r="AH227">
        <f>(((EW227*1.15)*1.15))</f>
        <v>1.0050999999999999</v>
      </c>
      <c r="AI227">
        <f>(((EX227*1.15)*1.15))</f>
        <v>0.60834999999999995</v>
      </c>
      <c r="AJ227">
        <f t="shared" ref="AJ227:AJ237" si="355">(AS227)</f>
        <v>0</v>
      </c>
      <c r="AK227">
        <v>47.23</v>
      </c>
      <c r="AL227">
        <v>0</v>
      </c>
      <c r="AM227">
        <v>41.45</v>
      </c>
      <c r="AN227">
        <v>4.22</v>
      </c>
      <c r="AO227">
        <v>5.78</v>
      </c>
      <c r="AP227">
        <v>0</v>
      </c>
      <c r="AQ227">
        <v>0.76</v>
      </c>
      <c r="AR227">
        <v>0.46</v>
      </c>
      <c r="AS227">
        <v>0</v>
      </c>
      <c r="AT227">
        <v>94</v>
      </c>
      <c r="AU227">
        <v>51</v>
      </c>
      <c r="AV227">
        <v>1</v>
      </c>
      <c r="AW227">
        <v>1</v>
      </c>
      <c r="AZ227">
        <v>1</v>
      </c>
      <c r="BA227">
        <v>48.96</v>
      </c>
      <c r="BB227">
        <v>14.22</v>
      </c>
      <c r="BC227">
        <v>9.56</v>
      </c>
      <c r="BD227" t="s">
        <v>3</v>
      </c>
      <c r="BE227" t="s">
        <v>3</v>
      </c>
      <c r="BF227" t="s">
        <v>3</v>
      </c>
      <c r="BG227" t="s">
        <v>3</v>
      </c>
      <c r="BH227">
        <v>0</v>
      </c>
      <c r="BI227">
        <v>1</v>
      </c>
      <c r="BJ227" t="s">
        <v>333</v>
      </c>
      <c r="BM227">
        <v>13001</v>
      </c>
      <c r="BN227">
        <v>0</v>
      </c>
      <c r="BO227" t="s">
        <v>17</v>
      </c>
      <c r="BP227">
        <v>1</v>
      </c>
      <c r="BQ227">
        <v>2</v>
      </c>
      <c r="BR227">
        <v>0</v>
      </c>
      <c r="BS227">
        <v>48.96</v>
      </c>
      <c r="BT227">
        <v>1</v>
      </c>
      <c r="BU227">
        <v>1</v>
      </c>
      <c r="BV227">
        <v>1</v>
      </c>
      <c r="BW227">
        <v>1</v>
      </c>
      <c r="BX227">
        <v>1</v>
      </c>
      <c r="BY227" t="s">
        <v>3</v>
      </c>
      <c r="BZ227">
        <v>94</v>
      </c>
      <c r="CA227">
        <v>51</v>
      </c>
      <c r="CB227" t="s">
        <v>3</v>
      </c>
      <c r="CE227">
        <v>0</v>
      </c>
      <c r="CF227">
        <v>0</v>
      </c>
      <c r="CG227">
        <v>0</v>
      </c>
      <c r="CM227">
        <v>0</v>
      </c>
      <c r="CN227" t="s">
        <v>1083</v>
      </c>
      <c r="CO227">
        <v>0</v>
      </c>
      <c r="CP227">
        <f t="shared" ref="CP227:CP237" si="356">(P227+Q227+S227)</f>
        <v>968520.12000000011</v>
      </c>
      <c r="CQ227">
        <f t="shared" ref="CQ227:CQ237" si="357">AC227*BC227</f>
        <v>0</v>
      </c>
      <c r="CR227">
        <f t="shared" ref="CR227:CR237" si="358">AD227*BB227</f>
        <v>787.50360000000012</v>
      </c>
      <c r="CS227">
        <f t="shared" ref="CS227:CS237" si="359">AE227*BS227</f>
        <v>300.61439999999999</v>
      </c>
      <c r="CT227">
        <f t="shared" ref="CT227:CT237" si="360">AF227*BA227</f>
        <v>411.75360000000001</v>
      </c>
      <c r="CU227">
        <f t="shared" ref="CU227:CU237" si="361">AG227</f>
        <v>0</v>
      </c>
      <c r="CV227">
        <f t="shared" ref="CV227:CV237" si="362">AH227</f>
        <v>1.0050999999999999</v>
      </c>
      <c r="CW227">
        <f t="shared" ref="CW227:CW237" si="363">AI227</f>
        <v>0.60834999999999995</v>
      </c>
      <c r="CX227">
        <f t="shared" ref="CX227:CX237" si="364">AJ227</f>
        <v>0</v>
      </c>
      <c r="CY227">
        <f t="shared" ref="CY227:CY237" si="365">(((S227+R227)*AT227)/100)</f>
        <v>540789.89600000007</v>
      </c>
      <c r="CZ227">
        <f t="shared" ref="CZ227:CZ237" si="366">(((S227+R227)*AU227)/100)</f>
        <v>293407.28400000004</v>
      </c>
      <c r="DC227" t="s">
        <v>3</v>
      </c>
      <c r="DD227" t="s">
        <v>3</v>
      </c>
      <c r="DE227" t="s">
        <v>93</v>
      </c>
      <c r="DF227" t="s">
        <v>117</v>
      </c>
      <c r="DG227" t="s">
        <v>117</v>
      </c>
      <c r="DH227" t="s">
        <v>3</v>
      </c>
      <c r="DI227" t="s">
        <v>93</v>
      </c>
      <c r="DJ227" t="s">
        <v>93</v>
      </c>
      <c r="DK227" t="s">
        <v>3</v>
      </c>
      <c r="DL227" t="s">
        <v>3</v>
      </c>
      <c r="DM227" t="s">
        <v>3</v>
      </c>
      <c r="DN227">
        <v>0</v>
      </c>
      <c r="DO227">
        <v>0</v>
      </c>
      <c r="DP227">
        <v>1</v>
      </c>
      <c r="DQ227">
        <v>1</v>
      </c>
      <c r="DU227">
        <v>1005</v>
      </c>
      <c r="DV227" t="s">
        <v>317</v>
      </c>
      <c r="DW227" t="s">
        <v>317</v>
      </c>
      <c r="DX227">
        <v>1</v>
      </c>
      <c r="DZ227" t="s">
        <v>3</v>
      </c>
      <c r="EA227" t="s">
        <v>3</v>
      </c>
      <c r="EB227" t="s">
        <v>3</v>
      </c>
      <c r="EC227" t="s">
        <v>3</v>
      </c>
      <c r="EE227">
        <v>48890731</v>
      </c>
      <c r="EF227">
        <v>2</v>
      </c>
      <c r="EG227" t="s">
        <v>21</v>
      </c>
      <c r="EH227">
        <v>13</v>
      </c>
      <c r="EI227" t="s">
        <v>334</v>
      </c>
      <c r="EJ227">
        <v>1</v>
      </c>
      <c r="EK227">
        <v>13001</v>
      </c>
      <c r="EL227" t="s">
        <v>335</v>
      </c>
      <c r="EM227" t="s">
        <v>336</v>
      </c>
      <c r="EO227" t="s">
        <v>118</v>
      </c>
      <c r="EQ227">
        <v>768</v>
      </c>
      <c r="ER227">
        <v>47.23</v>
      </c>
      <c r="ES227">
        <v>0</v>
      </c>
      <c r="ET227">
        <v>41.45</v>
      </c>
      <c r="EU227">
        <v>4.22</v>
      </c>
      <c r="EV227">
        <v>5.78</v>
      </c>
      <c r="EW227">
        <v>0.76</v>
      </c>
      <c r="EX227">
        <v>0.46</v>
      </c>
      <c r="EY227">
        <v>0</v>
      </c>
      <c r="FQ227">
        <v>0</v>
      </c>
      <c r="FR227">
        <f t="shared" ref="FR227:FR237" si="367">ROUND(IF(BI227=3,GM227,0),2)</f>
        <v>0</v>
      </c>
      <c r="FS227">
        <v>0</v>
      </c>
      <c r="FX227">
        <v>94</v>
      </c>
      <c r="FY227">
        <v>51</v>
      </c>
      <c r="GA227" t="s">
        <v>3</v>
      </c>
      <c r="GD227">
        <v>1</v>
      </c>
      <c r="GF227">
        <v>-2059445853</v>
      </c>
      <c r="GG227">
        <v>2</v>
      </c>
      <c r="GH227">
        <v>1</v>
      </c>
      <c r="GI227">
        <v>4</v>
      </c>
      <c r="GJ227">
        <v>0</v>
      </c>
      <c r="GK227">
        <v>0</v>
      </c>
      <c r="GL227">
        <f t="shared" ref="GL227:GL237" si="368">ROUND(IF(AND(BH227=3,BI227=3,FS227&lt;&gt;0),P227,0),2)</f>
        <v>0</v>
      </c>
      <c r="GM227">
        <f t="shared" ref="GM227:GM237" si="369">ROUND(O227+X227+Y227,2)+GX227</f>
        <v>1802717.3</v>
      </c>
      <c r="GN227">
        <f t="shared" ref="GN227:GN237" si="370">IF(OR(BI227=0,BI227=1),ROUND(O227+X227+Y227,2),0)</f>
        <v>1802717.3</v>
      </c>
      <c r="GO227">
        <f t="shared" ref="GO227:GO237" si="371">IF(BI227=2,ROUND(O227+X227+Y227,2),0)</f>
        <v>0</v>
      </c>
      <c r="GP227">
        <f t="shared" ref="GP227:GP237" si="372">IF(BI227=4,ROUND(O227+X227+Y227,2)+GX227,0)</f>
        <v>0</v>
      </c>
      <c r="GR227">
        <v>0</v>
      </c>
      <c r="GS227">
        <v>3</v>
      </c>
      <c r="GT227">
        <v>0</v>
      </c>
      <c r="GU227" t="s">
        <v>3</v>
      </c>
      <c r="GV227">
        <f t="shared" ref="GV227:GV237" si="373">ROUND((GT227),2)</f>
        <v>0</v>
      </c>
      <c r="GW227">
        <v>1</v>
      </c>
      <c r="GX227">
        <f t="shared" ref="GX227:GX237" si="374">ROUND(HC227*I227,2)</f>
        <v>0</v>
      </c>
      <c r="HA227">
        <v>0</v>
      </c>
      <c r="HB227">
        <v>0</v>
      </c>
      <c r="HC227">
        <f t="shared" ref="HC227:HC237" si="375">GV227*GW227</f>
        <v>0</v>
      </c>
      <c r="HE227" t="s">
        <v>3</v>
      </c>
      <c r="HF227" t="s">
        <v>3</v>
      </c>
      <c r="HM227" t="s">
        <v>3</v>
      </c>
      <c r="HN227" t="s">
        <v>3</v>
      </c>
      <c r="HO227" t="s">
        <v>3</v>
      </c>
      <c r="HP227" t="s">
        <v>3</v>
      </c>
      <c r="HQ227" t="s">
        <v>3</v>
      </c>
      <c r="IK227">
        <v>0</v>
      </c>
    </row>
    <row r="228" spans="1:245" x14ac:dyDescent="0.2">
      <c r="A228">
        <v>17</v>
      </c>
      <c r="B228">
        <v>1</v>
      </c>
      <c r="E228" t="s">
        <v>602</v>
      </c>
      <c r="F228" t="s">
        <v>338</v>
      </c>
      <c r="G228" t="s">
        <v>339</v>
      </c>
      <c r="H228" t="s">
        <v>15</v>
      </c>
      <c r="I228">
        <v>30.687999999999999</v>
      </c>
      <c r="J228">
        <v>0</v>
      </c>
      <c r="K228">
        <v>30.687999999999999</v>
      </c>
      <c r="O228">
        <f t="shared" si="342"/>
        <v>460320.69</v>
      </c>
      <c r="P228">
        <f t="shared" si="343"/>
        <v>460320.69</v>
      </c>
      <c r="Q228">
        <f t="shared" si="344"/>
        <v>0</v>
      </c>
      <c r="R228">
        <f t="shared" si="345"/>
        <v>0</v>
      </c>
      <c r="S228">
        <f t="shared" si="346"/>
        <v>0</v>
      </c>
      <c r="T228">
        <f t="shared" si="347"/>
        <v>0</v>
      </c>
      <c r="U228">
        <f t="shared" si="348"/>
        <v>0</v>
      </c>
      <c r="V228">
        <f t="shared" si="349"/>
        <v>0</v>
      </c>
      <c r="W228">
        <f t="shared" si="350"/>
        <v>0</v>
      </c>
      <c r="X228">
        <f t="shared" si="351"/>
        <v>0</v>
      </c>
      <c r="Y228">
        <f t="shared" si="352"/>
        <v>0</v>
      </c>
      <c r="AA228">
        <v>60075934</v>
      </c>
      <c r="AB228">
        <f t="shared" si="353"/>
        <v>1569.04</v>
      </c>
      <c r="AC228">
        <f>ROUND((ES228),2)</f>
        <v>1569.04</v>
      </c>
      <c r="AD228">
        <f>ROUND((((ET228)-(EU228))+AE228),2)</f>
        <v>0</v>
      </c>
      <c r="AE228">
        <f>ROUND((EU228),2)</f>
        <v>0</v>
      </c>
      <c r="AF228">
        <f>ROUND((EV228),2)</f>
        <v>0</v>
      </c>
      <c r="AG228">
        <f t="shared" si="354"/>
        <v>0</v>
      </c>
      <c r="AH228">
        <f>(EW228)</f>
        <v>0</v>
      </c>
      <c r="AI228">
        <f>(EX228)</f>
        <v>0</v>
      </c>
      <c r="AJ228">
        <f t="shared" si="355"/>
        <v>0</v>
      </c>
      <c r="AK228">
        <v>1569.04</v>
      </c>
      <c r="AL228">
        <v>1569.04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1</v>
      </c>
      <c r="AW228">
        <v>1</v>
      </c>
      <c r="AZ228">
        <v>1</v>
      </c>
      <c r="BA228">
        <v>1</v>
      </c>
      <c r="BB228">
        <v>1</v>
      </c>
      <c r="BC228">
        <v>9.56</v>
      </c>
      <c r="BD228" t="s">
        <v>3</v>
      </c>
      <c r="BE228" t="s">
        <v>3</v>
      </c>
      <c r="BF228" t="s">
        <v>3</v>
      </c>
      <c r="BG228" t="s">
        <v>3</v>
      </c>
      <c r="BH228">
        <v>3</v>
      </c>
      <c r="BI228">
        <v>1</v>
      </c>
      <c r="BJ228" t="s">
        <v>340</v>
      </c>
      <c r="BM228">
        <v>500001</v>
      </c>
      <c r="BN228">
        <v>0</v>
      </c>
      <c r="BO228" t="s">
        <v>17</v>
      </c>
      <c r="BP228">
        <v>1</v>
      </c>
      <c r="BQ228">
        <v>26</v>
      </c>
      <c r="BR228">
        <v>0</v>
      </c>
      <c r="BS228">
        <v>1</v>
      </c>
      <c r="BT228">
        <v>1</v>
      </c>
      <c r="BU228">
        <v>1</v>
      </c>
      <c r="BV228">
        <v>1</v>
      </c>
      <c r="BW228">
        <v>1</v>
      </c>
      <c r="BX228">
        <v>1</v>
      </c>
      <c r="BY228" t="s">
        <v>3</v>
      </c>
      <c r="BZ228">
        <v>0</v>
      </c>
      <c r="CA228">
        <v>0</v>
      </c>
      <c r="CB228" t="s">
        <v>3</v>
      </c>
      <c r="CE228">
        <v>0</v>
      </c>
      <c r="CF228">
        <v>0</v>
      </c>
      <c r="CG228">
        <v>0</v>
      </c>
      <c r="CM228">
        <v>0</v>
      </c>
      <c r="CN228" t="s">
        <v>3</v>
      </c>
      <c r="CO228">
        <v>0</v>
      </c>
      <c r="CP228">
        <f t="shared" si="356"/>
        <v>460320.69</v>
      </c>
      <c r="CQ228">
        <f t="shared" si="357"/>
        <v>15000.0224</v>
      </c>
      <c r="CR228">
        <f t="shared" si="358"/>
        <v>0</v>
      </c>
      <c r="CS228">
        <f t="shared" si="359"/>
        <v>0</v>
      </c>
      <c r="CT228">
        <f t="shared" si="360"/>
        <v>0</v>
      </c>
      <c r="CU228">
        <f t="shared" si="361"/>
        <v>0</v>
      </c>
      <c r="CV228">
        <f t="shared" si="362"/>
        <v>0</v>
      </c>
      <c r="CW228">
        <f t="shared" si="363"/>
        <v>0</v>
      </c>
      <c r="CX228">
        <f t="shared" si="364"/>
        <v>0</v>
      </c>
      <c r="CY228">
        <f t="shared" si="365"/>
        <v>0</v>
      </c>
      <c r="CZ228">
        <f t="shared" si="366"/>
        <v>0</v>
      </c>
      <c r="DC228" t="s">
        <v>3</v>
      </c>
      <c r="DD228" t="s">
        <v>3</v>
      </c>
      <c r="DE228" t="s">
        <v>3</v>
      </c>
      <c r="DF228" t="s">
        <v>3</v>
      </c>
      <c r="DG228" t="s">
        <v>3</v>
      </c>
      <c r="DH228" t="s">
        <v>3</v>
      </c>
      <c r="DI228" t="s">
        <v>3</v>
      </c>
      <c r="DJ228" t="s">
        <v>3</v>
      </c>
      <c r="DK228" t="s">
        <v>3</v>
      </c>
      <c r="DL228" t="s">
        <v>3</v>
      </c>
      <c r="DM228" t="s">
        <v>3</v>
      </c>
      <c r="DN228">
        <v>0</v>
      </c>
      <c r="DO228">
        <v>0</v>
      </c>
      <c r="DP228">
        <v>1</v>
      </c>
      <c r="DQ228">
        <v>1</v>
      </c>
      <c r="DU228">
        <v>1009</v>
      </c>
      <c r="DV228" t="s">
        <v>15</v>
      </c>
      <c r="DW228" t="s">
        <v>15</v>
      </c>
      <c r="DX228">
        <v>1000</v>
      </c>
      <c r="DZ228" t="s">
        <v>3</v>
      </c>
      <c r="EA228" t="s">
        <v>3</v>
      </c>
      <c r="EB228" t="s">
        <v>3</v>
      </c>
      <c r="EC228" t="s">
        <v>3</v>
      </c>
      <c r="EE228">
        <v>48890661</v>
      </c>
      <c r="EF228">
        <v>26</v>
      </c>
      <c r="EG228" t="s">
        <v>45</v>
      </c>
      <c r="EH228">
        <v>0</v>
      </c>
      <c r="EI228" t="s">
        <v>3</v>
      </c>
      <c r="EJ228">
        <v>1</v>
      </c>
      <c r="EK228">
        <v>500001</v>
      </c>
      <c r="EL228" t="s">
        <v>124</v>
      </c>
      <c r="EM228" t="s">
        <v>125</v>
      </c>
      <c r="EO228" t="s">
        <v>3</v>
      </c>
      <c r="EQ228">
        <v>0</v>
      </c>
      <c r="ER228">
        <v>1569.04</v>
      </c>
      <c r="ES228">
        <v>1569.04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5</v>
      </c>
      <c r="FC228">
        <v>0</v>
      </c>
      <c r="FD228">
        <v>18</v>
      </c>
      <c r="FF228">
        <v>15000</v>
      </c>
      <c r="FQ228">
        <v>0</v>
      </c>
      <c r="FR228">
        <f t="shared" si="367"/>
        <v>0</v>
      </c>
      <c r="FS228">
        <v>0</v>
      </c>
      <c r="FX228">
        <v>0</v>
      </c>
      <c r="FY228">
        <v>0</v>
      </c>
      <c r="GA228" t="s">
        <v>341</v>
      </c>
      <c r="GD228">
        <v>1</v>
      </c>
      <c r="GF228">
        <v>-610173048</v>
      </c>
      <c r="GG228">
        <v>2</v>
      </c>
      <c r="GH228">
        <v>3</v>
      </c>
      <c r="GI228">
        <v>4</v>
      </c>
      <c r="GJ228">
        <v>0</v>
      </c>
      <c r="GK228">
        <v>0</v>
      </c>
      <c r="GL228">
        <f t="shared" si="368"/>
        <v>0</v>
      </c>
      <c r="GM228">
        <f t="shared" si="369"/>
        <v>460320.69</v>
      </c>
      <c r="GN228">
        <f t="shared" si="370"/>
        <v>460320.69</v>
      </c>
      <c r="GO228">
        <f t="shared" si="371"/>
        <v>0</v>
      </c>
      <c r="GP228">
        <f t="shared" si="372"/>
        <v>0</v>
      </c>
      <c r="GR228">
        <v>1</v>
      </c>
      <c r="GS228">
        <v>1</v>
      </c>
      <c r="GT228">
        <v>0</v>
      </c>
      <c r="GU228" t="s">
        <v>3</v>
      </c>
      <c r="GV228">
        <f t="shared" si="373"/>
        <v>0</v>
      </c>
      <c r="GW228">
        <v>1</v>
      </c>
      <c r="GX228">
        <f t="shared" si="374"/>
        <v>0</v>
      </c>
      <c r="HA228">
        <v>0</v>
      </c>
      <c r="HB228">
        <v>0</v>
      </c>
      <c r="HC228">
        <f t="shared" si="375"/>
        <v>0</v>
      </c>
      <c r="HE228" t="s">
        <v>127</v>
      </c>
      <c r="HF228" t="s">
        <v>127</v>
      </c>
      <c r="HM228" t="s">
        <v>3</v>
      </c>
      <c r="HN228" t="s">
        <v>3</v>
      </c>
      <c r="HO228" t="s">
        <v>3</v>
      </c>
      <c r="HP228" t="s">
        <v>3</v>
      </c>
      <c r="HQ228" t="s">
        <v>3</v>
      </c>
      <c r="IK228">
        <v>0</v>
      </c>
    </row>
    <row r="229" spans="1:245" x14ac:dyDescent="0.2">
      <c r="A229">
        <v>17</v>
      </c>
      <c r="B229">
        <v>1</v>
      </c>
      <c r="C229">
        <f>ROW(SmtRes!A1167)</f>
        <v>1167</v>
      </c>
      <c r="D229">
        <f>ROW(EtalonRes!A1167)</f>
        <v>1167</v>
      </c>
      <c r="E229" t="s">
        <v>603</v>
      </c>
      <c r="F229" t="s">
        <v>343</v>
      </c>
      <c r="G229" t="s">
        <v>604</v>
      </c>
      <c r="H229" t="s">
        <v>317</v>
      </c>
      <c r="I229">
        <v>807.6</v>
      </c>
      <c r="J229">
        <v>0</v>
      </c>
      <c r="K229">
        <v>807.6</v>
      </c>
      <c r="O229">
        <f t="shared" si="342"/>
        <v>43889.51</v>
      </c>
      <c r="P229">
        <f t="shared" si="343"/>
        <v>0</v>
      </c>
      <c r="Q229">
        <f t="shared" si="344"/>
        <v>0</v>
      </c>
      <c r="R229">
        <f t="shared" si="345"/>
        <v>0</v>
      </c>
      <c r="S229">
        <f t="shared" si="346"/>
        <v>43889.51</v>
      </c>
      <c r="T229">
        <f t="shared" si="347"/>
        <v>0</v>
      </c>
      <c r="U229">
        <f t="shared" si="348"/>
        <v>106.80509999999998</v>
      </c>
      <c r="V229">
        <f t="shared" si="349"/>
        <v>0</v>
      </c>
      <c r="W229">
        <f t="shared" si="350"/>
        <v>0</v>
      </c>
      <c r="X229">
        <f t="shared" si="351"/>
        <v>41256.14</v>
      </c>
      <c r="Y229">
        <f t="shared" si="352"/>
        <v>22383.65</v>
      </c>
      <c r="AA229">
        <v>60075934</v>
      </c>
      <c r="AB229">
        <f t="shared" si="353"/>
        <v>1.1100000000000001</v>
      </c>
      <c r="AC229">
        <f>ROUND((ES229),2)</f>
        <v>0</v>
      </c>
      <c r="AD229">
        <f>ROUND((((((ET229*1.15)*1.15))-(((EU229*1.15)*1.15)))+AE229),2)</f>
        <v>0</v>
      </c>
      <c r="AE229">
        <f>ROUND(((((EU229*1.15)*1.1)*1.15)),2)</f>
        <v>0</v>
      </c>
      <c r="AF229">
        <f>ROUND(((((EV229*1.15)*1.1)*1.15)),2)</f>
        <v>1.1100000000000001</v>
      </c>
      <c r="AG229">
        <f t="shared" si="354"/>
        <v>0</v>
      </c>
      <c r="AH229">
        <f>(((EW229*1.15)*1.15))</f>
        <v>0.13224999999999998</v>
      </c>
      <c r="AI229">
        <f>(((EX229*1.15)*1.15))</f>
        <v>0</v>
      </c>
      <c r="AJ229">
        <f t="shared" si="355"/>
        <v>0</v>
      </c>
      <c r="AK229">
        <v>0.76</v>
      </c>
      <c r="AL229">
        <v>0</v>
      </c>
      <c r="AM229">
        <v>0</v>
      </c>
      <c r="AN229">
        <v>0</v>
      </c>
      <c r="AO229">
        <v>0.76</v>
      </c>
      <c r="AP229">
        <v>0</v>
      </c>
      <c r="AQ229">
        <v>0.1</v>
      </c>
      <c r="AR229">
        <v>0</v>
      </c>
      <c r="AS229">
        <v>0</v>
      </c>
      <c r="AT229">
        <v>94</v>
      </c>
      <c r="AU229">
        <v>51</v>
      </c>
      <c r="AV229">
        <v>1</v>
      </c>
      <c r="AW229">
        <v>1</v>
      </c>
      <c r="AZ229">
        <v>1</v>
      </c>
      <c r="BA229">
        <v>48.96</v>
      </c>
      <c r="BB229">
        <v>14.22</v>
      </c>
      <c r="BC229">
        <v>9.56</v>
      </c>
      <c r="BD229" t="s">
        <v>3</v>
      </c>
      <c r="BE229" t="s">
        <v>3</v>
      </c>
      <c r="BF229" t="s">
        <v>3</v>
      </c>
      <c r="BG229" t="s">
        <v>3</v>
      </c>
      <c r="BH229">
        <v>0</v>
      </c>
      <c r="BI229">
        <v>1</v>
      </c>
      <c r="BJ229" t="s">
        <v>345</v>
      </c>
      <c r="BM229">
        <v>13001</v>
      </c>
      <c r="BN229">
        <v>0</v>
      </c>
      <c r="BO229" t="s">
        <v>17</v>
      </c>
      <c r="BP229">
        <v>1</v>
      </c>
      <c r="BQ229">
        <v>2</v>
      </c>
      <c r="BR229">
        <v>0</v>
      </c>
      <c r="BS229">
        <v>48.96</v>
      </c>
      <c r="BT229">
        <v>1</v>
      </c>
      <c r="BU229">
        <v>1</v>
      </c>
      <c r="BV229">
        <v>1</v>
      </c>
      <c r="BW229">
        <v>1</v>
      </c>
      <c r="BX229">
        <v>1</v>
      </c>
      <c r="BY229" t="s">
        <v>3</v>
      </c>
      <c r="BZ229">
        <v>94</v>
      </c>
      <c r="CA229">
        <v>51</v>
      </c>
      <c r="CB229" t="s">
        <v>3</v>
      </c>
      <c r="CE229">
        <v>0</v>
      </c>
      <c r="CF229">
        <v>0</v>
      </c>
      <c r="CG229">
        <v>0</v>
      </c>
      <c r="CM229">
        <v>0</v>
      </c>
      <c r="CN229" t="s">
        <v>1083</v>
      </c>
      <c r="CO229">
        <v>0</v>
      </c>
      <c r="CP229">
        <f t="shared" si="356"/>
        <v>43889.51</v>
      </c>
      <c r="CQ229">
        <f t="shared" si="357"/>
        <v>0</v>
      </c>
      <c r="CR229">
        <f t="shared" si="358"/>
        <v>0</v>
      </c>
      <c r="CS229">
        <f t="shared" si="359"/>
        <v>0</v>
      </c>
      <c r="CT229">
        <f t="shared" si="360"/>
        <v>54.345600000000005</v>
      </c>
      <c r="CU229">
        <f t="shared" si="361"/>
        <v>0</v>
      </c>
      <c r="CV229">
        <f t="shared" si="362"/>
        <v>0.13224999999999998</v>
      </c>
      <c r="CW229">
        <f t="shared" si="363"/>
        <v>0</v>
      </c>
      <c r="CX229">
        <f t="shared" si="364"/>
        <v>0</v>
      </c>
      <c r="CY229">
        <f t="shared" si="365"/>
        <v>41256.139400000007</v>
      </c>
      <c r="CZ229">
        <f t="shared" si="366"/>
        <v>22383.650100000003</v>
      </c>
      <c r="DC229" t="s">
        <v>3</v>
      </c>
      <c r="DD229" t="s">
        <v>3</v>
      </c>
      <c r="DE229" t="s">
        <v>93</v>
      </c>
      <c r="DF229" t="s">
        <v>117</v>
      </c>
      <c r="DG229" t="s">
        <v>117</v>
      </c>
      <c r="DH229" t="s">
        <v>3</v>
      </c>
      <c r="DI229" t="s">
        <v>93</v>
      </c>
      <c r="DJ229" t="s">
        <v>93</v>
      </c>
      <c r="DK229" t="s">
        <v>3</v>
      </c>
      <c r="DL229" t="s">
        <v>3</v>
      </c>
      <c r="DM229" t="s">
        <v>3</v>
      </c>
      <c r="DN229">
        <v>0</v>
      </c>
      <c r="DO229">
        <v>0</v>
      </c>
      <c r="DP229">
        <v>1</v>
      </c>
      <c r="DQ229">
        <v>1</v>
      </c>
      <c r="DU229">
        <v>1005</v>
      </c>
      <c r="DV229" t="s">
        <v>317</v>
      </c>
      <c r="DW229" t="s">
        <v>317</v>
      </c>
      <c r="DX229">
        <v>1</v>
      </c>
      <c r="DZ229" t="s">
        <v>3</v>
      </c>
      <c r="EA229" t="s">
        <v>3</v>
      </c>
      <c r="EB229" t="s">
        <v>3</v>
      </c>
      <c r="EC229" t="s">
        <v>3</v>
      </c>
      <c r="EE229">
        <v>48890731</v>
      </c>
      <c r="EF229">
        <v>2</v>
      </c>
      <c r="EG229" t="s">
        <v>21</v>
      </c>
      <c r="EH229">
        <v>13</v>
      </c>
      <c r="EI229" t="s">
        <v>334</v>
      </c>
      <c r="EJ229">
        <v>1</v>
      </c>
      <c r="EK229">
        <v>13001</v>
      </c>
      <c r="EL229" t="s">
        <v>335</v>
      </c>
      <c r="EM229" t="s">
        <v>336</v>
      </c>
      <c r="EO229" t="s">
        <v>118</v>
      </c>
      <c r="EQ229">
        <v>768</v>
      </c>
      <c r="ER229">
        <v>0.76</v>
      </c>
      <c r="ES229">
        <v>0</v>
      </c>
      <c r="ET229">
        <v>0</v>
      </c>
      <c r="EU229">
        <v>0</v>
      </c>
      <c r="EV229">
        <v>0.76</v>
      </c>
      <c r="EW229">
        <v>0.1</v>
      </c>
      <c r="EX229">
        <v>0</v>
      </c>
      <c r="EY229">
        <v>0</v>
      </c>
      <c r="FQ229">
        <v>0</v>
      </c>
      <c r="FR229">
        <f t="shared" si="367"/>
        <v>0</v>
      </c>
      <c r="FS229">
        <v>0</v>
      </c>
      <c r="FX229">
        <v>94</v>
      </c>
      <c r="FY229">
        <v>51</v>
      </c>
      <c r="GA229" t="s">
        <v>3</v>
      </c>
      <c r="GD229">
        <v>1</v>
      </c>
      <c r="GF229">
        <v>497352203</v>
      </c>
      <c r="GG229">
        <v>2</v>
      </c>
      <c r="GH229">
        <v>1</v>
      </c>
      <c r="GI229">
        <v>4</v>
      </c>
      <c r="GJ229">
        <v>0</v>
      </c>
      <c r="GK229">
        <v>0</v>
      </c>
      <c r="GL229">
        <f t="shared" si="368"/>
        <v>0</v>
      </c>
      <c r="GM229">
        <f t="shared" si="369"/>
        <v>107529.3</v>
      </c>
      <c r="GN229">
        <f t="shared" si="370"/>
        <v>107529.3</v>
      </c>
      <c r="GO229">
        <f t="shared" si="371"/>
        <v>0</v>
      </c>
      <c r="GP229">
        <f t="shared" si="372"/>
        <v>0</v>
      </c>
      <c r="GR229">
        <v>0</v>
      </c>
      <c r="GS229">
        <v>3</v>
      </c>
      <c r="GT229">
        <v>0</v>
      </c>
      <c r="GU229" t="s">
        <v>3</v>
      </c>
      <c r="GV229">
        <f t="shared" si="373"/>
        <v>0</v>
      </c>
      <c r="GW229">
        <v>1</v>
      </c>
      <c r="GX229">
        <f t="shared" si="374"/>
        <v>0</v>
      </c>
      <c r="HA229">
        <v>0</v>
      </c>
      <c r="HB229">
        <v>0</v>
      </c>
      <c r="HC229">
        <f t="shared" si="375"/>
        <v>0</v>
      </c>
      <c r="HE229" t="s">
        <v>3</v>
      </c>
      <c r="HF229" t="s">
        <v>3</v>
      </c>
      <c r="HM229" t="s">
        <v>3</v>
      </c>
      <c r="HN229" t="s">
        <v>3</v>
      </c>
      <c r="HO229" t="s">
        <v>3</v>
      </c>
      <c r="HP229" t="s">
        <v>3</v>
      </c>
      <c r="HQ229" t="s">
        <v>3</v>
      </c>
      <c r="IK229">
        <v>0</v>
      </c>
    </row>
    <row r="230" spans="1:245" x14ac:dyDescent="0.2">
      <c r="A230">
        <v>17</v>
      </c>
      <c r="B230">
        <v>1</v>
      </c>
      <c r="C230">
        <f>ROW(SmtRes!A1174)</f>
        <v>1174</v>
      </c>
      <c r="D230">
        <f>ROW(EtalonRes!A1174)</f>
        <v>1174</v>
      </c>
      <c r="E230" t="s">
        <v>605</v>
      </c>
      <c r="F230" t="s">
        <v>347</v>
      </c>
      <c r="G230" t="s">
        <v>606</v>
      </c>
      <c r="H230" t="s">
        <v>312</v>
      </c>
      <c r="I230">
        <f>ROUND(807.6/100,9)</f>
        <v>8.0760000000000005</v>
      </c>
      <c r="J230">
        <v>0</v>
      </c>
      <c r="K230">
        <f>ROUND(807.6/100,9)</f>
        <v>8.0760000000000005</v>
      </c>
      <c r="O230">
        <f t="shared" si="342"/>
        <v>41382.97</v>
      </c>
      <c r="P230">
        <f t="shared" si="343"/>
        <v>20980.880000000001</v>
      </c>
      <c r="Q230">
        <f t="shared" si="344"/>
        <v>414.57</v>
      </c>
      <c r="R230">
        <f t="shared" si="345"/>
        <v>166.07</v>
      </c>
      <c r="S230">
        <f t="shared" si="346"/>
        <v>19987.52</v>
      </c>
      <c r="T230">
        <f t="shared" si="347"/>
        <v>0</v>
      </c>
      <c r="U230">
        <f t="shared" si="348"/>
        <v>47.5282695</v>
      </c>
      <c r="V230">
        <f t="shared" si="349"/>
        <v>0.32041529999999996</v>
      </c>
      <c r="W230">
        <f t="shared" si="350"/>
        <v>0</v>
      </c>
      <c r="X230">
        <f t="shared" si="351"/>
        <v>18944.37</v>
      </c>
      <c r="Y230">
        <f t="shared" si="352"/>
        <v>10278.33</v>
      </c>
      <c r="AA230">
        <v>60075934</v>
      </c>
      <c r="AB230">
        <f t="shared" si="353"/>
        <v>325.91000000000003</v>
      </c>
      <c r="AC230">
        <f>ROUND((ES230),2)</f>
        <v>271.75</v>
      </c>
      <c r="AD230">
        <f>ROUND((((((ET230*1.15)*1.15))-(((EU230*1.15)*1.15)))+AE230),2)</f>
        <v>3.61</v>
      </c>
      <c r="AE230">
        <f>ROUND(((((EU230*1.15)*1.1)*1.15)),2)</f>
        <v>0.42</v>
      </c>
      <c r="AF230">
        <f>ROUND(((((EV230*1.15)*1.1)*1.15)),2)</f>
        <v>50.55</v>
      </c>
      <c r="AG230">
        <f t="shared" si="354"/>
        <v>0</v>
      </c>
      <c r="AH230">
        <f>(((EW230*1.15)*1.15))</f>
        <v>5.8851249999999995</v>
      </c>
      <c r="AI230">
        <f>(((EX230*1.15)*1.15))</f>
        <v>3.9674999999999995E-2</v>
      </c>
      <c r="AJ230">
        <f t="shared" si="355"/>
        <v>0</v>
      </c>
      <c r="AK230">
        <v>309.2</v>
      </c>
      <c r="AL230">
        <v>271.75</v>
      </c>
      <c r="AM230">
        <v>2.7</v>
      </c>
      <c r="AN230">
        <v>0.28999999999999998</v>
      </c>
      <c r="AO230">
        <v>34.75</v>
      </c>
      <c r="AP230">
        <v>0</v>
      </c>
      <c r="AQ230">
        <v>4.45</v>
      </c>
      <c r="AR230">
        <v>0.03</v>
      </c>
      <c r="AS230">
        <v>0</v>
      </c>
      <c r="AT230">
        <v>94</v>
      </c>
      <c r="AU230">
        <v>51</v>
      </c>
      <c r="AV230">
        <v>1</v>
      </c>
      <c r="AW230">
        <v>1</v>
      </c>
      <c r="AZ230">
        <v>1</v>
      </c>
      <c r="BA230">
        <v>48.96</v>
      </c>
      <c r="BB230">
        <v>14.22</v>
      </c>
      <c r="BC230">
        <v>9.56</v>
      </c>
      <c r="BD230" t="s">
        <v>3</v>
      </c>
      <c r="BE230" t="s">
        <v>3</v>
      </c>
      <c r="BF230" t="s">
        <v>3</v>
      </c>
      <c r="BG230" t="s">
        <v>3</v>
      </c>
      <c r="BH230">
        <v>0</v>
      </c>
      <c r="BI230">
        <v>1</v>
      </c>
      <c r="BJ230" t="s">
        <v>349</v>
      </c>
      <c r="BM230">
        <v>13001</v>
      </c>
      <c r="BN230">
        <v>0</v>
      </c>
      <c r="BO230" t="s">
        <v>17</v>
      </c>
      <c r="BP230">
        <v>1</v>
      </c>
      <c r="BQ230">
        <v>2</v>
      </c>
      <c r="BR230">
        <v>0</v>
      </c>
      <c r="BS230">
        <v>48.96</v>
      </c>
      <c r="BT230">
        <v>1</v>
      </c>
      <c r="BU230">
        <v>1</v>
      </c>
      <c r="BV230">
        <v>1</v>
      </c>
      <c r="BW230">
        <v>1</v>
      </c>
      <c r="BX230">
        <v>1</v>
      </c>
      <c r="BY230" t="s">
        <v>3</v>
      </c>
      <c r="BZ230">
        <v>94</v>
      </c>
      <c r="CA230">
        <v>51</v>
      </c>
      <c r="CB230" t="s">
        <v>3</v>
      </c>
      <c r="CE230">
        <v>0</v>
      </c>
      <c r="CF230">
        <v>0</v>
      </c>
      <c r="CG230">
        <v>0</v>
      </c>
      <c r="CM230">
        <v>0</v>
      </c>
      <c r="CN230" t="s">
        <v>1083</v>
      </c>
      <c r="CO230">
        <v>0</v>
      </c>
      <c r="CP230">
        <f t="shared" si="356"/>
        <v>41382.97</v>
      </c>
      <c r="CQ230">
        <f t="shared" si="357"/>
        <v>2597.9300000000003</v>
      </c>
      <c r="CR230">
        <f t="shared" si="358"/>
        <v>51.334200000000003</v>
      </c>
      <c r="CS230">
        <f t="shared" si="359"/>
        <v>20.563199999999998</v>
      </c>
      <c r="CT230">
        <f t="shared" si="360"/>
        <v>2474.9279999999999</v>
      </c>
      <c r="CU230">
        <f t="shared" si="361"/>
        <v>0</v>
      </c>
      <c r="CV230">
        <f t="shared" si="362"/>
        <v>5.8851249999999995</v>
      </c>
      <c r="CW230">
        <f t="shared" si="363"/>
        <v>3.9674999999999995E-2</v>
      </c>
      <c r="CX230">
        <f t="shared" si="364"/>
        <v>0</v>
      </c>
      <c r="CY230">
        <f t="shared" si="365"/>
        <v>18944.374599999999</v>
      </c>
      <c r="CZ230">
        <f t="shared" si="366"/>
        <v>10278.330899999999</v>
      </c>
      <c r="DC230" t="s">
        <v>3</v>
      </c>
      <c r="DD230" t="s">
        <v>3</v>
      </c>
      <c r="DE230" t="s">
        <v>93</v>
      </c>
      <c r="DF230" t="s">
        <v>117</v>
      </c>
      <c r="DG230" t="s">
        <v>117</v>
      </c>
      <c r="DH230" t="s">
        <v>3</v>
      </c>
      <c r="DI230" t="s">
        <v>93</v>
      </c>
      <c r="DJ230" t="s">
        <v>93</v>
      </c>
      <c r="DK230" t="s">
        <v>3</v>
      </c>
      <c r="DL230" t="s">
        <v>3</v>
      </c>
      <c r="DM230" t="s">
        <v>3</v>
      </c>
      <c r="DN230">
        <v>0</v>
      </c>
      <c r="DO230">
        <v>0</v>
      </c>
      <c r="DP230">
        <v>1</v>
      </c>
      <c r="DQ230">
        <v>1</v>
      </c>
      <c r="DU230">
        <v>1005</v>
      </c>
      <c r="DV230" t="s">
        <v>312</v>
      </c>
      <c r="DW230" t="s">
        <v>312</v>
      </c>
      <c r="DX230">
        <v>100</v>
      </c>
      <c r="DZ230" t="s">
        <v>3</v>
      </c>
      <c r="EA230" t="s">
        <v>3</v>
      </c>
      <c r="EB230" t="s">
        <v>3</v>
      </c>
      <c r="EC230" t="s">
        <v>3</v>
      </c>
      <c r="EE230">
        <v>48890731</v>
      </c>
      <c r="EF230">
        <v>2</v>
      </c>
      <c r="EG230" t="s">
        <v>21</v>
      </c>
      <c r="EH230">
        <v>13</v>
      </c>
      <c r="EI230" t="s">
        <v>334</v>
      </c>
      <c r="EJ230">
        <v>1</v>
      </c>
      <c r="EK230">
        <v>13001</v>
      </c>
      <c r="EL230" t="s">
        <v>335</v>
      </c>
      <c r="EM230" t="s">
        <v>336</v>
      </c>
      <c r="EO230" t="s">
        <v>118</v>
      </c>
      <c r="EQ230">
        <v>768</v>
      </c>
      <c r="ER230">
        <v>309.2</v>
      </c>
      <c r="ES230">
        <v>271.75</v>
      </c>
      <c r="ET230">
        <v>2.7</v>
      </c>
      <c r="EU230">
        <v>0.28999999999999998</v>
      </c>
      <c r="EV230">
        <v>34.75</v>
      </c>
      <c r="EW230">
        <v>4.45</v>
      </c>
      <c r="EX230">
        <v>0.03</v>
      </c>
      <c r="EY230">
        <v>0</v>
      </c>
      <c r="FQ230">
        <v>0</v>
      </c>
      <c r="FR230">
        <f t="shared" si="367"/>
        <v>0</v>
      </c>
      <c r="FS230">
        <v>0</v>
      </c>
      <c r="FX230">
        <v>94</v>
      </c>
      <c r="FY230">
        <v>51</v>
      </c>
      <c r="GA230" t="s">
        <v>3</v>
      </c>
      <c r="GD230">
        <v>1</v>
      </c>
      <c r="GF230">
        <v>-1573232493</v>
      </c>
      <c r="GG230">
        <v>2</v>
      </c>
      <c r="GH230">
        <v>1</v>
      </c>
      <c r="GI230">
        <v>4</v>
      </c>
      <c r="GJ230">
        <v>0</v>
      </c>
      <c r="GK230">
        <v>0</v>
      </c>
      <c r="GL230">
        <f t="shared" si="368"/>
        <v>0</v>
      </c>
      <c r="GM230">
        <f t="shared" si="369"/>
        <v>70605.67</v>
      </c>
      <c r="GN230">
        <f t="shared" si="370"/>
        <v>70605.67</v>
      </c>
      <c r="GO230">
        <f t="shared" si="371"/>
        <v>0</v>
      </c>
      <c r="GP230">
        <f t="shared" si="372"/>
        <v>0</v>
      </c>
      <c r="GR230">
        <v>0</v>
      </c>
      <c r="GS230">
        <v>3</v>
      </c>
      <c r="GT230">
        <v>0</v>
      </c>
      <c r="GU230" t="s">
        <v>3</v>
      </c>
      <c r="GV230">
        <f t="shared" si="373"/>
        <v>0</v>
      </c>
      <c r="GW230">
        <v>1</v>
      </c>
      <c r="GX230">
        <f t="shared" si="374"/>
        <v>0</v>
      </c>
      <c r="HA230">
        <v>0</v>
      </c>
      <c r="HB230">
        <v>0</v>
      </c>
      <c r="HC230">
        <f t="shared" si="375"/>
        <v>0</v>
      </c>
      <c r="HE230" t="s">
        <v>3</v>
      </c>
      <c r="HF230" t="s">
        <v>3</v>
      </c>
      <c r="HM230" t="s">
        <v>3</v>
      </c>
      <c r="HN230" t="s">
        <v>3</v>
      </c>
      <c r="HO230" t="s">
        <v>3</v>
      </c>
      <c r="HP230" t="s">
        <v>3</v>
      </c>
      <c r="HQ230" t="s">
        <v>3</v>
      </c>
      <c r="IK230">
        <v>0</v>
      </c>
    </row>
    <row r="231" spans="1:245" x14ac:dyDescent="0.2">
      <c r="A231">
        <v>17</v>
      </c>
      <c r="B231">
        <v>1</v>
      </c>
      <c r="C231">
        <f>ROW(SmtRes!A1183)</f>
        <v>1183</v>
      </c>
      <c r="D231">
        <f>ROW(EtalonRes!A1183)</f>
        <v>1183</v>
      </c>
      <c r="E231" t="s">
        <v>607</v>
      </c>
      <c r="F231" t="s">
        <v>351</v>
      </c>
      <c r="G231" t="s">
        <v>608</v>
      </c>
      <c r="H231" t="s">
        <v>312</v>
      </c>
      <c r="I231">
        <f>ROUND(807.6/100,9)</f>
        <v>8.0760000000000005</v>
      </c>
      <c r="J231">
        <v>0</v>
      </c>
      <c r="K231">
        <f>ROUND(807.6/100,9)</f>
        <v>8.0760000000000005</v>
      </c>
      <c r="O231">
        <f t="shared" si="342"/>
        <v>28905.48</v>
      </c>
      <c r="P231">
        <f t="shared" si="343"/>
        <v>3757.64</v>
      </c>
      <c r="Q231">
        <f t="shared" si="344"/>
        <v>1443.55</v>
      </c>
      <c r="R231">
        <f t="shared" si="345"/>
        <v>98.85</v>
      </c>
      <c r="S231">
        <f t="shared" si="346"/>
        <v>23704.29</v>
      </c>
      <c r="T231">
        <f t="shared" si="347"/>
        <v>0</v>
      </c>
      <c r="U231">
        <f t="shared" si="348"/>
        <v>49.557566399999999</v>
      </c>
      <c r="V231">
        <f t="shared" si="349"/>
        <v>0.2136102</v>
      </c>
      <c r="W231">
        <f t="shared" si="350"/>
        <v>0</v>
      </c>
      <c r="X231">
        <f t="shared" si="351"/>
        <v>22374.95</v>
      </c>
      <c r="Y231">
        <f t="shared" si="352"/>
        <v>12139.6</v>
      </c>
      <c r="AA231">
        <v>60075934</v>
      </c>
      <c r="AB231">
        <f t="shared" si="353"/>
        <v>121.19</v>
      </c>
      <c r="AC231">
        <f>ROUND((SUM(SmtRes!BQ1175:'SmtRes'!BQ1183)),2)</f>
        <v>48.67</v>
      </c>
      <c r="AD231">
        <f>ROUND((((SUM(SmtRes!BR1175:'SmtRes'!BR1183))-(SUM(SmtRes!BS1175:'SmtRes'!BS1183)))+AE231),2)</f>
        <v>12.57</v>
      </c>
      <c r="AE231">
        <f>ROUND((SUM(SmtRes!BS1175:'SmtRes'!BS1183)),2)</f>
        <v>0.25</v>
      </c>
      <c r="AF231">
        <f>ROUND((SUM(SmtRes!BT1175:'SmtRes'!BT1183)),2)</f>
        <v>59.95</v>
      </c>
      <c r="AG231">
        <f t="shared" si="354"/>
        <v>0</v>
      </c>
      <c r="AH231">
        <f>(SUM(SmtRes!BU1175:'SmtRes'!BU1183))</f>
        <v>6.1363999999999992</v>
      </c>
      <c r="AI231">
        <f>(SUM(SmtRes!BV1175:'SmtRes'!BV1183))</f>
        <v>2.6449999999999998E-2</v>
      </c>
      <c r="AJ231">
        <f t="shared" si="355"/>
        <v>0</v>
      </c>
      <c r="AK231">
        <v>103.51022999999999</v>
      </c>
      <c r="AL231">
        <v>48.671730000000004</v>
      </c>
      <c r="AM231">
        <v>9.5057000000000009</v>
      </c>
      <c r="AN231">
        <v>0.1895</v>
      </c>
      <c r="AO231">
        <v>45.332799999999992</v>
      </c>
      <c r="AP231">
        <v>0</v>
      </c>
      <c r="AQ231">
        <v>4.6399999999999997</v>
      </c>
      <c r="AR231">
        <v>0.02</v>
      </c>
      <c r="AS231">
        <v>0</v>
      </c>
      <c r="AT231">
        <v>94</v>
      </c>
      <c r="AU231">
        <v>51</v>
      </c>
      <c r="AV231">
        <v>1</v>
      </c>
      <c r="AW231">
        <v>1</v>
      </c>
      <c r="AZ231">
        <v>1</v>
      </c>
      <c r="BA231">
        <v>48.96</v>
      </c>
      <c r="BB231">
        <v>14.22</v>
      </c>
      <c r="BC231">
        <v>9.56</v>
      </c>
      <c r="BD231" t="s">
        <v>3</v>
      </c>
      <c r="BE231" t="s">
        <v>3</v>
      </c>
      <c r="BF231" t="s">
        <v>3</v>
      </c>
      <c r="BG231" t="s">
        <v>3</v>
      </c>
      <c r="BH231">
        <v>0</v>
      </c>
      <c r="BI231">
        <v>1</v>
      </c>
      <c r="BJ231" t="s">
        <v>353</v>
      </c>
      <c r="BM231">
        <v>13001</v>
      </c>
      <c r="BN231">
        <v>0</v>
      </c>
      <c r="BO231" t="s">
        <v>17</v>
      </c>
      <c r="BP231">
        <v>1</v>
      </c>
      <c r="BQ231">
        <v>2</v>
      </c>
      <c r="BR231">
        <v>0</v>
      </c>
      <c r="BS231">
        <v>48.96</v>
      </c>
      <c r="BT231">
        <v>1</v>
      </c>
      <c r="BU231">
        <v>1</v>
      </c>
      <c r="BV231">
        <v>1</v>
      </c>
      <c r="BW231">
        <v>1</v>
      </c>
      <c r="BX231">
        <v>1</v>
      </c>
      <c r="BY231" t="s">
        <v>3</v>
      </c>
      <c r="BZ231">
        <v>94</v>
      </c>
      <c r="CA231">
        <v>51</v>
      </c>
      <c r="CB231" t="s">
        <v>3</v>
      </c>
      <c r="CE231">
        <v>0</v>
      </c>
      <c r="CF231">
        <v>0</v>
      </c>
      <c r="CG231">
        <v>0</v>
      </c>
      <c r="CM231">
        <v>0</v>
      </c>
      <c r="CN231" t="s">
        <v>1083</v>
      </c>
      <c r="CO231">
        <v>0</v>
      </c>
      <c r="CP231">
        <f t="shared" si="356"/>
        <v>28905.48</v>
      </c>
      <c r="CQ231">
        <f t="shared" si="357"/>
        <v>465.28520000000003</v>
      </c>
      <c r="CR231">
        <f t="shared" si="358"/>
        <v>178.74540000000002</v>
      </c>
      <c r="CS231">
        <f t="shared" si="359"/>
        <v>12.24</v>
      </c>
      <c r="CT231">
        <f t="shared" si="360"/>
        <v>2935.152</v>
      </c>
      <c r="CU231">
        <f t="shared" si="361"/>
        <v>0</v>
      </c>
      <c r="CV231">
        <f t="shared" si="362"/>
        <v>6.1363999999999992</v>
      </c>
      <c r="CW231">
        <f t="shared" si="363"/>
        <v>2.6449999999999998E-2</v>
      </c>
      <c r="CX231">
        <f t="shared" si="364"/>
        <v>0</v>
      </c>
      <c r="CY231">
        <f t="shared" si="365"/>
        <v>22374.9516</v>
      </c>
      <c r="CZ231">
        <f t="shared" si="366"/>
        <v>12139.6014</v>
      </c>
      <c r="DC231" t="s">
        <v>3</v>
      </c>
      <c r="DD231" t="s">
        <v>3</v>
      </c>
      <c r="DE231" t="s">
        <v>93</v>
      </c>
      <c r="DF231" t="s">
        <v>117</v>
      </c>
      <c r="DG231" t="s">
        <v>117</v>
      </c>
      <c r="DH231" t="s">
        <v>3</v>
      </c>
      <c r="DI231" t="s">
        <v>93</v>
      </c>
      <c r="DJ231" t="s">
        <v>93</v>
      </c>
      <c r="DK231" t="s">
        <v>3</v>
      </c>
      <c r="DL231" t="s">
        <v>3</v>
      </c>
      <c r="DM231" t="s">
        <v>3</v>
      </c>
      <c r="DN231">
        <v>0</v>
      </c>
      <c r="DO231">
        <v>0</v>
      </c>
      <c r="DP231">
        <v>1</v>
      </c>
      <c r="DQ231">
        <v>1</v>
      </c>
      <c r="DU231">
        <v>1005</v>
      </c>
      <c r="DV231" t="s">
        <v>312</v>
      </c>
      <c r="DW231" t="s">
        <v>312</v>
      </c>
      <c r="DX231">
        <v>100</v>
      </c>
      <c r="DZ231" t="s">
        <v>3</v>
      </c>
      <c r="EA231" t="s">
        <v>3</v>
      </c>
      <c r="EB231" t="s">
        <v>3</v>
      </c>
      <c r="EC231" t="s">
        <v>3</v>
      </c>
      <c r="EE231">
        <v>48890731</v>
      </c>
      <c r="EF231">
        <v>2</v>
      </c>
      <c r="EG231" t="s">
        <v>21</v>
      </c>
      <c r="EH231">
        <v>13</v>
      </c>
      <c r="EI231" t="s">
        <v>334</v>
      </c>
      <c r="EJ231">
        <v>1</v>
      </c>
      <c r="EK231">
        <v>13001</v>
      </c>
      <c r="EL231" t="s">
        <v>335</v>
      </c>
      <c r="EM231" t="s">
        <v>336</v>
      </c>
      <c r="EO231" t="s">
        <v>118</v>
      </c>
      <c r="EQ231">
        <v>770</v>
      </c>
      <c r="ER231">
        <v>457.58</v>
      </c>
      <c r="ES231">
        <v>402.74</v>
      </c>
      <c r="ET231">
        <v>9.51</v>
      </c>
      <c r="EU231">
        <v>0.19</v>
      </c>
      <c r="EV231">
        <v>45.33</v>
      </c>
      <c r="EW231">
        <v>4.6399999999999997</v>
      </c>
      <c r="EX231">
        <v>0.02</v>
      </c>
      <c r="EY231">
        <v>0</v>
      </c>
      <c r="FQ231">
        <v>0</v>
      </c>
      <c r="FR231">
        <f t="shared" si="367"/>
        <v>0</v>
      </c>
      <c r="FS231">
        <v>0</v>
      </c>
      <c r="FX231">
        <v>94</v>
      </c>
      <c r="FY231">
        <v>51</v>
      </c>
      <c r="GA231" t="s">
        <v>3</v>
      </c>
      <c r="GD231">
        <v>1</v>
      </c>
      <c r="GF231">
        <v>1395316650</v>
      </c>
      <c r="GG231">
        <v>2</v>
      </c>
      <c r="GH231">
        <v>1</v>
      </c>
      <c r="GI231">
        <v>4</v>
      </c>
      <c r="GJ231">
        <v>0</v>
      </c>
      <c r="GK231">
        <v>0</v>
      </c>
      <c r="GL231">
        <f t="shared" si="368"/>
        <v>0</v>
      </c>
      <c r="GM231">
        <f t="shared" si="369"/>
        <v>63420.03</v>
      </c>
      <c r="GN231">
        <f t="shared" si="370"/>
        <v>63420.03</v>
      </c>
      <c r="GO231">
        <f t="shared" si="371"/>
        <v>0</v>
      </c>
      <c r="GP231">
        <f t="shared" si="372"/>
        <v>0</v>
      </c>
      <c r="GR231">
        <v>0</v>
      </c>
      <c r="GS231">
        <v>3</v>
      </c>
      <c r="GT231">
        <v>0</v>
      </c>
      <c r="GU231" t="s">
        <v>3</v>
      </c>
      <c r="GV231">
        <f t="shared" si="373"/>
        <v>0</v>
      </c>
      <c r="GW231">
        <v>1</v>
      </c>
      <c r="GX231">
        <f t="shared" si="374"/>
        <v>0</v>
      </c>
      <c r="HA231">
        <v>0</v>
      </c>
      <c r="HB231">
        <v>0</v>
      </c>
      <c r="HC231">
        <f t="shared" si="375"/>
        <v>0</v>
      </c>
      <c r="HE231" t="s">
        <v>3</v>
      </c>
      <c r="HF231" t="s">
        <v>3</v>
      </c>
      <c r="HM231" t="s">
        <v>3</v>
      </c>
      <c r="HN231" t="s">
        <v>3</v>
      </c>
      <c r="HO231" t="s">
        <v>3</v>
      </c>
      <c r="HP231" t="s">
        <v>3</v>
      </c>
      <c r="HQ231" t="s">
        <v>3</v>
      </c>
      <c r="IK231">
        <v>0</v>
      </c>
    </row>
    <row r="232" spans="1:245" x14ac:dyDescent="0.2">
      <c r="A232">
        <v>17</v>
      </c>
      <c r="B232">
        <v>1</v>
      </c>
      <c r="E232" t="s">
        <v>609</v>
      </c>
      <c r="F232" t="s">
        <v>355</v>
      </c>
      <c r="G232" t="s">
        <v>356</v>
      </c>
      <c r="H232" t="s">
        <v>225</v>
      </c>
      <c r="I232">
        <v>174.4</v>
      </c>
      <c r="J232">
        <v>0</v>
      </c>
      <c r="K232">
        <v>174.4</v>
      </c>
      <c r="O232">
        <f t="shared" si="342"/>
        <v>75860.509999999995</v>
      </c>
      <c r="P232">
        <f t="shared" si="343"/>
        <v>75860.509999999995</v>
      </c>
      <c r="Q232">
        <f t="shared" si="344"/>
        <v>0</v>
      </c>
      <c r="R232">
        <f t="shared" si="345"/>
        <v>0</v>
      </c>
      <c r="S232">
        <f t="shared" si="346"/>
        <v>0</v>
      </c>
      <c r="T232">
        <f t="shared" si="347"/>
        <v>0</v>
      </c>
      <c r="U232">
        <f t="shared" si="348"/>
        <v>0</v>
      </c>
      <c r="V232">
        <f t="shared" si="349"/>
        <v>0</v>
      </c>
      <c r="W232">
        <f t="shared" si="350"/>
        <v>0</v>
      </c>
      <c r="X232">
        <f t="shared" si="351"/>
        <v>0</v>
      </c>
      <c r="Y232">
        <f t="shared" si="352"/>
        <v>0</v>
      </c>
      <c r="AA232">
        <v>60075934</v>
      </c>
      <c r="AB232">
        <f t="shared" si="353"/>
        <v>45.5</v>
      </c>
      <c r="AC232">
        <f>ROUND((ES232),2)</f>
        <v>45.5</v>
      </c>
      <c r="AD232">
        <f>ROUND((((ET232)-(EU232))+AE232),2)</f>
        <v>0</v>
      </c>
      <c r="AE232">
        <f>ROUND((EU232),2)</f>
        <v>0</v>
      </c>
      <c r="AF232">
        <f>ROUND((EV232),2)</f>
        <v>0</v>
      </c>
      <c r="AG232">
        <f t="shared" si="354"/>
        <v>0</v>
      </c>
      <c r="AH232">
        <f>(EW232)</f>
        <v>0</v>
      </c>
      <c r="AI232">
        <f>(EX232)</f>
        <v>0</v>
      </c>
      <c r="AJ232">
        <f t="shared" si="355"/>
        <v>0</v>
      </c>
      <c r="AK232">
        <v>45.5</v>
      </c>
      <c r="AL232">
        <v>45.5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1</v>
      </c>
      <c r="AW232">
        <v>1</v>
      </c>
      <c r="AZ232">
        <v>1</v>
      </c>
      <c r="BA232">
        <v>1</v>
      </c>
      <c r="BB232">
        <v>1</v>
      </c>
      <c r="BC232">
        <v>9.56</v>
      </c>
      <c r="BD232" t="s">
        <v>3</v>
      </c>
      <c r="BE232" t="s">
        <v>3</v>
      </c>
      <c r="BF232" t="s">
        <v>3</v>
      </c>
      <c r="BG232" t="s">
        <v>3</v>
      </c>
      <c r="BH232">
        <v>3</v>
      </c>
      <c r="BI232">
        <v>1</v>
      </c>
      <c r="BJ232" t="s">
        <v>357</v>
      </c>
      <c r="BM232">
        <v>500001</v>
      </c>
      <c r="BN232">
        <v>0</v>
      </c>
      <c r="BO232" t="s">
        <v>17</v>
      </c>
      <c r="BP232">
        <v>1</v>
      </c>
      <c r="BQ232">
        <v>26</v>
      </c>
      <c r="BR232">
        <v>0</v>
      </c>
      <c r="BS232">
        <v>1</v>
      </c>
      <c r="BT232">
        <v>1</v>
      </c>
      <c r="BU232">
        <v>1</v>
      </c>
      <c r="BV232">
        <v>1</v>
      </c>
      <c r="BW232">
        <v>1</v>
      </c>
      <c r="BX232">
        <v>1</v>
      </c>
      <c r="BY232" t="s">
        <v>3</v>
      </c>
      <c r="BZ232">
        <v>0</v>
      </c>
      <c r="CA232">
        <v>0</v>
      </c>
      <c r="CB232" t="s">
        <v>3</v>
      </c>
      <c r="CE232">
        <v>0</v>
      </c>
      <c r="CF232">
        <v>0</v>
      </c>
      <c r="CG232">
        <v>0</v>
      </c>
      <c r="CM232">
        <v>0</v>
      </c>
      <c r="CN232" t="s">
        <v>3</v>
      </c>
      <c r="CO232">
        <v>0</v>
      </c>
      <c r="CP232">
        <f t="shared" si="356"/>
        <v>75860.509999999995</v>
      </c>
      <c r="CQ232">
        <f t="shared" si="357"/>
        <v>434.98</v>
      </c>
      <c r="CR232">
        <f t="shared" si="358"/>
        <v>0</v>
      </c>
      <c r="CS232">
        <f t="shared" si="359"/>
        <v>0</v>
      </c>
      <c r="CT232">
        <f t="shared" si="360"/>
        <v>0</v>
      </c>
      <c r="CU232">
        <f t="shared" si="361"/>
        <v>0</v>
      </c>
      <c r="CV232">
        <f t="shared" si="362"/>
        <v>0</v>
      </c>
      <c r="CW232">
        <f t="shared" si="363"/>
        <v>0</v>
      </c>
      <c r="CX232">
        <f t="shared" si="364"/>
        <v>0</v>
      </c>
      <c r="CY232">
        <f t="shared" si="365"/>
        <v>0</v>
      </c>
      <c r="CZ232">
        <f t="shared" si="366"/>
        <v>0</v>
      </c>
      <c r="DC232" t="s">
        <v>3</v>
      </c>
      <c r="DD232" t="s">
        <v>3</v>
      </c>
      <c r="DE232" t="s">
        <v>3</v>
      </c>
      <c r="DF232" t="s">
        <v>3</v>
      </c>
      <c r="DG232" t="s">
        <v>3</v>
      </c>
      <c r="DH232" t="s">
        <v>3</v>
      </c>
      <c r="DI232" t="s">
        <v>3</v>
      </c>
      <c r="DJ232" t="s">
        <v>3</v>
      </c>
      <c r="DK232" t="s">
        <v>3</v>
      </c>
      <c r="DL232" t="s">
        <v>3</v>
      </c>
      <c r="DM232" t="s">
        <v>3</v>
      </c>
      <c r="DN232">
        <v>0</v>
      </c>
      <c r="DO232">
        <v>0</v>
      </c>
      <c r="DP232">
        <v>1</v>
      </c>
      <c r="DQ232">
        <v>1</v>
      </c>
      <c r="DU232">
        <v>1009</v>
      </c>
      <c r="DV232" t="s">
        <v>225</v>
      </c>
      <c r="DW232" t="s">
        <v>225</v>
      </c>
      <c r="DX232">
        <v>1</v>
      </c>
      <c r="DZ232" t="s">
        <v>3</v>
      </c>
      <c r="EA232" t="s">
        <v>3</v>
      </c>
      <c r="EB232" t="s">
        <v>3</v>
      </c>
      <c r="EC232" t="s">
        <v>3</v>
      </c>
      <c r="EE232">
        <v>48890661</v>
      </c>
      <c r="EF232">
        <v>26</v>
      </c>
      <c r="EG232" t="s">
        <v>45</v>
      </c>
      <c r="EH232">
        <v>0</v>
      </c>
      <c r="EI232" t="s">
        <v>3</v>
      </c>
      <c r="EJ232">
        <v>1</v>
      </c>
      <c r="EK232">
        <v>500001</v>
      </c>
      <c r="EL232" t="s">
        <v>124</v>
      </c>
      <c r="EM232" t="s">
        <v>125</v>
      </c>
      <c r="EO232" t="s">
        <v>3</v>
      </c>
      <c r="EQ232">
        <v>0</v>
      </c>
      <c r="ER232">
        <v>45.5</v>
      </c>
      <c r="ES232">
        <v>45.5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5</v>
      </c>
      <c r="FC232">
        <v>0</v>
      </c>
      <c r="FD232">
        <v>18</v>
      </c>
      <c r="FF232">
        <v>435</v>
      </c>
      <c r="FQ232">
        <v>0</v>
      </c>
      <c r="FR232">
        <f t="shared" si="367"/>
        <v>0</v>
      </c>
      <c r="FS232">
        <v>0</v>
      </c>
      <c r="FX232">
        <v>0</v>
      </c>
      <c r="FY232">
        <v>0</v>
      </c>
      <c r="GA232" t="s">
        <v>358</v>
      </c>
      <c r="GD232">
        <v>1</v>
      </c>
      <c r="GF232">
        <v>1051290209</v>
      </c>
      <c r="GG232">
        <v>2</v>
      </c>
      <c r="GH232">
        <v>3</v>
      </c>
      <c r="GI232">
        <v>4</v>
      </c>
      <c r="GJ232">
        <v>0</v>
      </c>
      <c r="GK232">
        <v>0</v>
      </c>
      <c r="GL232">
        <f t="shared" si="368"/>
        <v>0</v>
      </c>
      <c r="GM232">
        <f t="shared" si="369"/>
        <v>75860.509999999995</v>
      </c>
      <c r="GN232">
        <f t="shared" si="370"/>
        <v>75860.509999999995</v>
      </c>
      <c r="GO232">
        <f t="shared" si="371"/>
        <v>0</v>
      </c>
      <c r="GP232">
        <f t="shared" si="372"/>
        <v>0</v>
      </c>
      <c r="GR232">
        <v>1</v>
      </c>
      <c r="GS232">
        <v>1</v>
      </c>
      <c r="GT232">
        <v>0</v>
      </c>
      <c r="GU232" t="s">
        <v>3</v>
      </c>
      <c r="GV232">
        <f t="shared" si="373"/>
        <v>0</v>
      </c>
      <c r="GW232">
        <v>1</v>
      </c>
      <c r="GX232">
        <f t="shared" si="374"/>
        <v>0</v>
      </c>
      <c r="HA232">
        <v>0</v>
      </c>
      <c r="HB232">
        <v>0</v>
      </c>
      <c r="HC232">
        <f t="shared" si="375"/>
        <v>0</v>
      </c>
      <c r="HE232" t="s">
        <v>127</v>
      </c>
      <c r="HF232" t="s">
        <v>127</v>
      </c>
      <c r="HM232" t="s">
        <v>3</v>
      </c>
      <c r="HN232" t="s">
        <v>3</v>
      </c>
      <c r="HO232" t="s">
        <v>3</v>
      </c>
      <c r="HP232" t="s">
        <v>3</v>
      </c>
      <c r="HQ232" t="s">
        <v>3</v>
      </c>
      <c r="IK232">
        <v>0</v>
      </c>
    </row>
    <row r="233" spans="1:245" x14ac:dyDescent="0.2">
      <c r="A233">
        <v>17</v>
      </c>
      <c r="B233">
        <v>1</v>
      </c>
      <c r="E233" t="s">
        <v>610</v>
      </c>
      <c r="F233" t="s">
        <v>360</v>
      </c>
      <c r="G233" t="s">
        <v>361</v>
      </c>
      <c r="H233" t="s">
        <v>362</v>
      </c>
      <c r="I233">
        <v>8.7200000000000006</v>
      </c>
      <c r="J233">
        <v>0</v>
      </c>
      <c r="K233">
        <v>8.7200000000000006</v>
      </c>
      <c r="O233">
        <f t="shared" si="342"/>
        <v>1046.21</v>
      </c>
      <c r="P233">
        <f t="shared" si="343"/>
        <v>1046.21</v>
      </c>
      <c r="Q233">
        <f t="shared" si="344"/>
        <v>0</v>
      </c>
      <c r="R233">
        <f t="shared" si="345"/>
        <v>0</v>
      </c>
      <c r="S233">
        <f t="shared" si="346"/>
        <v>0</v>
      </c>
      <c r="T233">
        <f t="shared" si="347"/>
        <v>0</v>
      </c>
      <c r="U233">
        <f t="shared" si="348"/>
        <v>0</v>
      </c>
      <c r="V233">
        <f t="shared" si="349"/>
        <v>0</v>
      </c>
      <c r="W233">
        <f t="shared" si="350"/>
        <v>0</v>
      </c>
      <c r="X233">
        <f t="shared" si="351"/>
        <v>0</v>
      </c>
      <c r="Y233">
        <f t="shared" si="352"/>
        <v>0</v>
      </c>
      <c r="AA233">
        <v>60075934</v>
      </c>
      <c r="AB233">
        <f t="shared" si="353"/>
        <v>12.55</v>
      </c>
      <c r="AC233">
        <f>ROUND((ES233),2)</f>
        <v>12.55</v>
      </c>
      <c r="AD233">
        <f>ROUND((((ET233)-(EU233))+AE233),2)</f>
        <v>0</v>
      </c>
      <c r="AE233">
        <f>ROUND((EU233),2)</f>
        <v>0</v>
      </c>
      <c r="AF233">
        <f>ROUND((EV233),2)</f>
        <v>0</v>
      </c>
      <c r="AG233">
        <f t="shared" si="354"/>
        <v>0</v>
      </c>
      <c r="AH233">
        <f>(EW233)</f>
        <v>0</v>
      </c>
      <c r="AI233">
        <f>(EX233)</f>
        <v>0</v>
      </c>
      <c r="AJ233">
        <f t="shared" si="355"/>
        <v>0</v>
      </c>
      <c r="AK233">
        <v>12.55</v>
      </c>
      <c r="AL233">
        <v>12.55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1</v>
      </c>
      <c r="AW233">
        <v>1</v>
      </c>
      <c r="AZ233">
        <v>1</v>
      </c>
      <c r="BA233">
        <v>1</v>
      </c>
      <c r="BB233">
        <v>1</v>
      </c>
      <c r="BC233">
        <v>9.56</v>
      </c>
      <c r="BD233" t="s">
        <v>3</v>
      </c>
      <c r="BE233" t="s">
        <v>3</v>
      </c>
      <c r="BF233" t="s">
        <v>3</v>
      </c>
      <c r="BG233" t="s">
        <v>3</v>
      </c>
      <c r="BH233">
        <v>3</v>
      </c>
      <c r="BI233">
        <v>1</v>
      </c>
      <c r="BJ233" t="s">
        <v>363</v>
      </c>
      <c r="BM233">
        <v>500001</v>
      </c>
      <c r="BN233">
        <v>0</v>
      </c>
      <c r="BO233" t="s">
        <v>17</v>
      </c>
      <c r="BP233">
        <v>1</v>
      </c>
      <c r="BQ233">
        <v>8</v>
      </c>
      <c r="BR233">
        <v>0</v>
      </c>
      <c r="BS233">
        <v>1</v>
      </c>
      <c r="BT233">
        <v>1</v>
      </c>
      <c r="BU233">
        <v>1</v>
      </c>
      <c r="BV233">
        <v>1</v>
      </c>
      <c r="BW233">
        <v>1</v>
      </c>
      <c r="BX233">
        <v>1</v>
      </c>
      <c r="BY233" t="s">
        <v>3</v>
      </c>
      <c r="BZ233">
        <v>0</v>
      </c>
      <c r="CA233">
        <v>0</v>
      </c>
      <c r="CB233" t="s">
        <v>3</v>
      </c>
      <c r="CE233">
        <v>0</v>
      </c>
      <c r="CF233">
        <v>0</v>
      </c>
      <c r="CG233">
        <v>0</v>
      </c>
      <c r="CM233">
        <v>0</v>
      </c>
      <c r="CN233" t="s">
        <v>3</v>
      </c>
      <c r="CO233">
        <v>0</v>
      </c>
      <c r="CP233">
        <f t="shared" si="356"/>
        <v>1046.21</v>
      </c>
      <c r="CQ233">
        <f t="shared" si="357"/>
        <v>119.97800000000001</v>
      </c>
      <c r="CR233">
        <f t="shared" si="358"/>
        <v>0</v>
      </c>
      <c r="CS233">
        <f t="shared" si="359"/>
        <v>0</v>
      </c>
      <c r="CT233">
        <f t="shared" si="360"/>
        <v>0</v>
      </c>
      <c r="CU233">
        <f t="shared" si="361"/>
        <v>0</v>
      </c>
      <c r="CV233">
        <f t="shared" si="362"/>
        <v>0</v>
      </c>
      <c r="CW233">
        <f t="shared" si="363"/>
        <v>0</v>
      </c>
      <c r="CX233">
        <f t="shared" si="364"/>
        <v>0</v>
      </c>
      <c r="CY233">
        <f t="shared" si="365"/>
        <v>0</v>
      </c>
      <c r="CZ233">
        <f t="shared" si="366"/>
        <v>0</v>
      </c>
      <c r="DC233" t="s">
        <v>3</v>
      </c>
      <c r="DD233" t="s">
        <v>3</v>
      </c>
      <c r="DE233" t="s">
        <v>3</v>
      </c>
      <c r="DF233" t="s">
        <v>3</v>
      </c>
      <c r="DG233" t="s">
        <v>3</v>
      </c>
      <c r="DH233" t="s">
        <v>3</v>
      </c>
      <c r="DI233" t="s">
        <v>3</v>
      </c>
      <c r="DJ233" t="s">
        <v>3</v>
      </c>
      <c r="DK233" t="s">
        <v>3</v>
      </c>
      <c r="DL233" t="s">
        <v>3</v>
      </c>
      <c r="DM233" t="s">
        <v>3</v>
      </c>
      <c r="DN233">
        <v>0</v>
      </c>
      <c r="DO233">
        <v>0</v>
      </c>
      <c r="DP233">
        <v>1</v>
      </c>
      <c r="DQ233">
        <v>1</v>
      </c>
      <c r="DU233">
        <v>1002</v>
      </c>
      <c r="DV233" t="s">
        <v>362</v>
      </c>
      <c r="DW233" t="s">
        <v>362</v>
      </c>
      <c r="DX233">
        <v>1</v>
      </c>
      <c r="DZ233" t="s">
        <v>3</v>
      </c>
      <c r="EA233" t="s">
        <v>3</v>
      </c>
      <c r="EB233" t="s">
        <v>3</v>
      </c>
      <c r="EC233" t="s">
        <v>3</v>
      </c>
      <c r="EE233">
        <v>48890661</v>
      </c>
      <c r="EF233">
        <v>8</v>
      </c>
      <c r="EG233" t="s">
        <v>364</v>
      </c>
      <c r="EH233">
        <v>0</v>
      </c>
      <c r="EI233" t="s">
        <v>3</v>
      </c>
      <c r="EJ233">
        <v>1</v>
      </c>
      <c r="EK233">
        <v>500001</v>
      </c>
      <c r="EL233" t="s">
        <v>124</v>
      </c>
      <c r="EM233" t="s">
        <v>125</v>
      </c>
      <c r="EO233" t="s">
        <v>3</v>
      </c>
      <c r="EQ233">
        <v>0</v>
      </c>
      <c r="ER233">
        <v>12.55</v>
      </c>
      <c r="ES233">
        <v>12.55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5</v>
      </c>
      <c r="FC233">
        <v>0</v>
      </c>
      <c r="FD233">
        <v>18</v>
      </c>
      <c r="FF233">
        <v>120</v>
      </c>
      <c r="FQ233">
        <v>0</v>
      </c>
      <c r="FR233">
        <f t="shared" si="367"/>
        <v>0</v>
      </c>
      <c r="FS233">
        <v>0</v>
      </c>
      <c r="FX233">
        <v>0</v>
      </c>
      <c r="FY233">
        <v>0</v>
      </c>
      <c r="GA233" t="s">
        <v>365</v>
      </c>
      <c r="GD233">
        <v>1</v>
      </c>
      <c r="GF233">
        <v>-473816659</v>
      </c>
      <c r="GG233">
        <v>2</v>
      </c>
      <c r="GH233">
        <v>3</v>
      </c>
      <c r="GI233">
        <v>4</v>
      </c>
      <c r="GJ233">
        <v>0</v>
      </c>
      <c r="GK233">
        <v>0</v>
      </c>
      <c r="GL233">
        <f t="shared" si="368"/>
        <v>0</v>
      </c>
      <c r="GM233">
        <f t="shared" si="369"/>
        <v>1046.21</v>
      </c>
      <c r="GN233">
        <f t="shared" si="370"/>
        <v>1046.21</v>
      </c>
      <c r="GO233">
        <f t="shared" si="371"/>
        <v>0</v>
      </c>
      <c r="GP233">
        <f t="shared" si="372"/>
        <v>0</v>
      </c>
      <c r="GR233">
        <v>1</v>
      </c>
      <c r="GS233">
        <v>1</v>
      </c>
      <c r="GT233">
        <v>0</v>
      </c>
      <c r="GU233" t="s">
        <v>3</v>
      </c>
      <c r="GV233">
        <f t="shared" si="373"/>
        <v>0</v>
      </c>
      <c r="GW233">
        <v>1</v>
      </c>
      <c r="GX233">
        <f t="shared" si="374"/>
        <v>0</v>
      </c>
      <c r="HA233">
        <v>0</v>
      </c>
      <c r="HB233">
        <v>0</v>
      </c>
      <c r="HC233">
        <f t="shared" si="375"/>
        <v>0</v>
      </c>
      <c r="HE233" t="s">
        <v>127</v>
      </c>
      <c r="HF233" t="s">
        <v>127</v>
      </c>
      <c r="HM233" t="s">
        <v>3</v>
      </c>
      <c r="HN233" t="s">
        <v>3</v>
      </c>
      <c r="HO233" t="s">
        <v>3</v>
      </c>
      <c r="HP233" t="s">
        <v>3</v>
      </c>
      <c r="HQ233" t="s">
        <v>3</v>
      </c>
      <c r="IK233">
        <v>0</v>
      </c>
    </row>
    <row r="234" spans="1:245" x14ac:dyDescent="0.2">
      <c r="A234">
        <v>17</v>
      </c>
      <c r="B234">
        <v>1</v>
      </c>
      <c r="C234">
        <f>ROW(SmtRes!A1192)</f>
        <v>1192</v>
      </c>
      <c r="D234">
        <f>ROW(EtalonRes!A1192)</f>
        <v>1192</v>
      </c>
      <c r="E234" t="s">
        <v>611</v>
      </c>
      <c r="F234" t="s">
        <v>367</v>
      </c>
      <c r="G234" t="s">
        <v>612</v>
      </c>
      <c r="H234" t="s">
        <v>312</v>
      </c>
      <c r="I234">
        <f>ROUND(807.6/100,9)</f>
        <v>8.0760000000000005</v>
      </c>
      <c r="J234">
        <v>0</v>
      </c>
      <c r="K234">
        <f>ROUND(807.6/100,9)</f>
        <v>8.0760000000000005</v>
      </c>
      <c r="O234">
        <f t="shared" si="342"/>
        <v>24363.4</v>
      </c>
      <c r="P234">
        <f t="shared" si="343"/>
        <v>3757.64</v>
      </c>
      <c r="Q234">
        <f t="shared" si="344"/>
        <v>954.33</v>
      </c>
      <c r="R234">
        <f t="shared" si="345"/>
        <v>98.85</v>
      </c>
      <c r="S234">
        <f t="shared" si="346"/>
        <v>19651.43</v>
      </c>
      <c r="T234">
        <f t="shared" si="347"/>
        <v>0</v>
      </c>
      <c r="U234">
        <f t="shared" si="348"/>
        <v>49.557566399999999</v>
      </c>
      <c r="V234">
        <f t="shared" si="349"/>
        <v>0.2136102</v>
      </c>
      <c r="W234">
        <f t="shared" si="350"/>
        <v>0</v>
      </c>
      <c r="X234">
        <f t="shared" si="351"/>
        <v>18565.259999999998</v>
      </c>
      <c r="Y234">
        <f t="shared" si="352"/>
        <v>10072.64</v>
      </c>
      <c r="AA234">
        <v>60075934</v>
      </c>
      <c r="AB234">
        <f t="shared" si="353"/>
        <v>106.68</v>
      </c>
      <c r="AC234">
        <f>ROUND((SUM(SmtRes!BQ1184:'SmtRes'!BQ1192)),2)</f>
        <v>48.67</v>
      </c>
      <c r="AD234">
        <f>ROUND((((SUM(SmtRes!BR1184:'SmtRes'!BR1192))-(SUM(SmtRes!BS1184:'SmtRes'!BS1192)))+AE234),2)</f>
        <v>8.31</v>
      </c>
      <c r="AE234">
        <f>ROUND((SUM(SmtRes!BS1184:'SmtRes'!BS1192)),2)</f>
        <v>0.25</v>
      </c>
      <c r="AF234">
        <f>ROUND((SUM(SmtRes!BT1184:'SmtRes'!BT1192)),2)</f>
        <v>49.7</v>
      </c>
      <c r="AG234">
        <f t="shared" si="354"/>
        <v>0</v>
      </c>
      <c r="AH234">
        <f>(SUM(SmtRes!BU1184:'SmtRes'!BU1192))</f>
        <v>6.1363999999999992</v>
      </c>
      <c r="AI234">
        <f>(SUM(SmtRes!BV1184:'SmtRes'!BV1192))</f>
        <v>2.6449999999999998E-2</v>
      </c>
      <c r="AJ234">
        <f t="shared" si="355"/>
        <v>0</v>
      </c>
      <c r="AK234">
        <v>92.537229999999994</v>
      </c>
      <c r="AL234">
        <v>48.671730000000004</v>
      </c>
      <c r="AM234">
        <v>6.2815000000000012</v>
      </c>
      <c r="AN234">
        <v>0.1895</v>
      </c>
      <c r="AO234">
        <v>37.583999999999996</v>
      </c>
      <c r="AP234">
        <v>0</v>
      </c>
      <c r="AQ234">
        <v>4.6399999999999997</v>
      </c>
      <c r="AR234">
        <v>0.02</v>
      </c>
      <c r="AS234">
        <v>0</v>
      </c>
      <c r="AT234">
        <v>94</v>
      </c>
      <c r="AU234">
        <v>51</v>
      </c>
      <c r="AV234">
        <v>1</v>
      </c>
      <c r="AW234">
        <v>1</v>
      </c>
      <c r="AZ234">
        <v>1</v>
      </c>
      <c r="BA234">
        <v>48.96</v>
      </c>
      <c r="BB234">
        <v>14.22</v>
      </c>
      <c r="BC234">
        <v>9.56</v>
      </c>
      <c r="BD234" t="s">
        <v>3</v>
      </c>
      <c r="BE234" t="s">
        <v>3</v>
      </c>
      <c r="BF234" t="s">
        <v>3</v>
      </c>
      <c r="BG234" t="s">
        <v>3</v>
      </c>
      <c r="BH234">
        <v>0</v>
      </c>
      <c r="BI234">
        <v>1</v>
      </c>
      <c r="BJ234" t="s">
        <v>369</v>
      </c>
      <c r="BM234">
        <v>13001</v>
      </c>
      <c r="BN234">
        <v>0</v>
      </c>
      <c r="BO234" t="s">
        <v>17</v>
      </c>
      <c r="BP234">
        <v>1</v>
      </c>
      <c r="BQ234">
        <v>2</v>
      </c>
      <c r="BR234">
        <v>0</v>
      </c>
      <c r="BS234">
        <v>48.96</v>
      </c>
      <c r="BT234">
        <v>1</v>
      </c>
      <c r="BU234">
        <v>1</v>
      </c>
      <c r="BV234">
        <v>1</v>
      </c>
      <c r="BW234">
        <v>1</v>
      </c>
      <c r="BX234">
        <v>1</v>
      </c>
      <c r="BY234" t="s">
        <v>3</v>
      </c>
      <c r="BZ234">
        <v>94</v>
      </c>
      <c r="CA234">
        <v>51</v>
      </c>
      <c r="CB234" t="s">
        <v>3</v>
      </c>
      <c r="CE234">
        <v>0</v>
      </c>
      <c r="CF234">
        <v>0</v>
      </c>
      <c r="CG234">
        <v>0</v>
      </c>
      <c r="CM234">
        <v>0</v>
      </c>
      <c r="CN234" t="s">
        <v>1083</v>
      </c>
      <c r="CO234">
        <v>0</v>
      </c>
      <c r="CP234">
        <f t="shared" si="356"/>
        <v>24363.4</v>
      </c>
      <c r="CQ234">
        <f t="shared" si="357"/>
        <v>465.28520000000003</v>
      </c>
      <c r="CR234">
        <f t="shared" si="358"/>
        <v>118.16820000000001</v>
      </c>
      <c r="CS234">
        <f t="shared" si="359"/>
        <v>12.24</v>
      </c>
      <c r="CT234">
        <f t="shared" si="360"/>
        <v>2433.3120000000004</v>
      </c>
      <c r="CU234">
        <f t="shared" si="361"/>
        <v>0</v>
      </c>
      <c r="CV234">
        <f t="shared" si="362"/>
        <v>6.1363999999999992</v>
      </c>
      <c r="CW234">
        <f t="shared" si="363"/>
        <v>2.6449999999999998E-2</v>
      </c>
      <c r="CX234">
        <f t="shared" si="364"/>
        <v>0</v>
      </c>
      <c r="CY234">
        <f t="shared" si="365"/>
        <v>18565.263199999998</v>
      </c>
      <c r="CZ234">
        <f t="shared" si="366"/>
        <v>10072.6428</v>
      </c>
      <c r="DC234" t="s">
        <v>3</v>
      </c>
      <c r="DD234" t="s">
        <v>3</v>
      </c>
      <c r="DE234" t="s">
        <v>93</v>
      </c>
      <c r="DF234" t="s">
        <v>117</v>
      </c>
      <c r="DG234" t="s">
        <v>117</v>
      </c>
      <c r="DH234" t="s">
        <v>3</v>
      </c>
      <c r="DI234" t="s">
        <v>93</v>
      </c>
      <c r="DJ234" t="s">
        <v>93</v>
      </c>
      <c r="DK234" t="s">
        <v>3</v>
      </c>
      <c r="DL234" t="s">
        <v>3</v>
      </c>
      <c r="DM234" t="s">
        <v>3</v>
      </c>
      <c r="DN234">
        <v>0</v>
      </c>
      <c r="DO234">
        <v>0</v>
      </c>
      <c r="DP234">
        <v>1</v>
      </c>
      <c r="DQ234">
        <v>1</v>
      </c>
      <c r="DU234">
        <v>1005</v>
      </c>
      <c r="DV234" t="s">
        <v>312</v>
      </c>
      <c r="DW234" t="s">
        <v>312</v>
      </c>
      <c r="DX234">
        <v>100</v>
      </c>
      <c r="DZ234" t="s">
        <v>3</v>
      </c>
      <c r="EA234" t="s">
        <v>3</v>
      </c>
      <c r="EB234" t="s">
        <v>3</v>
      </c>
      <c r="EC234" t="s">
        <v>3</v>
      </c>
      <c r="EE234">
        <v>48890731</v>
      </c>
      <c r="EF234">
        <v>2</v>
      </c>
      <c r="EG234" t="s">
        <v>21</v>
      </c>
      <c r="EH234">
        <v>13</v>
      </c>
      <c r="EI234" t="s">
        <v>334</v>
      </c>
      <c r="EJ234">
        <v>1</v>
      </c>
      <c r="EK234">
        <v>13001</v>
      </c>
      <c r="EL234" t="s">
        <v>335</v>
      </c>
      <c r="EM234" t="s">
        <v>336</v>
      </c>
      <c r="EO234" t="s">
        <v>118</v>
      </c>
      <c r="EQ234">
        <v>770</v>
      </c>
      <c r="ER234">
        <v>439.01</v>
      </c>
      <c r="ES234">
        <v>395.14</v>
      </c>
      <c r="ET234">
        <v>6.29</v>
      </c>
      <c r="EU234">
        <v>0.19</v>
      </c>
      <c r="EV234">
        <v>37.58</v>
      </c>
      <c r="EW234">
        <v>4.6399999999999997</v>
      </c>
      <c r="EX234">
        <v>0.02</v>
      </c>
      <c r="EY234">
        <v>0</v>
      </c>
      <c r="FQ234">
        <v>0</v>
      </c>
      <c r="FR234">
        <f t="shared" si="367"/>
        <v>0</v>
      </c>
      <c r="FS234">
        <v>0</v>
      </c>
      <c r="FX234">
        <v>94</v>
      </c>
      <c r="FY234">
        <v>51</v>
      </c>
      <c r="GA234" t="s">
        <v>3</v>
      </c>
      <c r="GD234">
        <v>1</v>
      </c>
      <c r="GF234">
        <v>-509547416</v>
      </c>
      <c r="GG234">
        <v>2</v>
      </c>
      <c r="GH234">
        <v>1</v>
      </c>
      <c r="GI234">
        <v>4</v>
      </c>
      <c r="GJ234">
        <v>0</v>
      </c>
      <c r="GK234">
        <v>0</v>
      </c>
      <c r="GL234">
        <f t="shared" si="368"/>
        <v>0</v>
      </c>
      <c r="GM234">
        <f t="shared" si="369"/>
        <v>53001.3</v>
      </c>
      <c r="GN234">
        <f t="shared" si="370"/>
        <v>53001.3</v>
      </c>
      <c r="GO234">
        <f t="shared" si="371"/>
        <v>0</v>
      </c>
      <c r="GP234">
        <f t="shared" si="372"/>
        <v>0</v>
      </c>
      <c r="GR234">
        <v>0</v>
      </c>
      <c r="GS234">
        <v>3</v>
      </c>
      <c r="GT234">
        <v>0</v>
      </c>
      <c r="GU234" t="s">
        <v>3</v>
      </c>
      <c r="GV234">
        <f t="shared" si="373"/>
        <v>0</v>
      </c>
      <c r="GW234">
        <v>1</v>
      </c>
      <c r="GX234">
        <f t="shared" si="374"/>
        <v>0</v>
      </c>
      <c r="HA234">
        <v>0</v>
      </c>
      <c r="HB234">
        <v>0</v>
      </c>
      <c r="HC234">
        <f t="shared" si="375"/>
        <v>0</v>
      </c>
      <c r="HE234" t="s">
        <v>3</v>
      </c>
      <c r="HF234" t="s">
        <v>3</v>
      </c>
      <c r="HM234" t="s">
        <v>3</v>
      </c>
      <c r="HN234" t="s">
        <v>3</v>
      </c>
      <c r="HO234" t="s">
        <v>3</v>
      </c>
      <c r="HP234" t="s">
        <v>3</v>
      </c>
      <c r="HQ234" t="s">
        <v>3</v>
      </c>
      <c r="IK234">
        <v>0</v>
      </c>
    </row>
    <row r="235" spans="1:245" x14ac:dyDescent="0.2">
      <c r="A235">
        <v>17</v>
      </c>
      <c r="B235">
        <v>1</v>
      </c>
      <c r="E235" t="s">
        <v>613</v>
      </c>
      <c r="F235" t="s">
        <v>355</v>
      </c>
      <c r="G235" t="s">
        <v>371</v>
      </c>
      <c r="H235" t="s">
        <v>225</v>
      </c>
      <c r="I235">
        <v>109.8</v>
      </c>
      <c r="J235">
        <v>0</v>
      </c>
      <c r="K235">
        <v>109.8</v>
      </c>
      <c r="O235">
        <f t="shared" si="342"/>
        <v>43918.95</v>
      </c>
      <c r="P235">
        <f t="shared" si="343"/>
        <v>43918.95</v>
      </c>
      <c r="Q235">
        <f t="shared" si="344"/>
        <v>0</v>
      </c>
      <c r="R235">
        <f t="shared" si="345"/>
        <v>0</v>
      </c>
      <c r="S235">
        <f t="shared" si="346"/>
        <v>0</v>
      </c>
      <c r="T235">
        <f t="shared" si="347"/>
        <v>0</v>
      </c>
      <c r="U235">
        <f t="shared" si="348"/>
        <v>0</v>
      </c>
      <c r="V235">
        <f t="shared" si="349"/>
        <v>0</v>
      </c>
      <c r="W235">
        <f t="shared" si="350"/>
        <v>0</v>
      </c>
      <c r="X235">
        <f t="shared" si="351"/>
        <v>0</v>
      </c>
      <c r="Y235">
        <f t="shared" si="352"/>
        <v>0</v>
      </c>
      <c r="AA235">
        <v>60075934</v>
      </c>
      <c r="AB235">
        <f t="shared" si="353"/>
        <v>41.84</v>
      </c>
      <c r="AC235">
        <f>ROUND((ES235),2)</f>
        <v>41.84</v>
      </c>
      <c r="AD235">
        <f>ROUND((((ET235)-(EU235))+AE235),2)</f>
        <v>0</v>
      </c>
      <c r="AE235">
        <f>ROUND((EU235),2)</f>
        <v>0</v>
      </c>
      <c r="AF235">
        <f>ROUND((EV235),2)</f>
        <v>0</v>
      </c>
      <c r="AG235">
        <f t="shared" si="354"/>
        <v>0</v>
      </c>
      <c r="AH235">
        <f>(EW235)</f>
        <v>0</v>
      </c>
      <c r="AI235">
        <f>(EX235)</f>
        <v>0</v>
      </c>
      <c r="AJ235">
        <f t="shared" si="355"/>
        <v>0</v>
      </c>
      <c r="AK235">
        <v>41.84</v>
      </c>
      <c r="AL235">
        <v>41.84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1</v>
      </c>
      <c r="AW235">
        <v>1</v>
      </c>
      <c r="AZ235">
        <v>1</v>
      </c>
      <c r="BA235">
        <v>1</v>
      </c>
      <c r="BB235">
        <v>1</v>
      </c>
      <c r="BC235">
        <v>9.56</v>
      </c>
      <c r="BD235" t="s">
        <v>3</v>
      </c>
      <c r="BE235" t="s">
        <v>3</v>
      </c>
      <c r="BF235" t="s">
        <v>3</v>
      </c>
      <c r="BG235" t="s">
        <v>3</v>
      </c>
      <c r="BH235">
        <v>3</v>
      </c>
      <c r="BI235">
        <v>1</v>
      </c>
      <c r="BJ235" t="s">
        <v>357</v>
      </c>
      <c r="BM235">
        <v>500001</v>
      </c>
      <c r="BN235">
        <v>0</v>
      </c>
      <c r="BO235" t="s">
        <v>17</v>
      </c>
      <c r="BP235">
        <v>1</v>
      </c>
      <c r="BQ235">
        <v>26</v>
      </c>
      <c r="BR235">
        <v>0</v>
      </c>
      <c r="BS235">
        <v>1</v>
      </c>
      <c r="BT235">
        <v>1</v>
      </c>
      <c r="BU235">
        <v>1</v>
      </c>
      <c r="BV235">
        <v>1</v>
      </c>
      <c r="BW235">
        <v>1</v>
      </c>
      <c r="BX235">
        <v>1</v>
      </c>
      <c r="BY235" t="s">
        <v>3</v>
      </c>
      <c r="BZ235">
        <v>0</v>
      </c>
      <c r="CA235">
        <v>0</v>
      </c>
      <c r="CB235" t="s">
        <v>3</v>
      </c>
      <c r="CE235">
        <v>0</v>
      </c>
      <c r="CF235">
        <v>0</v>
      </c>
      <c r="CG235">
        <v>0</v>
      </c>
      <c r="CM235">
        <v>0</v>
      </c>
      <c r="CN235" t="s">
        <v>3</v>
      </c>
      <c r="CO235">
        <v>0</v>
      </c>
      <c r="CP235">
        <f t="shared" si="356"/>
        <v>43918.95</v>
      </c>
      <c r="CQ235">
        <f t="shared" si="357"/>
        <v>399.99040000000008</v>
      </c>
      <c r="CR235">
        <f t="shared" si="358"/>
        <v>0</v>
      </c>
      <c r="CS235">
        <f t="shared" si="359"/>
        <v>0</v>
      </c>
      <c r="CT235">
        <f t="shared" si="360"/>
        <v>0</v>
      </c>
      <c r="CU235">
        <f t="shared" si="361"/>
        <v>0</v>
      </c>
      <c r="CV235">
        <f t="shared" si="362"/>
        <v>0</v>
      </c>
      <c r="CW235">
        <f t="shared" si="363"/>
        <v>0</v>
      </c>
      <c r="CX235">
        <f t="shared" si="364"/>
        <v>0</v>
      </c>
      <c r="CY235">
        <f t="shared" si="365"/>
        <v>0</v>
      </c>
      <c r="CZ235">
        <f t="shared" si="366"/>
        <v>0</v>
      </c>
      <c r="DC235" t="s">
        <v>3</v>
      </c>
      <c r="DD235" t="s">
        <v>3</v>
      </c>
      <c r="DE235" t="s">
        <v>3</v>
      </c>
      <c r="DF235" t="s">
        <v>3</v>
      </c>
      <c r="DG235" t="s">
        <v>3</v>
      </c>
      <c r="DH235" t="s">
        <v>3</v>
      </c>
      <c r="DI235" t="s">
        <v>3</v>
      </c>
      <c r="DJ235" t="s">
        <v>3</v>
      </c>
      <c r="DK235" t="s">
        <v>3</v>
      </c>
      <c r="DL235" t="s">
        <v>3</v>
      </c>
      <c r="DM235" t="s">
        <v>3</v>
      </c>
      <c r="DN235">
        <v>0</v>
      </c>
      <c r="DO235">
        <v>0</v>
      </c>
      <c r="DP235">
        <v>1</v>
      </c>
      <c r="DQ235">
        <v>1</v>
      </c>
      <c r="DU235">
        <v>1009</v>
      </c>
      <c r="DV235" t="s">
        <v>225</v>
      </c>
      <c r="DW235" t="s">
        <v>225</v>
      </c>
      <c r="DX235">
        <v>1</v>
      </c>
      <c r="DZ235" t="s">
        <v>3</v>
      </c>
      <c r="EA235" t="s">
        <v>3</v>
      </c>
      <c r="EB235" t="s">
        <v>3</v>
      </c>
      <c r="EC235" t="s">
        <v>3</v>
      </c>
      <c r="EE235">
        <v>48890661</v>
      </c>
      <c r="EF235">
        <v>26</v>
      </c>
      <c r="EG235" t="s">
        <v>45</v>
      </c>
      <c r="EH235">
        <v>0</v>
      </c>
      <c r="EI235" t="s">
        <v>3</v>
      </c>
      <c r="EJ235">
        <v>1</v>
      </c>
      <c r="EK235">
        <v>500001</v>
      </c>
      <c r="EL235" t="s">
        <v>124</v>
      </c>
      <c r="EM235" t="s">
        <v>125</v>
      </c>
      <c r="EO235" t="s">
        <v>3</v>
      </c>
      <c r="EQ235">
        <v>0</v>
      </c>
      <c r="ER235">
        <v>41.84</v>
      </c>
      <c r="ES235">
        <v>41.84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5</v>
      </c>
      <c r="FC235">
        <v>0</v>
      </c>
      <c r="FD235">
        <v>18</v>
      </c>
      <c r="FF235">
        <v>400</v>
      </c>
      <c r="FQ235">
        <v>0</v>
      </c>
      <c r="FR235">
        <f t="shared" si="367"/>
        <v>0</v>
      </c>
      <c r="FS235">
        <v>0</v>
      </c>
      <c r="FX235">
        <v>0</v>
      </c>
      <c r="FY235">
        <v>0</v>
      </c>
      <c r="GA235" t="s">
        <v>372</v>
      </c>
      <c r="GD235">
        <v>1</v>
      </c>
      <c r="GF235">
        <v>1386354809</v>
      </c>
      <c r="GG235">
        <v>2</v>
      </c>
      <c r="GH235">
        <v>3</v>
      </c>
      <c r="GI235">
        <v>4</v>
      </c>
      <c r="GJ235">
        <v>0</v>
      </c>
      <c r="GK235">
        <v>0</v>
      </c>
      <c r="GL235">
        <f t="shared" si="368"/>
        <v>0</v>
      </c>
      <c r="GM235">
        <f t="shared" si="369"/>
        <v>43918.95</v>
      </c>
      <c r="GN235">
        <f t="shared" si="370"/>
        <v>43918.95</v>
      </c>
      <c r="GO235">
        <f t="shared" si="371"/>
        <v>0</v>
      </c>
      <c r="GP235">
        <f t="shared" si="372"/>
        <v>0</v>
      </c>
      <c r="GR235">
        <v>1</v>
      </c>
      <c r="GS235">
        <v>1</v>
      </c>
      <c r="GT235">
        <v>0</v>
      </c>
      <c r="GU235" t="s">
        <v>3</v>
      </c>
      <c r="GV235">
        <f t="shared" si="373"/>
        <v>0</v>
      </c>
      <c r="GW235">
        <v>1</v>
      </c>
      <c r="GX235">
        <f t="shared" si="374"/>
        <v>0</v>
      </c>
      <c r="HA235">
        <v>0</v>
      </c>
      <c r="HB235">
        <v>0</v>
      </c>
      <c r="HC235">
        <f t="shared" si="375"/>
        <v>0</v>
      </c>
      <c r="HE235" t="s">
        <v>127</v>
      </c>
      <c r="HF235" t="s">
        <v>127</v>
      </c>
      <c r="HM235" t="s">
        <v>3</v>
      </c>
      <c r="HN235" t="s">
        <v>3</v>
      </c>
      <c r="HO235" t="s">
        <v>3</v>
      </c>
      <c r="HP235" t="s">
        <v>3</v>
      </c>
      <c r="HQ235" t="s">
        <v>3</v>
      </c>
      <c r="IK235">
        <v>0</v>
      </c>
    </row>
    <row r="236" spans="1:245" x14ac:dyDescent="0.2">
      <c r="A236">
        <v>17</v>
      </c>
      <c r="B236">
        <v>1</v>
      </c>
      <c r="E236" t="s">
        <v>614</v>
      </c>
      <c r="F236" t="s">
        <v>360</v>
      </c>
      <c r="G236" t="s">
        <v>361</v>
      </c>
      <c r="H236" t="s">
        <v>362</v>
      </c>
      <c r="I236">
        <v>10.98</v>
      </c>
      <c r="J236">
        <v>0</v>
      </c>
      <c r="K236">
        <v>10.98</v>
      </c>
      <c r="O236">
        <f t="shared" si="342"/>
        <v>1317.36</v>
      </c>
      <c r="P236">
        <f t="shared" si="343"/>
        <v>1317.36</v>
      </c>
      <c r="Q236">
        <f t="shared" si="344"/>
        <v>0</v>
      </c>
      <c r="R236">
        <f t="shared" si="345"/>
        <v>0</v>
      </c>
      <c r="S236">
        <f t="shared" si="346"/>
        <v>0</v>
      </c>
      <c r="T236">
        <f t="shared" si="347"/>
        <v>0</v>
      </c>
      <c r="U236">
        <f t="shared" si="348"/>
        <v>0</v>
      </c>
      <c r="V236">
        <f t="shared" si="349"/>
        <v>0</v>
      </c>
      <c r="W236">
        <f t="shared" si="350"/>
        <v>0</v>
      </c>
      <c r="X236">
        <f t="shared" si="351"/>
        <v>0</v>
      </c>
      <c r="Y236">
        <f t="shared" si="352"/>
        <v>0</v>
      </c>
      <c r="AA236">
        <v>60075934</v>
      </c>
      <c r="AB236">
        <f t="shared" si="353"/>
        <v>12.55</v>
      </c>
      <c r="AC236">
        <f>ROUND((ES236),2)</f>
        <v>12.55</v>
      </c>
      <c r="AD236">
        <f>ROUND((((ET236)-(EU236))+AE236),2)</f>
        <v>0</v>
      </c>
      <c r="AE236">
        <f>ROUND((EU236),2)</f>
        <v>0</v>
      </c>
      <c r="AF236">
        <f>ROUND((EV236),2)</f>
        <v>0</v>
      </c>
      <c r="AG236">
        <f t="shared" si="354"/>
        <v>0</v>
      </c>
      <c r="AH236">
        <f>(EW236)</f>
        <v>0</v>
      </c>
      <c r="AI236">
        <f>(EX236)</f>
        <v>0</v>
      </c>
      <c r="AJ236">
        <f t="shared" si="355"/>
        <v>0</v>
      </c>
      <c r="AK236">
        <v>12.55</v>
      </c>
      <c r="AL236">
        <v>12.55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1</v>
      </c>
      <c r="AW236">
        <v>1</v>
      </c>
      <c r="AZ236">
        <v>1</v>
      </c>
      <c r="BA236">
        <v>1</v>
      </c>
      <c r="BB236">
        <v>1</v>
      </c>
      <c r="BC236">
        <v>9.56</v>
      </c>
      <c r="BD236" t="s">
        <v>3</v>
      </c>
      <c r="BE236" t="s">
        <v>3</v>
      </c>
      <c r="BF236" t="s">
        <v>3</v>
      </c>
      <c r="BG236" t="s">
        <v>3</v>
      </c>
      <c r="BH236">
        <v>3</v>
      </c>
      <c r="BI236">
        <v>1</v>
      </c>
      <c r="BJ236" t="s">
        <v>363</v>
      </c>
      <c r="BM236">
        <v>500001</v>
      </c>
      <c r="BN236">
        <v>0</v>
      </c>
      <c r="BO236" t="s">
        <v>17</v>
      </c>
      <c r="BP236">
        <v>1</v>
      </c>
      <c r="BQ236">
        <v>8</v>
      </c>
      <c r="BR236">
        <v>0</v>
      </c>
      <c r="BS236">
        <v>1</v>
      </c>
      <c r="BT236">
        <v>1</v>
      </c>
      <c r="BU236">
        <v>1</v>
      </c>
      <c r="BV236">
        <v>1</v>
      </c>
      <c r="BW236">
        <v>1</v>
      </c>
      <c r="BX236">
        <v>1</v>
      </c>
      <c r="BY236" t="s">
        <v>3</v>
      </c>
      <c r="BZ236">
        <v>0</v>
      </c>
      <c r="CA236">
        <v>0</v>
      </c>
      <c r="CB236" t="s">
        <v>3</v>
      </c>
      <c r="CE236">
        <v>0</v>
      </c>
      <c r="CF236">
        <v>0</v>
      </c>
      <c r="CG236">
        <v>0</v>
      </c>
      <c r="CM236">
        <v>0</v>
      </c>
      <c r="CN236" t="s">
        <v>3</v>
      </c>
      <c r="CO236">
        <v>0</v>
      </c>
      <c r="CP236">
        <f t="shared" si="356"/>
        <v>1317.36</v>
      </c>
      <c r="CQ236">
        <f t="shared" si="357"/>
        <v>119.97800000000001</v>
      </c>
      <c r="CR236">
        <f t="shared" si="358"/>
        <v>0</v>
      </c>
      <c r="CS236">
        <f t="shared" si="359"/>
        <v>0</v>
      </c>
      <c r="CT236">
        <f t="shared" si="360"/>
        <v>0</v>
      </c>
      <c r="CU236">
        <f t="shared" si="361"/>
        <v>0</v>
      </c>
      <c r="CV236">
        <f t="shared" si="362"/>
        <v>0</v>
      </c>
      <c r="CW236">
        <f t="shared" si="363"/>
        <v>0</v>
      </c>
      <c r="CX236">
        <f t="shared" si="364"/>
        <v>0</v>
      </c>
      <c r="CY236">
        <f t="shared" si="365"/>
        <v>0</v>
      </c>
      <c r="CZ236">
        <f t="shared" si="366"/>
        <v>0</v>
      </c>
      <c r="DC236" t="s">
        <v>3</v>
      </c>
      <c r="DD236" t="s">
        <v>3</v>
      </c>
      <c r="DE236" t="s">
        <v>3</v>
      </c>
      <c r="DF236" t="s">
        <v>3</v>
      </c>
      <c r="DG236" t="s">
        <v>3</v>
      </c>
      <c r="DH236" t="s">
        <v>3</v>
      </c>
      <c r="DI236" t="s">
        <v>3</v>
      </c>
      <c r="DJ236" t="s">
        <v>3</v>
      </c>
      <c r="DK236" t="s">
        <v>3</v>
      </c>
      <c r="DL236" t="s">
        <v>3</v>
      </c>
      <c r="DM236" t="s">
        <v>3</v>
      </c>
      <c r="DN236">
        <v>0</v>
      </c>
      <c r="DO236">
        <v>0</v>
      </c>
      <c r="DP236">
        <v>1</v>
      </c>
      <c r="DQ236">
        <v>1</v>
      </c>
      <c r="DU236">
        <v>1002</v>
      </c>
      <c r="DV236" t="s">
        <v>362</v>
      </c>
      <c r="DW236" t="s">
        <v>362</v>
      </c>
      <c r="DX236">
        <v>1</v>
      </c>
      <c r="DZ236" t="s">
        <v>3</v>
      </c>
      <c r="EA236" t="s">
        <v>3</v>
      </c>
      <c r="EB236" t="s">
        <v>3</v>
      </c>
      <c r="EC236" t="s">
        <v>3</v>
      </c>
      <c r="EE236">
        <v>48890661</v>
      </c>
      <c r="EF236">
        <v>8</v>
      </c>
      <c r="EG236" t="s">
        <v>364</v>
      </c>
      <c r="EH236">
        <v>0</v>
      </c>
      <c r="EI236" t="s">
        <v>3</v>
      </c>
      <c r="EJ236">
        <v>1</v>
      </c>
      <c r="EK236">
        <v>500001</v>
      </c>
      <c r="EL236" t="s">
        <v>124</v>
      </c>
      <c r="EM236" t="s">
        <v>125</v>
      </c>
      <c r="EO236" t="s">
        <v>3</v>
      </c>
      <c r="EQ236">
        <v>0</v>
      </c>
      <c r="ER236">
        <v>12.55</v>
      </c>
      <c r="ES236">
        <v>12.55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5</v>
      </c>
      <c r="FC236">
        <v>0</v>
      </c>
      <c r="FD236">
        <v>18</v>
      </c>
      <c r="FF236">
        <v>120</v>
      </c>
      <c r="FQ236">
        <v>0</v>
      </c>
      <c r="FR236">
        <f t="shared" si="367"/>
        <v>0</v>
      </c>
      <c r="FS236">
        <v>0</v>
      </c>
      <c r="FX236">
        <v>0</v>
      </c>
      <c r="FY236">
        <v>0</v>
      </c>
      <c r="GA236" t="s">
        <v>365</v>
      </c>
      <c r="GD236">
        <v>1</v>
      </c>
      <c r="GF236">
        <v>-473816659</v>
      </c>
      <c r="GG236">
        <v>2</v>
      </c>
      <c r="GH236">
        <v>3</v>
      </c>
      <c r="GI236">
        <v>4</v>
      </c>
      <c r="GJ236">
        <v>0</v>
      </c>
      <c r="GK236">
        <v>0</v>
      </c>
      <c r="GL236">
        <f t="shared" si="368"/>
        <v>0</v>
      </c>
      <c r="GM236">
        <f t="shared" si="369"/>
        <v>1317.36</v>
      </c>
      <c r="GN236">
        <f t="shared" si="370"/>
        <v>1317.36</v>
      </c>
      <c r="GO236">
        <f t="shared" si="371"/>
        <v>0</v>
      </c>
      <c r="GP236">
        <f t="shared" si="372"/>
        <v>0</v>
      </c>
      <c r="GR236">
        <v>1</v>
      </c>
      <c r="GS236">
        <v>1</v>
      </c>
      <c r="GT236">
        <v>0</v>
      </c>
      <c r="GU236" t="s">
        <v>3</v>
      </c>
      <c r="GV236">
        <f t="shared" si="373"/>
        <v>0</v>
      </c>
      <c r="GW236">
        <v>1</v>
      </c>
      <c r="GX236">
        <f t="shared" si="374"/>
        <v>0</v>
      </c>
      <c r="HA236">
        <v>0</v>
      </c>
      <c r="HB236">
        <v>0</v>
      </c>
      <c r="HC236">
        <f t="shared" si="375"/>
        <v>0</v>
      </c>
      <c r="HE236" t="s">
        <v>127</v>
      </c>
      <c r="HF236" t="s">
        <v>127</v>
      </c>
      <c r="HM236" t="s">
        <v>3</v>
      </c>
      <c r="HN236" t="s">
        <v>3</v>
      </c>
      <c r="HO236" t="s">
        <v>3</v>
      </c>
      <c r="HP236" t="s">
        <v>3</v>
      </c>
      <c r="HQ236" t="s">
        <v>3</v>
      </c>
      <c r="IK236">
        <v>0</v>
      </c>
    </row>
    <row r="237" spans="1:245" x14ac:dyDescent="0.2">
      <c r="A237">
        <v>17</v>
      </c>
      <c r="B237">
        <v>1</v>
      </c>
      <c r="C237">
        <f>ROW(SmtRes!A1198)</f>
        <v>1198</v>
      </c>
      <c r="D237">
        <f>ROW(EtalonRes!A1198)</f>
        <v>1198</v>
      </c>
      <c r="E237" t="s">
        <v>615</v>
      </c>
      <c r="F237" t="s">
        <v>616</v>
      </c>
      <c r="G237" t="s">
        <v>617</v>
      </c>
      <c r="H237" t="s">
        <v>312</v>
      </c>
      <c r="I237">
        <f>ROUND(180/100,9)</f>
        <v>1.8</v>
      </c>
      <c r="J237">
        <v>0</v>
      </c>
      <c r="K237">
        <f>ROUND(180/100,9)</f>
        <v>1.8</v>
      </c>
      <c r="O237">
        <f t="shared" si="342"/>
        <v>45885.74</v>
      </c>
      <c r="P237">
        <f t="shared" si="343"/>
        <v>2679.11</v>
      </c>
      <c r="Q237">
        <f t="shared" si="344"/>
        <v>208.1</v>
      </c>
      <c r="R237">
        <f t="shared" si="345"/>
        <v>90.77</v>
      </c>
      <c r="S237">
        <f t="shared" si="346"/>
        <v>42998.53</v>
      </c>
      <c r="T237">
        <f t="shared" si="347"/>
        <v>0</v>
      </c>
      <c r="U237">
        <f t="shared" si="348"/>
        <v>103.55175</v>
      </c>
      <c r="V237">
        <f t="shared" si="349"/>
        <v>0.16663499999999998</v>
      </c>
      <c r="W237">
        <f t="shared" si="350"/>
        <v>0</v>
      </c>
      <c r="X237">
        <f t="shared" si="351"/>
        <v>47398.23</v>
      </c>
      <c r="Y237">
        <f t="shared" si="352"/>
        <v>29731.62</v>
      </c>
      <c r="AA237">
        <v>60075934</v>
      </c>
      <c r="AB237">
        <f t="shared" si="353"/>
        <v>651.73</v>
      </c>
      <c r="AC237">
        <f>ROUND((ES237),2)</f>
        <v>155.69</v>
      </c>
      <c r="AD237">
        <f>ROUND((((((ET237*1.15)*1.15))-(((EU237*1.15)*1.15)))+AE237),2)</f>
        <v>8.1300000000000008</v>
      </c>
      <c r="AE237">
        <f>ROUND(((((EU237*1.15)*1.1)*1.15)),2)</f>
        <v>1.03</v>
      </c>
      <c r="AF237">
        <f>ROUND(((((EV237*1.15)*1.1)*1.15)),2)</f>
        <v>487.91</v>
      </c>
      <c r="AG237">
        <f t="shared" si="354"/>
        <v>0</v>
      </c>
      <c r="AH237">
        <f>(((EW237*1.15)*1.15))</f>
        <v>57.528749999999995</v>
      </c>
      <c r="AI237">
        <f>(((EX237*1.15)*1.15))</f>
        <v>9.2574999999999991E-2</v>
      </c>
      <c r="AJ237">
        <f t="shared" si="355"/>
        <v>0</v>
      </c>
      <c r="AK237">
        <v>497.16</v>
      </c>
      <c r="AL237">
        <v>155.69</v>
      </c>
      <c r="AM237">
        <v>6.08</v>
      </c>
      <c r="AN237">
        <v>0.71</v>
      </c>
      <c r="AO237">
        <v>335.39</v>
      </c>
      <c r="AP237">
        <v>0</v>
      </c>
      <c r="AQ237">
        <v>43.5</v>
      </c>
      <c r="AR237">
        <v>7.0000000000000007E-2</v>
      </c>
      <c r="AS237">
        <v>0</v>
      </c>
      <c r="AT237">
        <v>110</v>
      </c>
      <c r="AU237">
        <v>69</v>
      </c>
      <c r="AV237">
        <v>1</v>
      </c>
      <c r="AW237">
        <v>1</v>
      </c>
      <c r="AZ237">
        <v>1</v>
      </c>
      <c r="BA237">
        <v>48.96</v>
      </c>
      <c r="BB237">
        <v>14.22</v>
      </c>
      <c r="BC237">
        <v>9.56</v>
      </c>
      <c r="BD237" t="s">
        <v>3</v>
      </c>
      <c r="BE237" t="s">
        <v>3</v>
      </c>
      <c r="BF237" t="s">
        <v>3</v>
      </c>
      <c r="BG237" t="s">
        <v>3</v>
      </c>
      <c r="BH237">
        <v>0</v>
      </c>
      <c r="BI237">
        <v>1</v>
      </c>
      <c r="BJ237" t="s">
        <v>618</v>
      </c>
      <c r="BM237">
        <v>8001</v>
      </c>
      <c r="BN237">
        <v>0</v>
      </c>
      <c r="BO237" t="s">
        <v>17</v>
      </c>
      <c r="BP237">
        <v>1</v>
      </c>
      <c r="BQ237">
        <v>26</v>
      </c>
      <c r="BR237">
        <v>0</v>
      </c>
      <c r="BS237">
        <v>48.96</v>
      </c>
      <c r="BT237">
        <v>1</v>
      </c>
      <c r="BU237">
        <v>1</v>
      </c>
      <c r="BV237">
        <v>1</v>
      </c>
      <c r="BW237">
        <v>1</v>
      </c>
      <c r="BX237">
        <v>1</v>
      </c>
      <c r="BY237" t="s">
        <v>3</v>
      </c>
      <c r="BZ237">
        <v>110</v>
      </c>
      <c r="CA237">
        <v>69</v>
      </c>
      <c r="CB237" t="s">
        <v>3</v>
      </c>
      <c r="CE237">
        <v>0</v>
      </c>
      <c r="CF237">
        <v>0</v>
      </c>
      <c r="CG237">
        <v>0</v>
      </c>
      <c r="CM237">
        <v>0</v>
      </c>
      <c r="CN237" t="s">
        <v>1083</v>
      </c>
      <c r="CO237">
        <v>0</v>
      </c>
      <c r="CP237">
        <f t="shared" si="356"/>
        <v>45885.74</v>
      </c>
      <c r="CQ237">
        <f t="shared" si="357"/>
        <v>1488.3964000000001</v>
      </c>
      <c r="CR237">
        <f t="shared" si="358"/>
        <v>115.60860000000001</v>
      </c>
      <c r="CS237">
        <f t="shared" si="359"/>
        <v>50.428800000000003</v>
      </c>
      <c r="CT237">
        <f t="shared" si="360"/>
        <v>23888.073600000003</v>
      </c>
      <c r="CU237">
        <f t="shared" si="361"/>
        <v>0</v>
      </c>
      <c r="CV237">
        <f t="shared" si="362"/>
        <v>57.528749999999995</v>
      </c>
      <c r="CW237">
        <f t="shared" si="363"/>
        <v>9.2574999999999991E-2</v>
      </c>
      <c r="CX237">
        <f t="shared" si="364"/>
        <v>0</v>
      </c>
      <c r="CY237">
        <f t="shared" si="365"/>
        <v>47398.229999999989</v>
      </c>
      <c r="CZ237">
        <f t="shared" si="366"/>
        <v>29731.616999999998</v>
      </c>
      <c r="DC237" t="s">
        <v>3</v>
      </c>
      <c r="DD237" t="s">
        <v>3</v>
      </c>
      <c r="DE237" t="s">
        <v>93</v>
      </c>
      <c r="DF237" t="s">
        <v>117</v>
      </c>
      <c r="DG237" t="s">
        <v>117</v>
      </c>
      <c r="DH237" t="s">
        <v>3</v>
      </c>
      <c r="DI237" t="s">
        <v>93</v>
      </c>
      <c r="DJ237" t="s">
        <v>93</v>
      </c>
      <c r="DK237" t="s">
        <v>3</v>
      </c>
      <c r="DL237" t="s">
        <v>3</v>
      </c>
      <c r="DM237" t="s">
        <v>3</v>
      </c>
      <c r="DN237">
        <v>0</v>
      </c>
      <c r="DO237">
        <v>0</v>
      </c>
      <c r="DP237">
        <v>1</v>
      </c>
      <c r="DQ237">
        <v>1</v>
      </c>
      <c r="DU237">
        <v>1005</v>
      </c>
      <c r="DV237" t="s">
        <v>312</v>
      </c>
      <c r="DW237" t="s">
        <v>312</v>
      </c>
      <c r="DX237">
        <v>100</v>
      </c>
      <c r="DZ237" t="s">
        <v>3</v>
      </c>
      <c r="EA237" t="s">
        <v>3</v>
      </c>
      <c r="EB237" t="s">
        <v>3</v>
      </c>
      <c r="EC237" t="s">
        <v>3</v>
      </c>
      <c r="EE237">
        <v>48890726</v>
      </c>
      <c r="EF237">
        <v>26</v>
      </c>
      <c r="EG237" t="s">
        <v>45</v>
      </c>
      <c r="EH237">
        <v>8</v>
      </c>
      <c r="EI237" t="s">
        <v>619</v>
      </c>
      <c r="EJ237">
        <v>1</v>
      </c>
      <c r="EK237">
        <v>8001</v>
      </c>
      <c r="EL237" t="s">
        <v>619</v>
      </c>
      <c r="EM237" t="s">
        <v>620</v>
      </c>
      <c r="EO237" t="s">
        <v>118</v>
      </c>
      <c r="EQ237">
        <v>768</v>
      </c>
      <c r="ER237">
        <v>497.16</v>
      </c>
      <c r="ES237">
        <v>155.69</v>
      </c>
      <c r="ET237">
        <v>6.08</v>
      </c>
      <c r="EU237">
        <v>0.71</v>
      </c>
      <c r="EV237">
        <v>335.39</v>
      </c>
      <c r="EW237">
        <v>43.5</v>
      </c>
      <c r="EX237">
        <v>7.0000000000000007E-2</v>
      </c>
      <c r="EY237">
        <v>0</v>
      </c>
      <c r="FQ237">
        <v>0</v>
      </c>
      <c r="FR237">
        <f t="shared" si="367"/>
        <v>0</v>
      </c>
      <c r="FS237">
        <v>0</v>
      </c>
      <c r="FX237">
        <v>110</v>
      </c>
      <c r="FY237">
        <v>69</v>
      </c>
      <c r="GA237" t="s">
        <v>3</v>
      </c>
      <c r="GD237">
        <v>1</v>
      </c>
      <c r="GF237">
        <v>551920627</v>
      </c>
      <c r="GG237">
        <v>2</v>
      </c>
      <c r="GH237">
        <v>1</v>
      </c>
      <c r="GI237">
        <v>4</v>
      </c>
      <c r="GJ237">
        <v>0</v>
      </c>
      <c r="GK237">
        <v>0</v>
      </c>
      <c r="GL237">
        <f t="shared" si="368"/>
        <v>0</v>
      </c>
      <c r="GM237">
        <f t="shared" si="369"/>
        <v>123015.59</v>
      </c>
      <c r="GN237">
        <f t="shared" si="370"/>
        <v>123015.59</v>
      </c>
      <c r="GO237">
        <f t="shared" si="371"/>
        <v>0</v>
      </c>
      <c r="GP237">
        <f t="shared" si="372"/>
        <v>0</v>
      </c>
      <c r="GR237">
        <v>0</v>
      </c>
      <c r="GS237">
        <v>3</v>
      </c>
      <c r="GT237">
        <v>0</v>
      </c>
      <c r="GU237" t="s">
        <v>3</v>
      </c>
      <c r="GV237">
        <f t="shared" si="373"/>
        <v>0</v>
      </c>
      <c r="GW237">
        <v>1</v>
      </c>
      <c r="GX237">
        <f t="shared" si="374"/>
        <v>0</v>
      </c>
      <c r="HA237">
        <v>0</v>
      </c>
      <c r="HB237">
        <v>0</v>
      </c>
      <c r="HC237">
        <f t="shared" si="375"/>
        <v>0</v>
      </c>
      <c r="HE237" t="s">
        <v>3</v>
      </c>
      <c r="HF237" t="s">
        <v>3</v>
      </c>
      <c r="HM237" t="s">
        <v>3</v>
      </c>
      <c r="HN237" t="s">
        <v>3</v>
      </c>
      <c r="HO237" t="s">
        <v>3</v>
      </c>
      <c r="HP237" t="s">
        <v>3</v>
      </c>
      <c r="HQ237" t="s">
        <v>3</v>
      </c>
      <c r="IK237">
        <v>0</v>
      </c>
    </row>
    <row r="239" spans="1:245" x14ac:dyDescent="0.2">
      <c r="A239" s="2">
        <v>51</v>
      </c>
      <c r="B239" s="2">
        <f>B20</f>
        <v>1</v>
      </c>
      <c r="C239" s="2">
        <f>A20</f>
        <v>3</v>
      </c>
      <c r="D239" s="2">
        <f>ROW(A20)</f>
        <v>20</v>
      </c>
      <c r="E239" s="2"/>
      <c r="F239" s="2" t="str">
        <f>IF(F20&lt;&gt;"",F20,"")</f>
        <v>Новая локальная смета</v>
      </c>
      <c r="G239" s="2" t="str">
        <f>IF(G20&lt;&gt;"",G20,"")</f>
        <v>Новая локальная смета</v>
      </c>
      <c r="H239" s="2">
        <v>0</v>
      </c>
      <c r="I239" s="2"/>
      <c r="J239" s="2"/>
      <c r="K239" s="2"/>
      <c r="L239" s="2"/>
      <c r="M239" s="2"/>
      <c r="N239" s="2"/>
      <c r="O239" s="2">
        <f t="shared" ref="O239:T239" si="376">ROUND(AB239,2)</f>
        <v>35809164</v>
      </c>
      <c r="P239" s="2">
        <f t="shared" si="376"/>
        <v>28263517.949999999</v>
      </c>
      <c r="Q239" s="2">
        <f t="shared" si="376"/>
        <v>3700672.73</v>
      </c>
      <c r="R239" s="2">
        <f t="shared" si="376"/>
        <v>1227354.3799999999</v>
      </c>
      <c r="S239" s="2">
        <f t="shared" si="376"/>
        <v>3844973.32</v>
      </c>
      <c r="T239" s="2">
        <f t="shared" si="376"/>
        <v>0</v>
      </c>
      <c r="U239" s="2">
        <f>AH239</f>
        <v>8629.4238918907486</v>
      </c>
      <c r="V239" s="2">
        <f>AI239</f>
        <v>2099.5798680107496</v>
      </c>
      <c r="W239" s="2">
        <f>ROUND(AJ239,2)</f>
        <v>0</v>
      </c>
      <c r="X239" s="2">
        <f>ROUND(AK239,2)</f>
        <v>4656788.45</v>
      </c>
      <c r="Y239" s="2">
        <f>ROUND(AL239,2)</f>
        <v>2580304.98</v>
      </c>
      <c r="Z239" s="2"/>
      <c r="AA239" s="2"/>
      <c r="AB239" s="2">
        <f>ROUND(SUMIF(AA24:AA237,"=60075934",O24:O237),2)</f>
        <v>35809164</v>
      </c>
      <c r="AC239" s="2">
        <f>ROUND(SUMIF(AA24:AA237,"=60075934",P24:P237),2)</f>
        <v>28263517.949999999</v>
      </c>
      <c r="AD239" s="2">
        <f>ROUND(SUMIF(AA24:AA237,"=60075934",Q24:Q237),2)</f>
        <v>3700672.73</v>
      </c>
      <c r="AE239" s="2">
        <f>ROUND(SUMIF(AA24:AA237,"=60075934",R24:R237),2)</f>
        <v>1227354.3799999999</v>
      </c>
      <c r="AF239" s="2">
        <f>ROUND(SUMIF(AA24:AA237,"=60075934",S24:S237),2)</f>
        <v>3844973.32</v>
      </c>
      <c r="AG239" s="2">
        <f>ROUND(SUMIF(AA24:AA237,"=60075934",T24:T237),2)</f>
        <v>0</v>
      </c>
      <c r="AH239" s="2">
        <f>SUMIF(AA24:AA237,"=60075934",U24:U237)</f>
        <v>8629.4238918907486</v>
      </c>
      <c r="AI239" s="2">
        <f>SUMIF(AA24:AA237,"=60075934",V24:V237)</f>
        <v>2099.5798680107496</v>
      </c>
      <c r="AJ239" s="2">
        <f>ROUND(SUMIF(AA24:AA237,"=60075934",W24:W237),2)</f>
        <v>0</v>
      </c>
      <c r="AK239" s="2">
        <f>ROUND(SUMIF(AA24:AA237,"=60075934",X24:X237),2)</f>
        <v>4656788.45</v>
      </c>
      <c r="AL239" s="2">
        <f>ROUND(SUMIF(AA24:AA237,"=60075934",Y24:Y237),2)</f>
        <v>2580304.98</v>
      </c>
      <c r="AM239" s="2"/>
      <c r="AN239" s="2"/>
      <c r="AO239" s="2">
        <f t="shared" ref="AO239:BD239" si="377">ROUND(BX239,2)</f>
        <v>0</v>
      </c>
      <c r="AP239" s="2">
        <f t="shared" si="377"/>
        <v>0</v>
      </c>
      <c r="AQ239" s="2">
        <f t="shared" si="377"/>
        <v>0</v>
      </c>
      <c r="AR239" s="2">
        <f t="shared" si="377"/>
        <v>43046257.43</v>
      </c>
      <c r="AS239" s="2">
        <f t="shared" si="377"/>
        <v>34704560.079999998</v>
      </c>
      <c r="AT239" s="2">
        <f t="shared" si="377"/>
        <v>8341697.3499999996</v>
      </c>
      <c r="AU239" s="2">
        <f t="shared" si="377"/>
        <v>0</v>
      </c>
      <c r="AV239" s="2">
        <f t="shared" si="377"/>
        <v>28263517.949999999</v>
      </c>
      <c r="AW239" s="2">
        <f t="shared" si="377"/>
        <v>28263517.949999999</v>
      </c>
      <c r="AX239" s="2">
        <f t="shared" si="377"/>
        <v>0</v>
      </c>
      <c r="AY239" s="2">
        <f t="shared" si="377"/>
        <v>28263517.949999999</v>
      </c>
      <c r="AZ239" s="2">
        <f t="shared" si="377"/>
        <v>0</v>
      </c>
      <c r="BA239" s="2">
        <f t="shared" si="377"/>
        <v>0</v>
      </c>
      <c r="BB239" s="2">
        <f t="shared" si="377"/>
        <v>0</v>
      </c>
      <c r="BC239" s="2">
        <f t="shared" si="377"/>
        <v>0</v>
      </c>
      <c r="BD239" s="2">
        <f t="shared" si="377"/>
        <v>0</v>
      </c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>
        <f>ROUND(SUMIF(AA24:AA237,"=60075934",FQ24:FQ237),2)</f>
        <v>0</v>
      </c>
      <c r="BY239" s="2">
        <f>ROUND(SUMIF(AA24:AA237,"=60075934",FR24:FR237),2)</f>
        <v>0</v>
      </c>
      <c r="BZ239" s="2">
        <f>ROUND(SUMIF(AA24:AA237,"=60075934",GL24:GL237),2)</f>
        <v>0</v>
      </c>
      <c r="CA239" s="2">
        <f>ROUND(SUMIF(AA24:AA237,"=60075934",GM24:GM237),2)</f>
        <v>43046257.43</v>
      </c>
      <c r="CB239" s="2">
        <f>ROUND(SUMIF(AA24:AA237,"=60075934",GN24:GN237),2)</f>
        <v>34704560.079999998</v>
      </c>
      <c r="CC239" s="2">
        <f>ROUND(SUMIF(AA24:AA237,"=60075934",GO24:GO237),2)</f>
        <v>8341697.3499999996</v>
      </c>
      <c r="CD239" s="2">
        <f>ROUND(SUMIF(AA24:AA237,"=60075934",GP24:GP237),2)</f>
        <v>0</v>
      </c>
      <c r="CE239" s="2">
        <f>AC239-BX239</f>
        <v>28263517.949999999</v>
      </c>
      <c r="CF239" s="2">
        <f>AC239-BY239</f>
        <v>28263517.949999999</v>
      </c>
      <c r="CG239" s="2">
        <f>BX239-BZ239</f>
        <v>0</v>
      </c>
      <c r="CH239" s="2">
        <f>AC239-BX239-BY239+BZ239</f>
        <v>28263517.949999999</v>
      </c>
      <c r="CI239" s="2">
        <f>BY239-BZ239</f>
        <v>0</v>
      </c>
      <c r="CJ239" s="2">
        <f>ROUND(SUMIF(AA24:AA237,"=60075934",GX24:GX237),2)</f>
        <v>0</v>
      </c>
      <c r="CK239" s="2">
        <f>ROUND(SUMIF(AA24:AA237,"=60075934",GY24:GY237),2)</f>
        <v>0</v>
      </c>
      <c r="CL239" s="2">
        <f>ROUND(SUMIF(AA24:AA237,"=60075934",GZ24:GZ237),2)</f>
        <v>0</v>
      </c>
      <c r="CM239" s="2">
        <f>ROUND(SUMIF(AA24:AA237,"=60075934",HD24:HD237),2)</f>
        <v>0</v>
      </c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>
        <v>0</v>
      </c>
    </row>
    <row r="241" spans="1:28" x14ac:dyDescent="0.2">
      <c r="A241" s="4">
        <v>50</v>
      </c>
      <c r="B241" s="4">
        <v>1</v>
      </c>
      <c r="C241" s="4">
        <v>0</v>
      </c>
      <c r="D241" s="4">
        <v>1</v>
      </c>
      <c r="E241" s="4">
        <v>201</v>
      </c>
      <c r="F241" s="4">
        <f>ROUND(Source!O239,O241)</f>
        <v>35809164</v>
      </c>
      <c r="G241" s="4" t="s">
        <v>621</v>
      </c>
      <c r="H241" s="4" t="s">
        <v>622</v>
      </c>
      <c r="I241" s="4"/>
      <c r="J241" s="4"/>
      <c r="K241" s="4">
        <v>201</v>
      </c>
      <c r="L241" s="4">
        <v>1</v>
      </c>
      <c r="M241" s="4">
        <v>1</v>
      </c>
      <c r="N241" s="4" t="s">
        <v>3</v>
      </c>
      <c r="O241" s="4">
        <v>2</v>
      </c>
      <c r="P241" s="4"/>
      <c r="Q241" s="4"/>
      <c r="R241" s="4"/>
      <c r="S241" s="4"/>
      <c r="T241" s="4"/>
      <c r="U241" s="4"/>
      <c r="V241" s="4"/>
      <c r="W241" s="4">
        <v>35809164</v>
      </c>
      <c r="X241" s="4">
        <v>1</v>
      </c>
      <c r="Y241" s="4">
        <v>35809164</v>
      </c>
      <c r="Z241" s="4"/>
      <c r="AA241" s="4"/>
      <c r="AB241" s="4"/>
    </row>
    <row r="242" spans="1:28" x14ac:dyDescent="0.2">
      <c r="A242" s="4">
        <v>50</v>
      </c>
      <c r="B242" s="4">
        <v>1</v>
      </c>
      <c r="C242" s="4">
        <v>0</v>
      </c>
      <c r="D242" s="4">
        <v>1</v>
      </c>
      <c r="E242" s="4">
        <v>202</v>
      </c>
      <c r="F242" s="4">
        <f>ROUND(Source!P239,O242)</f>
        <v>28263517.949999999</v>
      </c>
      <c r="G242" s="4" t="s">
        <v>623</v>
      </c>
      <c r="H242" s="4" t="s">
        <v>624</v>
      </c>
      <c r="I242" s="4"/>
      <c r="J242" s="4"/>
      <c r="K242" s="4">
        <v>202</v>
      </c>
      <c r="L242" s="4">
        <v>2</v>
      </c>
      <c r="M242" s="4">
        <v>1</v>
      </c>
      <c r="N242" s="4" t="s">
        <v>3</v>
      </c>
      <c r="O242" s="4">
        <v>2</v>
      </c>
      <c r="P242" s="4"/>
      <c r="Q242" s="4"/>
      <c r="R242" s="4"/>
      <c r="S242" s="4"/>
      <c r="T242" s="4"/>
      <c r="U242" s="4"/>
      <c r="V242" s="4"/>
      <c r="W242" s="4">
        <v>28263517.949999999</v>
      </c>
      <c r="X242" s="4">
        <v>1</v>
      </c>
      <c r="Y242" s="4">
        <v>28263517.949999999</v>
      </c>
      <c r="Z242" s="4"/>
      <c r="AA242" s="4"/>
      <c r="AB242" s="4"/>
    </row>
    <row r="243" spans="1:28" x14ac:dyDescent="0.2">
      <c r="A243" s="4">
        <v>50</v>
      </c>
      <c r="B243" s="4">
        <v>0</v>
      </c>
      <c r="C243" s="4">
        <v>0</v>
      </c>
      <c r="D243" s="4">
        <v>1</v>
      </c>
      <c r="E243" s="4">
        <v>222</v>
      </c>
      <c r="F243" s="4">
        <f>ROUND(Source!AO239,O243)</f>
        <v>0</v>
      </c>
      <c r="G243" s="4" t="s">
        <v>625</v>
      </c>
      <c r="H243" s="4" t="s">
        <v>626</v>
      </c>
      <c r="I243" s="4"/>
      <c r="J243" s="4"/>
      <c r="K243" s="4">
        <v>222</v>
      </c>
      <c r="L243" s="4">
        <v>3</v>
      </c>
      <c r="M243" s="4">
        <v>1</v>
      </c>
      <c r="N243" s="4" t="s">
        <v>3</v>
      </c>
      <c r="O243" s="4">
        <v>2</v>
      </c>
      <c r="P243" s="4"/>
      <c r="Q243" s="4"/>
      <c r="R243" s="4"/>
      <c r="S243" s="4"/>
      <c r="T243" s="4"/>
      <c r="U243" s="4"/>
      <c r="V243" s="4"/>
      <c r="W243" s="4">
        <v>0</v>
      </c>
      <c r="X243" s="4">
        <v>1</v>
      </c>
      <c r="Y243" s="4">
        <v>0</v>
      </c>
      <c r="Z243" s="4"/>
      <c r="AA243" s="4"/>
      <c r="AB243" s="4"/>
    </row>
    <row r="244" spans="1:28" x14ac:dyDescent="0.2">
      <c r="A244" s="4">
        <v>50</v>
      </c>
      <c r="B244" s="4">
        <v>1</v>
      </c>
      <c r="C244" s="4">
        <v>0</v>
      </c>
      <c r="D244" s="4">
        <v>1</v>
      </c>
      <c r="E244" s="4">
        <v>225</v>
      </c>
      <c r="F244" s="4">
        <f>ROUND(Source!AV239,O244)</f>
        <v>28263517.949999999</v>
      </c>
      <c r="G244" s="4" t="s">
        <v>627</v>
      </c>
      <c r="H244" s="4" t="s">
        <v>628</v>
      </c>
      <c r="I244" s="4"/>
      <c r="J244" s="4"/>
      <c r="K244" s="4">
        <v>225</v>
      </c>
      <c r="L244" s="4">
        <v>4</v>
      </c>
      <c r="M244" s="4">
        <v>1</v>
      </c>
      <c r="N244" s="4" t="s">
        <v>3</v>
      </c>
      <c r="O244" s="4">
        <v>2</v>
      </c>
      <c r="P244" s="4"/>
      <c r="Q244" s="4"/>
      <c r="R244" s="4"/>
      <c r="S244" s="4"/>
      <c r="T244" s="4"/>
      <c r="U244" s="4"/>
      <c r="V244" s="4"/>
      <c r="W244" s="4">
        <v>28263517.949999999</v>
      </c>
      <c r="X244" s="4">
        <v>1</v>
      </c>
      <c r="Y244" s="4">
        <v>28263517.949999999</v>
      </c>
      <c r="Z244" s="4"/>
      <c r="AA244" s="4"/>
      <c r="AB244" s="4"/>
    </row>
    <row r="245" spans="1:28" x14ac:dyDescent="0.2">
      <c r="A245" s="4">
        <v>50</v>
      </c>
      <c r="B245" s="4">
        <v>1</v>
      </c>
      <c r="C245" s="4">
        <v>0</v>
      </c>
      <c r="D245" s="4">
        <v>1</v>
      </c>
      <c r="E245" s="4">
        <v>226</v>
      </c>
      <c r="F245" s="4">
        <f>ROUND(Source!AW239,O245)</f>
        <v>28263517.949999999</v>
      </c>
      <c r="G245" s="4" t="s">
        <v>629</v>
      </c>
      <c r="H245" s="4" t="s">
        <v>630</v>
      </c>
      <c r="I245" s="4"/>
      <c r="J245" s="4"/>
      <c r="K245" s="4">
        <v>226</v>
      </c>
      <c r="L245" s="4">
        <v>5</v>
      </c>
      <c r="M245" s="4">
        <v>1</v>
      </c>
      <c r="N245" s="4" t="s">
        <v>3</v>
      </c>
      <c r="O245" s="4">
        <v>2</v>
      </c>
      <c r="P245" s="4"/>
      <c r="Q245" s="4"/>
      <c r="R245" s="4"/>
      <c r="S245" s="4"/>
      <c r="T245" s="4"/>
      <c r="U245" s="4"/>
      <c r="V245" s="4"/>
      <c r="W245" s="4">
        <v>28263517.949999999</v>
      </c>
      <c r="X245" s="4">
        <v>1</v>
      </c>
      <c r="Y245" s="4">
        <v>28263517.949999999</v>
      </c>
      <c r="Z245" s="4"/>
      <c r="AA245" s="4"/>
      <c r="AB245" s="4"/>
    </row>
    <row r="246" spans="1:28" x14ac:dyDescent="0.2">
      <c r="A246" s="4">
        <v>50</v>
      </c>
      <c r="B246" s="4">
        <v>0</v>
      </c>
      <c r="C246" s="4">
        <v>0</v>
      </c>
      <c r="D246" s="4">
        <v>1</v>
      </c>
      <c r="E246" s="4">
        <v>227</v>
      </c>
      <c r="F246" s="4">
        <f>ROUND(Source!AX239,O246)</f>
        <v>0</v>
      </c>
      <c r="G246" s="4" t="s">
        <v>631</v>
      </c>
      <c r="H246" s="4" t="s">
        <v>632</v>
      </c>
      <c r="I246" s="4"/>
      <c r="J246" s="4"/>
      <c r="K246" s="4">
        <v>227</v>
      </c>
      <c r="L246" s="4">
        <v>6</v>
      </c>
      <c r="M246" s="4">
        <v>1</v>
      </c>
      <c r="N246" s="4" t="s">
        <v>3</v>
      </c>
      <c r="O246" s="4">
        <v>2</v>
      </c>
      <c r="P246" s="4"/>
      <c r="Q246" s="4"/>
      <c r="R246" s="4"/>
      <c r="S246" s="4"/>
      <c r="T246" s="4"/>
      <c r="U246" s="4"/>
      <c r="V246" s="4"/>
      <c r="W246" s="4">
        <v>0</v>
      </c>
      <c r="X246" s="4">
        <v>1</v>
      </c>
      <c r="Y246" s="4">
        <v>0</v>
      </c>
      <c r="Z246" s="4"/>
      <c r="AA246" s="4"/>
      <c r="AB246" s="4"/>
    </row>
    <row r="247" spans="1:28" x14ac:dyDescent="0.2">
      <c r="A247" s="4">
        <v>50</v>
      </c>
      <c r="B247" s="4">
        <v>1</v>
      </c>
      <c r="C247" s="4">
        <v>0</v>
      </c>
      <c r="D247" s="4">
        <v>1</v>
      </c>
      <c r="E247" s="4">
        <v>228</v>
      </c>
      <c r="F247" s="4">
        <f>ROUND(Source!AY239,O247)</f>
        <v>28263517.949999999</v>
      </c>
      <c r="G247" s="4" t="s">
        <v>633</v>
      </c>
      <c r="H247" s="4" t="s">
        <v>634</v>
      </c>
      <c r="I247" s="4"/>
      <c r="J247" s="4"/>
      <c r="K247" s="4">
        <v>228</v>
      </c>
      <c r="L247" s="4">
        <v>7</v>
      </c>
      <c r="M247" s="4">
        <v>1</v>
      </c>
      <c r="N247" s="4" t="s">
        <v>3</v>
      </c>
      <c r="O247" s="4">
        <v>2</v>
      </c>
      <c r="P247" s="4"/>
      <c r="Q247" s="4"/>
      <c r="R247" s="4"/>
      <c r="S247" s="4"/>
      <c r="T247" s="4"/>
      <c r="U247" s="4"/>
      <c r="V247" s="4"/>
      <c r="W247" s="4">
        <v>28263517.949999999</v>
      </c>
      <c r="X247" s="4">
        <v>1</v>
      </c>
      <c r="Y247" s="4">
        <v>28263517.949999999</v>
      </c>
      <c r="Z247" s="4"/>
      <c r="AA247" s="4"/>
      <c r="AB247" s="4"/>
    </row>
    <row r="248" spans="1:28" x14ac:dyDescent="0.2">
      <c r="A248" s="4">
        <v>50</v>
      </c>
      <c r="B248" s="4">
        <v>0</v>
      </c>
      <c r="C248" s="4">
        <v>0</v>
      </c>
      <c r="D248" s="4">
        <v>1</v>
      </c>
      <c r="E248" s="4">
        <v>216</v>
      </c>
      <c r="F248" s="4">
        <f>ROUND(Source!AP239,O248)</f>
        <v>0</v>
      </c>
      <c r="G248" s="4" t="s">
        <v>635</v>
      </c>
      <c r="H248" s="4" t="s">
        <v>636</v>
      </c>
      <c r="I248" s="4"/>
      <c r="J248" s="4"/>
      <c r="K248" s="4">
        <v>216</v>
      </c>
      <c r="L248" s="4">
        <v>8</v>
      </c>
      <c r="M248" s="4">
        <v>1</v>
      </c>
      <c r="N248" s="4" t="s">
        <v>3</v>
      </c>
      <c r="O248" s="4">
        <v>2</v>
      </c>
      <c r="P248" s="4"/>
      <c r="Q248" s="4"/>
      <c r="R248" s="4"/>
      <c r="S248" s="4"/>
      <c r="T248" s="4"/>
      <c r="U248" s="4"/>
      <c r="V248" s="4"/>
      <c r="W248" s="4">
        <v>0</v>
      </c>
      <c r="X248" s="4">
        <v>1</v>
      </c>
      <c r="Y248" s="4">
        <v>0</v>
      </c>
      <c r="Z248" s="4"/>
      <c r="AA248" s="4"/>
      <c r="AB248" s="4"/>
    </row>
    <row r="249" spans="1:28" x14ac:dyDescent="0.2">
      <c r="A249" s="4">
        <v>50</v>
      </c>
      <c r="B249" s="4">
        <v>0</v>
      </c>
      <c r="C249" s="4">
        <v>0</v>
      </c>
      <c r="D249" s="4">
        <v>1</v>
      </c>
      <c r="E249" s="4">
        <v>223</v>
      </c>
      <c r="F249" s="4">
        <f>ROUND(Source!AQ239,O249)</f>
        <v>0</v>
      </c>
      <c r="G249" s="4" t="s">
        <v>637</v>
      </c>
      <c r="H249" s="4" t="s">
        <v>638</v>
      </c>
      <c r="I249" s="4"/>
      <c r="J249" s="4"/>
      <c r="K249" s="4">
        <v>223</v>
      </c>
      <c r="L249" s="4">
        <v>9</v>
      </c>
      <c r="M249" s="4">
        <v>1</v>
      </c>
      <c r="N249" s="4" t="s">
        <v>3</v>
      </c>
      <c r="O249" s="4">
        <v>2</v>
      </c>
      <c r="P249" s="4"/>
      <c r="Q249" s="4"/>
      <c r="R249" s="4"/>
      <c r="S249" s="4"/>
      <c r="T249" s="4"/>
      <c r="U249" s="4"/>
      <c r="V249" s="4"/>
      <c r="W249" s="4">
        <v>0</v>
      </c>
      <c r="X249" s="4">
        <v>1</v>
      </c>
      <c r="Y249" s="4">
        <v>0</v>
      </c>
      <c r="Z249" s="4"/>
      <c r="AA249" s="4"/>
      <c r="AB249" s="4"/>
    </row>
    <row r="250" spans="1:28" x14ac:dyDescent="0.2">
      <c r="A250" s="4">
        <v>50</v>
      </c>
      <c r="B250" s="4">
        <v>0</v>
      </c>
      <c r="C250" s="4">
        <v>0</v>
      </c>
      <c r="D250" s="4">
        <v>1</v>
      </c>
      <c r="E250" s="4">
        <v>229</v>
      </c>
      <c r="F250" s="4">
        <f>ROUND(Source!AZ239,O250)</f>
        <v>0</v>
      </c>
      <c r="G250" s="4" t="s">
        <v>639</v>
      </c>
      <c r="H250" s="4" t="s">
        <v>640</v>
      </c>
      <c r="I250" s="4"/>
      <c r="J250" s="4"/>
      <c r="K250" s="4">
        <v>229</v>
      </c>
      <c r="L250" s="4">
        <v>10</v>
      </c>
      <c r="M250" s="4">
        <v>1</v>
      </c>
      <c r="N250" s="4" t="s">
        <v>3</v>
      </c>
      <c r="O250" s="4">
        <v>2</v>
      </c>
      <c r="P250" s="4"/>
      <c r="Q250" s="4"/>
      <c r="R250" s="4"/>
      <c r="S250" s="4"/>
      <c r="T250" s="4"/>
      <c r="U250" s="4"/>
      <c r="V250" s="4"/>
      <c r="W250" s="4">
        <v>0</v>
      </c>
      <c r="X250" s="4">
        <v>1</v>
      </c>
      <c r="Y250" s="4">
        <v>0</v>
      </c>
      <c r="Z250" s="4"/>
      <c r="AA250" s="4"/>
      <c r="AB250" s="4"/>
    </row>
    <row r="251" spans="1:28" x14ac:dyDescent="0.2">
      <c r="A251" s="4">
        <v>50</v>
      </c>
      <c r="B251" s="4">
        <v>1</v>
      </c>
      <c r="C251" s="4">
        <v>0</v>
      </c>
      <c r="D251" s="4">
        <v>1</v>
      </c>
      <c r="E251" s="4">
        <v>203</v>
      </c>
      <c r="F251" s="4">
        <f>ROUND(Source!Q239,O251)</f>
        <v>3700672.73</v>
      </c>
      <c r="G251" s="4" t="s">
        <v>641</v>
      </c>
      <c r="H251" s="4" t="s">
        <v>642</v>
      </c>
      <c r="I251" s="4"/>
      <c r="J251" s="4"/>
      <c r="K251" s="4">
        <v>203</v>
      </c>
      <c r="L251" s="4">
        <v>11</v>
      </c>
      <c r="M251" s="4">
        <v>1</v>
      </c>
      <c r="N251" s="4" t="s">
        <v>3</v>
      </c>
      <c r="O251" s="4">
        <v>2</v>
      </c>
      <c r="P251" s="4"/>
      <c r="Q251" s="4"/>
      <c r="R251" s="4"/>
      <c r="S251" s="4"/>
      <c r="T251" s="4"/>
      <c r="U251" s="4"/>
      <c r="V251" s="4"/>
      <c r="W251" s="4">
        <v>3700672.73</v>
      </c>
      <c r="X251" s="4">
        <v>1</v>
      </c>
      <c r="Y251" s="4">
        <v>3700672.73</v>
      </c>
      <c r="Z251" s="4"/>
      <c r="AA251" s="4"/>
      <c r="AB251" s="4"/>
    </row>
    <row r="252" spans="1:28" x14ac:dyDescent="0.2">
      <c r="A252" s="4">
        <v>50</v>
      </c>
      <c r="B252" s="4">
        <v>0</v>
      </c>
      <c r="C252" s="4">
        <v>0</v>
      </c>
      <c r="D252" s="4">
        <v>1</v>
      </c>
      <c r="E252" s="4">
        <v>231</v>
      </c>
      <c r="F252" s="4">
        <f>ROUND(Source!BB239,O252)</f>
        <v>0</v>
      </c>
      <c r="G252" s="4" t="s">
        <v>643</v>
      </c>
      <c r="H252" s="4" t="s">
        <v>644</v>
      </c>
      <c r="I252" s="4"/>
      <c r="J252" s="4"/>
      <c r="K252" s="4">
        <v>231</v>
      </c>
      <c r="L252" s="4">
        <v>12</v>
      </c>
      <c r="M252" s="4">
        <v>3</v>
      </c>
      <c r="N252" s="4" t="s">
        <v>3</v>
      </c>
      <c r="O252" s="4">
        <v>2</v>
      </c>
      <c r="P252" s="4"/>
      <c r="Q252" s="4"/>
      <c r="R252" s="4"/>
      <c r="S252" s="4"/>
      <c r="T252" s="4"/>
      <c r="U252" s="4"/>
      <c r="V252" s="4"/>
      <c r="W252" s="4">
        <v>0</v>
      </c>
      <c r="X252" s="4">
        <v>1</v>
      </c>
      <c r="Y252" s="4">
        <v>0</v>
      </c>
      <c r="Z252" s="4"/>
      <c r="AA252" s="4"/>
      <c r="AB252" s="4"/>
    </row>
    <row r="253" spans="1:28" x14ac:dyDescent="0.2">
      <c r="A253" s="4">
        <v>50</v>
      </c>
      <c r="B253" s="4">
        <v>1</v>
      </c>
      <c r="C253" s="4">
        <v>0</v>
      </c>
      <c r="D253" s="4">
        <v>1</v>
      </c>
      <c r="E253" s="4">
        <v>204</v>
      </c>
      <c r="F253" s="4">
        <f>ROUND(Source!R239,O253)</f>
        <v>1227354.3799999999</v>
      </c>
      <c r="G253" s="4" t="s">
        <v>645</v>
      </c>
      <c r="H253" s="4" t="s">
        <v>646</v>
      </c>
      <c r="I253" s="4"/>
      <c r="J253" s="4"/>
      <c r="K253" s="4">
        <v>204</v>
      </c>
      <c r="L253" s="4">
        <v>13</v>
      </c>
      <c r="M253" s="4">
        <v>1</v>
      </c>
      <c r="N253" s="4" t="s">
        <v>3</v>
      </c>
      <c r="O253" s="4">
        <v>2</v>
      </c>
      <c r="P253" s="4"/>
      <c r="Q253" s="4"/>
      <c r="R253" s="4"/>
      <c r="S253" s="4"/>
      <c r="T253" s="4"/>
      <c r="U253" s="4"/>
      <c r="V253" s="4"/>
      <c r="W253" s="4">
        <v>1227354.3799999999</v>
      </c>
      <c r="X253" s="4">
        <v>1</v>
      </c>
      <c r="Y253" s="4">
        <v>1227354.3799999999</v>
      </c>
      <c r="Z253" s="4"/>
      <c r="AA253" s="4"/>
      <c r="AB253" s="4"/>
    </row>
    <row r="254" spans="1:28" x14ac:dyDescent="0.2">
      <c r="A254" s="4">
        <v>50</v>
      </c>
      <c r="B254" s="4">
        <v>1</v>
      </c>
      <c r="C254" s="4">
        <v>0</v>
      </c>
      <c r="D254" s="4">
        <v>1</v>
      </c>
      <c r="E254" s="4">
        <v>205</v>
      </c>
      <c r="F254" s="4">
        <f>ROUND(Source!S239,O254)</f>
        <v>3844973.32</v>
      </c>
      <c r="G254" s="4" t="s">
        <v>647</v>
      </c>
      <c r="H254" s="4" t="s">
        <v>648</v>
      </c>
      <c r="I254" s="4"/>
      <c r="J254" s="4"/>
      <c r="K254" s="4">
        <v>205</v>
      </c>
      <c r="L254" s="4">
        <v>14</v>
      </c>
      <c r="M254" s="4">
        <v>1</v>
      </c>
      <c r="N254" s="4" t="s">
        <v>3</v>
      </c>
      <c r="O254" s="4">
        <v>2</v>
      </c>
      <c r="P254" s="4"/>
      <c r="Q254" s="4"/>
      <c r="R254" s="4"/>
      <c r="S254" s="4"/>
      <c r="T254" s="4"/>
      <c r="U254" s="4"/>
      <c r="V254" s="4"/>
      <c r="W254" s="4">
        <v>3844973.32</v>
      </c>
      <c r="X254" s="4">
        <v>1</v>
      </c>
      <c r="Y254" s="4">
        <v>3844973.32</v>
      </c>
      <c r="Z254" s="4"/>
      <c r="AA254" s="4"/>
      <c r="AB254" s="4"/>
    </row>
    <row r="255" spans="1:28" x14ac:dyDescent="0.2">
      <c r="A255" s="4">
        <v>50</v>
      </c>
      <c r="B255" s="4">
        <v>0</v>
      </c>
      <c r="C255" s="4">
        <v>0</v>
      </c>
      <c r="D255" s="4">
        <v>1</v>
      </c>
      <c r="E255" s="4">
        <v>232</v>
      </c>
      <c r="F255" s="4">
        <f>ROUND(Source!BC239,O255)</f>
        <v>0</v>
      </c>
      <c r="G255" s="4" t="s">
        <v>649</v>
      </c>
      <c r="H255" s="4" t="s">
        <v>650</v>
      </c>
      <c r="I255" s="4"/>
      <c r="J255" s="4"/>
      <c r="K255" s="4">
        <v>232</v>
      </c>
      <c r="L255" s="4">
        <v>15</v>
      </c>
      <c r="M255" s="4">
        <v>3</v>
      </c>
      <c r="N255" s="4" t="s">
        <v>3</v>
      </c>
      <c r="O255" s="4">
        <v>2</v>
      </c>
      <c r="P255" s="4"/>
      <c r="Q255" s="4"/>
      <c r="R255" s="4"/>
      <c r="S255" s="4"/>
      <c r="T255" s="4"/>
      <c r="U255" s="4"/>
      <c r="V255" s="4"/>
      <c r="W255" s="4">
        <v>0</v>
      </c>
      <c r="X255" s="4">
        <v>1</v>
      </c>
      <c r="Y255" s="4">
        <v>0</v>
      </c>
      <c r="Z255" s="4"/>
      <c r="AA255" s="4"/>
      <c r="AB255" s="4"/>
    </row>
    <row r="256" spans="1:28" x14ac:dyDescent="0.2">
      <c r="A256" s="4">
        <v>50</v>
      </c>
      <c r="B256" s="4">
        <v>1</v>
      </c>
      <c r="C256" s="4">
        <v>0</v>
      </c>
      <c r="D256" s="4">
        <v>1</v>
      </c>
      <c r="E256" s="4">
        <v>214</v>
      </c>
      <c r="F256" s="4">
        <f>ROUND(Source!AS239,O256)</f>
        <v>34704560.079999998</v>
      </c>
      <c r="G256" s="4" t="s">
        <v>651</v>
      </c>
      <c r="H256" s="4" t="s">
        <v>652</v>
      </c>
      <c r="I256" s="4"/>
      <c r="J256" s="4"/>
      <c r="K256" s="4">
        <v>214</v>
      </c>
      <c r="L256" s="4">
        <v>16</v>
      </c>
      <c r="M256" s="4">
        <v>1</v>
      </c>
      <c r="N256" s="4" t="s">
        <v>3</v>
      </c>
      <c r="O256" s="4">
        <v>2</v>
      </c>
      <c r="P256" s="4"/>
      <c r="Q256" s="4"/>
      <c r="R256" s="4"/>
      <c r="S256" s="4"/>
      <c r="T256" s="4"/>
      <c r="U256" s="4"/>
      <c r="V256" s="4"/>
      <c r="W256" s="4">
        <v>34704560.079999998</v>
      </c>
      <c r="X256" s="4">
        <v>1</v>
      </c>
      <c r="Y256" s="4">
        <v>34704560.079999998</v>
      </c>
      <c r="Z256" s="4"/>
      <c r="AA256" s="4"/>
      <c r="AB256" s="4"/>
    </row>
    <row r="257" spans="1:206" x14ac:dyDescent="0.2">
      <c r="A257" s="4">
        <v>50</v>
      </c>
      <c r="B257" s="4">
        <v>1</v>
      </c>
      <c r="C257" s="4">
        <v>0</v>
      </c>
      <c r="D257" s="4">
        <v>1</v>
      </c>
      <c r="E257" s="4">
        <v>215</v>
      </c>
      <c r="F257" s="4">
        <f>ROUND(Source!AT239,O257)</f>
        <v>8341697.3499999996</v>
      </c>
      <c r="G257" s="4" t="s">
        <v>653</v>
      </c>
      <c r="H257" s="4" t="s">
        <v>654</v>
      </c>
      <c r="I257" s="4"/>
      <c r="J257" s="4"/>
      <c r="K257" s="4">
        <v>215</v>
      </c>
      <c r="L257" s="4">
        <v>17</v>
      </c>
      <c r="M257" s="4">
        <v>1</v>
      </c>
      <c r="N257" s="4" t="s">
        <v>3</v>
      </c>
      <c r="O257" s="4">
        <v>2</v>
      </c>
      <c r="P257" s="4"/>
      <c r="Q257" s="4"/>
      <c r="R257" s="4"/>
      <c r="S257" s="4"/>
      <c r="T257" s="4"/>
      <c r="U257" s="4"/>
      <c r="V257" s="4"/>
      <c r="W257" s="4">
        <v>8341697.3499999996</v>
      </c>
      <c r="X257" s="4">
        <v>1</v>
      </c>
      <c r="Y257" s="4">
        <v>8341697.3499999996</v>
      </c>
      <c r="Z257" s="4"/>
      <c r="AA257" s="4"/>
      <c r="AB257" s="4"/>
    </row>
    <row r="258" spans="1:206" x14ac:dyDescent="0.2">
      <c r="A258" s="4">
        <v>50</v>
      </c>
      <c r="B258" s="4">
        <v>0</v>
      </c>
      <c r="C258" s="4">
        <v>0</v>
      </c>
      <c r="D258" s="4">
        <v>1</v>
      </c>
      <c r="E258" s="4">
        <v>217</v>
      </c>
      <c r="F258" s="4">
        <f>ROUND(Source!AU239,O258)</f>
        <v>0</v>
      </c>
      <c r="G258" s="4" t="s">
        <v>655</v>
      </c>
      <c r="H258" s="4" t="s">
        <v>656</v>
      </c>
      <c r="I258" s="4"/>
      <c r="J258" s="4"/>
      <c r="K258" s="4">
        <v>217</v>
      </c>
      <c r="L258" s="4">
        <v>18</v>
      </c>
      <c r="M258" s="4">
        <v>1</v>
      </c>
      <c r="N258" s="4" t="s">
        <v>3</v>
      </c>
      <c r="O258" s="4">
        <v>2</v>
      </c>
      <c r="P258" s="4"/>
      <c r="Q258" s="4"/>
      <c r="R258" s="4"/>
      <c r="S258" s="4"/>
      <c r="T258" s="4"/>
      <c r="U258" s="4"/>
      <c r="V258" s="4"/>
      <c r="W258" s="4">
        <v>0</v>
      </c>
      <c r="X258" s="4">
        <v>1</v>
      </c>
      <c r="Y258" s="4">
        <v>0</v>
      </c>
      <c r="Z258" s="4"/>
      <c r="AA258" s="4"/>
      <c r="AB258" s="4"/>
    </row>
    <row r="259" spans="1:206" x14ac:dyDescent="0.2">
      <c r="A259" s="4">
        <v>50</v>
      </c>
      <c r="B259" s="4">
        <v>0</v>
      </c>
      <c r="C259" s="4">
        <v>0</v>
      </c>
      <c r="D259" s="4">
        <v>1</v>
      </c>
      <c r="E259" s="4">
        <v>230</v>
      </c>
      <c r="F259" s="4">
        <f>ROUND(Source!BA239,O259)</f>
        <v>0</v>
      </c>
      <c r="G259" s="4" t="s">
        <v>657</v>
      </c>
      <c r="H259" s="4" t="s">
        <v>658</v>
      </c>
      <c r="I259" s="4"/>
      <c r="J259" s="4"/>
      <c r="K259" s="4">
        <v>230</v>
      </c>
      <c r="L259" s="4">
        <v>19</v>
      </c>
      <c r="M259" s="4">
        <v>3</v>
      </c>
      <c r="N259" s="4" t="s">
        <v>3</v>
      </c>
      <c r="O259" s="4">
        <v>2</v>
      </c>
      <c r="P259" s="4"/>
      <c r="Q259" s="4"/>
      <c r="R259" s="4"/>
      <c r="S259" s="4"/>
      <c r="T259" s="4"/>
      <c r="U259" s="4"/>
      <c r="V259" s="4"/>
      <c r="W259" s="4">
        <v>0</v>
      </c>
      <c r="X259" s="4">
        <v>1</v>
      </c>
      <c r="Y259" s="4">
        <v>0</v>
      </c>
      <c r="Z259" s="4"/>
      <c r="AA259" s="4"/>
      <c r="AB259" s="4"/>
    </row>
    <row r="260" spans="1:206" x14ac:dyDescent="0.2">
      <c r="A260" s="4">
        <v>50</v>
      </c>
      <c r="B260" s="4">
        <v>0</v>
      </c>
      <c r="C260" s="4">
        <v>0</v>
      </c>
      <c r="D260" s="4">
        <v>1</v>
      </c>
      <c r="E260" s="4">
        <v>206</v>
      </c>
      <c r="F260" s="4">
        <f>ROUND(Source!T239,O260)</f>
        <v>0</v>
      </c>
      <c r="G260" s="4" t="s">
        <v>659</v>
      </c>
      <c r="H260" s="4" t="s">
        <v>660</v>
      </c>
      <c r="I260" s="4"/>
      <c r="J260" s="4"/>
      <c r="K260" s="4">
        <v>206</v>
      </c>
      <c r="L260" s="4">
        <v>20</v>
      </c>
      <c r="M260" s="4">
        <v>1</v>
      </c>
      <c r="N260" s="4" t="s">
        <v>3</v>
      </c>
      <c r="O260" s="4">
        <v>2</v>
      </c>
      <c r="P260" s="4"/>
      <c r="Q260" s="4"/>
      <c r="R260" s="4"/>
      <c r="S260" s="4"/>
      <c r="T260" s="4"/>
      <c r="U260" s="4"/>
      <c r="V260" s="4"/>
      <c r="W260" s="4">
        <v>0</v>
      </c>
      <c r="X260" s="4">
        <v>1</v>
      </c>
      <c r="Y260" s="4">
        <v>0</v>
      </c>
      <c r="Z260" s="4"/>
      <c r="AA260" s="4"/>
      <c r="AB260" s="4"/>
    </row>
    <row r="261" spans="1:206" x14ac:dyDescent="0.2">
      <c r="A261" s="4">
        <v>50</v>
      </c>
      <c r="B261" s="4">
        <v>1</v>
      </c>
      <c r="C261" s="4">
        <v>0</v>
      </c>
      <c r="D261" s="4">
        <v>1</v>
      </c>
      <c r="E261" s="4">
        <v>207</v>
      </c>
      <c r="F261" s="4">
        <f>ROUND(Source!U239,O261)</f>
        <v>8629.42</v>
      </c>
      <c r="G261" s="4" t="s">
        <v>661</v>
      </c>
      <c r="H261" s="4" t="s">
        <v>662</v>
      </c>
      <c r="I261" s="4"/>
      <c r="J261" s="4"/>
      <c r="K261" s="4">
        <v>207</v>
      </c>
      <c r="L261" s="4">
        <v>21</v>
      </c>
      <c r="M261" s="4">
        <v>1</v>
      </c>
      <c r="N261" s="4" t="s">
        <v>3</v>
      </c>
      <c r="O261" s="4">
        <v>2</v>
      </c>
      <c r="P261" s="4"/>
      <c r="Q261" s="4"/>
      <c r="R261" s="4"/>
      <c r="S261" s="4"/>
      <c r="T261" s="4"/>
      <c r="U261" s="4"/>
      <c r="V261" s="4"/>
      <c r="W261" s="4">
        <v>8629.42</v>
      </c>
      <c r="X261" s="4">
        <v>1</v>
      </c>
      <c r="Y261" s="4">
        <v>8629.42</v>
      </c>
      <c r="Z261" s="4"/>
      <c r="AA261" s="4"/>
      <c r="AB261" s="4"/>
    </row>
    <row r="262" spans="1:206" x14ac:dyDescent="0.2">
      <c r="A262" s="4">
        <v>50</v>
      </c>
      <c r="B262" s="4">
        <v>1</v>
      </c>
      <c r="C262" s="4">
        <v>0</v>
      </c>
      <c r="D262" s="4">
        <v>1</v>
      </c>
      <c r="E262" s="4">
        <v>208</v>
      </c>
      <c r="F262" s="4">
        <f>ROUND(Source!V239,O262)</f>
        <v>2099.58</v>
      </c>
      <c r="G262" s="4" t="s">
        <v>663</v>
      </c>
      <c r="H262" s="4" t="s">
        <v>664</v>
      </c>
      <c r="I262" s="4"/>
      <c r="J262" s="4"/>
      <c r="K262" s="4">
        <v>208</v>
      </c>
      <c r="L262" s="4">
        <v>22</v>
      </c>
      <c r="M262" s="4">
        <v>1</v>
      </c>
      <c r="N262" s="4" t="s">
        <v>3</v>
      </c>
      <c r="O262" s="4">
        <v>2</v>
      </c>
      <c r="P262" s="4"/>
      <c r="Q262" s="4"/>
      <c r="R262" s="4"/>
      <c r="S262" s="4"/>
      <c r="T262" s="4"/>
      <c r="U262" s="4"/>
      <c r="V262" s="4"/>
      <c r="W262" s="4">
        <v>2099.58</v>
      </c>
      <c r="X262" s="4">
        <v>1</v>
      </c>
      <c r="Y262" s="4">
        <v>2099.58</v>
      </c>
      <c r="Z262" s="4"/>
      <c r="AA262" s="4"/>
      <c r="AB262" s="4"/>
    </row>
    <row r="263" spans="1:206" x14ac:dyDescent="0.2">
      <c r="A263" s="4">
        <v>50</v>
      </c>
      <c r="B263" s="4">
        <v>0</v>
      </c>
      <c r="C263" s="4">
        <v>0</v>
      </c>
      <c r="D263" s="4">
        <v>1</v>
      </c>
      <c r="E263" s="4">
        <v>209</v>
      </c>
      <c r="F263" s="4">
        <f>ROUND(Source!W239,O263)</f>
        <v>0</v>
      </c>
      <c r="G263" s="4" t="s">
        <v>665</v>
      </c>
      <c r="H263" s="4" t="s">
        <v>666</v>
      </c>
      <c r="I263" s="4"/>
      <c r="J263" s="4"/>
      <c r="K263" s="4">
        <v>209</v>
      </c>
      <c r="L263" s="4">
        <v>23</v>
      </c>
      <c r="M263" s="4">
        <v>1</v>
      </c>
      <c r="N263" s="4" t="s">
        <v>3</v>
      </c>
      <c r="O263" s="4">
        <v>2</v>
      </c>
      <c r="P263" s="4"/>
      <c r="Q263" s="4"/>
      <c r="R263" s="4"/>
      <c r="S263" s="4"/>
      <c r="T263" s="4"/>
      <c r="U263" s="4"/>
      <c r="V263" s="4"/>
      <c r="W263" s="4">
        <v>0</v>
      </c>
      <c r="X263" s="4">
        <v>1</v>
      </c>
      <c r="Y263" s="4">
        <v>0</v>
      </c>
      <c r="Z263" s="4"/>
      <c r="AA263" s="4"/>
      <c r="AB263" s="4"/>
    </row>
    <row r="264" spans="1:206" x14ac:dyDescent="0.2">
      <c r="A264" s="4">
        <v>50</v>
      </c>
      <c r="B264" s="4">
        <v>0</v>
      </c>
      <c r="C264" s="4">
        <v>0</v>
      </c>
      <c r="D264" s="4">
        <v>1</v>
      </c>
      <c r="E264" s="4">
        <v>233</v>
      </c>
      <c r="F264" s="4">
        <f>ROUND(Source!BD239,O264)</f>
        <v>0</v>
      </c>
      <c r="G264" s="4" t="s">
        <v>667</v>
      </c>
      <c r="H264" s="4" t="s">
        <v>668</v>
      </c>
      <c r="I264" s="4"/>
      <c r="J264" s="4"/>
      <c r="K264" s="4">
        <v>233</v>
      </c>
      <c r="L264" s="4">
        <v>24</v>
      </c>
      <c r="M264" s="4">
        <v>1</v>
      </c>
      <c r="N264" s="4" t="s">
        <v>3</v>
      </c>
      <c r="O264" s="4">
        <v>2</v>
      </c>
      <c r="P264" s="4"/>
      <c r="Q264" s="4"/>
      <c r="R264" s="4"/>
      <c r="S264" s="4"/>
      <c r="T264" s="4"/>
      <c r="U264" s="4"/>
      <c r="V264" s="4"/>
      <c r="W264" s="4">
        <v>0</v>
      </c>
      <c r="X264" s="4">
        <v>1</v>
      </c>
      <c r="Y264" s="4">
        <v>0</v>
      </c>
      <c r="Z264" s="4"/>
      <c r="AA264" s="4"/>
      <c r="AB264" s="4"/>
    </row>
    <row r="265" spans="1:206" x14ac:dyDescent="0.2">
      <c r="A265" s="4">
        <v>50</v>
      </c>
      <c r="B265" s="4">
        <v>1</v>
      </c>
      <c r="C265" s="4">
        <v>0</v>
      </c>
      <c r="D265" s="4">
        <v>1</v>
      </c>
      <c r="E265" s="4">
        <v>210</v>
      </c>
      <c r="F265" s="4">
        <f>ROUND(Source!X239,O265)</f>
        <v>4656788.45</v>
      </c>
      <c r="G265" s="4" t="s">
        <v>669</v>
      </c>
      <c r="H265" s="4" t="s">
        <v>670</v>
      </c>
      <c r="I265" s="4"/>
      <c r="J265" s="4"/>
      <c r="K265" s="4">
        <v>210</v>
      </c>
      <c r="L265" s="4">
        <v>25</v>
      </c>
      <c r="M265" s="4">
        <v>1</v>
      </c>
      <c r="N265" s="4" t="s">
        <v>3</v>
      </c>
      <c r="O265" s="4">
        <v>2</v>
      </c>
      <c r="P265" s="4"/>
      <c r="Q265" s="4"/>
      <c r="R265" s="4"/>
      <c r="S265" s="4"/>
      <c r="T265" s="4"/>
      <c r="U265" s="4"/>
      <c r="V265" s="4"/>
      <c r="W265" s="4">
        <v>4656788.45</v>
      </c>
      <c r="X265" s="4">
        <v>1</v>
      </c>
      <c r="Y265" s="4">
        <v>4656788.45</v>
      </c>
      <c r="Z265" s="4"/>
      <c r="AA265" s="4"/>
      <c r="AB265" s="4"/>
    </row>
    <row r="266" spans="1:206" x14ac:dyDescent="0.2">
      <c r="A266" s="4">
        <v>50</v>
      </c>
      <c r="B266" s="4">
        <v>1</v>
      </c>
      <c r="C266" s="4">
        <v>0</v>
      </c>
      <c r="D266" s="4">
        <v>1</v>
      </c>
      <c r="E266" s="4">
        <v>211</v>
      </c>
      <c r="F266" s="4">
        <f>ROUND(Source!Y239,O266)</f>
        <v>2580304.98</v>
      </c>
      <c r="G266" s="4" t="s">
        <v>671</v>
      </c>
      <c r="H266" s="4" t="s">
        <v>672</v>
      </c>
      <c r="I266" s="4"/>
      <c r="J266" s="4"/>
      <c r="K266" s="4">
        <v>211</v>
      </c>
      <c r="L266" s="4">
        <v>26</v>
      </c>
      <c r="M266" s="4">
        <v>1</v>
      </c>
      <c r="N266" s="4" t="s">
        <v>3</v>
      </c>
      <c r="O266" s="4">
        <v>2</v>
      </c>
      <c r="P266" s="4"/>
      <c r="Q266" s="4"/>
      <c r="R266" s="4"/>
      <c r="S266" s="4"/>
      <c r="T266" s="4"/>
      <c r="U266" s="4"/>
      <c r="V266" s="4"/>
      <c r="W266" s="4">
        <v>2580304.98</v>
      </c>
      <c r="X266" s="4">
        <v>1</v>
      </c>
      <c r="Y266" s="4">
        <v>2580304.98</v>
      </c>
      <c r="Z266" s="4"/>
      <c r="AA266" s="4"/>
      <c r="AB266" s="4"/>
    </row>
    <row r="267" spans="1:206" x14ac:dyDescent="0.2">
      <c r="A267" s="4">
        <v>50</v>
      </c>
      <c r="B267" s="4">
        <v>1</v>
      </c>
      <c r="C267" s="4">
        <v>0</v>
      </c>
      <c r="D267" s="4">
        <v>1</v>
      </c>
      <c r="E267" s="4">
        <v>224</v>
      </c>
      <c r="F267" s="4">
        <f>ROUND(Source!AR239,O267)</f>
        <v>43046257.43</v>
      </c>
      <c r="G267" s="4" t="s">
        <v>673</v>
      </c>
      <c r="H267" s="4" t="s">
        <v>674</v>
      </c>
      <c r="I267" s="4"/>
      <c r="J267" s="4"/>
      <c r="K267" s="4">
        <v>224</v>
      </c>
      <c r="L267" s="4">
        <v>27</v>
      </c>
      <c r="M267" s="4">
        <v>1</v>
      </c>
      <c r="N267" s="4" t="s">
        <v>3</v>
      </c>
      <c r="O267" s="4">
        <v>2</v>
      </c>
      <c r="P267" s="4"/>
      <c r="Q267" s="4"/>
      <c r="R267" s="4"/>
      <c r="S267" s="4"/>
      <c r="T267" s="4"/>
      <c r="U267" s="4"/>
      <c r="V267" s="4"/>
      <c r="W267" s="4">
        <v>43046257.43</v>
      </c>
      <c r="X267" s="4">
        <v>1</v>
      </c>
      <c r="Y267" s="4">
        <v>43046257.43</v>
      </c>
      <c r="Z267" s="4"/>
      <c r="AA267" s="4"/>
      <c r="AB267" s="4"/>
    </row>
    <row r="269" spans="1:206" x14ac:dyDescent="0.2">
      <c r="A269" s="2">
        <v>51</v>
      </c>
      <c r="B269" s="2">
        <f>B12</f>
        <v>325</v>
      </c>
      <c r="C269" s="2">
        <f>A12</f>
        <v>1</v>
      </c>
      <c r="D269" s="2">
        <f>ROW(A12)</f>
        <v>12</v>
      </c>
      <c r="E269" s="2"/>
      <c r="F269" s="2" t="str">
        <f>IF(F12&lt;&gt;"",F12,"")</f>
        <v/>
      </c>
      <c r="G269" s="2" t="str">
        <f>IF(G12&lt;&gt;"",G12,"")</f>
        <v>08-13-778/08-04 К.р. электрофильтра ПГ-8.0 №9. Инв.№40121831</v>
      </c>
      <c r="H269" s="2">
        <v>0</v>
      </c>
      <c r="I269" s="2"/>
      <c r="J269" s="2"/>
      <c r="K269" s="2"/>
      <c r="L269" s="2"/>
      <c r="M269" s="2"/>
      <c r="N269" s="2"/>
      <c r="O269" s="2">
        <f t="shared" ref="O269:T269" si="378">ROUND(O239,2)</f>
        <v>35809164</v>
      </c>
      <c r="P269" s="2">
        <f t="shared" si="378"/>
        <v>28263517.949999999</v>
      </c>
      <c r="Q269" s="2">
        <f t="shared" si="378"/>
        <v>3700672.73</v>
      </c>
      <c r="R269" s="2">
        <f t="shared" si="378"/>
        <v>1227354.3799999999</v>
      </c>
      <c r="S269" s="2">
        <f t="shared" si="378"/>
        <v>3844973.32</v>
      </c>
      <c r="T269" s="2">
        <f t="shared" si="378"/>
        <v>0</v>
      </c>
      <c r="U269" s="2">
        <f>U239</f>
        <v>8629.4238918907486</v>
      </c>
      <c r="V269" s="2">
        <f>V239</f>
        <v>2099.5798680107496</v>
      </c>
      <c r="W269" s="2">
        <f>ROUND(W239,2)</f>
        <v>0</v>
      </c>
      <c r="X269" s="2">
        <f>ROUND(X239,2)</f>
        <v>4656788.45</v>
      </c>
      <c r="Y269" s="2">
        <f>ROUND(Y239,2)</f>
        <v>2580304.98</v>
      </c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>
        <f t="shared" ref="AO269:BD269" si="379">ROUND(AO239,2)</f>
        <v>0</v>
      </c>
      <c r="AP269" s="2">
        <f t="shared" si="379"/>
        <v>0</v>
      </c>
      <c r="AQ269" s="2">
        <f t="shared" si="379"/>
        <v>0</v>
      </c>
      <c r="AR269" s="2">
        <f t="shared" si="379"/>
        <v>43046257.43</v>
      </c>
      <c r="AS269" s="2">
        <f t="shared" si="379"/>
        <v>34704560.079999998</v>
      </c>
      <c r="AT269" s="2">
        <f t="shared" si="379"/>
        <v>8341697.3499999996</v>
      </c>
      <c r="AU269" s="2">
        <f t="shared" si="379"/>
        <v>0</v>
      </c>
      <c r="AV269" s="2">
        <f t="shared" si="379"/>
        <v>28263517.949999999</v>
      </c>
      <c r="AW269" s="2">
        <f t="shared" si="379"/>
        <v>28263517.949999999</v>
      </c>
      <c r="AX269" s="2">
        <f t="shared" si="379"/>
        <v>0</v>
      </c>
      <c r="AY269" s="2">
        <f t="shared" si="379"/>
        <v>28263517.949999999</v>
      </c>
      <c r="AZ269" s="2">
        <f t="shared" si="379"/>
        <v>0</v>
      </c>
      <c r="BA269" s="2">
        <f t="shared" si="379"/>
        <v>0</v>
      </c>
      <c r="BB269" s="2">
        <f t="shared" si="379"/>
        <v>0</v>
      </c>
      <c r="BC269" s="2">
        <f t="shared" si="379"/>
        <v>0</v>
      </c>
      <c r="BD269" s="2">
        <f t="shared" si="379"/>
        <v>0</v>
      </c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>
        <v>0</v>
      </c>
    </row>
    <row r="271" spans="1:206" x14ac:dyDescent="0.2">
      <c r="A271" s="4">
        <v>50</v>
      </c>
      <c r="B271" s="4">
        <v>0</v>
      </c>
      <c r="C271" s="4">
        <v>0</v>
      </c>
      <c r="D271" s="4">
        <v>1</v>
      </c>
      <c r="E271" s="4">
        <v>201</v>
      </c>
      <c r="F271" s="4">
        <f>ROUND(Source!O269,O271)</f>
        <v>35809164</v>
      </c>
      <c r="G271" s="4" t="s">
        <v>621</v>
      </c>
      <c r="H271" s="4" t="s">
        <v>622</v>
      </c>
      <c r="I271" s="4"/>
      <c r="J271" s="4"/>
      <c r="K271" s="4">
        <v>201</v>
      </c>
      <c r="L271" s="4">
        <v>1</v>
      </c>
      <c r="M271" s="4">
        <v>3</v>
      </c>
      <c r="N271" s="4" t="s">
        <v>3</v>
      </c>
      <c r="O271" s="4">
        <v>2</v>
      </c>
      <c r="P271" s="4"/>
      <c r="Q271" s="4"/>
      <c r="R271" s="4"/>
      <c r="S271" s="4"/>
      <c r="T271" s="4"/>
      <c r="U271" s="4"/>
      <c r="V271" s="4"/>
      <c r="W271" s="4">
        <v>35809164</v>
      </c>
      <c r="X271" s="4">
        <v>1</v>
      </c>
      <c r="Y271" s="4">
        <v>35809164</v>
      </c>
      <c r="Z271" s="4"/>
      <c r="AA271" s="4"/>
      <c r="AB271" s="4"/>
    </row>
    <row r="272" spans="1:206" x14ac:dyDescent="0.2">
      <c r="A272" s="4">
        <v>50</v>
      </c>
      <c r="B272" s="4">
        <v>0</v>
      </c>
      <c r="C272" s="4">
        <v>0</v>
      </c>
      <c r="D272" s="4">
        <v>1</v>
      </c>
      <c r="E272" s="4">
        <v>202</v>
      </c>
      <c r="F272" s="4">
        <f>ROUND(Source!P269,O272)</f>
        <v>28263517.949999999</v>
      </c>
      <c r="G272" s="4" t="s">
        <v>623</v>
      </c>
      <c r="H272" s="4" t="s">
        <v>624</v>
      </c>
      <c r="I272" s="4"/>
      <c r="J272" s="4"/>
      <c r="K272" s="4">
        <v>202</v>
      </c>
      <c r="L272" s="4">
        <v>2</v>
      </c>
      <c r="M272" s="4">
        <v>3</v>
      </c>
      <c r="N272" s="4" t="s">
        <v>3</v>
      </c>
      <c r="O272" s="4">
        <v>2</v>
      </c>
      <c r="P272" s="4"/>
      <c r="Q272" s="4"/>
      <c r="R272" s="4"/>
      <c r="S272" s="4"/>
      <c r="T272" s="4"/>
      <c r="U272" s="4"/>
      <c r="V272" s="4"/>
      <c r="W272" s="4">
        <v>28263517.949999999</v>
      </c>
      <c r="X272" s="4">
        <v>1</v>
      </c>
      <c r="Y272" s="4">
        <v>28263517.949999999</v>
      </c>
      <c r="Z272" s="4"/>
      <c r="AA272" s="4"/>
      <c r="AB272" s="4"/>
    </row>
    <row r="273" spans="1:28" x14ac:dyDescent="0.2">
      <c r="A273" s="4">
        <v>50</v>
      </c>
      <c r="B273" s="4">
        <v>0</v>
      </c>
      <c r="C273" s="4">
        <v>0</v>
      </c>
      <c r="D273" s="4">
        <v>1</v>
      </c>
      <c r="E273" s="4">
        <v>222</v>
      </c>
      <c r="F273" s="4">
        <f>ROUND(Source!AO269,O273)</f>
        <v>0</v>
      </c>
      <c r="G273" s="4" t="s">
        <v>625</v>
      </c>
      <c r="H273" s="4" t="s">
        <v>626</v>
      </c>
      <c r="I273" s="4"/>
      <c r="J273" s="4"/>
      <c r="K273" s="4">
        <v>222</v>
      </c>
      <c r="L273" s="4">
        <v>3</v>
      </c>
      <c r="M273" s="4">
        <v>3</v>
      </c>
      <c r="N273" s="4" t="s">
        <v>3</v>
      </c>
      <c r="O273" s="4">
        <v>2</v>
      </c>
      <c r="P273" s="4"/>
      <c r="Q273" s="4"/>
      <c r="R273" s="4"/>
      <c r="S273" s="4"/>
      <c r="T273" s="4"/>
      <c r="U273" s="4"/>
      <c r="V273" s="4"/>
      <c r="W273" s="4">
        <v>0</v>
      </c>
      <c r="X273" s="4">
        <v>1</v>
      </c>
      <c r="Y273" s="4">
        <v>0</v>
      </c>
      <c r="Z273" s="4"/>
      <c r="AA273" s="4"/>
      <c r="AB273" s="4"/>
    </row>
    <row r="274" spans="1:28" x14ac:dyDescent="0.2">
      <c r="A274" s="4">
        <v>50</v>
      </c>
      <c r="B274" s="4">
        <v>0</v>
      </c>
      <c r="C274" s="4">
        <v>0</v>
      </c>
      <c r="D274" s="4">
        <v>1</v>
      </c>
      <c r="E274" s="4">
        <v>225</v>
      </c>
      <c r="F274" s="4">
        <f>ROUND(Source!AV269,O274)</f>
        <v>28263517.949999999</v>
      </c>
      <c r="G274" s="4" t="s">
        <v>627</v>
      </c>
      <c r="H274" s="4" t="s">
        <v>628</v>
      </c>
      <c r="I274" s="4"/>
      <c r="J274" s="4"/>
      <c r="K274" s="4">
        <v>225</v>
      </c>
      <c r="L274" s="4">
        <v>4</v>
      </c>
      <c r="M274" s="4">
        <v>3</v>
      </c>
      <c r="N274" s="4" t="s">
        <v>3</v>
      </c>
      <c r="O274" s="4">
        <v>2</v>
      </c>
      <c r="P274" s="4"/>
      <c r="Q274" s="4"/>
      <c r="R274" s="4"/>
      <c r="S274" s="4"/>
      <c r="T274" s="4"/>
      <c r="U274" s="4"/>
      <c r="V274" s="4"/>
      <c r="W274" s="4">
        <v>28263517.949999999</v>
      </c>
      <c r="X274" s="4">
        <v>1</v>
      </c>
      <c r="Y274" s="4">
        <v>28263517.949999999</v>
      </c>
      <c r="Z274" s="4"/>
      <c r="AA274" s="4"/>
      <c r="AB274" s="4"/>
    </row>
    <row r="275" spans="1:28" x14ac:dyDescent="0.2">
      <c r="A275" s="4">
        <v>50</v>
      </c>
      <c r="B275" s="4">
        <v>0</v>
      </c>
      <c r="C275" s="4">
        <v>0</v>
      </c>
      <c r="D275" s="4">
        <v>1</v>
      </c>
      <c r="E275" s="4">
        <v>226</v>
      </c>
      <c r="F275" s="4">
        <f>ROUND(Source!AW269,O275)</f>
        <v>28263517.949999999</v>
      </c>
      <c r="G275" s="4" t="s">
        <v>629</v>
      </c>
      <c r="H275" s="4" t="s">
        <v>630</v>
      </c>
      <c r="I275" s="4"/>
      <c r="J275" s="4"/>
      <c r="K275" s="4">
        <v>226</v>
      </c>
      <c r="L275" s="4">
        <v>5</v>
      </c>
      <c r="M275" s="4">
        <v>3</v>
      </c>
      <c r="N275" s="4" t="s">
        <v>3</v>
      </c>
      <c r="O275" s="4">
        <v>2</v>
      </c>
      <c r="P275" s="4"/>
      <c r="Q275" s="4"/>
      <c r="R275" s="4"/>
      <c r="S275" s="4"/>
      <c r="T275" s="4"/>
      <c r="U275" s="4"/>
      <c r="V275" s="4"/>
      <c r="W275" s="4">
        <v>28263517.949999999</v>
      </c>
      <c r="X275" s="4">
        <v>1</v>
      </c>
      <c r="Y275" s="4">
        <v>28263517.949999999</v>
      </c>
      <c r="Z275" s="4"/>
      <c r="AA275" s="4"/>
      <c r="AB275" s="4"/>
    </row>
    <row r="276" spans="1:28" x14ac:dyDescent="0.2">
      <c r="A276" s="4">
        <v>50</v>
      </c>
      <c r="B276" s="4">
        <v>0</v>
      </c>
      <c r="C276" s="4">
        <v>0</v>
      </c>
      <c r="D276" s="4">
        <v>1</v>
      </c>
      <c r="E276" s="4">
        <v>227</v>
      </c>
      <c r="F276" s="4">
        <f>ROUND(Source!AX269,O276)</f>
        <v>0</v>
      </c>
      <c r="G276" s="4" t="s">
        <v>631</v>
      </c>
      <c r="H276" s="4" t="s">
        <v>632</v>
      </c>
      <c r="I276" s="4"/>
      <c r="J276" s="4"/>
      <c r="K276" s="4">
        <v>227</v>
      </c>
      <c r="L276" s="4">
        <v>6</v>
      </c>
      <c r="M276" s="4">
        <v>3</v>
      </c>
      <c r="N276" s="4" t="s">
        <v>3</v>
      </c>
      <c r="O276" s="4">
        <v>2</v>
      </c>
      <c r="P276" s="4"/>
      <c r="Q276" s="4"/>
      <c r="R276" s="4"/>
      <c r="S276" s="4"/>
      <c r="T276" s="4"/>
      <c r="U276" s="4"/>
      <c r="V276" s="4"/>
      <c r="W276" s="4">
        <v>0</v>
      </c>
      <c r="X276" s="4">
        <v>1</v>
      </c>
      <c r="Y276" s="4">
        <v>0</v>
      </c>
      <c r="Z276" s="4"/>
      <c r="AA276" s="4"/>
      <c r="AB276" s="4"/>
    </row>
    <row r="277" spans="1:28" x14ac:dyDescent="0.2">
      <c r="A277" s="4">
        <v>50</v>
      </c>
      <c r="B277" s="4">
        <v>0</v>
      </c>
      <c r="C277" s="4">
        <v>0</v>
      </c>
      <c r="D277" s="4">
        <v>1</v>
      </c>
      <c r="E277" s="4">
        <v>228</v>
      </c>
      <c r="F277" s="4">
        <f>ROUND(Source!AY269,O277)</f>
        <v>28263517.949999999</v>
      </c>
      <c r="G277" s="4" t="s">
        <v>633</v>
      </c>
      <c r="H277" s="4" t="s">
        <v>634</v>
      </c>
      <c r="I277" s="4"/>
      <c r="J277" s="4"/>
      <c r="K277" s="4">
        <v>228</v>
      </c>
      <c r="L277" s="4">
        <v>7</v>
      </c>
      <c r="M277" s="4">
        <v>3</v>
      </c>
      <c r="N277" s="4" t="s">
        <v>3</v>
      </c>
      <c r="O277" s="4">
        <v>2</v>
      </c>
      <c r="P277" s="4"/>
      <c r="Q277" s="4"/>
      <c r="R277" s="4"/>
      <c r="S277" s="4"/>
      <c r="T277" s="4"/>
      <c r="U277" s="4"/>
      <c r="V277" s="4"/>
      <c r="W277" s="4">
        <v>28263517.949999999</v>
      </c>
      <c r="X277" s="4">
        <v>1</v>
      </c>
      <c r="Y277" s="4">
        <v>28263517.949999999</v>
      </c>
      <c r="Z277" s="4"/>
      <c r="AA277" s="4"/>
      <c r="AB277" s="4"/>
    </row>
    <row r="278" spans="1:28" x14ac:dyDescent="0.2">
      <c r="A278" s="4">
        <v>50</v>
      </c>
      <c r="B278" s="4">
        <v>0</v>
      </c>
      <c r="C278" s="4">
        <v>0</v>
      </c>
      <c r="D278" s="4">
        <v>1</v>
      </c>
      <c r="E278" s="4">
        <v>216</v>
      </c>
      <c r="F278" s="4">
        <f>ROUND(Source!AP269,O278)</f>
        <v>0</v>
      </c>
      <c r="G278" s="4" t="s">
        <v>635</v>
      </c>
      <c r="H278" s="4" t="s">
        <v>636</v>
      </c>
      <c r="I278" s="4"/>
      <c r="J278" s="4"/>
      <c r="K278" s="4">
        <v>216</v>
      </c>
      <c r="L278" s="4">
        <v>8</v>
      </c>
      <c r="M278" s="4">
        <v>3</v>
      </c>
      <c r="N278" s="4" t="s">
        <v>3</v>
      </c>
      <c r="O278" s="4">
        <v>2</v>
      </c>
      <c r="P278" s="4"/>
      <c r="Q278" s="4"/>
      <c r="R278" s="4"/>
      <c r="S278" s="4"/>
      <c r="T278" s="4"/>
      <c r="U278" s="4"/>
      <c r="V278" s="4"/>
      <c r="W278" s="4">
        <v>0</v>
      </c>
      <c r="X278" s="4">
        <v>1</v>
      </c>
      <c r="Y278" s="4">
        <v>0</v>
      </c>
      <c r="Z278" s="4"/>
      <c r="AA278" s="4"/>
      <c r="AB278" s="4"/>
    </row>
    <row r="279" spans="1:28" x14ac:dyDescent="0.2">
      <c r="A279" s="4">
        <v>50</v>
      </c>
      <c r="B279" s="4">
        <v>0</v>
      </c>
      <c r="C279" s="4">
        <v>0</v>
      </c>
      <c r="D279" s="4">
        <v>1</v>
      </c>
      <c r="E279" s="4">
        <v>223</v>
      </c>
      <c r="F279" s="4">
        <f>ROUND(Source!AQ269,O279)</f>
        <v>0</v>
      </c>
      <c r="G279" s="4" t="s">
        <v>637</v>
      </c>
      <c r="H279" s="4" t="s">
        <v>638</v>
      </c>
      <c r="I279" s="4"/>
      <c r="J279" s="4"/>
      <c r="K279" s="4">
        <v>223</v>
      </c>
      <c r="L279" s="4">
        <v>9</v>
      </c>
      <c r="M279" s="4">
        <v>3</v>
      </c>
      <c r="N279" s="4" t="s">
        <v>3</v>
      </c>
      <c r="O279" s="4">
        <v>2</v>
      </c>
      <c r="P279" s="4"/>
      <c r="Q279" s="4"/>
      <c r="R279" s="4"/>
      <c r="S279" s="4"/>
      <c r="T279" s="4"/>
      <c r="U279" s="4"/>
      <c r="V279" s="4"/>
      <c r="W279" s="4">
        <v>0</v>
      </c>
      <c r="X279" s="4">
        <v>1</v>
      </c>
      <c r="Y279" s="4">
        <v>0</v>
      </c>
      <c r="Z279" s="4"/>
      <c r="AA279" s="4"/>
      <c r="AB279" s="4"/>
    </row>
    <row r="280" spans="1:28" x14ac:dyDescent="0.2">
      <c r="A280" s="4">
        <v>50</v>
      </c>
      <c r="B280" s="4">
        <v>0</v>
      </c>
      <c r="C280" s="4">
        <v>0</v>
      </c>
      <c r="D280" s="4">
        <v>1</v>
      </c>
      <c r="E280" s="4">
        <v>229</v>
      </c>
      <c r="F280" s="4">
        <f>ROUND(Source!AZ269,O280)</f>
        <v>0</v>
      </c>
      <c r="G280" s="4" t="s">
        <v>639</v>
      </c>
      <c r="H280" s="4" t="s">
        <v>640</v>
      </c>
      <c r="I280" s="4"/>
      <c r="J280" s="4"/>
      <c r="K280" s="4">
        <v>229</v>
      </c>
      <c r="L280" s="4">
        <v>10</v>
      </c>
      <c r="M280" s="4">
        <v>3</v>
      </c>
      <c r="N280" s="4" t="s">
        <v>3</v>
      </c>
      <c r="O280" s="4">
        <v>2</v>
      </c>
      <c r="P280" s="4"/>
      <c r="Q280" s="4"/>
      <c r="R280" s="4"/>
      <c r="S280" s="4"/>
      <c r="T280" s="4"/>
      <c r="U280" s="4"/>
      <c r="V280" s="4"/>
      <c r="W280" s="4">
        <v>0</v>
      </c>
      <c r="X280" s="4">
        <v>1</v>
      </c>
      <c r="Y280" s="4">
        <v>0</v>
      </c>
      <c r="Z280" s="4"/>
      <c r="AA280" s="4"/>
      <c r="AB280" s="4"/>
    </row>
    <row r="281" spans="1:28" x14ac:dyDescent="0.2">
      <c r="A281" s="4">
        <v>50</v>
      </c>
      <c r="B281" s="4">
        <v>0</v>
      </c>
      <c r="C281" s="4">
        <v>0</v>
      </c>
      <c r="D281" s="4">
        <v>1</v>
      </c>
      <c r="E281" s="4">
        <v>203</v>
      </c>
      <c r="F281" s="4">
        <f>ROUND(Source!Q269,O281)</f>
        <v>3700672.73</v>
      </c>
      <c r="G281" s="4" t="s">
        <v>641</v>
      </c>
      <c r="H281" s="4" t="s">
        <v>642</v>
      </c>
      <c r="I281" s="4"/>
      <c r="J281" s="4"/>
      <c r="K281" s="4">
        <v>203</v>
      </c>
      <c r="L281" s="4">
        <v>11</v>
      </c>
      <c r="M281" s="4">
        <v>3</v>
      </c>
      <c r="N281" s="4" t="s">
        <v>3</v>
      </c>
      <c r="O281" s="4">
        <v>2</v>
      </c>
      <c r="P281" s="4"/>
      <c r="Q281" s="4"/>
      <c r="R281" s="4"/>
      <c r="S281" s="4"/>
      <c r="T281" s="4"/>
      <c r="U281" s="4"/>
      <c r="V281" s="4"/>
      <c r="W281" s="4">
        <v>3700672.73</v>
      </c>
      <c r="X281" s="4">
        <v>1</v>
      </c>
      <c r="Y281" s="4">
        <v>3700672.73</v>
      </c>
      <c r="Z281" s="4"/>
      <c r="AA281" s="4"/>
      <c r="AB281" s="4"/>
    </row>
    <row r="282" spans="1:28" x14ac:dyDescent="0.2">
      <c r="A282" s="4">
        <v>50</v>
      </c>
      <c r="B282" s="4">
        <v>0</v>
      </c>
      <c r="C282" s="4">
        <v>0</v>
      </c>
      <c r="D282" s="4">
        <v>1</v>
      </c>
      <c r="E282" s="4">
        <v>231</v>
      </c>
      <c r="F282" s="4">
        <f>ROUND(Source!BB269,O282)</f>
        <v>0</v>
      </c>
      <c r="G282" s="4" t="s">
        <v>643</v>
      </c>
      <c r="H282" s="4" t="s">
        <v>644</v>
      </c>
      <c r="I282" s="4"/>
      <c r="J282" s="4"/>
      <c r="K282" s="4">
        <v>231</v>
      </c>
      <c r="L282" s="4">
        <v>12</v>
      </c>
      <c r="M282" s="4">
        <v>3</v>
      </c>
      <c r="N282" s="4" t="s">
        <v>3</v>
      </c>
      <c r="O282" s="4">
        <v>2</v>
      </c>
      <c r="P282" s="4"/>
      <c r="Q282" s="4"/>
      <c r="R282" s="4"/>
      <c r="S282" s="4"/>
      <c r="T282" s="4"/>
      <c r="U282" s="4"/>
      <c r="V282" s="4"/>
      <c r="W282" s="4">
        <v>0</v>
      </c>
      <c r="X282" s="4">
        <v>1</v>
      </c>
      <c r="Y282" s="4">
        <v>0</v>
      </c>
      <c r="Z282" s="4"/>
      <c r="AA282" s="4"/>
      <c r="AB282" s="4"/>
    </row>
    <row r="283" spans="1:28" x14ac:dyDescent="0.2">
      <c r="A283" s="4">
        <v>50</v>
      </c>
      <c r="B283" s="4">
        <v>0</v>
      </c>
      <c r="C283" s="4">
        <v>0</v>
      </c>
      <c r="D283" s="4">
        <v>1</v>
      </c>
      <c r="E283" s="4">
        <v>204</v>
      </c>
      <c r="F283" s="4">
        <f>ROUND(Source!R269,O283)</f>
        <v>1227354.3799999999</v>
      </c>
      <c r="G283" s="4" t="s">
        <v>645</v>
      </c>
      <c r="H283" s="4" t="s">
        <v>646</v>
      </c>
      <c r="I283" s="4"/>
      <c r="J283" s="4"/>
      <c r="K283" s="4">
        <v>204</v>
      </c>
      <c r="L283" s="4">
        <v>13</v>
      </c>
      <c r="M283" s="4">
        <v>3</v>
      </c>
      <c r="N283" s="4" t="s">
        <v>3</v>
      </c>
      <c r="O283" s="4">
        <v>2</v>
      </c>
      <c r="P283" s="4"/>
      <c r="Q283" s="4"/>
      <c r="R283" s="4"/>
      <c r="S283" s="4"/>
      <c r="T283" s="4"/>
      <c r="U283" s="4"/>
      <c r="V283" s="4"/>
      <c r="W283" s="4">
        <v>1227354.3799999999</v>
      </c>
      <c r="X283" s="4">
        <v>1</v>
      </c>
      <c r="Y283" s="4">
        <v>1227354.3799999999</v>
      </c>
      <c r="Z283" s="4"/>
      <c r="AA283" s="4"/>
      <c r="AB283" s="4"/>
    </row>
    <row r="284" spans="1:28" x14ac:dyDescent="0.2">
      <c r="A284" s="4">
        <v>50</v>
      </c>
      <c r="B284" s="4">
        <v>0</v>
      </c>
      <c r="C284" s="4">
        <v>0</v>
      </c>
      <c r="D284" s="4">
        <v>1</v>
      </c>
      <c r="E284" s="4">
        <v>205</v>
      </c>
      <c r="F284" s="4">
        <f>ROUND(Source!S269,O284)</f>
        <v>3844973.32</v>
      </c>
      <c r="G284" s="4" t="s">
        <v>647</v>
      </c>
      <c r="H284" s="4" t="s">
        <v>648</v>
      </c>
      <c r="I284" s="4"/>
      <c r="J284" s="4"/>
      <c r="K284" s="4">
        <v>205</v>
      </c>
      <c r="L284" s="4">
        <v>14</v>
      </c>
      <c r="M284" s="4">
        <v>3</v>
      </c>
      <c r="N284" s="4" t="s">
        <v>3</v>
      </c>
      <c r="O284" s="4">
        <v>2</v>
      </c>
      <c r="P284" s="4"/>
      <c r="Q284" s="4"/>
      <c r="R284" s="4"/>
      <c r="S284" s="4"/>
      <c r="T284" s="4"/>
      <c r="U284" s="4"/>
      <c r="V284" s="4"/>
      <c r="W284" s="4">
        <v>3844973.32</v>
      </c>
      <c r="X284" s="4">
        <v>1</v>
      </c>
      <c r="Y284" s="4">
        <v>3844973.32</v>
      </c>
      <c r="Z284" s="4"/>
      <c r="AA284" s="4"/>
      <c r="AB284" s="4"/>
    </row>
    <row r="285" spans="1:28" x14ac:dyDescent="0.2">
      <c r="A285" s="4">
        <v>50</v>
      </c>
      <c r="B285" s="4">
        <v>0</v>
      </c>
      <c r="C285" s="4">
        <v>0</v>
      </c>
      <c r="D285" s="4">
        <v>1</v>
      </c>
      <c r="E285" s="4">
        <v>232</v>
      </c>
      <c r="F285" s="4">
        <f>ROUND(Source!BC269,O285)</f>
        <v>0</v>
      </c>
      <c r="G285" s="4" t="s">
        <v>649</v>
      </c>
      <c r="H285" s="4" t="s">
        <v>650</v>
      </c>
      <c r="I285" s="4"/>
      <c r="J285" s="4"/>
      <c r="K285" s="4">
        <v>232</v>
      </c>
      <c r="L285" s="4">
        <v>15</v>
      </c>
      <c r="M285" s="4">
        <v>3</v>
      </c>
      <c r="N285" s="4" t="s">
        <v>3</v>
      </c>
      <c r="O285" s="4">
        <v>2</v>
      </c>
      <c r="P285" s="4"/>
      <c r="Q285" s="4"/>
      <c r="R285" s="4"/>
      <c r="S285" s="4"/>
      <c r="T285" s="4"/>
      <c r="U285" s="4"/>
      <c r="V285" s="4"/>
      <c r="W285" s="4">
        <v>0</v>
      </c>
      <c r="X285" s="4">
        <v>1</v>
      </c>
      <c r="Y285" s="4">
        <v>0</v>
      </c>
      <c r="Z285" s="4"/>
      <c r="AA285" s="4"/>
      <c r="AB285" s="4"/>
    </row>
    <row r="286" spans="1:28" x14ac:dyDescent="0.2">
      <c r="A286" s="4">
        <v>50</v>
      </c>
      <c r="B286" s="4">
        <v>0</v>
      </c>
      <c r="C286" s="4">
        <v>0</v>
      </c>
      <c r="D286" s="4">
        <v>1</v>
      </c>
      <c r="E286" s="4">
        <v>214</v>
      </c>
      <c r="F286" s="4">
        <f>ROUND(Source!AS269,O286)</f>
        <v>34704560.079999998</v>
      </c>
      <c r="G286" s="4" t="s">
        <v>651</v>
      </c>
      <c r="H286" s="4" t="s">
        <v>652</v>
      </c>
      <c r="I286" s="4"/>
      <c r="J286" s="4"/>
      <c r="K286" s="4">
        <v>214</v>
      </c>
      <c r="L286" s="4">
        <v>16</v>
      </c>
      <c r="M286" s="4">
        <v>3</v>
      </c>
      <c r="N286" s="4" t="s">
        <v>3</v>
      </c>
      <c r="O286" s="4">
        <v>2</v>
      </c>
      <c r="P286" s="4"/>
      <c r="Q286" s="4"/>
      <c r="R286" s="4"/>
      <c r="S286" s="4"/>
      <c r="T286" s="4"/>
      <c r="U286" s="4"/>
      <c r="V286" s="4"/>
      <c r="W286" s="4">
        <v>34704560.079999998</v>
      </c>
      <c r="X286" s="4">
        <v>1</v>
      </c>
      <c r="Y286" s="4">
        <v>34704560.079999998</v>
      </c>
      <c r="Z286" s="4"/>
      <c r="AA286" s="4"/>
      <c r="AB286" s="4"/>
    </row>
    <row r="287" spans="1:28" x14ac:dyDescent="0.2">
      <c r="A287" s="4">
        <v>50</v>
      </c>
      <c r="B287" s="4">
        <v>0</v>
      </c>
      <c r="C287" s="4">
        <v>0</v>
      </c>
      <c r="D287" s="4">
        <v>1</v>
      </c>
      <c r="E287" s="4">
        <v>215</v>
      </c>
      <c r="F287" s="4">
        <f>ROUND(Source!AT269,O287)</f>
        <v>8341697.3499999996</v>
      </c>
      <c r="G287" s="4" t="s">
        <v>653</v>
      </c>
      <c r="H287" s="4" t="s">
        <v>654</v>
      </c>
      <c r="I287" s="4"/>
      <c r="J287" s="4"/>
      <c r="K287" s="4">
        <v>215</v>
      </c>
      <c r="L287" s="4">
        <v>17</v>
      </c>
      <c r="M287" s="4">
        <v>3</v>
      </c>
      <c r="N287" s="4" t="s">
        <v>3</v>
      </c>
      <c r="O287" s="4">
        <v>2</v>
      </c>
      <c r="P287" s="4"/>
      <c r="Q287" s="4"/>
      <c r="R287" s="4"/>
      <c r="S287" s="4"/>
      <c r="T287" s="4"/>
      <c r="U287" s="4"/>
      <c r="V287" s="4"/>
      <c r="W287" s="4">
        <v>8341697.3499999996</v>
      </c>
      <c r="X287" s="4">
        <v>1</v>
      </c>
      <c r="Y287" s="4">
        <v>8341697.3499999996</v>
      </c>
      <c r="Z287" s="4"/>
      <c r="AA287" s="4"/>
      <c r="AB287" s="4"/>
    </row>
    <row r="288" spans="1:28" x14ac:dyDescent="0.2">
      <c r="A288" s="4">
        <v>50</v>
      </c>
      <c r="B288" s="4">
        <v>0</v>
      </c>
      <c r="C288" s="4">
        <v>0</v>
      </c>
      <c r="D288" s="4">
        <v>1</v>
      </c>
      <c r="E288" s="4">
        <v>217</v>
      </c>
      <c r="F288" s="4">
        <f>ROUND(Source!AU269,O288)</f>
        <v>0</v>
      </c>
      <c r="G288" s="4" t="s">
        <v>655</v>
      </c>
      <c r="H288" s="4" t="s">
        <v>656</v>
      </c>
      <c r="I288" s="4"/>
      <c r="J288" s="4"/>
      <c r="K288" s="4">
        <v>217</v>
      </c>
      <c r="L288" s="4">
        <v>18</v>
      </c>
      <c r="M288" s="4">
        <v>3</v>
      </c>
      <c r="N288" s="4" t="s">
        <v>3</v>
      </c>
      <c r="O288" s="4">
        <v>2</v>
      </c>
      <c r="P288" s="4"/>
      <c r="Q288" s="4"/>
      <c r="R288" s="4"/>
      <c r="S288" s="4"/>
      <c r="T288" s="4"/>
      <c r="U288" s="4"/>
      <c r="V288" s="4"/>
      <c r="W288" s="4">
        <v>0</v>
      </c>
      <c r="X288" s="4">
        <v>1</v>
      </c>
      <c r="Y288" s="4">
        <v>0</v>
      </c>
      <c r="Z288" s="4"/>
      <c r="AA288" s="4"/>
      <c r="AB288" s="4"/>
    </row>
    <row r="289" spans="1:28" x14ac:dyDescent="0.2">
      <c r="A289" s="4">
        <v>50</v>
      </c>
      <c r="B289" s="4">
        <v>0</v>
      </c>
      <c r="C289" s="4">
        <v>0</v>
      </c>
      <c r="D289" s="4">
        <v>1</v>
      </c>
      <c r="E289" s="4">
        <v>230</v>
      </c>
      <c r="F289" s="4">
        <f>ROUND(Source!BA269,O289)</f>
        <v>0</v>
      </c>
      <c r="G289" s="4" t="s">
        <v>657</v>
      </c>
      <c r="H289" s="4" t="s">
        <v>658</v>
      </c>
      <c r="I289" s="4"/>
      <c r="J289" s="4"/>
      <c r="K289" s="4">
        <v>230</v>
      </c>
      <c r="L289" s="4">
        <v>19</v>
      </c>
      <c r="M289" s="4">
        <v>3</v>
      </c>
      <c r="N289" s="4" t="s">
        <v>3</v>
      </c>
      <c r="O289" s="4">
        <v>2</v>
      </c>
      <c r="P289" s="4"/>
      <c r="Q289" s="4"/>
      <c r="R289" s="4"/>
      <c r="S289" s="4"/>
      <c r="T289" s="4"/>
      <c r="U289" s="4"/>
      <c r="V289" s="4"/>
      <c r="W289" s="4">
        <v>0</v>
      </c>
      <c r="X289" s="4">
        <v>1</v>
      </c>
      <c r="Y289" s="4">
        <v>0</v>
      </c>
      <c r="Z289" s="4"/>
      <c r="AA289" s="4"/>
      <c r="AB289" s="4"/>
    </row>
    <row r="290" spans="1:28" x14ac:dyDescent="0.2">
      <c r="A290" s="4">
        <v>50</v>
      </c>
      <c r="B290" s="4">
        <v>0</v>
      </c>
      <c r="C290" s="4">
        <v>0</v>
      </c>
      <c r="D290" s="4">
        <v>1</v>
      </c>
      <c r="E290" s="4">
        <v>206</v>
      </c>
      <c r="F290" s="4">
        <f>ROUND(Source!T269,O290)</f>
        <v>0</v>
      </c>
      <c r="G290" s="4" t="s">
        <v>659</v>
      </c>
      <c r="H290" s="4" t="s">
        <v>660</v>
      </c>
      <c r="I290" s="4"/>
      <c r="J290" s="4"/>
      <c r="K290" s="4">
        <v>206</v>
      </c>
      <c r="L290" s="4">
        <v>20</v>
      </c>
      <c r="M290" s="4">
        <v>3</v>
      </c>
      <c r="N290" s="4" t="s">
        <v>3</v>
      </c>
      <c r="O290" s="4">
        <v>2</v>
      </c>
      <c r="P290" s="4"/>
      <c r="Q290" s="4"/>
      <c r="R290" s="4"/>
      <c r="S290" s="4"/>
      <c r="T290" s="4"/>
      <c r="U290" s="4"/>
      <c r="V290" s="4"/>
      <c r="W290" s="4">
        <v>0</v>
      </c>
      <c r="X290" s="4">
        <v>1</v>
      </c>
      <c r="Y290" s="4">
        <v>0</v>
      </c>
      <c r="Z290" s="4"/>
      <c r="AA290" s="4"/>
      <c r="AB290" s="4"/>
    </row>
    <row r="291" spans="1:28" x14ac:dyDescent="0.2">
      <c r="A291" s="4">
        <v>50</v>
      </c>
      <c r="B291" s="4">
        <v>0</v>
      </c>
      <c r="C291" s="4">
        <v>0</v>
      </c>
      <c r="D291" s="4">
        <v>1</v>
      </c>
      <c r="E291" s="4">
        <v>207</v>
      </c>
      <c r="F291" s="4">
        <f>Source!U269</f>
        <v>8629.4238918907486</v>
      </c>
      <c r="G291" s="4" t="s">
        <v>661</v>
      </c>
      <c r="H291" s="4" t="s">
        <v>662</v>
      </c>
      <c r="I291" s="4"/>
      <c r="J291" s="4"/>
      <c r="K291" s="4">
        <v>207</v>
      </c>
      <c r="L291" s="4">
        <v>21</v>
      </c>
      <c r="M291" s="4">
        <v>3</v>
      </c>
      <c r="N291" s="4" t="s">
        <v>3</v>
      </c>
      <c r="O291" s="4">
        <v>-1</v>
      </c>
      <c r="P291" s="4"/>
      <c r="Q291" s="4"/>
      <c r="R291" s="4"/>
      <c r="S291" s="4"/>
      <c r="T291" s="4"/>
      <c r="U291" s="4"/>
      <c r="V291" s="4"/>
      <c r="W291" s="4">
        <v>8629.4238918907504</v>
      </c>
      <c r="X291" s="4">
        <v>1</v>
      </c>
      <c r="Y291" s="4">
        <v>8629.4238918907504</v>
      </c>
      <c r="Z291" s="4"/>
      <c r="AA291" s="4"/>
      <c r="AB291" s="4"/>
    </row>
    <row r="292" spans="1:28" x14ac:dyDescent="0.2">
      <c r="A292" s="4">
        <v>50</v>
      </c>
      <c r="B292" s="4">
        <v>0</v>
      </c>
      <c r="C292" s="4">
        <v>0</v>
      </c>
      <c r="D292" s="4">
        <v>1</v>
      </c>
      <c r="E292" s="4">
        <v>208</v>
      </c>
      <c r="F292" s="4">
        <f>Source!V269</f>
        <v>2099.5798680107496</v>
      </c>
      <c r="G292" s="4" t="s">
        <v>663</v>
      </c>
      <c r="H292" s="4" t="s">
        <v>664</v>
      </c>
      <c r="I292" s="4"/>
      <c r="J292" s="4"/>
      <c r="K292" s="4">
        <v>208</v>
      </c>
      <c r="L292" s="4">
        <v>22</v>
      </c>
      <c r="M292" s="4">
        <v>3</v>
      </c>
      <c r="N292" s="4" t="s">
        <v>3</v>
      </c>
      <c r="O292" s="4">
        <v>-1</v>
      </c>
      <c r="P292" s="4"/>
      <c r="Q292" s="4"/>
      <c r="R292" s="4"/>
      <c r="S292" s="4"/>
      <c r="T292" s="4"/>
      <c r="U292" s="4"/>
      <c r="V292" s="4"/>
      <c r="W292" s="4">
        <v>2099.57986801075</v>
      </c>
      <c r="X292" s="4">
        <v>1</v>
      </c>
      <c r="Y292" s="4">
        <v>2099.57986801075</v>
      </c>
      <c r="Z292" s="4"/>
      <c r="AA292" s="4"/>
      <c r="AB292" s="4"/>
    </row>
    <row r="293" spans="1:28" x14ac:dyDescent="0.2">
      <c r="A293" s="4">
        <v>50</v>
      </c>
      <c r="B293" s="4">
        <v>0</v>
      </c>
      <c r="C293" s="4">
        <v>0</v>
      </c>
      <c r="D293" s="4">
        <v>1</v>
      </c>
      <c r="E293" s="4">
        <v>209</v>
      </c>
      <c r="F293" s="4">
        <f>ROUND(Source!W269,O293)</f>
        <v>0</v>
      </c>
      <c r="G293" s="4" t="s">
        <v>665</v>
      </c>
      <c r="H293" s="4" t="s">
        <v>666</v>
      </c>
      <c r="I293" s="4"/>
      <c r="J293" s="4"/>
      <c r="K293" s="4">
        <v>209</v>
      </c>
      <c r="L293" s="4">
        <v>23</v>
      </c>
      <c r="M293" s="4">
        <v>3</v>
      </c>
      <c r="N293" s="4" t="s">
        <v>3</v>
      </c>
      <c r="O293" s="4">
        <v>2</v>
      </c>
      <c r="P293" s="4"/>
      <c r="Q293" s="4"/>
      <c r="R293" s="4"/>
      <c r="S293" s="4"/>
      <c r="T293" s="4"/>
      <c r="U293" s="4"/>
      <c r="V293" s="4"/>
      <c r="W293" s="4">
        <v>0</v>
      </c>
      <c r="X293" s="4">
        <v>1</v>
      </c>
      <c r="Y293" s="4">
        <v>0</v>
      </c>
      <c r="Z293" s="4"/>
      <c r="AA293" s="4"/>
      <c r="AB293" s="4"/>
    </row>
    <row r="294" spans="1:28" x14ac:dyDescent="0.2">
      <c r="A294" s="4">
        <v>50</v>
      </c>
      <c r="B294" s="4">
        <v>0</v>
      </c>
      <c r="C294" s="4">
        <v>0</v>
      </c>
      <c r="D294" s="4">
        <v>1</v>
      </c>
      <c r="E294" s="4">
        <v>233</v>
      </c>
      <c r="F294" s="4">
        <f>ROUND(Source!BD269,O294)</f>
        <v>0</v>
      </c>
      <c r="G294" s="4" t="s">
        <v>667</v>
      </c>
      <c r="H294" s="4" t="s">
        <v>668</v>
      </c>
      <c r="I294" s="4"/>
      <c r="J294" s="4"/>
      <c r="K294" s="4">
        <v>233</v>
      </c>
      <c r="L294" s="4">
        <v>24</v>
      </c>
      <c r="M294" s="4">
        <v>3</v>
      </c>
      <c r="N294" s="4" t="s">
        <v>3</v>
      </c>
      <c r="O294" s="4">
        <v>2</v>
      </c>
      <c r="P294" s="4"/>
      <c r="Q294" s="4"/>
      <c r="R294" s="4"/>
      <c r="S294" s="4"/>
      <c r="T294" s="4"/>
      <c r="U294" s="4"/>
      <c r="V294" s="4"/>
      <c r="W294" s="4">
        <v>0</v>
      </c>
      <c r="X294" s="4">
        <v>1</v>
      </c>
      <c r="Y294" s="4">
        <v>0</v>
      </c>
      <c r="Z294" s="4"/>
      <c r="AA294" s="4"/>
      <c r="AB294" s="4"/>
    </row>
    <row r="295" spans="1:28" x14ac:dyDescent="0.2">
      <c r="A295" s="4">
        <v>50</v>
      </c>
      <c r="B295" s="4">
        <v>0</v>
      </c>
      <c r="C295" s="4">
        <v>0</v>
      </c>
      <c r="D295" s="4">
        <v>1</v>
      </c>
      <c r="E295" s="4">
        <v>210</v>
      </c>
      <c r="F295" s="4">
        <f>ROUND(Source!X269,O295)</f>
        <v>4656788.45</v>
      </c>
      <c r="G295" s="4" t="s">
        <v>669</v>
      </c>
      <c r="H295" s="4" t="s">
        <v>670</v>
      </c>
      <c r="I295" s="4"/>
      <c r="J295" s="4"/>
      <c r="K295" s="4">
        <v>210</v>
      </c>
      <c r="L295" s="4">
        <v>25</v>
      </c>
      <c r="M295" s="4">
        <v>3</v>
      </c>
      <c r="N295" s="4" t="s">
        <v>3</v>
      </c>
      <c r="O295" s="4">
        <v>2</v>
      </c>
      <c r="P295" s="4"/>
      <c r="Q295" s="4"/>
      <c r="R295" s="4"/>
      <c r="S295" s="4"/>
      <c r="T295" s="4"/>
      <c r="U295" s="4"/>
      <c r="V295" s="4"/>
      <c r="W295" s="4">
        <v>4656788.45</v>
      </c>
      <c r="X295" s="4">
        <v>1</v>
      </c>
      <c r="Y295" s="4">
        <v>4656788.45</v>
      </c>
      <c r="Z295" s="4"/>
      <c r="AA295" s="4"/>
      <c r="AB295" s="4"/>
    </row>
    <row r="296" spans="1:28" x14ac:dyDescent="0.2">
      <c r="A296" s="4">
        <v>50</v>
      </c>
      <c r="B296" s="4">
        <v>0</v>
      </c>
      <c r="C296" s="4">
        <v>0</v>
      </c>
      <c r="D296" s="4">
        <v>1</v>
      </c>
      <c r="E296" s="4">
        <v>211</v>
      </c>
      <c r="F296" s="4">
        <f>ROUND(Source!Y269,O296)</f>
        <v>2580304.98</v>
      </c>
      <c r="G296" s="4" t="s">
        <v>671</v>
      </c>
      <c r="H296" s="4" t="s">
        <v>672</v>
      </c>
      <c r="I296" s="4"/>
      <c r="J296" s="4"/>
      <c r="K296" s="4">
        <v>211</v>
      </c>
      <c r="L296" s="4">
        <v>26</v>
      </c>
      <c r="M296" s="4">
        <v>3</v>
      </c>
      <c r="N296" s="4" t="s">
        <v>3</v>
      </c>
      <c r="O296" s="4">
        <v>2</v>
      </c>
      <c r="P296" s="4"/>
      <c r="Q296" s="4"/>
      <c r="R296" s="4"/>
      <c r="S296" s="4"/>
      <c r="T296" s="4"/>
      <c r="U296" s="4"/>
      <c r="V296" s="4"/>
      <c r="W296" s="4">
        <v>2580304.98</v>
      </c>
      <c r="X296" s="4">
        <v>1</v>
      </c>
      <c r="Y296" s="4">
        <v>2580304.98</v>
      </c>
      <c r="Z296" s="4"/>
      <c r="AA296" s="4"/>
      <c r="AB296" s="4"/>
    </row>
    <row r="297" spans="1:28" x14ac:dyDescent="0.2">
      <c r="A297" s="4">
        <v>50</v>
      </c>
      <c r="B297" s="4">
        <v>0</v>
      </c>
      <c r="C297" s="4">
        <v>0</v>
      </c>
      <c r="D297" s="4">
        <v>1</v>
      </c>
      <c r="E297" s="4">
        <v>224</v>
      </c>
      <c r="F297" s="4">
        <f>ROUND(Source!AR269,O297)</f>
        <v>43046257.43</v>
      </c>
      <c r="G297" s="4" t="s">
        <v>673</v>
      </c>
      <c r="H297" s="4" t="s">
        <v>674</v>
      </c>
      <c r="I297" s="4"/>
      <c r="J297" s="4"/>
      <c r="K297" s="4">
        <v>224</v>
      </c>
      <c r="L297" s="4">
        <v>27</v>
      </c>
      <c r="M297" s="4">
        <v>3</v>
      </c>
      <c r="N297" s="4" t="s">
        <v>3</v>
      </c>
      <c r="O297" s="4">
        <v>2</v>
      </c>
      <c r="P297" s="4"/>
      <c r="Q297" s="4"/>
      <c r="R297" s="4"/>
      <c r="S297" s="4"/>
      <c r="T297" s="4"/>
      <c r="U297" s="4"/>
      <c r="V297" s="4"/>
      <c r="W297" s="4">
        <v>43046257.43</v>
      </c>
      <c r="X297" s="4">
        <v>1</v>
      </c>
      <c r="Y297" s="4">
        <v>43046257.43</v>
      </c>
      <c r="Z297" s="4"/>
      <c r="AA297" s="4"/>
      <c r="AB297" s="4"/>
    </row>
    <row r="299" spans="1:28" x14ac:dyDescent="0.2">
      <c r="A299" s="5">
        <v>61</v>
      </c>
      <c r="B299" s="5"/>
      <c r="C299" s="5"/>
      <c r="D299" s="5"/>
      <c r="E299" s="5"/>
      <c r="F299" s="5">
        <v>0</v>
      </c>
      <c r="G299" s="5" t="s">
        <v>675</v>
      </c>
      <c r="H299" s="5" t="s">
        <v>676</v>
      </c>
    </row>
    <row r="300" spans="1:28" x14ac:dyDescent="0.2">
      <c r="A300" s="5">
        <v>61</v>
      </c>
      <c r="B300" s="5"/>
      <c r="C300" s="5"/>
      <c r="D300" s="5"/>
      <c r="E300" s="5"/>
      <c r="F300" s="5">
        <v>12</v>
      </c>
      <c r="G300" s="5" t="s">
        <v>677</v>
      </c>
      <c r="H300" s="5" t="s">
        <v>676</v>
      </c>
    </row>
    <row r="301" spans="1:28" x14ac:dyDescent="0.2">
      <c r="A301" s="5">
        <v>61</v>
      </c>
      <c r="B301" s="5"/>
      <c r="C301" s="5"/>
      <c r="D301" s="5"/>
      <c r="E301" s="5"/>
      <c r="F301" s="5">
        <v>0</v>
      </c>
      <c r="G301" s="5" t="s">
        <v>678</v>
      </c>
      <c r="H301" s="5" t="s">
        <v>676</v>
      </c>
    </row>
    <row r="304" spans="1:28" x14ac:dyDescent="0.2">
      <c r="A304">
        <v>70</v>
      </c>
      <c r="B304">
        <v>1</v>
      </c>
      <c r="D304">
        <v>1</v>
      </c>
      <c r="E304" t="s">
        <v>679</v>
      </c>
      <c r="F304" t="s">
        <v>680</v>
      </c>
      <c r="G304">
        <v>0</v>
      </c>
      <c r="H304">
        <v>0</v>
      </c>
      <c r="I304" t="s">
        <v>3</v>
      </c>
      <c r="J304">
        <v>1</v>
      </c>
      <c r="K304">
        <v>0</v>
      </c>
      <c r="L304" t="s">
        <v>3</v>
      </c>
      <c r="M304" t="s">
        <v>3</v>
      </c>
      <c r="N304">
        <v>0</v>
      </c>
      <c r="P304" t="s">
        <v>681</v>
      </c>
    </row>
    <row r="305" spans="1:16" x14ac:dyDescent="0.2">
      <c r="A305">
        <v>70</v>
      </c>
      <c r="B305">
        <v>1</v>
      </c>
      <c r="D305">
        <v>2</v>
      </c>
      <c r="E305" t="s">
        <v>682</v>
      </c>
      <c r="F305" t="s">
        <v>683</v>
      </c>
      <c r="G305">
        <v>0</v>
      </c>
      <c r="H305">
        <v>0</v>
      </c>
      <c r="I305" t="s">
        <v>3</v>
      </c>
      <c r="J305">
        <v>1</v>
      </c>
      <c r="K305">
        <v>0</v>
      </c>
      <c r="L305" t="s">
        <v>3</v>
      </c>
      <c r="M305" t="s">
        <v>3</v>
      </c>
      <c r="N305">
        <v>0</v>
      </c>
      <c r="P305" t="s">
        <v>684</v>
      </c>
    </row>
    <row r="306" spans="1:16" x14ac:dyDescent="0.2">
      <c r="A306">
        <v>70</v>
      </c>
      <c r="B306">
        <v>1</v>
      </c>
      <c r="D306">
        <v>3</v>
      </c>
      <c r="E306" t="s">
        <v>685</v>
      </c>
      <c r="F306" t="s">
        <v>686</v>
      </c>
      <c r="G306">
        <v>1</v>
      </c>
      <c r="H306">
        <v>0</v>
      </c>
      <c r="I306" t="s">
        <v>3</v>
      </c>
      <c r="J306">
        <v>1</v>
      </c>
      <c r="K306">
        <v>0</v>
      </c>
      <c r="L306" t="s">
        <v>3</v>
      </c>
      <c r="M306" t="s">
        <v>3</v>
      </c>
      <c r="N306">
        <v>0</v>
      </c>
      <c r="P306" t="s">
        <v>687</v>
      </c>
    </row>
    <row r="307" spans="1:16" x14ac:dyDescent="0.2">
      <c r="A307">
        <v>70</v>
      </c>
      <c r="B307">
        <v>1</v>
      </c>
      <c r="D307">
        <v>4</v>
      </c>
      <c r="E307" t="s">
        <v>688</v>
      </c>
      <c r="F307" t="s">
        <v>689</v>
      </c>
      <c r="G307">
        <v>1</v>
      </c>
      <c r="H307">
        <v>0</v>
      </c>
      <c r="I307" t="s">
        <v>3</v>
      </c>
      <c r="J307">
        <v>2</v>
      </c>
      <c r="K307">
        <v>0</v>
      </c>
      <c r="L307" t="s">
        <v>3</v>
      </c>
      <c r="M307" t="s">
        <v>3</v>
      </c>
      <c r="N307">
        <v>0</v>
      </c>
      <c r="P307" t="s">
        <v>3</v>
      </c>
    </row>
    <row r="308" spans="1:16" x14ac:dyDescent="0.2">
      <c r="A308">
        <v>70</v>
      </c>
      <c r="B308">
        <v>1</v>
      </c>
      <c r="D308">
        <v>5</v>
      </c>
      <c r="E308" t="s">
        <v>690</v>
      </c>
      <c r="F308" t="s">
        <v>691</v>
      </c>
      <c r="G308">
        <v>0</v>
      </c>
      <c r="H308">
        <v>0</v>
      </c>
      <c r="I308" t="s">
        <v>3</v>
      </c>
      <c r="J308">
        <v>2</v>
      </c>
      <c r="K308">
        <v>0</v>
      </c>
      <c r="L308" t="s">
        <v>3</v>
      </c>
      <c r="M308" t="s">
        <v>3</v>
      </c>
      <c r="N308">
        <v>0</v>
      </c>
      <c r="P308" t="s">
        <v>3</v>
      </c>
    </row>
    <row r="309" spans="1:16" x14ac:dyDescent="0.2">
      <c r="A309">
        <v>70</v>
      </c>
      <c r="B309">
        <v>1</v>
      </c>
      <c r="D309">
        <v>6</v>
      </c>
      <c r="E309" t="s">
        <v>692</v>
      </c>
      <c r="F309" t="s">
        <v>693</v>
      </c>
      <c r="G309">
        <v>0</v>
      </c>
      <c r="H309">
        <v>0</v>
      </c>
      <c r="I309" t="s">
        <v>3</v>
      </c>
      <c r="J309">
        <v>2</v>
      </c>
      <c r="K309">
        <v>0</v>
      </c>
      <c r="L309" t="s">
        <v>3</v>
      </c>
      <c r="M309" t="s">
        <v>3</v>
      </c>
      <c r="N309">
        <v>0</v>
      </c>
      <c r="P309" t="s">
        <v>3</v>
      </c>
    </row>
    <row r="310" spans="1:16" x14ac:dyDescent="0.2">
      <c r="A310">
        <v>70</v>
      </c>
      <c r="B310">
        <v>1</v>
      </c>
      <c r="D310">
        <v>7</v>
      </c>
      <c r="E310" t="s">
        <v>694</v>
      </c>
      <c r="F310" t="s">
        <v>695</v>
      </c>
      <c r="G310">
        <v>0</v>
      </c>
      <c r="H310">
        <v>0</v>
      </c>
      <c r="I310" t="s">
        <v>696</v>
      </c>
      <c r="J310">
        <v>0</v>
      </c>
      <c r="K310">
        <v>0</v>
      </c>
      <c r="L310" t="s">
        <v>3</v>
      </c>
      <c r="M310" t="s">
        <v>3</v>
      </c>
      <c r="N310">
        <v>0</v>
      </c>
      <c r="P310" t="s">
        <v>697</v>
      </c>
    </row>
    <row r="311" spans="1:16" x14ac:dyDescent="0.2">
      <c r="A311">
        <v>70</v>
      </c>
      <c r="B311">
        <v>1</v>
      </c>
      <c r="D311">
        <v>8</v>
      </c>
      <c r="E311" t="s">
        <v>698</v>
      </c>
      <c r="F311" t="s">
        <v>699</v>
      </c>
      <c r="G311">
        <v>0</v>
      </c>
      <c r="H311">
        <v>0</v>
      </c>
      <c r="I311" t="s">
        <v>700</v>
      </c>
      <c r="J311">
        <v>0</v>
      </c>
      <c r="K311">
        <v>0</v>
      </c>
      <c r="L311" t="s">
        <v>3</v>
      </c>
      <c r="M311" t="s">
        <v>3</v>
      </c>
      <c r="N311">
        <v>0</v>
      </c>
      <c r="P311" t="s">
        <v>698</v>
      </c>
    </row>
    <row r="312" spans="1:16" x14ac:dyDescent="0.2">
      <c r="A312">
        <v>70</v>
      </c>
      <c r="B312">
        <v>1</v>
      </c>
      <c r="D312">
        <v>9</v>
      </c>
      <c r="E312" t="s">
        <v>701</v>
      </c>
      <c r="F312" t="s">
        <v>702</v>
      </c>
      <c r="G312">
        <v>0</v>
      </c>
      <c r="H312">
        <v>0</v>
      </c>
      <c r="I312" t="s">
        <v>703</v>
      </c>
      <c r="J312">
        <v>0</v>
      </c>
      <c r="K312">
        <v>0</v>
      </c>
      <c r="L312" t="s">
        <v>3</v>
      </c>
      <c r="M312" t="s">
        <v>3</v>
      </c>
      <c r="N312">
        <v>0</v>
      </c>
      <c r="P312" t="s">
        <v>704</v>
      </c>
    </row>
    <row r="313" spans="1:16" x14ac:dyDescent="0.2">
      <c r="A313">
        <v>70</v>
      </c>
      <c r="B313">
        <v>1</v>
      </c>
      <c r="D313">
        <v>10</v>
      </c>
      <c r="E313" t="s">
        <v>705</v>
      </c>
      <c r="F313" t="s">
        <v>706</v>
      </c>
      <c r="G313">
        <v>0</v>
      </c>
      <c r="H313">
        <v>0</v>
      </c>
      <c r="I313" t="s">
        <v>707</v>
      </c>
      <c r="J313">
        <v>0</v>
      </c>
      <c r="K313">
        <v>0</v>
      </c>
      <c r="L313" t="s">
        <v>3</v>
      </c>
      <c r="M313" t="s">
        <v>3</v>
      </c>
      <c r="N313">
        <v>0</v>
      </c>
      <c r="P313" t="s">
        <v>708</v>
      </c>
    </row>
    <row r="314" spans="1:16" x14ac:dyDescent="0.2">
      <c r="A314">
        <v>70</v>
      </c>
      <c r="B314">
        <v>1</v>
      </c>
      <c r="D314">
        <v>11</v>
      </c>
      <c r="E314" t="s">
        <v>709</v>
      </c>
      <c r="F314" t="s">
        <v>710</v>
      </c>
      <c r="G314">
        <v>0</v>
      </c>
      <c r="H314">
        <v>0</v>
      </c>
      <c r="I314" t="s">
        <v>711</v>
      </c>
      <c r="J314">
        <v>0</v>
      </c>
      <c r="K314">
        <v>0</v>
      </c>
      <c r="L314" t="s">
        <v>3</v>
      </c>
      <c r="M314" t="s">
        <v>3</v>
      </c>
      <c r="N314">
        <v>0</v>
      </c>
      <c r="P314" t="s">
        <v>712</v>
      </c>
    </row>
    <row r="315" spans="1:16" x14ac:dyDescent="0.2">
      <c r="A315">
        <v>70</v>
      </c>
      <c r="B315">
        <v>1</v>
      </c>
      <c r="D315">
        <v>12</v>
      </c>
      <c r="E315" t="s">
        <v>713</v>
      </c>
      <c r="F315" t="s">
        <v>714</v>
      </c>
      <c r="G315">
        <v>0</v>
      </c>
      <c r="H315">
        <v>0</v>
      </c>
      <c r="I315" t="s">
        <v>3</v>
      </c>
      <c r="J315">
        <v>0</v>
      </c>
      <c r="K315">
        <v>0</v>
      </c>
      <c r="L315" t="s">
        <v>3</v>
      </c>
      <c r="M315" t="s">
        <v>3</v>
      </c>
      <c r="N315">
        <v>0</v>
      </c>
      <c r="P315" t="s">
        <v>715</v>
      </c>
    </row>
    <row r="316" spans="1:16" x14ac:dyDescent="0.2">
      <c r="A316">
        <v>70</v>
      </c>
      <c r="B316">
        <v>1</v>
      </c>
      <c r="D316">
        <v>1</v>
      </c>
      <c r="E316" t="s">
        <v>716</v>
      </c>
      <c r="F316" t="s">
        <v>717</v>
      </c>
      <c r="G316">
        <v>0.9</v>
      </c>
      <c r="H316">
        <v>1</v>
      </c>
      <c r="I316" t="s">
        <v>718</v>
      </c>
      <c r="J316">
        <v>0</v>
      </c>
      <c r="K316">
        <v>0</v>
      </c>
      <c r="L316" t="s">
        <v>3</v>
      </c>
      <c r="M316" t="s">
        <v>3</v>
      </c>
      <c r="N316">
        <v>0</v>
      </c>
      <c r="P316" t="s">
        <v>719</v>
      </c>
    </row>
    <row r="317" spans="1:16" x14ac:dyDescent="0.2">
      <c r="A317">
        <v>70</v>
      </c>
      <c r="B317">
        <v>1</v>
      </c>
      <c r="D317">
        <v>2</v>
      </c>
      <c r="E317" t="s">
        <v>720</v>
      </c>
      <c r="F317" t="s">
        <v>721</v>
      </c>
      <c r="G317">
        <v>0.85</v>
      </c>
      <c r="H317">
        <v>1</v>
      </c>
      <c r="I317" t="s">
        <v>722</v>
      </c>
      <c r="J317">
        <v>0</v>
      </c>
      <c r="K317">
        <v>0</v>
      </c>
      <c r="L317" t="s">
        <v>3</v>
      </c>
      <c r="M317" t="s">
        <v>3</v>
      </c>
      <c r="N317">
        <v>0</v>
      </c>
      <c r="P317" t="s">
        <v>723</v>
      </c>
    </row>
    <row r="318" spans="1:16" x14ac:dyDescent="0.2">
      <c r="A318">
        <v>70</v>
      </c>
      <c r="B318">
        <v>1</v>
      </c>
      <c r="D318">
        <v>3</v>
      </c>
      <c r="E318" t="s">
        <v>724</v>
      </c>
      <c r="F318" t="s">
        <v>725</v>
      </c>
      <c r="G318">
        <v>1.03</v>
      </c>
      <c r="H318">
        <v>0</v>
      </c>
      <c r="I318" t="s">
        <v>3</v>
      </c>
      <c r="J318">
        <v>0</v>
      </c>
      <c r="K318">
        <v>0</v>
      </c>
      <c r="L318" t="s">
        <v>3</v>
      </c>
      <c r="M318" t="s">
        <v>3</v>
      </c>
      <c r="N318">
        <v>0</v>
      </c>
      <c r="P318" t="s">
        <v>726</v>
      </c>
    </row>
    <row r="319" spans="1:16" x14ac:dyDescent="0.2">
      <c r="A319">
        <v>70</v>
      </c>
      <c r="B319">
        <v>1</v>
      </c>
      <c r="D319">
        <v>4</v>
      </c>
      <c r="E319" t="s">
        <v>727</v>
      </c>
      <c r="F319" t="s">
        <v>728</v>
      </c>
      <c r="G319">
        <v>1.0900000000000001</v>
      </c>
      <c r="H319">
        <v>0</v>
      </c>
      <c r="I319" t="s">
        <v>3</v>
      </c>
      <c r="J319">
        <v>0</v>
      </c>
      <c r="K319">
        <v>0</v>
      </c>
      <c r="L319" t="s">
        <v>3</v>
      </c>
      <c r="M319" t="s">
        <v>3</v>
      </c>
      <c r="N319">
        <v>0</v>
      </c>
      <c r="P319" t="s">
        <v>729</v>
      </c>
    </row>
    <row r="320" spans="1:16" x14ac:dyDescent="0.2">
      <c r="A320">
        <v>70</v>
      </c>
      <c r="B320">
        <v>1</v>
      </c>
      <c r="D320">
        <v>5</v>
      </c>
      <c r="E320" t="s">
        <v>730</v>
      </c>
      <c r="F320" t="s">
        <v>731</v>
      </c>
      <c r="G320">
        <v>7</v>
      </c>
      <c r="H320">
        <v>0</v>
      </c>
      <c r="I320" t="s">
        <v>3</v>
      </c>
      <c r="J320">
        <v>0</v>
      </c>
      <c r="K320">
        <v>0</v>
      </c>
      <c r="L320" t="s">
        <v>3</v>
      </c>
      <c r="M320" t="s">
        <v>3</v>
      </c>
      <c r="N320">
        <v>0</v>
      </c>
      <c r="P320" t="s">
        <v>3</v>
      </c>
    </row>
    <row r="321" spans="1:40" x14ac:dyDescent="0.2">
      <c r="A321">
        <v>70</v>
      </c>
      <c r="B321">
        <v>1</v>
      </c>
      <c r="D321">
        <v>6</v>
      </c>
      <c r="E321" t="s">
        <v>732</v>
      </c>
      <c r="F321" t="s">
        <v>3</v>
      </c>
      <c r="G321">
        <v>2</v>
      </c>
      <c r="H321">
        <v>0</v>
      </c>
      <c r="I321" t="s">
        <v>3</v>
      </c>
      <c r="J321">
        <v>0</v>
      </c>
      <c r="K321">
        <v>0</v>
      </c>
      <c r="L321" t="s">
        <v>3</v>
      </c>
      <c r="M321" t="s">
        <v>3</v>
      </c>
      <c r="N321">
        <v>0</v>
      </c>
      <c r="P321" t="s">
        <v>3</v>
      </c>
    </row>
    <row r="323" spans="1:40" x14ac:dyDescent="0.2">
      <c r="A323">
        <v>-1</v>
      </c>
    </row>
    <row r="325" spans="1:40" x14ac:dyDescent="0.2">
      <c r="A325" s="3">
        <v>75</v>
      </c>
      <c r="B325" s="3" t="s">
        <v>733</v>
      </c>
      <c r="C325" s="3">
        <v>2024</v>
      </c>
      <c r="D325" s="3">
        <v>1</v>
      </c>
      <c r="E325" s="3">
        <v>0</v>
      </c>
      <c r="F325" s="3">
        <v>0</v>
      </c>
      <c r="G325" s="3">
        <v>0</v>
      </c>
      <c r="H325" s="3">
        <v>1</v>
      </c>
      <c r="I325" s="3">
        <v>0</v>
      </c>
      <c r="J325" s="3">
        <v>3</v>
      </c>
      <c r="K325" s="3">
        <v>0</v>
      </c>
      <c r="L325" s="3">
        <v>0</v>
      </c>
      <c r="M325" s="3">
        <v>0</v>
      </c>
      <c r="N325" s="3">
        <v>60075934</v>
      </c>
      <c r="O325" s="3">
        <v>1</v>
      </c>
    </row>
    <row r="326" spans="1:40" x14ac:dyDescent="0.2">
      <c r="A326" s="6">
        <v>3</v>
      </c>
      <c r="B326" s="6" t="s">
        <v>734</v>
      </c>
      <c r="C326" s="6">
        <v>1</v>
      </c>
      <c r="D326" s="6">
        <v>9.56</v>
      </c>
      <c r="E326" s="6">
        <v>14.22</v>
      </c>
      <c r="F326" s="6">
        <v>48.96</v>
      </c>
      <c r="G326" s="6">
        <v>48.96</v>
      </c>
      <c r="H326" s="6">
        <v>1</v>
      </c>
      <c r="I326" s="6">
        <v>48.96</v>
      </c>
      <c r="J326" s="6">
        <v>2</v>
      </c>
      <c r="K326" s="6">
        <v>48.96</v>
      </c>
      <c r="L326" s="6">
        <v>1</v>
      </c>
      <c r="M326" s="6">
        <v>1</v>
      </c>
      <c r="N326" s="6">
        <v>9.56</v>
      </c>
      <c r="O326" s="6">
        <v>1</v>
      </c>
      <c r="P326" s="6">
        <v>48.96</v>
      </c>
      <c r="Q326" s="6">
        <v>48.96</v>
      </c>
      <c r="R326" s="6">
        <v>1</v>
      </c>
      <c r="S326" s="6" t="s">
        <v>17</v>
      </c>
      <c r="T326" s="6" t="s">
        <v>3</v>
      </c>
      <c r="U326" s="6" t="s">
        <v>3</v>
      </c>
      <c r="V326" s="6" t="s">
        <v>3</v>
      </c>
      <c r="W326" s="6" t="s">
        <v>3</v>
      </c>
      <c r="X326" s="6" t="s">
        <v>3</v>
      </c>
      <c r="Y326" s="6" t="s">
        <v>3</v>
      </c>
      <c r="Z326" s="6" t="s">
        <v>3</v>
      </c>
      <c r="AA326" s="6" t="s">
        <v>3</v>
      </c>
      <c r="AB326" s="6" t="s">
        <v>3</v>
      </c>
      <c r="AC326" s="6" t="s">
        <v>3</v>
      </c>
      <c r="AD326" s="6" t="s">
        <v>3</v>
      </c>
      <c r="AE326" s="6" t="s">
        <v>3</v>
      </c>
      <c r="AF326" s="6" t="s">
        <v>3</v>
      </c>
      <c r="AG326" s="6" t="s">
        <v>3</v>
      </c>
      <c r="AH326" s="6" t="s">
        <v>3</v>
      </c>
      <c r="AI326" s="6"/>
      <c r="AJ326" s="6"/>
      <c r="AK326" s="6"/>
      <c r="AL326" s="6"/>
      <c r="AM326" s="6"/>
      <c r="AN326" s="6">
        <v>60075935</v>
      </c>
    </row>
    <row r="330" spans="1:40" x14ac:dyDescent="0.2">
      <c r="A330">
        <v>65</v>
      </c>
      <c r="C330">
        <v>1</v>
      </c>
      <c r="D330">
        <v>0</v>
      </c>
      <c r="E330">
        <v>245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52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33" x14ac:dyDescent="0.2">
      <c r="A1">
        <v>0</v>
      </c>
      <c r="B1" t="s">
        <v>0</v>
      </c>
      <c r="D1" t="s">
        <v>735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53255</v>
      </c>
      <c r="M1">
        <v>33708989</v>
      </c>
      <c r="N1">
        <v>11</v>
      </c>
      <c r="O1">
        <v>6</v>
      </c>
      <c r="P1">
        <v>5</v>
      </c>
      <c r="Q1">
        <v>6</v>
      </c>
    </row>
    <row r="12" spans="1:133" x14ac:dyDescent="0.2">
      <c r="A12" s="1">
        <v>1</v>
      </c>
      <c r="B12" s="1">
        <v>51</v>
      </c>
      <c r="C12" s="1">
        <v>0</v>
      </c>
      <c r="D12" s="1"/>
      <c r="E12" s="1">
        <v>0</v>
      </c>
      <c r="F12" s="1" t="s">
        <v>3</v>
      </c>
      <c r="G12" s="1" t="s">
        <v>4</v>
      </c>
      <c r="H12" s="1" t="s">
        <v>3</v>
      </c>
      <c r="I12" s="1">
        <v>0</v>
      </c>
      <c r="J12" s="1" t="s">
        <v>3</v>
      </c>
      <c r="K12" s="1">
        <v>0</v>
      </c>
      <c r="L12" s="1">
        <v>0</v>
      </c>
      <c r="M12" s="1">
        <v>2</v>
      </c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>
        <v>1</v>
      </c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>
        <v>0</v>
      </c>
      <c r="BC12" s="1"/>
      <c r="BD12" s="1"/>
      <c r="BE12" s="1"/>
      <c r="BF12" s="1"/>
      <c r="BG12" s="1"/>
      <c r="BH12" s="1" t="s">
        <v>5</v>
      </c>
      <c r="BI12" s="1" t="s">
        <v>6</v>
      </c>
      <c r="BJ12" s="1">
        <v>0</v>
      </c>
      <c r="BK12" s="1">
        <v>1</v>
      </c>
      <c r="BL12" s="1">
        <v>0</v>
      </c>
      <c r="BM12" s="1">
        <v>0</v>
      </c>
      <c r="BN12" s="1">
        <v>0</v>
      </c>
      <c r="BO12" s="1">
        <v>0</v>
      </c>
      <c r="BP12" s="1">
        <v>2</v>
      </c>
      <c r="BQ12" s="1">
        <v>2</v>
      </c>
      <c r="BR12" s="1">
        <v>1</v>
      </c>
      <c r="BS12" s="1">
        <v>0</v>
      </c>
      <c r="BT12" s="1">
        <v>0</v>
      </c>
      <c r="BU12" s="1">
        <v>0</v>
      </c>
      <c r="BV12" s="1">
        <v>1</v>
      </c>
      <c r="BW12" s="1">
        <v>0</v>
      </c>
      <c r="BX12" s="1">
        <v>0</v>
      </c>
      <c r="BY12" s="1" t="s">
        <v>7</v>
      </c>
      <c r="BZ12" s="1" t="s">
        <v>8</v>
      </c>
      <c r="CA12" s="1" t="s">
        <v>3</v>
      </c>
      <c r="CB12" s="1" t="s">
        <v>9</v>
      </c>
      <c r="CC12" s="1" t="s">
        <v>10</v>
      </c>
      <c r="CD12" s="1" t="s">
        <v>10</v>
      </c>
      <c r="CE12" s="1" t="s">
        <v>11</v>
      </c>
      <c r="CF12" s="1">
        <v>0</v>
      </c>
      <c r="CG12" s="1">
        <v>0</v>
      </c>
      <c r="CH12" s="1">
        <v>16785418</v>
      </c>
      <c r="CI12" s="1" t="s">
        <v>3</v>
      </c>
      <c r="CJ12" s="1" t="s">
        <v>3</v>
      </c>
      <c r="CK12" s="1">
        <v>0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>
        <v>0</v>
      </c>
      <c r="CZ12" s="1" t="s">
        <v>3</v>
      </c>
      <c r="DA12" s="1" t="s">
        <v>3</v>
      </c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 x14ac:dyDescent="0.2">
      <c r="A14" s="1">
        <v>22</v>
      </c>
      <c r="B14" s="1">
        <v>1</v>
      </c>
      <c r="C14" s="1">
        <v>0</v>
      </c>
      <c r="D14" s="1">
        <v>60075934</v>
      </c>
      <c r="E14" s="1">
        <v>0</v>
      </c>
      <c r="F14" s="1">
        <v>2</v>
      </c>
      <c r="G14" s="1">
        <v>1</v>
      </c>
      <c r="H14" s="1"/>
      <c r="I14" s="1"/>
      <c r="J14" s="1"/>
      <c r="K14" s="1"/>
      <c r="L14" s="1"/>
      <c r="M14" s="1"/>
      <c r="N14" s="1"/>
      <c r="O14" s="1"/>
    </row>
    <row r="16" spans="1:133" x14ac:dyDescent="0.2">
      <c r="A16" s="7">
        <v>3</v>
      </c>
      <c r="B16" s="7">
        <v>0</v>
      </c>
      <c r="C16" s="7" t="s">
        <v>12</v>
      </c>
      <c r="D16" s="7" t="s">
        <v>12</v>
      </c>
      <c r="E16" s="8">
        <f>ROUND((Source!F256)/1000,2)</f>
        <v>34704.559999999998</v>
      </c>
      <c r="F16" s="8">
        <f>ROUND((Source!F257)/1000,2)</f>
        <v>8341.7000000000007</v>
      </c>
      <c r="G16" s="8">
        <f>ROUND((Source!F248)/1000,2)</f>
        <v>0</v>
      </c>
      <c r="H16" s="8">
        <f>ROUND((Source!F258)/1000+(Source!F259)/1000,2)</f>
        <v>0</v>
      </c>
      <c r="I16" s="8">
        <f>E16+F16+G16+H16</f>
        <v>43046.259999999995</v>
      </c>
      <c r="J16" s="8">
        <f>ROUND((Source!F254+Source!F253)/1000,2)</f>
        <v>5072.33</v>
      </c>
      <c r="AI16" s="7">
        <v>0</v>
      </c>
      <c r="AJ16" s="7">
        <v>0</v>
      </c>
      <c r="AK16" s="7" t="s">
        <v>3</v>
      </c>
      <c r="AL16" s="7" t="s">
        <v>3</v>
      </c>
      <c r="AM16" s="7" t="s">
        <v>3</v>
      </c>
      <c r="AN16" s="7">
        <v>0</v>
      </c>
      <c r="AO16" s="7" t="s">
        <v>3</v>
      </c>
      <c r="AP16" s="7" t="s">
        <v>3</v>
      </c>
      <c r="AT16" s="8">
        <v>35809164</v>
      </c>
      <c r="AU16" s="8">
        <v>28263517.949999999</v>
      </c>
      <c r="AV16" s="8">
        <v>0</v>
      </c>
      <c r="AW16" s="8">
        <v>0</v>
      </c>
      <c r="AX16" s="8">
        <v>0</v>
      </c>
      <c r="AY16" s="8">
        <v>3700672.73</v>
      </c>
      <c r="AZ16" s="8">
        <v>1227354.3799999999</v>
      </c>
      <c r="BA16" s="8">
        <v>3844973.32</v>
      </c>
      <c r="BB16" s="8">
        <v>34704560.079999998</v>
      </c>
      <c r="BC16" s="8">
        <v>8341697.3499999996</v>
      </c>
      <c r="BD16" s="8">
        <v>0</v>
      </c>
      <c r="BE16" s="8">
        <v>0</v>
      </c>
      <c r="BF16" s="8">
        <v>8629.42</v>
      </c>
      <c r="BG16" s="8">
        <v>2099.58</v>
      </c>
      <c r="BH16" s="8">
        <v>0</v>
      </c>
      <c r="BI16" s="8">
        <v>4656788.45</v>
      </c>
      <c r="BJ16" s="8">
        <v>2580304.98</v>
      </c>
      <c r="BK16" s="8">
        <v>43046257.43</v>
      </c>
    </row>
    <row r="18" spans="1:19" x14ac:dyDescent="0.2">
      <c r="A18">
        <v>51</v>
      </c>
      <c r="E18" s="5">
        <f>SUMIF(A16:A17,3,E16:E17)</f>
        <v>34704.559999999998</v>
      </c>
      <c r="F18" s="5">
        <f>SUMIF(A16:A17,3,F16:F17)</f>
        <v>8341.7000000000007</v>
      </c>
      <c r="G18" s="5">
        <f>SUMIF(A16:A17,3,G16:G17)</f>
        <v>0</v>
      </c>
      <c r="H18" s="5">
        <f>SUMIF(A16:A17,3,H16:H17)</f>
        <v>0</v>
      </c>
      <c r="I18" s="5">
        <f>SUMIF(A16:A17,3,I16:I17)</f>
        <v>43046.259999999995</v>
      </c>
      <c r="J18" s="5">
        <f>SUMIF(A16:A17,3,J16:J17)</f>
        <v>5072.33</v>
      </c>
      <c r="K18" s="5"/>
      <c r="L18" s="5"/>
      <c r="M18" s="5"/>
      <c r="N18" s="5"/>
      <c r="O18" s="5"/>
      <c r="P18" s="5"/>
      <c r="Q18" s="5"/>
      <c r="R18" s="5"/>
      <c r="S18" s="5"/>
    </row>
    <row r="20" spans="1:19" x14ac:dyDescent="0.2">
      <c r="A20" s="4">
        <v>50</v>
      </c>
      <c r="B20" s="4">
        <v>0</v>
      </c>
      <c r="C20" s="4">
        <v>0</v>
      </c>
      <c r="D20" s="4">
        <v>1</v>
      </c>
      <c r="E20" s="4">
        <v>201</v>
      </c>
      <c r="F20" s="4">
        <v>35809164</v>
      </c>
      <c r="G20" s="4" t="s">
        <v>621</v>
      </c>
      <c r="H20" s="4" t="s">
        <v>622</v>
      </c>
      <c r="I20" s="4"/>
      <c r="J20" s="4"/>
      <c r="K20" s="4">
        <v>201</v>
      </c>
      <c r="L20" s="4">
        <v>1</v>
      </c>
      <c r="M20" s="4">
        <v>3</v>
      </c>
      <c r="N20" s="4" t="s">
        <v>3</v>
      </c>
      <c r="O20" s="4">
        <v>2</v>
      </c>
      <c r="P20" s="4"/>
    </row>
    <row r="21" spans="1:19" x14ac:dyDescent="0.2">
      <c r="A21" s="4">
        <v>50</v>
      </c>
      <c r="B21" s="4">
        <v>0</v>
      </c>
      <c r="C21" s="4">
        <v>0</v>
      </c>
      <c r="D21" s="4">
        <v>1</v>
      </c>
      <c r="E21" s="4">
        <v>202</v>
      </c>
      <c r="F21" s="4">
        <v>28263517.949999999</v>
      </c>
      <c r="G21" s="4" t="s">
        <v>623</v>
      </c>
      <c r="H21" s="4" t="s">
        <v>624</v>
      </c>
      <c r="I21" s="4"/>
      <c r="J21" s="4"/>
      <c r="K21" s="4">
        <v>202</v>
      </c>
      <c r="L21" s="4">
        <v>2</v>
      </c>
      <c r="M21" s="4">
        <v>3</v>
      </c>
      <c r="N21" s="4" t="s">
        <v>3</v>
      </c>
      <c r="O21" s="4">
        <v>2</v>
      </c>
      <c r="P21" s="4"/>
    </row>
    <row r="22" spans="1:19" x14ac:dyDescent="0.2">
      <c r="A22" s="4">
        <v>50</v>
      </c>
      <c r="B22" s="4">
        <v>0</v>
      </c>
      <c r="C22" s="4">
        <v>0</v>
      </c>
      <c r="D22" s="4">
        <v>1</v>
      </c>
      <c r="E22" s="4">
        <v>222</v>
      </c>
      <c r="F22" s="4">
        <v>0</v>
      </c>
      <c r="G22" s="4" t="s">
        <v>625</v>
      </c>
      <c r="H22" s="4" t="s">
        <v>626</v>
      </c>
      <c r="I22" s="4"/>
      <c r="J22" s="4"/>
      <c r="K22" s="4">
        <v>222</v>
      </c>
      <c r="L22" s="4">
        <v>3</v>
      </c>
      <c r="M22" s="4">
        <v>3</v>
      </c>
      <c r="N22" s="4" t="s">
        <v>3</v>
      </c>
      <c r="O22" s="4">
        <v>2</v>
      </c>
      <c r="P22" s="4"/>
    </row>
    <row r="23" spans="1:19" x14ac:dyDescent="0.2">
      <c r="A23" s="4">
        <v>50</v>
      </c>
      <c r="B23" s="4">
        <v>0</v>
      </c>
      <c r="C23" s="4">
        <v>0</v>
      </c>
      <c r="D23" s="4">
        <v>1</v>
      </c>
      <c r="E23" s="4">
        <v>225</v>
      </c>
      <c r="F23" s="4">
        <v>28263517.949999999</v>
      </c>
      <c r="G23" s="4" t="s">
        <v>627</v>
      </c>
      <c r="H23" s="4" t="s">
        <v>628</v>
      </c>
      <c r="I23" s="4"/>
      <c r="J23" s="4"/>
      <c r="K23" s="4">
        <v>225</v>
      </c>
      <c r="L23" s="4">
        <v>4</v>
      </c>
      <c r="M23" s="4">
        <v>3</v>
      </c>
      <c r="N23" s="4" t="s">
        <v>3</v>
      </c>
      <c r="O23" s="4">
        <v>2</v>
      </c>
      <c r="P23" s="4"/>
    </row>
    <row r="24" spans="1:19" x14ac:dyDescent="0.2">
      <c r="A24" s="4">
        <v>50</v>
      </c>
      <c r="B24" s="4">
        <v>0</v>
      </c>
      <c r="C24" s="4">
        <v>0</v>
      </c>
      <c r="D24" s="4">
        <v>1</v>
      </c>
      <c r="E24" s="4">
        <v>226</v>
      </c>
      <c r="F24" s="4">
        <v>28263517.949999999</v>
      </c>
      <c r="G24" s="4" t="s">
        <v>629</v>
      </c>
      <c r="H24" s="4" t="s">
        <v>630</v>
      </c>
      <c r="I24" s="4"/>
      <c r="J24" s="4"/>
      <c r="K24" s="4">
        <v>226</v>
      </c>
      <c r="L24" s="4">
        <v>5</v>
      </c>
      <c r="M24" s="4">
        <v>3</v>
      </c>
      <c r="N24" s="4" t="s">
        <v>3</v>
      </c>
      <c r="O24" s="4">
        <v>2</v>
      </c>
      <c r="P24" s="4"/>
    </row>
    <row r="25" spans="1:19" x14ac:dyDescent="0.2">
      <c r="A25" s="4">
        <v>50</v>
      </c>
      <c r="B25" s="4">
        <v>0</v>
      </c>
      <c r="C25" s="4">
        <v>0</v>
      </c>
      <c r="D25" s="4">
        <v>1</v>
      </c>
      <c r="E25" s="4">
        <v>227</v>
      </c>
      <c r="F25" s="4">
        <v>0</v>
      </c>
      <c r="G25" s="4" t="s">
        <v>631</v>
      </c>
      <c r="H25" s="4" t="s">
        <v>632</v>
      </c>
      <c r="I25" s="4"/>
      <c r="J25" s="4"/>
      <c r="K25" s="4">
        <v>227</v>
      </c>
      <c r="L25" s="4">
        <v>6</v>
      </c>
      <c r="M25" s="4">
        <v>3</v>
      </c>
      <c r="N25" s="4" t="s">
        <v>3</v>
      </c>
      <c r="O25" s="4">
        <v>2</v>
      </c>
      <c r="P25" s="4"/>
    </row>
    <row r="26" spans="1:19" x14ac:dyDescent="0.2">
      <c r="A26" s="4">
        <v>50</v>
      </c>
      <c r="B26" s="4">
        <v>0</v>
      </c>
      <c r="C26" s="4">
        <v>0</v>
      </c>
      <c r="D26" s="4">
        <v>1</v>
      </c>
      <c r="E26" s="4">
        <v>228</v>
      </c>
      <c r="F26" s="4">
        <v>28263517.949999999</v>
      </c>
      <c r="G26" s="4" t="s">
        <v>633</v>
      </c>
      <c r="H26" s="4" t="s">
        <v>634</v>
      </c>
      <c r="I26" s="4"/>
      <c r="J26" s="4"/>
      <c r="K26" s="4">
        <v>228</v>
      </c>
      <c r="L26" s="4">
        <v>7</v>
      </c>
      <c r="M26" s="4">
        <v>3</v>
      </c>
      <c r="N26" s="4" t="s">
        <v>3</v>
      </c>
      <c r="O26" s="4">
        <v>2</v>
      </c>
      <c r="P26" s="4"/>
    </row>
    <row r="27" spans="1:19" x14ac:dyDescent="0.2">
      <c r="A27" s="4">
        <v>50</v>
      </c>
      <c r="B27" s="4">
        <v>0</v>
      </c>
      <c r="C27" s="4">
        <v>0</v>
      </c>
      <c r="D27" s="4">
        <v>1</v>
      </c>
      <c r="E27" s="4">
        <v>216</v>
      </c>
      <c r="F27" s="4">
        <v>0</v>
      </c>
      <c r="G27" s="4" t="s">
        <v>635</v>
      </c>
      <c r="H27" s="4" t="s">
        <v>636</v>
      </c>
      <c r="I27" s="4"/>
      <c r="J27" s="4"/>
      <c r="K27" s="4">
        <v>216</v>
      </c>
      <c r="L27" s="4">
        <v>8</v>
      </c>
      <c r="M27" s="4">
        <v>3</v>
      </c>
      <c r="N27" s="4" t="s">
        <v>3</v>
      </c>
      <c r="O27" s="4">
        <v>2</v>
      </c>
      <c r="P27" s="4"/>
    </row>
    <row r="28" spans="1:19" x14ac:dyDescent="0.2">
      <c r="A28" s="4">
        <v>50</v>
      </c>
      <c r="B28" s="4">
        <v>0</v>
      </c>
      <c r="C28" s="4">
        <v>0</v>
      </c>
      <c r="D28" s="4">
        <v>1</v>
      </c>
      <c r="E28" s="4">
        <v>223</v>
      </c>
      <c r="F28" s="4">
        <v>0</v>
      </c>
      <c r="G28" s="4" t="s">
        <v>637</v>
      </c>
      <c r="H28" s="4" t="s">
        <v>638</v>
      </c>
      <c r="I28" s="4"/>
      <c r="J28" s="4"/>
      <c r="K28" s="4">
        <v>223</v>
      </c>
      <c r="L28" s="4">
        <v>9</v>
      </c>
      <c r="M28" s="4">
        <v>3</v>
      </c>
      <c r="N28" s="4" t="s">
        <v>3</v>
      </c>
      <c r="O28" s="4">
        <v>2</v>
      </c>
      <c r="P28" s="4"/>
    </row>
    <row r="29" spans="1:19" x14ac:dyDescent="0.2">
      <c r="A29" s="4">
        <v>50</v>
      </c>
      <c r="B29" s="4">
        <v>0</v>
      </c>
      <c r="C29" s="4">
        <v>0</v>
      </c>
      <c r="D29" s="4">
        <v>1</v>
      </c>
      <c r="E29" s="4">
        <v>229</v>
      </c>
      <c r="F29" s="4">
        <v>0</v>
      </c>
      <c r="G29" s="4" t="s">
        <v>639</v>
      </c>
      <c r="H29" s="4" t="s">
        <v>640</v>
      </c>
      <c r="I29" s="4"/>
      <c r="J29" s="4"/>
      <c r="K29" s="4">
        <v>229</v>
      </c>
      <c r="L29" s="4">
        <v>10</v>
      </c>
      <c r="M29" s="4">
        <v>3</v>
      </c>
      <c r="N29" s="4" t="s">
        <v>3</v>
      </c>
      <c r="O29" s="4">
        <v>2</v>
      </c>
      <c r="P29" s="4"/>
    </row>
    <row r="30" spans="1:19" x14ac:dyDescent="0.2">
      <c r="A30" s="4">
        <v>50</v>
      </c>
      <c r="B30" s="4">
        <v>0</v>
      </c>
      <c r="C30" s="4">
        <v>0</v>
      </c>
      <c r="D30" s="4">
        <v>1</v>
      </c>
      <c r="E30" s="4">
        <v>203</v>
      </c>
      <c r="F30" s="4">
        <v>3700672.73</v>
      </c>
      <c r="G30" s="4" t="s">
        <v>641</v>
      </c>
      <c r="H30" s="4" t="s">
        <v>642</v>
      </c>
      <c r="I30" s="4"/>
      <c r="J30" s="4"/>
      <c r="K30" s="4">
        <v>203</v>
      </c>
      <c r="L30" s="4">
        <v>11</v>
      </c>
      <c r="M30" s="4">
        <v>3</v>
      </c>
      <c r="N30" s="4" t="s">
        <v>3</v>
      </c>
      <c r="O30" s="4">
        <v>2</v>
      </c>
      <c r="P30" s="4"/>
    </row>
    <row r="31" spans="1:19" x14ac:dyDescent="0.2">
      <c r="A31" s="4">
        <v>50</v>
      </c>
      <c r="B31" s="4">
        <v>0</v>
      </c>
      <c r="C31" s="4">
        <v>0</v>
      </c>
      <c r="D31" s="4">
        <v>1</v>
      </c>
      <c r="E31" s="4">
        <v>231</v>
      </c>
      <c r="F31" s="4">
        <v>0</v>
      </c>
      <c r="G31" s="4" t="s">
        <v>643</v>
      </c>
      <c r="H31" s="4" t="s">
        <v>644</v>
      </c>
      <c r="I31" s="4"/>
      <c r="J31" s="4"/>
      <c r="K31" s="4">
        <v>231</v>
      </c>
      <c r="L31" s="4">
        <v>12</v>
      </c>
      <c r="M31" s="4">
        <v>3</v>
      </c>
      <c r="N31" s="4" t="s">
        <v>3</v>
      </c>
      <c r="O31" s="4">
        <v>2</v>
      </c>
      <c r="P31" s="4"/>
    </row>
    <row r="32" spans="1:19" x14ac:dyDescent="0.2">
      <c r="A32" s="4">
        <v>50</v>
      </c>
      <c r="B32" s="4">
        <v>0</v>
      </c>
      <c r="C32" s="4">
        <v>0</v>
      </c>
      <c r="D32" s="4">
        <v>1</v>
      </c>
      <c r="E32" s="4">
        <v>204</v>
      </c>
      <c r="F32" s="4">
        <v>1227354.3799999999</v>
      </c>
      <c r="G32" s="4" t="s">
        <v>645</v>
      </c>
      <c r="H32" s="4" t="s">
        <v>646</v>
      </c>
      <c r="I32" s="4"/>
      <c r="J32" s="4"/>
      <c r="K32" s="4">
        <v>204</v>
      </c>
      <c r="L32" s="4">
        <v>13</v>
      </c>
      <c r="M32" s="4">
        <v>3</v>
      </c>
      <c r="N32" s="4" t="s">
        <v>3</v>
      </c>
      <c r="O32" s="4">
        <v>2</v>
      </c>
      <c r="P32" s="4"/>
    </row>
    <row r="33" spans="1:16" x14ac:dyDescent="0.2">
      <c r="A33" s="4">
        <v>50</v>
      </c>
      <c r="B33" s="4">
        <v>0</v>
      </c>
      <c r="C33" s="4">
        <v>0</v>
      </c>
      <c r="D33" s="4">
        <v>1</v>
      </c>
      <c r="E33" s="4">
        <v>205</v>
      </c>
      <c r="F33" s="4">
        <v>3844973.32</v>
      </c>
      <c r="G33" s="4" t="s">
        <v>647</v>
      </c>
      <c r="H33" s="4" t="s">
        <v>648</v>
      </c>
      <c r="I33" s="4"/>
      <c r="J33" s="4"/>
      <c r="K33" s="4">
        <v>205</v>
      </c>
      <c r="L33" s="4">
        <v>14</v>
      </c>
      <c r="M33" s="4">
        <v>3</v>
      </c>
      <c r="N33" s="4" t="s">
        <v>3</v>
      </c>
      <c r="O33" s="4">
        <v>2</v>
      </c>
      <c r="P33" s="4"/>
    </row>
    <row r="34" spans="1:16" x14ac:dyDescent="0.2">
      <c r="A34" s="4">
        <v>50</v>
      </c>
      <c r="B34" s="4">
        <v>0</v>
      </c>
      <c r="C34" s="4">
        <v>0</v>
      </c>
      <c r="D34" s="4">
        <v>1</v>
      </c>
      <c r="E34" s="4">
        <v>232</v>
      </c>
      <c r="F34" s="4">
        <v>0</v>
      </c>
      <c r="G34" s="4" t="s">
        <v>649</v>
      </c>
      <c r="H34" s="4" t="s">
        <v>650</v>
      </c>
      <c r="I34" s="4"/>
      <c r="J34" s="4"/>
      <c r="K34" s="4">
        <v>232</v>
      </c>
      <c r="L34" s="4">
        <v>15</v>
      </c>
      <c r="M34" s="4">
        <v>3</v>
      </c>
      <c r="N34" s="4" t="s">
        <v>3</v>
      </c>
      <c r="O34" s="4">
        <v>2</v>
      </c>
      <c r="P34" s="4"/>
    </row>
    <row r="35" spans="1:16" x14ac:dyDescent="0.2">
      <c r="A35" s="4">
        <v>50</v>
      </c>
      <c r="B35" s="4">
        <v>0</v>
      </c>
      <c r="C35" s="4">
        <v>0</v>
      </c>
      <c r="D35" s="4">
        <v>1</v>
      </c>
      <c r="E35" s="4">
        <v>214</v>
      </c>
      <c r="F35" s="4">
        <v>34704560.079999998</v>
      </c>
      <c r="G35" s="4" t="s">
        <v>651</v>
      </c>
      <c r="H35" s="4" t="s">
        <v>652</v>
      </c>
      <c r="I35" s="4"/>
      <c r="J35" s="4"/>
      <c r="K35" s="4">
        <v>214</v>
      </c>
      <c r="L35" s="4">
        <v>16</v>
      </c>
      <c r="M35" s="4">
        <v>3</v>
      </c>
      <c r="N35" s="4" t="s">
        <v>3</v>
      </c>
      <c r="O35" s="4">
        <v>2</v>
      </c>
      <c r="P35" s="4"/>
    </row>
    <row r="36" spans="1:16" x14ac:dyDescent="0.2">
      <c r="A36" s="4">
        <v>50</v>
      </c>
      <c r="B36" s="4">
        <v>0</v>
      </c>
      <c r="C36" s="4">
        <v>0</v>
      </c>
      <c r="D36" s="4">
        <v>1</v>
      </c>
      <c r="E36" s="4">
        <v>215</v>
      </c>
      <c r="F36" s="4">
        <v>8341697.3499999996</v>
      </c>
      <c r="G36" s="4" t="s">
        <v>653</v>
      </c>
      <c r="H36" s="4" t="s">
        <v>654</v>
      </c>
      <c r="I36" s="4"/>
      <c r="J36" s="4"/>
      <c r="K36" s="4">
        <v>215</v>
      </c>
      <c r="L36" s="4">
        <v>17</v>
      </c>
      <c r="M36" s="4">
        <v>3</v>
      </c>
      <c r="N36" s="4" t="s">
        <v>3</v>
      </c>
      <c r="O36" s="4">
        <v>2</v>
      </c>
      <c r="P36" s="4"/>
    </row>
    <row r="37" spans="1:16" x14ac:dyDescent="0.2">
      <c r="A37" s="4">
        <v>50</v>
      </c>
      <c r="B37" s="4">
        <v>0</v>
      </c>
      <c r="C37" s="4">
        <v>0</v>
      </c>
      <c r="D37" s="4">
        <v>1</v>
      </c>
      <c r="E37" s="4">
        <v>217</v>
      </c>
      <c r="F37" s="4">
        <v>0</v>
      </c>
      <c r="G37" s="4" t="s">
        <v>655</v>
      </c>
      <c r="H37" s="4" t="s">
        <v>656</v>
      </c>
      <c r="I37" s="4"/>
      <c r="J37" s="4"/>
      <c r="K37" s="4">
        <v>217</v>
      </c>
      <c r="L37" s="4">
        <v>18</v>
      </c>
      <c r="M37" s="4">
        <v>3</v>
      </c>
      <c r="N37" s="4" t="s">
        <v>3</v>
      </c>
      <c r="O37" s="4">
        <v>2</v>
      </c>
      <c r="P37" s="4"/>
    </row>
    <row r="38" spans="1:16" x14ac:dyDescent="0.2">
      <c r="A38" s="4">
        <v>50</v>
      </c>
      <c r="B38" s="4">
        <v>0</v>
      </c>
      <c r="C38" s="4">
        <v>0</v>
      </c>
      <c r="D38" s="4">
        <v>1</v>
      </c>
      <c r="E38" s="4">
        <v>230</v>
      </c>
      <c r="F38" s="4">
        <v>0</v>
      </c>
      <c r="G38" s="4" t="s">
        <v>657</v>
      </c>
      <c r="H38" s="4" t="s">
        <v>658</v>
      </c>
      <c r="I38" s="4"/>
      <c r="J38" s="4"/>
      <c r="K38" s="4">
        <v>230</v>
      </c>
      <c r="L38" s="4">
        <v>19</v>
      </c>
      <c r="M38" s="4">
        <v>3</v>
      </c>
      <c r="N38" s="4" t="s">
        <v>3</v>
      </c>
      <c r="O38" s="4">
        <v>2</v>
      </c>
      <c r="P38" s="4"/>
    </row>
    <row r="39" spans="1:16" x14ac:dyDescent="0.2">
      <c r="A39" s="4">
        <v>50</v>
      </c>
      <c r="B39" s="4">
        <v>0</v>
      </c>
      <c r="C39" s="4">
        <v>0</v>
      </c>
      <c r="D39" s="4">
        <v>1</v>
      </c>
      <c r="E39" s="4">
        <v>206</v>
      </c>
      <c r="F39" s="4">
        <v>0</v>
      </c>
      <c r="G39" s="4" t="s">
        <v>659</v>
      </c>
      <c r="H39" s="4" t="s">
        <v>660</v>
      </c>
      <c r="I39" s="4"/>
      <c r="J39" s="4"/>
      <c r="K39" s="4">
        <v>206</v>
      </c>
      <c r="L39" s="4">
        <v>20</v>
      </c>
      <c r="M39" s="4">
        <v>3</v>
      </c>
      <c r="N39" s="4" t="s">
        <v>3</v>
      </c>
      <c r="O39" s="4">
        <v>2</v>
      </c>
      <c r="P39" s="4"/>
    </row>
    <row r="40" spans="1:16" x14ac:dyDescent="0.2">
      <c r="A40" s="4">
        <v>50</v>
      </c>
      <c r="B40" s="4">
        <v>0</v>
      </c>
      <c r="C40" s="4">
        <v>0</v>
      </c>
      <c r="D40" s="4">
        <v>1</v>
      </c>
      <c r="E40" s="4">
        <v>207</v>
      </c>
      <c r="F40" s="4">
        <v>8629.4238918907504</v>
      </c>
      <c r="G40" s="4" t="s">
        <v>661</v>
      </c>
      <c r="H40" s="4" t="s">
        <v>662</v>
      </c>
      <c r="I40" s="4"/>
      <c r="J40" s="4"/>
      <c r="K40" s="4">
        <v>207</v>
      </c>
      <c r="L40" s="4">
        <v>21</v>
      </c>
      <c r="M40" s="4">
        <v>3</v>
      </c>
      <c r="N40" s="4" t="s">
        <v>3</v>
      </c>
      <c r="O40" s="4">
        <v>-1</v>
      </c>
      <c r="P40" s="4"/>
    </row>
    <row r="41" spans="1:16" x14ac:dyDescent="0.2">
      <c r="A41" s="4">
        <v>50</v>
      </c>
      <c r="B41" s="4">
        <v>0</v>
      </c>
      <c r="C41" s="4">
        <v>0</v>
      </c>
      <c r="D41" s="4">
        <v>1</v>
      </c>
      <c r="E41" s="4">
        <v>208</v>
      </c>
      <c r="F41" s="4">
        <v>2099.57986801075</v>
      </c>
      <c r="G41" s="4" t="s">
        <v>663</v>
      </c>
      <c r="H41" s="4" t="s">
        <v>664</v>
      </c>
      <c r="I41" s="4"/>
      <c r="J41" s="4"/>
      <c r="K41" s="4">
        <v>208</v>
      </c>
      <c r="L41" s="4">
        <v>22</v>
      </c>
      <c r="M41" s="4">
        <v>3</v>
      </c>
      <c r="N41" s="4" t="s">
        <v>3</v>
      </c>
      <c r="O41" s="4">
        <v>-1</v>
      </c>
      <c r="P41" s="4"/>
    </row>
    <row r="42" spans="1:16" x14ac:dyDescent="0.2">
      <c r="A42" s="4">
        <v>50</v>
      </c>
      <c r="B42" s="4">
        <v>0</v>
      </c>
      <c r="C42" s="4">
        <v>0</v>
      </c>
      <c r="D42" s="4">
        <v>1</v>
      </c>
      <c r="E42" s="4">
        <v>209</v>
      </c>
      <c r="F42" s="4">
        <v>0</v>
      </c>
      <c r="G42" s="4" t="s">
        <v>665</v>
      </c>
      <c r="H42" s="4" t="s">
        <v>666</v>
      </c>
      <c r="I42" s="4"/>
      <c r="J42" s="4"/>
      <c r="K42" s="4">
        <v>209</v>
      </c>
      <c r="L42" s="4">
        <v>23</v>
      </c>
      <c r="M42" s="4">
        <v>3</v>
      </c>
      <c r="N42" s="4" t="s">
        <v>3</v>
      </c>
      <c r="O42" s="4">
        <v>2</v>
      </c>
      <c r="P42" s="4"/>
    </row>
    <row r="43" spans="1:16" x14ac:dyDescent="0.2">
      <c r="A43" s="4">
        <v>50</v>
      </c>
      <c r="B43" s="4">
        <v>0</v>
      </c>
      <c r="C43" s="4">
        <v>0</v>
      </c>
      <c r="D43" s="4">
        <v>1</v>
      </c>
      <c r="E43" s="4">
        <v>233</v>
      </c>
      <c r="F43" s="4">
        <v>0</v>
      </c>
      <c r="G43" s="4" t="s">
        <v>667</v>
      </c>
      <c r="H43" s="4" t="s">
        <v>668</v>
      </c>
      <c r="I43" s="4"/>
      <c r="J43" s="4"/>
      <c r="K43" s="4">
        <v>233</v>
      </c>
      <c r="L43" s="4">
        <v>24</v>
      </c>
      <c r="M43" s="4">
        <v>3</v>
      </c>
      <c r="N43" s="4" t="s">
        <v>3</v>
      </c>
      <c r="O43" s="4">
        <v>2</v>
      </c>
      <c r="P43" s="4"/>
    </row>
    <row r="44" spans="1:16" x14ac:dyDescent="0.2">
      <c r="A44" s="4">
        <v>50</v>
      </c>
      <c r="B44" s="4">
        <v>0</v>
      </c>
      <c r="C44" s="4">
        <v>0</v>
      </c>
      <c r="D44" s="4">
        <v>1</v>
      </c>
      <c r="E44" s="4">
        <v>210</v>
      </c>
      <c r="F44" s="4">
        <v>4656788.45</v>
      </c>
      <c r="G44" s="4" t="s">
        <v>669</v>
      </c>
      <c r="H44" s="4" t="s">
        <v>670</v>
      </c>
      <c r="I44" s="4"/>
      <c r="J44" s="4"/>
      <c r="K44" s="4">
        <v>210</v>
      </c>
      <c r="L44" s="4">
        <v>25</v>
      </c>
      <c r="M44" s="4">
        <v>3</v>
      </c>
      <c r="N44" s="4" t="s">
        <v>3</v>
      </c>
      <c r="O44" s="4">
        <v>2</v>
      </c>
      <c r="P44" s="4"/>
    </row>
    <row r="45" spans="1:16" x14ac:dyDescent="0.2">
      <c r="A45" s="4">
        <v>50</v>
      </c>
      <c r="B45" s="4">
        <v>0</v>
      </c>
      <c r="C45" s="4">
        <v>0</v>
      </c>
      <c r="D45" s="4">
        <v>1</v>
      </c>
      <c r="E45" s="4">
        <v>211</v>
      </c>
      <c r="F45" s="4">
        <v>2580304.98</v>
      </c>
      <c r="G45" s="4" t="s">
        <v>671</v>
      </c>
      <c r="H45" s="4" t="s">
        <v>672</v>
      </c>
      <c r="I45" s="4"/>
      <c r="J45" s="4"/>
      <c r="K45" s="4">
        <v>211</v>
      </c>
      <c r="L45" s="4">
        <v>26</v>
      </c>
      <c r="M45" s="4">
        <v>3</v>
      </c>
      <c r="N45" s="4" t="s">
        <v>3</v>
      </c>
      <c r="O45" s="4">
        <v>2</v>
      </c>
      <c r="P45" s="4"/>
    </row>
    <row r="46" spans="1:16" x14ac:dyDescent="0.2">
      <c r="A46" s="4">
        <v>50</v>
      </c>
      <c r="B46" s="4">
        <v>0</v>
      </c>
      <c r="C46" s="4">
        <v>0</v>
      </c>
      <c r="D46" s="4">
        <v>1</v>
      </c>
      <c r="E46" s="4">
        <v>224</v>
      </c>
      <c r="F46" s="4">
        <v>43046257.43</v>
      </c>
      <c r="G46" s="4" t="s">
        <v>673</v>
      </c>
      <c r="H46" s="4" t="s">
        <v>674</v>
      </c>
      <c r="I46" s="4"/>
      <c r="J46" s="4"/>
      <c r="K46" s="4">
        <v>224</v>
      </c>
      <c r="L46" s="4">
        <v>27</v>
      </c>
      <c r="M46" s="4">
        <v>3</v>
      </c>
      <c r="N46" s="4" t="s">
        <v>3</v>
      </c>
      <c r="O46" s="4">
        <v>2</v>
      </c>
      <c r="P46" s="4"/>
    </row>
    <row r="48" spans="1:16" x14ac:dyDescent="0.2">
      <c r="A48">
        <v>-1</v>
      </c>
    </row>
    <row r="51" spans="1:40" x14ac:dyDescent="0.2">
      <c r="A51" s="3">
        <v>75</v>
      </c>
      <c r="B51" s="3" t="s">
        <v>733</v>
      </c>
      <c r="C51" s="3">
        <v>2024</v>
      </c>
      <c r="D51" s="3">
        <v>1</v>
      </c>
      <c r="E51" s="3">
        <v>0</v>
      </c>
      <c r="F51" s="3">
        <v>0</v>
      </c>
      <c r="G51" s="3">
        <v>0</v>
      </c>
      <c r="H51" s="3">
        <v>1</v>
      </c>
      <c r="I51" s="3">
        <v>0</v>
      </c>
      <c r="J51" s="3">
        <v>3</v>
      </c>
      <c r="K51" s="3">
        <v>0</v>
      </c>
      <c r="L51" s="3">
        <v>0</v>
      </c>
      <c r="M51" s="3">
        <v>0</v>
      </c>
      <c r="N51" s="3">
        <v>60075934</v>
      </c>
      <c r="O51" s="3">
        <v>1</v>
      </c>
    </row>
    <row r="52" spans="1:40" x14ac:dyDescent="0.2">
      <c r="A52" s="6">
        <v>3</v>
      </c>
      <c r="B52" s="6" t="s">
        <v>734</v>
      </c>
      <c r="C52" s="6">
        <v>1</v>
      </c>
      <c r="D52" s="6">
        <v>9.56</v>
      </c>
      <c r="E52" s="6">
        <v>14.22</v>
      </c>
      <c r="F52" s="6">
        <v>48.96</v>
      </c>
      <c r="G52" s="6">
        <v>48.96</v>
      </c>
      <c r="H52" s="6">
        <v>1</v>
      </c>
      <c r="I52" s="6">
        <v>48.96</v>
      </c>
      <c r="J52" s="6">
        <v>2</v>
      </c>
      <c r="K52" s="6">
        <v>48.96</v>
      </c>
      <c r="L52" s="6">
        <v>1</v>
      </c>
      <c r="M52" s="6">
        <v>1</v>
      </c>
      <c r="N52" s="6">
        <v>9.56</v>
      </c>
      <c r="O52" s="6">
        <v>1</v>
      </c>
      <c r="P52" s="6">
        <v>48.96</v>
      </c>
      <c r="Q52" s="6">
        <v>48.96</v>
      </c>
      <c r="R52" s="6">
        <v>1</v>
      </c>
      <c r="S52" s="6" t="s">
        <v>17</v>
      </c>
      <c r="T52" s="6" t="s">
        <v>3</v>
      </c>
      <c r="U52" s="6" t="s">
        <v>3</v>
      </c>
      <c r="V52" s="6" t="s">
        <v>3</v>
      </c>
      <c r="W52" s="6" t="s">
        <v>3</v>
      </c>
      <c r="X52" s="6" t="s">
        <v>3</v>
      </c>
      <c r="Y52" s="6" t="s">
        <v>3</v>
      </c>
      <c r="Z52" s="6" t="s">
        <v>3</v>
      </c>
      <c r="AA52" s="6" t="s">
        <v>3</v>
      </c>
      <c r="AB52" s="6" t="s">
        <v>3</v>
      </c>
      <c r="AC52" s="6" t="s">
        <v>3</v>
      </c>
      <c r="AD52" s="6" t="s">
        <v>3</v>
      </c>
      <c r="AE52" s="6" t="s">
        <v>3</v>
      </c>
      <c r="AF52" s="6" t="s">
        <v>3</v>
      </c>
      <c r="AG52" s="6" t="s">
        <v>3</v>
      </c>
      <c r="AH52" s="6" t="s">
        <v>3</v>
      </c>
      <c r="AI52" s="6"/>
      <c r="AJ52" s="6"/>
      <c r="AK52" s="6"/>
      <c r="AL52" s="6"/>
      <c r="AM52" s="6"/>
      <c r="AN52" s="6">
        <v>60075935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198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19" x14ac:dyDescent="0.2">
      <c r="A1">
        <f>ROW(Source!A25)</f>
        <v>25</v>
      </c>
      <c r="B1">
        <v>60075934</v>
      </c>
      <c r="C1">
        <v>60076046</v>
      </c>
      <c r="D1">
        <v>48164237</v>
      </c>
      <c r="E1">
        <v>1</v>
      </c>
      <c r="F1">
        <v>1</v>
      </c>
      <c r="G1">
        <v>1</v>
      </c>
      <c r="H1">
        <v>1</v>
      </c>
      <c r="I1" t="s">
        <v>736</v>
      </c>
      <c r="J1" t="s">
        <v>3</v>
      </c>
      <c r="K1" t="s">
        <v>737</v>
      </c>
      <c r="L1">
        <v>1191</v>
      </c>
      <c r="N1">
        <v>1013</v>
      </c>
      <c r="O1" t="s">
        <v>738</v>
      </c>
      <c r="P1" t="s">
        <v>738</v>
      </c>
      <c r="Q1">
        <v>1</v>
      </c>
      <c r="W1">
        <v>0</v>
      </c>
      <c r="X1">
        <v>-1152063509</v>
      </c>
      <c r="Y1">
        <f t="shared" ref="Y1:Y8" si="0">(((AT1*1.15)*1.15)*0.7)</f>
        <v>36.224597499999994</v>
      </c>
      <c r="AA1">
        <v>0</v>
      </c>
      <c r="AB1">
        <v>0</v>
      </c>
      <c r="AC1">
        <v>0</v>
      </c>
      <c r="AD1">
        <v>401.47</v>
      </c>
      <c r="AE1">
        <v>0</v>
      </c>
      <c r="AF1">
        <v>0</v>
      </c>
      <c r="AG1">
        <v>0</v>
      </c>
      <c r="AH1">
        <v>8.1999999999999993</v>
      </c>
      <c r="AI1">
        <v>1</v>
      </c>
      <c r="AJ1">
        <v>1</v>
      </c>
      <c r="AK1">
        <v>1</v>
      </c>
      <c r="AL1">
        <v>48.96</v>
      </c>
      <c r="AM1">
        <v>4</v>
      </c>
      <c r="AN1">
        <v>0</v>
      </c>
      <c r="AO1">
        <v>1</v>
      </c>
      <c r="AP1">
        <v>1</v>
      </c>
      <c r="AQ1">
        <v>0</v>
      </c>
      <c r="AR1">
        <v>0</v>
      </c>
      <c r="AS1" t="s">
        <v>3</v>
      </c>
      <c r="AT1">
        <v>39.130000000000003</v>
      </c>
      <c r="AU1" t="s">
        <v>19</v>
      </c>
      <c r="AV1">
        <v>1</v>
      </c>
      <c r="AW1">
        <v>2</v>
      </c>
      <c r="AX1">
        <v>60076058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X1">
        <f>ROUND(Y1*Source!I25,9)</f>
        <v>464.94270891299999</v>
      </c>
      <c r="CY1">
        <f>AD1</f>
        <v>401.47</v>
      </c>
      <c r="CZ1">
        <f>AH1</f>
        <v>8.1999999999999993</v>
      </c>
      <c r="DA1">
        <f>AL1</f>
        <v>48.96</v>
      </c>
      <c r="DB1">
        <f>ROUND(((((ROUND(AT1*CZ1,2)*1.15)*1.15)*0.7)*1.1),2)</f>
        <v>326.75</v>
      </c>
      <c r="DC1">
        <f>ROUND((((ROUND(AT1*AG1,2)*1.15)*1.15)*0.7),2)</f>
        <v>0</v>
      </c>
      <c r="DD1" t="s">
        <v>739</v>
      </c>
      <c r="DE1" t="s">
        <v>3</v>
      </c>
      <c r="DF1">
        <f>ROUND((ROUND(AE1,2)*1.1)*CX1,2)</f>
        <v>0</v>
      </c>
      <c r="DG1">
        <f>ROUND((ROUND(AF1,2)*1.1)*CX1,2)</f>
        <v>0</v>
      </c>
      <c r="DH1">
        <f>ROUND(ROUND(AG1,2)*CX1,2)</f>
        <v>0</v>
      </c>
      <c r="DI1">
        <f>ROUND((ROUND(AH1*AL1,2)*1.1)*CX1,2)</f>
        <v>205326.6</v>
      </c>
      <c r="DJ1">
        <f>DI1</f>
        <v>205326.6</v>
      </c>
      <c r="DK1">
        <v>0</v>
      </c>
      <c r="DL1" t="s">
        <v>3</v>
      </c>
      <c r="DM1">
        <v>0</v>
      </c>
      <c r="DN1" t="s">
        <v>3</v>
      </c>
      <c r="DO1">
        <v>0</v>
      </c>
    </row>
    <row r="2" spans="1:119" x14ac:dyDescent="0.2">
      <c r="A2">
        <f>ROW(Source!A25)</f>
        <v>25</v>
      </c>
      <c r="B2">
        <v>60075934</v>
      </c>
      <c r="C2">
        <v>60076046</v>
      </c>
      <c r="D2">
        <v>48164207</v>
      </c>
      <c r="E2">
        <v>1</v>
      </c>
      <c r="F2">
        <v>1</v>
      </c>
      <c r="G2">
        <v>1</v>
      </c>
      <c r="H2">
        <v>1</v>
      </c>
      <c r="I2" t="s">
        <v>740</v>
      </c>
      <c r="J2" t="s">
        <v>3</v>
      </c>
      <c r="K2" t="s">
        <v>741</v>
      </c>
      <c r="L2">
        <v>1191</v>
      </c>
      <c r="N2">
        <v>1013</v>
      </c>
      <c r="O2" t="s">
        <v>738</v>
      </c>
      <c r="P2" t="s">
        <v>738</v>
      </c>
      <c r="Q2">
        <v>1</v>
      </c>
      <c r="W2">
        <v>0</v>
      </c>
      <c r="X2">
        <v>-383101862</v>
      </c>
      <c r="Y2">
        <f t="shared" si="0"/>
        <v>4.5454324999999995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1</v>
      </c>
      <c r="AJ2">
        <v>1</v>
      </c>
      <c r="AK2">
        <v>48.96</v>
      </c>
      <c r="AL2">
        <v>1</v>
      </c>
      <c r="AM2">
        <v>4</v>
      </c>
      <c r="AN2">
        <v>0</v>
      </c>
      <c r="AO2">
        <v>1</v>
      </c>
      <c r="AP2">
        <v>1</v>
      </c>
      <c r="AQ2">
        <v>0</v>
      </c>
      <c r="AR2">
        <v>0</v>
      </c>
      <c r="AS2" t="s">
        <v>3</v>
      </c>
      <c r="AT2">
        <v>4.91</v>
      </c>
      <c r="AU2" t="s">
        <v>19</v>
      </c>
      <c r="AV2">
        <v>2</v>
      </c>
      <c r="AW2">
        <v>2</v>
      </c>
      <c r="AX2">
        <v>60076059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X2">
        <f>ROUND(Y2*Source!I25,9)</f>
        <v>58.340626137999998</v>
      </c>
      <c r="CY2">
        <f>AD2</f>
        <v>0</v>
      </c>
      <c r="CZ2">
        <f>AH2</f>
        <v>0</v>
      </c>
      <c r="DA2">
        <f>AL2</f>
        <v>1</v>
      </c>
      <c r="DB2">
        <f>ROUND(((((ROUND(AT2*CZ2,2)*1.15)*1.15)*0.7)*1.1),2)</f>
        <v>0</v>
      </c>
      <c r="DC2">
        <f>ROUND((((ROUND(AT2*AG2,2)*1.15)*1.15)*0.7),2)</f>
        <v>0</v>
      </c>
      <c r="DD2" t="s">
        <v>739</v>
      </c>
      <c r="DE2" t="s">
        <v>3</v>
      </c>
      <c r="DF2">
        <f>ROUND((ROUND(AE2,2)*1.1)*CX2,2)</f>
        <v>0</v>
      </c>
      <c r="DG2">
        <f>ROUND((ROUND(AF2,2)*1.1)*CX2,2)</f>
        <v>0</v>
      </c>
      <c r="DH2">
        <f>ROUND(ROUND(AG2*AK2,2)*CX2,2)</f>
        <v>0</v>
      </c>
      <c r="DI2">
        <f>ROUND((ROUND(AH2,2)*1.1)*CX2,2)</f>
        <v>0</v>
      </c>
      <c r="DJ2">
        <f>DI2</f>
        <v>0</v>
      </c>
      <c r="DK2">
        <v>0</v>
      </c>
      <c r="DL2" t="s">
        <v>3</v>
      </c>
      <c r="DM2">
        <v>0</v>
      </c>
      <c r="DN2" t="s">
        <v>3</v>
      </c>
      <c r="DO2">
        <v>0</v>
      </c>
    </row>
    <row r="3" spans="1:119" x14ac:dyDescent="0.2">
      <c r="A3">
        <f>ROW(Source!A25)</f>
        <v>25</v>
      </c>
      <c r="B3">
        <v>60075934</v>
      </c>
      <c r="C3">
        <v>60076046</v>
      </c>
      <c r="D3">
        <v>48244510</v>
      </c>
      <c r="E3">
        <v>1</v>
      </c>
      <c r="F3">
        <v>1</v>
      </c>
      <c r="G3">
        <v>1</v>
      </c>
      <c r="H3">
        <v>2</v>
      </c>
      <c r="I3" t="s">
        <v>742</v>
      </c>
      <c r="J3" t="s">
        <v>743</v>
      </c>
      <c r="K3" t="s">
        <v>744</v>
      </c>
      <c r="L3">
        <v>1368</v>
      </c>
      <c r="N3">
        <v>1011</v>
      </c>
      <c r="O3" t="s">
        <v>745</v>
      </c>
      <c r="P3" t="s">
        <v>745</v>
      </c>
      <c r="Q3">
        <v>1</v>
      </c>
      <c r="W3">
        <v>0</v>
      </c>
      <c r="X3">
        <v>1732737796</v>
      </c>
      <c r="Y3">
        <f t="shared" si="0"/>
        <v>9.2574999999999977E-2</v>
      </c>
      <c r="AA3">
        <v>0</v>
      </c>
      <c r="AB3">
        <v>1732</v>
      </c>
      <c r="AC3">
        <v>660.47</v>
      </c>
      <c r="AD3">
        <v>0</v>
      </c>
      <c r="AE3">
        <v>0</v>
      </c>
      <c r="AF3">
        <v>121.8</v>
      </c>
      <c r="AG3">
        <v>13.49</v>
      </c>
      <c r="AH3">
        <v>0</v>
      </c>
      <c r="AI3">
        <v>1</v>
      </c>
      <c r="AJ3">
        <v>14.22</v>
      </c>
      <c r="AK3">
        <v>48.96</v>
      </c>
      <c r="AL3">
        <v>1</v>
      </c>
      <c r="AM3">
        <v>4</v>
      </c>
      <c r="AN3">
        <v>0</v>
      </c>
      <c r="AO3">
        <v>1</v>
      </c>
      <c r="AP3">
        <v>1</v>
      </c>
      <c r="AQ3">
        <v>0</v>
      </c>
      <c r="AR3">
        <v>0</v>
      </c>
      <c r="AS3" t="s">
        <v>3</v>
      </c>
      <c r="AT3">
        <v>0.1</v>
      </c>
      <c r="AU3" t="s">
        <v>19</v>
      </c>
      <c r="AV3">
        <v>0</v>
      </c>
      <c r="AW3">
        <v>2</v>
      </c>
      <c r="AX3">
        <v>60076060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X3">
        <f>ROUND(Y3*Source!I25,9)</f>
        <v>1.1882001250000001</v>
      </c>
      <c r="CY3">
        <f t="shared" ref="CY3:CY8" si="1">AB3</f>
        <v>1732</v>
      </c>
      <c r="CZ3">
        <f t="shared" ref="CZ3:CZ8" si="2">AF3</f>
        <v>121.8</v>
      </c>
      <c r="DA3">
        <f t="shared" ref="DA3:DA8" si="3">AJ3</f>
        <v>14.22</v>
      </c>
      <c r="DB3">
        <f t="shared" ref="DB3:DB8" si="4">ROUND((((ROUND(AT3*CZ3,2)*1.15)*1.15)*0.7),2)</f>
        <v>11.28</v>
      </c>
      <c r="DC3">
        <f t="shared" ref="DC3:DC8" si="5">ROUND(((((ROUND(AT3*AG3,2)*1.15)*1.15)*0.7)*1.1),2)</f>
        <v>1.37</v>
      </c>
      <c r="DD3" t="s">
        <v>3</v>
      </c>
      <c r="DE3" t="s">
        <v>739</v>
      </c>
      <c r="DF3">
        <f t="shared" ref="DF3:DF8" si="6">ROUND(ROUND(AE3,2)*CX3,2)</f>
        <v>0</v>
      </c>
      <c r="DG3">
        <f t="shared" ref="DG3:DG8" si="7">ROUND(ROUND(AF3*AJ3,2)*CX3,2)</f>
        <v>2057.96</v>
      </c>
      <c r="DH3">
        <f t="shared" ref="DH3:DH8" si="8">ROUND((ROUND(AG3*AK3,2)*1.1)*CX3,2)</f>
        <v>863.25</v>
      </c>
      <c r="DI3">
        <f t="shared" ref="DI3:DI22" si="9">ROUND(ROUND(AH3,2)*CX3,2)</f>
        <v>0</v>
      </c>
      <c r="DJ3">
        <f t="shared" ref="DJ3:DJ8" si="10">DG3</f>
        <v>2057.96</v>
      </c>
      <c r="DK3">
        <v>0</v>
      </c>
      <c r="DL3" t="s">
        <v>3</v>
      </c>
      <c r="DM3">
        <v>0</v>
      </c>
      <c r="DN3" t="s">
        <v>3</v>
      </c>
      <c r="DO3">
        <v>0</v>
      </c>
    </row>
    <row r="4" spans="1:119" x14ac:dyDescent="0.2">
      <c r="A4">
        <f>ROW(Source!A25)</f>
        <v>25</v>
      </c>
      <c r="B4">
        <v>60075934</v>
      </c>
      <c r="C4">
        <v>60076046</v>
      </c>
      <c r="D4">
        <v>48244557</v>
      </c>
      <c r="E4">
        <v>1</v>
      </c>
      <c r="F4">
        <v>1</v>
      </c>
      <c r="G4">
        <v>1</v>
      </c>
      <c r="H4">
        <v>2</v>
      </c>
      <c r="I4" t="s">
        <v>746</v>
      </c>
      <c r="J4" t="s">
        <v>747</v>
      </c>
      <c r="K4" t="s">
        <v>748</v>
      </c>
      <c r="L4">
        <v>1368</v>
      </c>
      <c r="N4">
        <v>1011</v>
      </c>
      <c r="O4" t="s">
        <v>745</v>
      </c>
      <c r="P4" t="s">
        <v>745</v>
      </c>
      <c r="Q4">
        <v>1</v>
      </c>
      <c r="W4">
        <v>0</v>
      </c>
      <c r="X4">
        <v>903590057</v>
      </c>
      <c r="Y4">
        <f t="shared" si="0"/>
        <v>4.2769649999999997</v>
      </c>
      <c r="AA4">
        <v>0</v>
      </c>
      <c r="AB4">
        <v>1603.59</v>
      </c>
      <c r="AC4">
        <v>579.69000000000005</v>
      </c>
      <c r="AD4">
        <v>0</v>
      </c>
      <c r="AE4">
        <v>0</v>
      </c>
      <c r="AF4">
        <v>112.77</v>
      </c>
      <c r="AG4">
        <v>11.84</v>
      </c>
      <c r="AH4">
        <v>0</v>
      </c>
      <c r="AI4">
        <v>1</v>
      </c>
      <c r="AJ4">
        <v>14.22</v>
      </c>
      <c r="AK4">
        <v>48.96</v>
      </c>
      <c r="AL4">
        <v>1</v>
      </c>
      <c r="AM4">
        <v>4</v>
      </c>
      <c r="AN4">
        <v>0</v>
      </c>
      <c r="AO4">
        <v>1</v>
      </c>
      <c r="AP4">
        <v>1</v>
      </c>
      <c r="AQ4">
        <v>0</v>
      </c>
      <c r="AR4">
        <v>0</v>
      </c>
      <c r="AS4" t="s">
        <v>3</v>
      </c>
      <c r="AT4">
        <v>4.62</v>
      </c>
      <c r="AU4" t="s">
        <v>19</v>
      </c>
      <c r="AV4">
        <v>0</v>
      </c>
      <c r="AW4">
        <v>2</v>
      </c>
      <c r="AX4">
        <v>60076061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X4">
        <f>ROUND(Y4*Source!I25,9)</f>
        <v>54.894845775</v>
      </c>
      <c r="CY4">
        <f t="shared" si="1"/>
        <v>1603.59</v>
      </c>
      <c r="CZ4">
        <f t="shared" si="2"/>
        <v>112.77</v>
      </c>
      <c r="DA4">
        <f t="shared" si="3"/>
        <v>14.22</v>
      </c>
      <c r="DB4">
        <f t="shared" si="4"/>
        <v>482.32</v>
      </c>
      <c r="DC4">
        <f t="shared" si="5"/>
        <v>55.7</v>
      </c>
      <c r="DD4" t="s">
        <v>3</v>
      </c>
      <c r="DE4" t="s">
        <v>739</v>
      </c>
      <c r="DF4">
        <f t="shared" si="6"/>
        <v>0</v>
      </c>
      <c r="DG4">
        <f t="shared" si="7"/>
        <v>88028.83</v>
      </c>
      <c r="DH4">
        <f t="shared" si="8"/>
        <v>35004.19</v>
      </c>
      <c r="DI4">
        <f t="shared" si="9"/>
        <v>0</v>
      </c>
      <c r="DJ4">
        <f t="shared" si="10"/>
        <v>88028.83</v>
      </c>
      <c r="DK4">
        <v>0</v>
      </c>
      <c r="DL4" t="s">
        <v>3</v>
      </c>
      <c r="DM4">
        <v>0</v>
      </c>
      <c r="DN4" t="s">
        <v>3</v>
      </c>
      <c r="DO4">
        <v>0</v>
      </c>
    </row>
    <row r="5" spans="1:119" x14ac:dyDescent="0.2">
      <c r="A5">
        <f>ROW(Source!A25)</f>
        <v>25</v>
      </c>
      <c r="B5">
        <v>60075934</v>
      </c>
      <c r="C5">
        <v>60076046</v>
      </c>
      <c r="D5">
        <v>48244644</v>
      </c>
      <c r="E5">
        <v>1</v>
      </c>
      <c r="F5">
        <v>1</v>
      </c>
      <c r="G5">
        <v>1</v>
      </c>
      <c r="H5">
        <v>2</v>
      </c>
      <c r="I5" t="s">
        <v>749</v>
      </c>
      <c r="J5" t="s">
        <v>750</v>
      </c>
      <c r="K5" t="s">
        <v>751</v>
      </c>
      <c r="L5">
        <v>1368</v>
      </c>
      <c r="N5">
        <v>1011</v>
      </c>
      <c r="O5" t="s">
        <v>745</v>
      </c>
      <c r="P5" t="s">
        <v>745</v>
      </c>
      <c r="Q5">
        <v>1</v>
      </c>
      <c r="W5">
        <v>0</v>
      </c>
      <c r="X5">
        <v>452270374</v>
      </c>
      <c r="Y5">
        <f t="shared" si="0"/>
        <v>3.2030949999999994</v>
      </c>
      <c r="AA5">
        <v>0</v>
      </c>
      <c r="AB5">
        <v>11.8</v>
      </c>
      <c r="AC5">
        <v>0</v>
      </c>
      <c r="AD5">
        <v>0</v>
      </c>
      <c r="AE5">
        <v>0</v>
      </c>
      <c r="AF5">
        <v>0.83</v>
      </c>
      <c r="AG5">
        <v>0</v>
      </c>
      <c r="AH5">
        <v>0</v>
      </c>
      <c r="AI5">
        <v>1</v>
      </c>
      <c r="AJ5">
        <v>14.22</v>
      </c>
      <c r="AK5">
        <v>48.96</v>
      </c>
      <c r="AL5">
        <v>1</v>
      </c>
      <c r="AM5">
        <v>4</v>
      </c>
      <c r="AN5">
        <v>0</v>
      </c>
      <c r="AO5">
        <v>1</v>
      </c>
      <c r="AP5">
        <v>1</v>
      </c>
      <c r="AQ5">
        <v>0</v>
      </c>
      <c r="AR5">
        <v>0</v>
      </c>
      <c r="AS5" t="s">
        <v>3</v>
      </c>
      <c r="AT5">
        <v>3.46</v>
      </c>
      <c r="AU5" t="s">
        <v>19</v>
      </c>
      <c r="AV5">
        <v>0</v>
      </c>
      <c r="AW5">
        <v>2</v>
      </c>
      <c r="AX5">
        <v>60076062</v>
      </c>
      <c r="AY5">
        <v>1</v>
      </c>
      <c r="AZ5">
        <v>0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X5">
        <f>ROUND(Y5*Source!I25,9)</f>
        <v>41.111724324999997</v>
      </c>
      <c r="CY5">
        <f t="shared" si="1"/>
        <v>11.8</v>
      </c>
      <c r="CZ5">
        <f t="shared" si="2"/>
        <v>0.83</v>
      </c>
      <c r="DA5">
        <f t="shared" si="3"/>
        <v>14.22</v>
      </c>
      <c r="DB5">
        <f t="shared" si="4"/>
        <v>2.66</v>
      </c>
      <c r="DC5">
        <f t="shared" si="5"/>
        <v>0</v>
      </c>
      <c r="DD5" t="s">
        <v>3</v>
      </c>
      <c r="DE5" t="s">
        <v>739</v>
      </c>
      <c r="DF5">
        <f t="shared" si="6"/>
        <v>0</v>
      </c>
      <c r="DG5">
        <f t="shared" si="7"/>
        <v>485.12</v>
      </c>
      <c r="DH5">
        <f t="shared" si="8"/>
        <v>0</v>
      </c>
      <c r="DI5">
        <f t="shared" si="9"/>
        <v>0</v>
      </c>
      <c r="DJ5">
        <f t="shared" si="10"/>
        <v>485.12</v>
      </c>
      <c r="DK5">
        <v>0</v>
      </c>
      <c r="DL5" t="s">
        <v>3</v>
      </c>
      <c r="DM5">
        <v>0</v>
      </c>
      <c r="DN5" t="s">
        <v>3</v>
      </c>
      <c r="DO5">
        <v>0</v>
      </c>
    </row>
    <row r="6" spans="1:119" x14ac:dyDescent="0.2">
      <c r="A6">
        <f>ROW(Source!A25)</f>
        <v>25</v>
      </c>
      <c r="B6">
        <v>60075934</v>
      </c>
      <c r="C6">
        <v>60076046</v>
      </c>
      <c r="D6">
        <v>48245551</v>
      </c>
      <c r="E6">
        <v>1</v>
      </c>
      <c r="F6">
        <v>1</v>
      </c>
      <c r="G6">
        <v>1</v>
      </c>
      <c r="H6">
        <v>2</v>
      </c>
      <c r="I6" t="s">
        <v>752</v>
      </c>
      <c r="J6" t="s">
        <v>753</v>
      </c>
      <c r="K6" t="s">
        <v>754</v>
      </c>
      <c r="L6">
        <v>1368</v>
      </c>
      <c r="N6">
        <v>1011</v>
      </c>
      <c r="O6" t="s">
        <v>745</v>
      </c>
      <c r="P6" t="s">
        <v>745</v>
      </c>
      <c r="Q6">
        <v>1</v>
      </c>
      <c r="W6">
        <v>0</v>
      </c>
      <c r="X6">
        <v>1171957361</v>
      </c>
      <c r="Y6">
        <f t="shared" si="0"/>
        <v>0.17589249999999998</v>
      </c>
      <c r="AA6">
        <v>0</v>
      </c>
      <c r="AB6">
        <v>1234.1500000000001</v>
      </c>
      <c r="AC6">
        <v>495.96</v>
      </c>
      <c r="AD6">
        <v>0</v>
      </c>
      <c r="AE6">
        <v>0</v>
      </c>
      <c r="AF6">
        <v>86.79</v>
      </c>
      <c r="AG6">
        <v>10.130000000000001</v>
      </c>
      <c r="AH6">
        <v>0</v>
      </c>
      <c r="AI6">
        <v>1</v>
      </c>
      <c r="AJ6">
        <v>14.22</v>
      </c>
      <c r="AK6">
        <v>48.96</v>
      </c>
      <c r="AL6">
        <v>1</v>
      </c>
      <c r="AM6">
        <v>4</v>
      </c>
      <c r="AN6">
        <v>0</v>
      </c>
      <c r="AO6">
        <v>1</v>
      </c>
      <c r="AP6">
        <v>1</v>
      </c>
      <c r="AQ6">
        <v>0</v>
      </c>
      <c r="AR6">
        <v>0</v>
      </c>
      <c r="AS6" t="s">
        <v>3</v>
      </c>
      <c r="AT6">
        <v>0.19</v>
      </c>
      <c r="AU6" t="s">
        <v>19</v>
      </c>
      <c r="AV6">
        <v>0</v>
      </c>
      <c r="AW6">
        <v>2</v>
      </c>
      <c r="AX6">
        <v>60076063</v>
      </c>
      <c r="AY6">
        <v>1</v>
      </c>
      <c r="AZ6">
        <v>0</v>
      </c>
      <c r="BA6">
        <v>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X6">
        <f>ROUND(Y6*Source!I25,9)</f>
        <v>2.2575802380000001</v>
      </c>
      <c r="CY6">
        <f t="shared" si="1"/>
        <v>1234.1500000000001</v>
      </c>
      <c r="CZ6">
        <f t="shared" si="2"/>
        <v>86.79</v>
      </c>
      <c r="DA6">
        <f t="shared" si="3"/>
        <v>14.22</v>
      </c>
      <c r="DB6">
        <f t="shared" si="4"/>
        <v>15.27</v>
      </c>
      <c r="DC6">
        <f t="shared" si="5"/>
        <v>1.96</v>
      </c>
      <c r="DD6" t="s">
        <v>3</v>
      </c>
      <c r="DE6" t="s">
        <v>739</v>
      </c>
      <c r="DF6">
        <f t="shared" si="6"/>
        <v>0</v>
      </c>
      <c r="DG6">
        <f t="shared" si="7"/>
        <v>2786.19</v>
      </c>
      <c r="DH6">
        <f t="shared" si="8"/>
        <v>1231.6400000000001</v>
      </c>
      <c r="DI6">
        <f t="shared" si="9"/>
        <v>0</v>
      </c>
      <c r="DJ6">
        <f t="shared" si="10"/>
        <v>2786.19</v>
      </c>
      <c r="DK6">
        <v>0</v>
      </c>
      <c r="DL6" t="s">
        <v>3</v>
      </c>
      <c r="DM6">
        <v>0</v>
      </c>
      <c r="DN6" t="s">
        <v>3</v>
      </c>
      <c r="DO6">
        <v>0</v>
      </c>
    </row>
    <row r="7" spans="1:119" x14ac:dyDescent="0.2">
      <c r="A7">
        <f>ROW(Source!A25)</f>
        <v>25</v>
      </c>
      <c r="B7">
        <v>60075934</v>
      </c>
      <c r="C7">
        <v>60076046</v>
      </c>
      <c r="D7">
        <v>48245719</v>
      </c>
      <c r="E7">
        <v>1</v>
      </c>
      <c r="F7">
        <v>1</v>
      </c>
      <c r="G7">
        <v>1</v>
      </c>
      <c r="H7">
        <v>2</v>
      </c>
      <c r="I7" t="s">
        <v>755</v>
      </c>
      <c r="J7" t="s">
        <v>756</v>
      </c>
      <c r="K7" t="s">
        <v>757</v>
      </c>
      <c r="L7">
        <v>1368</v>
      </c>
      <c r="N7">
        <v>1011</v>
      </c>
      <c r="O7" t="s">
        <v>745</v>
      </c>
      <c r="P7" t="s">
        <v>745</v>
      </c>
      <c r="Q7">
        <v>1</v>
      </c>
      <c r="W7">
        <v>0</v>
      </c>
      <c r="X7">
        <v>-1135352110</v>
      </c>
      <c r="Y7">
        <f t="shared" si="0"/>
        <v>1.5089724999999996</v>
      </c>
      <c r="AA7">
        <v>0</v>
      </c>
      <c r="AB7">
        <v>17.059999999999999</v>
      </c>
      <c r="AC7">
        <v>0</v>
      </c>
      <c r="AD7">
        <v>0</v>
      </c>
      <c r="AE7">
        <v>0</v>
      </c>
      <c r="AF7">
        <v>1.2</v>
      </c>
      <c r="AG7">
        <v>0</v>
      </c>
      <c r="AH7">
        <v>0</v>
      </c>
      <c r="AI7">
        <v>1</v>
      </c>
      <c r="AJ7">
        <v>14.22</v>
      </c>
      <c r="AK7">
        <v>48.96</v>
      </c>
      <c r="AL7">
        <v>1</v>
      </c>
      <c r="AM7">
        <v>4</v>
      </c>
      <c r="AN7">
        <v>0</v>
      </c>
      <c r="AO7">
        <v>1</v>
      </c>
      <c r="AP7">
        <v>1</v>
      </c>
      <c r="AQ7">
        <v>0</v>
      </c>
      <c r="AR7">
        <v>0</v>
      </c>
      <c r="AS7" t="s">
        <v>3</v>
      </c>
      <c r="AT7">
        <v>1.63</v>
      </c>
      <c r="AU7" t="s">
        <v>19</v>
      </c>
      <c r="AV7">
        <v>0</v>
      </c>
      <c r="AW7">
        <v>2</v>
      </c>
      <c r="AX7">
        <v>60076064</v>
      </c>
      <c r="AY7">
        <v>1</v>
      </c>
      <c r="AZ7">
        <v>0</v>
      </c>
      <c r="BA7">
        <v>7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X7">
        <f>ROUND(Y7*Source!I25,9)</f>
        <v>19.367662037999999</v>
      </c>
      <c r="CY7">
        <f t="shared" si="1"/>
        <v>17.059999999999999</v>
      </c>
      <c r="CZ7">
        <f t="shared" si="2"/>
        <v>1.2</v>
      </c>
      <c r="DA7">
        <f t="shared" si="3"/>
        <v>14.22</v>
      </c>
      <c r="DB7">
        <f t="shared" si="4"/>
        <v>1.81</v>
      </c>
      <c r="DC7">
        <f t="shared" si="5"/>
        <v>0</v>
      </c>
      <c r="DD7" t="s">
        <v>3</v>
      </c>
      <c r="DE7" t="s">
        <v>739</v>
      </c>
      <c r="DF7">
        <f t="shared" si="6"/>
        <v>0</v>
      </c>
      <c r="DG7">
        <f t="shared" si="7"/>
        <v>330.41</v>
      </c>
      <c r="DH7">
        <f t="shared" si="8"/>
        <v>0</v>
      </c>
      <c r="DI7">
        <f t="shared" si="9"/>
        <v>0</v>
      </c>
      <c r="DJ7">
        <f t="shared" si="10"/>
        <v>330.41</v>
      </c>
      <c r="DK7">
        <v>0</v>
      </c>
      <c r="DL7" t="s">
        <v>3</v>
      </c>
      <c r="DM7">
        <v>0</v>
      </c>
      <c r="DN7" t="s">
        <v>3</v>
      </c>
      <c r="DO7">
        <v>0</v>
      </c>
    </row>
    <row r="8" spans="1:119" x14ac:dyDescent="0.2">
      <c r="A8">
        <f>ROW(Source!A25)</f>
        <v>25</v>
      </c>
      <c r="B8">
        <v>60075934</v>
      </c>
      <c r="C8">
        <v>60076046</v>
      </c>
      <c r="D8">
        <v>48245767</v>
      </c>
      <c r="E8">
        <v>1</v>
      </c>
      <c r="F8">
        <v>1</v>
      </c>
      <c r="G8">
        <v>1</v>
      </c>
      <c r="H8">
        <v>2</v>
      </c>
      <c r="I8" t="s">
        <v>758</v>
      </c>
      <c r="J8" t="s">
        <v>759</v>
      </c>
      <c r="K8" t="s">
        <v>760</v>
      </c>
      <c r="L8">
        <v>1368</v>
      </c>
      <c r="N8">
        <v>1011</v>
      </c>
      <c r="O8" t="s">
        <v>745</v>
      </c>
      <c r="P8" t="s">
        <v>745</v>
      </c>
      <c r="Q8">
        <v>1</v>
      </c>
      <c r="W8">
        <v>0</v>
      </c>
      <c r="X8">
        <v>-700358725</v>
      </c>
      <c r="Y8">
        <f t="shared" si="0"/>
        <v>6.2117824999999982</v>
      </c>
      <c r="AA8">
        <v>0</v>
      </c>
      <c r="AB8">
        <v>197.94</v>
      </c>
      <c r="AC8">
        <v>0</v>
      </c>
      <c r="AD8">
        <v>0</v>
      </c>
      <c r="AE8">
        <v>0</v>
      </c>
      <c r="AF8">
        <v>13.92</v>
      </c>
      <c r="AG8">
        <v>0</v>
      </c>
      <c r="AH8">
        <v>0</v>
      </c>
      <c r="AI8">
        <v>1</v>
      </c>
      <c r="AJ8">
        <v>14.22</v>
      </c>
      <c r="AK8">
        <v>48.96</v>
      </c>
      <c r="AL8">
        <v>1</v>
      </c>
      <c r="AM8">
        <v>4</v>
      </c>
      <c r="AN8">
        <v>0</v>
      </c>
      <c r="AO8">
        <v>1</v>
      </c>
      <c r="AP8">
        <v>1</v>
      </c>
      <c r="AQ8">
        <v>0</v>
      </c>
      <c r="AR8">
        <v>0</v>
      </c>
      <c r="AS8" t="s">
        <v>3</v>
      </c>
      <c r="AT8">
        <v>6.71</v>
      </c>
      <c r="AU8" t="s">
        <v>19</v>
      </c>
      <c r="AV8">
        <v>0</v>
      </c>
      <c r="AW8">
        <v>2</v>
      </c>
      <c r="AX8">
        <v>60076065</v>
      </c>
      <c r="AY8">
        <v>1</v>
      </c>
      <c r="AZ8">
        <v>0</v>
      </c>
      <c r="BA8">
        <v>8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X8">
        <f>ROUND(Y8*Source!I25,9)</f>
        <v>79.728228388000005</v>
      </c>
      <c r="CY8">
        <f t="shared" si="1"/>
        <v>197.94</v>
      </c>
      <c r="CZ8">
        <f t="shared" si="2"/>
        <v>13.92</v>
      </c>
      <c r="DA8">
        <f t="shared" si="3"/>
        <v>14.22</v>
      </c>
      <c r="DB8">
        <f t="shared" si="4"/>
        <v>86.47</v>
      </c>
      <c r="DC8">
        <f t="shared" si="5"/>
        <v>0</v>
      </c>
      <c r="DD8" t="s">
        <v>3</v>
      </c>
      <c r="DE8" t="s">
        <v>739</v>
      </c>
      <c r="DF8">
        <f t="shared" si="6"/>
        <v>0</v>
      </c>
      <c r="DG8">
        <f t="shared" si="7"/>
        <v>15781.41</v>
      </c>
      <c r="DH8">
        <f t="shared" si="8"/>
        <v>0</v>
      </c>
      <c r="DI8">
        <f t="shared" si="9"/>
        <v>0</v>
      </c>
      <c r="DJ8">
        <f t="shared" si="10"/>
        <v>15781.41</v>
      </c>
      <c r="DK8">
        <v>0</v>
      </c>
      <c r="DL8" t="s">
        <v>3</v>
      </c>
      <c r="DM8">
        <v>0</v>
      </c>
      <c r="DN8" t="s">
        <v>3</v>
      </c>
      <c r="DO8">
        <v>0</v>
      </c>
    </row>
    <row r="9" spans="1:119" x14ac:dyDescent="0.2">
      <c r="A9">
        <f>ROW(Source!A25)</f>
        <v>25</v>
      </c>
      <c r="B9">
        <v>60075934</v>
      </c>
      <c r="C9">
        <v>60076046</v>
      </c>
      <c r="D9">
        <v>48168484</v>
      </c>
      <c r="E9">
        <v>1</v>
      </c>
      <c r="F9">
        <v>1</v>
      </c>
      <c r="G9">
        <v>1</v>
      </c>
      <c r="H9">
        <v>3</v>
      </c>
      <c r="I9" t="s">
        <v>223</v>
      </c>
      <c r="J9" t="s">
        <v>226</v>
      </c>
      <c r="K9" t="s">
        <v>761</v>
      </c>
      <c r="L9">
        <v>1339</v>
      </c>
      <c r="N9">
        <v>1007</v>
      </c>
      <c r="O9" t="s">
        <v>91</v>
      </c>
      <c r="P9" t="s">
        <v>91</v>
      </c>
      <c r="Q9">
        <v>1</v>
      </c>
      <c r="W9">
        <v>0</v>
      </c>
      <c r="X9">
        <v>1597319531</v>
      </c>
      <c r="Y9">
        <f t="shared" ref="Y9:Y22" si="11">(AT9*0)</f>
        <v>0</v>
      </c>
      <c r="AA9">
        <v>84.03</v>
      </c>
      <c r="AB9">
        <v>0</v>
      </c>
      <c r="AC9">
        <v>0</v>
      </c>
      <c r="AD9">
        <v>0</v>
      </c>
      <c r="AE9">
        <v>8.7899999999999991</v>
      </c>
      <c r="AF9">
        <v>0</v>
      </c>
      <c r="AG9">
        <v>0</v>
      </c>
      <c r="AH9">
        <v>0</v>
      </c>
      <c r="AI9">
        <v>9.56</v>
      </c>
      <c r="AJ9">
        <v>1</v>
      </c>
      <c r="AK9">
        <v>1</v>
      </c>
      <c r="AL9">
        <v>1</v>
      </c>
      <c r="AM9">
        <v>4</v>
      </c>
      <c r="AN9">
        <v>0</v>
      </c>
      <c r="AO9">
        <v>1</v>
      </c>
      <c r="AP9">
        <v>1</v>
      </c>
      <c r="AQ9">
        <v>0</v>
      </c>
      <c r="AR9">
        <v>0</v>
      </c>
      <c r="AS9" t="s">
        <v>3</v>
      </c>
      <c r="AT9">
        <v>1.37</v>
      </c>
      <c r="AU9" t="s">
        <v>18</v>
      </c>
      <c r="AV9">
        <v>0</v>
      </c>
      <c r="AW9">
        <v>2</v>
      </c>
      <c r="AX9">
        <v>60076066</v>
      </c>
      <c r="AY9">
        <v>1</v>
      </c>
      <c r="AZ9">
        <v>0</v>
      </c>
      <c r="BA9">
        <v>9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X9">
        <f>ROUND(Y9*Source!I25,9)</f>
        <v>0</v>
      </c>
      <c r="CY9">
        <f t="shared" ref="CY9:CY22" si="12">AA9</f>
        <v>84.03</v>
      </c>
      <c r="CZ9">
        <f t="shared" ref="CZ9:CZ22" si="13">AE9</f>
        <v>8.7899999999999991</v>
      </c>
      <c r="DA9">
        <f t="shared" ref="DA9:DA22" si="14">AI9</f>
        <v>9.56</v>
      </c>
      <c r="DB9">
        <f t="shared" ref="DB9:DB22" si="15">ROUND((ROUND(AT9*CZ9,2)*0),2)</f>
        <v>0</v>
      </c>
      <c r="DC9">
        <f t="shared" ref="DC9:DC22" si="16">ROUND((ROUND(AT9*AG9,2)*0),2)</f>
        <v>0</v>
      </c>
      <c r="DD9" t="s">
        <v>3</v>
      </c>
      <c r="DE9" t="s">
        <v>3</v>
      </c>
      <c r="DF9">
        <f t="shared" ref="DF9:DF22" si="17">ROUND(ROUND(AE9*AI9,2)*CX9,2)</f>
        <v>0</v>
      </c>
      <c r="DG9">
        <f t="shared" ref="DG9:DG22" si="18">ROUND(ROUND(AF9,2)*CX9,2)</f>
        <v>0</v>
      </c>
      <c r="DH9">
        <f t="shared" ref="DH9:DH23" si="19">ROUND(ROUND(AG9,2)*CX9,2)</f>
        <v>0</v>
      </c>
      <c r="DI9">
        <f t="shared" si="9"/>
        <v>0</v>
      </c>
      <c r="DJ9">
        <f t="shared" ref="DJ9:DJ22" si="20">DF9</f>
        <v>0</v>
      </c>
      <c r="DK9">
        <v>0</v>
      </c>
      <c r="DL9" t="s">
        <v>3</v>
      </c>
      <c r="DM9">
        <v>0</v>
      </c>
      <c r="DN9" t="s">
        <v>3</v>
      </c>
      <c r="DO9">
        <v>0</v>
      </c>
    </row>
    <row r="10" spans="1:119" x14ac:dyDescent="0.2">
      <c r="A10">
        <f>ROW(Source!A25)</f>
        <v>25</v>
      </c>
      <c r="B10">
        <v>60075934</v>
      </c>
      <c r="C10">
        <v>60076046</v>
      </c>
      <c r="D10">
        <v>48168491</v>
      </c>
      <c r="E10">
        <v>1</v>
      </c>
      <c r="F10">
        <v>1</v>
      </c>
      <c r="G10">
        <v>1</v>
      </c>
      <c r="H10">
        <v>3</v>
      </c>
      <c r="I10" t="s">
        <v>229</v>
      </c>
      <c r="J10" t="s">
        <v>231</v>
      </c>
      <c r="K10" t="s">
        <v>762</v>
      </c>
      <c r="L10">
        <v>1346</v>
      </c>
      <c r="N10">
        <v>1009</v>
      </c>
      <c r="O10" t="s">
        <v>225</v>
      </c>
      <c r="P10" t="s">
        <v>225</v>
      </c>
      <c r="Q10">
        <v>1</v>
      </c>
      <c r="W10">
        <v>0</v>
      </c>
      <c r="X10">
        <v>-1411127917</v>
      </c>
      <c r="Y10">
        <f t="shared" si="11"/>
        <v>0</v>
      </c>
      <c r="AA10">
        <v>42.73</v>
      </c>
      <c r="AB10">
        <v>0</v>
      </c>
      <c r="AC10">
        <v>0</v>
      </c>
      <c r="AD10">
        <v>0</v>
      </c>
      <c r="AE10">
        <v>4.47</v>
      </c>
      <c r="AF10">
        <v>0</v>
      </c>
      <c r="AG10">
        <v>0</v>
      </c>
      <c r="AH10">
        <v>0</v>
      </c>
      <c r="AI10">
        <v>9.56</v>
      </c>
      <c r="AJ10">
        <v>1</v>
      </c>
      <c r="AK10">
        <v>1</v>
      </c>
      <c r="AL10">
        <v>1</v>
      </c>
      <c r="AM10">
        <v>4</v>
      </c>
      <c r="AN10">
        <v>0</v>
      </c>
      <c r="AO10">
        <v>1</v>
      </c>
      <c r="AP10">
        <v>1</v>
      </c>
      <c r="AQ10">
        <v>0</v>
      </c>
      <c r="AR10">
        <v>0</v>
      </c>
      <c r="AS10" t="s">
        <v>3</v>
      </c>
      <c r="AT10">
        <v>0.41</v>
      </c>
      <c r="AU10" t="s">
        <v>18</v>
      </c>
      <c r="AV10">
        <v>0</v>
      </c>
      <c r="AW10">
        <v>2</v>
      </c>
      <c r="AX10">
        <v>60076067</v>
      </c>
      <c r="AY10">
        <v>1</v>
      </c>
      <c r="AZ10">
        <v>0</v>
      </c>
      <c r="BA10">
        <v>10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X10">
        <f>ROUND(Y10*Source!I25,9)</f>
        <v>0</v>
      </c>
      <c r="CY10">
        <f t="shared" si="12"/>
        <v>42.73</v>
      </c>
      <c r="CZ10">
        <f t="shared" si="13"/>
        <v>4.47</v>
      </c>
      <c r="DA10">
        <f t="shared" si="14"/>
        <v>9.56</v>
      </c>
      <c r="DB10">
        <f t="shared" si="15"/>
        <v>0</v>
      </c>
      <c r="DC10">
        <f t="shared" si="16"/>
        <v>0</v>
      </c>
      <c r="DD10" t="s">
        <v>3</v>
      </c>
      <c r="DE10" t="s">
        <v>3</v>
      </c>
      <c r="DF10">
        <f t="shared" si="17"/>
        <v>0</v>
      </c>
      <c r="DG10">
        <f t="shared" si="18"/>
        <v>0</v>
      </c>
      <c r="DH10">
        <f t="shared" si="19"/>
        <v>0</v>
      </c>
      <c r="DI10">
        <f t="shared" si="9"/>
        <v>0</v>
      </c>
      <c r="DJ10">
        <f t="shared" si="20"/>
        <v>0</v>
      </c>
      <c r="DK10">
        <v>0</v>
      </c>
      <c r="DL10" t="s">
        <v>3</v>
      </c>
      <c r="DM10">
        <v>0</v>
      </c>
      <c r="DN10" t="s">
        <v>3</v>
      </c>
      <c r="DO10">
        <v>0</v>
      </c>
    </row>
    <row r="11" spans="1:119" x14ac:dyDescent="0.2">
      <c r="A11">
        <f>ROW(Source!A25)</f>
        <v>25</v>
      </c>
      <c r="B11">
        <v>60075934</v>
      </c>
      <c r="C11">
        <v>60076046</v>
      </c>
      <c r="D11">
        <v>48171510</v>
      </c>
      <c r="E11">
        <v>1</v>
      </c>
      <c r="F11">
        <v>1</v>
      </c>
      <c r="G11">
        <v>1</v>
      </c>
      <c r="H11">
        <v>3</v>
      </c>
      <c r="I11" t="s">
        <v>763</v>
      </c>
      <c r="J11" t="s">
        <v>764</v>
      </c>
      <c r="K11" t="s">
        <v>765</v>
      </c>
      <c r="L11">
        <v>1348</v>
      </c>
      <c r="N11">
        <v>1009</v>
      </c>
      <c r="O11" t="s">
        <v>15</v>
      </c>
      <c r="P11" t="s">
        <v>15</v>
      </c>
      <c r="Q11">
        <v>1000</v>
      </c>
      <c r="W11">
        <v>0</v>
      </c>
      <c r="X11">
        <v>-2063612885</v>
      </c>
      <c r="Y11">
        <f t="shared" si="11"/>
        <v>0</v>
      </c>
      <c r="AA11">
        <v>113678.92</v>
      </c>
      <c r="AB11">
        <v>0</v>
      </c>
      <c r="AC11">
        <v>0</v>
      </c>
      <c r="AD11">
        <v>0</v>
      </c>
      <c r="AE11">
        <v>11891.1</v>
      </c>
      <c r="AF11">
        <v>0</v>
      </c>
      <c r="AG11">
        <v>0</v>
      </c>
      <c r="AH11">
        <v>0</v>
      </c>
      <c r="AI11">
        <v>9.56</v>
      </c>
      <c r="AJ11">
        <v>1</v>
      </c>
      <c r="AK11">
        <v>1</v>
      </c>
      <c r="AL11">
        <v>1</v>
      </c>
      <c r="AM11">
        <v>4</v>
      </c>
      <c r="AN11">
        <v>0</v>
      </c>
      <c r="AO11">
        <v>1</v>
      </c>
      <c r="AP11">
        <v>1</v>
      </c>
      <c r="AQ11">
        <v>0</v>
      </c>
      <c r="AR11">
        <v>0</v>
      </c>
      <c r="AS11" t="s">
        <v>3</v>
      </c>
      <c r="AT11">
        <v>4.0000000000000001E-3</v>
      </c>
      <c r="AU11" t="s">
        <v>18</v>
      </c>
      <c r="AV11">
        <v>0</v>
      </c>
      <c r="AW11">
        <v>2</v>
      </c>
      <c r="AX11">
        <v>60076068</v>
      </c>
      <c r="AY11">
        <v>1</v>
      </c>
      <c r="AZ11">
        <v>0</v>
      </c>
      <c r="BA11">
        <v>11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X11">
        <f>ROUND(Y11*Source!I25,9)</f>
        <v>0</v>
      </c>
      <c r="CY11">
        <f t="shared" si="12"/>
        <v>113678.92</v>
      </c>
      <c r="CZ11">
        <f t="shared" si="13"/>
        <v>11891.1</v>
      </c>
      <c r="DA11">
        <f t="shared" si="14"/>
        <v>9.56</v>
      </c>
      <c r="DB11">
        <f t="shared" si="15"/>
        <v>0</v>
      </c>
      <c r="DC11">
        <f t="shared" si="16"/>
        <v>0</v>
      </c>
      <c r="DD11" t="s">
        <v>3</v>
      </c>
      <c r="DE11" t="s">
        <v>3</v>
      </c>
      <c r="DF11">
        <f t="shared" si="17"/>
        <v>0</v>
      </c>
      <c r="DG11">
        <f t="shared" si="18"/>
        <v>0</v>
      </c>
      <c r="DH11">
        <f t="shared" si="19"/>
        <v>0</v>
      </c>
      <c r="DI11">
        <f t="shared" si="9"/>
        <v>0</v>
      </c>
      <c r="DJ11">
        <f t="shared" si="20"/>
        <v>0</v>
      </c>
      <c r="DK11">
        <v>0</v>
      </c>
      <c r="DL11" t="s">
        <v>3</v>
      </c>
      <c r="DM11">
        <v>0</v>
      </c>
      <c r="DN11" t="s">
        <v>3</v>
      </c>
      <c r="DO11">
        <v>0</v>
      </c>
    </row>
    <row r="12" spans="1:119" x14ac:dyDescent="0.2">
      <c r="A12">
        <f>ROW(Source!A25)</f>
        <v>25</v>
      </c>
      <c r="B12">
        <v>60075934</v>
      </c>
      <c r="C12">
        <v>60076046</v>
      </c>
      <c r="D12">
        <v>48172661</v>
      </c>
      <c r="E12">
        <v>1</v>
      </c>
      <c r="F12">
        <v>1</v>
      </c>
      <c r="G12">
        <v>1</v>
      </c>
      <c r="H12">
        <v>3</v>
      </c>
      <c r="I12" t="s">
        <v>766</v>
      </c>
      <c r="J12" t="s">
        <v>767</v>
      </c>
      <c r="K12" t="s">
        <v>768</v>
      </c>
      <c r="L12">
        <v>1348</v>
      </c>
      <c r="N12">
        <v>1009</v>
      </c>
      <c r="O12" t="s">
        <v>15</v>
      </c>
      <c r="P12" t="s">
        <v>15</v>
      </c>
      <c r="Q12">
        <v>1000</v>
      </c>
      <c r="W12">
        <v>0</v>
      </c>
      <c r="X12">
        <v>-1069540660</v>
      </c>
      <c r="Y12">
        <f t="shared" si="11"/>
        <v>0</v>
      </c>
      <c r="AA12">
        <v>151569.78</v>
      </c>
      <c r="AB12">
        <v>0</v>
      </c>
      <c r="AC12">
        <v>0</v>
      </c>
      <c r="AD12">
        <v>0</v>
      </c>
      <c r="AE12">
        <v>15854.58</v>
      </c>
      <c r="AF12">
        <v>0</v>
      </c>
      <c r="AG12">
        <v>0</v>
      </c>
      <c r="AH12">
        <v>0</v>
      </c>
      <c r="AI12">
        <v>9.56</v>
      </c>
      <c r="AJ12">
        <v>1</v>
      </c>
      <c r="AK12">
        <v>1</v>
      </c>
      <c r="AL12">
        <v>1</v>
      </c>
      <c r="AM12">
        <v>4</v>
      </c>
      <c r="AN12">
        <v>1</v>
      </c>
      <c r="AO12">
        <v>0</v>
      </c>
      <c r="AP12">
        <v>1</v>
      </c>
      <c r="AQ12">
        <v>0</v>
      </c>
      <c r="AR12">
        <v>0</v>
      </c>
      <c r="AS12" t="s">
        <v>3</v>
      </c>
      <c r="AT12">
        <v>0</v>
      </c>
      <c r="AU12" t="s">
        <v>18</v>
      </c>
      <c r="AV12">
        <v>0</v>
      </c>
      <c r="AW12">
        <v>2</v>
      </c>
      <c r="AX12">
        <v>60076069</v>
      </c>
      <c r="AY12">
        <v>1</v>
      </c>
      <c r="AZ12">
        <v>0</v>
      </c>
      <c r="BA12">
        <v>12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X12">
        <f>ROUND(Y12*Source!I25,9)</f>
        <v>0</v>
      </c>
      <c r="CY12">
        <f t="shared" si="12"/>
        <v>151569.78</v>
      </c>
      <c r="CZ12">
        <f t="shared" si="13"/>
        <v>15854.58</v>
      </c>
      <c r="DA12">
        <f t="shared" si="14"/>
        <v>9.56</v>
      </c>
      <c r="DB12">
        <f t="shared" si="15"/>
        <v>0</v>
      </c>
      <c r="DC12">
        <f t="shared" si="16"/>
        <v>0</v>
      </c>
      <c r="DD12" t="s">
        <v>3</v>
      </c>
      <c r="DE12" t="s">
        <v>3</v>
      </c>
      <c r="DF12">
        <f t="shared" si="17"/>
        <v>0</v>
      </c>
      <c r="DG12">
        <f t="shared" si="18"/>
        <v>0</v>
      </c>
      <c r="DH12">
        <f t="shared" si="19"/>
        <v>0</v>
      </c>
      <c r="DI12">
        <f t="shared" si="9"/>
        <v>0</v>
      </c>
      <c r="DJ12">
        <f t="shared" si="20"/>
        <v>0</v>
      </c>
      <c r="DK12">
        <v>0</v>
      </c>
      <c r="DL12" t="s">
        <v>3</v>
      </c>
      <c r="DM12">
        <v>0</v>
      </c>
      <c r="DN12" t="s">
        <v>3</v>
      </c>
      <c r="DO12">
        <v>0</v>
      </c>
    </row>
    <row r="13" spans="1:119" x14ac:dyDescent="0.2">
      <c r="A13">
        <f>ROW(Source!A25)</f>
        <v>25</v>
      </c>
      <c r="B13">
        <v>60075934</v>
      </c>
      <c r="C13">
        <v>60076046</v>
      </c>
      <c r="D13">
        <v>48172758</v>
      </c>
      <c r="E13">
        <v>1</v>
      </c>
      <c r="F13">
        <v>1</v>
      </c>
      <c r="G13">
        <v>1</v>
      </c>
      <c r="H13">
        <v>3</v>
      </c>
      <c r="I13" t="s">
        <v>769</v>
      </c>
      <c r="J13" t="s">
        <v>770</v>
      </c>
      <c r="K13" t="s">
        <v>771</v>
      </c>
      <c r="L13">
        <v>1348</v>
      </c>
      <c r="N13">
        <v>1009</v>
      </c>
      <c r="O13" t="s">
        <v>15</v>
      </c>
      <c r="P13" t="s">
        <v>15</v>
      </c>
      <c r="Q13">
        <v>1000</v>
      </c>
      <c r="W13">
        <v>0</v>
      </c>
      <c r="X13">
        <v>628974256</v>
      </c>
      <c r="Y13">
        <f t="shared" si="11"/>
        <v>0</v>
      </c>
      <c r="AA13">
        <v>73338.78</v>
      </c>
      <c r="AB13">
        <v>0</v>
      </c>
      <c r="AC13">
        <v>0</v>
      </c>
      <c r="AD13">
        <v>0</v>
      </c>
      <c r="AE13">
        <v>7671.42</v>
      </c>
      <c r="AF13">
        <v>0</v>
      </c>
      <c r="AG13">
        <v>0</v>
      </c>
      <c r="AH13">
        <v>0</v>
      </c>
      <c r="AI13">
        <v>9.56</v>
      </c>
      <c r="AJ13">
        <v>1</v>
      </c>
      <c r="AK13">
        <v>1</v>
      </c>
      <c r="AL13">
        <v>1</v>
      </c>
      <c r="AM13">
        <v>4</v>
      </c>
      <c r="AN13">
        <v>0</v>
      </c>
      <c r="AO13">
        <v>1</v>
      </c>
      <c r="AP13">
        <v>1</v>
      </c>
      <c r="AQ13">
        <v>0</v>
      </c>
      <c r="AR13">
        <v>0</v>
      </c>
      <c r="AS13" t="s">
        <v>3</v>
      </c>
      <c r="AT13">
        <v>1.0000000000000001E-5</v>
      </c>
      <c r="AU13" t="s">
        <v>18</v>
      </c>
      <c r="AV13">
        <v>0</v>
      </c>
      <c r="AW13">
        <v>2</v>
      </c>
      <c r="AX13">
        <v>60076070</v>
      </c>
      <c r="AY13">
        <v>1</v>
      </c>
      <c r="AZ13">
        <v>0</v>
      </c>
      <c r="BA13">
        <v>13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X13">
        <f>ROUND(Y13*Source!I25,9)</f>
        <v>0</v>
      </c>
      <c r="CY13">
        <f t="shared" si="12"/>
        <v>73338.78</v>
      </c>
      <c r="CZ13">
        <f t="shared" si="13"/>
        <v>7671.42</v>
      </c>
      <c r="DA13">
        <f t="shared" si="14"/>
        <v>9.56</v>
      </c>
      <c r="DB13">
        <f t="shared" si="15"/>
        <v>0</v>
      </c>
      <c r="DC13">
        <f t="shared" si="16"/>
        <v>0</v>
      </c>
      <c r="DD13" t="s">
        <v>3</v>
      </c>
      <c r="DE13" t="s">
        <v>3</v>
      </c>
      <c r="DF13">
        <f t="shared" si="17"/>
        <v>0</v>
      </c>
      <c r="DG13">
        <f t="shared" si="18"/>
        <v>0</v>
      </c>
      <c r="DH13">
        <f t="shared" si="19"/>
        <v>0</v>
      </c>
      <c r="DI13">
        <f t="shared" si="9"/>
        <v>0</v>
      </c>
      <c r="DJ13">
        <f t="shared" si="20"/>
        <v>0</v>
      </c>
      <c r="DK13">
        <v>0</v>
      </c>
      <c r="DL13" t="s">
        <v>3</v>
      </c>
      <c r="DM13">
        <v>0</v>
      </c>
      <c r="DN13" t="s">
        <v>3</v>
      </c>
      <c r="DO13">
        <v>0</v>
      </c>
    </row>
    <row r="14" spans="1:119" x14ac:dyDescent="0.2">
      <c r="A14">
        <f>ROW(Source!A25)</f>
        <v>25</v>
      </c>
      <c r="B14">
        <v>60075934</v>
      </c>
      <c r="C14">
        <v>60076046</v>
      </c>
      <c r="D14">
        <v>48173726</v>
      </c>
      <c r="E14">
        <v>1</v>
      </c>
      <c r="F14">
        <v>1</v>
      </c>
      <c r="G14">
        <v>1</v>
      </c>
      <c r="H14">
        <v>3</v>
      </c>
      <c r="I14" t="s">
        <v>772</v>
      </c>
      <c r="J14" t="s">
        <v>773</v>
      </c>
      <c r="K14" t="s">
        <v>774</v>
      </c>
      <c r="L14">
        <v>1348</v>
      </c>
      <c r="N14">
        <v>1009</v>
      </c>
      <c r="O14" t="s">
        <v>15</v>
      </c>
      <c r="P14" t="s">
        <v>15</v>
      </c>
      <c r="Q14">
        <v>1000</v>
      </c>
      <c r="W14">
        <v>0</v>
      </c>
      <c r="X14">
        <v>-1850711024</v>
      </c>
      <c r="Y14">
        <f t="shared" si="11"/>
        <v>0</v>
      </c>
      <c r="AA14">
        <v>293766.28000000003</v>
      </c>
      <c r="AB14">
        <v>0</v>
      </c>
      <c r="AC14">
        <v>0</v>
      </c>
      <c r="AD14">
        <v>0</v>
      </c>
      <c r="AE14">
        <v>30728.69</v>
      </c>
      <c r="AF14">
        <v>0</v>
      </c>
      <c r="AG14">
        <v>0</v>
      </c>
      <c r="AH14">
        <v>0</v>
      </c>
      <c r="AI14">
        <v>9.56</v>
      </c>
      <c r="AJ14">
        <v>1</v>
      </c>
      <c r="AK14">
        <v>1</v>
      </c>
      <c r="AL14">
        <v>1</v>
      </c>
      <c r="AM14">
        <v>4</v>
      </c>
      <c r="AN14">
        <v>0</v>
      </c>
      <c r="AO14">
        <v>1</v>
      </c>
      <c r="AP14">
        <v>1</v>
      </c>
      <c r="AQ14">
        <v>0</v>
      </c>
      <c r="AR14">
        <v>0</v>
      </c>
      <c r="AS14" t="s">
        <v>3</v>
      </c>
      <c r="AT14">
        <v>1E-4</v>
      </c>
      <c r="AU14" t="s">
        <v>18</v>
      </c>
      <c r="AV14">
        <v>0</v>
      </c>
      <c r="AW14">
        <v>2</v>
      </c>
      <c r="AX14">
        <v>60076071</v>
      </c>
      <c r="AY14">
        <v>1</v>
      </c>
      <c r="AZ14">
        <v>0</v>
      </c>
      <c r="BA14">
        <v>14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X14">
        <f>ROUND(Y14*Source!I25,9)</f>
        <v>0</v>
      </c>
      <c r="CY14">
        <f t="shared" si="12"/>
        <v>293766.28000000003</v>
      </c>
      <c r="CZ14">
        <f t="shared" si="13"/>
        <v>30728.69</v>
      </c>
      <c r="DA14">
        <f t="shared" si="14"/>
        <v>9.56</v>
      </c>
      <c r="DB14">
        <f t="shared" si="15"/>
        <v>0</v>
      </c>
      <c r="DC14">
        <f t="shared" si="16"/>
        <v>0</v>
      </c>
      <c r="DD14" t="s">
        <v>3</v>
      </c>
      <c r="DE14" t="s">
        <v>3</v>
      </c>
      <c r="DF14">
        <f t="shared" si="17"/>
        <v>0</v>
      </c>
      <c r="DG14">
        <f t="shared" si="18"/>
        <v>0</v>
      </c>
      <c r="DH14">
        <f t="shared" si="19"/>
        <v>0</v>
      </c>
      <c r="DI14">
        <f t="shared" si="9"/>
        <v>0</v>
      </c>
      <c r="DJ14">
        <f t="shared" si="20"/>
        <v>0</v>
      </c>
      <c r="DK14">
        <v>0</v>
      </c>
      <c r="DL14" t="s">
        <v>3</v>
      </c>
      <c r="DM14">
        <v>0</v>
      </c>
      <c r="DN14" t="s">
        <v>3</v>
      </c>
      <c r="DO14">
        <v>0</v>
      </c>
    </row>
    <row r="15" spans="1:119" x14ac:dyDescent="0.2">
      <c r="A15">
        <f>ROW(Source!A25)</f>
        <v>25</v>
      </c>
      <c r="B15">
        <v>60075934</v>
      </c>
      <c r="C15">
        <v>60076046</v>
      </c>
      <c r="D15">
        <v>48187448</v>
      </c>
      <c r="E15">
        <v>1</v>
      </c>
      <c r="F15">
        <v>1</v>
      </c>
      <c r="G15">
        <v>1</v>
      </c>
      <c r="H15">
        <v>3</v>
      </c>
      <c r="I15" t="s">
        <v>775</v>
      </c>
      <c r="J15" t="s">
        <v>776</v>
      </c>
      <c r="K15" t="s">
        <v>777</v>
      </c>
      <c r="L15">
        <v>1348</v>
      </c>
      <c r="N15">
        <v>1009</v>
      </c>
      <c r="O15" t="s">
        <v>15</v>
      </c>
      <c r="P15" t="s">
        <v>15</v>
      </c>
      <c r="Q15">
        <v>1000</v>
      </c>
      <c r="W15">
        <v>0</v>
      </c>
      <c r="X15">
        <v>192534767</v>
      </c>
      <c r="Y15">
        <f t="shared" si="11"/>
        <v>0</v>
      </c>
      <c r="AA15">
        <v>76878.17</v>
      </c>
      <c r="AB15">
        <v>0</v>
      </c>
      <c r="AC15">
        <v>0</v>
      </c>
      <c r="AD15">
        <v>0</v>
      </c>
      <c r="AE15">
        <v>8041.65</v>
      </c>
      <c r="AF15">
        <v>0</v>
      </c>
      <c r="AG15">
        <v>0</v>
      </c>
      <c r="AH15">
        <v>0</v>
      </c>
      <c r="AI15">
        <v>9.56</v>
      </c>
      <c r="AJ15">
        <v>1</v>
      </c>
      <c r="AK15">
        <v>1</v>
      </c>
      <c r="AL15">
        <v>1</v>
      </c>
      <c r="AM15">
        <v>4</v>
      </c>
      <c r="AN15">
        <v>0</v>
      </c>
      <c r="AO15">
        <v>1</v>
      </c>
      <c r="AP15">
        <v>1</v>
      </c>
      <c r="AQ15">
        <v>0</v>
      </c>
      <c r="AR15">
        <v>0</v>
      </c>
      <c r="AS15" t="s">
        <v>3</v>
      </c>
      <c r="AT15">
        <v>1E-3</v>
      </c>
      <c r="AU15" t="s">
        <v>18</v>
      </c>
      <c r="AV15">
        <v>0</v>
      </c>
      <c r="AW15">
        <v>2</v>
      </c>
      <c r="AX15">
        <v>60076072</v>
      </c>
      <c r="AY15">
        <v>1</v>
      </c>
      <c r="AZ15">
        <v>0</v>
      </c>
      <c r="BA15">
        <v>15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X15">
        <f>ROUND(Y15*Source!I25,9)</f>
        <v>0</v>
      </c>
      <c r="CY15">
        <f t="shared" si="12"/>
        <v>76878.17</v>
      </c>
      <c r="CZ15">
        <f t="shared" si="13"/>
        <v>8041.65</v>
      </c>
      <c r="DA15">
        <f t="shared" si="14"/>
        <v>9.56</v>
      </c>
      <c r="DB15">
        <f t="shared" si="15"/>
        <v>0</v>
      </c>
      <c r="DC15">
        <f t="shared" si="16"/>
        <v>0</v>
      </c>
      <c r="DD15" t="s">
        <v>3</v>
      </c>
      <c r="DE15" t="s">
        <v>3</v>
      </c>
      <c r="DF15">
        <f t="shared" si="17"/>
        <v>0</v>
      </c>
      <c r="DG15">
        <f t="shared" si="18"/>
        <v>0</v>
      </c>
      <c r="DH15">
        <f t="shared" si="19"/>
        <v>0</v>
      </c>
      <c r="DI15">
        <f t="shared" si="9"/>
        <v>0</v>
      </c>
      <c r="DJ15">
        <f t="shared" si="20"/>
        <v>0</v>
      </c>
      <c r="DK15">
        <v>0</v>
      </c>
      <c r="DL15" t="s">
        <v>3</v>
      </c>
      <c r="DM15">
        <v>0</v>
      </c>
      <c r="DN15" t="s">
        <v>3</v>
      </c>
      <c r="DO15">
        <v>0</v>
      </c>
    </row>
    <row r="16" spans="1:119" x14ac:dyDescent="0.2">
      <c r="A16">
        <f>ROW(Source!A25)</f>
        <v>25</v>
      </c>
      <c r="B16">
        <v>60075934</v>
      </c>
      <c r="C16">
        <v>60076046</v>
      </c>
      <c r="D16">
        <v>48165719</v>
      </c>
      <c r="E16">
        <v>21</v>
      </c>
      <c r="F16">
        <v>1</v>
      </c>
      <c r="G16">
        <v>1</v>
      </c>
      <c r="H16">
        <v>3</v>
      </c>
      <c r="I16" t="s">
        <v>778</v>
      </c>
      <c r="J16" t="s">
        <v>3</v>
      </c>
      <c r="K16" t="s">
        <v>779</v>
      </c>
      <c r="L16">
        <v>1348</v>
      </c>
      <c r="N16">
        <v>1009</v>
      </c>
      <c r="O16" t="s">
        <v>15</v>
      </c>
      <c r="P16" t="s">
        <v>15</v>
      </c>
      <c r="Q16">
        <v>1000</v>
      </c>
      <c r="W16">
        <v>0</v>
      </c>
      <c r="X16">
        <v>748648226</v>
      </c>
      <c r="Y16">
        <f t="shared" si="11"/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9.56</v>
      </c>
      <c r="AJ16">
        <v>1</v>
      </c>
      <c r="AK16">
        <v>1</v>
      </c>
      <c r="AL16">
        <v>1</v>
      </c>
      <c r="AM16">
        <v>4</v>
      </c>
      <c r="AN16">
        <v>0</v>
      </c>
      <c r="AO16">
        <v>0</v>
      </c>
      <c r="AP16">
        <v>1</v>
      </c>
      <c r="AQ16">
        <v>0</v>
      </c>
      <c r="AR16">
        <v>0</v>
      </c>
      <c r="AS16" t="s">
        <v>3</v>
      </c>
      <c r="AT16">
        <v>1</v>
      </c>
      <c r="AU16" t="s">
        <v>18</v>
      </c>
      <c r="AV16">
        <v>0</v>
      </c>
      <c r="AW16">
        <v>2</v>
      </c>
      <c r="AX16">
        <v>60076073</v>
      </c>
      <c r="AY16">
        <v>1</v>
      </c>
      <c r="AZ16">
        <v>0</v>
      </c>
      <c r="BA16">
        <v>16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X16">
        <f>ROUND(Y16*Source!I25,9)</f>
        <v>0</v>
      </c>
      <c r="CY16">
        <f t="shared" si="12"/>
        <v>0</v>
      </c>
      <c r="CZ16">
        <f t="shared" si="13"/>
        <v>0</v>
      </c>
      <c r="DA16">
        <f t="shared" si="14"/>
        <v>9.56</v>
      </c>
      <c r="DB16">
        <f t="shared" si="15"/>
        <v>0</v>
      </c>
      <c r="DC16">
        <f t="shared" si="16"/>
        <v>0</v>
      </c>
      <c r="DD16" t="s">
        <v>3</v>
      </c>
      <c r="DE16" t="s">
        <v>3</v>
      </c>
      <c r="DF16">
        <f t="shared" si="17"/>
        <v>0</v>
      </c>
      <c r="DG16">
        <f t="shared" si="18"/>
        <v>0</v>
      </c>
      <c r="DH16">
        <f t="shared" si="19"/>
        <v>0</v>
      </c>
      <c r="DI16">
        <f t="shared" si="9"/>
        <v>0</v>
      </c>
      <c r="DJ16">
        <f t="shared" si="20"/>
        <v>0</v>
      </c>
      <c r="DK16">
        <v>0</v>
      </c>
      <c r="DL16" t="s">
        <v>3</v>
      </c>
      <c r="DM16">
        <v>0</v>
      </c>
      <c r="DN16" t="s">
        <v>3</v>
      </c>
      <c r="DO16">
        <v>0</v>
      </c>
    </row>
    <row r="17" spans="1:119" x14ac:dyDescent="0.2">
      <c r="A17">
        <f>ROW(Source!A25)</f>
        <v>25</v>
      </c>
      <c r="B17">
        <v>60075934</v>
      </c>
      <c r="C17">
        <v>60076046</v>
      </c>
      <c r="D17">
        <v>48189470</v>
      </c>
      <c r="E17">
        <v>1</v>
      </c>
      <c r="F17">
        <v>1</v>
      </c>
      <c r="G17">
        <v>1</v>
      </c>
      <c r="H17">
        <v>3</v>
      </c>
      <c r="I17" t="s">
        <v>780</v>
      </c>
      <c r="J17" t="s">
        <v>781</v>
      </c>
      <c r="K17" t="s">
        <v>782</v>
      </c>
      <c r="L17">
        <v>1302</v>
      </c>
      <c r="N17">
        <v>1003</v>
      </c>
      <c r="O17" t="s">
        <v>783</v>
      </c>
      <c r="P17" t="s">
        <v>783</v>
      </c>
      <c r="Q17">
        <v>10</v>
      </c>
      <c r="W17">
        <v>0</v>
      </c>
      <c r="X17">
        <v>4483628</v>
      </c>
      <c r="Y17">
        <f t="shared" si="11"/>
        <v>0</v>
      </c>
      <c r="AA17">
        <v>616.33000000000004</v>
      </c>
      <c r="AB17">
        <v>0</v>
      </c>
      <c r="AC17">
        <v>0</v>
      </c>
      <c r="AD17">
        <v>0</v>
      </c>
      <c r="AE17">
        <v>64.47</v>
      </c>
      <c r="AF17">
        <v>0</v>
      </c>
      <c r="AG17">
        <v>0</v>
      </c>
      <c r="AH17">
        <v>0</v>
      </c>
      <c r="AI17">
        <v>9.56</v>
      </c>
      <c r="AJ17">
        <v>1</v>
      </c>
      <c r="AK17">
        <v>1</v>
      </c>
      <c r="AL17">
        <v>1</v>
      </c>
      <c r="AM17">
        <v>4</v>
      </c>
      <c r="AN17">
        <v>0</v>
      </c>
      <c r="AO17">
        <v>1</v>
      </c>
      <c r="AP17">
        <v>1</v>
      </c>
      <c r="AQ17">
        <v>0</v>
      </c>
      <c r="AR17">
        <v>0</v>
      </c>
      <c r="AS17" t="s">
        <v>3</v>
      </c>
      <c r="AT17">
        <v>1.8700000000000001E-2</v>
      </c>
      <c r="AU17" t="s">
        <v>18</v>
      </c>
      <c r="AV17">
        <v>0</v>
      </c>
      <c r="AW17">
        <v>2</v>
      </c>
      <c r="AX17">
        <v>60076074</v>
      </c>
      <c r="AY17">
        <v>1</v>
      </c>
      <c r="AZ17">
        <v>0</v>
      </c>
      <c r="BA17">
        <v>17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X17">
        <f>ROUND(Y17*Source!I25,9)</f>
        <v>0</v>
      </c>
      <c r="CY17">
        <f t="shared" si="12"/>
        <v>616.33000000000004</v>
      </c>
      <c r="CZ17">
        <f t="shared" si="13"/>
        <v>64.47</v>
      </c>
      <c r="DA17">
        <f t="shared" si="14"/>
        <v>9.56</v>
      </c>
      <c r="DB17">
        <f t="shared" si="15"/>
        <v>0</v>
      </c>
      <c r="DC17">
        <f t="shared" si="16"/>
        <v>0</v>
      </c>
      <c r="DD17" t="s">
        <v>3</v>
      </c>
      <c r="DE17" t="s">
        <v>3</v>
      </c>
      <c r="DF17">
        <f t="shared" si="17"/>
        <v>0</v>
      </c>
      <c r="DG17">
        <f t="shared" si="18"/>
        <v>0</v>
      </c>
      <c r="DH17">
        <f t="shared" si="19"/>
        <v>0</v>
      </c>
      <c r="DI17">
        <f t="shared" si="9"/>
        <v>0</v>
      </c>
      <c r="DJ17">
        <f t="shared" si="20"/>
        <v>0</v>
      </c>
      <c r="DK17">
        <v>0</v>
      </c>
      <c r="DL17" t="s">
        <v>3</v>
      </c>
      <c r="DM17">
        <v>0</v>
      </c>
      <c r="DN17" t="s">
        <v>3</v>
      </c>
      <c r="DO17">
        <v>0</v>
      </c>
    </row>
    <row r="18" spans="1:119" x14ac:dyDescent="0.2">
      <c r="A18">
        <f>ROW(Source!A25)</f>
        <v>25</v>
      </c>
      <c r="B18">
        <v>60075934</v>
      </c>
      <c r="C18">
        <v>60076046</v>
      </c>
      <c r="D18">
        <v>48189825</v>
      </c>
      <c r="E18">
        <v>1</v>
      </c>
      <c r="F18">
        <v>1</v>
      </c>
      <c r="G18">
        <v>1</v>
      </c>
      <c r="H18">
        <v>3</v>
      </c>
      <c r="I18" t="s">
        <v>784</v>
      </c>
      <c r="J18" t="s">
        <v>785</v>
      </c>
      <c r="K18" t="s">
        <v>786</v>
      </c>
      <c r="L18">
        <v>1348</v>
      </c>
      <c r="N18">
        <v>1009</v>
      </c>
      <c r="O18" t="s">
        <v>15</v>
      </c>
      <c r="P18" t="s">
        <v>15</v>
      </c>
      <c r="Q18">
        <v>1000</v>
      </c>
      <c r="W18">
        <v>0</v>
      </c>
      <c r="X18">
        <v>-936363311</v>
      </c>
      <c r="Y18">
        <f t="shared" si="11"/>
        <v>0</v>
      </c>
      <c r="AA18">
        <v>45420.71</v>
      </c>
      <c r="AB18">
        <v>0</v>
      </c>
      <c r="AC18">
        <v>0</v>
      </c>
      <c r="AD18">
        <v>0</v>
      </c>
      <c r="AE18">
        <v>4751.12</v>
      </c>
      <c r="AF18">
        <v>0</v>
      </c>
      <c r="AG18">
        <v>0</v>
      </c>
      <c r="AH18">
        <v>0</v>
      </c>
      <c r="AI18">
        <v>9.56</v>
      </c>
      <c r="AJ18">
        <v>1</v>
      </c>
      <c r="AK18">
        <v>1</v>
      </c>
      <c r="AL18">
        <v>1</v>
      </c>
      <c r="AM18">
        <v>4</v>
      </c>
      <c r="AN18">
        <v>0</v>
      </c>
      <c r="AO18">
        <v>1</v>
      </c>
      <c r="AP18">
        <v>1</v>
      </c>
      <c r="AQ18">
        <v>0</v>
      </c>
      <c r="AR18">
        <v>0</v>
      </c>
      <c r="AS18" t="s">
        <v>3</v>
      </c>
      <c r="AT18">
        <v>3.0000000000000001E-5</v>
      </c>
      <c r="AU18" t="s">
        <v>18</v>
      </c>
      <c r="AV18">
        <v>0</v>
      </c>
      <c r="AW18">
        <v>2</v>
      </c>
      <c r="AX18">
        <v>60076075</v>
      </c>
      <c r="AY18">
        <v>1</v>
      </c>
      <c r="AZ18">
        <v>0</v>
      </c>
      <c r="BA18">
        <v>18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X18">
        <f>ROUND(Y18*Source!I25,9)</f>
        <v>0</v>
      </c>
      <c r="CY18">
        <f t="shared" si="12"/>
        <v>45420.71</v>
      </c>
      <c r="CZ18">
        <f t="shared" si="13"/>
        <v>4751.12</v>
      </c>
      <c r="DA18">
        <f t="shared" si="14"/>
        <v>9.56</v>
      </c>
      <c r="DB18">
        <f t="shared" si="15"/>
        <v>0</v>
      </c>
      <c r="DC18">
        <f t="shared" si="16"/>
        <v>0</v>
      </c>
      <c r="DD18" t="s">
        <v>3</v>
      </c>
      <c r="DE18" t="s">
        <v>3</v>
      </c>
      <c r="DF18">
        <f t="shared" si="17"/>
        <v>0</v>
      </c>
      <c r="DG18">
        <f t="shared" si="18"/>
        <v>0</v>
      </c>
      <c r="DH18">
        <f t="shared" si="19"/>
        <v>0</v>
      </c>
      <c r="DI18">
        <f t="shared" si="9"/>
        <v>0</v>
      </c>
      <c r="DJ18">
        <f t="shared" si="20"/>
        <v>0</v>
      </c>
      <c r="DK18">
        <v>0</v>
      </c>
      <c r="DL18" t="s">
        <v>3</v>
      </c>
      <c r="DM18">
        <v>0</v>
      </c>
      <c r="DN18" t="s">
        <v>3</v>
      </c>
      <c r="DO18">
        <v>0</v>
      </c>
    </row>
    <row r="19" spans="1:119" x14ac:dyDescent="0.2">
      <c r="A19">
        <f>ROW(Source!A25)</f>
        <v>25</v>
      </c>
      <c r="B19">
        <v>60075934</v>
      </c>
      <c r="C19">
        <v>60076046</v>
      </c>
      <c r="D19">
        <v>48190549</v>
      </c>
      <c r="E19">
        <v>1</v>
      </c>
      <c r="F19">
        <v>1</v>
      </c>
      <c r="G19">
        <v>1</v>
      </c>
      <c r="H19">
        <v>3</v>
      </c>
      <c r="I19" t="s">
        <v>787</v>
      </c>
      <c r="J19" t="s">
        <v>788</v>
      </c>
      <c r="K19" t="s">
        <v>789</v>
      </c>
      <c r="L19">
        <v>1348</v>
      </c>
      <c r="N19">
        <v>1009</v>
      </c>
      <c r="O19" t="s">
        <v>15</v>
      </c>
      <c r="P19" t="s">
        <v>15</v>
      </c>
      <c r="Q19">
        <v>1000</v>
      </c>
      <c r="W19">
        <v>0</v>
      </c>
      <c r="X19">
        <v>1261042718</v>
      </c>
      <c r="Y19">
        <f t="shared" si="11"/>
        <v>0</v>
      </c>
      <c r="AA19">
        <v>59717.11</v>
      </c>
      <c r="AB19">
        <v>0</v>
      </c>
      <c r="AC19">
        <v>0</v>
      </c>
      <c r="AD19">
        <v>0</v>
      </c>
      <c r="AE19">
        <v>6246.56</v>
      </c>
      <c r="AF19">
        <v>0</v>
      </c>
      <c r="AG19">
        <v>0</v>
      </c>
      <c r="AH19">
        <v>0</v>
      </c>
      <c r="AI19">
        <v>9.56</v>
      </c>
      <c r="AJ19">
        <v>1</v>
      </c>
      <c r="AK19">
        <v>1</v>
      </c>
      <c r="AL19">
        <v>1</v>
      </c>
      <c r="AM19">
        <v>4</v>
      </c>
      <c r="AN19">
        <v>0</v>
      </c>
      <c r="AO19">
        <v>1</v>
      </c>
      <c r="AP19">
        <v>1</v>
      </c>
      <c r="AQ19">
        <v>0</v>
      </c>
      <c r="AR19">
        <v>0</v>
      </c>
      <c r="AS19" t="s">
        <v>3</v>
      </c>
      <c r="AT19">
        <v>1.9400000000000001E-3</v>
      </c>
      <c r="AU19" t="s">
        <v>18</v>
      </c>
      <c r="AV19">
        <v>0</v>
      </c>
      <c r="AW19">
        <v>2</v>
      </c>
      <c r="AX19">
        <v>60076076</v>
      </c>
      <c r="AY19">
        <v>1</v>
      </c>
      <c r="AZ19">
        <v>0</v>
      </c>
      <c r="BA19">
        <v>19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X19">
        <f>ROUND(Y19*Source!I25,9)</f>
        <v>0</v>
      </c>
      <c r="CY19">
        <f t="shared" si="12"/>
        <v>59717.11</v>
      </c>
      <c r="CZ19">
        <f t="shared" si="13"/>
        <v>6246.56</v>
      </c>
      <c r="DA19">
        <f t="shared" si="14"/>
        <v>9.56</v>
      </c>
      <c r="DB19">
        <f t="shared" si="15"/>
        <v>0</v>
      </c>
      <c r="DC19">
        <f t="shared" si="16"/>
        <v>0</v>
      </c>
      <c r="DD19" t="s">
        <v>3</v>
      </c>
      <c r="DE19" t="s">
        <v>3</v>
      </c>
      <c r="DF19">
        <f t="shared" si="17"/>
        <v>0</v>
      </c>
      <c r="DG19">
        <f t="shared" si="18"/>
        <v>0</v>
      </c>
      <c r="DH19">
        <f t="shared" si="19"/>
        <v>0</v>
      </c>
      <c r="DI19">
        <f t="shared" si="9"/>
        <v>0</v>
      </c>
      <c r="DJ19">
        <f t="shared" si="20"/>
        <v>0</v>
      </c>
      <c r="DK19">
        <v>0</v>
      </c>
      <c r="DL19" t="s">
        <v>3</v>
      </c>
      <c r="DM19">
        <v>0</v>
      </c>
      <c r="DN19" t="s">
        <v>3</v>
      </c>
      <c r="DO19">
        <v>0</v>
      </c>
    </row>
    <row r="20" spans="1:119" x14ac:dyDescent="0.2">
      <c r="A20">
        <f>ROW(Source!A25)</f>
        <v>25</v>
      </c>
      <c r="B20">
        <v>60075934</v>
      </c>
      <c r="C20">
        <v>60076046</v>
      </c>
      <c r="D20">
        <v>48194381</v>
      </c>
      <c r="E20">
        <v>1</v>
      </c>
      <c r="F20">
        <v>1</v>
      </c>
      <c r="G20">
        <v>1</v>
      </c>
      <c r="H20">
        <v>3</v>
      </c>
      <c r="I20" t="s">
        <v>790</v>
      </c>
      <c r="J20" t="s">
        <v>791</v>
      </c>
      <c r="K20" t="s">
        <v>792</v>
      </c>
      <c r="L20">
        <v>1339</v>
      </c>
      <c r="N20">
        <v>1007</v>
      </c>
      <c r="O20" t="s">
        <v>91</v>
      </c>
      <c r="P20" t="s">
        <v>91</v>
      </c>
      <c r="Q20">
        <v>1</v>
      </c>
      <c r="W20">
        <v>0</v>
      </c>
      <c r="X20">
        <v>-128313133</v>
      </c>
      <c r="Y20">
        <f t="shared" si="11"/>
        <v>0</v>
      </c>
      <c r="AA20">
        <v>17141.560000000001</v>
      </c>
      <c r="AB20">
        <v>0</v>
      </c>
      <c r="AC20">
        <v>0</v>
      </c>
      <c r="AD20">
        <v>0</v>
      </c>
      <c r="AE20">
        <v>1793.05</v>
      </c>
      <c r="AF20">
        <v>0</v>
      </c>
      <c r="AG20">
        <v>0</v>
      </c>
      <c r="AH20">
        <v>0</v>
      </c>
      <c r="AI20">
        <v>9.56</v>
      </c>
      <c r="AJ20">
        <v>1</v>
      </c>
      <c r="AK20">
        <v>1</v>
      </c>
      <c r="AL20">
        <v>1</v>
      </c>
      <c r="AM20">
        <v>4</v>
      </c>
      <c r="AN20">
        <v>0</v>
      </c>
      <c r="AO20">
        <v>1</v>
      </c>
      <c r="AP20">
        <v>1</v>
      </c>
      <c r="AQ20">
        <v>0</v>
      </c>
      <c r="AR20">
        <v>0</v>
      </c>
      <c r="AS20" t="s">
        <v>3</v>
      </c>
      <c r="AT20">
        <v>1.0300000000000001E-3</v>
      </c>
      <c r="AU20" t="s">
        <v>18</v>
      </c>
      <c r="AV20">
        <v>0</v>
      </c>
      <c r="AW20">
        <v>2</v>
      </c>
      <c r="AX20">
        <v>60076077</v>
      </c>
      <c r="AY20">
        <v>1</v>
      </c>
      <c r="AZ20">
        <v>0</v>
      </c>
      <c r="BA20">
        <v>20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X20">
        <f>ROUND(Y20*Source!I25,9)</f>
        <v>0</v>
      </c>
      <c r="CY20">
        <f t="shared" si="12"/>
        <v>17141.560000000001</v>
      </c>
      <c r="CZ20">
        <f t="shared" si="13"/>
        <v>1793.05</v>
      </c>
      <c r="DA20">
        <f t="shared" si="14"/>
        <v>9.56</v>
      </c>
      <c r="DB20">
        <f t="shared" si="15"/>
        <v>0</v>
      </c>
      <c r="DC20">
        <f t="shared" si="16"/>
        <v>0</v>
      </c>
      <c r="DD20" t="s">
        <v>3</v>
      </c>
      <c r="DE20" t="s">
        <v>3</v>
      </c>
      <c r="DF20">
        <f t="shared" si="17"/>
        <v>0</v>
      </c>
      <c r="DG20">
        <f t="shared" si="18"/>
        <v>0</v>
      </c>
      <c r="DH20">
        <f t="shared" si="19"/>
        <v>0</v>
      </c>
      <c r="DI20">
        <f t="shared" si="9"/>
        <v>0</v>
      </c>
      <c r="DJ20">
        <f t="shared" si="20"/>
        <v>0</v>
      </c>
      <c r="DK20">
        <v>0</v>
      </c>
      <c r="DL20" t="s">
        <v>3</v>
      </c>
      <c r="DM20">
        <v>0</v>
      </c>
      <c r="DN20" t="s">
        <v>3</v>
      </c>
      <c r="DO20">
        <v>0</v>
      </c>
    </row>
    <row r="21" spans="1:119" x14ac:dyDescent="0.2">
      <c r="A21">
        <f>ROW(Source!A25)</f>
        <v>25</v>
      </c>
      <c r="B21">
        <v>60075934</v>
      </c>
      <c r="C21">
        <v>60076046</v>
      </c>
      <c r="D21">
        <v>48201639</v>
      </c>
      <c r="E21">
        <v>1</v>
      </c>
      <c r="F21">
        <v>1</v>
      </c>
      <c r="G21">
        <v>1</v>
      </c>
      <c r="H21">
        <v>3</v>
      </c>
      <c r="I21" t="s">
        <v>793</v>
      </c>
      <c r="J21" t="s">
        <v>794</v>
      </c>
      <c r="K21" t="s">
        <v>795</v>
      </c>
      <c r="L21">
        <v>1348</v>
      </c>
      <c r="N21">
        <v>1009</v>
      </c>
      <c r="O21" t="s">
        <v>15</v>
      </c>
      <c r="P21" t="s">
        <v>15</v>
      </c>
      <c r="Q21">
        <v>1000</v>
      </c>
      <c r="W21">
        <v>0</v>
      </c>
      <c r="X21">
        <v>1741082987</v>
      </c>
      <c r="Y21">
        <f t="shared" si="11"/>
        <v>0</v>
      </c>
      <c r="AA21">
        <v>120081.73</v>
      </c>
      <c r="AB21">
        <v>0</v>
      </c>
      <c r="AC21">
        <v>0</v>
      </c>
      <c r="AD21">
        <v>0</v>
      </c>
      <c r="AE21">
        <v>12560.85</v>
      </c>
      <c r="AF21">
        <v>0</v>
      </c>
      <c r="AG21">
        <v>0</v>
      </c>
      <c r="AH21">
        <v>0</v>
      </c>
      <c r="AI21">
        <v>9.56</v>
      </c>
      <c r="AJ21">
        <v>1</v>
      </c>
      <c r="AK21">
        <v>1</v>
      </c>
      <c r="AL21">
        <v>1</v>
      </c>
      <c r="AM21">
        <v>4</v>
      </c>
      <c r="AN21">
        <v>0</v>
      </c>
      <c r="AO21">
        <v>1</v>
      </c>
      <c r="AP21">
        <v>1</v>
      </c>
      <c r="AQ21">
        <v>0</v>
      </c>
      <c r="AR21">
        <v>0</v>
      </c>
      <c r="AS21" t="s">
        <v>3</v>
      </c>
      <c r="AT21">
        <v>3.1E-4</v>
      </c>
      <c r="AU21" t="s">
        <v>18</v>
      </c>
      <c r="AV21">
        <v>0</v>
      </c>
      <c r="AW21">
        <v>2</v>
      </c>
      <c r="AX21">
        <v>60076078</v>
      </c>
      <c r="AY21">
        <v>1</v>
      </c>
      <c r="AZ21">
        <v>0</v>
      </c>
      <c r="BA21">
        <v>21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X21">
        <f>ROUND(Y21*Source!I25,9)</f>
        <v>0</v>
      </c>
      <c r="CY21">
        <f t="shared" si="12"/>
        <v>120081.73</v>
      </c>
      <c r="CZ21">
        <f t="shared" si="13"/>
        <v>12560.85</v>
      </c>
      <c r="DA21">
        <f t="shared" si="14"/>
        <v>9.56</v>
      </c>
      <c r="DB21">
        <f t="shared" si="15"/>
        <v>0</v>
      </c>
      <c r="DC21">
        <f t="shared" si="16"/>
        <v>0</v>
      </c>
      <c r="DD21" t="s">
        <v>3</v>
      </c>
      <c r="DE21" t="s">
        <v>3</v>
      </c>
      <c r="DF21">
        <f t="shared" si="17"/>
        <v>0</v>
      </c>
      <c r="DG21">
        <f t="shared" si="18"/>
        <v>0</v>
      </c>
      <c r="DH21">
        <f t="shared" si="19"/>
        <v>0</v>
      </c>
      <c r="DI21">
        <f t="shared" si="9"/>
        <v>0</v>
      </c>
      <c r="DJ21">
        <f t="shared" si="20"/>
        <v>0</v>
      </c>
      <c r="DK21">
        <v>0</v>
      </c>
      <c r="DL21" t="s">
        <v>3</v>
      </c>
      <c r="DM21">
        <v>0</v>
      </c>
      <c r="DN21" t="s">
        <v>3</v>
      </c>
      <c r="DO21">
        <v>0</v>
      </c>
    </row>
    <row r="22" spans="1:119" x14ac:dyDescent="0.2">
      <c r="A22">
        <f>ROW(Source!A25)</f>
        <v>25</v>
      </c>
      <c r="B22">
        <v>60075934</v>
      </c>
      <c r="C22">
        <v>60076046</v>
      </c>
      <c r="D22">
        <v>48202807</v>
      </c>
      <c r="E22">
        <v>1</v>
      </c>
      <c r="F22">
        <v>1</v>
      </c>
      <c r="G22">
        <v>1</v>
      </c>
      <c r="H22">
        <v>3</v>
      </c>
      <c r="I22" t="s">
        <v>796</v>
      </c>
      <c r="J22" t="s">
        <v>797</v>
      </c>
      <c r="K22" t="s">
        <v>798</v>
      </c>
      <c r="L22">
        <v>1348</v>
      </c>
      <c r="N22">
        <v>1009</v>
      </c>
      <c r="O22" t="s">
        <v>15</v>
      </c>
      <c r="P22" t="s">
        <v>15</v>
      </c>
      <c r="Q22">
        <v>1000</v>
      </c>
      <c r="W22">
        <v>0</v>
      </c>
      <c r="X22">
        <v>-296986458</v>
      </c>
      <c r="Y22">
        <f t="shared" si="11"/>
        <v>0</v>
      </c>
      <c r="AA22">
        <v>106588.55</v>
      </c>
      <c r="AB22">
        <v>0</v>
      </c>
      <c r="AC22">
        <v>0</v>
      </c>
      <c r="AD22">
        <v>0</v>
      </c>
      <c r="AE22">
        <v>11149.43</v>
      </c>
      <c r="AF22">
        <v>0</v>
      </c>
      <c r="AG22">
        <v>0</v>
      </c>
      <c r="AH22">
        <v>0</v>
      </c>
      <c r="AI22">
        <v>9.56</v>
      </c>
      <c r="AJ22">
        <v>1</v>
      </c>
      <c r="AK22">
        <v>1</v>
      </c>
      <c r="AL22">
        <v>1</v>
      </c>
      <c r="AM22">
        <v>4</v>
      </c>
      <c r="AN22">
        <v>0</v>
      </c>
      <c r="AO22">
        <v>1</v>
      </c>
      <c r="AP22">
        <v>1</v>
      </c>
      <c r="AQ22">
        <v>0</v>
      </c>
      <c r="AR22">
        <v>0</v>
      </c>
      <c r="AS22" t="s">
        <v>3</v>
      </c>
      <c r="AT22">
        <v>5.9999999999999995E-4</v>
      </c>
      <c r="AU22" t="s">
        <v>18</v>
      </c>
      <c r="AV22">
        <v>0</v>
      </c>
      <c r="AW22">
        <v>2</v>
      </c>
      <c r="AX22">
        <v>60076079</v>
      </c>
      <c r="AY22">
        <v>1</v>
      </c>
      <c r="AZ22">
        <v>0</v>
      </c>
      <c r="BA22">
        <v>22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X22">
        <f>ROUND(Y22*Source!I25,9)</f>
        <v>0</v>
      </c>
      <c r="CY22">
        <f t="shared" si="12"/>
        <v>106588.55</v>
      </c>
      <c r="CZ22">
        <f t="shared" si="13"/>
        <v>11149.43</v>
      </c>
      <c r="DA22">
        <f t="shared" si="14"/>
        <v>9.56</v>
      </c>
      <c r="DB22">
        <f t="shared" si="15"/>
        <v>0</v>
      </c>
      <c r="DC22">
        <f t="shared" si="16"/>
        <v>0</v>
      </c>
      <c r="DD22" t="s">
        <v>3</v>
      </c>
      <c r="DE22" t="s">
        <v>3</v>
      </c>
      <c r="DF22">
        <f t="shared" si="17"/>
        <v>0</v>
      </c>
      <c r="DG22">
        <f t="shared" si="18"/>
        <v>0</v>
      </c>
      <c r="DH22">
        <f t="shared" si="19"/>
        <v>0</v>
      </c>
      <c r="DI22">
        <f t="shared" si="9"/>
        <v>0</v>
      </c>
      <c r="DJ22">
        <f t="shared" si="20"/>
        <v>0</v>
      </c>
      <c r="DK22">
        <v>0</v>
      </c>
      <c r="DL22" t="s">
        <v>3</v>
      </c>
      <c r="DM22">
        <v>0</v>
      </c>
      <c r="DN22" t="s">
        <v>3</v>
      </c>
      <c r="DO22">
        <v>0</v>
      </c>
    </row>
    <row r="23" spans="1:119" x14ac:dyDescent="0.2">
      <c r="A23">
        <f>ROW(Source!A26)</f>
        <v>26</v>
      </c>
      <c r="B23">
        <v>60075934</v>
      </c>
      <c r="C23">
        <v>60076130</v>
      </c>
      <c r="D23">
        <v>48164249</v>
      </c>
      <c r="E23">
        <v>1</v>
      </c>
      <c r="F23">
        <v>1</v>
      </c>
      <c r="G23">
        <v>1</v>
      </c>
      <c r="H23">
        <v>1</v>
      </c>
      <c r="I23" t="s">
        <v>799</v>
      </c>
      <c r="J23" t="s">
        <v>3</v>
      </c>
      <c r="K23" t="s">
        <v>800</v>
      </c>
      <c r="L23">
        <v>1191</v>
      </c>
      <c r="N23">
        <v>1013</v>
      </c>
      <c r="O23" t="s">
        <v>738</v>
      </c>
      <c r="P23" t="s">
        <v>738</v>
      </c>
      <c r="Q23">
        <v>1</v>
      </c>
      <c r="W23">
        <v>0</v>
      </c>
      <c r="X23">
        <v>-1002643276</v>
      </c>
      <c r="Y23">
        <f>(((AT23*1.15)*1.15)*0.4)</f>
        <v>2.07368</v>
      </c>
      <c r="AA23">
        <v>0</v>
      </c>
      <c r="AB23">
        <v>0</v>
      </c>
      <c r="AC23">
        <v>0</v>
      </c>
      <c r="AD23">
        <v>484.7</v>
      </c>
      <c r="AE23">
        <v>0</v>
      </c>
      <c r="AF23">
        <v>0</v>
      </c>
      <c r="AG23">
        <v>0</v>
      </c>
      <c r="AH23">
        <v>9.9</v>
      </c>
      <c r="AI23">
        <v>1</v>
      </c>
      <c r="AJ23">
        <v>1</v>
      </c>
      <c r="AK23">
        <v>1</v>
      </c>
      <c r="AL23">
        <v>48.96</v>
      </c>
      <c r="AM23">
        <v>4</v>
      </c>
      <c r="AN23">
        <v>0</v>
      </c>
      <c r="AO23">
        <v>1</v>
      </c>
      <c r="AP23">
        <v>1</v>
      </c>
      <c r="AQ23">
        <v>0</v>
      </c>
      <c r="AR23">
        <v>0</v>
      </c>
      <c r="AS23" t="s">
        <v>3</v>
      </c>
      <c r="AT23">
        <v>3.92</v>
      </c>
      <c r="AU23" t="s">
        <v>29</v>
      </c>
      <c r="AV23">
        <v>1</v>
      </c>
      <c r="AW23">
        <v>2</v>
      </c>
      <c r="AX23">
        <v>60076133</v>
      </c>
      <c r="AY23">
        <v>1</v>
      </c>
      <c r="AZ23">
        <v>0</v>
      </c>
      <c r="BA23">
        <v>23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X23">
        <f>ROUND(Y23*Source!I26,9)</f>
        <v>2.07368</v>
      </c>
      <c r="CY23">
        <f>AD23</f>
        <v>484.7</v>
      </c>
      <c r="CZ23">
        <f>AH23</f>
        <v>9.9</v>
      </c>
      <c r="DA23">
        <f>AL23</f>
        <v>48.96</v>
      </c>
      <c r="DB23">
        <f>ROUND(((((ROUND(AT23*CZ23,2)*1.15)*1.15)*0.4)*1.1),2)</f>
        <v>22.58</v>
      </c>
      <c r="DC23">
        <f>ROUND((((ROUND(AT23*AG23,2)*1.15)*1.15)*0.4),2)</f>
        <v>0</v>
      </c>
      <c r="DD23" t="s">
        <v>739</v>
      </c>
      <c r="DE23" t="s">
        <v>3</v>
      </c>
      <c r="DF23">
        <f>ROUND((ROUND(AE23,2)*1.1)*CX23,2)</f>
        <v>0</v>
      </c>
      <c r="DG23">
        <f>ROUND((ROUND(AF23,2)*1.1)*CX23,2)</f>
        <v>0</v>
      </c>
      <c r="DH23">
        <f t="shared" si="19"/>
        <v>0</v>
      </c>
      <c r="DI23">
        <f>ROUND((ROUND(AH23*AL23,2)*1.1)*CX23,2)</f>
        <v>1105.6199999999999</v>
      </c>
      <c r="DJ23">
        <f>DI23</f>
        <v>1105.6199999999999</v>
      </c>
      <c r="DK23">
        <v>0</v>
      </c>
      <c r="DL23" t="s">
        <v>3</v>
      </c>
      <c r="DM23">
        <v>0</v>
      </c>
      <c r="DN23" t="s">
        <v>3</v>
      </c>
      <c r="DO23">
        <v>0</v>
      </c>
    </row>
    <row r="24" spans="1:119" x14ac:dyDescent="0.2">
      <c r="A24">
        <f>ROW(Source!A26)</f>
        <v>26</v>
      </c>
      <c r="B24">
        <v>60075934</v>
      </c>
      <c r="C24">
        <v>60076130</v>
      </c>
      <c r="D24">
        <v>48164207</v>
      </c>
      <c r="E24">
        <v>1</v>
      </c>
      <c r="F24">
        <v>1</v>
      </c>
      <c r="G24">
        <v>1</v>
      </c>
      <c r="H24">
        <v>1</v>
      </c>
      <c r="I24" t="s">
        <v>740</v>
      </c>
      <c r="J24" t="s">
        <v>3</v>
      </c>
      <c r="K24" t="s">
        <v>741</v>
      </c>
      <c r="L24">
        <v>1191</v>
      </c>
      <c r="N24">
        <v>1013</v>
      </c>
      <c r="O24" t="s">
        <v>738</v>
      </c>
      <c r="P24" t="s">
        <v>738</v>
      </c>
      <c r="Q24">
        <v>1</v>
      </c>
      <c r="W24">
        <v>0</v>
      </c>
      <c r="X24">
        <v>-383101862</v>
      </c>
      <c r="Y24">
        <f>(((AT24*1.15)*1.15)*0.4)</f>
        <v>2.6926099999999997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1</v>
      </c>
      <c r="AJ24">
        <v>1</v>
      </c>
      <c r="AK24">
        <v>48.96</v>
      </c>
      <c r="AL24">
        <v>1</v>
      </c>
      <c r="AM24">
        <v>4</v>
      </c>
      <c r="AN24">
        <v>0</v>
      </c>
      <c r="AO24">
        <v>1</v>
      </c>
      <c r="AP24">
        <v>1</v>
      </c>
      <c r="AQ24">
        <v>0</v>
      </c>
      <c r="AR24">
        <v>0</v>
      </c>
      <c r="AS24" t="s">
        <v>3</v>
      </c>
      <c r="AT24">
        <v>5.09</v>
      </c>
      <c r="AU24" t="s">
        <v>29</v>
      </c>
      <c r="AV24">
        <v>2</v>
      </c>
      <c r="AW24">
        <v>2</v>
      </c>
      <c r="AX24">
        <v>60076134</v>
      </c>
      <c r="AY24">
        <v>1</v>
      </c>
      <c r="AZ24">
        <v>0</v>
      </c>
      <c r="BA24">
        <v>24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X24">
        <f>ROUND(Y24*Source!I26,9)</f>
        <v>2.6926100000000002</v>
      </c>
      <c r="CY24">
        <f>AD24</f>
        <v>0</v>
      </c>
      <c r="CZ24">
        <f>AH24</f>
        <v>0</v>
      </c>
      <c r="DA24">
        <f>AL24</f>
        <v>1</v>
      </c>
      <c r="DB24">
        <f>ROUND(((((ROUND(AT24*CZ24,2)*1.15)*1.15)*0.4)*1.1),2)</f>
        <v>0</v>
      </c>
      <c r="DC24">
        <f>ROUND((((ROUND(AT24*AG24,2)*1.15)*1.15)*0.4),2)</f>
        <v>0</v>
      </c>
      <c r="DD24" t="s">
        <v>739</v>
      </c>
      <c r="DE24" t="s">
        <v>3</v>
      </c>
      <c r="DF24">
        <f>ROUND((ROUND(AE24,2)*1.1)*CX24,2)</f>
        <v>0</v>
      </c>
      <c r="DG24">
        <f>ROUND((ROUND(AF24,2)*1.1)*CX24,2)</f>
        <v>0</v>
      </c>
      <c r="DH24">
        <f>ROUND(ROUND(AG24*AK24,2)*CX24,2)</f>
        <v>0</v>
      </c>
      <c r="DI24">
        <f>ROUND((ROUND(AH24,2)*1.1)*CX24,2)</f>
        <v>0</v>
      </c>
      <c r="DJ24">
        <f>DI24</f>
        <v>0</v>
      </c>
      <c r="DK24">
        <v>0</v>
      </c>
      <c r="DL24" t="s">
        <v>3</v>
      </c>
      <c r="DM24">
        <v>0</v>
      </c>
      <c r="DN24" t="s">
        <v>3</v>
      </c>
      <c r="DO24">
        <v>0</v>
      </c>
    </row>
    <row r="25" spans="1:119" x14ac:dyDescent="0.2">
      <c r="A25">
        <f>ROW(Source!A26)</f>
        <v>26</v>
      </c>
      <c r="B25">
        <v>60075934</v>
      </c>
      <c r="C25">
        <v>60076130</v>
      </c>
      <c r="D25">
        <v>48245333</v>
      </c>
      <c r="E25">
        <v>1</v>
      </c>
      <c r="F25">
        <v>1</v>
      </c>
      <c r="G25">
        <v>1</v>
      </c>
      <c r="H25">
        <v>2</v>
      </c>
      <c r="I25" t="s">
        <v>801</v>
      </c>
      <c r="J25" t="s">
        <v>802</v>
      </c>
      <c r="K25" t="s">
        <v>803</v>
      </c>
      <c r="L25">
        <v>1368</v>
      </c>
      <c r="N25">
        <v>1011</v>
      </c>
      <c r="O25" t="s">
        <v>745</v>
      </c>
      <c r="P25" t="s">
        <v>745</v>
      </c>
      <c r="Q25">
        <v>1</v>
      </c>
      <c r="W25">
        <v>0</v>
      </c>
      <c r="X25">
        <v>783996961</v>
      </c>
      <c r="Y25">
        <f>(((AT25*1.15)*1.15)*0.4)</f>
        <v>1.4335899999999999</v>
      </c>
      <c r="AA25">
        <v>0</v>
      </c>
      <c r="AB25">
        <v>2229.41</v>
      </c>
      <c r="AC25">
        <v>618.36</v>
      </c>
      <c r="AD25">
        <v>0</v>
      </c>
      <c r="AE25">
        <v>0</v>
      </c>
      <c r="AF25">
        <v>156.78</v>
      </c>
      <c r="AG25">
        <v>12.63</v>
      </c>
      <c r="AH25">
        <v>0</v>
      </c>
      <c r="AI25">
        <v>1</v>
      </c>
      <c r="AJ25">
        <v>14.22</v>
      </c>
      <c r="AK25">
        <v>48.96</v>
      </c>
      <c r="AL25">
        <v>1</v>
      </c>
      <c r="AM25">
        <v>4</v>
      </c>
      <c r="AN25">
        <v>0</v>
      </c>
      <c r="AO25">
        <v>1</v>
      </c>
      <c r="AP25">
        <v>1</v>
      </c>
      <c r="AQ25">
        <v>0</v>
      </c>
      <c r="AR25">
        <v>0</v>
      </c>
      <c r="AS25" t="s">
        <v>3</v>
      </c>
      <c r="AT25">
        <v>2.71</v>
      </c>
      <c r="AU25" t="s">
        <v>29</v>
      </c>
      <c r="AV25">
        <v>0</v>
      </c>
      <c r="AW25">
        <v>2</v>
      </c>
      <c r="AX25">
        <v>60076135</v>
      </c>
      <c r="AY25">
        <v>1</v>
      </c>
      <c r="AZ25">
        <v>0</v>
      </c>
      <c r="BA25">
        <v>25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X25">
        <f>ROUND(Y25*Source!I26,9)</f>
        <v>1.4335899999999999</v>
      </c>
      <c r="CY25">
        <f>AB25</f>
        <v>2229.41</v>
      </c>
      <c r="CZ25">
        <f>AF25</f>
        <v>156.78</v>
      </c>
      <c r="DA25">
        <f>AJ25</f>
        <v>14.22</v>
      </c>
      <c r="DB25">
        <f>ROUND((((ROUND(AT25*CZ25,2)*1.15)*1.15)*0.4),2)</f>
        <v>224.76</v>
      </c>
      <c r="DC25">
        <f>ROUND(((((ROUND(AT25*AG25,2)*1.15)*1.15)*0.4)*1.1),2)</f>
        <v>19.920000000000002</v>
      </c>
      <c r="DD25" t="s">
        <v>3</v>
      </c>
      <c r="DE25" t="s">
        <v>739</v>
      </c>
      <c r="DF25">
        <f>ROUND(ROUND(AE25,2)*CX25,2)</f>
        <v>0</v>
      </c>
      <c r="DG25">
        <f>ROUND(ROUND(AF25*AJ25,2)*CX25,2)</f>
        <v>3196.06</v>
      </c>
      <c r="DH25">
        <f>ROUND((ROUND(AG25*AK25,2)*1.1)*CX25,2)</f>
        <v>975.12</v>
      </c>
      <c r="DI25">
        <f>ROUND(ROUND(AH25,2)*CX25,2)</f>
        <v>0</v>
      </c>
      <c r="DJ25">
        <f>DG25</f>
        <v>3196.06</v>
      </c>
      <c r="DK25">
        <v>0</v>
      </c>
      <c r="DL25" t="s">
        <v>3</v>
      </c>
      <c r="DM25">
        <v>0</v>
      </c>
      <c r="DN25" t="s">
        <v>3</v>
      </c>
      <c r="DO25">
        <v>0</v>
      </c>
    </row>
    <row r="26" spans="1:119" x14ac:dyDescent="0.2">
      <c r="A26">
        <f>ROW(Source!A26)</f>
        <v>26</v>
      </c>
      <c r="B26">
        <v>60075934</v>
      </c>
      <c r="C26">
        <v>60076130</v>
      </c>
      <c r="D26">
        <v>48245551</v>
      </c>
      <c r="E26">
        <v>1</v>
      </c>
      <c r="F26">
        <v>1</v>
      </c>
      <c r="G26">
        <v>1</v>
      </c>
      <c r="H26">
        <v>2</v>
      </c>
      <c r="I26" t="s">
        <v>752</v>
      </c>
      <c r="J26" t="s">
        <v>753</v>
      </c>
      <c r="K26" t="s">
        <v>754</v>
      </c>
      <c r="L26">
        <v>1368</v>
      </c>
      <c r="N26">
        <v>1011</v>
      </c>
      <c r="O26" t="s">
        <v>745</v>
      </c>
      <c r="P26" t="s">
        <v>745</v>
      </c>
      <c r="Q26">
        <v>1</v>
      </c>
      <c r="W26">
        <v>0</v>
      </c>
      <c r="X26">
        <v>1171957361</v>
      </c>
      <c r="Y26">
        <f>(((AT26*1.15)*1.15)*0.4)</f>
        <v>2.1159999999999998E-2</v>
      </c>
      <c r="AA26">
        <v>0</v>
      </c>
      <c r="AB26">
        <v>1234.1500000000001</v>
      </c>
      <c r="AC26">
        <v>495.96</v>
      </c>
      <c r="AD26">
        <v>0</v>
      </c>
      <c r="AE26">
        <v>0</v>
      </c>
      <c r="AF26">
        <v>86.79</v>
      </c>
      <c r="AG26">
        <v>10.130000000000001</v>
      </c>
      <c r="AH26">
        <v>0</v>
      </c>
      <c r="AI26">
        <v>1</v>
      </c>
      <c r="AJ26">
        <v>14.22</v>
      </c>
      <c r="AK26">
        <v>48.96</v>
      </c>
      <c r="AL26">
        <v>1</v>
      </c>
      <c r="AM26">
        <v>4</v>
      </c>
      <c r="AN26">
        <v>0</v>
      </c>
      <c r="AO26">
        <v>1</v>
      </c>
      <c r="AP26">
        <v>1</v>
      </c>
      <c r="AQ26">
        <v>0</v>
      </c>
      <c r="AR26">
        <v>0</v>
      </c>
      <c r="AS26" t="s">
        <v>3</v>
      </c>
      <c r="AT26">
        <v>0.04</v>
      </c>
      <c r="AU26" t="s">
        <v>29</v>
      </c>
      <c r="AV26">
        <v>0</v>
      </c>
      <c r="AW26">
        <v>2</v>
      </c>
      <c r="AX26">
        <v>60076136</v>
      </c>
      <c r="AY26">
        <v>1</v>
      </c>
      <c r="AZ26">
        <v>0</v>
      </c>
      <c r="BA26">
        <v>26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X26">
        <f>ROUND(Y26*Source!I26,9)</f>
        <v>2.1160000000000002E-2</v>
      </c>
      <c r="CY26">
        <f>AB26</f>
        <v>1234.1500000000001</v>
      </c>
      <c r="CZ26">
        <f>AF26</f>
        <v>86.79</v>
      </c>
      <c r="DA26">
        <f>AJ26</f>
        <v>14.22</v>
      </c>
      <c r="DB26">
        <f>ROUND((((ROUND(AT26*CZ26,2)*1.15)*1.15)*0.4),2)</f>
        <v>1.84</v>
      </c>
      <c r="DC26">
        <f>ROUND(((((ROUND(AT26*AG26,2)*1.15)*1.15)*0.4)*1.1),2)</f>
        <v>0.24</v>
      </c>
      <c r="DD26" t="s">
        <v>3</v>
      </c>
      <c r="DE26" t="s">
        <v>739</v>
      </c>
      <c r="DF26">
        <f>ROUND(ROUND(AE26,2)*CX26,2)</f>
        <v>0</v>
      </c>
      <c r="DG26">
        <f>ROUND(ROUND(AF26*AJ26,2)*CX26,2)</f>
        <v>26.11</v>
      </c>
      <c r="DH26">
        <f>ROUND((ROUND(AG26*AK26,2)*1.1)*CX26,2)</f>
        <v>11.54</v>
      </c>
      <c r="DI26">
        <f>ROUND(ROUND(AH26,2)*CX26,2)</f>
        <v>0</v>
      </c>
      <c r="DJ26">
        <f>DG26</f>
        <v>26.11</v>
      </c>
      <c r="DK26">
        <v>0</v>
      </c>
      <c r="DL26" t="s">
        <v>3</v>
      </c>
      <c r="DM26">
        <v>0</v>
      </c>
      <c r="DN26" t="s">
        <v>3</v>
      </c>
      <c r="DO26">
        <v>0</v>
      </c>
    </row>
    <row r="27" spans="1:119" x14ac:dyDescent="0.2">
      <c r="A27">
        <f>ROW(Source!A26)</f>
        <v>26</v>
      </c>
      <c r="B27">
        <v>60075934</v>
      </c>
      <c r="C27">
        <v>60076130</v>
      </c>
      <c r="D27">
        <v>48245707</v>
      </c>
      <c r="E27">
        <v>1</v>
      </c>
      <c r="F27">
        <v>1</v>
      </c>
      <c r="G27">
        <v>1</v>
      </c>
      <c r="H27">
        <v>2</v>
      </c>
      <c r="I27" t="s">
        <v>804</v>
      </c>
      <c r="J27" t="s">
        <v>805</v>
      </c>
      <c r="K27" t="s">
        <v>806</v>
      </c>
      <c r="L27">
        <v>1368</v>
      </c>
      <c r="N27">
        <v>1011</v>
      </c>
      <c r="O27" t="s">
        <v>745</v>
      </c>
      <c r="P27" t="s">
        <v>745</v>
      </c>
      <c r="Q27">
        <v>1</v>
      </c>
      <c r="W27">
        <v>0</v>
      </c>
      <c r="X27">
        <v>-2053221145</v>
      </c>
      <c r="Y27">
        <f>(((AT27*1.15)*1.15)*0.4)</f>
        <v>1.23786</v>
      </c>
      <c r="AA27">
        <v>0</v>
      </c>
      <c r="AB27">
        <v>1935.2</v>
      </c>
      <c r="AC27">
        <v>579.69000000000005</v>
      </c>
      <c r="AD27">
        <v>0</v>
      </c>
      <c r="AE27">
        <v>0</v>
      </c>
      <c r="AF27">
        <v>136.09</v>
      </c>
      <c r="AG27">
        <v>11.84</v>
      </c>
      <c r="AH27">
        <v>0</v>
      </c>
      <c r="AI27">
        <v>1</v>
      </c>
      <c r="AJ27">
        <v>14.22</v>
      </c>
      <c r="AK27">
        <v>48.96</v>
      </c>
      <c r="AL27">
        <v>1</v>
      </c>
      <c r="AM27">
        <v>4</v>
      </c>
      <c r="AN27">
        <v>0</v>
      </c>
      <c r="AO27">
        <v>1</v>
      </c>
      <c r="AP27">
        <v>1</v>
      </c>
      <c r="AQ27">
        <v>0</v>
      </c>
      <c r="AR27">
        <v>0</v>
      </c>
      <c r="AS27" t="s">
        <v>3</v>
      </c>
      <c r="AT27">
        <v>2.34</v>
      </c>
      <c r="AU27" t="s">
        <v>29</v>
      </c>
      <c r="AV27">
        <v>0</v>
      </c>
      <c r="AW27">
        <v>2</v>
      </c>
      <c r="AX27">
        <v>60076137</v>
      </c>
      <c r="AY27">
        <v>1</v>
      </c>
      <c r="AZ27">
        <v>0</v>
      </c>
      <c r="BA27">
        <v>27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X27">
        <f>ROUND(Y27*Source!I26,9)</f>
        <v>1.23786</v>
      </c>
      <c r="CY27">
        <f>AB27</f>
        <v>1935.2</v>
      </c>
      <c r="CZ27">
        <f>AF27</f>
        <v>136.09</v>
      </c>
      <c r="DA27">
        <f>AJ27</f>
        <v>14.22</v>
      </c>
      <c r="DB27">
        <f>ROUND((((ROUND(AT27*CZ27,2)*1.15)*1.15)*0.4),2)</f>
        <v>168.46</v>
      </c>
      <c r="DC27">
        <f>ROUND(((((ROUND(AT27*AG27,2)*1.15)*1.15)*0.4)*1.1),2)</f>
        <v>16.12</v>
      </c>
      <c r="DD27" t="s">
        <v>3</v>
      </c>
      <c r="DE27" t="s">
        <v>739</v>
      </c>
      <c r="DF27">
        <f>ROUND(ROUND(AE27,2)*CX27,2)</f>
        <v>0</v>
      </c>
      <c r="DG27">
        <f>ROUND(ROUND(AF27*AJ27,2)*CX27,2)</f>
        <v>2395.5100000000002</v>
      </c>
      <c r="DH27">
        <f>ROUND((ROUND(AG27*AK27,2)*1.1)*CX27,2)</f>
        <v>789.33</v>
      </c>
      <c r="DI27">
        <f>ROUND(ROUND(AH27,2)*CX27,2)</f>
        <v>0</v>
      </c>
      <c r="DJ27">
        <f>DG27</f>
        <v>2395.5100000000002</v>
      </c>
      <c r="DK27">
        <v>0</v>
      </c>
      <c r="DL27" t="s">
        <v>3</v>
      </c>
      <c r="DM27">
        <v>0</v>
      </c>
      <c r="DN27" t="s">
        <v>3</v>
      </c>
      <c r="DO27">
        <v>0</v>
      </c>
    </row>
    <row r="28" spans="1:119" x14ac:dyDescent="0.2">
      <c r="A28">
        <f>ROW(Source!A26)</f>
        <v>26</v>
      </c>
      <c r="B28">
        <v>60075934</v>
      </c>
      <c r="C28">
        <v>60076130</v>
      </c>
      <c r="D28">
        <v>48171507</v>
      </c>
      <c r="E28">
        <v>1</v>
      </c>
      <c r="F28">
        <v>1</v>
      </c>
      <c r="G28">
        <v>1</v>
      </c>
      <c r="H28">
        <v>3</v>
      </c>
      <c r="I28" t="s">
        <v>807</v>
      </c>
      <c r="J28" t="s">
        <v>808</v>
      </c>
      <c r="K28" t="s">
        <v>809</v>
      </c>
      <c r="L28">
        <v>1348</v>
      </c>
      <c r="N28">
        <v>1009</v>
      </c>
      <c r="O28" t="s">
        <v>15</v>
      </c>
      <c r="P28" t="s">
        <v>15</v>
      </c>
      <c r="Q28">
        <v>1000</v>
      </c>
      <c r="W28">
        <v>0</v>
      </c>
      <c r="X28">
        <v>1344828851</v>
      </c>
      <c r="Y28">
        <f>(AT28*0)</f>
        <v>0</v>
      </c>
      <c r="AA28">
        <v>101489.92</v>
      </c>
      <c r="AB28">
        <v>0</v>
      </c>
      <c r="AC28">
        <v>0</v>
      </c>
      <c r="AD28">
        <v>0</v>
      </c>
      <c r="AE28">
        <v>10616.1</v>
      </c>
      <c r="AF28">
        <v>0</v>
      </c>
      <c r="AG28">
        <v>0</v>
      </c>
      <c r="AH28">
        <v>0</v>
      </c>
      <c r="AI28">
        <v>9.56</v>
      </c>
      <c r="AJ28">
        <v>1</v>
      </c>
      <c r="AK28">
        <v>1</v>
      </c>
      <c r="AL28">
        <v>1</v>
      </c>
      <c r="AM28">
        <v>4</v>
      </c>
      <c r="AN28">
        <v>0</v>
      </c>
      <c r="AO28">
        <v>1</v>
      </c>
      <c r="AP28">
        <v>1</v>
      </c>
      <c r="AQ28">
        <v>0</v>
      </c>
      <c r="AR28">
        <v>0</v>
      </c>
      <c r="AS28" t="s">
        <v>3</v>
      </c>
      <c r="AT28">
        <v>2.7000000000000001E-3</v>
      </c>
      <c r="AU28" t="s">
        <v>18</v>
      </c>
      <c r="AV28">
        <v>0</v>
      </c>
      <c r="AW28">
        <v>2</v>
      </c>
      <c r="AX28">
        <v>60076138</v>
      </c>
      <c r="AY28">
        <v>1</v>
      </c>
      <c r="AZ28">
        <v>0</v>
      </c>
      <c r="BA28">
        <v>28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X28">
        <f>ROUND(Y28*Source!I26,9)</f>
        <v>0</v>
      </c>
      <c r="CY28">
        <f>AA28</f>
        <v>101489.92</v>
      </c>
      <c r="CZ28">
        <f>AE28</f>
        <v>10616.1</v>
      </c>
      <c r="DA28">
        <f>AI28</f>
        <v>9.56</v>
      </c>
      <c r="DB28">
        <f>ROUND((ROUND(AT28*CZ28,2)*0),2)</f>
        <v>0</v>
      </c>
      <c r="DC28">
        <f>ROUND((ROUND(AT28*AG28,2)*0),2)</f>
        <v>0</v>
      </c>
      <c r="DD28" t="s">
        <v>3</v>
      </c>
      <c r="DE28" t="s">
        <v>3</v>
      </c>
      <c r="DF28">
        <f>ROUND(ROUND(AE28*AI28,2)*CX28,2)</f>
        <v>0</v>
      </c>
      <c r="DG28">
        <f>ROUND(ROUND(AF28,2)*CX28,2)</f>
        <v>0</v>
      </c>
      <c r="DH28">
        <f>ROUND(ROUND(AG28,2)*CX28,2)</f>
        <v>0</v>
      </c>
      <c r="DI28">
        <f>ROUND(ROUND(AH28,2)*CX28,2)</f>
        <v>0</v>
      </c>
      <c r="DJ28">
        <f>DF28</f>
        <v>0</v>
      </c>
      <c r="DK28">
        <v>0</v>
      </c>
      <c r="DL28" t="s">
        <v>3</v>
      </c>
      <c r="DM28">
        <v>0</v>
      </c>
      <c r="DN28" t="s">
        <v>3</v>
      </c>
      <c r="DO28">
        <v>0</v>
      </c>
    </row>
    <row r="29" spans="1:119" x14ac:dyDescent="0.2">
      <c r="A29">
        <f>ROW(Source!A26)</f>
        <v>26</v>
      </c>
      <c r="B29">
        <v>60075934</v>
      </c>
      <c r="C29">
        <v>60076130</v>
      </c>
      <c r="D29">
        <v>48167136</v>
      </c>
      <c r="E29">
        <v>21</v>
      </c>
      <c r="F29">
        <v>1</v>
      </c>
      <c r="G29">
        <v>1</v>
      </c>
      <c r="H29">
        <v>3</v>
      </c>
      <c r="I29" t="s">
        <v>810</v>
      </c>
      <c r="J29" t="s">
        <v>3</v>
      </c>
      <c r="K29" t="s">
        <v>811</v>
      </c>
      <c r="L29">
        <v>1354</v>
      </c>
      <c r="N29">
        <v>1010</v>
      </c>
      <c r="O29" t="s">
        <v>27</v>
      </c>
      <c r="P29" t="s">
        <v>27</v>
      </c>
      <c r="Q29">
        <v>1</v>
      </c>
      <c r="W29">
        <v>0</v>
      </c>
      <c r="X29">
        <v>1274013736</v>
      </c>
      <c r="Y29">
        <f>(AT29*0)</f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9.56</v>
      </c>
      <c r="AJ29">
        <v>1</v>
      </c>
      <c r="AK29">
        <v>1</v>
      </c>
      <c r="AL29">
        <v>1</v>
      </c>
      <c r="AM29">
        <v>4</v>
      </c>
      <c r="AN29">
        <v>0</v>
      </c>
      <c r="AO29">
        <v>0</v>
      </c>
      <c r="AP29">
        <v>1</v>
      </c>
      <c r="AQ29">
        <v>0</v>
      </c>
      <c r="AR29">
        <v>0</v>
      </c>
      <c r="AS29" t="s">
        <v>3</v>
      </c>
      <c r="AT29">
        <v>1</v>
      </c>
      <c r="AU29" t="s">
        <v>18</v>
      </c>
      <c r="AV29">
        <v>0</v>
      </c>
      <c r="AW29">
        <v>2</v>
      </c>
      <c r="AX29">
        <v>60076139</v>
      </c>
      <c r="AY29">
        <v>1</v>
      </c>
      <c r="AZ29">
        <v>0</v>
      </c>
      <c r="BA29">
        <v>29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X29">
        <f>ROUND(Y29*Source!I26,9)</f>
        <v>0</v>
      </c>
      <c r="CY29">
        <f>AA29</f>
        <v>0</v>
      </c>
      <c r="CZ29">
        <f>AE29</f>
        <v>0</v>
      </c>
      <c r="DA29">
        <f>AI29</f>
        <v>9.56</v>
      </c>
      <c r="DB29">
        <f>ROUND((ROUND(AT29*CZ29,2)*0),2)</f>
        <v>0</v>
      </c>
      <c r="DC29">
        <f>ROUND((ROUND(AT29*AG29,2)*0),2)</f>
        <v>0</v>
      </c>
      <c r="DD29" t="s">
        <v>3</v>
      </c>
      <c r="DE29" t="s">
        <v>3</v>
      </c>
      <c r="DF29">
        <f>ROUND(ROUND(AE29*AI29,2)*CX29,2)</f>
        <v>0</v>
      </c>
      <c r="DG29">
        <f>ROUND(ROUND(AF29,2)*CX29,2)</f>
        <v>0</v>
      </c>
      <c r="DH29">
        <f>ROUND(ROUND(AG29,2)*CX29,2)</f>
        <v>0</v>
      </c>
      <c r="DI29">
        <f>ROUND(ROUND(AH29,2)*CX29,2)</f>
        <v>0</v>
      </c>
      <c r="DJ29">
        <f>DF29</f>
        <v>0</v>
      </c>
      <c r="DK29">
        <v>0</v>
      </c>
      <c r="DL29" t="s">
        <v>3</v>
      </c>
      <c r="DM29">
        <v>0</v>
      </c>
      <c r="DN29" t="s">
        <v>3</v>
      </c>
      <c r="DO29">
        <v>0</v>
      </c>
    </row>
    <row r="30" spans="1:119" x14ac:dyDescent="0.2">
      <c r="A30">
        <f>ROW(Source!A27)</f>
        <v>27</v>
      </c>
      <c r="B30">
        <v>60075934</v>
      </c>
      <c r="C30">
        <v>60078136</v>
      </c>
      <c r="D30">
        <v>48164249</v>
      </c>
      <c r="E30">
        <v>1</v>
      </c>
      <c r="F30">
        <v>1</v>
      </c>
      <c r="G30">
        <v>1</v>
      </c>
      <c r="H30">
        <v>1</v>
      </c>
      <c r="I30" t="s">
        <v>799</v>
      </c>
      <c r="J30" t="s">
        <v>3</v>
      </c>
      <c r="K30" t="s">
        <v>800</v>
      </c>
      <c r="L30">
        <v>1191</v>
      </c>
      <c r="N30">
        <v>1013</v>
      </c>
      <c r="O30" t="s">
        <v>738</v>
      </c>
      <c r="P30" t="s">
        <v>738</v>
      </c>
      <c r="Q30">
        <v>1</v>
      </c>
      <c r="W30">
        <v>0</v>
      </c>
      <c r="X30">
        <v>-1002643276</v>
      </c>
      <c r="Y30">
        <f>(((AT30*1.15)*1.15)*0.4)</f>
        <v>0.87813999999999981</v>
      </c>
      <c r="AA30">
        <v>0</v>
      </c>
      <c r="AB30">
        <v>0</v>
      </c>
      <c r="AC30">
        <v>0</v>
      </c>
      <c r="AD30">
        <v>484.7</v>
      </c>
      <c r="AE30">
        <v>0</v>
      </c>
      <c r="AF30">
        <v>0</v>
      </c>
      <c r="AG30">
        <v>0</v>
      </c>
      <c r="AH30">
        <v>9.9</v>
      </c>
      <c r="AI30">
        <v>1</v>
      </c>
      <c r="AJ30">
        <v>1</v>
      </c>
      <c r="AK30">
        <v>1</v>
      </c>
      <c r="AL30">
        <v>48.96</v>
      </c>
      <c r="AM30">
        <v>4</v>
      </c>
      <c r="AN30">
        <v>0</v>
      </c>
      <c r="AO30">
        <v>1</v>
      </c>
      <c r="AP30">
        <v>1</v>
      </c>
      <c r="AQ30">
        <v>0</v>
      </c>
      <c r="AR30">
        <v>0</v>
      </c>
      <c r="AS30" t="s">
        <v>3</v>
      </c>
      <c r="AT30">
        <v>1.66</v>
      </c>
      <c r="AU30" t="s">
        <v>29</v>
      </c>
      <c r="AV30">
        <v>1</v>
      </c>
      <c r="AW30">
        <v>2</v>
      </c>
      <c r="AX30">
        <v>60078157</v>
      </c>
      <c r="AY30">
        <v>1</v>
      </c>
      <c r="AZ30">
        <v>0</v>
      </c>
      <c r="BA30">
        <v>30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X30">
        <f>ROUND(Y30*Source!I27,9)</f>
        <v>0.87814000000000003</v>
      </c>
      <c r="CY30">
        <f>AD30</f>
        <v>484.7</v>
      </c>
      <c r="CZ30">
        <f>AH30</f>
        <v>9.9</v>
      </c>
      <c r="DA30">
        <f>AL30</f>
        <v>48.96</v>
      </c>
      <c r="DB30">
        <f>ROUND((((ROUND(AT30*CZ30,2)*1.15)*1.15)*0.4),2)</f>
        <v>8.69</v>
      </c>
      <c r="DC30">
        <f>ROUND((((ROUND(AT30*AG30,2)*1.15)*1.15)*0.4),2)</f>
        <v>0</v>
      </c>
      <c r="DD30" t="s">
        <v>3</v>
      </c>
      <c r="DE30" t="s">
        <v>3</v>
      </c>
      <c r="DF30">
        <f>ROUND(ROUND(AE30,2)*CX30,2)</f>
        <v>0</v>
      </c>
      <c r="DG30">
        <f>ROUND(ROUND(AF30,2)*CX30,2)</f>
        <v>0</v>
      </c>
      <c r="DH30">
        <f>ROUND(ROUND(AG30,2)*CX30,2)</f>
        <v>0</v>
      </c>
      <c r="DI30">
        <f>ROUND(ROUND(AH30*AL30,2)*CX30,2)</f>
        <v>425.63</v>
      </c>
      <c r="DJ30">
        <f>DI30</f>
        <v>425.63</v>
      </c>
      <c r="DK30">
        <v>0</v>
      </c>
      <c r="DL30" t="s">
        <v>3</v>
      </c>
      <c r="DM30">
        <v>0</v>
      </c>
      <c r="DN30" t="s">
        <v>3</v>
      </c>
      <c r="DO30">
        <v>0</v>
      </c>
    </row>
    <row r="31" spans="1:119" x14ac:dyDescent="0.2">
      <c r="A31">
        <f>ROW(Source!A27)</f>
        <v>27</v>
      </c>
      <c r="B31">
        <v>60075934</v>
      </c>
      <c r="C31">
        <v>60078136</v>
      </c>
      <c r="D31">
        <v>48164207</v>
      </c>
      <c r="E31">
        <v>1</v>
      </c>
      <c r="F31">
        <v>1</v>
      </c>
      <c r="G31">
        <v>1</v>
      </c>
      <c r="H31">
        <v>1</v>
      </c>
      <c r="I31" t="s">
        <v>740</v>
      </c>
      <c r="J31" t="s">
        <v>3</v>
      </c>
      <c r="K31" t="s">
        <v>741</v>
      </c>
      <c r="L31">
        <v>1191</v>
      </c>
      <c r="N31">
        <v>1013</v>
      </c>
      <c r="O31" t="s">
        <v>738</v>
      </c>
      <c r="P31" t="s">
        <v>738</v>
      </c>
      <c r="Q31">
        <v>1</v>
      </c>
      <c r="W31">
        <v>0</v>
      </c>
      <c r="X31">
        <v>-383101862</v>
      </c>
      <c r="Y31">
        <f>(((AT31*1.15)*1.15)*0.4)</f>
        <v>0.58189999999999997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1</v>
      </c>
      <c r="AJ31">
        <v>1</v>
      </c>
      <c r="AK31">
        <v>48.96</v>
      </c>
      <c r="AL31">
        <v>1</v>
      </c>
      <c r="AM31">
        <v>4</v>
      </c>
      <c r="AN31">
        <v>0</v>
      </c>
      <c r="AO31">
        <v>1</v>
      </c>
      <c r="AP31">
        <v>1</v>
      </c>
      <c r="AQ31">
        <v>0</v>
      </c>
      <c r="AR31">
        <v>0</v>
      </c>
      <c r="AS31" t="s">
        <v>3</v>
      </c>
      <c r="AT31">
        <v>1.1000000000000001</v>
      </c>
      <c r="AU31" t="s">
        <v>29</v>
      </c>
      <c r="AV31">
        <v>2</v>
      </c>
      <c r="AW31">
        <v>2</v>
      </c>
      <c r="AX31">
        <v>60078158</v>
      </c>
      <c r="AY31">
        <v>1</v>
      </c>
      <c r="AZ31">
        <v>0</v>
      </c>
      <c r="BA31">
        <v>31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X31">
        <f>ROUND(Y31*Source!I27,9)</f>
        <v>0.58189999999999997</v>
      </c>
      <c r="CY31">
        <f>AD31</f>
        <v>0</v>
      </c>
      <c r="CZ31">
        <f>AH31</f>
        <v>0</v>
      </c>
      <c r="DA31">
        <f>AL31</f>
        <v>1</v>
      </c>
      <c r="DB31">
        <f>ROUND((((ROUND(AT31*CZ31,2)*1.15)*1.15)*0.4),2)</f>
        <v>0</v>
      </c>
      <c r="DC31">
        <f>ROUND((((ROUND(AT31*AG31,2)*1.15)*1.15)*0.4),2)</f>
        <v>0</v>
      </c>
      <c r="DD31" t="s">
        <v>3</v>
      </c>
      <c r="DE31" t="s">
        <v>3</v>
      </c>
      <c r="DF31">
        <f>ROUND(ROUND(AE31,2)*CX31,2)</f>
        <v>0</v>
      </c>
      <c r="DG31">
        <f>ROUND(ROUND(AF31,2)*CX31,2)</f>
        <v>0</v>
      </c>
      <c r="DH31">
        <f>ROUND(ROUND(AG31*AK31,2)*CX31,2)</f>
        <v>0</v>
      </c>
      <c r="DI31">
        <f>ROUND(ROUND(AH31,2)*CX31,2)</f>
        <v>0</v>
      </c>
      <c r="DJ31">
        <f>DI31</f>
        <v>0</v>
      </c>
      <c r="DK31">
        <v>0</v>
      </c>
      <c r="DL31" t="s">
        <v>3</v>
      </c>
      <c r="DM31">
        <v>0</v>
      </c>
      <c r="DN31" t="s">
        <v>3</v>
      </c>
      <c r="DO31">
        <v>0</v>
      </c>
    </row>
    <row r="32" spans="1:119" x14ac:dyDescent="0.2">
      <c r="A32">
        <f>ROW(Source!A27)</f>
        <v>27</v>
      </c>
      <c r="B32">
        <v>60075934</v>
      </c>
      <c r="C32">
        <v>60078136</v>
      </c>
      <c r="D32">
        <v>48245551</v>
      </c>
      <c r="E32">
        <v>1</v>
      </c>
      <c r="F32">
        <v>1</v>
      </c>
      <c r="G32">
        <v>1</v>
      </c>
      <c r="H32">
        <v>2</v>
      </c>
      <c r="I32" t="s">
        <v>752</v>
      </c>
      <c r="J32" t="s">
        <v>753</v>
      </c>
      <c r="K32" t="s">
        <v>754</v>
      </c>
      <c r="L32">
        <v>1368</v>
      </c>
      <c r="N32">
        <v>1011</v>
      </c>
      <c r="O32" t="s">
        <v>745</v>
      </c>
      <c r="P32" t="s">
        <v>745</v>
      </c>
      <c r="Q32">
        <v>1</v>
      </c>
      <c r="W32">
        <v>0</v>
      </c>
      <c r="X32">
        <v>1171957361</v>
      </c>
      <c r="Y32">
        <f>(((AT32*1.15)*1.15)*0.4)</f>
        <v>5.2899999999999996E-3</v>
      </c>
      <c r="AA32">
        <v>0</v>
      </c>
      <c r="AB32">
        <v>1234.1500000000001</v>
      </c>
      <c r="AC32">
        <v>495.96</v>
      </c>
      <c r="AD32">
        <v>0</v>
      </c>
      <c r="AE32">
        <v>0</v>
      </c>
      <c r="AF32">
        <v>86.79</v>
      </c>
      <c r="AG32">
        <v>10.130000000000001</v>
      </c>
      <c r="AH32">
        <v>0</v>
      </c>
      <c r="AI32">
        <v>1</v>
      </c>
      <c r="AJ32">
        <v>14.22</v>
      </c>
      <c r="AK32">
        <v>48.96</v>
      </c>
      <c r="AL32">
        <v>1</v>
      </c>
      <c r="AM32">
        <v>4</v>
      </c>
      <c r="AN32">
        <v>0</v>
      </c>
      <c r="AO32">
        <v>1</v>
      </c>
      <c r="AP32">
        <v>1</v>
      </c>
      <c r="AQ32">
        <v>0</v>
      </c>
      <c r="AR32">
        <v>0</v>
      </c>
      <c r="AS32" t="s">
        <v>3</v>
      </c>
      <c r="AT32">
        <v>0.01</v>
      </c>
      <c r="AU32" t="s">
        <v>29</v>
      </c>
      <c r="AV32">
        <v>0</v>
      </c>
      <c r="AW32">
        <v>2</v>
      </c>
      <c r="AX32">
        <v>60078159</v>
      </c>
      <c r="AY32">
        <v>1</v>
      </c>
      <c r="AZ32">
        <v>0</v>
      </c>
      <c r="BA32">
        <v>32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X32">
        <f>ROUND(Y32*Source!I27,9)</f>
        <v>5.2900000000000004E-3</v>
      </c>
      <c r="CY32">
        <f>AB32</f>
        <v>1234.1500000000001</v>
      </c>
      <c r="CZ32">
        <f>AF32</f>
        <v>86.79</v>
      </c>
      <c r="DA32">
        <f>AJ32</f>
        <v>14.22</v>
      </c>
      <c r="DB32">
        <f>ROUND((((ROUND(AT32*CZ32,2)*1.15)*1.15)*0.4),2)</f>
        <v>0.46</v>
      </c>
      <c r="DC32">
        <f>ROUND((((ROUND(AT32*AG32,2)*1.15)*1.15)*0.4),2)</f>
        <v>0.05</v>
      </c>
      <c r="DD32" t="s">
        <v>3</v>
      </c>
      <c r="DE32" t="s">
        <v>3</v>
      </c>
      <c r="DF32">
        <f>ROUND(ROUND(AE32,2)*CX32,2)</f>
        <v>0</v>
      </c>
      <c r="DG32">
        <f>ROUND(ROUND(AF32*AJ32,2)*CX32,2)</f>
        <v>6.53</v>
      </c>
      <c r="DH32">
        <f>ROUND(ROUND(AG32*AK32,2)*CX32,2)</f>
        <v>2.62</v>
      </c>
      <c r="DI32">
        <f>ROUND(ROUND(AH32,2)*CX32,2)</f>
        <v>0</v>
      </c>
      <c r="DJ32">
        <f>DG32</f>
        <v>6.53</v>
      </c>
      <c r="DK32">
        <v>0</v>
      </c>
      <c r="DL32" t="s">
        <v>3</v>
      </c>
      <c r="DM32">
        <v>0</v>
      </c>
      <c r="DN32" t="s">
        <v>3</v>
      </c>
      <c r="DO32">
        <v>0</v>
      </c>
    </row>
    <row r="33" spans="1:119" x14ac:dyDescent="0.2">
      <c r="A33">
        <f>ROW(Source!A27)</f>
        <v>27</v>
      </c>
      <c r="B33">
        <v>60075934</v>
      </c>
      <c r="C33">
        <v>60078136</v>
      </c>
      <c r="D33">
        <v>48245707</v>
      </c>
      <c r="E33">
        <v>1</v>
      </c>
      <c r="F33">
        <v>1</v>
      </c>
      <c r="G33">
        <v>1</v>
      </c>
      <c r="H33">
        <v>2</v>
      </c>
      <c r="I33" t="s">
        <v>804</v>
      </c>
      <c r="J33" t="s">
        <v>805</v>
      </c>
      <c r="K33" t="s">
        <v>806</v>
      </c>
      <c r="L33">
        <v>1368</v>
      </c>
      <c r="N33">
        <v>1011</v>
      </c>
      <c r="O33" t="s">
        <v>745</v>
      </c>
      <c r="P33" t="s">
        <v>745</v>
      </c>
      <c r="Q33">
        <v>1</v>
      </c>
      <c r="W33">
        <v>0</v>
      </c>
      <c r="X33">
        <v>-2053221145</v>
      </c>
      <c r="Y33">
        <f>(((AT33*1.15)*1.15)*0.4)</f>
        <v>0.57660999999999996</v>
      </c>
      <c r="AA33">
        <v>0</v>
      </c>
      <c r="AB33">
        <v>1935.2</v>
      </c>
      <c r="AC33">
        <v>579.69000000000005</v>
      </c>
      <c r="AD33">
        <v>0</v>
      </c>
      <c r="AE33">
        <v>0</v>
      </c>
      <c r="AF33">
        <v>136.09</v>
      </c>
      <c r="AG33">
        <v>11.84</v>
      </c>
      <c r="AH33">
        <v>0</v>
      </c>
      <c r="AI33">
        <v>1</v>
      </c>
      <c r="AJ33">
        <v>14.22</v>
      </c>
      <c r="AK33">
        <v>48.96</v>
      </c>
      <c r="AL33">
        <v>1</v>
      </c>
      <c r="AM33">
        <v>4</v>
      </c>
      <c r="AN33">
        <v>0</v>
      </c>
      <c r="AO33">
        <v>1</v>
      </c>
      <c r="AP33">
        <v>1</v>
      </c>
      <c r="AQ33">
        <v>0</v>
      </c>
      <c r="AR33">
        <v>0</v>
      </c>
      <c r="AS33" t="s">
        <v>3</v>
      </c>
      <c r="AT33">
        <v>1.0900000000000001</v>
      </c>
      <c r="AU33" t="s">
        <v>29</v>
      </c>
      <c r="AV33">
        <v>0</v>
      </c>
      <c r="AW33">
        <v>2</v>
      </c>
      <c r="AX33">
        <v>60078160</v>
      </c>
      <c r="AY33">
        <v>1</v>
      </c>
      <c r="AZ33">
        <v>0</v>
      </c>
      <c r="BA33">
        <v>33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X33">
        <f>ROUND(Y33*Source!I27,9)</f>
        <v>0.57660999999999996</v>
      </c>
      <c r="CY33">
        <f>AB33</f>
        <v>1935.2</v>
      </c>
      <c r="CZ33">
        <f>AF33</f>
        <v>136.09</v>
      </c>
      <c r="DA33">
        <f>AJ33</f>
        <v>14.22</v>
      </c>
      <c r="DB33">
        <f>ROUND((((ROUND(AT33*CZ33,2)*1.15)*1.15)*0.4),2)</f>
        <v>78.47</v>
      </c>
      <c r="DC33">
        <f>ROUND((((ROUND(AT33*AG33,2)*1.15)*1.15)*0.4),2)</f>
        <v>6.83</v>
      </c>
      <c r="DD33" t="s">
        <v>3</v>
      </c>
      <c r="DE33" t="s">
        <v>3</v>
      </c>
      <c r="DF33">
        <f>ROUND(ROUND(AE33,2)*CX33,2)</f>
        <v>0</v>
      </c>
      <c r="DG33">
        <f>ROUND(ROUND(AF33*AJ33,2)*CX33,2)</f>
        <v>1115.8599999999999</v>
      </c>
      <c r="DH33">
        <f>ROUND(ROUND(AG33*AK33,2)*CX33,2)</f>
        <v>334.26</v>
      </c>
      <c r="DI33">
        <f>ROUND(ROUND(AH33,2)*CX33,2)</f>
        <v>0</v>
      </c>
      <c r="DJ33">
        <f>DG33</f>
        <v>1115.8599999999999</v>
      </c>
      <c r="DK33">
        <v>0</v>
      </c>
      <c r="DL33" t="s">
        <v>3</v>
      </c>
      <c r="DM33">
        <v>0</v>
      </c>
      <c r="DN33" t="s">
        <v>3</v>
      </c>
      <c r="DO33">
        <v>0</v>
      </c>
    </row>
    <row r="34" spans="1:119" x14ac:dyDescent="0.2">
      <c r="A34">
        <f>ROW(Source!A27)</f>
        <v>27</v>
      </c>
      <c r="B34">
        <v>60075934</v>
      </c>
      <c r="C34">
        <v>60078136</v>
      </c>
      <c r="D34">
        <v>48171507</v>
      </c>
      <c r="E34">
        <v>1</v>
      </c>
      <c r="F34">
        <v>1</v>
      </c>
      <c r="G34">
        <v>1</v>
      </c>
      <c r="H34">
        <v>3</v>
      </c>
      <c r="I34" t="s">
        <v>807</v>
      </c>
      <c r="J34" t="s">
        <v>808</v>
      </c>
      <c r="K34" t="s">
        <v>809</v>
      </c>
      <c r="L34">
        <v>1348</v>
      </c>
      <c r="N34">
        <v>1009</v>
      </c>
      <c r="O34" t="s">
        <v>15</v>
      </c>
      <c r="P34" t="s">
        <v>15</v>
      </c>
      <c r="Q34">
        <v>1000</v>
      </c>
      <c r="W34">
        <v>0</v>
      </c>
      <c r="X34">
        <v>1344828851</v>
      </c>
      <c r="Y34">
        <f>(AT34*0)</f>
        <v>0</v>
      </c>
      <c r="AA34">
        <v>101489.92</v>
      </c>
      <c r="AB34">
        <v>0</v>
      </c>
      <c r="AC34">
        <v>0</v>
      </c>
      <c r="AD34">
        <v>0</v>
      </c>
      <c r="AE34">
        <v>10616.1</v>
      </c>
      <c r="AF34">
        <v>0</v>
      </c>
      <c r="AG34">
        <v>0</v>
      </c>
      <c r="AH34">
        <v>0</v>
      </c>
      <c r="AI34">
        <v>9.56</v>
      </c>
      <c r="AJ34">
        <v>1</v>
      </c>
      <c r="AK34">
        <v>1</v>
      </c>
      <c r="AL34">
        <v>1</v>
      </c>
      <c r="AM34">
        <v>4</v>
      </c>
      <c r="AN34">
        <v>0</v>
      </c>
      <c r="AO34">
        <v>1</v>
      </c>
      <c r="AP34">
        <v>1</v>
      </c>
      <c r="AQ34">
        <v>0</v>
      </c>
      <c r="AR34">
        <v>0</v>
      </c>
      <c r="AS34" t="s">
        <v>3</v>
      </c>
      <c r="AT34">
        <v>5.8E-4</v>
      </c>
      <c r="AU34" t="s">
        <v>18</v>
      </c>
      <c r="AV34">
        <v>0</v>
      </c>
      <c r="AW34">
        <v>2</v>
      </c>
      <c r="AX34">
        <v>60078161</v>
      </c>
      <c r="AY34">
        <v>1</v>
      </c>
      <c r="AZ34">
        <v>0</v>
      </c>
      <c r="BA34">
        <v>34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X34">
        <f>ROUND(Y34*Source!I27,9)</f>
        <v>0</v>
      </c>
      <c r="CY34">
        <f>AA34</f>
        <v>101489.92</v>
      </c>
      <c r="CZ34">
        <f>AE34</f>
        <v>10616.1</v>
      </c>
      <c r="DA34">
        <f>AI34</f>
        <v>9.56</v>
      </c>
      <c r="DB34">
        <f>ROUND((ROUND(AT34*CZ34,2)*0),2)</f>
        <v>0</v>
      </c>
      <c r="DC34">
        <f>ROUND((ROUND(AT34*AG34,2)*0),2)</f>
        <v>0</v>
      </c>
      <c r="DD34" t="s">
        <v>3</v>
      </c>
      <c r="DE34" t="s">
        <v>3</v>
      </c>
      <c r="DF34">
        <f>ROUND(ROUND(AE34*AI34,2)*CX34,2)</f>
        <v>0</v>
      </c>
      <c r="DG34">
        <f>ROUND(ROUND(AF34,2)*CX34,2)</f>
        <v>0</v>
      </c>
      <c r="DH34">
        <f>ROUND(ROUND(AG34,2)*CX34,2)</f>
        <v>0</v>
      </c>
      <c r="DI34">
        <f>ROUND(ROUND(AH34,2)*CX34,2)</f>
        <v>0</v>
      </c>
      <c r="DJ34">
        <f>DF34</f>
        <v>0</v>
      </c>
      <c r="DK34">
        <v>0</v>
      </c>
      <c r="DL34" t="s">
        <v>3</v>
      </c>
      <c r="DM34">
        <v>0</v>
      </c>
      <c r="DN34" t="s">
        <v>3</v>
      </c>
      <c r="DO34">
        <v>0</v>
      </c>
    </row>
    <row r="35" spans="1:119" x14ac:dyDescent="0.2">
      <c r="A35">
        <f>ROW(Source!A27)</f>
        <v>27</v>
      </c>
      <c r="B35">
        <v>60075934</v>
      </c>
      <c r="C35">
        <v>60078136</v>
      </c>
      <c r="D35">
        <v>48167136</v>
      </c>
      <c r="E35">
        <v>21</v>
      </c>
      <c r="F35">
        <v>1</v>
      </c>
      <c r="G35">
        <v>1</v>
      </c>
      <c r="H35">
        <v>3</v>
      </c>
      <c r="I35" t="s">
        <v>810</v>
      </c>
      <c r="J35" t="s">
        <v>3</v>
      </c>
      <c r="K35" t="s">
        <v>811</v>
      </c>
      <c r="L35">
        <v>1354</v>
      </c>
      <c r="N35">
        <v>1010</v>
      </c>
      <c r="O35" t="s">
        <v>27</v>
      </c>
      <c r="P35" t="s">
        <v>27</v>
      </c>
      <c r="Q35">
        <v>1</v>
      </c>
      <c r="W35">
        <v>0</v>
      </c>
      <c r="X35">
        <v>1274013736</v>
      </c>
      <c r="Y35">
        <f>(AT35*0)</f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9.56</v>
      </c>
      <c r="AJ35">
        <v>1</v>
      </c>
      <c r="AK35">
        <v>1</v>
      </c>
      <c r="AL35">
        <v>1</v>
      </c>
      <c r="AM35">
        <v>4</v>
      </c>
      <c r="AN35">
        <v>0</v>
      </c>
      <c r="AO35">
        <v>0</v>
      </c>
      <c r="AP35">
        <v>1</v>
      </c>
      <c r="AQ35">
        <v>0</v>
      </c>
      <c r="AR35">
        <v>0</v>
      </c>
      <c r="AS35" t="s">
        <v>3</v>
      </c>
      <c r="AT35">
        <v>1</v>
      </c>
      <c r="AU35" t="s">
        <v>18</v>
      </c>
      <c r="AV35">
        <v>0</v>
      </c>
      <c r="AW35">
        <v>2</v>
      </c>
      <c r="AX35">
        <v>60078162</v>
      </c>
      <c r="AY35">
        <v>1</v>
      </c>
      <c r="AZ35">
        <v>0</v>
      </c>
      <c r="BA35">
        <v>35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X35">
        <f>ROUND(Y35*Source!I27,9)</f>
        <v>0</v>
      </c>
      <c r="CY35">
        <f>AA35</f>
        <v>0</v>
      </c>
      <c r="CZ35">
        <f>AE35</f>
        <v>0</v>
      </c>
      <c r="DA35">
        <f>AI35</f>
        <v>9.56</v>
      </c>
      <c r="DB35">
        <f>ROUND((ROUND(AT35*CZ35,2)*0),2)</f>
        <v>0</v>
      </c>
      <c r="DC35">
        <f>ROUND((ROUND(AT35*AG35,2)*0),2)</f>
        <v>0</v>
      </c>
      <c r="DD35" t="s">
        <v>3</v>
      </c>
      <c r="DE35" t="s">
        <v>3</v>
      </c>
      <c r="DF35">
        <f>ROUND(ROUND(AE35*AI35,2)*CX35,2)</f>
        <v>0</v>
      </c>
      <c r="DG35">
        <f>ROUND(ROUND(AF35,2)*CX35,2)</f>
        <v>0</v>
      </c>
      <c r="DH35">
        <f>ROUND(ROUND(AG35,2)*CX35,2)</f>
        <v>0</v>
      </c>
      <c r="DI35">
        <f>ROUND(ROUND(AH35,2)*CX35,2)</f>
        <v>0</v>
      </c>
      <c r="DJ35">
        <f>DF35</f>
        <v>0</v>
      </c>
      <c r="DK35">
        <v>0</v>
      </c>
      <c r="DL35" t="s">
        <v>3</v>
      </c>
      <c r="DM35">
        <v>0</v>
      </c>
      <c r="DN35" t="s">
        <v>3</v>
      </c>
      <c r="DO35">
        <v>0</v>
      </c>
    </row>
    <row r="36" spans="1:119" x14ac:dyDescent="0.2">
      <c r="A36">
        <f>ROW(Source!A29)</f>
        <v>29</v>
      </c>
      <c r="B36">
        <v>60075934</v>
      </c>
      <c r="C36">
        <v>60078175</v>
      </c>
      <c r="D36">
        <v>48164233</v>
      </c>
      <c r="E36">
        <v>1</v>
      </c>
      <c r="F36">
        <v>1</v>
      </c>
      <c r="G36">
        <v>1</v>
      </c>
      <c r="H36">
        <v>1</v>
      </c>
      <c r="I36" t="s">
        <v>812</v>
      </c>
      <c r="J36" t="s">
        <v>3</v>
      </c>
      <c r="K36" t="s">
        <v>813</v>
      </c>
      <c r="L36">
        <v>1191</v>
      </c>
      <c r="N36">
        <v>1013</v>
      </c>
      <c r="O36" t="s">
        <v>738</v>
      </c>
      <c r="P36" t="s">
        <v>738</v>
      </c>
      <c r="Q36">
        <v>1</v>
      </c>
      <c r="W36">
        <v>0</v>
      </c>
      <c r="X36">
        <v>-1853062777</v>
      </c>
      <c r="Y36">
        <f t="shared" ref="Y36:Y42" si="21">(((AT36*1.15)*1.15)*0.5)</f>
        <v>250.61374999999995</v>
      </c>
      <c r="AA36">
        <v>0</v>
      </c>
      <c r="AB36">
        <v>0</v>
      </c>
      <c r="AC36">
        <v>0</v>
      </c>
      <c r="AD36">
        <v>420.57</v>
      </c>
      <c r="AE36">
        <v>0</v>
      </c>
      <c r="AF36">
        <v>0</v>
      </c>
      <c r="AG36">
        <v>0</v>
      </c>
      <c r="AH36">
        <v>8.59</v>
      </c>
      <c r="AI36">
        <v>1</v>
      </c>
      <c r="AJ36">
        <v>1</v>
      </c>
      <c r="AK36">
        <v>1</v>
      </c>
      <c r="AL36">
        <v>48.96</v>
      </c>
      <c r="AM36">
        <v>4</v>
      </c>
      <c r="AN36">
        <v>0</v>
      </c>
      <c r="AO36">
        <v>1</v>
      </c>
      <c r="AP36">
        <v>1</v>
      </c>
      <c r="AQ36">
        <v>0</v>
      </c>
      <c r="AR36">
        <v>0</v>
      </c>
      <c r="AS36" t="s">
        <v>3</v>
      </c>
      <c r="AT36">
        <v>379</v>
      </c>
      <c r="AU36" t="s">
        <v>43</v>
      </c>
      <c r="AV36">
        <v>1</v>
      </c>
      <c r="AW36">
        <v>2</v>
      </c>
      <c r="AX36">
        <v>60078189</v>
      </c>
      <c r="AY36">
        <v>1</v>
      </c>
      <c r="AZ36">
        <v>0</v>
      </c>
      <c r="BA36">
        <v>36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X36">
        <f>ROUND(Y36*Source!I29,9)</f>
        <v>3.0073650000000001</v>
      </c>
      <c r="CY36">
        <f>AD36</f>
        <v>420.57</v>
      </c>
      <c r="CZ36">
        <f>AH36</f>
        <v>8.59</v>
      </c>
      <c r="DA36">
        <f>AL36</f>
        <v>48.96</v>
      </c>
      <c r="DB36">
        <f>ROUND(((((ROUND(AT36*CZ36,2)*1.15)*1.15)*0.5)*1.1),2)</f>
        <v>2368.0500000000002</v>
      </c>
      <c r="DC36">
        <f>ROUND((((ROUND(AT36*AG36,2)*1.15)*1.15)*0.5),2)</f>
        <v>0</v>
      </c>
      <c r="DD36" t="s">
        <v>739</v>
      </c>
      <c r="DE36" t="s">
        <v>3</v>
      </c>
      <c r="DF36">
        <f>ROUND((ROUND(AE36,2)*1.1)*CX36,2)</f>
        <v>0</v>
      </c>
      <c r="DG36">
        <f>ROUND((ROUND(AF36,2)*1.1)*CX36,2)</f>
        <v>0</v>
      </c>
      <c r="DH36">
        <f>ROUND(ROUND(AG36,2)*CX36,2)</f>
        <v>0</v>
      </c>
      <c r="DI36">
        <f>ROUND((ROUND(AH36*AL36,2)*1.1)*CX36,2)</f>
        <v>1391.29</v>
      </c>
      <c r="DJ36">
        <f>DI36</f>
        <v>1391.29</v>
      </c>
      <c r="DK36">
        <v>0</v>
      </c>
      <c r="DL36" t="s">
        <v>3</v>
      </c>
      <c r="DM36">
        <v>0</v>
      </c>
      <c r="DN36" t="s">
        <v>3</v>
      </c>
      <c r="DO36">
        <v>0</v>
      </c>
    </row>
    <row r="37" spans="1:119" x14ac:dyDescent="0.2">
      <c r="A37">
        <f>ROW(Source!A29)</f>
        <v>29</v>
      </c>
      <c r="B37">
        <v>60075934</v>
      </c>
      <c r="C37">
        <v>60078175</v>
      </c>
      <c r="D37">
        <v>48164207</v>
      </c>
      <c r="E37">
        <v>1</v>
      </c>
      <c r="F37">
        <v>1</v>
      </c>
      <c r="G37">
        <v>1</v>
      </c>
      <c r="H37">
        <v>1</v>
      </c>
      <c r="I37" t="s">
        <v>740</v>
      </c>
      <c r="J37" t="s">
        <v>3</v>
      </c>
      <c r="K37" t="s">
        <v>741</v>
      </c>
      <c r="L37">
        <v>1191</v>
      </c>
      <c r="N37">
        <v>1013</v>
      </c>
      <c r="O37" t="s">
        <v>738</v>
      </c>
      <c r="P37" t="s">
        <v>738</v>
      </c>
      <c r="Q37">
        <v>1</v>
      </c>
      <c r="W37">
        <v>0</v>
      </c>
      <c r="X37">
        <v>-383101862</v>
      </c>
      <c r="Y37">
        <f t="shared" si="21"/>
        <v>27.183987499999997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1</v>
      </c>
      <c r="AJ37">
        <v>1</v>
      </c>
      <c r="AK37">
        <v>48.96</v>
      </c>
      <c r="AL37">
        <v>1</v>
      </c>
      <c r="AM37">
        <v>4</v>
      </c>
      <c r="AN37">
        <v>0</v>
      </c>
      <c r="AO37">
        <v>1</v>
      </c>
      <c r="AP37">
        <v>1</v>
      </c>
      <c r="AQ37">
        <v>0</v>
      </c>
      <c r="AR37">
        <v>0</v>
      </c>
      <c r="AS37" t="s">
        <v>3</v>
      </c>
      <c r="AT37">
        <v>41.11</v>
      </c>
      <c r="AU37" t="s">
        <v>43</v>
      </c>
      <c r="AV37">
        <v>2</v>
      </c>
      <c r="AW37">
        <v>2</v>
      </c>
      <c r="AX37">
        <v>60078190</v>
      </c>
      <c r="AY37">
        <v>1</v>
      </c>
      <c r="AZ37">
        <v>0</v>
      </c>
      <c r="BA37">
        <v>37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X37">
        <f>ROUND(Y37*Source!I29,9)</f>
        <v>0.32620785000000002</v>
      </c>
      <c r="CY37">
        <f>AD37</f>
        <v>0</v>
      </c>
      <c r="CZ37">
        <f>AH37</f>
        <v>0</v>
      </c>
      <c r="DA37">
        <f>AL37</f>
        <v>1</v>
      </c>
      <c r="DB37">
        <f>ROUND(((((ROUND(AT37*CZ37,2)*1.15)*1.15)*0.5)*1.1),2)</f>
        <v>0</v>
      </c>
      <c r="DC37">
        <f>ROUND((((ROUND(AT37*AG37,2)*1.15)*1.15)*0.5),2)</f>
        <v>0</v>
      </c>
      <c r="DD37" t="s">
        <v>739</v>
      </c>
      <c r="DE37" t="s">
        <v>3</v>
      </c>
      <c r="DF37">
        <f>ROUND((ROUND(AE37,2)*1.1)*CX37,2)</f>
        <v>0</v>
      </c>
      <c r="DG37">
        <f>ROUND((ROUND(AF37,2)*1.1)*CX37,2)</f>
        <v>0</v>
      </c>
      <c r="DH37">
        <f>ROUND(ROUND(AG37*AK37,2)*CX37,2)</f>
        <v>0</v>
      </c>
      <c r="DI37">
        <f>ROUND((ROUND(AH37,2)*1.1)*CX37,2)</f>
        <v>0</v>
      </c>
      <c r="DJ37">
        <f>DI37</f>
        <v>0</v>
      </c>
      <c r="DK37">
        <v>0</v>
      </c>
      <c r="DL37" t="s">
        <v>3</v>
      </c>
      <c r="DM37">
        <v>0</v>
      </c>
      <c r="DN37" t="s">
        <v>3</v>
      </c>
      <c r="DO37">
        <v>0</v>
      </c>
    </row>
    <row r="38" spans="1:119" x14ac:dyDescent="0.2">
      <c r="A38">
        <f>ROW(Source!A29)</f>
        <v>29</v>
      </c>
      <c r="B38">
        <v>60075934</v>
      </c>
      <c r="C38">
        <v>60078175</v>
      </c>
      <c r="D38">
        <v>48244557</v>
      </c>
      <c r="E38">
        <v>1</v>
      </c>
      <c r="F38">
        <v>1</v>
      </c>
      <c r="G38">
        <v>1</v>
      </c>
      <c r="H38">
        <v>2</v>
      </c>
      <c r="I38" t="s">
        <v>746</v>
      </c>
      <c r="J38" t="s">
        <v>747</v>
      </c>
      <c r="K38" t="s">
        <v>748</v>
      </c>
      <c r="L38">
        <v>1368</v>
      </c>
      <c r="N38">
        <v>1011</v>
      </c>
      <c r="O38" t="s">
        <v>745</v>
      </c>
      <c r="P38" t="s">
        <v>745</v>
      </c>
      <c r="Q38">
        <v>1</v>
      </c>
      <c r="W38">
        <v>0</v>
      </c>
      <c r="X38">
        <v>903590057</v>
      </c>
      <c r="Y38">
        <f t="shared" si="21"/>
        <v>16.220462499999996</v>
      </c>
      <c r="AA38">
        <v>0</v>
      </c>
      <c r="AB38">
        <v>1603.59</v>
      </c>
      <c r="AC38">
        <v>579.69000000000005</v>
      </c>
      <c r="AD38">
        <v>0</v>
      </c>
      <c r="AE38">
        <v>0</v>
      </c>
      <c r="AF38">
        <v>112.77</v>
      </c>
      <c r="AG38">
        <v>11.84</v>
      </c>
      <c r="AH38">
        <v>0</v>
      </c>
      <c r="AI38">
        <v>1</v>
      </c>
      <c r="AJ38">
        <v>14.22</v>
      </c>
      <c r="AK38">
        <v>48.96</v>
      </c>
      <c r="AL38">
        <v>1</v>
      </c>
      <c r="AM38">
        <v>4</v>
      </c>
      <c r="AN38">
        <v>0</v>
      </c>
      <c r="AO38">
        <v>1</v>
      </c>
      <c r="AP38">
        <v>1</v>
      </c>
      <c r="AQ38">
        <v>0</v>
      </c>
      <c r="AR38">
        <v>0</v>
      </c>
      <c r="AS38" t="s">
        <v>3</v>
      </c>
      <c r="AT38">
        <v>24.53</v>
      </c>
      <c r="AU38" t="s">
        <v>43</v>
      </c>
      <c r="AV38">
        <v>0</v>
      </c>
      <c r="AW38">
        <v>2</v>
      </c>
      <c r="AX38">
        <v>60078191</v>
      </c>
      <c r="AY38">
        <v>1</v>
      </c>
      <c r="AZ38">
        <v>0</v>
      </c>
      <c r="BA38">
        <v>38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X38">
        <f>ROUND(Y38*Source!I29,9)</f>
        <v>0.19464555</v>
      </c>
      <c r="CY38">
        <f>AB38</f>
        <v>1603.59</v>
      </c>
      <c r="CZ38">
        <f>AF38</f>
        <v>112.77</v>
      </c>
      <c r="DA38">
        <f>AJ38</f>
        <v>14.22</v>
      </c>
      <c r="DB38">
        <f>ROUND((((ROUND(AT38*CZ38,2)*1.15)*1.15)*0.5),2)</f>
        <v>1829.18</v>
      </c>
      <c r="DC38">
        <f>ROUND(((((ROUND(AT38*AG38,2)*1.15)*1.15)*0.5)*1.1),2)</f>
        <v>211.26</v>
      </c>
      <c r="DD38" t="s">
        <v>3</v>
      </c>
      <c r="DE38" t="s">
        <v>739</v>
      </c>
      <c r="DF38">
        <f>ROUND(ROUND(AE38,2)*CX38,2)</f>
        <v>0</v>
      </c>
      <c r="DG38">
        <f>ROUND(ROUND(AF38*AJ38,2)*CX38,2)</f>
        <v>312.13</v>
      </c>
      <c r="DH38">
        <f>ROUND((ROUND(AG38*AK38,2)*1.1)*CX38,2)</f>
        <v>124.12</v>
      </c>
      <c r="DI38">
        <f t="shared" ref="DI38:DI48" si="22">ROUND(ROUND(AH38,2)*CX38,2)</f>
        <v>0</v>
      </c>
      <c r="DJ38">
        <f>DG38</f>
        <v>312.13</v>
      </c>
      <c r="DK38">
        <v>0</v>
      </c>
      <c r="DL38" t="s">
        <v>3</v>
      </c>
      <c r="DM38">
        <v>0</v>
      </c>
      <c r="DN38" t="s">
        <v>3</v>
      </c>
      <c r="DO38">
        <v>0</v>
      </c>
    </row>
    <row r="39" spans="1:119" x14ac:dyDescent="0.2">
      <c r="A39">
        <f>ROW(Source!A29)</f>
        <v>29</v>
      </c>
      <c r="B39">
        <v>60075934</v>
      </c>
      <c r="C39">
        <v>60078175</v>
      </c>
      <c r="D39">
        <v>48245294</v>
      </c>
      <c r="E39">
        <v>1</v>
      </c>
      <c r="F39">
        <v>1</v>
      </c>
      <c r="G39">
        <v>1</v>
      </c>
      <c r="H39">
        <v>2</v>
      </c>
      <c r="I39" t="s">
        <v>814</v>
      </c>
      <c r="J39" t="s">
        <v>815</v>
      </c>
      <c r="K39" t="s">
        <v>816</v>
      </c>
      <c r="L39">
        <v>1368</v>
      </c>
      <c r="N39">
        <v>1011</v>
      </c>
      <c r="O39" t="s">
        <v>745</v>
      </c>
      <c r="P39" t="s">
        <v>745</v>
      </c>
      <c r="Q39">
        <v>1</v>
      </c>
      <c r="W39">
        <v>0</v>
      </c>
      <c r="X39">
        <v>1511014073</v>
      </c>
      <c r="Y39">
        <f t="shared" si="21"/>
        <v>8.4375499999999999</v>
      </c>
      <c r="AA39">
        <v>0</v>
      </c>
      <c r="AB39">
        <v>4244.3900000000003</v>
      </c>
      <c r="AC39">
        <v>495.96</v>
      </c>
      <c r="AD39">
        <v>0</v>
      </c>
      <c r="AE39">
        <v>0</v>
      </c>
      <c r="AF39">
        <v>298.48</v>
      </c>
      <c r="AG39">
        <v>10.130000000000001</v>
      </c>
      <c r="AH39">
        <v>0</v>
      </c>
      <c r="AI39">
        <v>1</v>
      </c>
      <c r="AJ39">
        <v>14.22</v>
      </c>
      <c r="AK39">
        <v>48.96</v>
      </c>
      <c r="AL39">
        <v>1</v>
      </c>
      <c r="AM39">
        <v>4</v>
      </c>
      <c r="AN39">
        <v>0</v>
      </c>
      <c r="AO39">
        <v>1</v>
      </c>
      <c r="AP39">
        <v>1</v>
      </c>
      <c r="AQ39">
        <v>0</v>
      </c>
      <c r="AR39">
        <v>0</v>
      </c>
      <c r="AS39" t="s">
        <v>3</v>
      </c>
      <c r="AT39">
        <v>12.76</v>
      </c>
      <c r="AU39" t="s">
        <v>43</v>
      </c>
      <c r="AV39">
        <v>0</v>
      </c>
      <c r="AW39">
        <v>2</v>
      </c>
      <c r="AX39">
        <v>60078192</v>
      </c>
      <c r="AY39">
        <v>1</v>
      </c>
      <c r="AZ39">
        <v>0</v>
      </c>
      <c r="BA39">
        <v>39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X39">
        <f>ROUND(Y39*Source!I29,9)</f>
        <v>0.1012506</v>
      </c>
      <c r="CY39">
        <f>AB39</f>
        <v>4244.3900000000003</v>
      </c>
      <c r="CZ39">
        <f>AF39</f>
        <v>298.48</v>
      </c>
      <c r="DA39">
        <f>AJ39</f>
        <v>14.22</v>
      </c>
      <c r="DB39">
        <f>ROUND((((ROUND(AT39*CZ39,2)*1.15)*1.15)*0.5),2)</f>
        <v>2518.44</v>
      </c>
      <c r="DC39">
        <f>ROUND(((((ROUND(AT39*AG39,2)*1.15)*1.15)*0.5)*1.1),2)</f>
        <v>94.02</v>
      </c>
      <c r="DD39" t="s">
        <v>3</v>
      </c>
      <c r="DE39" t="s">
        <v>739</v>
      </c>
      <c r="DF39">
        <f>ROUND(ROUND(AE39,2)*CX39,2)</f>
        <v>0</v>
      </c>
      <c r="DG39">
        <f>ROUND(ROUND(AF39*AJ39,2)*CX39,2)</f>
        <v>429.75</v>
      </c>
      <c r="DH39">
        <f>ROUND((ROUND(AG39*AK39,2)*1.1)*CX39,2)</f>
        <v>55.24</v>
      </c>
      <c r="DI39">
        <f t="shared" si="22"/>
        <v>0</v>
      </c>
      <c r="DJ39">
        <f>DG39</f>
        <v>429.75</v>
      </c>
      <c r="DK39">
        <v>0</v>
      </c>
      <c r="DL39" t="s">
        <v>3</v>
      </c>
      <c r="DM39">
        <v>0</v>
      </c>
      <c r="DN39" t="s">
        <v>3</v>
      </c>
      <c r="DO39">
        <v>0</v>
      </c>
    </row>
    <row r="40" spans="1:119" x14ac:dyDescent="0.2">
      <c r="A40">
        <f>ROW(Source!A29)</f>
        <v>29</v>
      </c>
      <c r="B40">
        <v>60075934</v>
      </c>
      <c r="C40">
        <v>60078175</v>
      </c>
      <c r="D40">
        <v>48245568</v>
      </c>
      <c r="E40">
        <v>1</v>
      </c>
      <c r="F40">
        <v>1</v>
      </c>
      <c r="G40">
        <v>1</v>
      </c>
      <c r="H40">
        <v>2</v>
      </c>
      <c r="I40" t="s">
        <v>817</v>
      </c>
      <c r="J40" t="s">
        <v>818</v>
      </c>
      <c r="K40" t="s">
        <v>819</v>
      </c>
      <c r="L40">
        <v>1368</v>
      </c>
      <c r="N40">
        <v>1011</v>
      </c>
      <c r="O40" t="s">
        <v>745</v>
      </c>
      <c r="P40" t="s">
        <v>745</v>
      </c>
      <c r="Q40">
        <v>1</v>
      </c>
      <c r="W40">
        <v>0</v>
      </c>
      <c r="X40">
        <v>-2019686133</v>
      </c>
      <c r="Y40">
        <f t="shared" si="21"/>
        <v>2.5259749999999999</v>
      </c>
      <c r="AA40">
        <v>0</v>
      </c>
      <c r="AB40">
        <v>1818.17</v>
      </c>
      <c r="AC40">
        <v>579.69000000000005</v>
      </c>
      <c r="AD40">
        <v>0</v>
      </c>
      <c r="AE40">
        <v>0</v>
      </c>
      <c r="AF40">
        <v>127.86</v>
      </c>
      <c r="AG40">
        <v>11.84</v>
      </c>
      <c r="AH40">
        <v>0</v>
      </c>
      <c r="AI40">
        <v>1</v>
      </c>
      <c r="AJ40">
        <v>14.22</v>
      </c>
      <c r="AK40">
        <v>48.96</v>
      </c>
      <c r="AL40">
        <v>1</v>
      </c>
      <c r="AM40">
        <v>4</v>
      </c>
      <c r="AN40">
        <v>0</v>
      </c>
      <c r="AO40">
        <v>1</v>
      </c>
      <c r="AP40">
        <v>1</v>
      </c>
      <c r="AQ40">
        <v>0</v>
      </c>
      <c r="AR40">
        <v>0</v>
      </c>
      <c r="AS40" t="s">
        <v>3</v>
      </c>
      <c r="AT40">
        <v>3.82</v>
      </c>
      <c r="AU40" t="s">
        <v>43</v>
      </c>
      <c r="AV40">
        <v>0</v>
      </c>
      <c r="AW40">
        <v>2</v>
      </c>
      <c r="AX40">
        <v>60078193</v>
      </c>
      <c r="AY40">
        <v>1</v>
      </c>
      <c r="AZ40">
        <v>0</v>
      </c>
      <c r="BA40">
        <v>40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X40">
        <f>ROUND(Y40*Source!I29,9)</f>
        <v>3.03117E-2</v>
      </c>
      <c r="CY40">
        <f>AB40</f>
        <v>1818.17</v>
      </c>
      <c r="CZ40">
        <f>AF40</f>
        <v>127.86</v>
      </c>
      <c r="DA40">
        <f>AJ40</f>
        <v>14.22</v>
      </c>
      <c r="DB40">
        <f>ROUND((((ROUND(AT40*CZ40,2)*1.15)*1.15)*0.5),2)</f>
        <v>322.97000000000003</v>
      </c>
      <c r="DC40">
        <f>ROUND(((((ROUND(AT40*AG40,2)*1.15)*1.15)*0.5)*1.1),2)</f>
        <v>32.9</v>
      </c>
      <c r="DD40" t="s">
        <v>3</v>
      </c>
      <c r="DE40" t="s">
        <v>739</v>
      </c>
      <c r="DF40">
        <f>ROUND(ROUND(AE40,2)*CX40,2)</f>
        <v>0</v>
      </c>
      <c r="DG40">
        <f>ROUND(ROUND(AF40*AJ40,2)*CX40,2)</f>
        <v>55.11</v>
      </c>
      <c r="DH40">
        <f>ROUND((ROUND(AG40*AK40,2)*1.1)*CX40,2)</f>
        <v>19.329999999999998</v>
      </c>
      <c r="DI40">
        <f t="shared" si="22"/>
        <v>0</v>
      </c>
      <c r="DJ40">
        <f>DG40</f>
        <v>55.11</v>
      </c>
      <c r="DK40">
        <v>0</v>
      </c>
      <c r="DL40" t="s">
        <v>3</v>
      </c>
      <c r="DM40">
        <v>0</v>
      </c>
      <c r="DN40" t="s">
        <v>3</v>
      </c>
      <c r="DO40">
        <v>0</v>
      </c>
    </row>
    <row r="41" spans="1:119" x14ac:dyDescent="0.2">
      <c r="A41">
        <f>ROW(Source!A29)</f>
        <v>29</v>
      </c>
      <c r="B41">
        <v>60075934</v>
      </c>
      <c r="C41">
        <v>60078175</v>
      </c>
      <c r="D41">
        <v>48245576</v>
      </c>
      <c r="E41">
        <v>1</v>
      </c>
      <c r="F41">
        <v>1</v>
      </c>
      <c r="G41">
        <v>1</v>
      </c>
      <c r="H41">
        <v>2</v>
      </c>
      <c r="I41" t="s">
        <v>820</v>
      </c>
      <c r="J41" t="s">
        <v>821</v>
      </c>
      <c r="K41" t="s">
        <v>822</v>
      </c>
      <c r="L41">
        <v>1368</v>
      </c>
      <c r="N41">
        <v>1011</v>
      </c>
      <c r="O41" t="s">
        <v>745</v>
      </c>
      <c r="P41" t="s">
        <v>745</v>
      </c>
      <c r="Q41">
        <v>1</v>
      </c>
      <c r="W41">
        <v>0</v>
      </c>
      <c r="X41">
        <v>1232549298</v>
      </c>
      <c r="Y41">
        <f t="shared" si="21"/>
        <v>2.5259749999999999</v>
      </c>
      <c r="AA41">
        <v>0</v>
      </c>
      <c r="AB41">
        <v>170.64</v>
      </c>
      <c r="AC41">
        <v>0</v>
      </c>
      <c r="AD41">
        <v>0</v>
      </c>
      <c r="AE41">
        <v>0</v>
      </c>
      <c r="AF41">
        <v>12</v>
      </c>
      <c r="AG41">
        <v>0</v>
      </c>
      <c r="AH41">
        <v>0</v>
      </c>
      <c r="AI41">
        <v>1</v>
      </c>
      <c r="AJ41">
        <v>14.22</v>
      </c>
      <c r="AK41">
        <v>48.96</v>
      </c>
      <c r="AL41">
        <v>1</v>
      </c>
      <c r="AM41">
        <v>4</v>
      </c>
      <c r="AN41">
        <v>0</v>
      </c>
      <c r="AO41">
        <v>1</v>
      </c>
      <c r="AP41">
        <v>1</v>
      </c>
      <c r="AQ41">
        <v>0</v>
      </c>
      <c r="AR41">
        <v>0</v>
      </c>
      <c r="AS41" t="s">
        <v>3</v>
      </c>
      <c r="AT41">
        <v>3.82</v>
      </c>
      <c r="AU41" t="s">
        <v>43</v>
      </c>
      <c r="AV41">
        <v>0</v>
      </c>
      <c r="AW41">
        <v>2</v>
      </c>
      <c r="AX41">
        <v>60078194</v>
      </c>
      <c r="AY41">
        <v>1</v>
      </c>
      <c r="AZ41">
        <v>0</v>
      </c>
      <c r="BA41">
        <v>41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X41">
        <f>ROUND(Y41*Source!I29,9)</f>
        <v>3.03117E-2</v>
      </c>
      <c r="CY41">
        <f>AB41</f>
        <v>170.64</v>
      </c>
      <c r="CZ41">
        <f>AF41</f>
        <v>12</v>
      </c>
      <c r="DA41">
        <f>AJ41</f>
        <v>14.22</v>
      </c>
      <c r="DB41">
        <f>ROUND((((ROUND(AT41*CZ41,2)*1.15)*1.15)*0.5),2)</f>
        <v>30.31</v>
      </c>
      <c r="DC41">
        <f>ROUND(((((ROUND(AT41*AG41,2)*1.15)*1.15)*0.5)*1.1),2)</f>
        <v>0</v>
      </c>
      <c r="DD41" t="s">
        <v>3</v>
      </c>
      <c r="DE41" t="s">
        <v>739</v>
      </c>
      <c r="DF41">
        <f>ROUND(ROUND(AE41,2)*CX41,2)</f>
        <v>0</v>
      </c>
      <c r="DG41">
        <f>ROUND(ROUND(AF41*AJ41,2)*CX41,2)</f>
        <v>5.17</v>
      </c>
      <c r="DH41">
        <f>ROUND((ROUND(AG41*AK41,2)*1.1)*CX41,2)</f>
        <v>0</v>
      </c>
      <c r="DI41">
        <f t="shared" si="22"/>
        <v>0</v>
      </c>
      <c r="DJ41">
        <f>DG41</f>
        <v>5.17</v>
      </c>
      <c r="DK41">
        <v>0</v>
      </c>
      <c r="DL41" t="s">
        <v>3</v>
      </c>
      <c r="DM41">
        <v>0</v>
      </c>
      <c r="DN41" t="s">
        <v>3</v>
      </c>
      <c r="DO41">
        <v>0</v>
      </c>
    </row>
    <row r="42" spans="1:119" x14ac:dyDescent="0.2">
      <c r="A42">
        <f>ROW(Source!A29)</f>
        <v>29</v>
      </c>
      <c r="B42">
        <v>60075934</v>
      </c>
      <c r="C42">
        <v>60078175</v>
      </c>
      <c r="D42">
        <v>48245786</v>
      </c>
      <c r="E42">
        <v>1</v>
      </c>
      <c r="F42">
        <v>1</v>
      </c>
      <c r="G42">
        <v>1</v>
      </c>
      <c r="H42">
        <v>2</v>
      </c>
      <c r="I42" t="s">
        <v>823</v>
      </c>
      <c r="J42" t="s">
        <v>824</v>
      </c>
      <c r="K42" t="s">
        <v>825</v>
      </c>
      <c r="L42">
        <v>1368</v>
      </c>
      <c r="N42">
        <v>1011</v>
      </c>
      <c r="O42" t="s">
        <v>745</v>
      </c>
      <c r="P42" t="s">
        <v>745</v>
      </c>
      <c r="Q42">
        <v>1</v>
      </c>
      <c r="W42">
        <v>0</v>
      </c>
      <c r="X42">
        <v>-1277097320</v>
      </c>
      <c r="Y42">
        <f t="shared" si="21"/>
        <v>61.264812499999998</v>
      </c>
      <c r="AA42">
        <v>0</v>
      </c>
      <c r="AB42">
        <v>123.43</v>
      </c>
      <c r="AC42">
        <v>0</v>
      </c>
      <c r="AD42">
        <v>0</v>
      </c>
      <c r="AE42">
        <v>0</v>
      </c>
      <c r="AF42">
        <v>8.68</v>
      </c>
      <c r="AG42">
        <v>0</v>
      </c>
      <c r="AH42">
        <v>0</v>
      </c>
      <c r="AI42">
        <v>1</v>
      </c>
      <c r="AJ42">
        <v>14.22</v>
      </c>
      <c r="AK42">
        <v>48.96</v>
      </c>
      <c r="AL42">
        <v>1</v>
      </c>
      <c r="AM42">
        <v>4</v>
      </c>
      <c r="AN42">
        <v>0</v>
      </c>
      <c r="AO42">
        <v>1</v>
      </c>
      <c r="AP42">
        <v>1</v>
      </c>
      <c r="AQ42">
        <v>0</v>
      </c>
      <c r="AR42">
        <v>0</v>
      </c>
      <c r="AS42" t="s">
        <v>3</v>
      </c>
      <c r="AT42">
        <v>92.65</v>
      </c>
      <c r="AU42" t="s">
        <v>43</v>
      </c>
      <c r="AV42">
        <v>0</v>
      </c>
      <c r="AW42">
        <v>2</v>
      </c>
      <c r="AX42">
        <v>60078195</v>
      </c>
      <c r="AY42">
        <v>1</v>
      </c>
      <c r="AZ42">
        <v>0</v>
      </c>
      <c r="BA42">
        <v>42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X42">
        <f>ROUND(Y42*Source!I29,9)</f>
        <v>0.73517774999999996</v>
      </c>
      <c r="CY42">
        <f>AB42</f>
        <v>123.43</v>
      </c>
      <c r="CZ42">
        <f>AF42</f>
        <v>8.68</v>
      </c>
      <c r="DA42">
        <f>AJ42</f>
        <v>14.22</v>
      </c>
      <c r="DB42">
        <f>ROUND((((ROUND(AT42*CZ42,2)*1.15)*1.15)*0.5),2)</f>
        <v>531.78</v>
      </c>
      <c r="DC42">
        <f>ROUND(((((ROUND(AT42*AG42,2)*1.15)*1.15)*0.5)*1.1),2)</f>
        <v>0</v>
      </c>
      <c r="DD42" t="s">
        <v>3</v>
      </c>
      <c r="DE42" t="s">
        <v>739</v>
      </c>
      <c r="DF42">
        <f>ROUND(ROUND(AE42,2)*CX42,2)</f>
        <v>0</v>
      </c>
      <c r="DG42">
        <f>ROUND(ROUND(AF42*AJ42,2)*CX42,2)</f>
        <v>90.74</v>
      </c>
      <c r="DH42">
        <f>ROUND((ROUND(AG42*AK42,2)*1.1)*CX42,2)</f>
        <v>0</v>
      </c>
      <c r="DI42">
        <f t="shared" si="22"/>
        <v>0</v>
      </c>
      <c r="DJ42">
        <f>DG42</f>
        <v>90.74</v>
      </c>
      <c r="DK42">
        <v>0</v>
      </c>
      <c r="DL42" t="s">
        <v>3</v>
      </c>
      <c r="DM42">
        <v>0</v>
      </c>
      <c r="DN42" t="s">
        <v>3</v>
      </c>
      <c r="DO42">
        <v>0</v>
      </c>
    </row>
    <row r="43" spans="1:119" x14ac:dyDescent="0.2">
      <c r="A43">
        <f>ROW(Source!A29)</f>
        <v>29</v>
      </c>
      <c r="B43">
        <v>60075934</v>
      </c>
      <c r="C43">
        <v>60078175</v>
      </c>
      <c r="D43">
        <v>48168484</v>
      </c>
      <c r="E43">
        <v>1</v>
      </c>
      <c r="F43">
        <v>1</v>
      </c>
      <c r="G43">
        <v>1</v>
      </c>
      <c r="H43">
        <v>3</v>
      </c>
      <c r="I43" t="s">
        <v>223</v>
      </c>
      <c r="J43" t="s">
        <v>226</v>
      </c>
      <c r="K43" t="s">
        <v>761</v>
      </c>
      <c r="L43">
        <v>1339</v>
      </c>
      <c r="N43">
        <v>1007</v>
      </c>
      <c r="O43" t="s">
        <v>91</v>
      </c>
      <c r="P43" t="s">
        <v>91</v>
      </c>
      <c r="Q43">
        <v>1</v>
      </c>
      <c r="W43">
        <v>0</v>
      </c>
      <c r="X43">
        <v>1597319531</v>
      </c>
      <c r="Y43">
        <f t="shared" ref="Y43:Y48" si="23">(AT43*0)</f>
        <v>0</v>
      </c>
      <c r="AA43">
        <v>84.03</v>
      </c>
      <c r="AB43">
        <v>0</v>
      </c>
      <c r="AC43">
        <v>0</v>
      </c>
      <c r="AD43">
        <v>0</v>
      </c>
      <c r="AE43">
        <v>8.7899999999999991</v>
      </c>
      <c r="AF43">
        <v>0</v>
      </c>
      <c r="AG43">
        <v>0</v>
      </c>
      <c r="AH43">
        <v>0</v>
      </c>
      <c r="AI43">
        <v>9.56</v>
      </c>
      <c r="AJ43">
        <v>1</v>
      </c>
      <c r="AK43">
        <v>1</v>
      </c>
      <c r="AL43">
        <v>1</v>
      </c>
      <c r="AM43">
        <v>4</v>
      </c>
      <c r="AN43">
        <v>0</v>
      </c>
      <c r="AO43">
        <v>1</v>
      </c>
      <c r="AP43">
        <v>1</v>
      </c>
      <c r="AQ43">
        <v>0</v>
      </c>
      <c r="AR43">
        <v>0</v>
      </c>
      <c r="AS43" t="s">
        <v>3</v>
      </c>
      <c r="AT43">
        <v>20</v>
      </c>
      <c r="AU43" t="s">
        <v>18</v>
      </c>
      <c r="AV43">
        <v>0</v>
      </c>
      <c r="AW43">
        <v>2</v>
      </c>
      <c r="AX43">
        <v>60078196</v>
      </c>
      <c r="AY43">
        <v>1</v>
      </c>
      <c r="AZ43">
        <v>0</v>
      </c>
      <c r="BA43">
        <v>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X43">
        <f>ROUND(Y43*Source!I29,9)</f>
        <v>0</v>
      </c>
      <c r="CY43">
        <f t="shared" ref="CY43:CY48" si="24">AA43</f>
        <v>84.03</v>
      </c>
      <c r="CZ43">
        <f t="shared" ref="CZ43:CZ48" si="25">AE43</f>
        <v>8.7899999999999991</v>
      </c>
      <c r="DA43">
        <f t="shared" ref="DA43:DA48" si="26">AI43</f>
        <v>9.56</v>
      </c>
      <c r="DB43">
        <f t="shared" ref="DB43:DB48" si="27">ROUND((ROUND(AT43*CZ43,2)*0),2)</f>
        <v>0</v>
      </c>
      <c r="DC43">
        <f t="shared" ref="DC43:DC48" si="28">ROUND((ROUND(AT43*AG43,2)*0),2)</f>
        <v>0</v>
      </c>
      <c r="DD43" t="s">
        <v>3</v>
      </c>
      <c r="DE43" t="s">
        <v>3</v>
      </c>
      <c r="DF43">
        <f t="shared" ref="DF43:DF48" si="29">ROUND(ROUND(AE43*AI43,2)*CX43,2)</f>
        <v>0</v>
      </c>
      <c r="DG43">
        <f t="shared" ref="DG43:DG48" si="30">ROUND(ROUND(AF43,2)*CX43,2)</f>
        <v>0</v>
      </c>
      <c r="DH43">
        <f t="shared" ref="DH43:DH49" si="31">ROUND(ROUND(AG43,2)*CX43,2)</f>
        <v>0</v>
      </c>
      <c r="DI43">
        <f t="shared" si="22"/>
        <v>0</v>
      </c>
      <c r="DJ43">
        <f t="shared" ref="DJ43:DJ48" si="32">DF43</f>
        <v>0</v>
      </c>
      <c r="DK43">
        <v>0</v>
      </c>
      <c r="DL43" t="s">
        <v>3</v>
      </c>
      <c r="DM43">
        <v>0</v>
      </c>
      <c r="DN43" t="s">
        <v>3</v>
      </c>
      <c r="DO43">
        <v>0</v>
      </c>
    </row>
    <row r="44" spans="1:119" x14ac:dyDescent="0.2">
      <c r="A44">
        <f>ROW(Source!A29)</f>
        <v>29</v>
      </c>
      <c r="B44">
        <v>60075934</v>
      </c>
      <c r="C44">
        <v>60078175</v>
      </c>
      <c r="D44">
        <v>48168491</v>
      </c>
      <c r="E44">
        <v>1</v>
      </c>
      <c r="F44">
        <v>1</v>
      </c>
      <c r="G44">
        <v>1</v>
      </c>
      <c r="H44">
        <v>3</v>
      </c>
      <c r="I44" t="s">
        <v>229</v>
      </c>
      <c r="J44" t="s">
        <v>231</v>
      </c>
      <c r="K44" t="s">
        <v>762</v>
      </c>
      <c r="L44">
        <v>1346</v>
      </c>
      <c r="N44">
        <v>1009</v>
      </c>
      <c r="O44" t="s">
        <v>225</v>
      </c>
      <c r="P44" t="s">
        <v>225</v>
      </c>
      <c r="Q44">
        <v>1</v>
      </c>
      <c r="W44">
        <v>0</v>
      </c>
      <c r="X44">
        <v>-1411127917</v>
      </c>
      <c r="Y44">
        <f t="shared" si="23"/>
        <v>0</v>
      </c>
      <c r="AA44">
        <v>42.73</v>
      </c>
      <c r="AB44">
        <v>0</v>
      </c>
      <c r="AC44">
        <v>0</v>
      </c>
      <c r="AD44">
        <v>0</v>
      </c>
      <c r="AE44">
        <v>4.47</v>
      </c>
      <c r="AF44">
        <v>0</v>
      </c>
      <c r="AG44">
        <v>0</v>
      </c>
      <c r="AH44">
        <v>0</v>
      </c>
      <c r="AI44">
        <v>9.56</v>
      </c>
      <c r="AJ44">
        <v>1</v>
      </c>
      <c r="AK44">
        <v>1</v>
      </c>
      <c r="AL44">
        <v>1</v>
      </c>
      <c r="AM44">
        <v>4</v>
      </c>
      <c r="AN44">
        <v>0</v>
      </c>
      <c r="AO44">
        <v>1</v>
      </c>
      <c r="AP44">
        <v>1</v>
      </c>
      <c r="AQ44">
        <v>0</v>
      </c>
      <c r="AR44">
        <v>0</v>
      </c>
      <c r="AS44" t="s">
        <v>3</v>
      </c>
      <c r="AT44">
        <v>5</v>
      </c>
      <c r="AU44" t="s">
        <v>18</v>
      </c>
      <c r="AV44">
        <v>0</v>
      </c>
      <c r="AW44">
        <v>2</v>
      </c>
      <c r="AX44">
        <v>60078197</v>
      </c>
      <c r="AY44">
        <v>1</v>
      </c>
      <c r="AZ44">
        <v>0</v>
      </c>
      <c r="BA44">
        <v>44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X44">
        <f>ROUND(Y44*Source!I29,9)</f>
        <v>0</v>
      </c>
      <c r="CY44">
        <f t="shared" si="24"/>
        <v>42.73</v>
      </c>
      <c r="CZ44">
        <f t="shared" si="25"/>
        <v>4.47</v>
      </c>
      <c r="DA44">
        <f t="shared" si="26"/>
        <v>9.56</v>
      </c>
      <c r="DB44">
        <f t="shared" si="27"/>
        <v>0</v>
      </c>
      <c r="DC44">
        <f t="shared" si="28"/>
        <v>0</v>
      </c>
      <c r="DD44" t="s">
        <v>3</v>
      </c>
      <c r="DE44" t="s">
        <v>3</v>
      </c>
      <c r="DF44">
        <f t="shared" si="29"/>
        <v>0</v>
      </c>
      <c r="DG44">
        <f t="shared" si="30"/>
        <v>0</v>
      </c>
      <c r="DH44">
        <f t="shared" si="31"/>
        <v>0</v>
      </c>
      <c r="DI44">
        <f t="shared" si="22"/>
        <v>0</v>
      </c>
      <c r="DJ44">
        <f t="shared" si="32"/>
        <v>0</v>
      </c>
      <c r="DK44">
        <v>0</v>
      </c>
      <c r="DL44" t="s">
        <v>3</v>
      </c>
      <c r="DM44">
        <v>0</v>
      </c>
      <c r="DN44" t="s">
        <v>3</v>
      </c>
      <c r="DO44">
        <v>0</v>
      </c>
    </row>
    <row r="45" spans="1:119" x14ac:dyDescent="0.2">
      <c r="A45">
        <f>ROW(Source!A29)</f>
        <v>29</v>
      </c>
      <c r="B45">
        <v>60075934</v>
      </c>
      <c r="C45">
        <v>60078175</v>
      </c>
      <c r="D45">
        <v>48170066</v>
      </c>
      <c r="E45">
        <v>1</v>
      </c>
      <c r="F45">
        <v>1</v>
      </c>
      <c r="G45">
        <v>1</v>
      </c>
      <c r="H45">
        <v>3</v>
      </c>
      <c r="I45" t="s">
        <v>826</v>
      </c>
      <c r="J45" t="s">
        <v>827</v>
      </c>
      <c r="K45" t="s">
        <v>828</v>
      </c>
      <c r="L45">
        <v>1339</v>
      </c>
      <c r="N45">
        <v>1007</v>
      </c>
      <c r="O45" t="s">
        <v>91</v>
      </c>
      <c r="P45" t="s">
        <v>91</v>
      </c>
      <c r="Q45">
        <v>1</v>
      </c>
      <c r="W45">
        <v>0</v>
      </c>
      <c r="X45">
        <v>1490861376</v>
      </c>
      <c r="Y45">
        <f t="shared" si="23"/>
        <v>0</v>
      </c>
      <c r="AA45">
        <v>30.11</v>
      </c>
      <c r="AB45">
        <v>0</v>
      </c>
      <c r="AC45">
        <v>0</v>
      </c>
      <c r="AD45">
        <v>0</v>
      </c>
      <c r="AE45">
        <v>3.15</v>
      </c>
      <c r="AF45">
        <v>0</v>
      </c>
      <c r="AG45">
        <v>0</v>
      </c>
      <c r="AH45">
        <v>0</v>
      </c>
      <c r="AI45">
        <v>9.56</v>
      </c>
      <c r="AJ45">
        <v>1</v>
      </c>
      <c r="AK45">
        <v>1</v>
      </c>
      <c r="AL45">
        <v>1</v>
      </c>
      <c r="AM45">
        <v>4</v>
      </c>
      <c r="AN45">
        <v>0</v>
      </c>
      <c r="AO45">
        <v>1</v>
      </c>
      <c r="AP45">
        <v>1</v>
      </c>
      <c r="AQ45">
        <v>0</v>
      </c>
      <c r="AR45">
        <v>0</v>
      </c>
      <c r="AS45" t="s">
        <v>3</v>
      </c>
      <c r="AT45">
        <v>117</v>
      </c>
      <c r="AU45" t="s">
        <v>18</v>
      </c>
      <c r="AV45">
        <v>0</v>
      </c>
      <c r="AW45">
        <v>2</v>
      </c>
      <c r="AX45">
        <v>60078198</v>
      </c>
      <c r="AY45">
        <v>1</v>
      </c>
      <c r="AZ45">
        <v>0</v>
      </c>
      <c r="BA45">
        <v>45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X45">
        <f>ROUND(Y45*Source!I29,9)</f>
        <v>0</v>
      </c>
      <c r="CY45">
        <f t="shared" si="24"/>
        <v>30.11</v>
      </c>
      <c r="CZ45">
        <f t="shared" si="25"/>
        <v>3.15</v>
      </c>
      <c r="DA45">
        <f t="shared" si="26"/>
        <v>9.56</v>
      </c>
      <c r="DB45">
        <f t="shared" si="27"/>
        <v>0</v>
      </c>
      <c r="DC45">
        <f t="shared" si="28"/>
        <v>0</v>
      </c>
      <c r="DD45" t="s">
        <v>3</v>
      </c>
      <c r="DE45" t="s">
        <v>3</v>
      </c>
      <c r="DF45">
        <f t="shared" si="29"/>
        <v>0</v>
      </c>
      <c r="DG45">
        <f t="shared" si="30"/>
        <v>0</v>
      </c>
      <c r="DH45">
        <f t="shared" si="31"/>
        <v>0</v>
      </c>
      <c r="DI45">
        <f t="shared" si="22"/>
        <v>0</v>
      </c>
      <c r="DJ45">
        <f t="shared" si="32"/>
        <v>0</v>
      </c>
      <c r="DK45">
        <v>0</v>
      </c>
      <c r="DL45" t="s">
        <v>3</v>
      </c>
      <c r="DM45">
        <v>0</v>
      </c>
      <c r="DN45" t="s">
        <v>3</v>
      </c>
      <c r="DO45">
        <v>0</v>
      </c>
    </row>
    <row r="46" spans="1:119" x14ac:dyDescent="0.2">
      <c r="A46">
        <f>ROW(Source!A29)</f>
        <v>29</v>
      </c>
      <c r="B46">
        <v>60075934</v>
      </c>
      <c r="C46">
        <v>60078175</v>
      </c>
      <c r="D46">
        <v>48171516</v>
      </c>
      <c r="E46">
        <v>1</v>
      </c>
      <c r="F46">
        <v>1</v>
      </c>
      <c r="G46">
        <v>1</v>
      </c>
      <c r="H46">
        <v>3</v>
      </c>
      <c r="I46" t="s">
        <v>829</v>
      </c>
      <c r="J46" t="s">
        <v>830</v>
      </c>
      <c r="K46" t="s">
        <v>831</v>
      </c>
      <c r="L46">
        <v>1348</v>
      </c>
      <c r="N46">
        <v>1009</v>
      </c>
      <c r="O46" t="s">
        <v>15</v>
      </c>
      <c r="P46" t="s">
        <v>15</v>
      </c>
      <c r="Q46">
        <v>1000</v>
      </c>
      <c r="W46">
        <v>0</v>
      </c>
      <c r="X46">
        <v>-1570597375</v>
      </c>
      <c r="Y46">
        <f t="shared" si="23"/>
        <v>0</v>
      </c>
      <c r="AA46">
        <v>126624.59</v>
      </c>
      <c r="AB46">
        <v>0</v>
      </c>
      <c r="AC46">
        <v>0</v>
      </c>
      <c r="AD46">
        <v>0</v>
      </c>
      <c r="AE46">
        <v>13245.25</v>
      </c>
      <c r="AF46">
        <v>0</v>
      </c>
      <c r="AG46">
        <v>0</v>
      </c>
      <c r="AH46">
        <v>0</v>
      </c>
      <c r="AI46">
        <v>9.56</v>
      </c>
      <c r="AJ46">
        <v>1</v>
      </c>
      <c r="AK46">
        <v>1</v>
      </c>
      <c r="AL46">
        <v>1</v>
      </c>
      <c r="AM46">
        <v>4</v>
      </c>
      <c r="AN46">
        <v>0</v>
      </c>
      <c r="AO46">
        <v>1</v>
      </c>
      <c r="AP46">
        <v>1</v>
      </c>
      <c r="AQ46">
        <v>0</v>
      </c>
      <c r="AR46">
        <v>0</v>
      </c>
      <c r="AS46" t="s">
        <v>3</v>
      </c>
      <c r="AT46">
        <v>0.16</v>
      </c>
      <c r="AU46" t="s">
        <v>18</v>
      </c>
      <c r="AV46">
        <v>0</v>
      </c>
      <c r="AW46">
        <v>2</v>
      </c>
      <c r="AX46">
        <v>60078199</v>
      </c>
      <c r="AY46">
        <v>1</v>
      </c>
      <c r="AZ46">
        <v>0</v>
      </c>
      <c r="BA46">
        <v>46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X46">
        <f>ROUND(Y46*Source!I29,9)</f>
        <v>0</v>
      </c>
      <c r="CY46">
        <f t="shared" si="24"/>
        <v>126624.59</v>
      </c>
      <c r="CZ46">
        <f t="shared" si="25"/>
        <v>13245.25</v>
      </c>
      <c r="DA46">
        <f t="shared" si="26"/>
        <v>9.56</v>
      </c>
      <c r="DB46">
        <f t="shared" si="27"/>
        <v>0</v>
      </c>
      <c r="DC46">
        <f t="shared" si="28"/>
        <v>0</v>
      </c>
      <c r="DD46" t="s">
        <v>3</v>
      </c>
      <c r="DE46" t="s">
        <v>3</v>
      </c>
      <c r="DF46">
        <f t="shared" si="29"/>
        <v>0</v>
      </c>
      <c r="DG46">
        <f t="shared" si="30"/>
        <v>0</v>
      </c>
      <c r="DH46">
        <f t="shared" si="31"/>
        <v>0</v>
      </c>
      <c r="DI46">
        <f t="shared" si="22"/>
        <v>0</v>
      </c>
      <c r="DJ46">
        <f t="shared" si="32"/>
        <v>0</v>
      </c>
      <c r="DK46">
        <v>0</v>
      </c>
      <c r="DL46" t="s">
        <v>3</v>
      </c>
      <c r="DM46">
        <v>0</v>
      </c>
      <c r="DN46" t="s">
        <v>3</v>
      </c>
      <c r="DO46">
        <v>0</v>
      </c>
    </row>
    <row r="47" spans="1:119" x14ac:dyDescent="0.2">
      <c r="A47">
        <f>ROW(Source!A29)</f>
        <v>29</v>
      </c>
      <c r="B47">
        <v>60075934</v>
      </c>
      <c r="C47">
        <v>60078175</v>
      </c>
      <c r="D47">
        <v>48164600</v>
      </c>
      <c r="E47">
        <v>21</v>
      </c>
      <c r="F47">
        <v>1</v>
      </c>
      <c r="G47">
        <v>1</v>
      </c>
      <c r="H47">
        <v>3</v>
      </c>
      <c r="I47" t="s">
        <v>832</v>
      </c>
      <c r="J47" t="s">
        <v>3</v>
      </c>
      <c r="K47" t="s">
        <v>833</v>
      </c>
      <c r="L47">
        <v>1346</v>
      </c>
      <c r="N47">
        <v>1009</v>
      </c>
      <c r="O47" t="s">
        <v>225</v>
      </c>
      <c r="P47" t="s">
        <v>225</v>
      </c>
      <c r="Q47">
        <v>1</v>
      </c>
      <c r="W47">
        <v>0</v>
      </c>
      <c r="X47">
        <v>-1306236574</v>
      </c>
      <c r="Y47">
        <f t="shared" si="23"/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9.56</v>
      </c>
      <c r="AJ47">
        <v>1</v>
      </c>
      <c r="AK47">
        <v>1</v>
      </c>
      <c r="AL47">
        <v>1</v>
      </c>
      <c r="AM47">
        <v>4</v>
      </c>
      <c r="AN47">
        <v>0</v>
      </c>
      <c r="AO47">
        <v>0</v>
      </c>
      <c r="AP47">
        <v>1</v>
      </c>
      <c r="AQ47">
        <v>0</v>
      </c>
      <c r="AR47">
        <v>0</v>
      </c>
      <c r="AS47" t="s">
        <v>3</v>
      </c>
      <c r="AT47">
        <v>25000</v>
      </c>
      <c r="AU47" t="s">
        <v>18</v>
      </c>
      <c r="AV47">
        <v>0</v>
      </c>
      <c r="AW47">
        <v>2</v>
      </c>
      <c r="AX47">
        <v>60078200</v>
      </c>
      <c r="AY47">
        <v>1</v>
      </c>
      <c r="AZ47">
        <v>0</v>
      </c>
      <c r="BA47">
        <v>47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X47">
        <f>ROUND(Y47*Source!I29,9)</f>
        <v>0</v>
      </c>
      <c r="CY47">
        <f t="shared" si="24"/>
        <v>0</v>
      </c>
      <c r="CZ47">
        <f t="shared" si="25"/>
        <v>0</v>
      </c>
      <c r="DA47">
        <f t="shared" si="26"/>
        <v>9.56</v>
      </c>
      <c r="DB47">
        <f t="shared" si="27"/>
        <v>0</v>
      </c>
      <c r="DC47">
        <f t="shared" si="28"/>
        <v>0</v>
      </c>
      <c r="DD47" t="s">
        <v>3</v>
      </c>
      <c r="DE47" t="s">
        <v>3</v>
      </c>
      <c r="DF47">
        <f t="shared" si="29"/>
        <v>0</v>
      </c>
      <c r="DG47">
        <f t="shared" si="30"/>
        <v>0</v>
      </c>
      <c r="DH47">
        <f t="shared" si="31"/>
        <v>0</v>
      </c>
      <c r="DI47">
        <f t="shared" si="22"/>
        <v>0</v>
      </c>
      <c r="DJ47">
        <f t="shared" si="32"/>
        <v>0</v>
      </c>
      <c r="DK47">
        <v>0</v>
      </c>
      <c r="DL47" t="s">
        <v>3</v>
      </c>
      <c r="DM47">
        <v>0</v>
      </c>
      <c r="DN47" t="s">
        <v>3</v>
      </c>
      <c r="DO47">
        <v>0</v>
      </c>
    </row>
    <row r="48" spans="1:119" x14ac:dyDescent="0.2">
      <c r="A48">
        <f>ROW(Source!A29)</f>
        <v>29</v>
      </c>
      <c r="B48">
        <v>60075934</v>
      </c>
      <c r="C48">
        <v>60078175</v>
      </c>
      <c r="D48">
        <v>48164599</v>
      </c>
      <c r="E48">
        <v>21</v>
      </c>
      <c r="F48">
        <v>1</v>
      </c>
      <c r="G48">
        <v>1</v>
      </c>
      <c r="H48">
        <v>3</v>
      </c>
      <c r="I48" t="s">
        <v>834</v>
      </c>
      <c r="J48" t="s">
        <v>3</v>
      </c>
      <c r="K48" t="s">
        <v>835</v>
      </c>
      <c r="L48">
        <v>1374</v>
      </c>
      <c r="N48">
        <v>1013</v>
      </c>
      <c r="O48" t="s">
        <v>836</v>
      </c>
      <c r="P48" t="s">
        <v>836</v>
      </c>
      <c r="Q48">
        <v>1</v>
      </c>
      <c r="W48">
        <v>0</v>
      </c>
      <c r="X48">
        <v>-1731369543</v>
      </c>
      <c r="Y48">
        <f t="shared" si="23"/>
        <v>0</v>
      </c>
      <c r="AA48">
        <v>9.56</v>
      </c>
      <c r="AB48">
        <v>0</v>
      </c>
      <c r="AC48">
        <v>0</v>
      </c>
      <c r="AD48">
        <v>0</v>
      </c>
      <c r="AE48">
        <v>1</v>
      </c>
      <c r="AF48">
        <v>0</v>
      </c>
      <c r="AG48">
        <v>0</v>
      </c>
      <c r="AH48">
        <v>0</v>
      </c>
      <c r="AI48">
        <v>9.56</v>
      </c>
      <c r="AJ48">
        <v>1</v>
      </c>
      <c r="AK48">
        <v>1</v>
      </c>
      <c r="AL48">
        <v>1</v>
      </c>
      <c r="AM48">
        <v>4</v>
      </c>
      <c r="AN48">
        <v>0</v>
      </c>
      <c r="AO48">
        <v>1</v>
      </c>
      <c r="AP48">
        <v>1</v>
      </c>
      <c r="AQ48">
        <v>0</v>
      </c>
      <c r="AR48">
        <v>0</v>
      </c>
      <c r="AS48" t="s">
        <v>3</v>
      </c>
      <c r="AT48">
        <v>65.11</v>
      </c>
      <c r="AU48" t="s">
        <v>18</v>
      </c>
      <c r="AV48">
        <v>0</v>
      </c>
      <c r="AW48">
        <v>2</v>
      </c>
      <c r="AX48">
        <v>60078201</v>
      </c>
      <c r="AY48">
        <v>1</v>
      </c>
      <c r="AZ48">
        <v>0</v>
      </c>
      <c r="BA48">
        <v>48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X48">
        <f>ROUND(Y48*Source!I29,9)</f>
        <v>0</v>
      </c>
      <c r="CY48">
        <f t="shared" si="24"/>
        <v>9.56</v>
      </c>
      <c r="CZ48">
        <f t="shared" si="25"/>
        <v>1</v>
      </c>
      <c r="DA48">
        <f t="shared" si="26"/>
        <v>9.56</v>
      </c>
      <c r="DB48">
        <f t="shared" si="27"/>
        <v>0</v>
      </c>
      <c r="DC48">
        <f t="shared" si="28"/>
        <v>0</v>
      </c>
      <c r="DD48" t="s">
        <v>3</v>
      </c>
      <c r="DE48" t="s">
        <v>3</v>
      </c>
      <c r="DF48">
        <f t="shared" si="29"/>
        <v>0</v>
      </c>
      <c r="DG48">
        <f t="shared" si="30"/>
        <v>0</v>
      </c>
      <c r="DH48">
        <f t="shared" si="31"/>
        <v>0</v>
      </c>
      <c r="DI48">
        <f t="shared" si="22"/>
        <v>0</v>
      </c>
      <c r="DJ48">
        <f t="shared" si="32"/>
        <v>0</v>
      </c>
      <c r="DK48">
        <v>0</v>
      </c>
      <c r="DL48" t="s">
        <v>3</v>
      </c>
      <c r="DM48">
        <v>0</v>
      </c>
      <c r="DN48" t="s">
        <v>3</v>
      </c>
      <c r="DO48">
        <v>0</v>
      </c>
    </row>
    <row r="49" spans="1:119" x14ac:dyDescent="0.2">
      <c r="A49">
        <f>ROW(Source!A30)</f>
        <v>30</v>
      </c>
      <c r="B49">
        <v>60075934</v>
      </c>
      <c r="C49">
        <v>60081478</v>
      </c>
      <c r="D49">
        <v>48164233</v>
      </c>
      <c r="E49">
        <v>1</v>
      </c>
      <c r="F49">
        <v>1</v>
      </c>
      <c r="G49">
        <v>1</v>
      </c>
      <c r="H49">
        <v>1</v>
      </c>
      <c r="I49" t="s">
        <v>812</v>
      </c>
      <c r="J49" t="s">
        <v>3</v>
      </c>
      <c r="K49" t="s">
        <v>813</v>
      </c>
      <c r="L49">
        <v>1191</v>
      </c>
      <c r="N49">
        <v>1013</v>
      </c>
      <c r="O49" t="s">
        <v>738</v>
      </c>
      <c r="P49" t="s">
        <v>738</v>
      </c>
      <c r="Q49">
        <v>1</v>
      </c>
      <c r="W49">
        <v>0</v>
      </c>
      <c r="X49">
        <v>-1853062777</v>
      </c>
      <c r="Y49">
        <f t="shared" ref="Y49:Y55" si="33">(((AT49*1.15)*1.15)*0.5)</f>
        <v>250.61374999999995</v>
      </c>
      <c r="AA49">
        <v>0</v>
      </c>
      <c r="AB49">
        <v>0</v>
      </c>
      <c r="AC49">
        <v>0</v>
      </c>
      <c r="AD49">
        <v>420.57</v>
      </c>
      <c r="AE49">
        <v>0</v>
      </c>
      <c r="AF49">
        <v>0</v>
      </c>
      <c r="AG49">
        <v>0</v>
      </c>
      <c r="AH49">
        <v>8.59</v>
      </c>
      <c r="AI49">
        <v>1</v>
      </c>
      <c r="AJ49">
        <v>1</v>
      </c>
      <c r="AK49">
        <v>1</v>
      </c>
      <c r="AL49">
        <v>48.96</v>
      </c>
      <c r="AM49">
        <v>4</v>
      </c>
      <c r="AN49">
        <v>0</v>
      </c>
      <c r="AO49">
        <v>1</v>
      </c>
      <c r="AP49">
        <v>1</v>
      </c>
      <c r="AQ49">
        <v>0</v>
      </c>
      <c r="AR49">
        <v>0</v>
      </c>
      <c r="AS49" t="s">
        <v>3</v>
      </c>
      <c r="AT49">
        <v>379</v>
      </c>
      <c r="AU49" t="s">
        <v>43</v>
      </c>
      <c r="AV49">
        <v>1</v>
      </c>
      <c r="AW49">
        <v>2</v>
      </c>
      <c r="AX49">
        <v>60081492</v>
      </c>
      <c r="AY49">
        <v>1</v>
      </c>
      <c r="AZ49">
        <v>0</v>
      </c>
      <c r="BA49">
        <v>49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X49">
        <f>ROUND(Y49*Source!I30,9)</f>
        <v>3.0073650000000001</v>
      </c>
      <c r="CY49">
        <f>AD49</f>
        <v>420.57</v>
      </c>
      <c r="CZ49">
        <f>AH49</f>
        <v>8.59</v>
      </c>
      <c r="DA49">
        <f>AL49</f>
        <v>48.96</v>
      </c>
      <c r="DB49">
        <f>ROUND(((((ROUND(AT49*CZ49,2)*1.15)*1.15)*0.5)*1.1),2)</f>
        <v>2368.0500000000002</v>
      </c>
      <c r="DC49">
        <f>ROUND((((ROUND(AT49*AG49,2)*1.15)*1.15)*0.5),2)</f>
        <v>0</v>
      </c>
      <c r="DD49" t="s">
        <v>739</v>
      </c>
      <c r="DE49" t="s">
        <v>3</v>
      </c>
      <c r="DF49">
        <f>ROUND((ROUND(AE49,2)*1.1)*CX49,2)</f>
        <v>0</v>
      </c>
      <c r="DG49">
        <f>ROUND((ROUND(AF49,2)*1.1)*CX49,2)</f>
        <v>0</v>
      </c>
      <c r="DH49">
        <f t="shared" si="31"/>
        <v>0</v>
      </c>
      <c r="DI49">
        <f>ROUND((ROUND(AH49*AL49,2)*1.1)*CX49,2)</f>
        <v>1391.29</v>
      </c>
      <c r="DJ49">
        <f>DI49</f>
        <v>1391.29</v>
      </c>
      <c r="DK49">
        <v>0</v>
      </c>
      <c r="DL49" t="s">
        <v>3</v>
      </c>
      <c r="DM49">
        <v>0</v>
      </c>
      <c r="DN49" t="s">
        <v>3</v>
      </c>
      <c r="DO49">
        <v>0</v>
      </c>
    </row>
    <row r="50" spans="1:119" x14ac:dyDescent="0.2">
      <c r="A50">
        <f>ROW(Source!A30)</f>
        <v>30</v>
      </c>
      <c r="B50">
        <v>60075934</v>
      </c>
      <c r="C50">
        <v>60081478</v>
      </c>
      <c r="D50">
        <v>48164207</v>
      </c>
      <c r="E50">
        <v>1</v>
      </c>
      <c r="F50">
        <v>1</v>
      </c>
      <c r="G50">
        <v>1</v>
      </c>
      <c r="H50">
        <v>1</v>
      </c>
      <c r="I50" t="s">
        <v>740</v>
      </c>
      <c r="J50" t="s">
        <v>3</v>
      </c>
      <c r="K50" t="s">
        <v>741</v>
      </c>
      <c r="L50">
        <v>1191</v>
      </c>
      <c r="N50">
        <v>1013</v>
      </c>
      <c r="O50" t="s">
        <v>738</v>
      </c>
      <c r="P50" t="s">
        <v>738</v>
      </c>
      <c r="Q50">
        <v>1</v>
      </c>
      <c r="W50">
        <v>0</v>
      </c>
      <c r="X50">
        <v>-383101862</v>
      </c>
      <c r="Y50">
        <f t="shared" si="33"/>
        <v>27.183987499999997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1</v>
      </c>
      <c r="AJ50">
        <v>1</v>
      </c>
      <c r="AK50">
        <v>48.96</v>
      </c>
      <c r="AL50">
        <v>1</v>
      </c>
      <c r="AM50">
        <v>4</v>
      </c>
      <c r="AN50">
        <v>0</v>
      </c>
      <c r="AO50">
        <v>1</v>
      </c>
      <c r="AP50">
        <v>1</v>
      </c>
      <c r="AQ50">
        <v>0</v>
      </c>
      <c r="AR50">
        <v>0</v>
      </c>
      <c r="AS50" t="s">
        <v>3</v>
      </c>
      <c r="AT50">
        <v>41.11</v>
      </c>
      <c r="AU50" t="s">
        <v>43</v>
      </c>
      <c r="AV50">
        <v>2</v>
      </c>
      <c r="AW50">
        <v>2</v>
      </c>
      <c r="AX50">
        <v>60081493</v>
      </c>
      <c r="AY50">
        <v>1</v>
      </c>
      <c r="AZ50">
        <v>0</v>
      </c>
      <c r="BA50">
        <v>50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X50">
        <f>ROUND(Y50*Source!I30,9)</f>
        <v>0.32620785000000002</v>
      </c>
      <c r="CY50">
        <f>AD50</f>
        <v>0</v>
      </c>
      <c r="CZ50">
        <f>AH50</f>
        <v>0</v>
      </c>
      <c r="DA50">
        <f>AL50</f>
        <v>1</v>
      </c>
      <c r="DB50">
        <f>ROUND(((((ROUND(AT50*CZ50,2)*1.15)*1.15)*0.5)*1.1),2)</f>
        <v>0</v>
      </c>
      <c r="DC50">
        <f>ROUND((((ROUND(AT50*AG50,2)*1.15)*1.15)*0.5),2)</f>
        <v>0</v>
      </c>
      <c r="DD50" t="s">
        <v>739</v>
      </c>
      <c r="DE50" t="s">
        <v>3</v>
      </c>
      <c r="DF50">
        <f>ROUND((ROUND(AE50,2)*1.1)*CX50,2)</f>
        <v>0</v>
      </c>
      <c r="DG50">
        <f>ROUND((ROUND(AF50,2)*1.1)*CX50,2)</f>
        <v>0</v>
      </c>
      <c r="DH50">
        <f>ROUND(ROUND(AG50*AK50,2)*CX50,2)</f>
        <v>0</v>
      </c>
      <c r="DI50">
        <f>ROUND((ROUND(AH50,2)*1.1)*CX50,2)</f>
        <v>0</v>
      </c>
      <c r="DJ50">
        <f>DI50</f>
        <v>0</v>
      </c>
      <c r="DK50">
        <v>0</v>
      </c>
      <c r="DL50" t="s">
        <v>3</v>
      </c>
      <c r="DM50">
        <v>0</v>
      </c>
      <c r="DN50" t="s">
        <v>3</v>
      </c>
      <c r="DO50">
        <v>0</v>
      </c>
    </row>
    <row r="51" spans="1:119" x14ac:dyDescent="0.2">
      <c r="A51">
        <f>ROW(Source!A30)</f>
        <v>30</v>
      </c>
      <c r="B51">
        <v>60075934</v>
      </c>
      <c r="C51">
        <v>60081478</v>
      </c>
      <c r="D51">
        <v>48244557</v>
      </c>
      <c r="E51">
        <v>1</v>
      </c>
      <c r="F51">
        <v>1</v>
      </c>
      <c r="G51">
        <v>1</v>
      </c>
      <c r="H51">
        <v>2</v>
      </c>
      <c r="I51" t="s">
        <v>746</v>
      </c>
      <c r="J51" t="s">
        <v>747</v>
      </c>
      <c r="K51" t="s">
        <v>748</v>
      </c>
      <c r="L51">
        <v>1368</v>
      </c>
      <c r="N51">
        <v>1011</v>
      </c>
      <c r="O51" t="s">
        <v>745</v>
      </c>
      <c r="P51" t="s">
        <v>745</v>
      </c>
      <c r="Q51">
        <v>1</v>
      </c>
      <c r="W51">
        <v>0</v>
      </c>
      <c r="X51">
        <v>903590057</v>
      </c>
      <c r="Y51">
        <f t="shared" si="33"/>
        <v>16.220462499999996</v>
      </c>
      <c r="AA51">
        <v>0</v>
      </c>
      <c r="AB51">
        <v>1603.59</v>
      </c>
      <c r="AC51">
        <v>579.69000000000005</v>
      </c>
      <c r="AD51">
        <v>0</v>
      </c>
      <c r="AE51">
        <v>0</v>
      </c>
      <c r="AF51">
        <v>112.77</v>
      </c>
      <c r="AG51">
        <v>11.84</v>
      </c>
      <c r="AH51">
        <v>0</v>
      </c>
      <c r="AI51">
        <v>1</v>
      </c>
      <c r="AJ51">
        <v>14.22</v>
      </c>
      <c r="AK51">
        <v>48.96</v>
      </c>
      <c r="AL51">
        <v>1</v>
      </c>
      <c r="AM51">
        <v>4</v>
      </c>
      <c r="AN51">
        <v>0</v>
      </c>
      <c r="AO51">
        <v>1</v>
      </c>
      <c r="AP51">
        <v>1</v>
      </c>
      <c r="AQ51">
        <v>0</v>
      </c>
      <c r="AR51">
        <v>0</v>
      </c>
      <c r="AS51" t="s">
        <v>3</v>
      </c>
      <c r="AT51">
        <v>24.53</v>
      </c>
      <c r="AU51" t="s">
        <v>43</v>
      </c>
      <c r="AV51">
        <v>0</v>
      </c>
      <c r="AW51">
        <v>2</v>
      </c>
      <c r="AX51">
        <v>60081494</v>
      </c>
      <c r="AY51">
        <v>1</v>
      </c>
      <c r="AZ51">
        <v>0</v>
      </c>
      <c r="BA51">
        <v>51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X51">
        <f>ROUND(Y51*Source!I30,9)</f>
        <v>0.19464555</v>
      </c>
      <c r="CY51">
        <f>AB51</f>
        <v>1603.59</v>
      </c>
      <c r="CZ51">
        <f>AF51</f>
        <v>112.77</v>
      </c>
      <c r="DA51">
        <f>AJ51</f>
        <v>14.22</v>
      </c>
      <c r="DB51">
        <f>ROUND((((ROUND(AT51*CZ51,2)*1.15)*1.15)*0.5),2)</f>
        <v>1829.18</v>
      </c>
      <c r="DC51">
        <f>ROUND(((((ROUND(AT51*AG51,2)*1.15)*1.15)*0.5)*1.1),2)</f>
        <v>211.26</v>
      </c>
      <c r="DD51" t="s">
        <v>3</v>
      </c>
      <c r="DE51" t="s">
        <v>739</v>
      </c>
      <c r="DF51">
        <f>ROUND(ROUND(AE51,2)*CX51,2)</f>
        <v>0</v>
      </c>
      <c r="DG51">
        <f>ROUND(ROUND(AF51*AJ51,2)*CX51,2)</f>
        <v>312.13</v>
      </c>
      <c r="DH51">
        <f>ROUND((ROUND(AG51*AK51,2)*1.1)*CX51,2)</f>
        <v>124.12</v>
      </c>
      <c r="DI51">
        <f t="shared" ref="DI51:DI61" si="34">ROUND(ROUND(AH51,2)*CX51,2)</f>
        <v>0</v>
      </c>
      <c r="DJ51">
        <f>DG51</f>
        <v>312.13</v>
      </c>
      <c r="DK51">
        <v>0</v>
      </c>
      <c r="DL51" t="s">
        <v>3</v>
      </c>
      <c r="DM51">
        <v>0</v>
      </c>
      <c r="DN51" t="s">
        <v>3</v>
      </c>
      <c r="DO51">
        <v>0</v>
      </c>
    </row>
    <row r="52" spans="1:119" x14ac:dyDescent="0.2">
      <c r="A52">
        <f>ROW(Source!A30)</f>
        <v>30</v>
      </c>
      <c r="B52">
        <v>60075934</v>
      </c>
      <c r="C52">
        <v>60081478</v>
      </c>
      <c r="D52">
        <v>48245294</v>
      </c>
      <c r="E52">
        <v>1</v>
      </c>
      <c r="F52">
        <v>1</v>
      </c>
      <c r="G52">
        <v>1</v>
      </c>
      <c r="H52">
        <v>2</v>
      </c>
      <c r="I52" t="s">
        <v>814</v>
      </c>
      <c r="J52" t="s">
        <v>815</v>
      </c>
      <c r="K52" t="s">
        <v>816</v>
      </c>
      <c r="L52">
        <v>1368</v>
      </c>
      <c r="N52">
        <v>1011</v>
      </c>
      <c r="O52" t="s">
        <v>745</v>
      </c>
      <c r="P52" t="s">
        <v>745</v>
      </c>
      <c r="Q52">
        <v>1</v>
      </c>
      <c r="W52">
        <v>0</v>
      </c>
      <c r="X52">
        <v>1511014073</v>
      </c>
      <c r="Y52">
        <f t="shared" si="33"/>
        <v>8.4375499999999999</v>
      </c>
      <c r="AA52">
        <v>0</v>
      </c>
      <c r="AB52">
        <v>4244.3900000000003</v>
      </c>
      <c r="AC52">
        <v>495.96</v>
      </c>
      <c r="AD52">
        <v>0</v>
      </c>
      <c r="AE52">
        <v>0</v>
      </c>
      <c r="AF52">
        <v>298.48</v>
      </c>
      <c r="AG52">
        <v>10.130000000000001</v>
      </c>
      <c r="AH52">
        <v>0</v>
      </c>
      <c r="AI52">
        <v>1</v>
      </c>
      <c r="AJ52">
        <v>14.22</v>
      </c>
      <c r="AK52">
        <v>48.96</v>
      </c>
      <c r="AL52">
        <v>1</v>
      </c>
      <c r="AM52">
        <v>4</v>
      </c>
      <c r="AN52">
        <v>0</v>
      </c>
      <c r="AO52">
        <v>1</v>
      </c>
      <c r="AP52">
        <v>1</v>
      </c>
      <c r="AQ52">
        <v>0</v>
      </c>
      <c r="AR52">
        <v>0</v>
      </c>
      <c r="AS52" t="s">
        <v>3</v>
      </c>
      <c r="AT52">
        <v>12.76</v>
      </c>
      <c r="AU52" t="s">
        <v>43</v>
      </c>
      <c r="AV52">
        <v>0</v>
      </c>
      <c r="AW52">
        <v>2</v>
      </c>
      <c r="AX52">
        <v>60081495</v>
      </c>
      <c r="AY52">
        <v>1</v>
      </c>
      <c r="AZ52">
        <v>0</v>
      </c>
      <c r="BA52">
        <v>52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X52">
        <f>ROUND(Y52*Source!I30,9)</f>
        <v>0.1012506</v>
      </c>
      <c r="CY52">
        <f>AB52</f>
        <v>4244.3900000000003</v>
      </c>
      <c r="CZ52">
        <f>AF52</f>
        <v>298.48</v>
      </c>
      <c r="DA52">
        <f>AJ52</f>
        <v>14.22</v>
      </c>
      <c r="DB52">
        <f>ROUND((((ROUND(AT52*CZ52,2)*1.15)*1.15)*0.5),2)</f>
        <v>2518.44</v>
      </c>
      <c r="DC52">
        <f>ROUND(((((ROUND(AT52*AG52,2)*1.15)*1.15)*0.5)*1.1),2)</f>
        <v>94.02</v>
      </c>
      <c r="DD52" t="s">
        <v>3</v>
      </c>
      <c r="DE52" t="s">
        <v>739</v>
      </c>
      <c r="DF52">
        <f>ROUND(ROUND(AE52,2)*CX52,2)</f>
        <v>0</v>
      </c>
      <c r="DG52">
        <f>ROUND(ROUND(AF52*AJ52,2)*CX52,2)</f>
        <v>429.75</v>
      </c>
      <c r="DH52">
        <f>ROUND((ROUND(AG52*AK52,2)*1.1)*CX52,2)</f>
        <v>55.24</v>
      </c>
      <c r="DI52">
        <f t="shared" si="34"/>
        <v>0</v>
      </c>
      <c r="DJ52">
        <f>DG52</f>
        <v>429.75</v>
      </c>
      <c r="DK52">
        <v>0</v>
      </c>
      <c r="DL52" t="s">
        <v>3</v>
      </c>
      <c r="DM52">
        <v>0</v>
      </c>
      <c r="DN52" t="s">
        <v>3</v>
      </c>
      <c r="DO52">
        <v>0</v>
      </c>
    </row>
    <row r="53" spans="1:119" x14ac:dyDescent="0.2">
      <c r="A53">
        <f>ROW(Source!A30)</f>
        <v>30</v>
      </c>
      <c r="B53">
        <v>60075934</v>
      </c>
      <c r="C53">
        <v>60081478</v>
      </c>
      <c r="D53">
        <v>48245568</v>
      </c>
      <c r="E53">
        <v>1</v>
      </c>
      <c r="F53">
        <v>1</v>
      </c>
      <c r="G53">
        <v>1</v>
      </c>
      <c r="H53">
        <v>2</v>
      </c>
      <c r="I53" t="s">
        <v>817</v>
      </c>
      <c r="J53" t="s">
        <v>818</v>
      </c>
      <c r="K53" t="s">
        <v>819</v>
      </c>
      <c r="L53">
        <v>1368</v>
      </c>
      <c r="N53">
        <v>1011</v>
      </c>
      <c r="O53" t="s">
        <v>745</v>
      </c>
      <c r="P53" t="s">
        <v>745</v>
      </c>
      <c r="Q53">
        <v>1</v>
      </c>
      <c r="W53">
        <v>0</v>
      </c>
      <c r="X53">
        <v>-2019686133</v>
      </c>
      <c r="Y53">
        <f t="shared" si="33"/>
        <v>2.5259749999999999</v>
      </c>
      <c r="AA53">
        <v>0</v>
      </c>
      <c r="AB53">
        <v>1818.17</v>
      </c>
      <c r="AC53">
        <v>579.69000000000005</v>
      </c>
      <c r="AD53">
        <v>0</v>
      </c>
      <c r="AE53">
        <v>0</v>
      </c>
      <c r="AF53">
        <v>127.86</v>
      </c>
      <c r="AG53">
        <v>11.84</v>
      </c>
      <c r="AH53">
        <v>0</v>
      </c>
      <c r="AI53">
        <v>1</v>
      </c>
      <c r="AJ53">
        <v>14.22</v>
      </c>
      <c r="AK53">
        <v>48.96</v>
      </c>
      <c r="AL53">
        <v>1</v>
      </c>
      <c r="AM53">
        <v>4</v>
      </c>
      <c r="AN53">
        <v>0</v>
      </c>
      <c r="AO53">
        <v>1</v>
      </c>
      <c r="AP53">
        <v>1</v>
      </c>
      <c r="AQ53">
        <v>0</v>
      </c>
      <c r="AR53">
        <v>0</v>
      </c>
      <c r="AS53" t="s">
        <v>3</v>
      </c>
      <c r="AT53">
        <v>3.82</v>
      </c>
      <c r="AU53" t="s">
        <v>43</v>
      </c>
      <c r="AV53">
        <v>0</v>
      </c>
      <c r="AW53">
        <v>2</v>
      </c>
      <c r="AX53">
        <v>60081496</v>
      </c>
      <c r="AY53">
        <v>1</v>
      </c>
      <c r="AZ53">
        <v>0</v>
      </c>
      <c r="BA53">
        <v>53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X53">
        <f>ROUND(Y53*Source!I30,9)</f>
        <v>3.03117E-2</v>
      </c>
      <c r="CY53">
        <f>AB53</f>
        <v>1818.17</v>
      </c>
      <c r="CZ53">
        <f>AF53</f>
        <v>127.86</v>
      </c>
      <c r="DA53">
        <f>AJ53</f>
        <v>14.22</v>
      </c>
      <c r="DB53">
        <f>ROUND((((ROUND(AT53*CZ53,2)*1.15)*1.15)*0.5),2)</f>
        <v>322.97000000000003</v>
      </c>
      <c r="DC53">
        <f>ROUND(((((ROUND(AT53*AG53,2)*1.15)*1.15)*0.5)*1.1),2)</f>
        <v>32.9</v>
      </c>
      <c r="DD53" t="s">
        <v>3</v>
      </c>
      <c r="DE53" t="s">
        <v>739</v>
      </c>
      <c r="DF53">
        <f>ROUND(ROUND(AE53,2)*CX53,2)</f>
        <v>0</v>
      </c>
      <c r="DG53">
        <f>ROUND(ROUND(AF53*AJ53,2)*CX53,2)</f>
        <v>55.11</v>
      </c>
      <c r="DH53">
        <f>ROUND((ROUND(AG53*AK53,2)*1.1)*CX53,2)</f>
        <v>19.329999999999998</v>
      </c>
      <c r="DI53">
        <f t="shared" si="34"/>
        <v>0</v>
      </c>
      <c r="DJ53">
        <f>DG53</f>
        <v>55.11</v>
      </c>
      <c r="DK53">
        <v>0</v>
      </c>
      <c r="DL53" t="s">
        <v>3</v>
      </c>
      <c r="DM53">
        <v>0</v>
      </c>
      <c r="DN53" t="s">
        <v>3</v>
      </c>
      <c r="DO53">
        <v>0</v>
      </c>
    </row>
    <row r="54" spans="1:119" x14ac:dyDescent="0.2">
      <c r="A54">
        <f>ROW(Source!A30)</f>
        <v>30</v>
      </c>
      <c r="B54">
        <v>60075934</v>
      </c>
      <c r="C54">
        <v>60081478</v>
      </c>
      <c r="D54">
        <v>48245576</v>
      </c>
      <c r="E54">
        <v>1</v>
      </c>
      <c r="F54">
        <v>1</v>
      </c>
      <c r="G54">
        <v>1</v>
      </c>
      <c r="H54">
        <v>2</v>
      </c>
      <c r="I54" t="s">
        <v>820</v>
      </c>
      <c r="J54" t="s">
        <v>821</v>
      </c>
      <c r="K54" t="s">
        <v>822</v>
      </c>
      <c r="L54">
        <v>1368</v>
      </c>
      <c r="N54">
        <v>1011</v>
      </c>
      <c r="O54" t="s">
        <v>745</v>
      </c>
      <c r="P54" t="s">
        <v>745</v>
      </c>
      <c r="Q54">
        <v>1</v>
      </c>
      <c r="W54">
        <v>0</v>
      </c>
      <c r="X54">
        <v>1232549298</v>
      </c>
      <c r="Y54">
        <f t="shared" si="33"/>
        <v>2.5259749999999999</v>
      </c>
      <c r="AA54">
        <v>0</v>
      </c>
      <c r="AB54">
        <v>170.64</v>
      </c>
      <c r="AC54">
        <v>0</v>
      </c>
      <c r="AD54">
        <v>0</v>
      </c>
      <c r="AE54">
        <v>0</v>
      </c>
      <c r="AF54">
        <v>12</v>
      </c>
      <c r="AG54">
        <v>0</v>
      </c>
      <c r="AH54">
        <v>0</v>
      </c>
      <c r="AI54">
        <v>1</v>
      </c>
      <c r="AJ54">
        <v>14.22</v>
      </c>
      <c r="AK54">
        <v>48.96</v>
      </c>
      <c r="AL54">
        <v>1</v>
      </c>
      <c r="AM54">
        <v>4</v>
      </c>
      <c r="AN54">
        <v>0</v>
      </c>
      <c r="AO54">
        <v>1</v>
      </c>
      <c r="AP54">
        <v>1</v>
      </c>
      <c r="AQ54">
        <v>0</v>
      </c>
      <c r="AR54">
        <v>0</v>
      </c>
      <c r="AS54" t="s">
        <v>3</v>
      </c>
      <c r="AT54">
        <v>3.82</v>
      </c>
      <c r="AU54" t="s">
        <v>43</v>
      </c>
      <c r="AV54">
        <v>0</v>
      </c>
      <c r="AW54">
        <v>2</v>
      </c>
      <c r="AX54">
        <v>60081497</v>
      </c>
      <c r="AY54">
        <v>1</v>
      </c>
      <c r="AZ54">
        <v>0</v>
      </c>
      <c r="BA54">
        <v>54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X54">
        <f>ROUND(Y54*Source!I30,9)</f>
        <v>3.03117E-2</v>
      </c>
      <c r="CY54">
        <f>AB54</f>
        <v>170.64</v>
      </c>
      <c r="CZ54">
        <f>AF54</f>
        <v>12</v>
      </c>
      <c r="DA54">
        <f>AJ54</f>
        <v>14.22</v>
      </c>
      <c r="DB54">
        <f>ROUND((((ROUND(AT54*CZ54,2)*1.15)*1.15)*0.5),2)</f>
        <v>30.31</v>
      </c>
      <c r="DC54">
        <f>ROUND(((((ROUND(AT54*AG54,2)*1.15)*1.15)*0.5)*1.1),2)</f>
        <v>0</v>
      </c>
      <c r="DD54" t="s">
        <v>3</v>
      </c>
      <c r="DE54" t="s">
        <v>739</v>
      </c>
      <c r="DF54">
        <f>ROUND(ROUND(AE54,2)*CX54,2)</f>
        <v>0</v>
      </c>
      <c r="DG54">
        <f>ROUND(ROUND(AF54*AJ54,2)*CX54,2)</f>
        <v>5.17</v>
      </c>
      <c r="DH54">
        <f>ROUND((ROUND(AG54*AK54,2)*1.1)*CX54,2)</f>
        <v>0</v>
      </c>
      <c r="DI54">
        <f t="shared" si="34"/>
        <v>0</v>
      </c>
      <c r="DJ54">
        <f>DG54</f>
        <v>5.17</v>
      </c>
      <c r="DK54">
        <v>0</v>
      </c>
      <c r="DL54" t="s">
        <v>3</v>
      </c>
      <c r="DM54">
        <v>0</v>
      </c>
      <c r="DN54" t="s">
        <v>3</v>
      </c>
      <c r="DO54">
        <v>0</v>
      </c>
    </row>
    <row r="55" spans="1:119" x14ac:dyDescent="0.2">
      <c r="A55">
        <f>ROW(Source!A30)</f>
        <v>30</v>
      </c>
      <c r="B55">
        <v>60075934</v>
      </c>
      <c r="C55">
        <v>60081478</v>
      </c>
      <c r="D55">
        <v>48245786</v>
      </c>
      <c r="E55">
        <v>1</v>
      </c>
      <c r="F55">
        <v>1</v>
      </c>
      <c r="G55">
        <v>1</v>
      </c>
      <c r="H55">
        <v>2</v>
      </c>
      <c r="I55" t="s">
        <v>823</v>
      </c>
      <c r="J55" t="s">
        <v>824</v>
      </c>
      <c r="K55" t="s">
        <v>825</v>
      </c>
      <c r="L55">
        <v>1368</v>
      </c>
      <c r="N55">
        <v>1011</v>
      </c>
      <c r="O55" t="s">
        <v>745</v>
      </c>
      <c r="P55" t="s">
        <v>745</v>
      </c>
      <c r="Q55">
        <v>1</v>
      </c>
      <c r="W55">
        <v>0</v>
      </c>
      <c r="X55">
        <v>-1277097320</v>
      </c>
      <c r="Y55">
        <f t="shared" si="33"/>
        <v>61.264812499999998</v>
      </c>
      <c r="AA55">
        <v>0</v>
      </c>
      <c r="AB55">
        <v>123.43</v>
      </c>
      <c r="AC55">
        <v>0</v>
      </c>
      <c r="AD55">
        <v>0</v>
      </c>
      <c r="AE55">
        <v>0</v>
      </c>
      <c r="AF55">
        <v>8.68</v>
      </c>
      <c r="AG55">
        <v>0</v>
      </c>
      <c r="AH55">
        <v>0</v>
      </c>
      <c r="AI55">
        <v>1</v>
      </c>
      <c r="AJ55">
        <v>14.22</v>
      </c>
      <c r="AK55">
        <v>48.96</v>
      </c>
      <c r="AL55">
        <v>1</v>
      </c>
      <c r="AM55">
        <v>4</v>
      </c>
      <c r="AN55">
        <v>0</v>
      </c>
      <c r="AO55">
        <v>1</v>
      </c>
      <c r="AP55">
        <v>1</v>
      </c>
      <c r="AQ55">
        <v>0</v>
      </c>
      <c r="AR55">
        <v>0</v>
      </c>
      <c r="AS55" t="s">
        <v>3</v>
      </c>
      <c r="AT55">
        <v>92.65</v>
      </c>
      <c r="AU55" t="s">
        <v>43</v>
      </c>
      <c r="AV55">
        <v>0</v>
      </c>
      <c r="AW55">
        <v>2</v>
      </c>
      <c r="AX55">
        <v>60081498</v>
      </c>
      <c r="AY55">
        <v>1</v>
      </c>
      <c r="AZ55">
        <v>0</v>
      </c>
      <c r="BA55">
        <v>55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X55">
        <f>ROUND(Y55*Source!I30,9)</f>
        <v>0.73517774999999996</v>
      </c>
      <c r="CY55">
        <f>AB55</f>
        <v>123.43</v>
      </c>
      <c r="CZ55">
        <f>AF55</f>
        <v>8.68</v>
      </c>
      <c r="DA55">
        <f>AJ55</f>
        <v>14.22</v>
      </c>
      <c r="DB55">
        <f>ROUND((((ROUND(AT55*CZ55,2)*1.15)*1.15)*0.5),2)</f>
        <v>531.78</v>
      </c>
      <c r="DC55">
        <f>ROUND(((((ROUND(AT55*AG55,2)*1.15)*1.15)*0.5)*1.1),2)</f>
        <v>0</v>
      </c>
      <c r="DD55" t="s">
        <v>3</v>
      </c>
      <c r="DE55" t="s">
        <v>739</v>
      </c>
      <c r="DF55">
        <f>ROUND(ROUND(AE55,2)*CX55,2)</f>
        <v>0</v>
      </c>
      <c r="DG55">
        <f>ROUND(ROUND(AF55*AJ55,2)*CX55,2)</f>
        <v>90.74</v>
      </c>
      <c r="DH55">
        <f>ROUND((ROUND(AG55*AK55,2)*1.1)*CX55,2)</f>
        <v>0</v>
      </c>
      <c r="DI55">
        <f t="shared" si="34"/>
        <v>0</v>
      </c>
      <c r="DJ55">
        <f>DG55</f>
        <v>90.74</v>
      </c>
      <c r="DK55">
        <v>0</v>
      </c>
      <c r="DL55" t="s">
        <v>3</v>
      </c>
      <c r="DM55">
        <v>0</v>
      </c>
      <c r="DN55" t="s">
        <v>3</v>
      </c>
      <c r="DO55">
        <v>0</v>
      </c>
    </row>
    <row r="56" spans="1:119" x14ac:dyDescent="0.2">
      <c r="A56">
        <f>ROW(Source!A30)</f>
        <v>30</v>
      </c>
      <c r="B56">
        <v>60075934</v>
      </c>
      <c r="C56">
        <v>60081478</v>
      </c>
      <c r="D56">
        <v>48168484</v>
      </c>
      <c r="E56">
        <v>1</v>
      </c>
      <c r="F56">
        <v>1</v>
      </c>
      <c r="G56">
        <v>1</v>
      </c>
      <c r="H56">
        <v>3</v>
      </c>
      <c r="I56" t="s">
        <v>223</v>
      </c>
      <c r="J56" t="s">
        <v>226</v>
      </c>
      <c r="K56" t="s">
        <v>761</v>
      </c>
      <c r="L56">
        <v>1339</v>
      </c>
      <c r="N56">
        <v>1007</v>
      </c>
      <c r="O56" t="s">
        <v>91</v>
      </c>
      <c r="P56" t="s">
        <v>91</v>
      </c>
      <c r="Q56">
        <v>1</v>
      </c>
      <c r="W56">
        <v>0</v>
      </c>
      <c r="X56">
        <v>1597319531</v>
      </c>
      <c r="Y56">
        <f t="shared" ref="Y56:Y61" si="35">(AT56*0)</f>
        <v>0</v>
      </c>
      <c r="AA56">
        <v>84.03</v>
      </c>
      <c r="AB56">
        <v>0</v>
      </c>
      <c r="AC56">
        <v>0</v>
      </c>
      <c r="AD56">
        <v>0</v>
      </c>
      <c r="AE56">
        <v>8.7899999999999991</v>
      </c>
      <c r="AF56">
        <v>0</v>
      </c>
      <c r="AG56">
        <v>0</v>
      </c>
      <c r="AH56">
        <v>0</v>
      </c>
      <c r="AI56">
        <v>9.56</v>
      </c>
      <c r="AJ56">
        <v>1</v>
      </c>
      <c r="AK56">
        <v>1</v>
      </c>
      <c r="AL56">
        <v>1</v>
      </c>
      <c r="AM56">
        <v>4</v>
      </c>
      <c r="AN56">
        <v>0</v>
      </c>
      <c r="AO56">
        <v>1</v>
      </c>
      <c r="AP56">
        <v>1</v>
      </c>
      <c r="AQ56">
        <v>0</v>
      </c>
      <c r="AR56">
        <v>0</v>
      </c>
      <c r="AS56" t="s">
        <v>3</v>
      </c>
      <c r="AT56">
        <v>20</v>
      </c>
      <c r="AU56" t="s">
        <v>18</v>
      </c>
      <c r="AV56">
        <v>0</v>
      </c>
      <c r="AW56">
        <v>2</v>
      </c>
      <c r="AX56">
        <v>60081499</v>
      </c>
      <c r="AY56">
        <v>1</v>
      </c>
      <c r="AZ56">
        <v>0</v>
      </c>
      <c r="BA56">
        <v>56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X56">
        <f>ROUND(Y56*Source!I30,9)</f>
        <v>0</v>
      </c>
      <c r="CY56">
        <f t="shared" ref="CY56:CY61" si="36">AA56</f>
        <v>84.03</v>
      </c>
      <c r="CZ56">
        <f t="shared" ref="CZ56:CZ61" si="37">AE56</f>
        <v>8.7899999999999991</v>
      </c>
      <c r="DA56">
        <f t="shared" ref="DA56:DA61" si="38">AI56</f>
        <v>9.56</v>
      </c>
      <c r="DB56">
        <f t="shared" ref="DB56:DB61" si="39">ROUND((ROUND(AT56*CZ56,2)*0),2)</f>
        <v>0</v>
      </c>
      <c r="DC56">
        <f t="shared" ref="DC56:DC61" si="40">ROUND((ROUND(AT56*AG56,2)*0),2)</f>
        <v>0</v>
      </c>
      <c r="DD56" t="s">
        <v>3</v>
      </c>
      <c r="DE56" t="s">
        <v>3</v>
      </c>
      <c r="DF56">
        <f t="shared" ref="DF56:DF61" si="41">ROUND(ROUND(AE56*AI56,2)*CX56,2)</f>
        <v>0</v>
      </c>
      <c r="DG56">
        <f t="shared" ref="DG56:DG63" si="42">ROUND(ROUND(AF56,2)*CX56,2)</f>
        <v>0</v>
      </c>
      <c r="DH56">
        <f t="shared" ref="DH56:DH62" si="43">ROUND(ROUND(AG56,2)*CX56,2)</f>
        <v>0</v>
      </c>
      <c r="DI56">
        <f t="shared" si="34"/>
        <v>0</v>
      </c>
      <c r="DJ56">
        <f t="shared" ref="DJ56:DJ61" si="44">DF56</f>
        <v>0</v>
      </c>
      <c r="DK56">
        <v>0</v>
      </c>
      <c r="DL56" t="s">
        <v>3</v>
      </c>
      <c r="DM56">
        <v>0</v>
      </c>
      <c r="DN56" t="s">
        <v>3</v>
      </c>
      <c r="DO56">
        <v>0</v>
      </c>
    </row>
    <row r="57" spans="1:119" x14ac:dyDescent="0.2">
      <c r="A57">
        <f>ROW(Source!A30)</f>
        <v>30</v>
      </c>
      <c r="B57">
        <v>60075934</v>
      </c>
      <c r="C57">
        <v>60081478</v>
      </c>
      <c r="D57">
        <v>48168491</v>
      </c>
      <c r="E57">
        <v>1</v>
      </c>
      <c r="F57">
        <v>1</v>
      </c>
      <c r="G57">
        <v>1</v>
      </c>
      <c r="H57">
        <v>3</v>
      </c>
      <c r="I57" t="s">
        <v>229</v>
      </c>
      <c r="J57" t="s">
        <v>231</v>
      </c>
      <c r="K57" t="s">
        <v>762</v>
      </c>
      <c r="L57">
        <v>1346</v>
      </c>
      <c r="N57">
        <v>1009</v>
      </c>
      <c r="O57" t="s">
        <v>225</v>
      </c>
      <c r="P57" t="s">
        <v>225</v>
      </c>
      <c r="Q57">
        <v>1</v>
      </c>
      <c r="W57">
        <v>0</v>
      </c>
      <c r="X57">
        <v>-1411127917</v>
      </c>
      <c r="Y57">
        <f t="shared" si="35"/>
        <v>0</v>
      </c>
      <c r="AA57">
        <v>42.73</v>
      </c>
      <c r="AB57">
        <v>0</v>
      </c>
      <c r="AC57">
        <v>0</v>
      </c>
      <c r="AD57">
        <v>0</v>
      </c>
      <c r="AE57">
        <v>4.47</v>
      </c>
      <c r="AF57">
        <v>0</v>
      </c>
      <c r="AG57">
        <v>0</v>
      </c>
      <c r="AH57">
        <v>0</v>
      </c>
      <c r="AI57">
        <v>9.56</v>
      </c>
      <c r="AJ57">
        <v>1</v>
      </c>
      <c r="AK57">
        <v>1</v>
      </c>
      <c r="AL57">
        <v>1</v>
      </c>
      <c r="AM57">
        <v>4</v>
      </c>
      <c r="AN57">
        <v>0</v>
      </c>
      <c r="AO57">
        <v>1</v>
      </c>
      <c r="AP57">
        <v>1</v>
      </c>
      <c r="AQ57">
        <v>0</v>
      </c>
      <c r="AR57">
        <v>0</v>
      </c>
      <c r="AS57" t="s">
        <v>3</v>
      </c>
      <c r="AT57">
        <v>5</v>
      </c>
      <c r="AU57" t="s">
        <v>18</v>
      </c>
      <c r="AV57">
        <v>0</v>
      </c>
      <c r="AW57">
        <v>2</v>
      </c>
      <c r="AX57">
        <v>60081500</v>
      </c>
      <c r="AY57">
        <v>1</v>
      </c>
      <c r="AZ57">
        <v>0</v>
      </c>
      <c r="BA57">
        <v>57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X57">
        <f>ROUND(Y57*Source!I30,9)</f>
        <v>0</v>
      </c>
      <c r="CY57">
        <f t="shared" si="36"/>
        <v>42.73</v>
      </c>
      <c r="CZ57">
        <f t="shared" si="37"/>
        <v>4.47</v>
      </c>
      <c r="DA57">
        <f t="shared" si="38"/>
        <v>9.56</v>
      </c>
      <c r="DB57">
        <f t="shared" si="39"/>
        <v>0</v>
      </c>
      <c r="DC57">
        <f t="shared" si="40"/>
        <v>0</v>
      </c>
      <c r="DD57" t="s">
        <v>3</v>
      </c>
      <c r="DE57" t="s">
        <v>3</v>
      </c>
      <c r="DF57">
        <f t="shared" si="41"/>
        <v>0</v>
      </c>
      <c r="DG57">
        <f t="shared" si="42"/>
        <v>0</v>
      </c>
      <c r="DH57">
        <f t="shared" si="43"/>
        <v>0</v>
      </c>
      <c r="DI57">
        <f t="shared" si="34"/>
        <v>0</v>
      </c>
      <c r="DJ57">
        <f t="shared" si="44"/>
        <v>0</v>
      </c>
      <c r="DK57">
        <v>0</v>
      </c>
      <c r="DL57" t="s">
        <v>3</v>
      </c>
      <c r="DM57">
        <v>0</v>
      </c>
      <c r="DN57" t="s">
        <v>3</v>
      </c>
      <c r="DO57">
        <v>0</v>
      </c>
    </row>
    <row r="58" spans="1:119" x14ac:dyDescent="0.2">
      <c r="A58">
        <f>ROW(Source!A30)</f>
        <v>30</v>
      </c>
      <c r="B58">
        <v>60075934</v>
      </c>
      <c r="C58">
        <v>60081478</v>
      </c>
      <c r="D58">
        <v>48170066</v>
      </c>
      <c r="E58">
        <v>1</v>
      </c>
      <c r="F58">
        <v>1</v>
      </c>
      <c r="G58">
        <v>1</v>
      </c>
      <c r="H58">
        <v>3</v>
      </c>
      <c r="I58" t="s">
        <v>826</v>
      </c>
      <c r="J58" t="s">
        <v>827</v>
      </c>
      <c r="K58" t="s">
        <v>828</v>
      </c>
      <c r="L58">
        <v>1339</v>
      </c>
      <c r="N58">
        <v>1007</v>
      </c>
      <c r="O58" t="s">
        <v>91</v>
      </c>
      <c r="P58" t="s">
        <v>91</v>
      </c>
      <c r="Q58">
        <v>1</v>
      </c>
      <c r="W58">
        <v>0</v>
      </c>
      <c r="X58">
        <v>1490861376</v>
      </c>
      <c r="Y58">
        <f t="shared" si="35"/>
        <v>0</v>
      </c>
      <c r="AA58">
        <v>30.11</v>
      </c>
      <c r="AB58">
        <v>0</v>
      </c>
      <c r="AC58">
        <v>0</v>
      </c>
      <c r="AD58">
        <v>0</v>
      </c>
      <c r="AE58">
        <v>3.15</v>
      </c>
      <c r="AF58">
        <v>0</v>
      </c>
      <c r="AG58">
        <v>0</v>
      </c>
      <c r="AH58">
        <v>0</v>
      </c>
      <c r="AI58">
        <v>9.56</v>
      </c>
      <c r="AJ58">
        <v>1</v>
      </c>
      <c r="AK58">
        <v>1</v>
      </c>
      <c r="AL58">
        <v>1</v>
      </c>
      <c r="AM58">
        <v>4</v>
      </c>
      <c r="AN58">
        <v>0</v>
      </c>
      <c r="AO58">
        <v>1</v>
      </c>
      <c r="AP58">
        <v>1</v>
      </c>
      <c r="AQ58">
        <v>0</v>
      </c>
      <c r="AR58">
        <v>0</v>
      </c>
      <c r="AS58" t="s">
        <v>3</v>
      </c>
      <c r="AT58">
        <v>117</v>
      </c>
      <c r="AU58" t="s">
        <v>18</v>
      </c>
      <c r="AV58">
        <v>0</v>
      </c>
      <c r="AW58">
        <v>2</v>
      </c>
      <c r="AX58">
        <v>60081501</v>
      </c>
      <c r="AY58">
        <v>1</v>
      </c>
      <c r="AZ58">
        <v>0</v>
      </c>
      <c r="BA58">
        <v>58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X58">
        <f>ROUND(Y58*Source!I30,9)</f>
        <v>0</v>
      </c>
      <c r="CY58">
        <f t="shared" si="36"/>
        <v>30.11</v>
      </c>
      <c r="CZ58">
        <f t="shared" si="37"/>
        <v>3.15</v>
      </c>
      <c r="DA58">
        <f t="shared" si="38"/>
        <v>9.56</v>
      </c>
      <c r="DB58">
        <f t="shared" si="39"/>
        <v>0</v>
      </c>
      <c r="DC58">
        <f t="shared" si="40"/>
        <v>0</v>
      </c>
      <c r="DD58" t="s">
        <v>3</v>
      </c>
      <c r="DE58" t="s">
        <v>3</v>
      </c>
      <c r="DF58">
        <f t="shared" si="41"/>
        <v>0</v>
      </c>
      <c r="DG58">
        <f t="shared" si="42"/>
        <v>0</v>
      </c>
      <c r="DH58">
        <f t="shared" si="43"/>
        <v>0</v>
      </c>
      <c r="DI58">
        <f t="shared" si="34"/>
        <v>0</v>
      </c>
      <c r="DJ58">
        <f t="shared" si="44"/>
        <v>0</v>
      </c>
      <c r="DK58">
        <v>0</v>
      </c>
      <c r="DL58" t="s">
        <v>3</v>
      </c>
      <c r="DM58">
        <v>0</v>
      </c>
      <c r="DN58" t="s">
        <v>3</v>
      </c>
      <c r="DO58">
        <v>0</v>
      </c>
    </row>
    <row r="59" spans="1:119" x14ac:dyDescent="0.2">
      <c r="A59">
        <f>ROW(Source!A30)</f>
        <v>30</v>
      </c>
      <c r="B59">
        <v>60075934</v>
      </c>
      <c r="C59">
        <v>60081478</v>
      </c>
      <c r="D59">
        <v>48171516</v>
      </c>
      <c r="E59">
        <v>1</v>
      </c>
      <c r="F59">
        <v>1</v>
      </c>
      <c r="G59">
        <v>1</v>
      </c>
      <c r="H59">
        <v>3</v>
      </c>
      <c r="I59" t="s">
        <v>829</v>
      </c>
      <c r="J59" t="s">
        <v>830</v>
      </c>
      <c r="K59" t="s">
        <v>831</v>
      </c>
      <c r="L59">
        <v>1348</v>
      </c>
      <c r="N59">
        <v>1009</v>
      </c>
      <c r="O59" t="s">
        <v>15</v>
      </c>
      <c r="P59" t="s">
        <v>15</v>
      </c>
      <c r="Q59">
        <v>1000</v>
      </c>
      <c r="W59">
        <v>0</v>
      </c>
      <c r="X59">
        <v>-1570597375</v>
      </c>
      <c r="Y59">
        <f t="shared" si="35"/>
        <v>0</v>
      </c>
      <c r="AA59">
        <v>126624.59</v>
      </c>
      <c r="AB59">
        <v>0</v>
      </c>
      <c r="AC59">
        <v>0</v>
      </c>
      <c r="AD59">
        <v>0</v>
      </c>
      <c r="AE59">
        <v>13245.25</v>
      </c>
      <c r="AF59">
        <v>0</v>
      </c>
      <c r="AG59">
        <v>0</v>
      </c>
      <c r="AH59">
        <v>0</v>
      </c>
      <c r="AI59">
        <v>9.56</v>
      </c>
      <c r="AJ59">
        <v>1</v>
      </c>
      <c r="AK59">
        <v>1</v>
      </c>
      <c r="AL59">
        <v>1</v>
      </c>
      <c r="AM59">
        <v>4</v>
      </c>
      <c r="AN59">
        <v>0</v>
      </c>
      <c r="AO59">
        <v>1</v>
      </c>
      <c r="AP59">
        <v>1</v>
      </c>
      <c r="AQ59">
        <v>0</v>
      </c>
      <c r="AR59">
        <v>0</v>
      </c>
      <c r="AS59" t="s">
        <v>3</v>
      </c>
      <c r="AT59">
        <v>0.16</v>
      </c>
      <c r="AU59" t="s">
        <v>18</v>
      </c>
      <c r="AV59">
        <v>0</v>
      </c>
      <c r="AW59">
        <v>2</v>
      </c>
      <c r="AX59">
        <v>60081502</v>
      </c>
      <c r="AY59">
        <v>1</v>
      </c>
      <c r="AZ59">
        <v>0</v>
      </c>
      <c r="BA59">
        <v>59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X59">
        <f>ROUND(Y59*Source!I30,9)</f>
        <v>0</v>
      </c>
      <c r="CY59">
        <f t="shared" si="36"/>
        <v>126624.59</v>
      </c>
      <c r="CZ59">
        <f t="shared" si="37"/>
        <v>13245.25</v>
      </c>
      <c r="DA59">
        <f t="shared" si="38"/>
        <v>9.56</v>
      </c>
      <c r="DB59">
        <f t="shared" si="39"/>
        <v>0</v>
      </c>
      <c r="DC59">
        <f t="shared" si="40"/>
        <v>0</v>
      </c>
      <c r="DD59" t="s">
        <v>3</v>
      </c>
      <c r="DE59" t="s">
        <v>3</v>
      </c>
      <c r="DF59">
        <f t="shared" si="41"/>
        <v>0</v>
      </c>
      <c r="DG59">
        <f t="shared" si="42"/>
        <v>0</v>
      </c>
      <c r="DH59">
        <f t="shared" si="43"/>
        <v>0</v>
      </c>
      <c r="DI59">
        <f t="shared" si="34"/>
        <v>0</v>
      </c>
      <c r="DJ59">
        <f t="shared" si="44"/>
        <v>0</v>
      </c>
      <c r="DK59">
        <v>0</v>
      </c>
      <c r="DL59" t="s">
        <v>3</v>
      </c>
      <c r="DM59">
        <v>0</v>
      </c>
      <c r="DN59" t="s">
        <v>3</v>
      </c>
      <c r="DO59">
        <v>0</v>
      </c>
    </row>
    <row r="60" spans="1:119" x14ac:dyDescent="0.2">
      <c r="A60">
        <f>ROW(Source!A30)</f>
        <v>30</v>
      </c>
      <c r="B60">
        <v>60075934</v>
      </c>
      <c r="C60">
        <v>60081478</v>
      </c>
      <c r="D60">
        <v>48164600</v>
      </c>
      <c r="E60">
        <v>21</v>
      </c>
      <c r="F60">
        <v>1</v>
      </c>
      <c r="G60">
        <v>1</v>
      </c>
      <c r="H60">
        <v>3</v>
      </c>
      <c r="I60" t="s">
        <v>832</v>
      </c>
      <c r="J60" t="s">
        <v>3</v>
      </c>
      <c r="K60" t="s">
        <v>833</v>
      </c>
      <c r="L60">
        <v>1346</v>
      </c>
      <c r="N60">
        <v>1009</v>
      </c>
      <c r="O60" t="s">
        <v>225</v>
      </c>
      <c r="P60" t="s">
        <v>225</v>
      </c>
      <c r="Q60">
        <v>1</v>
      </c>
      <c r="W60">
        <v>0</v>
      </c>
      <c r="X60">
        <v>-1306236574</v>
      </c>
      <c r="Y60">
        <f t="shared" si="35"/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9.56</v>
      </c>
      <c r="AJ60">
        <v>1</v>
      </c>
      <c r="AK60">
        <v>1</v>
      </c>
      <c r="AL60">
        <v>1</v>
      </c>
      <c r="AM60">
        <v>4</v>
      </c>
      <c r="AN60">
        <v>0</v>
      </c>
      <c r="AO60">
        <v>0</v>
      </c>
      <c r="AP60">
        <v>1</v>
      </c>
      <c r="AQ60">
        <v>0</v>
      </c>
      <c r="AR60">
        <v>0</v>
      </c>
      <c r="AS60" t="s">
        <v>3</v>
      </c>
      <c r="AT60">
        <v>25000</v>
      </c>
      <c r="AU60" t="s">
        <v>18</v>
      </c>
      <c r="AV60">
        <v>0</v>
      </c>
      <c r="AW60">
        <v>2</v>
      </c>
      <c r="AX60">
        <v>60081503</v>
      </c>
      <c r="AY60">
        <v>1</v>
      </c>
      <c r="AZ60">
        <v>0</v>
      </c>
      <c r="BA60">
        <v>60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X60">
        <f>ROUND(Y60*Source!I30,9)</f>
        <v>0</v>
      </c>
      <c r="CY60">
        <f t="shared" si="36"/>
        <v>0</v>
      </c>
      <c r="CZ60">
        <f t="shared" si="37"/>
        <v>0</v>
      </c>
      <c r="DA60">
        <f t="shared" si="38"/>
        <v>9.56</v>
      </c>
      <c r="DB60">
        <f t="shared" si="39"/>
        <v>0</v>
      </c>
      <c r="DC60">
        <f t="shared" si="40"/>
        <v>0</v>
      </c>
      <c r="DD60" t="s">
        <v>3</v>
      </c>
      <c r="DE60" t="s">
        <v>3</v>
      </c>
      <c r="DF60">
        <f t="shared" si="41"/>
        <v>0</v>
      </c>
      <c r="DG60">
        <f t="shared" si="42"/>
        <v>0</v>
      </c>
      <c r="DH60">
        <f t="shared" si="43"/>
        <v>0</v>
      </c>
      <c r="DI60">
        <f t="shared" si="34"/>
        <v>0</v>
      </c>
      <c r="DJ60">
        <f t="shared" si="44"/>
        <v>0</v>
      </c>
      <c r="DK60">
        <v>0</v>
      </c>
      <c r="DL60" t="s">
        <v>3</v>
      </c>
      <c r="DM60">
        <v>0</v>
      </c>
      <c r="DN60" t="s">
        <v>3</v>
      </c>
      <c r="DO60">
        <v>0</v>
      </c>
    </row>
    <row r="61" spans="1:119" x14ac:dyDescent="0.2">
      <c r="A61">
        <f>ROW(Source!A30)</f>
        <v>30</v>
      </c>
      <c r="B61">
        <v>60075934</v>
      </c>
      <c r="C61">
        <v>60081478</v>
      </c>
      <c r="D61">
        <v>48164599</v>
      </c>
      <c r="E61">
        <v>21</v>
      </c>
      <c r="F61">
        <v>1</v>
      </c>
      <c r="G61">
        <v>1</v>
      </c>
      <c r="H61">
        <v>3</v>
      </c>
      <c r="I61" t="s">
        <v>834</v>
      </c>
      <c r="J61" t="s">
        <v>3</v>
      </c>
      <c r="K61" t="s">
        <v>835</v>
      </c>
      <c r="L61">
        <v>1374</v>
      </c>
      <c r="N61">
        <v>1013</v>
      </c>
      <c r="O61" t="s">
        <v>836</v>
      </c>
      <c r="P61" t="s">
        <v>836</v>
      </c>
      <c r="Q61">
        <v>1</v>
      </c>
      <c r="W61">
        <v>0</v>
      </c>
      <c r="X61">
        <v>-1731369543</v>
      </c>
      <c r="Y61">
        <f t="shared" si="35"/>
        <v>0</v>
      </c>
      <c r="AA61">
        <v>9.56</v>
      </c>
      <c r="AB61">
        <v>0</v>
      </c>
      <c r="AC61">
        <v>0</v>
      </c>
      <c r="AD61">
        <v>0</v>
      </c>
      <c r="AE61">
        <v>1</v>
      </c>
      <c r="AF61">
        <v>0</v>
      </c>
      <c r="AG61">
        <v>0</v>
      </c>
      <c r="AH61">
        <v>0</v>
      </c>
      <c r="AI61">
        <v>9.56</v>
      </c>
      <c r="AJ61">
        <v>1</v>
      </c>
      <c r="AK61">
        <v>1</v>
      </c>
      <c r="AL61">
        <v>1</v>
      </c>
      <c r="AM61">
        <v>4</v>
      </c>
      <c r="AN61">
        <v>0</v>
      </c>
      <c r="AO61">
        <v>1</v>
      </c>
      <c r="AP61">
        <v>1</v>
      </c>
      <c r="AQ61">
        <v>0</v>
      </c>
      <c r="AR61">
        <v>0</v>
      </c>
      <c r="AS61" t="s">
        <v>3</v>
      </c>
      <c r="AT61">
        <v>65.11</v>
      </c>
      <c r="AU61" t="s">
        <v>18</v>
      </c>
      <c r="AV61">
        <v>0</v>
      </c>
      <c r="AW61">
        <v>2</v>
      </c>
      <c r="AX61">
        <v>60081504</v>
      </c>
      <c r="AY61">
        <v>1</v>
      </c>
      <c r="AZ61">
        <v>0</v>
      </c>
      <c r="BA61">
        <v>61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X61">
        <f>ROUND(Y61*Source!I30,9)</f>
        <v>0</v>
      </c>
      <c r="CY61">
        <f t="shared" si="36"/>
        <v>9.56</v>
      </c>
      <c r="CZ61">
        <f t="shared" si="37"/>
        <v>1</v>
      </c>
      <c r="DA61">
        <f t="shared" si="38"/>
        <v>9.56</v>
      </c>
      <c r="DB61">
        <f t="shared" si="39"/>
        <v>0</v>
      </c>
      <c r="DC61">
        <f t="shared" si="40"/>
        <v>0</v>
      </c>
      <c r="DD61" t="s">
        <v>3</v>
      </c>
      <c r="DE61" t="s">
        <v>3</v>
      </c>
      <c r="DF61">
        <f t="shared" si="41"/>
        <v>0</v>
      </c>
      <c r="DG61">
        <f t="shared" si="42"/>
        <v>0</v>
      </c>
      <c r="DH61">
        <f t="shared" si="43"/>
        <v>0</v>
      </c>
      <c r="DI61">
        <f t="shared" si="34"/>
        <v>0</v>
      </c>
      <c r="DJ61">
        <f t="shared" si="44"/>
        <v>0</v>
      </c>
      <c r="DK61">
        <v>0</v>
      </c>
      <c r="DL61" t="s">
        <v>3</v>
      </c>
      <c r="DM61">
        <v>0</v>
      </c>
      <c r="DN61" t="s">
        <v>3</v>
      </c>
      <c r="DO61">
        <v>0</v>
      </c>
    </row>
    <row r="62" spans="1:119" x14ac:dyDescent="0.2">
      <c r="A62">
        <f>ROW(Source!A31)</f>
        <v>31</v>
      </c>
      <c r="B62">
        <v>60075934</v>
      </c>
      <c r="C62">
        <v>60082612</v>
      </c>
      <c r="D62">
        <v>48164233</v>
      </c>
      <c r="E62">
        <v>1</v>
      </c>
      <c r="F62">
        <v>1</v>
      </c>
      <c r="G62">
        <v>1</v>
      </c>
      <c r="H62">
        <v>1</v>
      </c>
      <c r="I62" t="s">
        <v>812</v>
      </c>
      <c r="J62" t="s">
        <v>3</v>
      </c>
      <c r="K62" t="s">
        <v>813</v>
      </c>
      <c r="L62">
        <v>1191</v>
      </c>
      <c r="N62">
        <v>1013</v>
      </c>
      <c r="O62" t="s">
        <v>738</v>
      </c>
      <c r="P62" t="s">
        <v>738</v>
      </c>
      <c r="Q62">
        <v>1</v>
      </c>
      <c r="W62">
        <v>0</v>
      </c>
      <c r="X62">
        <v>-1853062777</v>
      </c>
      <c r="Y62">
        <f t="shared" ref="Y62:Y68" si="45">(((AT62*1.15)*1.15)*0.5)</f>
        <v>173.24749999999997</v>
      </c>
      <c r="AA62">
        <v>0</v>
      </c>
      <c r="AB62">
        <v>0</v>
      </c>
      <c r="AC62">
        <v>0</v>
      </c>
      <c r="AD62">
        <v>420.57</v>
      </c>
      <c r="AE62">
        <v>0</v>
      </c>
      <c r="AF62">
        <v>0</v>
      </c>
      <c r="AG62">
        <v>0</v>
      </c>
      <c r="AH62">
        <v>8.59</v>
      </c>
      <c r="AI62">
        <v>1</v>
      </c>
      <c r="AJ62">
        <v>1</v>
      </c>
      <c r="AK62">
        <v>1</v>
      </c>
      <c r="AL62">
        <v>48.96</v>
      </c>
      <c r="AM62">
        <v>4</v>
      </c>
      <c r="AN62">
        <v>0</v>
      </c>
      <c r="AO62">
        <v>1</v>
      </c>
      <c r="AP62">
        <v>1</v>
      </c>
      <c r="AQ62">
        <v>0</v>
      </c>
      <c r="AR62">
        <v>0</v>
      </c>
      <c r="AS62" t="s">
        <v>3</v>
      </c>
      <c r="AT62">
        <v>262</v>
      </c>
      <c r="AU62" t="s">
        <v>43</v>
      </c>
      <c r="AV62">
        <v>1</v>
      </c>
      <c r="AW62">
        <v>2</v>
      </c>
      <c r="AX62">
        <v>60082652</v>
      </c>
      <c r="AY62">
        <v>1</v>
      </c>
      <c r="AZ62">
        <v>0</v>
      </c>
      <c r="BA62">
        <v>62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X62">
        <f>ROUND(Y62*Source!I31,9)</f>
        <v>35.047969250000001</v>
      </c>
      <c r="CY62">
        <f>AD62</f>
        <v>420.57</v>
      </c>
      <c r="CZ62">
        <f>AH62</f>
        <v>8.59</v>
      </c>
      <c r="DA62">
        <f>AL62</f>
        <v>48.96</v>
      </c>
      <c r="DB62">
        <f t="shared" ref="DB62:DB68" si="46">ROUND((((ROUND(AT62*CZ62,2)*1.15)*1.15)*0.5),2)</f>
        <v>1488.2</v>
      </c>
      <c r="DC62">
        <f t="shared" ref="DC62:DC68" si="47">ROUND((((ROUND(AT62*AG62,2)*1.15)*1.15)*0.5),2)</f>
        <v>0</v>
      </c>
      <c r="DD62" t="s">
        <v>3</v>
      </c>
      <c r="DE62" t="s">
        <v>3</v>
      </c>
      <c r="DF62">
        <f t="shared" ref="DF62:DF68" si="48">ROUND(ROUND(AE62,2)*CX62,2)</f>
        <v>0</v>
      </c>
      <c r="DG62">
        <f t="shared" si="42"/>
        <v>0</v>
      </c>
      <c r="DH62">
        <f t="shared" si="43"/>
        <v>0</v>
      </c>
      <c r="DI62">
        <f>ROUND(ROUND(AH62*AL62,2)*CX62,2)</f>
        <v>14740.12</v>
      </c>
      <c r="DJ62">
        <f>DI62</f>
        <v>14740.12</v>
      </c>
      <c r="DK62">
        <v>0</v>
      </c>
      <c r="DL62" t="s">
        <v>3</v>
      </c>
      <c r="DM62">
        <v>0</v>
      </c>
      <c r="DN62" t="s">
        <v>3</v>
      </c>
      <c r="DO62">
        <v>0</v>
      </c>
    </row>
    <row r="63" spans="1:119" x14ac:dyDescent="0.2">
      <c r="A63">
        <f>ROW(Source!A31)</f>
        <v>31</v>
      </c>
      <c r="B63">
        <v>60075934</v>
      </c>
      <c r="C63">
        <v>60082612</v>
      </c>
      <c r="D63">
        <v>48164207</v>
      </c>
      <c r="E63">
        <v>1</v>
      </c>
      <c r="F63">
        <v>1</v>
      </c>
      <c r="G63">
        <v>1</v>
      </c>
      <c r="H63">
        <v>1</v>
      </c>
      <c r="I63" t="s">
        <v>740</v>
      </c>
      <c r="J63" t="s">
        <v>3</v>
      </c>
      <c r="K63" t="s">
        <v>741</v>
      </c>
      <c r="L63">
        <v>1191</v>
      </c>
      <c r="N63">
        <v>1013</v>
      </c>
      <c r="O63" t="s">
        <v>738</v>
      </c>
      <c r="P63" t="s">
        <v>738</v>
      </c>
      <c r="Q63">
        <v>1</v>
      </c>
      <c r="W63">
        <v>0</v>
      </c>
      <c r="X63">
        <v>-383101862</v>
      </c>
      <c r="Y63">
        <f t="shared" si="45"/>
        <v>19.182862499999999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1</v>
      </c>
      <c r="AJ63">
        <v>1</v>
      </c>
      <c r="AK63">
        <v>48.96</v>
      </c>
      <c r="AL63">
        <v>1</v>
      </c>
      <c r="AM63">
        <v>4</v>
      </c>
      <c r="AN63">
        <v>0</v>
      </c>
      <c r="AO63">
        <v>1</v>
      </c>
      <c r="AP63">
        <v>1</v>
      </c>
      <c r="AQ63">
        <v>0</v>
      </c>
      <c r="AR63">
        <v>0</v>
      </c>
      <c r="AS63" t="s">
        <v>3</v>
      </c>
      <c r="AT63">
        <v>29.01</v>
      </c>
      <c r="AU63" t="s">
        <v>43</v>
      </c>
      <c r="AV63">
        <v>2</v>
      </c>
      <c r="AW63">
        <v>2</v>
      </c>
      <c r="AX63">
        <v>60082653</v>
      </c>
      <c r="AY63">
        <v>1</v>
      </c>
      <c r="AZ63">
        <v>0</v>
      </c>
      <c r="BA63">
        <v>63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X63">
        <f>ROUND(Y63*Source!I31,9)</f>
        <v>3.8806930839999998</v>
      </c>
      <c r="CY63">
        <f>AD63</f>
        <v>0</v>
      </c>
      <c r="CZ63">
        <f>AH63</f>
        <v>0</v>
      </c>
      <c r="DA63">
        <f>AL63</f>
        <v>1</v>
      </c>
      <c r="DB63">
        <f t="shared" si="46"/>
        <v>0</v>
      </c>
      <c r="DC63">
        <f t="shared" si="47"/>
        <v>0</v>
      </c>
      <c r="DD63" t="s">
        <v>3</v>
      </c>
      <c r="DE63" t="s">
        <v>3</v>
      </c>
      <c r="DF63">
        <f t="shared" si="48"/>
        <v>0</v>
      </c>
      <c r="DG63">
        <f t="shared" si="42"/>
        <v>0</v>
      </c>
      <c r="DH63">
        <f t="shared" ref="DH63:DH68" si="49">ROUND(ROUND(AG63*AK63,2)*CX63,2)</f>
        <v>0</v>
      </c>
      <c r="DI63">
        <f t="shared" ref="DI63:DI74" si="50">ROUND(ROUND(AH63,2)*CX63,2)</f>
        <v>0</v>
      </c>
      <c r="DJ63">
        <f>DI63</f>
        <v>0</v>
      </c>
      <c r="DK63">
        <v>0</v>
      </c>
      <c r="DL63" t="s">
        <v>3</v>
      </c>
      <c r="DM63">
        <v>0</v>
      </c>
      <c r="DN63" t="s">
        <v>3</v>
      </c>
      <c r="DO63">
        <v>0</v>
      </c>
    </row>
    <row r="64" spans="1:119" x14ac:dyDescent="0.2">
      <c r="A64">
        <f>ROW(Source!A31)</f>
        <v>31</v>
      </c>
      <c r="B64">
        <v>60075934</v>
      </c>
      <c r="C64">
        <v>60082612</v>
      </c>
      <c r="D64">
        <v>48244557</v>
      </c>
      <c r="E64">
        <v>1</v>
      </c>
      <c r="F64">
        <v>1</v>
      </c>
      <c r="G64">
        <v>1</v>
      </c>
      <c r="H64">
        <v>2</v>
      </c>
      <c r="I64" t="s">
        <v>746</v>
      </c>
      <c r="J64" t="s">
        <v>747</v>
      </c>
      <c r="K64" t="s">
        <v>748</v>
      </c>
      <c r="L64">
        <v>1368</v>
      </c>
      <c r="N64">
        <v>1011</v>
      </c>
      <c r="O64" t="s">
        <v>745</v>
      </c>
      <c r="P64" t="s">
        <v>745</v>
      </c>
      <c r="Q64">
        <v>1</v>
      </c>
      <c r="W64">
        <v>0</v>
      </c>
      <c r="X64">
        <v>903590057</v>
      </c>
      <c r="Y64">
        <f t="shared" si="45"/>
        <v>11.895887499999997</v>
      </c>
      <c r="AA64">
        <v>0</v>
      </c>
      <c r="AB64">
        <v>1603.59</v>
      </c>
      <c r="AC64">
        <v>579.69000000000005</v>
      </c>
      <c r="AD64">
        <v>0</v>
      </c>
      <c r="AE64">
        <v>0</v>
      </c>
      <c r="AF64">
        <v>112.77</v>
      </c>
      <c r="AG64">
        <v>11.84</v>
      </c>
      <c r="AH64">
        <v>0</v>
      </c>
      <c r="AI64">
        <v>1</v>
      </c>
      <c r="AJ64">
        <v>14.22</v>
      </c>
      <c r="AK64">
        <v>48.96</v>
      </c>
      <c r="AL64">
        <v>1</v>
      </c>
      <c r="AM64">
        <v>4</v>
      </c>
      <c r="AN64">
        <v>0</v>
      </c>
      <c r="AO64">
        <v>1</v>
      </c>
      <c r="AP64">
        <v>1</v>
      </c>
      <c r="AQ64">
        <v>0</v>
      </c>
      <c r="AR64">
        <v>0</v>
      </c>
      <c r="AS64" t="s">
        <v>3</v>
      </c>
      <c r="AT64">
        <v>17.989999999999998</v>
      </c>
      <c r="AU64" t="s">
        <v>43</v>
      </c>
      <c r="AV64">
        <v>0</v>
      </c>
      <c r="AW64">
        <v>2</v>
      </c>
      <c r="AX64">
        <v>60082654</v>
      </c>
      <c r="AY64">
        <v>1</v>
      </c>
      <c r="AZ64">
        <v>0</v>
      </c>
      <c r="BA64">
        <v>64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X64">
        <f>ROUND(Y64*Source!I31,9)</f>
        <v>2.4065380410000001</v>
      </c>
      <c r="CY64">
        <f>AB64</f>
        <v>1603.59</v>
      </c>
      <c r="CZ64">
        <f>AF64</f>
        <v>112.77</v>
      </c>
      <c r="DA64">
        <f>AJ64</f>
        <v>14.22</v>
      </c>
      <c r="DB64">
        <f t="shared" si="46"/>
        <v>1341.5</v>
      </c>
      <c r="DC64">
        <f t="shared" si="47"/>
        <v>140.85</v>
      </c>
      <c r="DD64" t="s">
        <v>3</v>
      </c>
      <c r="DE64" t="s">
        <v>3</v>
      </c>
      <c r="DF64">
        <f t="shared" si="48"/>
        <v>0</v>
      </c>
      <c r="DG64">
        <f>ROUND(ROUND(AF64*AJ64,2)*CX64,2)</f>
        <v>3859.1</v>
      </c>
      <c r="DH64">
        <f t="shared" si="49"/>
        <v>1395.05</v>
      </c>
      <c r="DI64">
        <f t="shared" si="50"/>
        <v>0</v>
      </c>
      <c r="DJ64">
        <f>DG64</f>
        <v>3859.1</v>
      </c>
      <c r="DK64">
        <v>0</v>
      </c>
      <c r="DL64" t="s">
        <v>3</v>
      </c>
      <c r="DM64">
        <v>0</v>
      </c>
      <c r="DN64" t="s">
        <v>3</v>
      </c>
      <c r="DO64">
        <v>0</v>
      </c>
    </row>
    <row r="65" spans="1:119" x14ac:dyDescent="0.2">
      <c r="A65">
        <f>ROW(Source!A31)</f>
        <v>31</v>
      </c>
      <c r="B65">
        <v>60075934</v>
      </c>
      <c r="C65">
        <v>60082612</v>
      </c>
      <c r="D65">
        <v>48245294</v>
      </c>
      <c r="E65">
        <v>1</v>
      </c>
      <c r="F65">
        <v>1</v>
      </c>
      <c r="G65">
        <v>1</v>
      </c>
      <c r="H65">
        <v>2</v>
      </c>
      <c r="I65" t="s">
        <v>814</v>
      </c>
      <c r="J65" t="s">
        <v>815</v>
      </c>
      <c r="K65" t="s">
        <v>816</v>
      </c>
      <c r="L65">
        <v>1368</v>
      </c>
      <c r="N65">
        <v>1011</v>
      </c>
      <c r="O65" t="s">
        <v>745</v>
      </c>
      <c r="P65" t="s">
        <v>745</v>
      </c>
      <c r="Q65">
        <v>1</v>
      </c>
      <c r="W65">
        <v>0</v>
      </c>
      <c r="X65">
        <v>1511014073</v>
      </c>
      <c r="Y65">
        <f t="shared" si="45"/>
        <v>6.1363999999999992</v>
      </c>
      <c r="AA65">
        <v>0</v>
      </c>
      <c r="AB65">
        <v>4244.3900000000003</v>
      </c>
      <c r="AC65">
        <v>495.96</v>
      </c>
      <c r="AD65">
        <v>0</v>
      </c>
      <c r="AE65">
        <v>0</v>
      </c>
      <c r="AF65">
        <v>298.48</v>
      </c>
      <c r="AG65">
        <v>10.130000000000001</v>
      </c>
      <c r="AH65">
        <v>0</v>
      </c>
      <c r="AI65">
        <v>1</v>
      </c>
      <c r="AJ65">
        <v>14.22</v>
      </c>
      <c r="AK65">
        <v>48.96</v>
      </c>
      <c r="AL65">
        <v>1</v>
      </c>
      <c r="AM65">
        <v>4</v>
      </c>
      <c r="AN65">
        <v>0</v>
      </c>
      <c r="AO65">
        <v>1</v>
      </c>
      <c r="AP65">
        <v>1</v>
      </c>
      <c r="AQ65">
        <v>0</v>
      </c>
      <c r="AR65">
        <v>0</v>
      </c>
      <c r="AS65" t="s">
        <v>3</v>
      </c>
      <c r="AT65">
        <v>9.2799999999999994</v>
      </c>
      <c r="AU65" t="s">
        <v>43</v>
      </c>
      <c r="AV65">
        <v>0</v>
      </c>
      <c r="AW65">
        <v>2</v>
      </c>
      <c r="AX65">
        <v>60082655</v>
      </c>
      <c r="AY65">
        <v>1</v>
      </c>
      <c r="AZ65">
        <v>0</v>
      </c>
      <c r="BA65">
        <v>65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X65">
        <f>ROUND(Y65*Source!I31,9)</f>
        <v>1.24139372</v>
      </c>
      <c r="CY65">
        <f>AB65</f>
        <v>4244.3900000000003</v>
      </c>
      <c r="CZ65">
        <f>AF65</f>
        <v>298.48</v>
      </c>
      <c r="DA65">
        <f>AJ65</f>
        <v>14.22</v>
      </c>
      <c r="DB65">
        <f t="shared" si="46"/>
        <v>1831.59</v>
      </c>
      <c r="DC65">
        <f t="shared" si="47"/>
        <v>62.16</v>
      </c>
      <c r="DD65" t="s">
        <v>3</v>
      </c>
      <c r="DE65" t="s">
        <v>3</v>
      </c>
      <c r="DF65">
        <f t="shared" si="48"/>
        <v>0</v>
      </c>
      <c r="DG65">
        <f>ROUND(ROUND(AF65*AJ65,2)*CX65,2)</f>
        <v>5268.96</v>
      </c>
      <c r="DH65">
        <f t="shared" si="49"/>
        <v>615.67999999999995</v>
      </c>
      <c r="DI65">
        <f t="shared" si="50"/>
        <v>0</v>
      </c>
      <c r="DJ65">
        <f>DG65</f>
        <v>5268.96</v>
      </c>
      <c r="DK65">
        <v>0</v>
      </c>
      <c r="DL65" t="s">
        <v>3</v>
      </c>
      <c r="DM65">
        <v>0</v>
      </c>
      <c r="DN65" t="s">
        <v>3</v>
      </c>
      <c r="DO65">
        <v>0</v>
      </c>
    </row>
    <row r="66" spans="1:119" x14ac:dyDescent="0.2">
      <c r="A66">
        <f>ROW(Source!A31)</f>
        <v>31</v>
      </c>
      <c r="B66">
        <v>60075934</v>
      </c>
      <c r="C66">
        <v>60082612</v>
      </c>
      <c r="D66">
        <v>48245568</v>
      </c>
      <c r="E66">
        <v>1</v>
      </c>
      <c r="F66">
        <v>1</v>
      </c>
      <c r="G66">
        <v>1</v>
      </c>
      <c r="H66">
        <v>2</v>
      </c>
      <c r="I66" t="s">
        <v>817</v>
      </c>
      <c r="J66" t="s">
        <v>818</v>
      </c>
      <c r="K66" t="s">
        <v>819</v>
      </c>
      <c r="L66">
        <v>1368</v>
      </c>
      <c r="N66">
        <v>1011</v>
      </c>
      <c r="O66" t="s">
        <v>745</v>
      </c>
      <c r="P66" t="s">
        <v>745</v>
      </c>
      <c r="Q66">
        <v>1</v>
      </c>
      <c r="W66">
        <v>0</v>
      </c>
      <c r="X66">
        <v>-2019686133</v>
      </c>
      <c r="Y66">
        <f t="shared" si="45"/>
        <v>1.1505749999999999</v>
      </c>
      <c r="AA66">
        <v>0</v>
      </c>
      <c r="AB66">
        <v>1818.17</v>
      </c>
      <c r="AC66">
        <v>579.69000000000005</v>
      </c>
      <c r="AD66">
        <v>0</v>
      </c>
      <c r="AE66">
        <v>0</v>
      </c>
      <c r="AF66">
        <v>127.86</v>
      </c>
      <c r="AG66">
        <v>11.84</v>
      </c>
      <c r="AH66">
        <v>0</v>
      </c>
      <c r="AI66">
        <v>1</v>
      </c>
      <c r="AJ66">
        <v>14.22</v>
      </c>
      <c r="AK66">
        <v>48.96</v>
      </c>
      <c r="AL66">
        <v>1</v>
      </c>
      <c r="AM66">
        <v>4</v>
      </c>
      <c r="AN66">
        <v>0</v>
      </c>
      <c r="AO66">
        <v>1</v>
      </c>
      <c r="AP66">
        <v>1</v>
      </c>
      <c r="AQ66">
        <v>0</v>
      </c>
      <c r="AR66">
        <v>0</v>
      </c>
      <c r="AS66" t="s">
        <v>3</v>
      </c>
      <c r="AT66">
        <v>1.74</v>
      </c>
      <c r="AU66" t="s">
        <v>43</v>
      </c>
      <c r="AV66">
        <v>0</v>
      </c>
      <c r="AW66">
        <v>2</v>
      </c>
      <c r="AX66">
        <v>60082656</v>
      </c>
      <c r="AY66">
        <v>1</v>
      </c>
      <c r="AZ66">
        <v>0</v>
      </c>
      <c r="BA66">
        <v>66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X66">
        <f>ROUND(Y66*Source!I31,9)</f>
        <v>0.23276132299999999</v>
      </c>
      <c r="CY66">
        <f>AB66</f>
        <v>1818.17</v>
      </c>
      <c r="CZ66">
        <f>AF66</f>
        <v>127.86</v>
      </c>
      <c r="DA66">
        <f>AJ66</f>
        <v>14.22</v>
      </c>
      <c r="DB66">
        <f t="shared" si="46"/>
        <v>147.11000000000001</v>
      </c>
      <c r="DC66">
        <f t="shared" si="47"/>
        <v>13.62</v>
      </c>
      <c r="DD66" t="s">
        <v>3</v>
      </c>
      <c r="DE66" t="s">
        <v>3</v>
      </c>
      <c r="DF66">
        <f t="shared" si="48"/>
        <v>0</v>
      </c>
      <c r="DG66">
        <f>ROUND(ROUND(AF66*AJ66,2)*CX66,2)</f>
        <v>423.2</v>
      </c>
      <c r="DH66">
        <f t="shared" si="49"/>
        <v>134.93</v>
      </c>
      <c r="DI66">
        <f t="shared" si="50"/>
        <v>0</v>
      </c>
      <c r="DJ66">
        <f>DG66</f>
        <v>423.2</v>
      </c>
      <c r="DK66">
        <v>0</v>
      </c>
      <c r="DL66" t="s">
        <v>3</v>
      </c>
      <c r="DM66">
        <v>0</v>
      </c>
      <c r="DN66" t="s">
        <v>3</v>
      </c>
      <c r="DO66">
        <v>0</v>
      </c>
    </row>
    <row r="67" spans="1:119" x14ac:dyDescent="0.2">
      <c r="A67">
        <f>ROW(Source!A31)</f>
        <v>31</v>
      </c>
      <c r="B67">
        <v>60075934</v>
      </c>
      <c r="C67">
        <v>60082612</v>
      </c>
      <c r="D67">
        <v>48245576</v>
      </c>
      <c r="E67">
        <v>1</v>
      </c>
      <c r="F67">
        <v>1</v>
      </c>
      <c r="G67">
        <v>1</v>
      </c>
      <c r="H67">
        <v>2</v>
      </c>
      <c r="I67" t="s">
        <v>820</v>
      </c>
      <c r="J67" t="s">
        <v>821</v>
      </c>
      <c r="K67" t="s">
        <v>822</v>
      </c>
      <c r="L67">
        <v>1368</v>
      </c>
      <c r="N67">
        <v>1011</v>
      </c>
      <c r="O67" t="s">
        <v>745</v>
      </c>
      <c r="P67" t="s">
        <v>745</v>
      </c>
      <c r="Q67">
        <v>1</v>
      </c>
      <c r="W67">
        <v>0</v>
      </c>
      <c r="X67">
        <v>1232549298</v>
      </c>
      <c r="Y67">
        <f t="shared" si="45"/>
        <v>1.1505749999999999</v>
      </c>
      <c r="AA67">
        <v>0</v>
      </c>
      <c r="AB67">
        <v>170.64</v>
      </c>
      <c r="AC67">
        <v>0</v>
      </c>
      <c r="AD67">
        <v>0</v>
      </c>
      <c r="AE67">
        <v>0</v>
      </c>
      <c r="AF67">
        <v>12</v>
      </c>
      <c r="AG67">
        <v>0</v>
      </c>
      <c r="AH67">
        <v>0</v>
      </c>
      <c r="AI67">
        <v>1</v>
      </c>
      <c r="AJ67">
        <v>14.22</v>
      </c>
      <c r="AK67">
        <v>48.96</v>
      </c>
      <c r="AL67">
        <v>1</v>
      </c>
      <c r="AM67">
        <v>4</v>
      </c>
      <c r="AN67">
        <v>0</v>
      </c>
      <c r="AO67">
        <v>1</v>
      </c>
      <c r="AP67">
        <v>1</v>
      </c>
      <c r="AQ67">
        <v>0</v>
      </c>
      <c r="AR67">
        <v>0</v>
      </c>
      <c r="AS67" t="s">
        <v>3</v>
      </c>
      <c r="AT67">
        <v>1.74</v>
      </c>
      <c r="AU67" t="s">
        <v>43</v>
      </c>
      <c r="AV67">
        <v>0</v>
      </c>
      <c r="AW67">
        <v>2</v>
      </c>
      <c r="AX67">
        <v>60082657</v>
      </c>
      <c r="AY67">
        <v>1</v>
      </c>
      <c r="AZ67">
        <v>0</v>
      </c>
      <c r="BA67">
        <v>67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X67">
        <f>ROUND(Y67*Source!I31,9)</f>
        <v>0.23276132299999999</v>
      </c>
      <c r="CY67">
        <f>AB67</f>
        <v>170.64</v>
      </c>
      <c r="CZ67">
        <f>AF67</f>
        <v>12</v>
      </c>
      <c r="DA67">
        <f>AJ67</f>
        <v>14.22</v>
      </c>
      <c r="DB67">
        <f t="shared" si="46"/>
        <v>13.81</v>
      </c>
      <c r="DC67">
        <f t="shared" si="47"/>
        <v>0</v>
      </c>
      <c r="DD67" t="s">
        <v>3</v>
      </c>
      <c r="DE67" t="s">
        <v>3</v>
      </c>
      <c r="DF67">
        <f t="shared" si="48"/>
        <v>0</v>
      </c>
      <c r="DG67">
        <f>ROUND(ROUND(AF67*AJ67,2)*CX67,2)</f>
        <v>39.72</v>
      </c>
      <c r="DH67">
        <f t="shared" si="49"/>
        <v>0</v>
      </c>
      <c r="DI67">
        <f t="shared" si="50"/>
        <v>0</v>
      </c>
      <c r="DJ67">
        <f>DG67</f>
        <v>39.72</v>
      </c>
      <c r="DK67">
        <v>0</v>
      </c>
      <c r="DL67" t="s">
        <v>3</v>
      </c>
      <c r="DM67">
        <v>0</v>
      </c>
      <c r="DN67" t="s">
        <v>3</v>
      </c>
      <c r="DO67">
        <v>0</v>
      </c>
    </row>
    <row r="68" spans="1:119" x14ac:dyDescent="0.2">
      <c r="A68">
        <f>ROW(Source!A31)</f>
        <v>31</v>
      </c>
      <c r="B68">
        <v>60075934</v>
      </c>
      <c r="C68">
        <v>60082612</v>
      </c>
      <c r="D68">
        <v>48245786</v>
      </c>
      <c r="E68">
        <v>1</v>
      </c>
      <c r="F68">
        <v>1</v>
      </c>
      <c r="G68">
        <v>1</v>
      </c>
      <c r="H68">
        <v>2</v>
      </c>
      <c r="I68" t="s">
        <v>823</v>
      </c>
      <c r="J68" t="s">
        <v>824</v>
      </c>
      <c r="K68" t="s">
        <v>825</v>
      </c>
      <c r="L68">
        <v>1368</v>
      </c>
      <c r="N68">
        <v>1011</v>
      </c>
      <c r="O68" t="s">
        <v>745</v>
      </c>
      <c r="P68" t="s">
        <v>745</v>
      </c>
      <c r="Q68">
        <v>1</v>
      </c>
      <c r="W68">
        <v>0</v>
      </c>
      <c r="X68">
        <v>-1277097320</v>
      </c>
      <c r="Y68">
        <f t="shared" si="45"/>
        <v>47.57032499999999</v>
      </c>
      <c r="AA68">
        <v>0</v>
      </c>
      <c r="AB68">
        <v>123.43</v>
      </c>
      <c r="AC68">
        <v>0</v>
      </c>
      <c r="AD68">
        <v>0</v>
      </c>
      <c r="AE68">
        <v>0</v>
      </c>
      <c r="AF68">
        <v>8.68</v>
      </c>
      <c r="AG68">
        <v>0</v>
      </c>
      <c r="AH68">
        <v>0</v>
      </c>
      <c r="AI68">
        <v>1</v>
      </c>
      <c r="AJ68">
        <v>14.22</v>
      </c>
      <c r="AK68">
        <v>48.96</v>
      </c>
      <c r="AL68">
        <v>1</v>
      </c>
      <c r="AM68">
        <v>4</v>
      </c>
      <c r="AN68">
        <v>0</v>
      </c>
      <c r="AO68">
        <v>1</v>
      </c>
      <c r="AP68">
        <v>1</v>
      </c>
      <c r="AQ68">
        <v>0</v>
      </c>
      <c r="AR68">
        <v>0</v>
      </c>
      <c r="AS68" t="s">
        <v>3</v>
      </c>
      <c r="AT68">
        <v>71.94</v>
      </c>
      <c r="AU68" t="s">
        <v>43</v>
      </c>
      <c r="AV68">
        <v>0</v>
      </c>
      <c r="AW68">
        <v>2</v>
      </c>
      <c r="AX68">
        <v>60082658</v>
      </c>
      <c r="AY68">
        <v>1</v>
      </c>
      <c r="AZ68">
        <v>0</v>
      </c>
      <c r="BA68">
        <v>68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X68">
        <f>ROUND(Y68*Source!I31,9)</f>
        <v>9.6234767479999999</v>
      </c>
      <c r="CY68">
        <f>AB68</f>
        <v>123.43</v>
      </c>
      <c r="CZ68">
        <f>AF68</f>
        <v>8.68</v>
      </c>
      <c r="DA68">
        <f>AJ68</f>
        <v>14.22</v>
      </c>
      <c r="DB68">
        <f t="shared" si="46"/>
        <v>412.91</v>
      </c>
      <c r="DC68">
        <f t="shared" si="47"/>
        <v>0</v>
      </c>
      <c r="DD68" t="s">
        <v>3</v>
      </c>
      <c r="DE68" t="s">
        <v>3</v>
      </c>
      <c r="DF68">
        <f t="shared" si="48"/>
        <v>0</v>
      </c>
      <c r="DG68">
        <f>ROUND(ROUND(AF68*AJ68,2)*CX68,2)</f>
        <v>1187.83</v>
      </c>
      <c r="DH68">
        <f t="shared" si="49"/>
        <v>0</v>
      </c>
      <c r="DI68">
        <f t="shared" si="50"/>
        <v>0</v>
      </c>
      <c r="DJ68">
        <f>DG68</f>
        <v>1187.83</v>
      </c>
      <c r="DK68">
        <v>0</v>
      </c>
      <c r="DL68" t="s">
        <v>3</v>
      </c>
      <c r="DM68">
        <v>0</v>
      </c>
      <c r="DN68" t="s">
        <v>3</v>
      </c>
      <c r="DO68">
        <v>0</v>
      </c>
    </row>
    <row r="69" spans="1:119" x14ac:dyDescent="0.2">
      <c r="A69">
        <f>ROW(Source!A31)</f>
        <v>31</v>
      </c>
      <c r="B69">
        <v>60075934</v>
      </c>
      <c r="C69">
        <v>60082612</v>
      </c>
      <c r="D69">
        <v>48168484</v>
      </c>
      <c r="E69">
        <v>1</v>
      </c>
      <c r="F69">
        <v>1</v>
      </c>
      <c r="G69">
        <v>1</v>
      </c>
      <c r="H69">
        <v>3</v>
      </c>
      <c r="I69" t="s">
        <v>223</v>
      </c>
      <c r="J69" t="s">
        <v>226</v>
      </c>
      <c r="K69" t="s">
        <v>761</v>
      </c>
      <c r="L69">
        <v>1339</v>
      </c>
      <c r="N69">
        <v>1007</v>
      </c>
      <c r="O69" t="s">
        <v>91</v>
      </c>
      <c r="P69" t="s">
        <v>91</v>
      </c>
      <c r="Q69">
        <v>1</v>
      </c>
      <c r="W69">
        <v>0</v>
      </c>
      <c r="X69">
        <v>1597319531</v>
      </c>
      <c r="Y69">
        <f t="shared" ref="Y69:Y74" si="51">(AT69*0)</f>
        <v>0</v>
      </c>
      <c r="AA69">
        <v>84.03</v>
      </c>
      <c r="AB69">
        <v>0</v>
      </c>
      <c r="AC69">
        <v>0</v>
      </c>
      <c r="AD69">
        <v>0</v>
      </c>
      <c r="AE69">
        <v>8.7899999999999991</v>
      </c>
      <c r="AF69">
        <v>0</v>
      </c>
      <c r="AG69">
        <v>0</v>
      </c>
      <c r="AH69">
        <v>0</v>
      </c>
      <c r="AI69">
        <v>9.56</v>
      </c>
      <c r="AJ69">
        <v>1</v>
      </c>
      <c r="AK69">
        <v>1</v>
      </c>
      <c r="AL69">
        <v>1</v>
      </c>
      <c r="AM69">
        <v>4</v>
      </c>
      <c r="AN69">
        <v>0</v>
      </c>
      <c r="AO69">
        <v>1</v>
      </c>
      <c r="AP69">
        <v>1</v>
      </c>
      <c r="AQ69">
        <v>0</v>
      </c>
      <c r="AR69">
        <v>0</v>
      </c>
      <c r="AS69" t="s">
        <v>3</v>
      </c>
      <c r="AT69">
        <v>18</v>
      </c>
      <c r="AU69" t="s">
        <v>18</v>
      </c>
      <c r="AV69">
        <v>0</v>
      </c>
      <c r="AW69">
        <v>2</v>
      </c>
      <c r="AX69">
        <v>60082659</v>
      </c>
      <c r="AY69">
        <v>1</v>
      </c>
      <c r="AZ69">
        <v>0</v>
      </c>
      <c r="BA69">
        <v>69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X69">
        <f>ROUND(Y69*Source!I31,9)</f>
        <v>0</v>
      </c>
      <c r="CY69">
        <f t="shared" ref="CY69:CY74" si="52">AA69</f>
        <v>84.03</v>
      </c>
      <c r="CZ69">
        <f t="shared" ref="CZ69:CZ74" si="53">AE69</f>
        <v>8.7899999999999991</v>
      </c>
      <c r="DA69">
        <f t="shared" ref="DA69:DA74" si="54">AI69</f>
        <v>9.56</v>
      </c>
      <c r="DB69">
        <f t="shared" ref="DB69:DB74" si="55">ROUND((ROUND(AT69*CZ69,2)*0),2)</f>
        <v>0</v>
      </c>
      <c r="DC69">
        <f t="shared" ref="DC69:DC74" si="56">ROUND((ROUND(AT69*AG69,2)*0),2)</f>
        <v>0</v>
      </c>
      <c r="DD69" t="s">
        <v>3</v>
      </c>
      <c r="DE69" t="s">
        <v>3</v>
      </c>
      <c r="DF69">
        <f t="shared" ref="DF69:DF74" si="57">ROUND(ROUND(AE69*AI69,2)*CX69,2)</f>
        <v>0</v>
      </c>
      <c r="DG69">
        <f t="shared" ref="DG69:DG76" si="58">ROUND(ROUND(AF69,2)*CX69,2)</f>
        <v>0</v>
      </c>
      <c r="DH69">
        <f t="shared" ref="DH69:DH75" si="59">ROUND(ROUND(AG69,2)*CX69,2)</f>
        <v>0</v>
      </c>
      <c r="DI69">
        <f t="shared" si="50"/>
        <v>0</v>
      </c>
      <c r="DJ69">
        <f t="shared" ref="DJ69:DJ74" si="60">DF69</f>
        <v>0</v>
      </c>
      <c r="DK69">
        <v>0</v>
      </c>
      <c r="DL69" t="s">
        <v>3</v>
      </c>
      <c r="DM69">
        <v>0</v>
      </c>
      <c r="DN69" t="s">
        <v>3</v>
      </c>
      <c r="DO69">
        <v>0</v>
      </c>
    </row>
    <row r="70" spans="1:119" x14ac:dyDescent="0.2">
      <c r="A70">
        <f>ROW(Source!A31)</f>
        <v>31</v>
      </c>
      <c r="B70">
        <v>60075934</v>
      </c>
      <c r="C70">
        <v>60082612</v>
      </c>
      <c r="D70">
        <v>48168491</v>
      </c>
      <c r="E70">
        <v>1</v>
      </c>
      <c r="F70">
        <v>1</v>
      </c>
      <c r="G70">
        <v>1</v>
      </c>
      <c r="H70">
        <v>3</v>
      </c>
      <c r="I70" t="s">
        <v>229</v>
      </c>
      <c r="J70" t="s">
        <v>231</v>
      </c>
      <c r="K70" t="s">
        <v>762</v>
      </c>
      <c r="L70">
        <v>1346</v>
      </c>
      <c r="N70">
        <v>1009</v>
      </c>
      <c r="O70" t="s">
        <v>225</v>
      </c>
      <c r="P70" t="s">
        <v>225</v>
      </c>
      <c r="Q70">
        <v>1</v>
      </c>
      <c r="W70">
        <v>0</v>
      </c>
      <c r="X70">
        <v>-1411127917</v>
      </c>
      <c r="Y70">
        <f t="shared" si="51"/>
        <v>0</v>
      </c>
      <c r="AA70">
        <v>42.73</v>
      </c>
      <c r="AB70">
        <v>0</v>
      </c>
      <c r="AC70">
        <v>0</v>
      </c>
      <c r="AD70">
        <v>0</v>
      </c>
      <c r="AE70">
        <v>4.47</v>
      </c>
      <c r="AF70">
        <v>0</v>
      </c>
      <c r="AG70">
        <v>0</v>
      </c>
      <c r="AH70">
        <v>0</v>
      </c>
      <c r="AI70">
        <v>9.56</v>
      </c>
      <c r="AJ70">
        <v>1</v>
      </c>
      <c r="AK70">
        <v>1</v>
      </c>
      <c r="AL70">
        <v>1</v>
      </c>
      <c r="AM70">
        <v>4</v>
      </c>
      <c r="AN70">
        <v>0</v>
      </c>
      <c r="AO70">
        <v>1</v>
      </c>
      <c r="AP70">
        <v>1</v>
      </c>
      <c r="AQ70">
        <v>0</v>
      </c>
      <c r="AR70">
        <v>0</v>
      </c>
      <c r="AS70" t="s">
        <v>3</v>
      </c>
      <c r="AT70">
        <v>3.2</v>
      </c>
      <c r="AU70" t="s">
        <v>18</v>
      </c>
      <c r="AV70">
        <v>0</v>
      </c>
      <c r="AW70">
        <v>2</v>
      </c>
      <c r="AX70">
        <v>60082660</v>
      </c>
      <c r="AY70">
        <v>1</v>
      </c>
      <c r="AZ70">
        <v>0</v>
      </c>
      <c r="BA70">
        <v>70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X70">
        <f>ROUND(Y70*Source!I31,9)</f>
        <v>0</v>
      </c>
      <c r="CY70">
        <f t="shared" si="52"/>
        <v>42.73</v>
      </c>
      <c r="CZ70">
        <f t="shared" si="53"/>
        <v>4.47</v>
      </c>
      <c r="DA70">
        <f t="shared" si="54"/>
        <v>9.56</v>
      </c>
      <c r="DB70">
        <f t="shared" si="55"/>
        <v>0</v>
      </c>
      <c r="DC70">
        <f t="shared" si="56"/>
        <v>0</v>
      </c>
      <c r="DD70" t="s">
        <v>3</v>
      </c>
      <c r="DE70" t="s">
        <v>3</v>
      </c>
      <c r="DF70">
        <f t="shared" si="57"/>
        <v>0</v>
      </c>
      <c r="DG70">
        <f t="shared" si="58"/>
        <v>0</v>
      </c>
      <c r="DH70">
        <f t="shared" si="59"/>
        <v>0</v>
      </c>
      <c r="DI70">
        <f t="shared" si="50"/>
        <v>0</v>
      </c>
      <c r="DJ70">
        <f t="shared" si="60"/>
        <v>0</v>
      </c>
      <c r="DK70">
        <v>0</v>
      </c>
      <c r="DL70" t="s">
        <v>3</v>
      </c>
      <c r="DM70">
        <v>0</v>
      </c>
      <c r="DN70" t="s">
        <v>3</v>
      </c>
      <c r="DO70">
        <v>0</v>
      </c>
    </row>
    <row r="71" spans="1:119" x14ac:dyDescent="0.2">
      <c r="A71">
        <f>ROW(Source!A31)</f>
        <v>31</v>
      </c>
      <c r="B71">
        <v>60075934</v>
      </c>
      <c r="C71">
        <v>60082612</v>
      </c>
      <c r="D71">
        <v>48170066</v>
      </c>
      <c r="E71">
        <v>1</v>
      </c>
      <c r="F71">
        <v>1</v>
      </c>
      <c r="G71">
        <v>1</v>
      </c>
      <c r="H71">
        <v>3</v>
      </c>
      <c r="I71" t="s">
        <v>826</v>
      </c>
      <c r="J71" t="s">
        <v>827</v>
      </c>
      <c r="K71" t="s">
        <v>828</v>
      </c>
      <c r="L71">
        <v>1339</v>
      </c>
      <c r="N71">
        <v>1007</v>
      </c>
      <c r="O71" t="s">
        <v>91</v>
      </c>
      <c r="P71" t="s">
        <v>91</v>
      </c>
      <c r="Q71">
        <v>1</v>
      </c>
      <c r="W71">
        <v>0</v>
      </c>
      <c r="X71">
        <v>1490861376</v>
      </c>
      <c r="Y71">
        <f t="shared" si="51"/>
        <v>0</v>
      </c>
      <c r="AA71">
        <v>30.11</v>
      </c>
      <c r="AB71">
        <v>0</v>
      </c>
      <c r="AC71">
        <v>0</v>
      </c>
      <c r="AD71">
        <v>0</v>
      </c>
      <c r="AE71">
        <v>3.15</v>
      </c>
      <c r="AF71">
        <v>0</v>
      </c>
      <c r="AG71">
        <v>0</v>
      </c>
      <c r="AH71">
        <v>0</v>
      </c>
      <c r="AI71">
        <v>9.56</v>
      </c>
      <c r="AJ71">
        <v>1</v>
      </c>
      <c r="AK71">
        <v>1</v>
      </c>
      <c r="AL71">
        <v>1</v>
      </c>
      <c r="AM71">
        <v>4</v>
      </c>
      <c r="AN71">
        <v>0</v>
      </c>
      <c r="AO71">
        <v>1</v>
      </c>
      <c r="AP71">
        <v>1</v>
      </c>
      <c r="AQ71">
        <v>0</v>
      </c>
      <c r="AR71">
        <v>0</v>
      </c>
      <c r="AS71" t="s">
        <v>3</v>
      </c>
      <c r="AT71">
        <v>31</v>
      </c>
      <c r="AU71" t="s">
        <v>18</v>
      </c>
      <c r="AV71">
        <v>0</v>
      </c>
      <c r="AW71">
        <v>2</v>
      </c>
      <c r="AX71">
        <v>60082661</v>
      </c>
      <c r="AY71">
        <v>1</v>
      </c>
      <c r="AZ71">
        <v>0</v>
      </c>
      <c r="BA71">
        <v>71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X71">
        <f>ROUND(Y71*Source!I31,9)</f>
        <v>0</v>
      </c>
      <c r="CY71">
        <f t="shared" si="52"/>
        <v>30.11</v>
      </c>
      <c r="CZ71">
        <f t="shared" si="53"/>
        <v>3.15</v>
      </c>
      <c r="DA71">
        <f t="shared" si="54"/>
        <v>9.56</v>
      </c>
      <c r="DB71">
        <f t="shared" si="55"/>
        <v>0</v>
      </c>
      <c r="DC71">
        <f t="shared" si="56"/>
        <v>0</v>
      </c>
      <c r="DD71" t="s">
        <v>3</v>
      </c>
      <c r="DE71" t="s">
        <v>3</v>
      </c>
      <c r="DF71">
        <f t="shared" si="57"/>
        <v>0</v>
      </c>
      <c r="DG71">
        <f t="shared" si="58"/>
        <v>0</v>
      </c>
      <c r="DH71">
        <f t="shared" si="59"/>
        <v>0</v>
      </c>
      <c r="DI71">
        <f t="shared" si="50"/>
        <v>0</v>
      </c>
      <c r="DJ71">
        <f t="shared" si="60"/>
        <v>0</v>
      </c>
      <c r="DK71">
        <v>0</v>
      </c>
      <c r="DL71" t="s">
        <v>3</v>
      </c>
      <c r="DM71">
        <v>0</v>
      </c>
      <c r="DN71" t="s">
        <v>3</v>
      </c>
      <c r="DO71">
        <v>0</v>
      </c>
    </row>
    <row r="72" spans="1:119" x14ac:dyDescent="0.2">
      <c r="A72">
        <f>ROW(Source!A31)</f>
        <v>31</v>
      </c>
      <c r="B72">
        <v>60075934</v>
      </c>
      <c r="C72">
        <v>60082612</v>
      </c>
      <c r="D72">
        <v>48171516</v>
      </c>
      <c r="E72">
        <v>1</v>
      </c>
      <c r="F72">
        <v>1</v>
      </c>
      <c r="G72">
        <v>1</v>
      </c>
      <c r="H72">
        <v>3</v>
      </c>
      <c r="I72" t="s">
        <v>829</v>
      </c>
      <c r="J72" t="s">
        <v>830</v>
      </c>
      <c r="K72" t="s">
        <v>831</v>
      </c>
      <c r="L72">
        <v>1348</v>
      </c>
      <c r="N72">
        <v>1009</v>
      </c>
      <c r="O72" t="s">
        <v>15</v>
      </c>
      <c r="P72" t="s">
        <v>15</v>
      </c>
      <c r="Q72">
        <v>1000</v>
      </c>
      <c r="W72">
        <v>0</v>
      </c>
      <c r="X72">
        <v>-1570597375</v>
      </c>
      <c r="Y72">
        <f t="shared" si="51"/>
        <v>0</v>
      </c>
      <c r="AA72">
        <v>126624.59</v>
      </c>
      <c r="AB72">
        <v>0</v>
      </c>
      <c r="AC72">
        <v>0</v>
      </c>
      <c r="AD72">
        <v>0</v>
      </c>
      <c r="AE72">
        <v>13245.25</v>
      </c>
      <c r="AF72">
        <v>0</v>
      </c>
      <c r="AG72">
        <v>0</v>
      </c>
      <c r="AH72">
        <v>0</v>
      </c>
      <c r="AI72">
        <v>9.56</v>
      </c>
      <c r="AJ72">
        <v>1</v>
      </c>
      <c r="AK72">
        <v>1</v>
      </c>
      <c r="AL72">
        <v>1</v>
      </c>
      <c r="AM72">
        <v>4</v>
      </c>
      <c r="AN72">
        <v>0</v>
      </c>
      <c r="AO72">
        <v>1</v>
      </c>
      <c r="AP72">
        <v>1</v>
      </c>
      <c r="AQ72">
        <v>0</v>
      </c>
      <c r="AR72">
        <v>0</v>
      </c>
      <c r="AS72" t="s">
        <v>3</v>
      </c>
      <c r="AT72">
        <v>8.4000000000000005E-2</v>
      </c>
      <c r="AU72" t="s">
        <v>18</v>
      </c>
      <c r="AV72">
        <v>0</v>
      </c>
      <c r="AW72">
        <v>2</v>
      </c>
      <c r="AX72">
        <v>60082662</v>
      </c>
      <c r="AY72">
        <v>1</v>
      </c>
      <c r="AZ72">
        <v>0</v>
      </c>
      <c r="BA72">
        <v>72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X72">
        <f>ROUND(Y72*Source!I31,9)</f>
        <v>0</v>
      </c>
      <c r="CY72">
        <f t="shared" si="52"/>
        <v>126624.59</v>
      </c>
      <c r="CZ72">
        <f t="shared" si="53"/>
        <v>13245.25</v>
      </c>
      <c r="DA72">
        <f t="shared" si="54"/>
        <v>9.56</v>
      </c>
      <c r="DB72">
        <f t="shared" si="55"/>
        <v>0</v>
      </c>
      <c r="DC72">
        <f t="shared" si="56"/>
        <v>0</v>
      </c>
      <c r="DD72" t="s">
        <v>3</v>
      </c>
      <c r="DE72" t="s">
        <v>3</v>
      </c>
      <c r="DF72">
        <f t="shared" si="57"/>
        <v>0</v>
      </c>
      <c r="DG72">
        <f t="shared" si="58"/>
        <v>0</v>
      </c>
      <c r="DH72">
        <f t="shared" si="59"/>
        <v>0</v>
      </c>
      <c r="DI72">
        <f t="shared" si="50"/>
        <v>0</v>
      </c>
      <c r="DJ72">
        <f t="shared" si="60"/>
        <v>0</v>
      </c>
      <c r="DK72">
        <v>0</v>
      </c>
      <c r="DL72" t="s">
        <v>3</v>
      </c>
      <c r="DM72">
        <v>0</v>
      </c>
      <c r="DN72" t="s">
        <v>3</v>
      </c>
      <c r="DO72">
        <v>0</v>
      </c>
    </row>
    <row r="73" spans="1:119" x14ac:dyDescent="0.2">
      <c r="A73">
        <f>ROW(Source!A31)</f>
        <v>31</v>
      </c>
      <c r="B73">
        <v>60075934</v>
      </c>
      <c r="C73">
        <v>60082612</v>
      </c>
      <c r="D73">
        <v>48164600</v>
      </c>
      <c r="E73">
        <v>21</v>
      </c>
      <c r="F73">
        <v>1</v>
      </c>
      <c r="G73">
        <v>1</v>
      </c>
      <c r="H73">
        <v>3</v>
      </c>
      <c r="I73" t="s">
        <v>832</v>
      </c>
      <c r="J73" t="s">
        <v>3</v>
      </c>
      <c r="K73" t="s">
        <v>833</v>
      </c>
      <c r="L73">
        <v>1346</v>
      </c>
      <c r="N73">
        <v>1009</v>
      </c>
      <c r="O73" t="s">
        <v>225</v>
      </c>
      <c r="P73" t="s">
        <v>225</v>
      </c>
      <c r="Q73">
        <v>1</v>
      </c>
      <c r="W73">
        <v>0</v>
      </c>
      <c r="X73">
        <v>-1306236574</v>
      </c>
      <c r="Y73">
        <f t="shared" si="51"/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9.56</v>
      </c>
      <c r="AJ73">
        <v>1</v>
      </c>
      <c r="AK73">
        <v>1</v>
      </c>
      <c r="AL73">
        <v>1</v>
      </c>
      <c r="AM73">
        <v>4</v>
      </c>
      <c r="AN73">
        <v>0</v>
      </c>
      <c r="AO73">
        <v>0</v>
      </c>
      <c r="AP73">
        <v>1</v>
      </c>
      <c r="AQ73">
        <v>0</v>
      </c>
      <c r="AR73">
        <v>0</v>
      </c>
      <c r="AS73" t="s">
        <v>3</v>
      </c>
      <c r="AT73">
        <v>11100</v>
      </c>
      <c r="AU73" t="s">
        <v>18</v>
      </c>
      <c r="AV73">
        <v>0</v>
      </c>
      <c r="AW73">
        <v>2</v>
      </c>
      <c r="AX73">
        <v>60082663</v>
      </c>
      <c r="AY73">
        <v>1</v>
      </c>
      <c r="AZ73">
        <v>0</v>
      </c>
      <c r="BA73">
        <v>73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X73">
        <f>ROUND(Y73*Source!I31,9)</f>
        <v>0</v>
      </c>
      <c r="CY73">
        <f t="shared" si="52"/>
        <v>0</v>
      </c>
      <c r="CZ73">
        <f t="shared" si="53"/>
        <v>0</v>
      </c>
      <c r="DA73">
        <f t="shared" si="54"/>
        <v>9.56</v>
      </c>
      <c r="DB73">
        <f t="shared" si="55"/>
        <v>0</v>
      </c>
      <c r="DC73">
        <f t="shared" si="56"/>
        <v>0</v>
      </c>
      <c r="DD73" t="s">
        <v>3</v>
      </c>
      <c r="DE73" t="s">
        <v>3</v>
      </c>
      <c r="DF73">
        <f t="shared" si="57"/>
        <v>0</v>
      </c>
      <c r="DG73">
        <f t="shared" si="58"/>
        <v>0</v>
      </c>
      <c r="DH73">
        <f t="shared" si="59"/>
        <v>0</v>
      </c>
      <c r="DI73">
        <f t="shared" si="50"/>
        <v>0</v>
      </c>
      <c r="DJ73">
        <f t="shared" si="60"/>
        <v>0</v>
      </c>
      <c r="DK73">
        <v>0</v>
      </c>
      <c r="DL73" t="s">
        <v>3</v>
      </c>
      <c r="DM73">
        <v>0</v>
      </c>
      <c r="DN73" t="s">
        <v>3</v>
      </c>
      <c r="DO73">
        <v>0</v>
      </c>
    </row>
    <row r="74" spans="1:119" x14ac:dyDescent="0.2">
      <c r="A74">
        <f>ROW(Source!A31)</f>
        <v>31</v>
      </c>
      <c r="B74">
        <v>60075934</v>
      </c>
      <c r="C74">
        <v>60082612</v>
      </c>
      <c r="D74">
        <v>48164599</v>
      </c>
      <c r="E74">
        <v>21</v>
      </c>
      <c r="F74">
        <v>1</v>
      </c>
      <c r="G74">
        <v>1</v>
      </c>
      <c r="H74">
        <v>3</v>
      </c>
      <c r="I74" t="s">
        <v>834</v>
      </c>
      <c r="J74" t="s">
        <v>3</v>
      </c>
      <c r="K74" t="s">
        <v>835</v>
      </c>
      <c r="L74">
        <v>1374</v>
      </c>
      <c r="N74">
        <v>1013</v>
      </c>
      <c r="O74" t="s">
        <v>836</v>
      </c>
      <c r="P74" t="s">
        <v>836</v>
      </c>
      <c r="Q74">
        <v>1</v>
      </c>
      <c r="W74">
        <v>0</v>
      </c>
      <c r="X74">
        <v>-1731369543</v>
      </c>
      <c r="Y74">
        <f t="shared" si="51"/>
        <v>0</v>
      </c>
      <c r="AA74">
        <v>9.56</v>
      </c>
      <c r="AB74">
        <v>0</v>
      </c>
      <c r="AC74">
        <v>0</v>
      </c>
      <c r="AD74">
        <v>0</v>
      </c>
      <c r="AE74">
        <v>1</v>
      </c>
      <c r="AF74">
        <v>0</v>
      </c>
      <c r="AG74">
        <v>0</v>
      </c>
      <c r="AH74">
        <v>0</v>
      </c>
      <c r="AI74">
        <v>9.56</v>
      </c>
      <c r="AJ74">
        <v>1</v>
      </c>
      <c r="AK74">
        <v>1</v>
      </c>
      <c r="AL74">
        <v>1</v>
      </c>
      <c r="AM74">
        <v>4</v>
      </c>
      <c r="AN74">
        <v>0</v>
      </c>
      <c r="AO74">
        <v>1</v>
      </c>
      <c r="AP74">
        <v>1</v>
      </c>
      <c r="AQ74">
        <v>0</v>
      </c>
      <c r="AR74">
        <v>0</v>
      </c>
      <c r="AS74" t="s">
        <v>3</v>
      </c>
      <c r="AT74">
        <v>45.01</v>
      </c>
      <c r="AU74" t="s">
        <v>18</v>
      </c>
      <c r="AV74">
        <v>0</v>
      </c>
      <c r="AW74">
        <v>2</v>
      </c>
      <c r="AX74">
        <v>60082664</v>
      </c>
      <c r="AY74">
        <v>1</v>
      </c>
      <c r="AZ74">
        <v>0</v>
      </c>
      <c r="BA74">
        <v>74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X74">
        <f>ROUND(Y74*Source!I31,9)</f>
        <v>0</v>
      </c>
      <c r="CY74">
        <f t="shared" si="52"/>
        <v>9.56</v>
      </c>
      <c r="CZ74">
        <f t="shared" si="53"/>
        <v>1</v>
      </c>
      <c r="DA74">
        <f t="shared" si="54"/>
        <v>9.56</v>
      </c>
      <c r="DB74">
        <f t="shared" si="55"/>
        <v>0</v>
      </c>
      <c r="DC74">
        <f t="shared" si="56"/>
        <v>0</v>
      </c>
      <c r="DD74" t="s">
        <v>3</v>
      </c>
      <c r="DE74" t="s">
        <v>3</v>
      </c>
      <c r="DF74">
        <f t="shared" si="57"/>
        <v>0</v>
      </c>
      <c r="DG74">
        <f t="shared" si="58"/>
        <v>0</v>
      </c>
      <c r="DH74">
        <f t="shared" si="59"/>
        <v>0</v>
      </c>
      <c r="DI74">
        <f t="shared" si="50"/>
        <v>0</v>
      </c>
      <c r="DJ74">
        <f t="shared" si="60"/>
        <v>0</v>
      </c>
      <c r="DK74">
        <v>0</v>
      </c>
      <c r="DL74" t="s">
        <v>3</v>
      </c>
      <c r="DM74">
        <v>0</v>
      </c>
      <c r="DN74" t="s">
        <v>3</v>
      </c>
      <c r="DO74">
        <v>0</v>
      </c>
    </row>
    <row r="75" spans="1:119" x14ac:dyDescent="0.2">
      <c r="A75">
        <f>ROW(Source!A32)</f>
        <v>32</v>
      </c>
      <c r="B75">
        <v>60075934</v>
      </c>
      <c r="C75">
        <v>60082671</v>
      </c>
      <c r="D75">
        <v>48164233</v>
      </c>
      <c r="E75">
        <v>1</v>
      </c>
      <c r="F75">
        <v>1</v>
      </c>
      <c r="G75">
        <v>1</v>
      </c>
      <c r="H75">
        <v>1</v>
      </c>
      <c r="I75" t="s">
        <v>812</v>
      </c>
      <c r="J75" t="s">
        <v>3</v>
      </c>
      <c r="K75" t="s">
        <v>813</v>
      </c>
      <c r="L75">
        <v>1191</v>
      </c>
      <c r="N75">
        <v>1013</v>
      </c>
      <c r="O75" t="s">
        <v>738</v>
      </c>
      <c r="P75" t="s">
        <v>738</v>
      </c>
      <c r="Q75">
        <v>1</v>
      </c>
      <c r="W75">
        <v>0</v>
      </c>
      <c r="X75">
        <v>-1853062777</v>
      </c>
      <c r="Y75">
        <f t="shared" ref="Y75:Y81" si="61">(((AT75*1.15)*1.15)*0.5)</f>
        <v>104.47749999999999</v>
      </c>
      <c r="AA75">
        <v>0</v>
      </c>
      <c r="AB75">
        <v>0</v>
      </c>
      <c r="AC75">
        <v>0</v>
      </c>
      <c r="AD75">
        <v>420.57</v>
      </c>
      <c r="AE75">
        <v>0</v>
      </c>
      <c r="AF75">
        <v>0</v>
      </c>
      <c r="AG75">
        <v>0</v>
      </c>
      <c r="AH75">
        <v>8.59</v>
      </c>
      <c r="AI75">
        <v>1</v>
      </c>
      <c r="AJ75">
        <v>1</v>
      </c>
      <c r="AK75">
        <v>1</v>
      </c>
      <c r="AL75">
        <v>48.96</v>
      </c>
      <c r="AM75">
        <v>4</v>
      </c>
      <c r="AN75">
        <v>0</v>
      </c>
      <c r="AO75">
        <v>1</v>
      </c>
      <c r="AP75">
        <v>1</v>
      </c>
      <c r="AQ75">
        <v>0</v>
      </c>
      <c r="AR75">
        <v>0</v>
      </c>
      <c r="AS75" t="s">
        <v>3</v>
      </c>
      <c r="AT75">
        <v>158</v>
      </c>
      <c r="AU75" t="s">
        <v>43</v>
      </c>
      <c r="AV75">
        <v>1</v>
      </c>
      <c r="AW75">
        <v>2</v>
      </c>
      <c r="AX75">
        <v>60082711</v>
      </c>
      <c r="AY75">
        <v>1</v>
      </c>
      <c r="AZ75">
        <v>0</v>
      </c>
      <c r="BA75">
        <v>75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X75">
        <f>ROUND(Y75*Source!I32,9)</f>
        <v>18.617890500000001</v>
      </c>
      <c r="CY75">
        <f>AD75</f>
        <v>420.57</v>
      </c>
      <c r="CZ75">
        <f>AH75</f>
        <v>8.59</v>
      </c>
      <c r="DA75">
        <f>AL75</f>
        <v>48.96</v>
      </c>
      <c r="DB75">
        <f t="shared" ref="DB75:DB81" si="62">ROUND((((ROUND(AT75*CZ75,2)*1.15)*1.15)*0.5),2)</f>
        <v>897.46</v>
      </c>
      <c r="DC75">
        <f t="shared" ref="DC75:DC81" si="63">ROUND((((ROUND(AT75*AG75,2)*1.15)*1.15)*0.5),2)</f>
        <v>0</v>
      </c>
      <c r="DD75" t="s">
        <v>3</v>
      </c>
      <c r="DE75" t="s">
        <v>3</v>
      </c>
      <c r="DF75">
        <f t="shared" ref="DF75:DF81" si="64">ROUND(ROUND(AE75,2)*CX75,2)</f>
        <v>0</v>
      </c>
      <c r="DG75">
        <f t="shared" si="58"/>
        <v>0</v>
      </c>
      <c r="DH75">
        <f t="shared" si="59"/>
        <v>0</v>
      </c>
      <c r="DI75">
        <f>ROUND(ROUND(AH75*AL75,2)*CX75,2)</f>
        <v>7830.13</v>
      </c>
      <c r="DJ75">
        <f>DI75</f>
        <v>7830.13</v>
      </c>
      <c r="DK75">
        <v>0</v>
      </c>
      <c r="DL75" t="s">
        <v>3</v>
      </c>
      <c r="DM75">
        <v>0</v>
      </c>
      <c r="DN75" t="s">
        <v>3</v>
      </c>
      <c r="DO75">
        <v>0</v>
      </c>
    </row>
    <row r="76" spans="1:119" x14ac:dyDescent="0.2">
      <c r="A76">
        <f>ROW(Source!A32)</f>
        <v>32</v>
      </c>
      <c r="B76">
        <v>60075934</v>
      </c>
      <c r="C76">
        <v>60082671</v>
      </c>
      <c r="D76">
        <v>48164207</v>
      </c>
      <c r="E76">
        <v>1</v>
      </c>
      <c r="F76">
        <v>1</v>
      </c>
      <c r="G76">
        <v>1</v>
      </c>
      <c r="H76">
        <v>1</v>
      </c>
      <c r="I76" t="s">
        <v>740</v>
      </c>
      <c r="J76" t="s">
        <v>3</v>
      </c>
      <c r="K76" t="s">
        <v>741</v>
      </c>
      <c r="L76">
        <v>1191</v>
      </c>
      <c r="N76">
        <v>1013</v>
      </c>
      <c r="O76" t="s">
        <v>738</v>
      </c>
      <c r="P76" t="s">
        <v>738</v>
      </c>
      <c r="Q76">
        <v>1</v>
      </c>
      <c r="W76">
        <v>0</v>
      </c>
      <c r="X76">
        <v>-383101862</v>
      </c>
      <c r="Y76">
        <f t="shared" si="61"/>
        <v>13.773837499999997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1</v>
      </c>
      <c r="AJ76">
        <v>1</v>
      </c>
      <c r="AK76">
        <v>48.96</v>
      </c>
      <c r="AL76">
        <v>1</v>
      </c>
      <c r="AM76">
        <v>4</v>
      </c>
      <c r="AN76">
        <v>0</v>
      </c>
      <c r="AO76">
        <v>1</v>
      </c>
      <c r="AP76">
        <v>1</v>
      </c>
      <c r="AQ76">
        <v>0</v>
      </c>
      <c r="AR76">
        <v>0</v>
      </c>
      <c r="AS76" t="s">
        <v>3</v>
      </c>
      <c r="AT76">
        <v>20.83</v>
      </c>
      <c r="AU76" t="s">
        <v>43</v>
      </c>
      <c r="AV76">
        <v>2</v>
      </c>
      <c r="AW76">
        <v>2</v>
      </c>
      <c r="AX76">
        <v>60082712</v>
      </c>
      <c r="AY76">
        <v>1</v>
      </c>
      <c r="AZ76">
        <v>0</v>
      </c>
      <c r="BA76">
        <v>76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X76">
        <f>ROUND(Y76*Source!I32,9)</f>
        <v>2.454497843</v>
      </c>
      <c r="CY76">
        <f>AD76</f>
        <v>0</v>
      </c>
      <c r="CZ76">
        <f>AH76</f>
        <v>0</v>
      </c>
      <c r="DA76">
        <f>AL76</f>
        <v>1</v>
      </c>
      <c r="DB76">
        <f t="shared" si="62"/>
        <v>0</v>
      </c>
      <c r="DC76">
        <f t="shared" si="63"/>
        <v>0</v>
      </c>
      <c r="DD76" t="s">
        <v>3</v>
      </c>
      <c r="DE76" t="s">
        <v>3</v>
      </c>
      <c r="DF76">
        <f t="shared" si="64"/>
        <v>0</v>
      </c>
      <c r="DG76">
        <f t="shared" si="58"/>
        <v>0</v>
      </c>
      <c r="DH76">
        <f t="shared" ref="DH76:DH81" si="65">ROUND(ROUND(AG76*AK76,2)*CX76,2)</f>
        <v>0</v>
      </c>
      <c r="DI76">
        <f t="shared" ref="DI76:DI87" si="66">ROUND(ROUND(AH76,2)*CX76,2)</f>
        <v>0</v>
      </c>
      <c r="DJ76">
        <f>DI76</f>
        <v>0</v>
      </c>
      <c r="DK76">
        <v>0</v>
      </c>
      <c r="DL76" t="s">
        <v>3</v>
      </c>
      <c r="DM76">
        <v>0</v>
      </c>
      <c r="DN76" t="s">
        <v>3</v>
      </c>
      <c r="DO76">
        <v>0</v>
      </c>
    </row>
    <row r="77" spans="1:119" x14ac:dyDescent="0.2">
      <c r="A77">
        <f>ROW(Source!A32)</f>
        <v>32</v>
      </c>
      <c r="B77">
        <v>60075934</v>
      </c>
      <c r="C77">
        <v>60082671</v>
      </c>
      <c r="D77">
        <v>48244557</v>
      </c>
      <c r="E77">
        <v>1</v>
      </c>
      <c r="F77">
        <v>1</v>
      </c>
      <c r="G77">
        <v>1</v>
      </c>
      <c r="H77">
        <v>2</v>
      </c>
      <c r="I77" t="s">
        <v>746</v>
      </c>
      <c r="J77" t="s">
        <v>747</v>
      </c>
      <c r="K77" t="s">
        <v>748</v>
      </c>
      <c r="L77">
        <v>1368</v>
      </c>
      <c r="N77">
        <v>1011</v>
      </c>
      <c r="O77" t="s">
        <v>745</v>
      </c>
      <c r="P77" t="s">
        <v>745</v>
      </c>
      <c r="Q77">
        <v>1</v>
      </c>
      <c r="W77">
        <v>0</v>
      </c>
      <c r="X77">
        <v>903590057</v>
      </c>
      <c r="Y77">
        <f t="shared" si="61"/>
        <v>8.2920749999999988</v>
      </c>
      <c r="AA77">
        <v>0</v>
      </c>
      <c r="AB77">
        <v>1603.59</v>
      </c>
      <c r="AC77">
        <v>579.69000000000005</v>
      </c>
      <c r="AD77">
        <v>0</v>
      </c>
      <c r="AE77">
        <v>0</v>
      </c>
      <c r="AF77">
        <v>112.77</v>
      </c>
      <c r="AG77">
        <v>11.84</v>
      </c>
      <c r="AH77">
        <v>0</v>
      </c>
      <c r="AI77">
        <v>1</v>
      </c>
      <c r="AJ77">
        <v>14.22</v>
      </c>
      <c r="AK77">
        <v>48.96</v>
      </c>
      <c r="AL77">
        <v>1</v>
      </c>
      <c r="AM77">
        <v>4</v>
      </c>
      <c r="AN77">
        <v>0</v>
      </c>
      <c r="AO77">
        <v>1</v>
      </c>
      <c r="AP77">
        <v>1</v>
      </c>
      <c r="AQ77">
        <v>0</v>
      </c>
      <c r="AR77">
        <v>0</v>
      </c>
      <c r="AS77" t="s">
        <v>3</v>
      </c>
      <c r="AT77">
        <v>12.54</v>
      </c>
      <c r="AU77" t="s">
        <v>43</v>
      </c>
      <c r="AV77">
        <v>0</v>
      </c>
      <c r="AW77">
        <v>2</v>
      </c>
      <c r="AX77">
        <v>60082713</v>
      </c>
      <c r="AY77">
        <v>1</v>
      </c>
      <c r="AZ77">
        <v>0</v>
      </c>
      <c r="BA77">
        <v>77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X77">
        <f>ROUND(Y77*Source!I32,9)</f>
        <v>1.4776477649999999</v>
      </c>
      <c r="CY77">
        <f>AB77</f>
        <v>1603.59</v>
      </c>
      <c r="CZ77">
        <f>AF77</f>
        <v>112.77</v>
      </c>
      <c r="DA77">
        <f>AJ77</f>
        <v>14.22</v>
      </c>
      <c r="DB77">
        <f t="shared" si="62"/>
        <v>935.1</v>
      </c>
      <c r="DC77">
        <f t="shared" si="63"/>
        <v>98.18</v>
      </c>
      <c r="DD77" t="s">
        <v>3</v>
      </c>
      <c r="DE77" t="s">
        <v>3</v>
      </c>
      <c r="DF77">
        <f t="shared" si="64"/>
        <v>0</v>
      </c>
      <c r="DG77">
        <f>ROUND(ROUND(AF77*AJ77,2)*CX77,2)</f>
        <v>2369.54</v>
      </c>
      <c r="DH77">
        <f t="shared" si="65"/>
        <v>856.58</v>
      </c>
      <c r="DI77">
        <f t="shared" si="66"/>
        <v>0</v>
      </c>
      <c r="DJ77">
        <f>DG77</f>
        <v>2369.54</v>
      </c>
      <c r="DK77">
        <v>0</v>
      </c>
      <c r="DL77" t="s">
        <v>3</v>
      </c>
      <c r="DM77">
        <v>0</v>
      </c>
      <c r="DN77" t="s">
        <v>3</v>
      </c>
      <c r="DO77">
        <v>0</v>
      </c>
    </row>
    <row r="78" spans="1:119" x14ac:dyDescent="0.2">
      <c r="A78">
        <f>ROW(Source!A32)</f>
        <v>32</v>
      </c>
      <c r="B78">
        <v>60075934</v>
      </c>
      <c r="C78">
        <v>60082671</v>
      </c>
      <c r="D78">
        <v>48245294</v>
      </c>
      <c r="E78">
        <v>1</v>
      </c>
      <c r="F78">
        <v>1</v>
      </c>
      <c r="G78">
        <v>1</v>
      </c>
      <c r="H78">
        <v>2</v>
      </c>
      <c r="I78" t="s">
        <v>814</v>
      </c>
      <c r="J78" t="s">
        <v>815</v>
      </c>
      <c r="K78" t="s">
        <v>816</v>
      </c>
      <c r="L78">
        <v>1368</v>
      </c>
      <c r="N78">
        <v>1011</v>
      </c>
      <c r="O78" t="s">
        <v>745</v>
      </c>
      <c r="P78" t="s">
        <v>745</v>
      </c>
      <c r="Q78">
        <v>1</v>
      </c>
      <c r="W78">
        <v>0</v>
      </c>
      <c r="X78">
        <v>1511014073</v>
      </c>
      <c r="Y78">
        <f t="shared" si="61"/>
        <v>5.1379124999999997</v>
      </c>
      <c r="AA78">
        <v>0</v>
      </c>
      <c r="AB78">
        <v>4244.3900000000003</v>
      </c>
      <c r="AC78">
        <v>495.96</v>
      </c>
      <c r="AD78">
        <v>0</v>
      </c>
      <c r="AE78">
        <v>0</v>
      </c>
      <c r="AF78">
        <v>298.48</v>
      </c>
      <c r="AG78">
        <v>10.130000000000001</v>
      </c>
      <c r="AH78">
        <v>0</v>
      </c>
      <c r="AI78">
        <v>1</v>
      </c>
      <c r="AJ78">
        <v>14.22</v>
      </c>
      <c r="AK78">
        <v>48.96</v>
      </c>
      <c r="AL78">
        <v>1</v>
      </c>
      <c r="AM78">
        <v>4</v>
      </c>
      <c r="AN78">
        <v>0</v>
      </c>
      <c r="AO78">
        <v>1</v>
      </c>
      <c r="AP78">
        <v>1</v>
      </c>
      <c r="AQ78">
        <v>0</v>
      </c>
      <c r="AR78">
        <v>0</v>
      </c>
      <c r="AS78" t="s">
        <v>3</v>
      </c>
      <c r="AT78">
        <v>7.77</v>
      </c>
      <c r="AU78" t="s">
        <v>43</v>
      </c>
      <c r="AV78">
        <v>0</v>
      </c>
      <c r="AW78">
        <v>2</v>
      </c>
      <c r="AX78">
        <v>60082714</v>
      </c>
      <c r="AY78">
        <v>1</v>
      </c>
      <c r="AZ78">
        <v>0</v>
      </c>
      <c r="BA78">
        <v>78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X78">
        <f>ROUND(Y78*Source!I32,9)</f>
        <v>0.91557600800000005</v>
      </c>
      <c r="CY78">
        <f>AB78</f>
        <v>4244.3900000000003</v>
      </c>
      <c r="CZ78">
        <f>AF78</f>
        <v>298.48</v>
      </c>
      <c r="DA78">
        <f>AJ78</f>
        <v>14.22</v>
      </c>
      <c r="DB78">
        <f t="shared" si="62"/>
        <v>1533.56</v>
      </c>
      <c r="DC78">
        <f t="shared" si="63"/>
        <v>52.05</v>
      </c>
      <c r="DD78" t="s">
        <v>3</v>
      </c>
      <c r="DE78" t="s">
        <v>3</v>
      </c>
      <c r="DF78">
        <f t="shared" si="64"/>
        <v>0</v>
      </c>
      <c r="DG78">
        <f>ROUND(ROUND(AF78*AJ78,2)*CX78,2)</f>
        <v>3886.06</v>
      </c>
      <c r="DH78">
        <f t="shared" si="65"/>
        <v>454.09</v>
      </c>
      <c r="DI78">
        <f t="shared" si="66"/>
        <v>0</v>
      </c>
      <c r="DJ78">
        <f>DG78</f>
        <v>3886.06</v>
      </c>
      <c r="DK78">
        <v>0</v>
      </c>
      <c r="DL78" t="s">
        <v>3</v>
      </c>
      <c r="DM78">
        <v>0</v>
      </c>
      <c r="DN78" t="s">
        <v>3</v>
      </c>
      <c r="DO78">
        <v>0</v>
      </c>
    </row>
    <row r="79" spans="1:119" x14ac:dyDescent="0.2">
      <c r="A79">
        <f>ROW(Source!A32)</f>
        <v>32</v>
      </c>
      <c r="B79">
        <v>60075934</v>
      </c>
      <c r="C79">
        <v>60082671</v>
      </c>
      <c r="D79">
        <v>48245568</v>
      </c>
      <c r="E79">
        <v>1</v>
      </c>
      <c r="F79">
        <v>1</v>
      </c>
      <c r="G79">
        <v>1</v>
      </c>
      <c r="H79">
        <v>2</v>
      </c>
      <c r="I79" t="s">
        <v>817</v>
      </c>
      <c r="J79" t="s">
        <v>818</v>
      </c>
      <c r="K79" t="s">
        <v>819</v>
      </c>
      <c r="L79">
        <v>1368</v>
      </c>
      <c r="N79">
        <v>1011</v>
      </c>
      <c r="O79" t="s">
        <v>745</v>
      </c>
      <c r="P79" t="s">
        <v>745</v>
      </c>
      <c r="Q79">
        <v>1</v>
      </c>
      <c r="W79">
        <v>0</v>
      </c>
      <c r="X79">
        <v>-2019686133</v>
      </c>
      <c r="Y79">
        <f t="shared" si="61"/>
        <v>0.34384999999999993</v>
      </c>
      <c r="AA79">
        <v>0</v>
      </c>
      <c r="AB79">
        <v>1818.17</v>
      </c>
      <c r="AC79">
        <v>579.69000000000005</v>
      </c>
      <c r="AD79">
        <v>0</v>
      </c>
      <c r="AE79">
        <v>0</v>
      </c>
      <c r="AF79">
        <v>127.86</v>
      </c>
      <c r="AG79">
        <v>11.84</v>
      </c>
      <c r="AH79">
        <v>0</v>
      </c>
      <c r="AI79">
        <v>1</v>
      </c>
      <c r="AJ79">
        <v>14.22</v>
      </c>
      <c r="AK79">
        <v>48.96</v>
      </c>
      <c r="AL79">
        <v>1</v>
      </c>
      <c r="AM79">
        <v>4</v>
      </c>
      <c r="AN79">
        <v>0</v>
      </c>
      <c r="AO79">
        <v>1</v>
      </c>
      <c r="AP79">
        <v>1</v>
      </c>
      <c r="AQ79">
        <v>0</v>
      </c>
      <c r="AR79">
        <v>0</v>
      </c>
      <c r="AS79" t="s">
        <v>3</v>
      </c>
      <c r="AT79">
        <v>0.52</v>
      </c>
      <c r="AU79" t="s">
        <v>43</v>
      </c>
      <c r="AV79">
        <v>0</v>
      </c>
      <c r="AW79">
        <v>2</v>
      </c>
      <c r="AX79">
        <v>60082715</v>
      </c>
      <c r="AY79">
        <v>1</v>
      </c>
      <c r="AZ79">
        <v>0</v>
      </c>
      <c r="BA79">
        <v>79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X79">
        <f>ROUND(Y79*Source!I32,9)</f>
        <v>6.127407E-2</v>
      </c>
      <c r="CY79">
        <f>AB79</f>
        <v>1818.17</v>
      </c>
      <c r="CZ79">
        <f>AF79</f>
        <v>127.86</v>
      </c>
      <c r="DA79">
        <f>AJ79</f>
        <v>14.22</v>
      </c>
      <c r="DB79">
        <f t="shared" si="62"/>
        <v>43.97</v>
      </c>
      <c r="DC79">
        <f t="shared" si="63"/>
        <v>4.07</v>
      </c>
      <c r="DD79" t="s">
        <v>3</v>
      </c>
      <c r="DE79" t="s">
        <v>3</v>
      </c>
      <c r="DF79">
        <f t="shared" si="64"/>
        <v>0</v>
      </c>
      <c r="DG79">
        <f>ROUND(ROUND(AF79*AJ79,2)*CX79,2)</f>
        <v>111.41</v>
      </c>
      <c r="DH79">
        <f t="shared" si="65"/>
        <v>35.520000000000003</v>
      </c>
      <c r="DI79">
        <f t="shared" si="66"/>
        <v>0</v>
      </c>
      <c r="DJ79">
        <f>DG79</f>
        <v>111.41</v>
      </c>
      <c r="DK79">
        <v>0</v>
      </c>
      <c r="DL79" t="s">
        <v>3</v>
      </c>
      <c r="DM79">
        <v>0</v>
      </c>
      <c r="DN79" t="s">
        <v>3</v>
      </c>
      <c r="DO79">
        <v>0</v>
      </c>
    </row>
    <row r="80" spans="1:119" x14ac:dyDescent="0.2">
      <c r="A80">
        <f>ROW(Source!A32)</f>
        <v>32</v>
      </c>
      <c r="B80">
        <v>60075934</v>
      </c>
      <c r="C80">
        <v>60082671</v>
      </c>
      <c r="D80">
        <v>48245576</v>
      </c>
      <c r="E80">
        <v>1</v>
      </c>
      <c r="F80">
        <v>1</v>
      </c>
      <c r="G80">
        <v>1</v>
      </c>
      <c r="H80">
        <v>2</v>
      </c>
      <c r="I80" t="s">
        <v>820</v>
      </c>
      <c r="J80" t="s">
        <v>821</v>
      </c>
      <c r="K80" t="s">
        <v>822</v>
      </c>
      <c r="L80">
        <v>1368</v>
      </c>
      <c r="N80">
        <v>1011</v>
      </c>
      <c r="O80" t="s">
        <v>745</v>
      </c>
      <c r="P80" t="s">
        <v>745</v>
      </c>
      <c r="Q80">
        <v>1</v>
      </c>
      <c r="W80">
        <v>0</v>
      </c>
      <c r="X80">
        <v>1232549298</v>
      </c>
      <c r="Y80">
        <f t="shared" si="61"/>
        <v>0.34384999999999993</v>
      </c>
      <c r="AA80">
        <v>0</v>
      </c>
      <c r="AB80">
        <v>170.64</v>
      </c>
      <c r="AC80">
        <v>0</v>
      </c>
      <c r="AD80">
        <v>0</v>
      </c>
      <c r="AE80">
        <v>0</v>
      </c>
      <c r="AF80">
        <v>12</v>
      </c>
      <c r="AG80">
        <v>0</v>
      </c>
      <c r="AH80">
        <v>0</v>
      </c>
      <c r="AI80">
        <v>1</v>
      </c>
      <c r="AJ80">
        <v>14.22</v>
      </c>
      <c r="AK80">
        <v>48.96</v>
      </c>
      <c r="AL80">
        <v>1</v>
      </c>
      <c r="AM80">
        <v>4</v>
      </c>
      <c r="AN80">
        <v>0</v>
      </c>
      <c r="AO80">
        <v>1</v>
      </c>
      <c r="AP80">
        <v>1</v>
      </c>
      <c r="AQ80">
        <v>0</v>
      </c>
      <c r="AR80">
        <v>0</v>
      </c>
      <c r="AS80" t="s">
        <v>3</v>
      </c>
      <c r="AT80">
        <v>0.52</v>
      </c>
      <c r="AU80" t="s">
        <v>43</v>
      </c>
      <c r="AV80">
        <v>0</v>
      </c>
      <c r="AW80">
        <v>2</v>
      </c>
      <c r="AX80">
        <v>60082716</v>
      </c>
      <c r="AY80">
        <v>1</v>
      </c>
      <c r="AZ80">
        <v>0</v>
      </c>
      <c r="BA80">
        <v>80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X80">
        <f>ROUND(Y80*Source!I32,9)</f>
        <v>6.127407E-2</v>
      </c>
      <c r="CY80">
        <f>AB80</f>
        <v>170.64</v>
      </c>
      <c r="CZ80">
        <f>AF80</f>
        <v>12</v>
      </c>
      <c r="DA80">
        <f>AJ80</f>
        <v>14.22</v>
      </c>
      <c r="DB80">
        <f t="shared" si="62"/>
        <v>4.13</v>
      </c>
      <c r="DC80">
        <f t="shared" si="63"/>
        <v>0</v>
      </c>
      <c r="DD80" t="s">
        <v>3</v>
      </c>
      <c r="DE80" t="s">
        <v>3</v>
      </c>
      <c r="DF80">
        <f t="shared" si="64"/>
        <v>0</v>
      </c>
      <c r="DG80">
        <f>ROUND(ROUND(AF80*AJ80,2)*CX80,2)</f>
        <v>10.46</v>
      </c>
      <c r="DH80">
        <f t="shared" si="65"/>
        <v>0</v>
      </c>
      <c r="DI80">
        <f t="shared" si="66"/>
        <v>0</v>
      </c>
      <c r="DJ80">
        <f>DG80</f>
        <v>10.46</v>
      </c>
      <c r="DK80">
        <v>0</v>
      </c>
      <c r="DL80" t="s">
        <v>3</v>
      </c>
      <c r="DM80">
        <v>0</v>
      </c>
      <c r="DN80" t="s">
        <v>3</v>
      </c>
      <c r="DO80">
        <v>0</v>
      </c>
    </row>
    <row r="81" spans="1:119" x14ac:dyDescent="0.2">
      <c r="A81">
        <f>ROW(Source!A32)</f>
        <v>32</v>
      </c>
      <c r="B81">
        <v>60075934</v>
      </c>
      <c r="C81">
        <v>60082671</v>
      </c>
      <c r="D81">
        <v>48245786</v>
      </c>
      <c r="E81">
        <v>1</v>
      </c>
      <c r="F81">
        <v>1</v>
      </c>
      <c r="G81">
        <v>1</v>
      </c>
      <c r="H81">
        <v>2</v>
      </c>
      <c r="I81" t="s">
        <v>823</v>
      </c>
      <c r="J81" t="s">
        <v>824</v>
      </c>
      <c r="K81" t="s">
        <v>825</v>
      </c>
      <c r="L81">
        <v>1368</v>
      </c>
      <c r="N81">
        <v>1011</v>
      </c>
      <c r="O81" t="s">
        <v>745</v>
      </c>
      <c r="P81" t="s">
        <v>745</v>
      </c>
      <c r="Q81">
        <v>1</v>
      </c>
      <c r="W81">
        <v>0</v>
      </c>
      <c r="X81">
        <v>-1277097320</v>
      </c>
      <c r="Y81">
        <f t="shared" si="61"/>
        <v>28.109737499999994</v>
      </c>
      <c r="AA81">
        <v>0</v>
      </c>
      <c r="AB81">
        <v>123.43</v>
      </c>
      <c r="AC81">
        <v>0</v>
      </c>
      <c r="AD81">
        <v>0</v>
      </c>
      <c r="AE81">
        <v>0</v>
      </c>
      <c r="AF81">
        <v>8.68</v>
      </c>
      <c r="AG81">
        <v>0</v>
      </c>
      <c r="AH81">
        <v>0</v>
      </c>
      <c r="AI81">
        <v>1</v>
      </c>
      <c r="AJ81">
        <v>14.22</v>
      </c>
      <c r="AK81">
        <v>48.96</v>
      </c>
      <c r="AL81">
        <v>1</v>
      </c>
      <c r="AM81">
        <v>4</v>
      </c>
      <c r="AN81">
        <v>0</v>
      </c>
      <c r="AO81">
        <v>1</v>
      </c>
      <c r="AP81">
        <v>1</v>
      </c>
      <c r="AQ81">
        <v>0</v>
      </c>
      <c r="AR81">
        <v>0</v>
      </c>
      <c r="AS81" t="s">
        <v>3</v>
      </c>
      <c r="AT81">
        <v>42.51</v>
      </c>
      <c r="AU81" t="s">
        <v>43</v>
      </c>
      <c r="AV81">
        <v>0</v>
      </c>
      <c r="AW81">
        <v>2</v>
      </c>
      <c r="AX81">
        <v>60082717</v>
      </c>
      <c r="AY81">
        <v>1</v>
      </c>
      <c r="AZ81">
        <v>0</v>
      </c>
      <c r="BA81">
        <v>81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X81">
        <f>ROUND(Y81*Source!I32,9)</f>
        <v>5.0091552229999996</v>
      </c>
      <c r="CY81">
        <f>AB81</f>
        <v>123.43</v>
      </c>
      <c r="CZ81">
        <f>AF81</f>
        <v>8.68</v>
      </c>
      <c r="DA81">
        <f>AJ81</f>
        <v>14.22</v>
      </c>
      <c r="DB81">
        <f t="shared" si="62"/>
        <v>243.99</v>
      </c>
      <c r="DC81">
        <f t="shared" si="63"/>
        <v>0</v>
      </c>
      <c r="DD81" t="s">
        <v>3</v>
      </c>
      <c r="DE81" t="s">
        <v>3</v>
      </c>
      <c r="DF81">
        <f t="shared" si="64"/>
        <v>0</v>
      </c>
      <c r="DG81">
        <f>ROUND(ROUND(AF81*AJ81,2)*CX81,2)</f>
        <v>618.28</v>
      </c>
      <c r="DH81">
        <f t="shared" si="65"/>
        <v>0</v>
      </c>
      <c r="DI81">
        <f t="shared" si="66"/>
        <v>0</v>
      </c>
      <c r="DJ81">
        <f>DG81</f>
        <v>618.28</v>
      </c>
      <c r="DK81">
        <v>0</v>
      </c>
      <c r="DL81" t="s">
        <v>3</v>
      </c>
      <c r="DM81">
        <v>0</v>
      </c>
      <c r="DN81" t="s">
        <v>3</v>
      </c>
      <c r="DO81">
        <v>0</v>
      </c>
    </row>
    <row r="82" spans="1:119" x14ac:dyDescent="0.2">
      <c r="A82">
        <f>ROW(Source!A32)</f>
        <v>32</v>
      </c>
      <c r="B82">
        <v>60075934</v>
      </c>
      <c r="C82">
        <v>60082671</v>
      </c>
      <c r="D82">
        <v>48168484</v>
      </c>
      <c r="E82">
        <v>1</v>
      </c>
      <c r="F82">
        <v>1</v>
      </c>
      <c r="G82">
        <v>1</v>
      </c>
      <c r="H82">
        <v>3</v>
      </c>
      <c r="I82" t="s">
        <v>223</v>
      </c>
      <c r="J82" t="s">
        <v>226</v>
      </c>
      <c r="K82" t="s">
        <v>761</v>
      </c>
      <c r="L82">
        <v>1339</v>
      </c>
      <c r="N82">
        <v>1007</v>
      </c>
      <c r="O82" t="s">
        <v>91</v>
      </c>
      <c r="P82" t="s">
        <v>91</v>
      </c>
      <c r="Q82">
        <v>1</v>
      </c>
      <c r="W82">
        <v>0</v>
      </c>
      <c r="X82">
        <v>1597319531</v>
      </c>
      <c r="Y82">
        <f t="shared" ref="Y82:Y87" si="67">(AT82*0)</f>
        <v>0</v>
      </c>
      <c r="AA82">
        <v>84.03</v>
      </c>
      <c r="AB82">
        <v>0</v>
      </c>
      <c r="AC82">
        <v>0</v>
      </c>
      <c r="AD82">
        <v>0</v>
      </c>
      <c r="AE82">
        <v>8.7899999999999991</v>
      </c>
      <c r="AF82">
        <v>0</v>
      </c>
      <c r="AG82">
        <v>0</v>
      </c>
      <c r="AH82">
        <v>0</v>
      </c>
      <c r="AI82">
        <v>9.56</v>
      </c>
      <c r="AJ82">
        <v>1</v>
      </c>
      <c r="AK82">
        <v>1</v>
      </c>
      <c r="AL82">
        <v>1</v>
      </c>
      <c r="AM82">
        <v>4</v>
      </c>
      <c r="AN82">
        <v>0</v>
      </c>
      <c r="AO82">
        <v>1</v>
      </c>
      <c r="AP82">
        <v>1</v>
      </c>
      <c r="AQ82">
        <v>0</v>
      </c>
      <c r="AR82">
        <v>0</v>
      </c>
      <c r="AS82" t="s">
        <v>3</v>
      </c>
      <c r="AT82">
        <v>6.2</v>
      </c>
      <c r="AU82" t="s">
        <v>18</v>
      </c>
      <c r="AV82">
        <v>0</v>
      </c>
      <c r="AW82">
        <v>2</v>
      </c>
      <c r="AX82">
        <v>60082718</v>
      </c>
      <c r="AY82">
        <v>1</v>
      </c>
      <c r="AZ82">
        <v>0</v>
      </c>
      <c r="BA82">
        <v>82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X82">
        <f>ROUND(Y82*Source!I32,9)</f>
        <v>0</v>
      </c>
      <c r="CY82">
        <f t="shared" ref="CY82:CY87" si="68">AA82</f>
        <v>84.03</v>
      </c>
      <c r="CZ82">
        <f t="shared" ref="CZ82:CZ87" si="69">AE82</f>
        <v>8.7899999999999991</v>
      </c>
      <c r="DA82">
        <f t="shared" ref="DA82:DA87" si="70">AI82</f>
        <v>9.56</v>
      </c>
      <c r="DB82">
        <f t="shared" ref="DB82:DB87" si="71">ROUND((ROUND(AT82*CZ82,2)*0),2)</f>
        <v>0</v>
      </c>
      <c r="DC82">
        <f t="shared" ref="DC82:DC87" si="72">ROUND((ROUND(AT82*AG82,2)*0),2)</f>
        <v>0</v>
      </c>
      <c r="DD82" t="s">
        <v>3</v>
      </c>
      <c r="DE82" t="s">
        <v>3</v>
      </c>
      <c r="DF82">
        <f t="shared" ref="DF82:DF87" si="73">ROUND(ROUND(AE82*AI82,2)*CX82,2)</f>
        <v>0</v>
      </c>
      <c r="DG82">
        <f t="shared" ref="DG82:DG87" si="74">ROUND(ROUND(AF82,2)*CX82,2)</f>
        <v>0</v>
      </c>
      <c r="DH82">
        <f t="shared" ref="DH82:DH88" si="75">ROUND(ROUND(AG82,2)*CX82,2)</f>
        <v>0</v>
      </c>
      <c r="DI82">
        <f t="shared" si="66"/>
        <v>0</v>
      </c>
      <c r="DJ82">
        <f t="shared" ref="DJ82:DJ87" si="76">DF82</f>
        <v>0</v>
      </c>
      <c r="DK82">
        <v>0</v>
      </c>
      <c r="DL82" t="s">
        <v>3</v>
      </c>
      <c r="DM82">
        <v>0</v>
      </c>
      <c r="DN82" t="s">
        <v>3</v>
      </c>
      <c r="DO82">
        <v>0</v>
      </c>
    </row>
    <row r="83" spans="1:119" x14ac:dyDescent="0.2">
      <c r="A83">
        <f>ROW(Source!A32)</f>
        <v>32</v>
      </c>
      <c r="B83">
        <v>60075934</v>
      </c>
      <c r="C83">
        <v>60082671</v>
      </c>
      <c r="D83">
        <v>48168491</v>
      </c>
      <c r="E83">
        <v>1</v>
      </c>
      <c r="F83">
        <v>1</v>
      </c>
      <c r="G83">
        <v>1</v>
      </c>
      <c r="H83">
        <v>3</v>
      </c>
      <c r="I83" t="s">
        <v>229</v>
      </c>
      <c r="J83" t="s">
        <v>231</v>
      </c>
      <c r="K83" t="s">
        <v>762</v>
      </c>
      <c r="L83">
        <v>1346</v>
      </c>
      <c r="N83">
        <v>1009</v>
      </c>
      <c r="O83" t="s">
        <v>225</v>
      </c>
      <c r="P83" t="s">
        <v>225</v>
      </c>
      <c r="Q83">
        <v>1</v>
      </c>
      <c r="W83">
        <v>0</v>
      </c>
      <c r="X83">
        <v>-1411127917</v>
      </c>
      <c r="Y83">
        <f t="shared" si="67"/>
        <v>0</v>
      </c>
      <c r="AA83">
        <v>42.73</v>
      </c>
      <c r="AB83">
        <v>0</v>
      </c>
      <c r="AC83">
        <v>0</v>
      </c>
      <c r="AD83">
        <v>0</v>
      </c>
      <c r="AE83">
        <v>4.47</v>
      </c>
      <c r="AF83">
        <v>0</v>
      </c>
      <c r="AG83">
        <v>0</v>
      </c>
      <c r="AH83">
        <v>0</v>
      </c>
      <c r="AI83">
        <v>9.56</v>
      </c>
      <c r="AJ83">
        <v>1</v>
      </c>
      <c r="AK83">
        <v>1</v>
      </c>
      <c r="AL83">
        <v>1</v>
      </c>
      <c r="AM83">
        <v>4</v>
      </c>
      <c r="AN83">
        <v>0</v>
      </c>
      <c r="AO83">
        <v>1</v>
      </c>
      <c r="AP83">
        <v>1</v>
      </c>
      <c r="AQ83">
        <v>0</v>
      </c>
      <c r="AR83">
        <v>0</v>
      </c>
      <c r="AS83" t="s">
        <v>3</v>
      </c>
      <c r="AT83">
        <v>1.7</v>
      </c>
      <c r="AU83" t="s">
        <v>18</v>
      </c>
      <c r="AV83">
        <v>0</v>
      </c>
      <c r="AW83">
        <v>2</v>
      </c>
      <c r="AX83">
        <v>60082719</v>
      </c>
      <c r="AY83">
        <v>1</v>
      </c>
      <c r="AZ83">
        <v>0</v>
      </c>
      <c r="BA83">
        <v>83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X83">
        <f>ROUND(Y83*Source!I32,9)</f>
        <v>0</v>
      </c>
      <c r="CY83">
        <f t="shared" si="68"/>
        <v>42.73</v>
      </c>
      <c r="CZ83">
        <f t="shared" si="69"/>
        <v>4.47</v>
      </c>
      <c r="DA83">
        <f t="shared" si="70"/>
        <v>9.56</v>
      </c>
      <c r="DB83">
        <f t="shared" si="71"/>
        <v>0</v>
      </c>
      <c r="DC83">
        <f t="shared" si="72"/>
        <v>0</v>
      </c>
      <c r="DD83" t="s">
        <v>3</v>
      </c>
      <c r="DE83" t="s">
        <v>3</v>
      </c>
      <c r="DF83">
        <f t="shared" si="73"/>
        <v>0</v>
      </c>
      <c r="DG83">
        <f t="shared" si="74"/>
        <v>0</v>
      </c>
      <c r="DH83">
        <f t="shared" si="75"/>
        <v>0</v>
      </c>
      <c r="DI83">
        <f t="shared" si="66"/>
        <v>0</v>
      </c>
      <c r="DJ83">
        <f t="shared" si="76"/>
        <v>0</v>
      </c>
      <c r="DK83">
        <v>0</v>
      </c>
      <c r="DL83" t="s">
        <v>3</v>
      </c>
      <c r="DM83">
        <v>0</v>
      </c>
      <c r="DN83" t="s">
        <v>3</v>
      </c>
      <c r="DO83">
        <v>0</v>
      </c>
    </row>
    <row r="84" spans="1:119" x14ac:dyDescent="0.2">
      <c r="A84">
        <f>ROW(Source!A32)</f>
        <v>32</v>
      </c>
      <c r="B84">
        <v>60075934</v>
      </c>
      <c r="C84">
        <v>60082671</v>
      </c>
      <c r="D84">
        <v>48170066</v>
      </c>
      <c r="E84">
        <v>1</v>
      </c>
      <c r="F84">
        <v>1</v>
      </c>
      <c r="G84">
        <v>1</v>
      </c>
      <c r="H84">
        <v>3</v>
      </c>
      <c r="I84" t="s">
        <v>826</v>
      </c>
      <c r="J84" t="s">
        <v>827</v>
      </c>
      <c r="K84" t="s">
        <v>828</v>
      </c>
      <c r="L84">
        <v>1339</v>
      </c>
      <c r="N84">
        <v>1007</v>
      </c>
      <c r="O84" t="s">
        <v>91</v>
      </c>
      <c r="P84" t="s">
        <v>91</v>
      </c>
      <c r="Q84">
        <v>1</v>
      </c>
      <c r="W84">
        <v>0</v>
      </c>
      <c r="X84">
        <v>1490861376</v>
      </c>
      <c r="Y84">
        <f t="shared" si="67"/>
        <v>0</v>
      </c>
      <c r="AA84">
        <v>30.11</v>
      </c>
      <c r="AB84">
        <v>0</v>
      </c>
      <c r="AC84">
        <v>0</v>
      </c>
      <c r="AD84">
        <v>0</v>
      </c>
      <c r="AE84">
        <v>3.15</v>
      </c>
      <c r="AF84">
        <v>0</v>
      </c>
      <c r="AG84">
        <v>0</v>
      </c>
      <c r="AH84">
        <v>0</v>
      </c>
      <c r="AI84">
        <v>9.56</v>
      </c>
      <c r="AJ84">
        <v>1</v>
      </c>
      <c r="AK84">
        <v>1</v>
      </c>
      <c r="AL84">
        <v>1</v>
      </c>
      <c r="AM84">
        <v>4</v>
      </c>
      <c r="AN84">
        <v>0</v>
      </c>
      <c r="AO84">
        <v>1</v>
      </c>
      <c r="AP84">
        <v>1</v>
      </c>
      <c r="AQ84">
        <v>0</v>
      </c>
      <c r="AR84">
        <v>0</v>
      </c>
      <c r="AS84" t="s">
        <v>3</v>
      </c>
      <c r="AT84">
        <v>3.8</v>
      </c>
      <c r="AU84" t="s">
        <v>18</v>
      </c>
      <c r="AV84">
        <v>0</v>
      </c>
      <c r="AW84">
        <v>2</v>
      </c>
      <c r="AX84">
        <v>60082720</v>
      </c>
      <c r="AY84">
        <v>1</v>
      </c>
      <c r="AZ84">
        <v>0</v>
      </c>
      <c r="BA84">
        <v>84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X84">
        <f>ROUND(Y84*Source!I32,9)</f>
        <v>0</v>
      </c>
      <c r="CY84">
        <f t="shared" si="68"/>
        <v>30.11</v>
      </c>
      <c r="CZ84">
        <f t="shared" si="69"/>
        <v>3.15</v>
      </c>
      <c r="DA84">
        <f t="shared" si="70"/>
        <v>9.56</v>
      </c>
      <c r="DB84">
        <f t="shared" si="71"/>
        <v>0</v>
      </c>
      <c r="DC84">
        <f t="shared" si="72"/>
        <v>0</v>
      </c>
      <c r="DD84" t="s">
        <v>3</v>
      </c>
      <c r="DE84" t="s">
        <v>3</v>
      </c>
      <c r="DF84">
        <f t="shared" si="73"/>
        <v>0</v>
      </c>
      <c r="DG84">
        <f t="shared" si="74"/>
        <v>0</v>
      </c>
      <c r="DH84">
        <f t="shared" si="75"/>
        <v>0</v>
      </c>
      <c r="DI84">
        <f t="shared" si="66"/>
        <v>0</v>
      </c>
      <c r="DJ84">
        <f t="shared" si="76"/>
        <v>0</v>
      </c>
      <c r="DK84">
        <v>0</v>
      </c>
      <c r="DL84" t="s">
        <v>3</v>
      </c>
      <c r="DM84">
        <v>0</v>
      </c>
      <c r="DN84" t="s">
        <v>3</v>
      </c>
      <c r="DO84">
        <v>0</v>
      </c>
    </row>
    <row r="85" spans="1:119" x14ac:dyDescent="0.2">
      <c r="A85">
        <f>ROW(Source!A32)</f>
        <v>32</v>
      </c>
      <c r="B85">
        <v>60075934</v>
      </c>
      <c r="C85">
        <v>60082671</v>
      </c>
      <c r="D85">
        <v>48171516</v>
      </c>
      <c r="E85">
        <v>1</v>
      </c>
      <c r="F85">
        <v>1</v>
      </c>
      <c r="G85">
        <v>1</v>
      </c>
      <c r="H85">
        <v>3</v>
      </c>
      <c r="I85" t="s">
        <v>829</v>
      </c>
      <c r="J85" t="s">
        <v>830</v>
      </c>
      <c r="K85" t="s">
        <v>831</v>
      </c>
      <c r="L85">
        <v>1348</v>
      </c>
      <c r="N85">
        <v>1009</v>
      </c>
      <c r="O85" t="s">
        <v>15</v>
      </c>
      <c r="P85" t="s">
        <v>15</v>
      </c>
      <c r="Q85">
        <v>1000</v>
      </c>
      <c r="W85">
        <v>0</v>
      </c>
      <c r="X85">
        <v>-1570597375</v>
      </c>
      <c r="Y85">
        <f t="shared" si="67"/>
        <v>0</v>
      </c>
      <c r="AA85">
        <v>126624.59</v>
      </c>
      <c r="AB85">
        <v>0</v>
      </c>
      <c r="AC85">
        <v>0</v>
      </c>
      <c r="AD85">
        <v>0</v>
      </c>
      <c r="AE85">
        <v>13245.25</v>
      </c>
      <c r="AF85">
        <v>0</v>
      </c>
      <c r="AG85">
        <v>0</v>
      </c>
      <c r="AH85">
        <v>0</v>
      </c>
      <c r="AI85">
        <v>9.56</v>
      </c>
      <c r="AJ85">
        <v>1</v>
      </c>
      <c r="AK85">
        <v>1</v>
      </c>
      <c r="AL85">
        <v>1</v>
      </c>
      <c r="AM85">
        <v>4</v>
      </c>
      <c r="AN85">
        <v>0</v>
      </c>
      <c r="AO85">
        <v>1</v>
      </c>
      <c r="AP85">
        <v>1</v>
      </c>
      <c r="AQ85">
        <v>0</v>
      </c>
      <c r="AR85">
        <v>0</v>
      </c>
      <c r="AS85" t="s">
        <v>3</v>
      </c>
      <c r="AT85">
        <v>2.4E-2</v>
      </c>
      <c r="AU85" t="s">
        <v>18</v>
      </c>
      <c r="AV85">
        <v>0</v>
      </c>
      <c r="AW85">
        <v>2</v>
      </c>
      <c r="AX85">
        <v>60082721</v>
      </c>
      <c r="AY85">
        <v>1</v>
      </c>
      <c r="AZ85">
        <v>0</v>
      </c>
      <c r="BA85">
        <v>85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X85">
        <f>ROUND(Y85*Source!I32,9)</f>
        <v>0</v>
      </c>
      <c r="CY85">
        <f t="shared" si="68"/>
        <v>126624.59</v>
      </c>
      <c r="CZ85">
        <f t="shared" si="69"/>
        <v>13245.25</v>
      </c>
      <c r="DA85">
        <f t="shared" si="70"/>
        <v>9.56</v>
      </c>
      <c r="DB85">
        <f t="shared" si="71"/>
        <v>0</v>
      </c>
      <c r="DC85">
        <f t="shared" si="72"/>
        <v>0</v>
      </c>
      <c r="DD85" t="s">
        <v>3</v>
      </c>
      <c r="DE85" t="s">
        <v>3</v>
      </c>
      <c r="DF85">
        <f t="shared" si="73"/>
        <v>0</v>
      </c>
      <c r="DG85">
        <f t="shared" si="74"/>
        <v>0</v>
      </c>
      <c r="DH85">
        <f t="shared" si="75"/>
        <v>0</v>
      </c>
      <c r="DI85">
        <f t="shared" si="66"/>
        <v>0</v>
      </c>
      <c r="DJ85">
        <f t="shared" si="76"/>
        <v>0</v>
      </c>
      <c r="DK85">
        <v>0</v>
      </c>
      <c r="DL85" t="s">
        <v>3</v>
      </c>
      <c r="DM85">
        <v>0</v>
      </c>
      <c r="DN85" t="s">
        <v>3</v>
      </c>
      <c r="DO85">
        <v>0</v>
      </c>
    </row>
    <row r="86" spans="1:119" x14ac:dyDescent="0.2">
      <c r="A86">
        <f>ROW(Source!A32)</f>
        <v>32</v>
      </c>
      <c r="B86">
        <v>60075934</v>
      </c>
      <c r="C86">
        <v>60082671</v>
      </c>
      <c r="D86">
        <v>48164600</v>
      </c>
      <c r="E86">
        <v>21</v>
      </c>
      <c r="F86">
        <v>1</v>
      </c>
      <c r="G86">
        <v>1</v>
      </c>
      <c r="H86">
        <v>3</v>
      </c>
      <c r="I86" t="s">
        <v>832</v>
      </c>
      <c r="J86" t="s">
        <v>3</v>
      </c>
      <c r="K86" t="s">
        <v>833</v>
      </c>
      <c r="L86">
        <v>1346</v>
      </c>
      <c r="N86">
        <v>1009</v>
      </c>
      <c r="O86" t="s">
        <v>225</v>
      </c>
      <c r="P86" t="s">
        <v>225</v>
      </c>
      <c r="Q86">
        <v>1</v>
      </c>
      <c r="W86">
        <v>0</v>
      </c>
      <c r="X86">
        <v>-1306236574</v>
      </c>
      <c r="Y86">
        <f t="shared" si="67"/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9.56</v>
      </c>
      <c r="AJ86">
        <v>1</v>
      </c>
      <c r="AK86">
        <v>1</v>
      </c>
      <c r="AL86">
        <v>1</v>
      </c>
      <c r="AM86">
        <v>4</v>
      </c>
      <c r="AN86">
        <v>0</v>
      </c>
      <c r="AO86">
        <v>0</v>
      </c>
      <c r="AP86">
        <v>1</v>
      </c>
      <c r="AQ86">
        <v>0</v>
      </c>
      <c r="AR86">
        <v>0</v>
      </c>
      <c r="AS86" t="s">
        <v>3</v>
      </c>
      <c r="AT86">
        <v>3450</v>
      </c>
      <c r="AU86" t="s">
        <v>18</v>
      </c>
      <c r="AV86">
        <v>0</v>
      </c>
      <c r="AW86">
        <v>2</v>
      </c>
      <c r="AX86">
        <v>60082722</v>
      </c>
      <c r="AY86">
        <v>1</v>
      </c>
      <c r="AZ86">
        <v>0</v>
      </c>
      <c r="BA86">
        <v>86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X86">
        <f>ROUND(Y86*Source!I32,9)</f>
        <v>0</v>
      </c>
      <c r="CY86">
        <f t="shared" si="68"/>
        <v>0</v>
      </c>
      <c r="CZ86">
        <f t="shared" si="69"/>
        <v>0</v>
      </c>
      <c r="DA86">
        <f t="shared" si="70"/>
        <v>9.56</v>
      </c>
      <c r="DB86">
        <f t="shared" si="71"/>
        <v>0</v>
      </c>
      <c r="DC86">
        <f t="shared" si="72"/>
        <v>0</v>
      </c>
      <c r="DD86" t="s">
        <v>3</v>
      </c>
      <c r="DE86" t="s">
        <v>3</v>
      </c>
      <c r="DF86">
        <f t="shared" si="73"/>
        <v>0</v>
      </c>
      <c r="DG86">
        <f t="shared" si="74"/>
        <v>0</v>
      </c>
      <c r="DH86">
        <f t="shared" si="75"/>
        <v>0</v>
      </c>
      <c r="DI86">
        <f t="shared" si="66"/>
        <v>0</v>
      </c>
      <c r="DJ86">
        <f t="shared" si="76"/>
        <v>0</v>
      </c>
      <c r="DK86">
        <v>0</v>
      </c>
      <c r="DL86" t="s">
        <v>3</v>
      </c>
      <c r="DM86">
        <v>0</v>
      </c>
      <c r="DN86" t="s">
        <v>3</v>
      </c>
      <c r="DO86">
        <v>0</v>
      </c>
    </row>
    <row r="87" spans="1:119" x14ac:dyDescent="0.2">
      <c r="A87">
        <f>ROW(Source!A32)</f>
        <v>32</v>
      </c>
      <c r="B87">
        <v>60075934</v>
      </c>
      <c r="C87">
        <v>60082671</v>
      </c>
      <c r="D87">
        <v>48164599</v>
      </c>
      <c r="E87">
        <v>21</v>
      </c>
      <c r="F87">
        <v>1</v>
      </c>
      <c r="G87">
        <v>1</v>
      </c>
      <c r="H87">
        <v>3</v>
      </c>
      <c r="I87" t="s">
        <v>834</v>
      </c>
      <c r="J87" t="s">
        <v>3</v>
      </c>
      <c r="K87" t="s">
        <v>835</v>
      </c>
      <c r="L87">
        <v>1374</v>
      </c>
      <c r="N87">
        <v>1013</v>
      </c>
      <c r="O87" t="s">
        <v>836</v>
      </c>
      <c r="P87" t="s">
        <v>836</v>
      </c>
      <c r="Q87">
        <v>1</v>
      </c>
      <c r="W87">
        <v>0</v>
      </c>
      <c r="X87">
        <v>-1731369543</v>
      </c>
      <c r="Y87">
        <f t="shared" si="67"/>
        <v>0</v>
      </c>
      <c r="AA87">
        <v>9.56</v>
      </c>
      <c r="AB87">
        <v>0</v>
      </c>
      <c r="AC87">
        <v>0</v>
      </c>
      <c r="AD87">
        <v>0</v>
      </c>
      <c r="AE87">
        <v>1</v>
      </c>
      <c r="AF87">
        <v>0</v>
      </c>
      <c r="AG87">
        <v>0</v>
      </c>
      <c r="AH87">
        <v>0</v>
      </c>
      <c r="AI87">
        <v>9.56</v>
      </c>
      <c r="AJ87">
        <v>1</v>
      </c>
      <c r="AK87">
        <v>1</v>
      </c>
      <c r="AL87">
        <v>1</v>
      </c>
      <c r="AM87">
        <v>4</v>
      </c>
      <c r="AN87">
        <v>0</v>
      </c>
      <c r="AO87">
        <v>1</v>
      </c>
      <c r="AP87">
        <v>1</v>
      </c>
      <c r="AQ87">
        <v>0</v>
      </c>
      <c r="AR87">
        <v>0</v>
      </c>
      <c r="AS87" t="s">
        <v>3</v>
      </c>
      <c r="AT87">
        <v>27.14</v>
      </c>
      <c r="AU87" t="s">
        <v>18</v>
      </c>
      <c r="AV87">
        <v>0</v>
      </c>
      <c r="AW87">
        <v>2</v>
      </c>
      <c r="AX87">
        <v>60082723</v>
      </c>
      <c r="AY87">
        <v>1</v>
      </c>
      <c r="AZ87">
        <v>0</v>
      </c>
      <c r="BA87">
        <v>87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X87">
        <f>ROUND(Y87*Source!I32,9)</f>
        <v>0</v>
      </c>
      <c r="CY87">
        <f t="shared" si="68"/>
        <v>9.56</v>
      </c>
      <c r="CZ87">
        <f t="shared" si="69"/>
        <v>1</v>
      </c>
      <c r="DA87">
        <f t="shared" si="70"/>
        <v>9.56</v>
      </c>
      <c r="DB87">
        <f t="shared" si="71"/>
        <v>0</v>
      </c>
      <c r="DC87">
        <f t="shared" si="72"/>
        <v>0</v>
      </c>
      <c r="DD87" t="s">
        <v>3</v>
      </c>
      <c r="DE87" t="s">
        <v>3</v>
      </c>
      <c r="DF87">
        <f t="shared" si="73"/>
        <v>0</v>
      </c>
      <c r="DG87">
        <f t="shared" si="74"/>
        <v>0</v>
      </c>
      <c r="DH87">
        <f t="shared" si="75"/>
        <v>0</v>
      </c>
      <c r="DI87">
        <f t="shared" si="66"/>
        <v>0</v>
      </c>
      <c r="DJ87">
        <f t="shared" si="76"/>
        <v>0</v>
      </c>
      <c r="DK87">
        <v>0</v>
      </c>
      <c r="DL87" t="s">
        <v>3</v>
      </c>
      <c r="DM87">
        <v>0</v>
      </c>
      <c r="DN87" t="s">
        <v>3</v>
      </c>
      <c r="DO87">
        <v>0</v>
      </c>
    </row>
    <row r="88" spans="1:119" x14ac:dyDescent="0.2">
      <c r="A88">
        <f>ROW(Source!A33)</f>
        <v>33</v>
      </c>
      <c r="B88">
        <v>60075934</v>
      </c>
      <c r="C88">
        <v>60082729</v>
      </c>
      <c r="D88">
        <v>48164233</v>
      </c>
      <c r="E88">
        <v>1</v>
      </c>
      <c r="F88">
        <v>1</v>
      </c>
      <c r="G88">
        <v>1</v>
      </c>
      <c r="H88">
        <v>1</v>
      </c>
      <c r="I88" t="s">
        <v>812</v>
      </c>
      <c r="J88" t="s">
        <v>3</v>
      </c>
      <c r="K88" t="s">
        <v>813</v>
      </c>
      <c r="L88">
        <v>1191</v>
      </c>
      <c r="N88">
        <v>1013</v>
      </c>
      <c r="O88" t="s">
        <v>738</v>
      </c>
      <c r="P88" t="s">
        <v>738</v>
      </c>
      <c r="Q88">
        <v>1</v>
      </c>
      <c r="W88">
        <v>0</v>
      </c>
      <c r="X88">
        <v>-1853062777</v>
      </c>
      <c r="Y88">
        <f>(((AT88*1.15)*1.15)*0.6)</f>
        <v>20.329469999999993</v>
      </c>
      <c r="AA88">
        <v>0</v>
      </c>
      <c r="AB88">
        <v>0</v>
      </c>
      <c r="AC88">
        <v>0</v>
      </c>
      <c r="AD88">
        <v>420.57</v>
      </c>
      <c r="AE88">
        <v>0</v>
      </c>
      <c r="AF88">
        <v>0</v>
      </c>
      <c r="AG88">
        <v>0</v>
      </c>
      <c r="AH88">
        <v>8.59</v>
      </c>
      <c r="AI88">
        <v>1</v>
      </c>
      <c r="AJ88">
        <v>1</v>
      </c>
      <c r="AK88">
        <v>1</v>
      </c>
      <c r="AL88">
        <v>48.96</v>
      </c>
      <c r="AM88">
        <v>4</v>
      </c>
      <c r="AN88">
        <v>0</v>
      </c>
      <c r="AO88">
        <v>1</v>
      </c>
      <c r="AP88">
        <v>1</v>
      </c>
      <c r="AQ88">
        <v>0</v>
      </c>
      <c r="AR88">
        <v>0</v>
      </c>
      <c r="AS88" t="s">
        <v>3</v>
      </c>
      <c r="AT88">
        <v>25.62</v>
      </c>
      <c r="AU88" t="s">
        <v>59</v>
      </c>
      <c r="AV88">
        <v>1</v>
      </c>
      <c r="AW88">
        <v>2</v>
      </c>
      <c r="AX88">
        <v>60082748</v>
      </c>
      <c r="AY88">
        <v>1</v>
      </c>
      <c r="AZ88">
        <v>0</v>
      </c>
      <c r="BA88">
        <v>88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X88">
        <f>ROUND(Y88*Source!I33,9)</f>
        <v>40.658940000000001</v>
      </c>
      <c r="CY88">
        <f>AD88</f>
        <v>420.57</v>
      </c>
      <c r="CZ88">
        <f>AH88</f>
        <v>8.59</v>
      </c>
      <c r="DA88">
        <f>AL88</f>
        <v>48.96</v>
      </c>
      <c r="DB88">
        <f>ROUND(((((ROUND(AT88*CZ88,2)*1.15)*1.15)*0.6)*1.1),2)</f>
        <v>192.1</v>
      </c>
      <c r="DC88">
        <f>ROUND((((ROUND(AT88*AG88,2)*1.15)*1.15)*0.6),2)</f>
        <v>0</v>
      </c>
      <c r="DD88" t="s">
        <v>739</v>
      </c>
      <c r="DE88" t="s">
        <v>3</v>
      </c>
      <c r="DF88">
        <f>ROUND((ROUND(AE88,2)*1.1)*CX88,2)</f>
        <v>0</v>
      </c>
      <c r="DG88">
        <f>ROUND((ROUND(AF88,2)*1.1)*CX88,2)</f>
        <v>0</v>
      </c>
      <c r="DH88">
        <f t="shared" si="75"/>
        <v>0</v>
      </c>
      <c r="DI88">
        <f>ROUND((ROUND(AH88*AL88,2)*1.1)*CX88,2)</f>
        <v>18809.919999999998</v>
      </c>
      <c r="DJ88">
        <f>DI88</f>
        <v>18809.919999999998</v>
      </c>
      <c r="DK88">
        <v>0</v>
      </c>
      <c r="DL88" t="s">
        <v>3</v>
      </c>
      <c r="DM88">
        <v>0</v>
      </c>
      <c r="DN88" t="s">
        <v>3</v>
      </c>
      <c r="DO88">
        <v>0</v>
      </c>
    </row>
    <row r="89" spans="1:119" x14ac:dyDescent="0.2">
      <c r="A89">
        <f>ROW(Source!A33)</f>
        <v>33</v>
      </c>
      <c r="B89">
        <v>60075934</v>
      </c>
      <c r="C89">
        <v>60082729</v>
      </c>
      <c r="D89">
        <v>48164207</v>
      </c>
      <c r="E89">
        <v>1</v>
      </c>
      <c r="F89">
        <v>1</v>
      </c>
      <c r="G89">
        <v>1</v>
      </c>
      <c r="H89">
        <v>1</v>
      </c>
      <c r="I89" t="s">
        <v>740</v>
      </c>
      <c r="J89" t="s">
        <v>3</v>
      </c>
      <c r="K89" t="s">
        <v>741</v>
      </c>
      <c r="L89">
        <v>1191</v>
      </c>
      <c r="N89">
        <v>1013</v>
      </c>
      <c r="O89" t="s">
        <v>738</v>
      </c>
      <c r="P89" t="s">
        <v>738</v>
      </c>
      <c r="Q89">
        <v>1</v>
      </c>
      <c r="W89">
        <v>0</v>
      </c>
      <c r="X89">
        <v>-383101862</v>
      </c>
      <c r="Y89">
        <f>(((AT89*1.15)*1.15)*0.6)</f>
        <v>4.8641549999999993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1</v>
      </c>
      <c r="AJ89">
        <v>1</v>
      </c>
      <c r="AK89">
        <v>48.96</v>
      </c>
      <c r="AL89">
        <v>1</v>
      </c>
      <c r="AM89">
        <v>4</v>
      </c>
      <c r="AN89">
        <v>0</v>
      </c>
      <c r="AO89">
        <v>1</v>
      </c>
      <c r="AP89">
        <v>1</v>
      </c>
      <c r="AQ89">
        <v>0</v>
      </c>
      <c r="AR89">
        <v>0</v>
      </c>
      <c r="AS89" t="s">
        <v>3</v>
      </c>
      <c r="AT89">
        <v>6.13</v>
      </c>
      <c r="AU89" t="s">
        <v>59</v>
      </c>
      <c r="AV89">
        <v>2</v>
      </c>
      <c r="AW89">
        <v>2</v>
      </c>
      <c r="AX89">
        <v>60082749</v>
      </c>
      <c r="AY89">
        <v>1</v>
      </c>
      <c r="AZ89">
        <v>0</v>
      </c>
      <c r="BA89">
        <v>89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X89">
        <f>ROUND(Y89*Source!I33,9)</f>
        <v>9.7283100000000005</v>
      </c>
      <c r="CY89">
        <f>AD89</f>
        <v>0</v>
      </c>
      <c r="CZ89">
        <f>AH89</f>
        <v>0</v>
      </c>
      <c r="DA89">
        <f>AL89</f>
        <v>1</v>
      </c>
      <c r="DB89">
        <f>ROUND(((((ROUND(AT89*CZ89,2)*1.15)*1.15)*0.6)*1.1),2)</f>
        <v>0</v>
      </c>
      <c r="DC89">
        <f>ROUND((((ROUND(AT89*AG89,2)*1.15)*1.15)*0.6),2)</f>
        <v>0</v>
      </c>
      <c r="DD89" t="s">
        <v>739</v>
      </c>
      <c r="DE89" t="s">
        <v>3</v>
      </c>
      <c r="DF89">
        <f>ROUND((ROUND(AE89,2)*1.1)*CX89,2)</f>
        <v>0</v>
      </c>
      <c r="DG89">
        <f>ROUND((ROUND(AF89,2)*1.1)*CX89,2)</f>
        <v>0</v>
      </c>
      <c r="DH89">
        <f>ROUND(ROUND(AG89*AK89,2)*CX89,2)</f>
        <v>0</v>
      </c>
      <c r="DI89">
        <f>ROUND((ROUND(AH89,2)*1.1)*CX89,2)</f>
        <v>0</v>
      </c>
      <c r="DJ89">
        <f>DI89</f>
        <v>0</v>
      </c>
      <c r="DK89">
        <v>0</v>
      </c>
      <c r="DL89" t="s">
        <v>3</v>
      </c>
      <c r="DM89">
        <v>0</v>
      </c>
      <c r="DN89" t="s">
        <v>3</v>
      </c>
      <c r="DO89">
        <v>0</v>
      </c>
    </row>
    <row r="90" spans="1:119" x14ac:dyDescent="0.2">
      <c r="A90">
        <f>ROW(Source!A33)</f>
        <v>33</v>
      </c>
      <c r="B90">
        <v>60075934</v>
      </c>
      <c r="C90">
        <v>60082729</v>
      </c>
      <c r="D90">
        <v>48244557</v>
      </c>
      <c r="E90">
        <v>1</v>
      </c>
      <c r="F90">
        <v>1</v>
      </c>
      <c r="G90">
        <v>1</v>
      </c>
      <c r="H90">
        <v>2</v>
      </c>
      <c r="I90" t="s">
        <v>746</v>
      </c>
      <c r="J90" t="s">
        <v>747</v>
      </c>
      <c r="K90" t="s">
        <v>748</v>
      </c>
      <c r="L90">
        <v>1368</v>
      </c>
      <c r="N90">
        <v>1011</v>
      </c>
      <c r="O90" t="s">
        <v>745</v>
      </c>
      <c r="P90" t="s">
        <v>745</v>
      </c>
      <c r="Q90">
        <v>1</v>
      </c>
      <c r="W90">
        <v>0</v>
      </c>
      <c r="X90">
        <v>903590057</v>
      </c>
      <c r="Y90">
        <f>(((AT90*1.15)*1.15)*0.6)</f>
        <v>4.1500049999999993</v>
      </c>
      <c r="AA90">
        <v>0</v>
      </c>
      <c r="AB90">
        <v>1603.59</v>
      </c>
      <c r="AC90">
        <v>579.69000000000005</v>
      </c>
      <c r="AD90">
        <v>0</v>
      </c>
      <c r="AE90">
        <v>0</v>
      </c>
      <c r="AF90">
        <v>112.77</v>
      </c>
      <c r="AG90">
        <v>11.84</v>
      </c>
      <c r="AH90">
        <v>0</v>
      </c>
      <c r="AI90">
        <v>1</v>
      </c>
      <c r="AJ90">
        <v>14.22</v>
      </c>
      <c r="AK90">
        <v>48.96</v>
      </c>
      <c r="AL90">
        <v>1</v>
      </c>
      <c r="AM90">
        <v>4</v>
      </c>
      <c r="AN90">
        <v>0</v>
      </c>
      <c r="AO90">
        <v>1</v>
      </c>
      <c r="AP90">
        <v>1</v>
      </c>
      <c r="AQ90">
        <v>0</v>
      </c>
      <c r="AR90">
        <v>0</v>
      </c>
      <c r="AS90" t="s">
        <v>3</v>
      </c>
      <c r="AT90">
        <v>5.23</v>
      </c>
      <c r="AU90" t="s">
        <v>59</v>
      </c>
      <c r="AV90">
        <v>0</v>
      </c>
      <c r="AW90">
        <v>2</v>
      </c>
      <c r="AX90">
        <v>60082750</v>
      </c>
      <c r="AY90">
        <v>1</v>
      </c>
      <c r="AZ90">
        <v>0</v>
      </c>
      <c r="BA90">
        <v>90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X90">
        <f>ROUND(Y90*Source!I33,9)</f>
        <v>8.3000100000000003</v>
      </c>
      <c r="CY90">
        <f>AB90</f>
        <v>1603.59</v>
      </c>
      <c r="CZ90">
        <f>AF90</f>
        <v>112.77</v>
      </c>
      <c r="DA90">
        <f>AJ90</f>
        <v>14.22</v>
      </c>
      <c r="DB90">
        <f>ROUND((((ROUND(AT90*CZ90,2)*1.15)*1.15)*0.6),2)</f>
        <v>468</v>
      </c>
      <c r="DC90">
        <f>ROUND(((((ROUND(AT90*AG90,2)*1.15)*1.15)*0.6)*1.1),2)</f>
        <v>54.05</v>
      </c>
      <c r="DD90" t="s">
        <v>3</v>
      </c>
      <c r="DE90" t="s">
        <v>739</v>
      </c>
      <c r="DF90">
        <f>ROUND(ROUND(AE90,2)*CX90,2)</f>
        <v>0</v>
      </c>
      <c r="DG90">
        <f>ROUND(ROUND(AF90*AJ90,2)*CX90,2)</f>
        <v>13309.81</v>
      </c>
      <c r="DH90">
        <f>ROUND((ROUND(AG90*AK90,2)*1.1)*CX90,2)</f>
        <v>5292.58</v>
      </c>
      <c r="DI90">
        <f>ROUND(ROUND(AH90,2)*CX90,2)</f>
        <v>0</v>
      </c>
      <c r="DJ90">
        <f>DG90</f>
        <v>13309.81</v>
      </c>
      <c r="DK90">
        <v>0</v>
      </c>
      <c r="DL90" t="s">
        <v>3</v>
      </c>
      <c r="DM90">
        <v>0</v>
      </c>
      <c r="DN90" t="s">
        <v>3</v>
      </c>
      <c r="DO90">
        <v>0</v>
      </c>
    </row>
    <row r="91" spans="1:119" x14ac:dyDescent="0.2">
      <c r="A91">
        <f>ROW(Source!A33)</f>
        <v>33</v>
      </c>
      <c r="B91">
        <v>60075934</v>
      </c>
      <c r="C91">
        <v>60082729</v>
      </c>
      <c r="D91">
        <v>48245551</v>
      </c>
      <c r="E91">
        <v>1</v>
      </c>
      <c r="F91">
        <v>1</v>
      </c>
      <c r="G91">
        <v>1</v>
      </c>
      <c r="H91">
        <v>2</v>
      </c>
      <c r="I91" t="s">
        <v>752</v>
      </c>
      <c r="J91" t="s">
        <v>753</v>
      </c>
      <c r="K91" t="s">
        <v>754</v>
      </c>
      <c r="L91">
        <v>1368</v>
      </c>
      <c r="N91">
        <v>1011</v>
      </c>
      <c r="O91" t="s">
        <v>745</v>
      </c>
      <c r="P91" t="s">
        <v>745</v>
      </c>
      <c r="Q91">
        <v>1</v>
      </c>
      <c r="W91">
        <v>0</v>
      </c>
      <c r="X91">
        <v>1171957361</v>
      </c>
      <c r="Y91">
        <f>(((AT91*1.15)*1.15)*0.6)</f>
        <v>0.71414999999999984</v>
      </c>
      <c r="AA91">
        <v>0</v>
      </c>
      <c r="AB91">
        <v>1234.1500000000001</v>
      </c>
      <c r="AC91">
        <v>495.96</v>
      </c>
      <c r="AD91">
        <v>0</v>
      </c>
      <c r="AE91">
        <v>0</v>
      </c>
      <c r="AF91">
        <v>86.79</v>
      </c>
      <c r="AG91">
        <v>10.130000000000001</v>
      </c>
      <c r="AH91">
        <v>0</v>
      </c>
      <c r="AI91">
        <v>1</v>
      </c>
      <c r="AJ91">
        <v>14.22</v>
      </c>
      <c r="AK91">
        <v>48.96</v>
      </c>
      <c r="AL91">
        <v>1</v>
      </c>
      <c r="AM91">
        <v>4</v>
      </c>
      <c r="AN91">
        <v>0</v>
      </c>
      <c r="AO91">
        <v>1</v>
      </c>
      <c r="AP91">
        <v>1</v>
      </c>
      <c r="AQ91">
        <v>0</v>
      </c>
      <c r="AR91">
        <v>0</v>
      </c>
      <c r="AS91" t="s">
        <v>3</v>
      </c>
      <c r="AT91">
        <v>0.9</v>
      </c>
      <c r="AU91" t="s">
        <v>59</v>
      </c>
      <c r="AV91">
        <v>0</v>
      </c>
      <c r="AW91">
        <v>2</v>
      </c>
      <c r="AX91">
        <v>60082751</v>
      </c>
      <c r="AY91">
        <v>1</v>
      </c>
      <c r="AZ91">
        <v>0</v>
      </c>
      <c r="BA91">
        <v>91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X91">
        <f>ROUND(Y91*Source!I33,9)</f>
        <v>1.4282999999999999</v>
      </c>
      <c r="CY91">
        <f>AB91</f>
        <v>1234.1500000000001</v>
      </c>
      <c r="CZ91">
        <f>AF91</f>
        <v>86.79</v>
      </c>
      <c r="DA91">
        <f>AJ91</f>
        <v>14.22</v>
      </c>
      <c r="DB91">
        <f>ROUND((((ROUND(AT91*CZ91,2)*1.15)*1.15)*0.6),2)</f>
        <v>61.98</v>
      </c>
      <c r="DC91">
        <f>ROUND(((((ROUND(AT91*AG91,2)*1.15)*1.15)*0.6)*1.1),2)</f>
        <v>7.96</v>
      </c>
      <c r="DD91" t="s">
        <v>3</v>
      </c>
      <c r="DE91" t="s">
        <v>739</v>
      </c>
      <c r="DF91">
        <f>ROUND(ROUND(AE91,2)*CX91,2)</f>
        <v>0</v>
      </c>
      <c r="DG91">
        <f>ROUND(ROUND(AF91*AJ91,2)*CX91,2)</f>
        <v>1762.74</v>
      </c>
      <c r="DH91">
        <f>ROUND((ROUND(AG91*AK91,2)*1.1)*CX91,2)</f>
        <v>779.22</v>
      </c>
      <c r="DI91">
        <f>ROUND(ROUND(AH91,2)*CX91,2)</f>
        <v>0</v>
      </c>
      <c r="DJ91">
        <f>DG91</f>
        <v>1762.74</v>
      </c>
      <c r="DK91">
        <v>0</v>
      </c>
      <c r="DL91" t="s">
        <v>3</v>
      </c>
      <c r="DM91">
        <v>0</v>
      </c>
      <c r="DN91" t="s">
        <v>3</v>
      </c>
      <c r="DO91">
        <v>0</v>
      </c>
    </row>
    <row r="92" spans="1:119" x14ac:dyDescent="0.2">
      <c r="A92">
        <f>ROW(Source!A33)</f>
        <v>33</v>
      </c>
      <c r="B92">
        <v>60075934</v>
      </c>
      <c r="C92">
        <v>60082729</v>
      </c>
      <c r="D92">
        <v>48173531</v>
      </c>
      <c r="E92">
        <v>1</v>
      </c>
      <c r="F92">
        <v>1</v>
      </c>
      <c r="G92">
        <v>1</v>
      </c>
      <c r="H92">
        <v>3</v>
      </c>
      <c r="I92" t="s">
        <v>837</v>
      </c>
      <c r="J92" t="s">
        <v>838</v>
      </c>
      <c r="K92" t="s">
        <v>839</v>
      </c>
      <c r="L92">
        <v>1346</v>
      </c>
      <c r="N92">
        <v>1009</v>
      </c>
      <c r="O92" t="s">
        <v>225</v>
      </c>
      <c r="P92" t="s">
        <v>225</v>
      </c>
      <c r="Q92">
        <v>1</v>
      </c>
      <c r="W92">
        <v>0</v>
      </c>
      <c r="X92">
        <v>-2077278099</v>
      </c>
      <c r="Y92">
        <f>(AT92*0)</f>
        <v>0</v>
      </c>
      <c r="AA92">
        <v>245.69</v>
      </c>
      <c r="AB92">
        <v>0</v>
      </c>
      <c r="AC92">
        <v>0</v>
      </c>
      <c r="AD92">
        <v>0</v>
      </c>
      <c r="AE92">
        <v>25.7</v>
      </c>
      <c r="AF92">
        <v>0</v>
      </c>
      <c r="AG92">
        <v>0</v>
      </c>
      <c r="AH92">
        <v>0</v>
      </c>
      <c r="AI92">
        <v>9.56</v>
      </c>
      <c r="AJ92">
        <v>1</v>
      </c>
      <c r="AK92">
        <v>1</v>
      </c>
      <c r="AL92">
        <v>1</v>
      </c>
      <c r="AM92">
        <v>4</v>
      </c>
      <c r="AN92">
        <v>0</v>
      </c>
      <c r="AO92">
        <v>1</v>
      </c>
      <c r="AP92">
        <v>1</v>
      </c>
      <c r="AQ92">
        <v>0</v>
      </c>
      <c r="AR92">
        <v>0</v>
      </c>
      <c r="AS92" t="s">
        <v>3</v>
      </c>
      <c r="AT92">
        <v>1.4</v>
      </c>
      <c r="AU92" t="s">
        <v>18</v>
      </c>
      <c r="AV92">
        <v>0</v>
      </c>
      <c r="AW92">
        <v>2</v>
      </c>
      <c r="AX92">
        <v>60082752</v>
      </c>
      <c r="AY92">
        <v>1</v>
      </c>
      <c r="AZ92">
        <v>0</v>
      </c>
      <c r="BA92">
        <v>92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X92">
        <f>ROUND(Y92*Source!I33,9)</f>
        <v>0</v>
      </c>
      <c r="CY92">
        <f>AA92</f>
        <v>245.69</v>
      </c>
      <c r="CZ92">
        <f>AE92</f>
        <v>25.7</v>
      </c>
      <c r="DA92">
        <f>AI92</f>
        <v>9.56</v>
      </c>
      <c r="DB92">
        <f>ROUND((ROUND(AT92*CZ92,2)*0),2)</f>
        <v>0</v>
      </c>
      <c r="DC92">
        <f>ROUND((ROUND(AT92*AG92,2)*0),2)</f>
        <v>0</v>
      </c>
      <c r="DD92" t="s">
        <v>3</v>
      </c>
      <c r="DE92" t="s">
        <v>3</v>
      </c>
      <c r="DF92">
        <f>ROUND(ROUND(AE92*AI92,2)*CX92,2)</f>
        <v>0</v>
      </c>
      <c r="DG92">
        <f>ROUND(ROUND(AF92,2)*CX92,2)</f>
        <v>0</v>
      </c>
      <c r="DH92">
        <f>ROUND(ROUND(AG92,2)*CX92,2)</f>
        <v>0</v>
      </c>
      <c r="DI92">
        <f>ROUND(ROUND(AH92,2)*CX92,2)</f>
        <v>0</v>
      </c>
      <c r="DJ92">
        <f>DF92</f>
        <v>0</v>
      </c>
      <c r="DK92">
        <v>0</v>
      </c>
      <c r="DL92" t="s">
        <v>3</v>
      </c>
      <c r="DM92">
        <v>0</v>
      </c>
      <c r="DN92" t="s">
        <v>3</v>
      </c>
      <c r="DO92">
        <v>0</v>
      </c>
    </row>
    <row r="93" spans="1:119" x14ac:dyDescent="0.2">
      <c r="A93">
        <f>ROW(Source!A33)</f>
        <v>33</v>
      </c>
      <c r="B93">
        <v>60075934</v>
      </c>
      <c r="C93">
        <v>60082729</v>
      </c>
      <c r="D93">
        <v>48164599</v>
      </c>
      <c r="E93">
        <v>21</v>
      </c>
      <c r="F93">
        <v>1</v>
      </c>
      <c r="G93">
        <v>1</v>
      </c>
      <c r="H93">
        <v>3</v>
      </c>
      <c r="I93" t="s">
        <v>834</v>
      </c>
      <c r="J93" t="s">
        <v>3</v>
      </c>
      <c r="K93" t="s">
        <v>835</v>
      </c>
      <c r="L93">
        <v>1374</v>
      </c>
      <c r="N93">
        <v>1013</v>
      </c>
      <c r="O93" t="s">
        <v>836</v>
      </c>
      <c r="P93" t="s">
        <v>836</v>
      </c>
      <c r="Q93">
        <v>1</v>
      </c>
      <c r="W93">
        <v>0</v>
      </c>
      <c r="X93">
        <v>-1731369543</v>
      </c>
      <c r="Y93">
        <f>(AT93*0)</f>
        <v>0</v>
      </c>
      <c r="AA93">
        <v>9.56</v>
      </c>
      <c r="AB93">
        <v>0</v>
      </c>
      <c r="AC93">
        <v>0</v>
      </c>
      <c r="AD93">
        <v>0</v>
      </c>
      <c r="AE93">
        <v>1</v>
      </c>
      <c r="AF93">
        <v>0</v>
      </c>
      <c r="AG93">
        <v>0</v>
      </c>
      <c r="AH93">
        <v>0</v>
      </c>
      <c r="AI93">
        <v>9.56</v>
      </c>
      <c r="AJ93">
        <v>1</v>
      </c>
      <c r="AK93">
        <v>1</v>
      </c>
      <c r="AL93">
        <v>1</v>
      </c>
      <c r="AM93">
        <v>4</v>
      </c>
      <c r="AN93">
        <v>0</v>
      </c>
      <c r="AO93">
        <v>1</v>
      </c>
      <c r="AP93">
        <v>1</v>
      </c>
      <c r="AQ93">
        <v>0</v>
      </c>
      <c r="AR93">
        <v>0</v>
      </c>
      <c r="AS93" t="s">
        <v>3</v>
      </c>
      <c r="AT93">
        <v>4.4000000000000004</v>
      </c>
      <c r="AU93" t="s">
        <v>18</v>
      </c>
      <c r="AV93">
        <v>0</v>
      </c>
      <c r="AW93">
        <v>2</v>
      </c>
      <c r="AX93">
        <v>60082753</v>
      </c>
      <c r="AY93">
        <v>1</v>
      </c>
      <c r="AZ93">
        <v>0</v>
      </c>
      <c r="BA93">
        <v>93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X93">
        <f>ROUND(Y93*Source!I33,9)</f>
        <v>0</v>
      </c>
      <c r="CY93">
        <f>AA93</f>
        <v>9.56</v>
      </c>
      <c r="CZ93">
        <f>AE93</f>
        <v>1</v>
      </c>
      <c r="DA93">
        <f>AI93</f>
        <v>9.56</v>
      </c>
      <c r="DB93">
        <f>ROUND((ROUND(AT93*CZ93,2)*0),2)</f>
        <v>0</v>
      </c>
      <c r="DC93">
        <f>ROUND((ROUND(AT93*AG93,2)*0),2)</f>
        <v>0</v>
      </c>
      <c r="DD93" t="s">
        <v>3</v>
      </c>
      <c r="DE93" t="s">
        <v>3</v>
      </c>
      <c r="DF93">
        <f>ROUND(ROUND(AE93*AI93,2)*CX93,2)</f>
        <v>0</v>
      </c>
      <c r="DG93">
        <f>ROUND(ROUND(AF93,2)*CX93,2)</f>
        <v>0</v>
      </c>
      <c r="DH93">
        <f>ROUND(ROUND(AG93,2)*CX93,2)</f>
        <v>0</v>
      </c>
      <c r="DI93">
        <f>ROUND(ROUND(AH93,2)*CX93,2)</f>
        <v>0</v>
      </c>
      <c r="DJ93">
        <f>DF93</f>
        <v>0</v>
      </c>
      <c r="DK93">
        <v>0</v>
      </c>
      <c r="DL93" t="s">
        <v>3</v>
      </c>
      <c r="DM93">
        <v>0</v>
      </c>
      <c r="DN93" t="s">
        <v>3</v>
      </c>
      <c r="DO93">
        <v>0</v>
      </c>
    </row>
    <row r="94" spans="1:119" x14ac:dyDescent="0.2">
      <c r="A94">
        <f>ROW(Source!A34)</f>
        <v>34</v>
      </c>
      <c r="B94">
        <v>60075934</v>
      </c>
      <c r="C94">
        <v>60082757</v>
      </c>
      <c r="D94">
        <v>48164233</v>
      </c>
      <c r="E94">
        <v>1</v>
      </c>
      <c r="F94">
        <v>1</v>
      </c>
      <c r="G94">
        <v>1</v>
      </c>
      <c r="H94">
        <v>1</v>
      </c>
      <c r="I94" t="s">
        <v>812</v>
      </c>
      <c r="J94" t="s">
        <v>3</v>
      </c>
      <c r="K94" t="s">
        <v>813</v>
      </c>
      <c r="L94">
        <v>1191</v>
      </c>
      <c r="N94">
        <v>1013</v>
      </c>
      <c r="O94" t="s">
        <v>738</v>
      </c>
      <c r="P94" t="s">
        <v>738</v>
      </c>
      <c r="Q94">
        <v>1</v>
      </c>
      <c r="W94">
        <v>0</v>
      </c>
      <c r="X94">
        <v>-1853062777</v>
      </c>
      <c r="Y94">
        <f>(((AT94*1.15)*1.15)*0.5)</f>
        <v>5.1180749999999993</v>
      </c>
      <c r="AA94">
        <v>0</v>
      </c>
      <c r="AB94">
        <v>0</v>
      </c>
      <c r="AC94">
        <v>0</v>
      </c>
      <c r="AD94">
        <v>420.57</v>
      </c>
      <c r="AE94">
        <v>0</v>
      </c>
      <c r="AF94">
        <v>0</v>
      </c>
      <c r="AG94">
        <v>0</v>
      </c>
      <c r="AH94">
        <v>8.59</v>
      </c>
      <c r="AI94">
        <v>1</v>
      </c>
      <c r="AJ94">
        <v>1</v>
      </c>
      <c r="AK94">
        <v>1</v>
      </c>
      <c r="AL94">
        <v>48.96</v>
      </c>
      <c r="AM94">
        <v>4</v>
      </c>
      <c r="AN94">
        <v>0</v>
      </c>
      <c r="AO94">
        <v>1</v>
      </c>
      <c r="AP94">
        <v>1</v>
      </c>
      <c r="AQ94">
        <v>0</v>
      </c>
      <c r="AR94">
        <v>0</v>
      </c>
      <c r="AS94" t="s">
        <v>3</v>
      </c>
      <c r="AT94">
        <v>7.74</v>
      </c>
      <c r="AU94" t="s">
        <v>43</v>
      </c>
      <c r="AV94">
        <v>1</v>
      </c>
      <c r="AW94">
        <v>2</v>
      </c>
      <c r="AX94">
        <v>60082776</v>
      </c>
      <c r="AY94">
        <v>1</v>
      </c>
      <c r="AZ94">
        <v>0</v>
      </c>
      <c r="BA94">
        <v>94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X94">
        <f>ROUND(Y94*Source!I34,9)</f>
        <v>5.1180750000000002</v>
      </c>
      <c r="CY94">
        <f>AD94</f>
        <v>420.57</v>
      </c>
      <c r="CZ94">
        <f>AH94</f>
        <v>8.59</v>
      </c>
      <c r="DA94">
        <f>AL94</f>
        <v>48.96</v>
      </c>
      <c r="DB94">
        <f>ROUND(((((ROUND(AT94*CZ94,2)*1.15)*1.15)*0.5)*1.1),2)</f>
        <v>48.36</v>
      </c>
      <c r="DC94">
        <f>ROUND((((ROUND(AT94*AG94,2)*1.15)*1.15)*0.5),2)</f>
        <v>0</v>
      </c>
      <c r="DD94" t="s">
        <v>739</v>
      </c>
      <c r="DE94" t="s">
        <v>3</v>
      </c>
      <c r="DF94">
        <f>ROUND((ROUND(AE94,2)*1.1)*CX94,2)</f>
        <v>0</v>
      </c>
      <c r="DG94">
        <f>ROUND((ROUND(AF94,2)*1.1)*CX94,2)</f>
        <v>0</v>
      </c>
      <c r="DH94">
        <f>ROUND(ROUND(AG94,2)*CX94,2)</f>
        <v>0</v>
      </c>
      <c r="DI94">
        <f>ROUND((ROUND(AH94*AL94,2)*1.1)*CX94,2)</f>
        <v>2367.7600000000002</v>
      </c>
      <c r="DJ94">
        <f>DI94</f>
        <v>2367.7600000000002</v>
      </c>
      <c r="DK94">
        <v>0</v>
      </c>
      <c r="DL94" t="s">
        <v>3</v>
      </c>
      <c r="DM94">
        <v>0</v>
      </c>
      <c r="DN94" t="s">
        <v>3</v>
      </c>
      <c r="DO94">
        <v>0</v>
      </c>
    </row>
    <row r="95" spans="1:119" x14ac:dyDescent="0.2">
      <c r="A95">
        <f>ROW(Source!A34)</f>
        <v>34</v>
      </c>
      <c r="B95">
        <v>60075934</v>
      </c>
      <c r="C95">
        <v>60082757</v>
      </c>
      <c r="D95">
        <v>48164207</v>
      </c>
      <c r="E95">
        <v>1</v>
      </c>
      <c r="F95">
        <v>1</v>
      </c>
      <c r="G95">
        <v>1</v>
      </c>
      <c r="H95">
        <v>1</v>
      </c>
      <c r="I95" t="s">
        <v>740</v>
      </c>
      <c r="J95" t="s">
        <v>3</v>
      </c>
      <c r="K95" t="s">
        <v>741</v>
      </c>
      <c r="L95">
        <v>1191</v>
      </c>
      <c r="N95">
        <v>1013</v>
      </c>
      <c r="O95" t="s">
        <v>738</v>
      </c>
      <c r="P95" t="s">
        <v>738</v>
      </c>
      <c r="Q95">
        <v>1</v>
      </c>
      <c r="W95">
        <v>0</v>
      </c>
      <c r="X95">
        <v>-383101862</v>
      </c>
      <c r="Y95">
        <f>(((AT95*1.15)*1.15)*0.5)</f>
        <v>0.99187499999999984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</v>
      </c>
      <c r="AJ95">
        <v>1</v>
      </c>
      <c r="AK95">
        <v>48.96</v>
      </c>
      <c r="AL95">
        <v>1</v>
      </c>
      <c r="AM95">
        <v>4</v>
      </c>
      <c r="AN95">
        <v>0</v>
      </c>
      <c r="AO95">
        <v>1</v>
      </c>
      <c r="AP95">
        <v>1</v>
      </c>
      <c r="AQ95">
        <v>0</v>
      </c>
      <c r="AR95">
        <v>0</v>
      </c>
      <c r="AS95" t="s">
        <v>3</v>
      </c>
      <c r="AT95">
        <v>1.5</v>
      </c>
      <c r="AU95" t="s">
        <v>43</v>
      </c>
      <c r="AV95">
        <v>2</v>
      </c>
      <c r="AW95">
        <v>2</v>
      </c>
      <c r="AX95">
        <v>60082777</v>
      </c>
      <c r="AY95">
        <v>1</v>
      </c>
      <c r="AZ95">
        <v>0</v>
      </c>
      <c r="BA95">
        <v>95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X95">
        <f>ROUND(Y95*Source!I34,9)</f>
        <v>0.99187499999999995</v>
      </c>
      <c r="CY95">
        <f>AD95</f>
        <v>0</v>
      </c>
      <c r="CZ95">
        <f>AH95</f>
        <v>0</v>
      </c>
      <c r="DA95">
        <f>AL95</f>
        <v>1</v>
      </c>
      <c r="DB95">
        <f>ROUND(((((ROUND(AT95*CZ95,2)*1.15)*1.15)*0.5)*1.1),2)</f>
        <v>0</v>
      </c>
      <c r="DC95">
        <f>ROUND((((ROUND(AT95*AG95,2)*1.15)*1.15)*0.5),2)</f>
        <v>0</v>
      </c>
      <c r="DD95" t="s">
        <v>739</v>
      </c>
      <c r="DE95" t="s">
        <v>3</v>
      </c>
      <c r="DF95">
        <f>ROUND((ROUND(AE95,2)*1.1)*CX95,2)</f>
        <v>0</v>
      </c>
      <c r="DG95">
        <f>ROUND((ROUND(AF95,2)*1.1)*CX95,2)</f>
        <v>0</v>
      </c>
      <c r="DH95">
        <f>ROUND(ROUND(AG95*AK95,2)*CX95,2)</f>
        <v>0</v>
      </c>
      <c r="DI95">
        <f>ROUND((ROUND(AH95,2)*1.1)*CX95,2)</f>
        <v>0</v>
      </c>
      <c r="DJ95">
        <f>DI95</f>
        <v>0</v>
      </c>
      <c r="DK95">
        <v>0</v>
      </c>
      <c r="DL95" t="s">
        <v>3</v>
      </c>
      <c r="DM95">
        <v>0</v>
      </c>
      <c r="DN95" t="s">
        <v>3</v>
      </c>
      <c r="DO95">
        <v>0</v>
      </c>
    </row>
    <row r="96" spans="1:119" x14ac:dyDescent="0.2">
      <c r="A96">
        <f>ROW(Source!A34)</f>
        <v>34</v>
      </c>
      <c r="B96">
        <v>60075934</v>
      </c>
      <c r="C96">
        <v>60082757</v>
      </c>
      <c r="D96">
        <v>48244557</v>
      </c>
      <c r="E96">
        <v>1</v>
      </c>
      <c r="F96">
        <v>1</v>
      </c>
      <c r="G96">
        <v>1</v>
      </c>
      <c r="H96">
        <v>2</v>
      </c>
      <c r="I96" t="s">
        <v>746</v>
      </c>
      <c r="J96" t="s">
        <v>747</v>
      </c>
      <c r="K96" t="s">
        <v>748</v>
      </c>
      <c r="L96">
        <v>1368</v>
      </c>
      <c r="N96">
        <v>1011</v>
      </c>
      <c r="O96" t="s">
        <v>745</v>
      </c>
      <c r="P96" t="s">
        <v>745</v>
      </c>
      <c r="Q96">
        <v>1</v>
      </c>
      <c r="W96">
        <v>0</v>
      </c>
      <c r="X96">
        <v>903590057</v>
      </c>
      <c r="Y96">
        <f>(((AT96*1.15)*1.15)*0.5)</f>
        <v>0.93897499999999978</v>
      </c>
      <c r="AA96">
        <v>0</v>
      </c>
      <c r="AB96">
        <v>1603.59</v>
      </c>
      <c r="AC96">
        <v>579.69000000000005</v>
      </c>
      <c r="AD96">
        <v>0</v>
      </c>
      <c r="AE96">
        <v>0</v>
      </c>
      <c r="AF96">
        <v>112.77</v>
      </c>
      <c r="AG96">
        <v>11.84</v>
      </c>
      <c r="AH96">
        <v>0</v>
      </c>
      <c r="AI96">
        <v>1</v>
      </c>
      <c r="AJ96">
        <v>14.22</v>
      </c>
      <c r="AK96">
        <v>48.96</v>
      </c>
      <c r="AL96">
        <v>1</v>
      </c>
      <c r="AM96">
        <v>4</v>
      </c>
      <c r="AN96">
        <v>0</v>
      </c>
      <c r="AO96">
        <v>1</v>
      </c>
      <c r="AP96">
        <v>1</v>
      </c>
      <c r="AQ96">
        <v>0</v>
      </c>
      <c r="AR96">
        <v>0</v>
      </c>
      <c r="AS96" t="s">
        <v>3</v>
      </c>
      <c r="AT96">
        <v>1.42</v>
      </c>
      <c r="AU96" t="s">
        <v>43</v>
      </c>
      <c r="AV96">
        <v>0</v>
      </c>
      <c r="AW96">
        <v>2</v>
      </c>
      <c r="AX96">
        <v>60082778</v>
      </c>
      <c r="AY96">
        <v>1</v>
      </c>
      <c r="AZ96">
        <v>0</v>
      </c>
      <c r="BA96">
        <v>96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X96">
        <f>ROUND(Y96*Source!I34,9)</f>
        <v>0.938975</v>
      </c>
      <c r="CY96">
        <f>AB96</f>
        <v>1603.59</v>
      </c>
      <c r="CZ96">
        <f>AF96</f>
        <v>112.77</v>
      </c>
      <c r="DA96">
        <f>AJ96</f>
        <v>14.22</v>
      </c>
      <c r="DB96">
        <f>ROUND((((ROUND(AT96*CZ96,2)*1.15)*1.15)*0.5),2)</f>
        <v>105.89</v>
      </c>
      <c r="DC96">
        <f>ROUND(((((ROUND(AT96*AG96,2)*1.15)*1.15)*0.5)*1.1),2)</f>
        <v>12.23</v>
      </c>
      <c r="DD96" t="s">
        <v>3</v>
      </c>
      <c r="DE96" t="s">
        <v>739</v>
      </c>
      <c r="DF96">
        <f>ROUND(ROUND(AE96,2)*CX96,2)</f>
        <v>0</v>
      </c>
      <c r="DG96">
        <f>ROUND(ROUND(AF96*AJ96,2)*CX96,2)</f>
        <v>1505.73</v>
      </c>
      <c r="DH96">
        <f>ROUND((ROUND(AG96*AK96,2)*1.1)*CX96,2)</f>
        <v>598.75</v>
      </c>
      <c r="DI96">
        <f>ROUND(ROUND(AH96,2)*CX96,2)</f>
        <v>0</v>
      </c>
      <c r="DJ96">
        <f>DG96</f>
        <v>1505.73</v>
      </c>
      <c r="DK96">
        <v>0</v>
      </c>
      <c r="DL96" t="s">
        <v>3</v>
      </c>
      <c r="DM96">
        <v>0</v>
      </c>
      <c r="DN96" t="s">
        <v>3</v>
      </c>
      <c r="DO96">
        <v>0</v>
      </c>
    </row>
    <row r="97" spans="1:119" x14ac:dyDescent="0.2">
      <c r="A97">
        <f>ROW(Source!A34)</f>
        <v>34</v>
      </c>
      <c r="B97">
        <v>60075934</v>
      </c>
      <c r="C97">
        <v>60082757</v>
      </c>
      <c r="D97">
        <v>48245551</v>
      </c>
      <c r="E97">
        <v>1</v>
      </c>
      <c r="F97">
        <v>1</v>
      </c>
      <c r="G97">
        <v>1</v>
      </c>
      <c r="H97">
        <v>2</v>
      </c>
      <c r="I97" t="s">
        <v>752</v>
      </c>
      <c r="J97" t="s">
        <v>753</v>
      </c>
      <c r="K97" t="s">
        <v>754</v>
      </c>
      <c r="L97">
        <v>1368</v>
      </c>
      <c r="N97">
        <v>1011</v>
      </c>
      <c r="O97" t="s">
        <v>745</v>
      </c>
      <c r="P97" t="s">
        <v>745</v>
      </c>
      <c r="Q97">
        <v>1</v>
      </c>
      <c r="W97">
        <v>0</v>
      </c>
      <c r="X97">
        <v>1171957361</v>
      </c>
      <c r="Y97">
        <f>(((AT97*1.15)*1.15)*0.5)</f>
        <v>5.2899999999999996E-2</v>
      </c>
      <c r="AA97">
        <v>0</v>
      </c>
      <c r="AB97">
        <v>1234.1500000000001</v>
      </c>
      <c r="AC97">
        <v>495.96</v>
      </c>
      <c r="AD97">
        <v>0</v>
      </c>
      <c r="AE97">
        <v>0</v>
      </c>
      <c r="AF97">
        <v>86.79</v>
      </c>
      <c r="AG97">
        <v>10.130000000000001</v>
      </c>
      <c r="AH97">
        <v>0</v>
      </c>
      <c r="AI97">
        <v>1</v>
      </c>
      <c r="AJ97">
        <v>14.22</v>
      </c>
      <c r="AK97">
        <v>48.96</v>
      </c>
      <c r="AL97">
        <v>1</v>
      </c>
      <c r="AM97">
        <v>4</v>
      </c>
      <c r="AN97">
        <v>0</v>
      </c>
      <c r="AO97">
        <v>1</v>
      </c>
      <c r="AP97">
        <v>1</v>
      </c>
      <c r="AQ97">
        <v>0</v>
      </c>
      <c r="AR97">
        <v>0</v>
      </c>
      <c r="AS97" t="s">
        <v>3</v>
      </c>
      <c r="AT97">
        <v>0.08</v>
      </c>
      <c r="AU97" t="s">
        <v>43</v>
      </c>
      <c r="AV97">
        <v>0</v>
      </c>
      <c r="AW97">
        <v>2</v>
      </c>
      <c r="AX97">
        <v>60082779</v>
      </c>
      <c r="AY97">
        <v>1</v>
      </c>
      <c r="AZ97">
        <v>0</v>
      </c>
      <c r="BA97">
        <v>97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X97">
        <f>ROUND(Y97*Source!I34,9)</f>
        <v>5.2900000000000003E-2</v>
      </c>
      <c r="CY97">
        <f>AB97</f>
        <v>1234.1500000000001</v>
      </c>
      <c r="CZ97">
        <f>AF97</f>
        <v>86.79</v>
      </c>
      <c r="DA97">
        <f>AJ97</f>
        <v>14.22</v>
      </c>
      <c r="DB97">
        <f>ROUND((((ROUND(AT97*CZ97,2)*1.15)*1.15)*0.5),2)</f>
        <v>4.59</v>
      </c>
      <c r="DC97">
        <f>ROUND(((((ROUND(AT97*AG97,2)*1.15)*1.15)*0.5)*1.1),2)</f>
        <v>0.59</v>
      </c>
      <c r="DD97" t="s">
        <v>3</v>
      </c>
      <c r="DE97" t="s">
        <v>739</v>
      </c>
      <c r="DF97">
        <f>ROUND(ROUND(AE97,2)*CX97,2)</f>
        <v>0</v>
      </c>
      <c r="DG97">
        <f>ROUND(ROUND(AF97*AJ97,2)*CX97,2)</f>
        <v>65.290000000000006</v>
      </c>
      <c r="DH97">
        <f>ROUND((ROUND(AG97*AK97,2)*1.1)*CX97,2)</f>
        <v>28.86</v>
      </c>
      <c r="DI97">
        <f>ROUND(ROUND(AH97,2)*CX97,2)</f>
        <v>0</v>
      </c>
      <c r="DJ97">
        <f>DG97</f>
        <v>65.290000000000006</v>
      </c>
      <c r="DK97">
        <v>0</v>
      </c>
      <c r="DL97" t="s">
        <v>3</v>
      </c>
      <c r="DM97">
        <v>0</v>
      </c>
      <c r="DN97" t="s">
        <v>3</v>
      </c>
      <c r="DO97">
        <v>0</v>
      </c>
    </row>
    <row r="98" spans="1:119" x14ac:dyDescent="0.2">
      <c r="A98">
        <f>ROW(Source!A34)</f>
        <v>34</v>
      </c>
      <c r="B98">
        <v>60075934</v>
      </c>
      <c r="C98">
        <v>60082757</v>
      </c>
      <c r="D98">
        <v>48173531</v>
      </c>
      <c r="E98">
        <v>1</v>
      </c>
      <c r="F98">
        <v>1</v>
      </c>
      <c r="G98">
        <v>1</v>
      </c>
      <c r="H98">
        <v>3</v>
      </c>
      <c r="I98" t="s">
        <v>837</v>
      </c>
      <c r="J98" t="s">
        <v>838</v>
      </c>
      <c r="K98" t="s">
        <v>839</v>
      </c>
      <c r="L98">
        <v>1346</v>
      </c>
      <c r="N98">
        <v>1009</v>
      </c>
      <c r="O98" t="s">
        <v>225</v>
      </c>
      <c r="P98" t="s">
        <v>225</v>
      </c>
      <c r="Q98">
        <v>1</v>
      </c>
      <c r="W98">
        <v>0</v>
      </c>
      <c r="X98">
        <v>-2077278099</v>
      </c>
      <c r="Y98">
        <f>(AT98*0)</f>
        <v>0</v>
      </c>
      <c r="AA98">
        <v>245.69</v>
      </c>
      <c r="AB98">
        <v>0</v>
      </c>
      <c r="AC98">
        <v>0</v>
      </c>
      <c r="AD98">
        <v>0</v>
      </c>
      <c r="AE98">
        <v>25.7</v>
      </c>
      <c r="AF98">
        <v>0</v>
      </c>
      <c r="AG98">
        <v>0</v>
      </c>
      <c r="AH98">
        <v>0</v>
      </c>
      <c r="AI98">
        <v>9.56</v>
      </c>
      <c r="AJ98">
        <v>1</v>
      </c>
      <c r="AK98">
        <v>1</v>
      </c>
      <c r="AL98">
        <v>1</v>
      </c>
      <c r="AM98">
        <v>4</v>
      </c>
      <c r="AN98">
        <v>0</v>
      </c>
      <c r="AO98">
        <v>1</v>
      </c>
      <c r="AP98">
        <v>1</v>
      </c>
      <c r="AQ98">
        <v>0</v>
      </c>
      <c r="AR98">
        <v>0</v>
      </c>
      <c r="AS98" t="s">
        <v>3</v>
      </c>
      <c r="AT98">
        <v>0.35</v>
      </c>
      <c r="AU98" t="s">
        <v>18</v>
      </c>
      <c r="AV98">
        <v>0</v>
      </c>
      <c r="AW98">
        <v>2</v>
      </c>
      <c r="AX98">
        <v>60082780</v>
      </c>
      <c r="AY98">
        <v>1</v>
      </c>
      <c r="AZ98">
        <v>0</v>
      </c>
      <c r="BA98">
        <v>98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X98">
        <f>ROUND(Y98*Source!I34,9)</f>
        <v>0</v>
      </c>
      <c r="CY98">
        <f>AA98</f>
        <v>245.69</v>
      </c>
      <c r="CZ98">
        <f>AE98</f>
        <v>25.7</v>
      </c>
      <c r="DA98">
        <f>AI98</f>
        <v>9.56</v>
      </c>
      <c r="DB98">
        <f>ROUND((ROUND(AT98*CZ98,2)*0),2)</f>
        <v>0</v>
      </c>
      <c r="DC98">
        <f>ROUND((ROUND(AT98*AG98,2)*0),2)</f>
        <v>0</v>
      </c>
      <c r="DD98" t="s">
        <v>3</v>
      </c>
      <c r="DE98" t="s">
        <v>3</v>
      </c>
      <c r="DF98">
        <f>ROUND(ROUND(AE98*AI98,2)*CX98,2)</f>
        <v>0</v>
      </c>
      <c r="DG98">
        <f>ROUND(ROUND(AF98,2)*CX98,2)</f>
        <v>0</v>
      </c>
      <c r="DH98">
        <f>ROUND(ROUND(AG98,2)*CX98,2)</f>
        <v>0</v>
      </c>
      <c r="DI98">
        <f>ROUND(ROUND(AH98,2)*CX98,2)</f>
        <v>0</v>
      </c>
      <c r="DJ98">
        <f>DF98</f>
        <v>0</v>
      </c>
      <c r="DK98">
        <v>0</v>
      </c>
      <c r="DL98" t="s">
        <v>3</v>
      </c>
      <c r="DM98">
        <v>0</v>
      </c>
      <c r="DN98" t="s">
        <v>3</v>
      </c>
      <c r="DO98">
        <v>0</v>
      </c>
    </row>
    <row r="99" spans="1:119" x14ac:dyDescent="0.2">
      <c r="A99">
        <f>ROW(Source!A34)</f>
        <v>34</v>
      </c>
      <c r="B99">
        <v>60075934</v>
      </c>
      <c r="C99">
        <v>60082757</v>
      </c>
      <c r="D99">
        <v>48164599</v>
      </c>
      <c r="E99">
        <v>21</v>
      </c>
      <c r="F99">
        <v>1</v>
      </c>
      <c r="G99">
        <v>1</v>
      </c>
      <c r="H99">
        <v>3</v>
      </c>
      <c r="I99" t="s">
        <v>834</v>
      </c>
      <c r="J99" t="s">
        <v>3</v>
      </c>
      <c r="K99" t="s">
        <v>835</v>
      </c>
      <c r="L99">
        <v>1374</v>
      </c>
      <c r="N99">
        <v>1013</v>
      </c>
      <c r="O99" t="s">
        <v>836</v>
      </c>
      <c r="P99" t="s">
        <v>836</v>
      </c>
      <c r="Q99">
        <v>1</v>
      </c>
      <c r="W99">
        <v>0</v>
      </c>
      <c r="X99">
        <v>-1731369543</v>
      </c>
      <c r="Y99">
        <f>(AT99*0)</f>
        <v>0</v>
      </c>
      <c r="AA99">
        <v>9.56</v>
      </c>
      <c r="AB99">
        <v>0</v>
      </c>
      <c r="AC99">
        <v>0</v>
      </c>
      <c r="AD99">
        <v>0</v>
      </c>
      <c r="AE99">
        <v>1</v>
      </c>
      <c r="AF99">
        <v>0</v>
      </c>
      <c r="AG99">
        <v>0</v>
      </c>
      <c r="AH99">
        <v>0</v>
      </c>
      <c r="AI99">
        <v>9.56</v>
      </c>
      <c r="AJ99">
        <v>1</v>
      </c>
      <c r="AK99">
        <v>1</v>
      </c>
      <c r="AL99">
        <v>1</v>
      </c>
      <c r="AM99">
        <v>4</v>
      </c>
      <c r="AN99">
        <v>0</v>
      </c>
      <c r="AO99">
        <v>1</v>
      </c>
      <c r="AP99">
        <v>1</v>
      </c>
      <c r="AQ99">
        <v>0</v>
      </c>
      <c r="AR99">
        <v>0</v>
      </c>
      <c r="AS99" t="s">
        <v>3</v>
      </c>
      <c r="AT99">
        <v>1.33</v>
      </c>
      <c r="AU99" t="s">
        <v>18</v>
      </c>
      <c r="AV99">
        <v>0</v>
      </c>
      <c r="AW99">
        <v>2</v>
      </c>
      <c r="AX99">
        <v>60082781</v>
      </c>
      <c r="AY99">
        <v>1</v>
      </c>
      <c r="AZ99">
        <v>0</v>
      </c>
      <c r="BA99">
        <v>99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X99">
        <f>ROUND(Y99*Source!I34,9)</f>
        <v>0</v>
      </c>
      <c r="CY99">
        <f>AA99</f>
        <v>9.56</v>
      </c>
      <c r="CZ99">
        <f>AE99</f>
        <v>1</v>
      </c>
      <c r="DA99">
        <f>AI99</f>
        <v>9.56</v>
      </c>
      <c r="DB99">
        <f>ROUND((ROUND(AT99*CZ99,2)*0),2)</f>
        <v>0</v>
      </c>
      <c r="DC99">
        <f>ROUND((ROUND(AT99*AG99,2)*0),2)</f>
        <v>0</v>
      </c>
      <c r="DD99" t="s">
        <v>3</v>
      </c>
      <c r="DE99" t="s">
        <v>3</v>
      </c>
      <c r="DF99">
        <f>ROUND(ROUND(AE99*AI99,2)*CX99,2)</f>
        <v>0</v>
      </c>
      <c r="DG99">
        <f>ROUND(ROUND(AF99,2)*CX99,2)</f>
        <v>0</v>
      </c>
      <c r="DH99">
        <f>ROUND(ROUND(AG99,2)*CX99,2)</f>
        <v>0</v>
      </c>
      <c r="DI99">
        <f>ROUND(ROUND(AH99,2)*CX99,2)</f>
        <v>0</v>
      </c>
      <c r="DJ99">
        <f>DF99</f>
        <v>0</v>
      </c>
      <c r="DK99">
        <v>0</v>
      </c>
      <c r="DL99" t="s">
        <v>3</v>
      </c>
      <c r="DM99">
        <v>0</v>
      </c>
      <c r="DN99" t="s">
        <v>3</v>
      </c>
      <c r="DO99">
        <v>0</v>
      </c>
    </row>
    <row r="100" spans="1:119" x14ac:dyDescent="0.2">
      <c r="A100">
        <f>ROW(Source!A35)</f>
        <v>35</v>
      </c>
      <c r="B100">
        <v>60075934</v>
      </c>
      <c r="C100">
        <v>60097341</v>
      </c>
      <c r="D100">
        <v>48164233</v>
      </c>
      <c r="E100">
        <v>1</v>
      </c>
      <c r="F100">
        <v>1</v>
      </c>
      <c r="G100">
        <v>1</v>
      </c>
      <c r="H100">
        <v>1</v>
      </c>
      <c r="I100" t="s">
        <v>812</v>
      </c>
      <c r="J100" t="s">
        <v>3</v>
      </c>
      <c r="K100" t="s">
        <v>813</v>
      </c>
      <c r="L100">
        <v>1191</v>
      </c>
      <c r="N100">
        <v>1013</v>
      </c>
      <c r="O100" t="s">
        <v>738</v>
      </c>
      <c r="P100" t="s">
        <v>738</v>
      </c>
      <c r="Q100">
        <v>1</v>
      </c>
      <c r="W100">
        <v>0</v>
      </c>
      <c r="X100">
        <v>-1853062777</v>
      </c>
      <c r="Y100">
        <f>(((AT100*1.15)*1.15)*0.5)</f>
        <v>304.17499999999995</v>
      </c>
      <c r="AA100">
        <v>0</v>
      </c>
      <c r="AB100">
        <v>0</v>
      </c>
      <c r="AC100">
        <v>0</v>
      </c>
      <c r="AD100">
        <v>420.57</v>
      </c>
      <c r="AE100">
        <v>0</v>
      </c>
      <c r="AF100">
        <v>0</v>
      </c>
      <c r="AG100">
        <v>0</v>
      </c>
      <c r="AH100">
        <v>8.59</v>
      </c>
      <c r="AI100">
        <v>1</v>
      </c>
      <c r="AJ100">
        <v>1</v>
      </c>
      <c r="AK100">
        <v>1</v>
      </c>
      <c r="AL100">
        <v>48.96</v>
      </c>
      <c r="AM100">
        <v>4</v>
      </c>
      <c r="AN100">
        <v>0</v>
      </c>
      <c r="AO100">
        <v>1</v>
      </c>
      <c r="AP100">
        <v>1</v>
      </c>
      <c r="AQ100">
        <v>0</v>
      </c>
      <c r="AR100">
        <v>0</v>
      </c>
      <c r="AS100" t="s">
        <v>3</v>
      </c>
      <c r="AT100">
        <v>460</v>
      </c>
      <c r="AU100" t="s">
        <v>43</v>
      </c>
      <c r="AV100">
        <v>1</v>
      </c>
      <c r="AW100">
        <v>2</v>
      </c>
      <c r="AX100">
        <v>60097350</v>
      </c>
      <c r="AY100">
        <v>1</v>
      </c>
      <c r="AZ100">
        <v>0</v>
      </c>
      <c r="BA100">
        <v>100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X100">
        <f>ROUND(Y100*Source!I35,9)</f>
        <v>1090.60425375</v>
      </c>
      <c r="CY100">
        <f>AD100</f>
        <v>420.57</v>
      </c>
      <c r="CZ100">
        <f>AH100</f>
        <v>8.59</v>
      </c>
      <c r="DA100">
        <f>AL100</f>
        <v>48.96</v>
      </c>
      <c r="DB100">
        <f>ROUND(((((ROUND(AT100*CZ100,2)*1.15)*1.15)*0.5)*1.1),2)</f>
        <v>2874.15</v>
      </c>
      <c r="DC100">
        <f>ROUND((((ROUND(AT100*AG100,2)*1.15)*1.15)*0.5),2)</f>
        <v>0</v>
      </c>
      <c r="DD100" t="s">
        <v>739</v>
      </c>
      <c r="DE100" t="s">
        <v>3</v>
      </c>
      <c r="DF100">
        <f>ROUND((ROUND(AE100,2)*1.1)*CX100,2)</f>
        <v>0</v>
      </c>
      <c r="DG100">
        <f>ROUND((ROUND(AF100,2)*1.1)*CX100,2)</f>
        <v>0</v>
      </c>
      <c r="DH100">
        <f>ROUND(ROUND(AG100,2)*CX100,2)</f>
        <v>0</v>
      </c>
      <c r="DI100">
        <f>ROUND((ROUND(AH100*AL100,2)*1.1)*CX100,2)</f>
        <v>504542.97</v>
      </c>
      <c r="DJ100">
        <f>DI100</f>
        <v>504542.97</v>
      </c>
      <c r="DK100">
        <v>0</v>
      </c>
      <c r="DL100" t="s">
        <v>3</v>
      </c>
      <c r="DM100">
        <v>0</v>
      </c>
      <c r="DN100" t="s">
        <v>3</v>
      </c>
      <c r="DO100">
        <v>0</v>
      </c>
    </row>
    <row r="101" spans="1:119" x14ac:dyDescent="0.2">
      <c r="A101">
        <f>ROW(Source!A35)</f>
        <v>35</v>
      </c>
      <c r="B101">
        <v>60075934</v>
      </c>
      <c r="C101">
        <v>60097341</v>
      </c>
      <c r="D101">
        <v>48164207</v>
      </c>
      <c r="E101">
        <v>1</v>
      </c>
      <c r="F101">
        <v>1</v>
      </c>
      <c r="G101">
        <v>1</v>
      </c>
      <c r="H101">
        <v>1</v>
      </c>
      <c r="I101" t="s">
        <v>740</v>
      </c>
      <c r="J101" t="s">
        <v>3</v>
      </c>
      <c r="K101" t="s">
        <v>741</v>
      </c>
      <c r="L101">
        <v>1191</v>
      </c>
      <c r="N101">
        <v>1013</v>
      </c>
      <c r="O101" t="s">
        <v>738</v>
      </c>
      <c r="P101" t="s">
        <v>738</v>
      </c>
      <c r="Q101">
        <v>1</v>
      </c>
      <c r="W101">
        <v>0</v>
      </c>
      <c r="X101">
        <v>-383101862</v>
      </c>
      <c r="Y101">
        <f>(((AT101*1.15)*1.15)*0.5)</f>
        <v>91.71537499999998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1</v>
      </c>
      <c r="AJ101">
        <v>1</v>
      </c>
      <c r="AK101">
        <v>48.96</v>
      </c>
      <c r="AL101">
        <v>1</v>
      </c>
      <c r="AM101">
        <v>4</v>
      </c>
      <c r="AN101">
        <v>0</v>
      </c>
      <c r="AO101">
        <v>1</v>
      </c>
      <c r="AP101">
        <v>1</v>
      </c>
      <c r="AQ101">
        <v>0</v>
      </c>
      <c r="AR101">
        <v>0</v>
      </c>
      <c r="AS101" t="s">
        <v>3</v>
      </c>
      <c r="AT101">
        <v>138.69999999999999</v>
      </c>
      <c r="AU101" t="s">
        <v>43</v>
      </c>
      <c r="AV101">
        <v>2</v>
      </c>
      <c r="AW101">
        <v>2</v>
      </c>
      <c r="AX101">
        <v>60097351</v>
      </c>
      <c r="AY101">
        <v>1</v>
      </c>
      <c r="AZ101">
        <v>0</v>
      </c>
      <c r="BA101">
        <v>101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X101">
        <f>ROUND(Y101*Source!I35,9)</f>
        <v>328.84089129400002</v>
      </c>
      <c r="CY101">
        <f>AD101</f>
        <v>0</v>
      </c>
      <c r="CZ101">
        <f>AH101</f>
        <v>0</v>
      </c>
      <c r="DA101">
        <f>AL101</f>
        <v>1</v>
      </c>
      <c r="DB101">
        <f>ROUND(((((ROUND(AT101*CZ101,2)*1.15)*1.15)*0.5)*1.1),2)</f>
        <v>0</v>
      </c>
      <c r="DC101">
        <f>ROUND((((ROUND(AT101*AG101,2)*1.15)*1.15)*0.5),2)</f>
        <v>0</v>
      </c>
      <c r="DD101" t="s">
        <v>739</v>
      </c>
      <c r="DE101" t="s">
        <v>3</v>
      </c>
      <c r="DF101">
        <f>ROUND((ROUND(AE101,2)*1.1)*CX101,2)</f>
        <v>0</v>
      </c>
      <c r="DG101">
        <f>ROUND((ROUND(AF101,2)*1.1)*CX101,2)</f>
        <v>0</v>
      </c>
      <c r="DH101">
        <f>ROUND(ROUND(AG101*AK101,2)*CX101,2)</f>
        <v>0</v>
      </c>
      <c r="DI101">
        <f>ROUND((ROUND(AH101,2)*1.1)*CX101,2)</f>
        <v>0</v>
      </c>
      <c r="DJ101">
        <f>DI101</f>
        <v>0</v>
      </c>
      <c r="DK101">
        <v>0</v>
      </c>
      <c r="DL101" t="s">
        <v>3</v>
      </c>
      <c r="DM101">
        <v>0</v>
      </c>
      <c r="DN101" t="s">
        <v>3</v>
      </c>
      <c r="DO101">
        <v>0</v>
      </c>
    </row>
    <row r="102" spans="1:119" x14ac:dyDescent="0.2">
      <c r="A102">
        <f>ROW(Source!A35)</f>
        <v>35</v>
      </c>
      <c r="B102">
        <v>60075934</v>
      </c>
      <c r="C102">
        <v>60097341</v>
      </c>
      <c r="D102">
        <v>48244583</v>
      </c>
      <c r="E102">
        <v>1</v>
      </c>
      <c r="F102">
        <v>1</v>
      </c>
      <c r="G102">
        <v>1</v>
      </c>
      <c r="H102">
        <v>2</v>
      </c>
      <c r="I102" t="s">
        <v>840</v>
      </c>
      <c r="J102" t="s">
        <v>841</v>
      </c>
      <c r="K102" t="s">
        <v>842</v>
      </c>
      <c r="L102">
        <v>1368</v>
      </c>
      <c r="N102">
        <v>1011</v>
      </c>
      <c r="O102" t="s">
        <v>745</v>
      </c>
      <c r="P102" t="s">
        <v>745</v>
      </c>
      <c r="Q102">
        <v>1</v>
      </c>
      <c r="W102">
        <v>0</v>
      </c>
      <c r="X102">
        <v>652201176</v>
      </c>
      <c r="Y102">
        <f>(((AT102*1.15)*1.15)*0.5)</f>
        <v>82.127249999999989</v>
      </c>
      <c r="AA102">
        <v>0</v>
      </c>
      <c r="AB102">
        <v>1875.48</v>
      </c>
      <c r="AC102">
        <v>579.69000000000005</v>
      </c>
      <c r="AD102">
        <v>0</v>
      </c>
      <c r="AE102">
        <v>0</v>
      </c>
      <c r="AF102">
        <v>131.88999999999999</v>
      </c>
      <c r="AG102">
        <v>11.84</v>
      </c>
      <c r="AH102">
        <v>0</v>
      </c>
      <c r="AI102">
        <v>1</v>
      </c>
      <c r="AJ102">
        <v>14.22</v>
      </c>
      <c r="AK102">
        <v>48.96</v>
      </c>
      <c r="AL102">
        <v>1</v>
      </c>
      <c r="AM102">
        <v>4</v>
      </c>
      <c r="AN102">
        <v>0</v>
      </c>
      <c r="AO102">
        <v>1</v>
      </c>
      <c r="AP102">
        <v>1</v>
      </c>
      <c r="AQ102">
        <v>0</v>
      </c>
      <c r="AR102">
        <v>0</v>
      </c>
      <c r="AS102" t="s">
        <v>3</v>
      </c>
      <c r="AT102">
        <v>124.2</v>
      </c>
      <c r="AU102" t="s">
        <v>43</v>
      </c>
      <c r="AV102">
        <v>0</v>
      </c>
      <c r="AW102">
        <v>2</v>
      </c>
      <c r="AX102">
        <v>60097352</v>
      </c>
      <c r="AY102">
        <v>1</v>
      </c>
      <c r="AZ102">
        <v>0</v>
      </c>
      <c r="BA102">
        <v>102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X102">
        <f>ROUND(Y102*Source!I35,9)</f>
        <v>294.46314851300002</v>
      </c>
      <c r="CY102">
        <f>AB102</f>
        <v>1875.48</v>
      </c>
      <c r="CZ102">
        <f>AF102</f>
        <v>131.88999999999999</v>
      </c>
      <c r="DA102">
        <f>AJ102</f>
        <v>14.22</v>
      </c>
      <c r="DB102">
        <f>ROUND((((ROUND(AT102*CZ102,2)*1.15)*1.15)*0.5),2)</f>
        <v>10831.76</v>
      </c>
      <c r="DC102">
        <f>ROUND(((((ROUND(AT102*AG102,2)*1.15)*1.15)*0.5)*1.1),2)</f>
        <v>1069.6300000000001</v>
      </c>
      <c r="DD102" t="s">
        <v>3</v>
      </c>
      <c r="DE102" t="s">
        <v>739</v>
      </c>
      <c r="DF102">
        <f>ROUND(ROUND(AE102,2)*CX102,2)</f>
        <v>0</v>
      </c>
      <c r="DG102">
        <f>ROUND(ROUND(AF102*AJ102,2)*CX102,2)</f>
        <v>552259.75</v>
      </c>
      <c r="DH102">
        <f>ROUND((ROUND(AG102*AK102,2)*1.1)*CX102,2)</f>
        <v>187767.08</v>
      </c>
      <c r="DI102">
        <f t="shared" ref="DI102:DI107" si="77">ROUND(ROUND(AH102,2)*CX102,2)</f>
        <v>0</v>
      </c>
      <c r="DJ102">
        <f>DG102</f>
        <v>552259.75</v>
      </c>
      <c r="DK102">
        <v>0</v>
      </c>
      <c r="DL102" t="s">
        <v>3</v>
      </c>
      <c r="DM102">
        <v>0</v>
      </c>
      <c r="DN102" t="s">
        <v>3</v>
      </c>
      <c r="DO102">
        <v>0</v>
      </c>
    </row>
    <row r="103" spans="1:119" x14ac:dyDescent="0.2">
      <c r="A103">
        <f>ROW(Source!A35)</f>
        <v>35</v>
      </c>
      <c r="B103">
        <v>60075934</v>
      </c>
      <c r="C103">
        <v>60097341</v>
      </c>
      <c r="D103">
        <v>48245553</v>
      </c>
      <c r="E103">
        <v>1</v>
      </c>
      <c r="F103">
        <v>1</v>
      </c>
      <c r="G103">
        <v>1</v>
      </c>
      <c r="H103">
        <v>2</v>
      </c>
      <c r="I103" t="s">
        <v>843</v>
      </c>
      <c r="J103" t="s">
        <v>844</v>
      </c>
      <c r="K103" t="s">
        <v>845</v>
      </c>
      <c r="L103">
        <v>1368</v>
      </c>
      <c r="N103">
        <v>1011</v>
      </c>
      <c r="O103" t="s">
        <v>745</v>
      </c>
      <c r="P103" t="s">
        <v>745</v>
      </c>
      <c r="Q103">
        <v>1</v>
      </c>
      <c r="W103">
        <v>0</v>
      </c>
      <c r="X103">
        <v>1820267133</v>
      </c>
      <c r="Y103">
        <f>(((AT103*1.15)*1.15)*0.5)</f>
        <v>9.588124999999998</v>
      </c>
      <c r="AA103">
        <v>0</v>
      </c>
      <c r="AB103">
        <v>1457.27</v>
      </c>
      <c r="AC103">
        <v>579.69000000000005</v>
      </c>
      <c r="AD103">
        <v>0</v>
      </c>
      <c r="AE103">
        <v>0</v>
      </c>
      <c r="AF103">
        <v>102.48</v>
      </c>
      <c r="AG103">
        <v>11.84</v>
      </c>
      <c r="AH103">
        <v>0</v>
      </c>
      <c r="AI103">
        <v>1</v>
      </c>
      <c r="AJ103">
        <v>14.22</v>
      </c>
      <c r="AK103">
        <v>48.96</v>
      </c>
      <c r="AL103">
        <v>1</v>
      </c>
      <c r="AM103">
        <v>4</v>
      </c>
      <c r="AN103">
        <v>0</v>
      </c>
      <c r="AO103">
        <v>1</v>
      </c>
      <c r="AP103">
        <v>1</v>
      </c>
      <c r="AQ103">
        <v>0</v>
      </c>
      <c r="AR103">
        <v>0</v>
      </c>
      <c r="AS103" t="s">
        <v>3</v>
      </c>
      <c r="AT103">
        <v>14.5</v>
      </c>
      <c r="AU103" t="s">
        <v>43</v>
      </c>
      <c r="AV103">
        <v>0</v>
      </c>
      <c r="AW103">
        <v>2</v>
      </c>
      <c r="AX103">
        <v>60097353</v>
      </c>
      <c r="AY103">
        <v>1</v>
      </c>
      <c r="AZ103">
        <v>0</v>
      </c>
      <c r="BA103">
        <v>103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X103">
        <f>ROUND(Y103*Source!I35,9)</f>
        <v>34.377742781000002</v>
      </c>
      <c r="CY103">
        <f>AB103</f>
        <v>1457.27</v>
      </c>
      <c r="CZ103">
        <f>AF103</f>
        <v>102.48</v>
      </c>
      <c r="DA103">
        <f>AJ103</f>
        <v>14.22</v>
      </c>
      <c r="DB103">
        <f>ROUND((((ROUND(AT103*CZ103,2)*1.15)*1.15)*0.5),2)</f>
        <v>982.59</v>
      </c>
      <c r="DC103">
        <f>ROUND(((((ROUND(AT103*AG103,2)*1.15)*1.15)*0.5)*1.1),2)</f>
        <v>124.88</v>
      </c>
      <c r="DD103" t="s">
        <v>3</v>
      </c>
      <c r="DE103" t="s">
        <v>739</v>
      </c>
      <c r="DF103">
        <f>ROUND(ROUND(AE103,2)*CX103,2)</f>
        <v>0</v>
      </c>
      <c r="DG103">
        <f>ROUND(ROUND(AF103*AJ103,2)*CX103,2)</f>
        <v>50097.65</v>
      </c>
      <c r="DH103">
        <f>ROUND((ROUND(AG103*AK103,2)*1.1)*CX103,2)</f>
        <v>21921.279999999999</v>
      </c>
      <c r="DI103">
        <f t="shared" si="77"/>
        <v>0</v>
      </c>
      <c r="DJ103">
        <f>DG103</f>
        <v>50097.65</v>
      </c>
      <c r="DK103">
        <v>0</v>
      </c>
      <c r="DL103" t="s">
        <v>3</v>
      </c>
      <c r="DM103">
        <v>0</v>
      </c>
      <c r="DN103" t="s">
        <v>3</v>
      </c>
      <c r="DO103">
        <v>0</v>
      </c>
    </row>
    <row r="104" spans="1:119" x14ac:dyDescent="0.2">
      <c r="A104">
        <f>ROW(Source!A35)</f>
        <v>35</v>
      </c>
      <c r="B104">
        <v>60075934</v>
      </c>
      <c r="C104">
        <v>60097341</v>
      </c>
      <c r="D104">
        <v>48245784</v>
      </c>
      <c r="E104">
        <v>1</v>
      </c>
      <c r="F104">
        <v>1</v>
      </c>
      <c r="G104">
        <v>1</v>
      </c>
      <c r="H104">
        <v>2</v>
      </c>
      <c r="I104" t="s">
        <v>846</v>
      </c>
      <c r="J104" t="s">
        <v>847</v>
      </c>
      <c r="K104" t="s">
        <v>848</v>
      </c>
      <c r="L104">
        <v>1368</v>
      </c>
      <c r="N104">
        <v>1011</v>
      </c>
      <c r="O104" t="s">
        <v>745</v>
      </c>
      <c r="P104" t="s">
        <v>745</v>
      </c>
      <c r="Q104">
        <v>1</v>
      </c>
      <c r="W104">
        <v>0</v>
      </c>
      <c r="X104">
        <v>-478804721</v>
      </c>
      <c r="Y104">
        <f>(((AT104*1.15)*1.15)*0.5)</f>
        <v>4.2981249999999998</v>
      </c>
      <c r="AA104">
        <v>0</v>
      </c>
      <c r="AB104">
        <v>500.4</v>
      </c>
      <c r="AC104">
        <v>0</v>
      </c>
      <c r="AD104">
        <v>0</v>
      </c>
      <c r="AE104">
        <v>0</v>
      </c>
      <c r="AF104">
        <v>35.19</v>
      </c>
      <c r="AG104">
        <v>0</v>
      </c>
      <c r="AH104">
        <v>0</v>
      </c>
      <c r="AI104">
        <v>1</v>
      </c>
      <c r="AJ104">
        <v>14.22</v>
      </c>
      <c r="AK104">
        <v>48.96</v>
      </c>
      <c r="AL104">
        <v>1</v>
      </c>
      <c r="AM104">
        <v>4</v>
      </c>
      <c r="AN104">
        <v>0</v>
      </c>
      <c r="AO104">
        <v>1</v>
      </c>
      <c r="AP104">
        <v>1</v>
      </c>
      <c r="AQ104">
        <v>0</v>
      </c>
      <c r="AR104">
        <v>0</v>
      </c>
      <c r="AS104" t="s">
        <v>3</v>
      </c>
      <c r="AT104">
        <v>6.5</v>
      </c>
      <c r="AU104" t="s">
        <v>43</v>
      </c>
      <c r="AV104">
        <v>0</v>
      </c>
      <c r="AW104">
        <v>2</v>
      </c>
      <c r="AX104">
        <v>60097354</v>
      </c>
      <c r="AY104">
        <v>1</v>
      </c>
      <c r="AZ104">
        <v>0</v>
      </c>
      <c r="BA104">
        <v>104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X104">
        <f>ROUND(Y104*Source!I35,9)</f>
        <v>15.410712281</v>
      </c>
      <c r="CY104">
        <f>AB104</f>
        <v>500.4</v>
      </c>
      <c r="CZ104">
        <f>AF104</f>
        <v>35.19</v>
      </c>
      <c r="DA104">
        <f>AJ104</f>
        <v>14.22</v>
      </c>
      <c r="DB104">
        <f>ROUND((((ROUND(AT104*CZ104,2)*1.15)*1.15)*0.5),2)</f>
        <v>151.25</v>
      </c>
      <c r="DC104">
        <f>ROUND(((((ROUND(AT104*AG104,2)*1.15)*1.15)*0.5)*1.1),2)</f>
        <v>0</v>
      </c>
      <c r="DD104" t="s">
        <v>3</v>
      </c>
      <c r="DE104" t="s">
        <v>739</v>
      </c>
      <c r="DF104">
        <f>ROUND(ROUND(AE104,2)*CX104,2)</f>
        <v>0</v>
      </c>
      <c r="DG104">
        <f>ROUND(ROUND(AF104*AJ104,2)*CX104,2)</f>
        <v>7711.52</v>
      </c>
      <c r="DH104">
        <f>ROUND((ROUND(AG104*AK104,2)*1.1)*CX104,2)</f>
        <v>0</v>
      </c>
      <c r="DI104">
        <f t="shared" si="77"/>
        <v>0</v>
      </c>
      <c r="DJ104">
        <f>DG104</f>
        <v>7711.52</v>
      </c>
      <c r="DK104">
        <v>0</v>
      </c>
      <c r="DL104" t="s">
        <v>3</v>
      </c>
      <c r="DM104">
        <v>0</v>
      </c>
      <c r="DN104" t="s">
        <v>3</v>
      </c>
      <c r="DO104">
        <v>0</v>
      </c>
    </row>
    <row r="105" spans="1:119" x14ac:dyDescent="0.2">
      <c r="A105">
        <f>ROW(Source!A35)</f>
        <v>35</v>
      </c>
      <c r="B105">
        <v>60075934</v>
      </c>
      <c r="C105">
        <v>60097341</v>
      </c>
      <c r="D105">
        <v>48171516</v>
      </c>
      <c r="E105">
        <v>1</v>
      </c>
      <c r="F105">
        <v>1</v>
      </c>
      <c r="G105">
        <v>1</v>
      </c>
      <c r="H105">
        <v>3</v>
      </c>
      <c r="I105" t="s">
        <v>829</v>
      </c>
      <c r="J105" t="s">
        <v>830</v>
      </c>
      <c r="K105" t="s">
        <v>831</v>
      </c>
      <c r="L105">
        <v>1348</v>
      </c>
      <c r="N105">
        <v>1009</v>
      </c>
      <c r="O105" t="s">
        <v>15</v>
      </c>
      <c r="P105" t="s">
        <v>15</v>
      </c>
      <c r="Q105">
        <v>1000</v>
      </c>
      <c r="W105">
        <v>0</v>
      </c>
      <c r="X105">
        <v>-1570597375</v>
      </c>
      <c r="Y105">
        <f>(AT105*0)</f>
        <v>0</v>
      </c>
      <c r="AA105">
        <v>126624.59</v>
      </c>
      <c r="AB105">
        <v>0</v>
      </c>
      <c r="AC105">
        <v>0</v>
      </c>
      <c r="AD105">
        <v>0</v>
      </c>
      <c r="AE105">
        <v>13245.25</v>
      </c>
      <c r="AF105">
        <v>0</v>
      </c>
      <c r="AG105">
        <v>0</v>
      </c>
      <c r="AH105">
        <v>0</v>
      </c>
      <c r="AI105">
        <v>9.56</v>
      </c>
      <c r="AJ105">
        <v>1</v>
      </c>
      <c r="AK105">
        <v>1</v>
      </c>
      <c r="AL105">
        <v>1</v>
      </c>
      <c r="AM105">
        <v>4</v>
      </c>
      <c r="AN105">
        <v>0</v>
      </c>
      <c r="AO105">
        <v>1</v>
      </c>
      <c r="AP105">
        <v>1</v>
      </c>
      <c r="AQ105">
        <v>0</v>
      </c>
      <c r="AR105">
        <v>0</v>
      </c>
      <c r="AS105" t="s">
        <v>3</v>
      </c>
      <c r="AT105">
        <v>1.74E-3</v>
      </c>
      <c r="AU105" t="s">
        <v>18</v>
      </c>
      <c r="AV105">
        <v>0</v>
      </c>
      <c r="AW105">
        <v>2</v>
      </c>
      <c r="AX105">
        <v>60097355</v>
      </c>
      <c r="AY105">
        <v>1</v>
      </c>
      <c r="AZ105">
        <v>0</v>
      </c>
      <c r="BA105">
        <v>105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X105">
        <f>ROUND(Y105*Source!I35,9)</f>
        <v>0</v>
      </c>
      <c r="CY105">
        <f>AA105</f>
        <v>126624.59</v>
      </c>
      <c r="CZ105">
        <f>AE105</f>
        <v>13245.25</v>
      </c>
      <c r="DA105">
        <f>AI105</f>
        <v>9.56</v>
      </c>
      <c r="DB105">
        <f>ROUND((ROUND(AT105*CZ105,2)*0),2)</f>
        <v>0</v>
      </c>
      <c r="DC105">
        <f>ROUND((ROUND(AT105*AG105,2)*0),2)</f>
        <v>0</v>
      </c>
      <c r="DD105" t="s">
        <v>3</v>
      </c>
      <c r="DE105" t="s">
        <v>3</v>
      </c>
      <c r="DF105">
        <f>ROUND(ROUND(AE105*AI105,2)*CX105,2)</f>
        <v>0</v>
      </c>
      <c r="DG105">
        <f>ROUND(ROUND(AF105,2)*CX105,2)</f>
        <v>0</v>
      </c>
      <c r="DH105">
        <f>ROUND(ROUND(AG105,2)*CX105,2)</f>
        <v>0</v>
      </c>
      <c r="DI105">
        <f t="shared" si="77"/>
        <v>0</v>
      </c>
      <c r="DJ105">
        <f>DF105</f>
        <v>0</v>
      </c>
      <c r="DK105">
        <v>0</v>
      </c>
      <c r="DL105" t="s">
        <v>3</v>
      </c>
      <c r="DM105">
        <v>0</v>
      </c>
      <c r="DN105" t="s">
        <v>3</v>
      </c>
      <c r="DO105">
        <v>0</v>
      </c>
    </row>
    <row r="106" spans="1:119" x14ac:dyDescent="0.2">
      <c r="A106">
        <f>ROW(Source!A35)</f>
        <v>35</v>
      </c>
      <c r="B106">
        <v>60075934</v>
      </c>
      <c r="C106">
        <v>60097341</v>
      </c>
      <c r="D106">
        <v>48164601</v>
      </c>
      <c r="E106">
        <v>21</v>
      </c>
      <c r="F106">
        <v>1</v>
      </c>
      <c r="G106">
        <v>1</v>
      </c>
      <c r="H106">
        <v>3</v>
      </c>
      <c r="I106" t="s">
        <v>832</v>
      </c>
      <c r="J106" t="s">
        <v>3</v>
      </c>
      <c r="K106" t="s">
        <v>833</v>
      </c>
      <c r="L106">
        <v>1348</v>
      </c>
      <c r="N106">
        <v>1009</v>
      </c>
      <c r="O106" t="s">
        <v>15</v>
      </c>
      <c r="P106" t="s">
        <v>15</v>
      </c>
      <c r="Q106">
        <v>1000</v>
      </c>
      <c r="W106">
        <v>0</v>
      </c>
      <c r="X106">
        <v>1392189009</v>
      </c>
      <c r="Y106">
        <f>(AT106*0)</f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9.56</v>
      </c>
      <c r="AJ106">
        <v>1</v>
      </c>
      <c r="AK106">
        <v>1</v>
      </c>
      <c r="AL106">
        <v>1</v>
      </c>
      <c r="AM106">
        <v>4</v>
      </c>
      <c r="AN106">
        <v>0</v>
      </c>
      <c r="AO106">
        <v>0</v>
      </c>
      <c r="AP106">
        <v>1</v>
      </c>
      <c r="AQ106">
        <v>0</v>
      </c>
      <c r="AR106">
        <v>0</v>
      </c>
      <c r="AS106" t="s">
        <v>3</v>
      </c>
      <c r="AT106">
        <v>355.7</v>
      </c>
      <c r="AU106" t="s">
        <v>18</v>
      </c>
      <c r="AV106">
        <v>0</v>
      </c>
      <c r="AW106">
        <v>2</v>
      </c>
      <c r="AX106">
        <v>60097356</v>
      </c>
      <c r="AY106">
        <v>1</v>
      </c>
      <c r="AZ106">
        <v>0</v>
      </c>
      <c r="BA106">
        <v>106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X106">
        <f>ROUND(Y106*Source!I35,9)</f>
        <v>0</v>
      </c>
      <c r="CY106">
        <f>AA106</f>
        <v>0</v>
      </c>
      <c r="CZ106">
        <f>AE106</f>
        <v>0</v>
      </c>
      <c r="DA106">
        <f>AI106</f>
        <v>9.56</v>
      </c>
      <c r="DB106">
        <f>ROUND((ROUND(AT106*CZ106,2)*0),2)</f>
        <v>0</v>
      </c>
      <c r="DC106">
        <f>ROUND((ROUND(AT106*AG106,2)*0),2)</f>
        <v>0</v>
      </c>
      <c r="DD106" t="s">
        <v>3</v>
      </c>
      <c r="DE106" t="s">
        <v>3</v>
      </c>
      <c r="DF106">
        <f>ROUND(ROUND(AE106*AI106,2)*CX106,2)</f>
        <v>0</v>
      </c>
      <c r="DG106">
        <f>ROUND(ROUND(AF106,2)*CX106,2)</f>
        <v>0</v>
      </c>
      <c r="DH106">
        <f>ROUND(ROUND(AG106,2)*CX106,2)</f>
        <v>0</v>
      </c>
      <c r="DI106">
        <f t="shared" si="77"/>
        <v>0</v>
      </c>
      <c r="DJ106">
        <f>DF106</f>
        <v>0</v>
      </c>
      <c r="DK106">
        <v>0</v>
      </c>
      <c r="DL106" t="s">
        <v>3</v>
      </c>
      <c r="DM106">
        <v>0</v>
      </c>
      <c r="DN106" t="s">
        <v>3</v>
      </c>
      <c r="DO106">
        <v>0</v>
      </c>
    </row>
    <row r="107" spans="1:119" x14ac:dyDescent="0.2">
      <c r="A107">
        <f>ROW(Source!A35)</f>
        <v>35</v>
      </c>
      <c r="B107">
        <v>60075934</v>
      </c>
      <c r="C107">
        <v>60097341</v>
      </c>
      <c r="D107">
        <v>48164599</v>
      </c>
      <c r="E107">
        <v>21</v>
      </c>
      <c r="F107">
        <v>1</v>
      </c>
      <c r="G107">
        <v>1</v>
      </c>
      <c r="H107">
        <v>3</v>
      </c>
      <c r="I107" t="s">
        <v>834</v>
      </c>
      <c r="J107" t="s">
        <v>3</v>
      </c>
      <c r="K107" t="s">
        <v>835</v>
      </c>
      <c r="L107">
        <v>1374</v>
      </c>
      <c r="N107">
        <v>1013</v>
      </c>
      <c r="O107" t="s">
        <v>836</v>
      </c>
      <c r="P107" t="s">
        <v>836</v>
      </c>
      <c r="Q107">
        <v>1</v>
      </c>
      <c r="W107">
        <v>0</v>
      </c>
      <c r="X107">
        <v>-1731369543</v>
      </c>
      <c r="Y107">
        <f>(AT107*0)</f>
        <v>0</v>
      </c>
      <c r="AA107">
        <v>9.56</v>
      </c>
      <c r="AB107">
        <v>0</v>
      </c>
      <c r="AC107">
        <v>0</v>
      </c>
      <c r="AD107">
        <v>0</v>
      </c>
      <c r="AE107">
        <v>1</v>
      </c>
      <c r="AF107">
        <v>0</v>
      </c>
      <c r="AG107">
        <v>0</v>
      </c>
      <c r="AH107">
        <v>0</v>
      </c>
      <c r="AI107">
        <v>9.56</v>
      </c>
      <c r="AJ107">
        <v>1</v>
      </c>
      <c r="AK107">
        <v>1</v>
      </c>
      <c r="AL107">
        <v>1</v>
      </c>
      <c r="AM107">
        <v>4</v>
      </c>
      <c r="AN107">
        <v>0</v>
      </c>
      <c r="AO107">
        <v>1</v>
      </c>
      <c r="AP107">
        <v>1</v>
      </c>
      <c r="AQ107">
        <v>0</v>
      </c>
      <c r="AR107">
        <v>0</v>
      </c>
      <c r="AS107" t="s">
        <v>3</v>
      </c>
      <c r="AT107">
        <v>79.03</v>
      </c>
      <c r="AU107" t="s">
        <v>18</v>
      </c>
      <c r="AV107">
        <v>0</v>
      </c>
      <c r="AW107">
        <v>2</v>
      </c>
      <c r="AX107">
        <v>60097357</v>
      </c>
      <c r="AY107">
        <v>1</v>
      </c>
      <c r="AZ107">
        <v>0</v>
      </c>
      <c r="BA107">
        <v>107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X107">
        <f>ROUND(Y107*Source!I35,9)</f>
        <v>0</v>
      </c>
      <c r="CY107">
        <f>AA107</f>
        <v>9.56</v>
      </c>
      <c r="CZ107">
        <f>AE107</f>
        <v>1</v>
      </c>
      <c r="DA107">
        <f>AI107</f>
        <v>9.56</v>
      </c>
      <c r="DB107">
        <f>ROUND((ROUND(AT107*CZ107,2)*0),2)</f>
        <v>0</v>
      </c>
      <c r="DC107">
        <f>ROUND((ROUND(AT107*AG107,2)*0),2)</f>
        <v>0</v>
      </c>
      <c r="DD107" t="s">
        <v>3</v>
      </c>
      <c r="DE107" t="s">
        <v>3</v>
      </c>
      <c r="DF107">
        <f>ROUND(ROUND(AE107*AI107,2)*CX107,2)</f>
        <v>0</v>
      </c>
      <c r="DG107">
        <f>ROUND(ROUND(AF107,2)*CX107,2)</f>
        <v>0</v>
      </c>
      <c r="DH107">
        <f>ROUND(ROUND(AG107,2)*CX107,2)</f>
        <v>0</v>
      </c>
      <c r="DI107">
        <f t="shared" si="77"/>
        <v>0</v>
      </c>
      <c r="DJ107">
        <f>DF107</f>
        <v>0</v>
      </c>
      <c r="DK107">
        <v>0</v>
      </c>
      <c r="DL107" t="s">
        <v>3</v>
      </c>
      <c r="DM107">
        <v>0</v>
      </c>
      <c r="DN107" t="s">
        <v>3</v>
      </c>
      <c r="DO107">
        <v>0</v>
      </c>
    </row>
    <row r="108" spans="1:119" x14ac:dyDescent="0.2">
      <c r="A108">
        <f>ROW(Source!A36)</f>
        <v>36</v>
      </c>
      <c r="B108">
        <v>60075934</v>
      </c>
      <c r="C108">
        <v>60084727</v>
      </c>
      <c r="D108">
        <v>48164232</v>
      </c>
      <c r="E108">
        <v>1</v>
      </c>
      <c r="F108">
        <v>1</v>
      </c>
      <c r="G108">
        <v>1</v>
      </c>
      <c r="H108">
        <v>1</v>
      </c>
      <c r="I108" t="s">
        <v>849</v>
      </c>
      <c r="J108" t="s">
        <v>3</v>
      </c>
      <c r="K108" t="s">
        <v>850</v>
      </c>
      <c r="L108">
        <v>1191</v>
      </c>
      <c r="N108">
        <v>1013</v>
      </c>
      <c r="O108" t="s">
        <v>738</v>
      </c>
      <c r="P108" t="s">
        <v>738</v>
      </c>
      <c r="Q108">
        <v>1</v>
      </c>
      <c r="W108">
        <v>0</v>
      </c>
      <c r="X108">
        <v>-1308667438</v>
      </c>
      <c r="Y108">
        <f t="shared" ref="Y108:Y117" si="78">(((AT108*1.15)*1.15)*0.7)</f>
        <v>27.578092499999993</v>
      </c>
      <c r="AA108">
        <v>0</v>
      </c>
      <c r="AB108">
        <v>0</v>
      </c>
      <c r="AC108">
        <v>0</v>
      </c>
      <c r="AD108">
        <v>382.38</v>
      </c>
      <c r="AE108">
        <v>0</v>
      </c>
      <c r="AF108">
        <v>0</v>
      </c>
      <c r="AG108">
        <v>0</v>
      </c>
      <c r="AH108">
        <v>7.81</v>
      </c>
      <c r="AI108">
        <v>1</v>
      </c>
      <c r="AJ108">
        <v>1</v>
      </c>
      <c r="AK108">
        <v>1</v>
      </c>
      <c r="AL108">
        <v>48.96</v>
      </c>
      <c r="AM108">
        <v>4</v>
      </c>
      <c r="AN108">
        <v>0</v>
      </c>
      <c r="AO108">
        <v>1</v>
      </c>
      <c r="AP108">
        <v>1</v>
      </c>
      <c r="AQ108">
        <v>0</v>
      </c>
      <c r="AR108">
        <v>0</v>
      </c>
      <c r="AS108" t="s">
        <v>3</v>
      </c>
      <c r="AT108">
        <v>29.79</v>
      </c>
      <c r="AU108" t="s">
        <v>19</v>
      </c>
      <c r="AV108">
        <v>1</v>
      </c>
      <c r="AW108">
        <v>2</v>
      </c>
      <c r="AX108">
        <v>60095179</v>
      </c>
      <c r="AY108">
        <v>1</v>
      </c>
      <c r="AZ108">
        <v>0</v>
      </c>
      <c r="BA108">
        <v>108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X108">
        <f>ROUND(Y108*Source!I36,9)</f>
        <v>37.743377396</v>
      </c>
      <c r="CY108">
        <f>AD108</f>
        <v>382.38</v>
      </c>
      <c r="CZ108">
        <f>AH108</f>
        <v>7.81</v>
      </c>
      <c r="DA108">
        <f>AL108</f>
        <v>48.96</v>
      </c>
      <c r="DB108">
        <f t="shared" ref="DB108:DB117" si="79">ROUND((((ROUND(AT108*CZ108,2)*1.15)*1.15)*0.7),2)</f>
        <v>215.38</v>
      </c>
      <c r="DC108">
        <f t="shared" ref="DC108:DC117" si="80">ROUND((((ROUND(AT108*AG108,2)*1.15)*1.15)*0.7),2)</f>
        <v>0</v>
      </c>
      <c r="DD108" t="s">
        <v>3</v>
      </c>
      <c r="DE108" t="s">
        <v>3</v>
      </c>
      <c r="DF108">
        <f t="shared" ref="DF108:DF117" si="81">ROUND(ROUND(AE108,2)*CX108,2)</f>
        <v>0</v>
      </c>
      <c r="DG108">
        <f>ROUND(ROUND(AF108,2)*CX108,2)</f>
        <v>0</v>
      </c>
      <c r="DH108">
        <f>ROUND(ROUND(AG108,2)*CX108,2)</f>
        <v>0</v>
      </c>
      <c r="DI108">
        <f>ROUND(ROUND(AH108*AL108,2)*CX108,2)</f>
        <v>14432.31</v>
      </c>
      <c r="DJ108">
        <f>DI108</f>
        <v>14432.31</v>
      </c>
      <c r="DK108">
        <v>0</v>
      </c>
      <c r="DL108" t="s">
        <v>3</v>
      </c>
      <c r="DM108">
        <v>0</v>
      </c>
      <c r="DN108" t="s">
        <v>3</v>
      </c>
      <c r="DO108">
        <v>0</v>
      </c>
    </row>
    <row r="109" spans="1:119" x14ac:dyDescent="0.2">
      <c r="A109">
        <f>ROW(Source!A36)</f>
        <v>36</v>
      </c>
      <c r="B109">
        <v>60075934</v>
      </c>
      <c r="C109">
        <v>60084727</v>
      </c>
      <c r="D109">
        <v>48164207</v>
      </c>
      <c r="E109">
        <v>1</v>
      </c>
      <c r="F109">
        <v>1</v>
      </c>
      <c r="G109">
        <v>1</v>
      </c>
      <c r="H109">
        <v>1</v>
      </c>
      <c r="I109" t="s">
        <v>740</v>
      </c>
      <c r="J109" t="s">
        <v>3</v>
      </c>
      <c r="K109" t="s">
        <v>741</v>
      </c>
      <c r="L109">
        <v>1191</v>
      </c>
      <c r="N109">
        <v>1013</v>
      </c>
      <c r="O109" t="s">
        <v>738</v>
      </c>
      <c r="P109" t="s">
        <v>738</v>
      </c>
      <c r="Q109">
        <v>1</v>
      </c>
      <c r="W109">
        <v>0</v>
      </c>
      <c r="X109">
        <v>-383101862</v>
      </c>
      <c r="Y109">
        <f t="shared" si="78"/>
        <v>3.8048324999999994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1</v>
      </c>
      <c r="AJ109">
        <v>1</v>
      </c>
      <c r="AK109">
        <v>48.96</v>
      </c>
      <c r="AL109">
        <v>1</v>
      </c>
      <c r="AM109">
        <v>4</v>
      </c>
      <c r="AN109">
        <v>0</v>
      </c>
      <c r="AO109">
        <v>1</v>
      </c>
      <c r="AP109">
        <v>1</v>
      </c>
      <c r="AQ109">
        <v>0</v>
      </c>
      <c r="AR109">
        <v>0</v>
      </c>
      <c r="AS109" t="s">
        <v>3</v>
      </c>
      <c r="AT109">
        <v>4.1100000000000003</v>
      </c>
      <c r="AU109" t="s">
        <v>19</v>
      </c>
      <c r="AV109">
        <v>2</v>
      </c>
      <c r="AW109">
        <v>2</v>
      </c>
      <c r="AX109">
        <v>60095180</v>
      </c>
      <c r="AY109">
        <v>1</v>
      </c>
      <c r="AZ109">
        <v>0</v>
      </c>
      <c r="BA109">
        <v>109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X109">
        <f>ROUND(Y109*Source!I36,9)</f>
        <v>5.2072937599999998</v>
      </c>
      <c r="CY109">
        <f>AD109</f>
        <v>0</v>
      </c>
      <c r="CZ109">
        <f>AH109</f>
        <v>0</v>
      </c>
      <c r="DA109">
        <f>AL109</f>
        <v>1</v>
      </c>
      <c r="DB109">
        <f t="shared" si="79"/>
        <v>0</v>
      </c>
      <c r="DC109">
        <f t="shared" si="80"/>
        <v>0</v>
      </c>
      <c r="DD109" t="s">
        <v>3</v>
      </c>
      <c r="DE109" t="s">
        <v>3</v>
      </c>
      <c r="DF109">
        <f t="shared" si="81"/>
        <v>0</v>
      </c>
      <c r="DG109">
        <f>ROUND(ROUND(AF109,2)*CX109,2)</f>
        <v>0</v>
      </c>
      <c r="DH109">
        <f t="shared" ref="DH109:DH117" si="82">ROUND(ROUND(AG109*AK109,2)*CX109,2)</f>
        <v>0</v>
      </c>
      <c r="DI109">
        <f t="shared" ref="DI109:DI131" si="83">ROUND(ROUND(AH109,2)*CX109,2)</f>
        <v>0</v>
      </c>
      <c r="DJ109">
        <f>DI109</f>
        <v>0</v>
      </c>
      <c r="DK109">
        <v>0</v>
      </c>
      <c r="DL109" t="s">
        <v>3</v>
      </c>
      <c r="DM109">
        <v>0</v>
      </c>
      <c r="DN109" t="s">
        <v>3</v>
      </c>
      <c r="DO109">
        <v>0</v>
      </c>
    </row>
    <row r="110" spans="1:119" x14ac:dyDescent="0.2">
      <c r="A110">
        <f>ROW(Source!A36)</f>
        <v>36</v>
      </c>
      <c r="B110">
        <v>60075934</v>
      </c>
      <c r="C110">
        <v>60084727</v>
      </c>
      <c r="D110">
        <v>48244510</v>
      </c>
      <c r="E110">
        <v>1</v>
      </c>
      <c r="F110">
        <v>1</v>
      </c>
      <c r="G110">
        <v>1</v>
      </c>
      <c r="H110">
        <v>2</v>
      </c>
      <c r="I110" t="s">
        <v>742</v>
      </c>
      <c r="J110" t="s">
        <v>743</v>
      </c>
      <c r="K110" t="s">
        <v>744</v>
      </c>
      <c r="L110">
        <v>1368</v>
      </c>
      <c r="N110">
        <v>1011</v>
      </c>
      <c r="O110" t="s">
        <v>745</v>
      </c>
      <c r="P110" t="s">
        <v>745</v>
      </c>
      <c r="Q110">
        <v>1</v>
      </c>
      <c r="W110">
        <v>0</v>
      </c>
      <c r="X110">
        <v>1732737796</v>
      </c>
      <c r="Y110">
        <f t="shared" si="78"/>
        <v>9.2574999999999977E-2</v>
      </c>
      <c r="AA110">
        <v>0</v>
      </c>
      <c r="AB110">
        <v>1732</v>
      </c>
      <c r="AC110">
        <v>660.47</v>
      </c>
      <c r="AD110">
        <v>0</v>
      </c>
      <c r="AE110">
        <v>0</v>
      </c>
      <c r="AF110">
        <v>121.8</v>
      </c>
      <c r="AG110">
        <v>13.49</v>
      </c>
      <c r="AH110">
        <v>0</v>
      </c>
      <c r="AI110">
        <v>1</v>
      </c>
      <c r="AJ110">
        <v>14.22</v>
      </c>
      <c r="AK110">
        <v>48.96</v>
      </c>
      <c r="AL110">
        <v>1</v>
      </c>
      <c r="AM110">
        <v>4</v>
      </c>
      <c r="AN110">
        <v>0</v>
      </c>
      <c r="AO110">
        <v>1</v>
      </c>
      <c r="AP110">
        <v>1</v>
      </c>
      <c r="AQ110">
        <v>0</v>
      </c>
      <c r="AR110">
        <v>0</v>
      </c>
      <c r="AS110" t="s">
        <v>3</v>
      </c>
      <c r="AT110">
        <v>0.1</v>
      </c>
      <c r="AU110" t="s">
        <v>19</v>
      </c>
      <c r="AV110">
        <v>0</v>
      </c>
      <c r="AW110">
        <v>2</v>
      </c>
      <c r="AX110">
        <v>60095181</v>
      </c>
      <c r="AY110">
        <v>1</v>
      </c>
      <c r="AZ110">
        <v>0</v>
      </c>
      <c r="BA110">
        <v>110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X110">
        <f>ROUND(Y110*Source!I36,9)</f>
        <v>0.12669814500000001</v>
      </c>
      <c r="CY110">
        <f t="shared" ref="CY110:CY117" si="84">AB110</f>
        <v>1732</v>
      </c>
      <c r="CZ110">
        <f t="shared" ref="CZ110:CZ117" si="85">AF110</f>
        <v>121.8</v>
      </c>
      <c r="DA110">
        <f t="shared" ref="DA110:DA117" si="86">AJ110</f>
        <v>14.22</v>
      </c>
      <c r="DB110">
        <f t="shared" si="79"/>
        <v>11.28</v>
      </c>
      <c r="DC110">
        <f t="shared" si="80"/>
        <v>1.25</v>
      </c>
      <c r="DD110" t="s">
        <v>3</v>
      </c>
      <c r="DE110" t="s">
        <v>3</v>
      </c>
      <c r="DF110">
        <f t="shared" si="81"/>
        <v>0</v>
      </c>
      <c r="DG110">
        <f t="shared" ref="DG110:DG117" si="87">ROUND(ROUND(AF110*AJ110,2)*CX110,2)</f>
        <v>219.44</v>
      </c>
      <c r="DH110">
        <f t="shared" si="82"/>
        <v>83.68</v>
      </c>
      <c r="DI110">
        <f t="shared" si="83"/>
        <v>0</v>
      </c>
      <c r="DJ110">
        <f t="shared" ref="DJ110:DJ117" si="88">DG110</f>
        <v>219.44</v>
      </c>
      <c r="DK110">
        <v>0</v>
      </c>
      <c r="DL110" t="s">
        <v>3</v>
      </c>
      <c r="DM110">
        <v>0</v>
      </c>
      <c r="DN110" t="s">
        <v>3</v>
      </c>
      <c r="DO110">
        <v>0</v>
      </c>
    </row>
    <row r="111" spans="1:119" x14ac:dyDescent="0.2">
      <c r="A111">
        <f>ROW(Source!A36)</f>
        <v>36</v>
      </c>
      <c r="B111">
        <v>60075934</v>
      </c>
      <c r="C111">
        <v>60084727</v>
      </c>
      <c r="D111">
        <v>48244534</v>
      </c>
      <c r="E111">
        <v>1</v>
      </c>
      <c r="F111">
        <v>1</v>
      </c>
      <c r="G111">
        <v>1</v>
      </c>
      <c r="H111">
        <v>2</v>
      </c>
      <c r="I111" t="s">
        <v>851</v>
      </c>
      <c r="J111" t="s">
        <v>852</v>
      </c>
      <c r="K111" t="s">
        <v>853</v>
      </c>
      <c r="L111">
        <v>1368</v>
      </c>
      <c r="N111">
        <v>1011</v>
      </c>
      <c r="O111" t="s">
        <v>745</v>
      </c>
      <c r="P111" t="s">
        <v>745</v>
      </c>
      <c r="Q111">
        <v>1</v>
      </c>
      <c r="W111">
        <v>0</v>
      </c>
      <c r="X111">
        <v>-65522733</v>
      </c>
      <c r="Y111">
        <f t="shared" si="78"/>
        <v>3.7029999999999993E-2</v>
      </c>
      <c r="AA111">
        <v>0</v>
      </c>
      <c r="AB111">
        <v>2430.48</v>
      </c>
      <c r="AC111">
        <v>579.69000000000005</v>
      </c>
      <c r="AD111">
        <v>0</v>
      </c>
      <c r="AE111">
        <v>0</v>
      </c>
      <c r="AF111">
        <v>170.92</v>
      </c>
      <c r="AG111">
        <v>11.84</v>
      </c>
      <c r="AH111">
        <v>0</v>
      </c>
      <c r="AI111">
        <v>1</v>
      </c>
      <c r="AJ111">
        <v>14.22</v>
      </c>
      <c r="AK111">
        <v>48.96</v>
      </c>
      <c r="AL111">
        <v>1</v>
      </c>
      <c r="AM111">
        <v>4</v>
      </c>
      <c r="AN111">
        <v>0</v>
      </c>
      <c r="AO111">
        <v>1</v>
      </c>
      <c r="AP111">
        <v>1</v>
      </c>
      <c r="AQ111">
        <v>0</v>
      </c>
      <c r="AR111">
        <v>0</v>
      </c>
      <c r="AS111" t="s">
        <v>3</v>
      </c>
      <c r="AT111">
        <v>0.04</v>
      </c>
      <c r="AU111" t="s">
        <v>19</v>
      </c>
      <c r="AV111">
        <v>0</v>
      </c>
      <c r="AW111">
        <v>2</v>
      </c>
      <c r="AX111">
        <v>60095182</v>
      </c>
      <c r="AY111">
        <v>1</v>
      </c>
      <c r="AZ111">
        <v>0</v>
      </c>
      <c r="BA111">
        <v>111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X111">
        <f>ROUND(Y111*Source!I36,9)</f>
        <v>5.0679257999999998E-2</v>
      </c>
      <c r="CY111">
        <f t="shared" si="84"/>
        <v>2430.48</v>
      </c>
      <c r="CZ111">
        <f t="shared" si="85"/>
        <v>170.92</v>
      </c>
      <c r="DA111">
        <f t="shared" si="86"/>
        <v>14.22</v>
      </c>
      <c r="DB111">
        <f t="shared" si="79"/>
        <v>6.33</v>
      </c>
      <c r="DC111">
        <f t="shared" si="80"/>
        <v>0.44</v>
      </c>
      <c r="DD111" t="s">
        <v>3</v>
      </c>
      <c r="DE111" t="s">
        <v>3</v>
      </c>
      <c r="DF111">
        <f t="shared" si="81"/>
        <v>0</v>
      </c>
      <c r="DG111">
        <f t="shared" si="87"/>
        <v>123.17</v>
      </c>
      <c r="DH111">
        <f t="shared" si="82"/>
        <v>29.38</v>
      </c>
      <c r="DI111">
        <f t="shared" si="83"/>
        <v>0</v>
      </c>
      <c r="DJ111">
        <f t="shared" si="88"/>
        <v>123.17</v>
      </c>
      <c r="DK111">
        <v>0</v>
      </c>
      <c r="DL111" t="s">
        <v>3</v>
      </c>
      <c r="DM111">
        <v>0</v>
      </c>
      <c r="DN111" t="s">
        <v>3</v>
      </c>
      <c r="DO111">
        <v>0</v>
      </c>
    </row>
    <row r="112" spans="1:119" x14ac:dyDescent="0.2">
      <c r="A112">
        <f>ROW(Source!A36)</f>
        <v>36</v>
      </c>
      <c r="B112">
        <v>60075934</v>
      </c>
      <c r="C112">
        <v>60084727</v>
      </c>
      <c r="D112">
        <v>48244557</v>
      </c>
      <c r="E112">
        <v>1</v>
      </c>
      <c r="F112">
        <v>1</v>
      </c>
      <c r="G112">
        <v>1</v>
      </c>
      <c r="H112">
        <v>2</v>
      </c>
      <c r="I112" t="s">
        <v>746</v>
      </c>
      <c r="J112" t="s">
        <v>747</v>
      </c>
      <c r="K112" t="s">
        <v>748</v>
      </c>
      <c r="L112">
        <v>1368</v>
      </c>
      <c r="N112">
        <v>1011</v>
      </c>
      <c r="O112" t="s">
        <v>745</v>
      </c>
      <c r="P112" t="s">
        <v>745</v>
      </c>
      <c r="Q112">
        <v>1</v>
      </c>
      <c r="W112">
        <v>0</v>
      </c>
      <c r="X112">
        <v>903590057</v>
      </c>
      <c r="Y112">
        <f t="shared" si="78"/>
        <v>9.2574999999999977E-2</v>
      </c>
      <c r="AA112">
        <v>0</v>
      </c>
      <c r="AB112">
        <v>1603.59</v>
      </c>
      <c r="AC112">
        <v>579.69000000000005</v>
      </c>
      <c r="AD112">
        <v>0</v>
      </c>
      <c r="AE112">
        <v>0</v>
      </c>
      <c r="AF112">
        <v>112.77</v>
      </c>
      <c r="AG112">
        <v>11.84</v>
      </c>
      <c r="AH112">
        <v>0</v>
      </c>
      <c r="AI112">
        <v>1</v>
      </c>
      <c r="AJ112">
        <v>14.22</v>
      </c>
      <c r="AK112">
        <v>48.96</v>
      </c>
      <c r="AL112">
        <v>1</v>
      </c>
      <c r="AM112">
        <v>4</v>
      </c>
      <c r="AN112">
        <v>0</v>
      </c>
      <c r="AO112">
        <v>1</v>
      </c>
      <c r="AP112">
        <v>1</v>
      </c>
      <c r="AQ112">
        <v>0</v>
      </c>
      <c r="AR112">
        <v>0</v>
      </c>
      <c r="AS112" t="s">
        <v>3</v>
      </c>
      <c r="AT112">
        <v>0.1</v>
      </c>
      <c r="AU112" t="s">
        <v>19</v>
      </c>
      <c r="AV112">
        <v>0</v>
      </c>
      <c r="AW112">
        <v>2</v>
      </c>
      <c r="AX112">
        <v>60095183</v>
      </c>
      <c r="AY112">
        <v>1</v>
      </c>
      <c r="AZ112">
        <v>0</v>
      </c>
      <c r="BA112">
        <v>112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X112">
        <f>ROUND(Y112*Source!I36,9)</f>
        <v>0.12669814500000001</v>
      </c>
      <c r="CY112">
        <f t="shared" si="84"/>
        <v>1603.59</v>
      </c>
      <c r="CZ112">
        <f t="shared" si="85"/>
        <v>112.77</v>
      </c>
      <c r="DA112">
        <f t="shared" si="86"/>
        <v>14.22</v>
      </c>
      <c r="DB112">
        <f t="shared" si="79"/>
        <v>10.44</v>
      </c>
      <c r="DC112">
        <f t="shared" si="80"/>
        <v>1.0900000000000001</v>
      </c>
      <c r="DD112" t="s">
        <v>3</v>
      </c>
      <c r="DE112" t="s">
        <v>3</v>
      </c>
      <c r="DF112">
        <f t="shared" si="81"/>
        <v>0</v>
      </c>
      <c r="DG112">
        <f t="shared" si="87"/>
        <v>203.17</v>
      </c>
      <c r="DH112">
        <f t="shared" si="82"/>
        <v>73.45</v>
      </c>
      <c r="DI112">
        <f t="shared" si="83"/>
        <v>0</v>
      </c>
      <c r="DJ112">
        <f t="shared" si="88"/>
        <v>203.17</v>
      </c>
      <c r="DK112">
        <v>0</v>
      </c>
      <c r="DL112" t="s">
        <v>3</v>
      </c>
      <c r="DM112">
        <v>0</v>
      </c>
      <c r="DN112" t="s">
        <v>3</v>
      </c>
      <c r="DO112">
        <v>0</v>
      </c>
    </row>
    <row r="113" spans="1:119" x14ac:dyDescent="0.2">
      <c r="A113">
        <f>ROW(Source!A36)</f>
        <v>36</v>
      </c>
      <c r="B113">
        <v>60075934</v>
      </c>
      <c r="C113">
        <v>60084727</v>
      </c>
      <c r="D113">
        <v>48244566</v>
      </c>
      <c r="E113">
        <v>1</v>
      </c>
      <c r="F113">
        <v>1</v>
      </c>
      <c r="G113">
        <v>1</v>
      </c>
      <c r="H113">
        <v>2</v>
      </c>
      <c r="I113" t="s">
        <v>854</v>
      </c>
      <c r="J113" t="s">
        <v>855</v>
      </c>
      <c r="K113" t="s">
        <v>856</v>
      </c>
      <c r="L113">
        <v>1368</v>
      </c>
      <c r="N113">
        <v>1011</v>
      </c>
      <c r="O113" t="s">
        <v>745</v>
      </c>
      <c r="P113" t="s">
        <v>745</v>
      </c>
      <c r="Q113">
        <v>1</v>
      </c>
      <c r="W113">
        <v>0</v>
      </c>
      <c r="X113">
        <v>1656337760</v>
      </c>
      <c r="Y113">
        <f t="shared" si="78"/>
        <v>1.5830324999999998</v>
      </c>
      <c r="AA113">
        <v>0</v>
      </c>
      <c r="AB113">
        <v>4138.3</v>
      </c>
      <c r="AC113">
        <v>1075.6500000000001</v>
      </c>
      <c r="AD113">
        <v>0</v>
      </c>
      <c r="AE113">
        <v>0</v>
      </c>
      <c r="AF113">
        <v>291.02</v>
      </c>
      <c r="AG113">
        <v>21.97</v>
      </c>
      <c r="AH113">
        <v>0</v>
      </c>
      <c r="AI113">
        <v>1</v>
      </c>
      <c r="AJ113">
        <v>14.22</v>
      </c>
      <c r="AK113">
        <v>48.96</v>
      </c>
      <c r="AL113">
        <v>1</v>
      </c>
      <c r="AM113">
        <v>4</v>
      </c>
      <c r="AN113">
        <v>0</v>
      </c>
      <c r="AO113">
        <v>1</v>
      </c>
      <c r="AP113">
        <v>1</v>
      </c>
      <c r="AQ113">
        <v>0</v>
      </c>
      <c r="AR113">
        <v>0</v>
      </c>
      <c r="AS113" t="s">
        <v>3</v>
      </c>
      <c r="AT113">
        <v>1.71</v>
      </c>
      <c r="AU113" t="s">
        <v>19</v>
      </c>
      <c r="AV113">
        <v>0</v>
      </c>
      <c r="AW113">
        <v>2</v>
      </c>
      <c r="AX113">
        <v>60095184</v>
      </c>
      <c r="AY113">
        <v>1</v>
      </c>
      <c r="AZ113">
        <v>0</v>
      </c>
      <c r="BA113">
        <v>113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X113">
        <f>ROUND(Y113*Source!I36,9)</f>
        <v>2.1665382800000001</v>
      </c>
      <c r="CY113">
        <f t="shared" si="84"/>
        <v>4138.3</v>
      </c>
      <c r="CZ113">
        <f t="shared" si="85"/>
        <v>291.02</v>
      </c>
      <c r="DA113">
        <f t="shared" si="86"/>
        <v>14.22</v>
      </c>
      <c r="DB113">
        <f t="shared" si="79"/>
        <v>460.69</v>
      </c>
      <c r="DC113">
        <f t="shared" si="80"/>
        <v>34.78</v>
      </c>
      <c r="DD113" t="s">
        <v>3</v>
      </c>
      <c r="DE113" t="s">
        <v>3</v>
      </c>
      <c r="DF113">
        <f t="shared" si="81"/>
        <v>0</v>
      </c>
      <c r="DG113">
        <f t="shared" si="87"/>
        <v>8965.7900000000009</v>
      </c>
      <c r="DH113">
        <f t="shared" si="82"/>
        <v>2330.44</v>
      </c>
      <c r="DI113">
        <f t="shared" si="83"/>
        <v>0</v>
      </c>
      <c r="DJ113">
        <f t="shared" si="88"/>
        <v>8965.7900000000009</v>
      </c>
      <c r="DK113">
        <v>0</v>
      </c>
      <c r="DL113" t="s">
        <v>3</v>
      </c>
      <c r="DM113">
        <v>0</v>
      </c>
      <c r="DN113" t="s">
        <v>3</v>
      </c>
      <c r="DO113">
        <v>0</v>
      </c>
    </row>
    <row r="114" spans="1:119" x14ac:dyDescent="0.2">
      <c r="A114">
        <f>ROW(Source!A36)</f>
        <v>36</v>
      </c>
      <c r="B114">
        <v>60075934</v>
      </c>
      <c r="C114">
        <v>60084727</v>
      </c>
      <c r="D114">
        <v>48245551</v>
      </c>
      <c r="E114">
        <v>1</v>
      </c>
      <c r="F114">
        <v>1</v>
      </c>
      <c r="G114">
        <v>1</v>
      </c>
      <c r="H114">
        <v>2</v>
      </c>
      <c r="I114" t="s">
        <v>752</v>
      </c>
      <c r="J114" t="s">
        <v>753</v>
      </c>
      <c r="K114" t="s">
        <v>754</v>
      </c>
      <c r="L114">
        <v>1368</v>
      </c>
      <c r="N114">
        <v>1011</v>
      </c>
      <c r="O114" t="s">
        <v>745</v>
      </c>
      <c r="P114" t="s">
        <v>745</v>
      </c>
      <c r="Q114">
        <v>1</v>
      </c>
      <c r="W114">
        <v>0</v>
      </c>
      <c r="X114">
        <v>1171957361</v>
      </c>
      <c r="Y114">
        <f t="shared" si="78"/>
        <v>0.12034749999999997</v>
      </c>
      <c r="AA114">
        <v>0</v>
      </c>
      <c r="AB114">
        <v>1234.1500000000001</v>
      </c>
      <c r="AC114">
        <v>495.96</v>
      </c>
      <c r="AD114">
        <v>0</v>
      </c>
      <c r="AE114">
        <v>0</v>
      </c>
      <c r="AF114">
        <v>86.79</v>
      </c>
      <c r="AG114">
        <v>10.130000000000001</v>
      </c>
      <c r="AH114">
        <v>0</v>
      </c>
      <c r="AI114">
        <v>1</v>
      </c>
      <c r="AJ114">
        <v>14.22</v>
      </c>
      <c r="AK114">
        <v>48.96</v>
      </c>
      <c r="AL114">
        <v>1</v>
      </c>
      <c r="AM114">
        <v>4</v>
      </c>
      <c r="AN114">
        <v>0</v>
      </c>
      <c r="AO114">
        <v>1</v>
      </c>
      <c r="AP114">
        <v>1</v>
      </c>
      <c r="AQ114">
        <v>0</v>
      </c>
      <c r="AR114">
        <v>0</v>
      </c>
      <c r="AS114" t="s">
        <v>3</v>
      </c>
      <c r="AT114">
        <v>0.13</v>
      </c>
      <c r="AU114" t="s">
        <v>19</v>
      </c>
      <c r="AV114">
        <v>0</v>
      </c>
      <c r="AW114">
        <v>2</v>
      </c>
      <c r="AX114">
        <v>60095185</v>
      </c>
      <c r="AY114">
        <v>1</v>
      </c>
      <c r="AZ114">
        <v>0</v>
      </c>
      <c r="BA114">
        <v>114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X114">
        <f>ROUND(Y114*Source!I36,9)</f>
        <v>0.16470758899999999</v>
      </c>
      <c r="CY114">
        <f t="shared" si="84"/>
        <v>1234.1500000000001</v>
      </c>
      <c r="CZ114">
        <f t="shared" si="85"/>
        <v>86.79</v>
      </c>
      <c r="DA114">
        <f t="shared" si="86"/>
        <v>14.22</v>
      </c>
      <c r="DB114">
        <f t="shared" si="79"/>
        <v>10.44</v>
      </c>
      <c r="DC114">
        <f t="shared" si="80"/>
        <v>1.22</v>
      </c>
      <c r="DD114" t="s">
        <v>3</v>
      </c>
      <c r="DE114" t="s">
        <v>3</v>
      </c>
      <c r="DF114">
        <f t="shared" si="81"/>
        <v>0</v>
      </c>
      <c r="DG114">
        <f t="shared" si="87"/>
        <v>203.27</v>
      </c>
      <c r="DH114">
        <f t="shared" si="82"/>
        <v>81.69</v>
      </c>
      <c r="DI114">
        <f t="shared" si="83"/>
        <v>0</v>
      </c>
      <c r="DJ114">
        <f t="shared" si="88"/>
        <v>203.27</v>
      </c>
      <c r="DK114">
        <v>0</v>
      </c>
      <c r="DL114" t="s">
        <v>3</v>
      </c>
      <c r="DM114">
        <v>0</v>
      </c>
      <c r="DN114" t="s">
        <v>3</v>
      </c>
      <c r="DO114">
        <v>0</v>
      </c>
    </row>
    <row r="115" spans="1:119" x14ac:dyDescent="0.2">
      <c r="A115">
        <f>ROW(Source!A36)</f>
        <v>36</v>
      </c>
      <c r="B115">
        <v>60075934</v>
      </c>
      <c r="C115">
        <v>60084727</v>
      </c>
      <c r="D115">
        <v>48245589</v>
      </c>
      <c r="E115">
        <v>1</v>
      </c>
      <c r="F115">
        <v>1</v>
      </c>
      <c r="G115">
        <v>1</v>
      </c>
      <c r="H115">
        <v>2</v>
      </c>
      <c r="I115" t="s">
        <v>857</v>
      </c>
      <c r="J115" t="s">
        <v>858</v>
      </c>
      <c r="K115" t="s">
        <v>859</v>
      </c>
      <c r="L115">
        <v>1368</v>
      </c>
      <c r="N115">
        <v>1011</v>
      </c>
      <c r="O115" t="s">
        <v>745</v>
      </c>
      <c r="P115" t="s">
        <v>745</v>
      </c>
      <c r="Q115">
        <v>1</v>
      </c>
      <c r="W115">
        <v>0</v>
      </c>
      <c r="X115">
        <v>1049431889</v>
      </c>
      <c r="Y115">
        <f t="shared" si="78"/>
        <v>0.29623999999999995</v>
      </c>
      <c r="AA115">
        <v>0</v>
      </c>
      <c r="AB115">
        <v>2842.86</v>
      </c>
      <c r="AC115">
        <v>579.69000000000005</v>
      </c>
      <c r="AD115">
        <v>0</v>
      </c>
      <c r="AE115">
        <v>0</v>
      </c>
      <c r="AF115">
        <v>199.92</v>
      </c>
      <c r="AG115">
        <v>11.84</v>
      </c>
      <c r="AH115">
        <v>0</v>
      </c>
      <c r="AI115">
        <v>1</v>
      </c>
      <c r="AJ115">
        <v>14.22</v>
      </c>
      <c r="AK115">
        <v>48.96</v>
      </c>
      <c r="AL115">
        <v>1</v>
      </c>
      <c r="AM115">
        <v>4</v>
      </c>
      <c r="AN115">
        <v>0</v>
      </c>
      <c r="AO115">
        <v>1</v>
      </c>
      <c r="AP115">
        <v>1</v>
      </c>
      <c r="AQ115">
        <v>0</v>
      </c>
      <c r="AR115">
        <v>0</v>
      </c>
      <c r="AS115" t="s">
        <v>3</v>
      </c>
      <c r="AT115">
        <v>0.32</v>
      </c>
      <c r="AU115" t="s">
        <v>19</v>
      </c>
      <c r="AV115">
        <v>0</v>
      </c>
      <c r="AW115">
        <v>2</v>
      </c>
      <c r="AX115">
        <v>60095186</v>
      </c>
      <c r="AY115">
        <v>1</v>
      </c>
      <c r="AZ115">
        <v>0</v>
      </c>
      <c r="BA115">
        <v>115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X115">
        <f>ROUND(Y115*Source!I36,9)</f>
        <v>0.40543406399999998</v>
      </c>
      <c r="CY115">
        <f t="shared" si="84"/>
        <v>2842.86</v>
      </c>
      <c r="CZ115">
        <f t="shared" si="85"/>
        <v>199.92</v>
      </c>
      <c r="DA115">
        <f t="shared" si="86"/>
        <v>14.22</v>
      </c>
      <c r="DB115">
        <f t="shared" si="79"/>
        <v>59.22</v>
      </c>
      <c r="DC115">
        <f t="shared" si="80"/>
        <v>3.51</v>
      </c>
      <c r="DD115" t="s">
        <v>3</v>
      </c>
      <c r="DE115" t="s">
        <v>3</v>
      </c>
      <c r="DF115">
        <f t="shared" si="81"/>
        <v>0</v>
      </c>
      <c r="DG115">
        <f t="shared" si="87"/>
        <v>1152.5899999999999</v>
      </c>
      <c r="DH115">
        <f t="shared" si="82"/>
        <v>235.03</v>
      </c>
      <c r="DI115">
        <f t="shared" si="83"/>
        <v>0</v>
      </c>
      <c r="DJ115">
        <f t="shared" si="88"/>
        <v>1152.5899999999999</v>
      </c>
      <c r="DK115">
        <v>0</v>
      </c>
      <c r="DL115" t="s">
        <v>3</v>
      </c>
      <c r="DM115">
        <v>0</v>
      </c>
      <c r="DN115" t="s">
        <v>3</v>
      </c>
      <c r="DO115">
        <v>0</v>
      </c>
    </row>
    <row r="116" spans="1:119" x14ac:dyDescent="0.2">
      <c r="A116">
        <f>ROW(Source!A36)</f>
        <v>36</v>
      </c>
      <c r="B116">
        <v>60075934</v>
      </c>
      <c r="C116">
        <v>60084727</v>
      </c>
      <c r="D116">
        <v>48245719</v>
      </c>
      <c r="E116">
        <v>1</v>
      </c>
      <c r="F116">
        <v>1</v>
      </c>
      <c r="G116">
        <v>1</v>
      </c>
      <c r="H116">
        <v>2</v>
      </c>
      <c r="I116" t="s">
        <v>755</v>
      </c>
      <c r="J116" t="s">
        <v>756</v>
      </c>
      <c r="K116" t="s">
        <v>757</v>
      </c>
      <c r="L116">
        <v>1368</v>
      </c>
      <c r="N116">
        <v>1011</v>
      </c>
      <c r="O116" t="s">
        <v>745</v>
      </c>
      <c r="P116" t="s">
        <v>745</v>
      </c>
      <c r="Q116">
        <v>1</v>
      </c>
      <c r="W116">
        <v>0</v>
      </c>
      <c r="X116">
        <v>-1135352110</v>
      </c>
      <c r="Y116">
        <f t="shared" si="78"/>
        <v>0.93500749999999977</v>
      </c>
      <c r="AA116">
        <v>0</v>
      </c>
      <c r="AB116">
        <v>17.059999999999999</v>
      </c>
      <c r="AC116">
        <v>0</v>
      </c>
      <c r="AD116">
        <v>0</v>
      </c>
      <c r="AE116">
        <v>0</v>
      </c>
      <c r="AF116">
        <v>1.2</v>
      </c>
      <c r="AG116">
        <v>0</v>
      </c>
      <c r="AH116">
        <v>0</v>
      </c>
      <c r="AI116">
        <v>1</v>
      </c>
      <c r="AJ116">
        <v>14.22</v>
      </c>
      <c r="AK116">
        <v>48.96</v>
      </c>
      <c r="AL116">
        <v>1</v>
      </c>
      <c r="AM116">
        <v>4</v>
      </c>
      <c r="AN116">
        <v>0</v>
      </c>
      <c r="AO116">
        <v>1</v>
      </c>
      <c r="AP116">
        <v>1</v>
      </c>
      <c r="AQ116">
        <v>0</v>
      </c>
      <c r="AR116">
        <v>0</v>
      </c>
      <c r="AS116" t="s">
        <v>3</v>
      </c>
      <c r="AT116">
        <v>1.01</v>
      </c>
      <c r="AU116" t="s">
        <v>19</v>
      </c>
      <c r="AV116">
        <v>0</v>
      </c>
      <c r="AW116">
        <v>2</v>
      </c>
      <c r="AX116">
        <v>60095187</v>
      </c>
      <c r="AY116">
        <v>1</v>
      </c>
      <c r="AZ116">
        <v>0</v>
      </c>
      <c r="BA116">
        <v>116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X116">
        <f>ROUND(Y116*Source!I36,9)</f>
        <v>1.279651265</v>
      </c>
      <c r="CY116">
        <f t="shared" si="84"/>
        <v>17.059999999999999</v>
      </c>
      <c r="CZ116">
        <f t="shared" si="85"/>
        <v>1.2</v>
      </c>
      <c r="DA116">
        <f t="shared" si="86"/>
        <v>14.22</v>
      </c>
      <c r="DB116">
        <f t="shared" si="79"/>
        <v>1.1200000000000001</v>
      </c>
      <c r="DC116">
        <f t="shared" si="80"/>
        <v>0</v>
      </c>
      <c r="DD116" t="s">
        <v>3</v>
      </c>
      <c r="DE116" t="s">
        <v>3</v>
      </c>
      <c r="DF116">
        <f t="shared" si="81"/>
        <v>0</v>
      </c>
      <c r="DG116">
        <f t="shared" si="87"/>
        <v>21.83</v>
      </c>
      <c r="DH116">
        <f t="shared" si="82"/>
        <v>0</v>
      </c>
      <c r="DI116">
        <f t="shared" si="83"/>
        <v>0</v>
      </c>
      <c r="DJ116">
        <f t="shared" si="88"/>
        <v>21.83</v>
      </c>
      <c r="DK116">
        <v>0</v>
      </c>
      <c r="DL116" t="s">
        <v>3</v>
      </c>
      <c r="DM116">
        <v>0</v>
      </c>
      <c r="DN116" t="s">
        <v>3</v>
      </c>
      <c r="DO116">
        <v>0</v>
      </c>
    </row>
    <row r="117" spans="1:119" x14ac:dyDescent="0.2">
      <c r="A117">
        <f>ROW(Source!A36)</f>
        <v>36</v>
      </c>
      <c r="B117">
        <v>60075934</v>
      </c>
      <c r="C117">
        <v>60084727</v>
      </c>
      <c r="D117">
        <v>48245767</v>
      </c>
      <c r="E117">
        <v>1</v>
      </c>
      <c r="F117">
        <v>1</v>
      </c>
      <c r="G117">
        <v>1</v>
      </c>
      <c r="H117">
        <v>2</v>
      </c>
      <c r="I117" t="s">
        <v>758</v>
      </c>
      <c r="J117" t="s">
        <v>759</v>
      </c>
      <c r="K117" t="s">
        <v>760</v>
      </c>
      <c r="L117">
        <v>1368</v>
      </c>
      <c r="N117">
        <v>1011</v>
      </c>
      <c r="O117" t="s">
        <v>745</v>
      </c>
      <c r="P117" t="s">
        <v>745</v>
      </c>
      <c r="Q117">
        <v>1</v>
      </c>
      <c r="W117">
        <v>0</v>
      </c>
      <c r="X117">
        <v>-700358725</v>
      </c>
      <c r="Y117">
        <f t="shared" si="78"/>
        <v>6.341387499999998</v>
      </c>
      <c r="AA117">
        <v>0</v>
      </c>
      <c r="AB117">
        <v>197.94</v>
      </c>
      <c r="AC117">
        <v>0</v>
      </c>
      <c r="AD117">
        <v>0</v>
      </c>
      <c r="AE117">
        <v>0</v>
      </c>
      <c r="AF117">
        <v>13.92</v>
      </c>
      <c r="AG117">
        <v>0</v>
      </c>
      <c r="AH117">
        <v>0</v>
      </c>
      <c r="AI117">
        <v>1</v>
      </c>
      <c r="AJ117">
        <v>14.22</v>
      </c>
      <c r="AK117">
        <v>48.96</v>
      </c>
      <c r="AL117">
        <v>1</v>
      </c>
      <c r="AM117">
        <v>4</v>
      </c>
      <c r="AN117">
        <v>0</v>
      </c>
      <c r="AO117">
        <v>1</v>
      </c>
      <c r="AP117">
        <v>1</v>
      </c>
      <c r="AQ117">
        <v>0</v>
      </c>
      <c r="AR117">
        <v>0</v>
      </c>
      <c r="AS117" t="s">
        <v>3</v>
      </c>
      <c r="AT117">
        <v>6.85</v>
      </c>
      <c r="AU117" t="s">
        <v>19</v>
      </c>
      <c r="AV117">
        <v>0</v>
      </c>
      <c r="AW117">
        <v>2</v>
      </c>
      <c r="AX117">
        <v>60095188</v>
      </c>
      <c r="AY117">
        <v>1</v>
      </c>
      <c r="AZ117">
        <v>0</v>
      </c>
      <c r="BA117">
        <v>117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X117">
        <f>ROUND(Y117*Source!I36,9)</f>
        <v>8.6788229329999993</v>
      </c>
      <c r="CY117">
        <f t="shared" si="84"/>
        <v>197.94</v>
      </c>
      <c r="CZ117">
        <f t="shared" si="85"/>
        <v>13.92</v>
      </c>
      <c r="DA117">
        <f t="shared" si="86"/>
        <v>14.22</v>
      </c>
      <c r="DB117">
        <f t="shared" si="79"/>
        <v>88.27</v>
      </c>
      <c r="DC117">
        <f t="shared" si="80"/>
        <v>0</v>
      </c>
      <c r="DD117" t="s">
        <v>3</v>
      </c>
      <c r="DE117" t="s">
        <v>3</v>
      </c>
      <c r="DF117">
        <f t="shared" si="81"/>
        <v>0</v>
      </c>
      <c r="DG117">
        <f t="shared" si="87"/>
        <v>1717.89</v>
      </c>
      <c r="DH117">
        <f t="shared" si="82"/>
        <v>0</v>
      </c>
      <c r="DI117">
        <f t="shared" si="83"/>
        <v>0</v>
      </c>
      <c r="DJ117">
        <f t="shared" si="88"/>
        <v>1717.89</v>
      </c>
      <c r="DK117">
        <v>0</v>
      </c>
      <c r="DL117" t="s">
        <v>3</v>
      </c>
      <c r="DM117">
        <v>0</v>
      </c>
      <c r="DN117" t="s">
        <v>3</v>
      </c>
      <c r="DO117">
        <v>0</v>
      </c>
    </row>
    <row r="118" spans="1:119" x14ac:dyDescent="0.2">
      <c r="A118">
        <f>ROW(Source!A36)</f>
        <v>36</v>
      </c>
      <c r="B118">
        <v>60075934</v>
      </c>
      <c r="C118">
        <v>60084727</v>
      </c>
      <c r="D118">
        <v>48168484</v>
      </c>
      <c r="E118">
        <v>1</v>
      </c>
      <c r="F118">
        <v>1</v>
      </c>
      <c r="G118">
        <v>1</v>
      </c>
      <c r="H118">
        <v>3</v>
      </c>
      <c r="I118" t="s">
        <v>223</v>
      </c>
      <c r="J118" t="s">
        <v>226</v>
      </c>
      <c r="K118" t="s">
        <v>761</v>
      </c>
      <c r="L118">
        <v>1339</v>
      </c>
      <c r="N118">
        <v>1007</v>
      </c>
      <c r="O118" t="s">
        <v>91</v>
      </c>
      <c r="P118" t="s">
        <v>91</v>
      </c>
      <c r="Q118">
        <v>1</v>
      </c>
      <c r="W118">
        <v>0</v>
      </c>
      <c r="X118">
        <v>1597319531</v>
      </c>
      <c r="Y118">
        <f t="shared" ref="Y118:Y131" si="89">(AT118*0)</f>
        <v>0</v>
      </c>
      <c r="AA118">
        <v>84.03</v>
      </c>
      <c r="AB118">
        <v>0</v>
      </c>
      <c r="AC118">
        <v>0</v>
      </c>
      <c r="AD118">
        <v>0</v>
      </c>
      <c r="AE118">
        <v>8.7899999999999991</v>
      </c>
      <c r="AF118">
        <v>0</v>
      </c>
      <c r="AG118">
        <v>0</v>
      </c>
      <c r="AH118">
        <v>0</v>
      </c>
      <c r="AI118">
        <v>9.56</v>
      </c>
      <c r="AJ118">
        <v>1</v>
      </c>
      <c r="AK118">
        <v>1</v>
      </c>
      <c r="AL118">
        <v>1</v>
      </c>
      <c r="AM118">
        <v>4</v>
      </c>
      <c r="AN118">
        <v>0</v>
      </c>
      <c r="AO118">
        <v>1</v>
      </c>
      <c r="AP118">
        <v>1</v>
      </c>
      <c r="AQ118">
        <v>0</v>
      </c>
      <c r="AR118">
        <v>0</v>
      </c>
      <c r="AS118" t="s">
        <v>3</v>
      </c>
      <c r="AT118">
        <v>0.8</v>
      </c>
      <c r="AU118" t="s">
        <v>18</v>
      </c>
      <c r="AV118">
        <v>0</v>
      </c>
      <c r="AW118">
        <v>2</v>
      </c>
      <c r="AX118">
        <v>60095189</v>
      </c>
      <c r="AY118">
        <v>1</v>
      </c>
      <c r="AZ118">
        <v>0</v>
      </c>
      <c r="BA118">
        <v>118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X118">
        <f>ROUND(Y118*Source!I36,9)</f>
        <v>0</v>
      </c>
      <c r="CY118">
        <f t="shared" ref="CY118:CY131" si="90">AA118</f>
        <v>84.03</v>
      </c>
      <c r="CZ118">
        <f t="shared" ref="CZ118:CZ131" si="91">AE118</f>
        <v>8.7899999999999991</v>
      </c>
      <c r="DA118">
        <f t="shared" ref="DA118:DA131" si="92">AI118</f>
        <v>9.56</v>
      </c>
      <c r="DB118">
        <f t="shared" ref="DB118:DB131" si="93">ROUND((ROUND(AT118*CZ118,2)*0),2)</f>
        <v>0</v>
      </c>
      <c r="DC118">
        <f t="shared" ref="DC118:DC131" si="94">ROUND((ROUND(AT118*AG118,2)*0),2)</f>
        <v>0</v>
      </c>
      <c r="DD118" t="s">
        <v>3</v>
      </c>
      <c r="DE118" t="s">
        <v>3</v>
      </c>
      <c r="DF118">
        <f t="shared" ref="DF118:DF131" si="95">ROUND(ROUND(AE118*AI118,2)*CX118,2)</f>
        <v>0</v>
      </c>
      <c r="DG118">
        <f t="shared" ref="DG118:DG131" si="96">ROUND(ROUND(AF118,2)*CX118,2)</f>
        <v>0</v>
      </c>
      <c r="DH118">
        <f t="shared" ref="DH118:DH132" si="97">ROUND(ROUND(AG118,2)*CX118,2)</f>
        <v>0</v>
      </c>
      <c r="DI118">
        <f t="shared" si="83"/>
        <v>0</v>
      </c>
      <c r="DJ118">
        <f t="shared" ref="DJ118:DJ131" si="98">DF118</f>
        <v>0</v>
      </c>
      <c r="DK118">
        <v>0</v>
      </c>
      <c r="DL118" t="s">
        <v>3</v>
      </c>
      <c r="DM118">
        <v>0</v>
      </c>
      <c r="DN118" t="s">
        <v>3</v>
      </c>
      <c r="DO118">
        <v>0</v>
      </c>
    </row>
    <row r="119" spans="1:119" x14ac:dyDescent="0.2">
      <c r="A119">
        <f>ROW(Source!A36)</f>
        <v>36</v>
      </c>
      <c r="B119">
        <v>60075934</v>
      </c>
      <c r="C119">
        <v>60084727</v>
      </c>
      <c r="D119">
        <v>48168491</v>
      </c>
      <c r="E119">
        <v>1</v>
      </c>
      <c r="F119">
        <v>1</v>
      </c>
      <c r="G119">
        <v>1</v>
      </c>
      <c r="H119">
        <v>3</v>
      </c>
      <c r="I119" t="s">
        <v>229</v>
      </c>
      <c r="J119" t="s">
        <v>231</v>
      </c>
      <c r="K119" t="s">
        <v>762</v>
      </c>
      <c r="L119">
        <v>1346</v>
      </c>
      <c r="N119">
        <v>1009</v>
      </c>
      <c r="O119" t="s">
        <v>225</v>
      </c>
      <c r="P119" t="s">
        <v>225</v>
      </c>
      <c r="Q119">
        <v>1</v>
      </c>
      <c r="W119">
        <v>0</v>
      </c>
      <c r="X119">
        <v>-1411127917</v>
      </c>
      <c r="Y119">
        <f t="shared" si="89"/>
        <v>0</v>
      </c>
      <c r="AA119">
        <v>42.73</v>
      </c>
      <c r="AB119">
        <v>0</v>
      </c>
      <c r="AC119">
        <v>0</v>
      </c>
      <c r="AD119">
        <v>0</v>
      </c>
      <c r="AE119">
        <v>4.47</v>
      </c>
      <c r="AF119">
        <v>0</v>
      </c>
      <c r="AG119">
        <v>0</v>
      </c>
      <c r="AH119">
        <v>0</v>
      </c>
      <c r="AI119">
        <v>9.56</v>
      </c>
      <c r="AJ119">
        <v>1</v>
      </c>
      <c r="AK119">
        <v>1</v>
      </c>
      <c r="AL119">
        <v>1</v>
      </c>
      <c r="AM119">
        <v>4</v>
      </c>
      <c r="AN119">
        <v>0</v>
      </c>
      <c r="AO119">
        <v>1</v>
      </c>
      <c r="AP119">
        <v>1</v>
      </c>
      <c r="AQ119">
        <v>0</v>
      </c>
      <c r="AR119">
        <v>0</v>
      </c>
      <c r="AS119" t="s">
        <v>3</v>
      </c>
      <c r="AT119">
        <v>0.24</v>
      </c>
      <c r="AU119" t="s">
        <v>18</v>
      </c>
      <c r="AV119">
        <v>0</v>
      </c>
      <c r="AW119">
        <v>2</v>
      </c>
      <c r="AX119">
        <v>60095190</v>
      </c>
      <c r="AY119">
        <v>1</v>
      </c>
      <c r="AZ119">
        <v>0</v>
      </c>
      <c r="BA119">
        <v>119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X119">
        <f>ROUND(Y119*Source!I36,9)</f>
        <v>0</v>
      </c>
      <c r="CY119">
        <f t="shared" si="90"/>
        <v>42.73</v>
      </c>
      <c r="CZ119">
        <f t="shared" si="91"/>
        <v>4.47</v>
      </c>
      <c r="DA119">
        <f t="shared" si="92"/>
        <v>9.56</v>
      </c>
      <c r="DB119">
        <f t="shared" si="93"/>
        <v>0</v>
      </c>
      <c r="DC119">
        <f t="shared" si="94"/>
        <v>0</v>
      </c>
      <c r="DD119" t="s">
        <v>3</v>
      </c>
      <c r="DE119" t="s">
        <v>3</v>
      </c>
      <c r="DF119">
        <f t="shared" si="95"/>
        <v>0</v>
      </c>
      <c r="DG119">
        <f t="shared" si="96"/>
        <v>0</v>
      </c>
      <c r="DH119">
        <f t="shared" si="97"/>
        <v>0</v>
      </c>
      <c r="DI119">
        <f t="shared" si="83"/>
        <v>0</v>
      </c>
      <c r="DJ119">
        <f t="shared" si="98"/>
        <v>0</v>
      </c>
      <c r="DK119">
        <v>0</v>
      </c>
      <c r="DL119" t="s">
        <v>3</v>
      </c>
      <c r="DM119">
        <v>0</v>
      </c>
      <c r="DN119" t="s">
        <v>3</v>
      </c>
      <c r="DO119">
        <v>0</v>
      </c>
    </row>
    <row r="120" spans="1:119" x14ac:dyDescent="0.2">
      <c r="A120">
        <f>ROW(Source!A36)</f>
        <v>36</v>
      </c>
      <c r="B120">
        <v>60075934</v>
      </c>
      <c r="C120">
        <v>60084727</v>
      </c>
      <c r="D120">
        <v>48171510</v>
      </c>
      <c r="E120">
        <v>1</v>
      </c>
      <c r="F120">
        <v>1</v>
      </c>
      <c r="G120">
        <v>1</v>
      </c>
      <c r="H120">
        <v>3</v>
      </c>
      <c r="I120" t="s">
        <v>763</v>
      </c>
      <c r="J120" t="s">
        <v>764</v>
      </c>
      <c r="K120" t="s">
        <v>765</v>
      </c>
      <c r="L120">
        <v>1348</v>
      </c>
      <c r="N120">
        <v>1009</v>
      </c>
      <c r="O120" t="s">
        <v>15</v>
      </c>
      <c r="P120" t="s">
        <v>15</v>
      </c>
      <c r="Q120">
        <v>1000</v>
      </c>
      <c r="W120">
        <v>0</v>
      </c>
      <c r="X120">
        <v>-2063612885</v>
      </c>
      <c r="Y120">
        <f t="shared" si="89"/>
        <v>0</v>
      </c>
      <c r="AA120">
        <v>113678.92</v>
      </c>
      <c r="AB120">
        <v>0</v>
      </c>
      <c r="AC120">
        <v>0</v>
      </c>
      <c r="AD120">
        <v>0</v>
      </c>
      <c r="AE120">
        <v>11891.1</v>
      </c>
      <c r="AF120">
        <v>0</v>
      </c>
      <c r="AG120">
        <v>0</v>
      </c>
      <c r="AH120">
        <v>0</v>
      </c>
      <c r="AI120">
        <v>9.56</v>
      </c>
      <c r="AJ120">
        <v>1</v>
      </c>
      <c r="AK120">
        <v>1</v>
      </c>
      <c r="AL120">
        <v>1</v>
      </c>
      <c r="AM120">
        <v>4</v>
      </c>
      <c r="AN120">
        <v>0</v>
      </c>
      <c r="AO120">
        <v>1</v>
      </c>
      <c r="AP120">
        <v>1</v>
      </c>
      <c r="AQ120">
        <v>0</v>
      </c>
      <c r="AR120">
        <v>0</v>
      </c>
      <c r="AS120" t="s">
        <v>3</v>
      </c>
      <c r="AT120">
        <v>2E-3</v>
      </c>
      <c r="AU120" t="s">
        <v>18</v>
      </c>
      <c r="AV120">
        <v>0</v>
      </c>
      <c r="AW120">
        <v>2</v>
      </c>
      <c r="AX120">
        <v>60095191</v>
      </c>
      <c r="AY120">
        <v>1</v>
      </c>
      <c r="AZ120">
        <v>0</v>
      </c>
      <c r="BA120">
        <v>120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X120">
        <f>ROUND(Y120*Source!I36,9)</f>
        <v>0</v>
      </c>
      <c r="CY120">
        <f t="shared" si="90"/>
        <v>113678.92</v>
      </c>
      <c r="CZ120">
        <f t="shared" si="91"/>
        <v>11891.1</v>
      </c>
      <c r="DA120">
        <f t="shared" si="92"/>
        <v>9.56</v>
      </c>
      <c r="DB120">
        <f t="shared" si="93"/>
        <v>0</v>
      </c>
      <c r="DC120">
        <f t="shared" si="94"/>
        <v>0</v>
      </c>
      <c r="DD120" t="s">
        <v>3</v>
      </c>
      <c r="DE120" t="s">
        <v>3</v>
      </c>
      <c r="DF120">
        <f t="shared" si="95"/>
        <v>0</v>
      </c>
      <c r="DG120">
        <f t="shared" si="96"/>
        <v>0</v>
      </c>
      <c r="DH120">
        <f t="shared" si="97"/>
        <v>0</v>
      </c>
      <c r="DI120">
        <f t="shared" si="83"/>
        <v>0</v>
      </c>
      <c r="DJ120">
        <f t="shared" si="98"/>
        <v>0</v>
      </c>
      <c r="DK120">
        <v>0</v>
      </c>
      <c r="DL120" t="s">
        <v>3</v>
      </c>
      <c r="DM120">
        <v>0</v>
      </c>
      <c r="DN120" t="s">
        <v>3</v>
      </c>
      <c r="DO120">
        <v>0</v>
      </c>
    </row>
    <row r="121" spans="1:119" x14ac:dyDescent="0.2">
      <c r="A121">
        <f>ROW(Source!A36)</f>
        <v>36</v>
      </c>
      <c r="B121">
        <v>60075934</v>
      </c>
      <c r="C121">
        <v>60084727</v>
      </c>
      <c r="D121">
        <v>48172661</v>
      </c>
      <c r="E121">
        <v>1</v>
      </c>
      <c r="F121">
        <v>1</v>
      </c>
      <c r="G121">
        <v>1</v>
      </c>
      <c r="H121">
        <v>3</v>
      </c>
      <c r="I121" t="s">
        <v>766</v>
      </c>
      <c r="J121" t="s">
        <v>767</v>
      </c>
      <c r="K121" t="s">
        <v>768</v>
      </c>
      <c r="L121">
        <v>1348</v>
      </c>
      <c r="N121">
        <v>1009</v>
      </c>
      <c r="O121" t="s">
        <v>15</v>
      </c>
      <c r="P121" t="s">
        <v>15</v>
      </c>
      <c r="Q121">
        <v>1000</v>
      </c>
      <c r="W121">
        <v>0</v>
      </c>
      <c r="X121">
        <v>-1069540660</v>
      </c>
      <c r="Y121">
        <f t="shared" si="89"/>
        <v>0</v>
      </c>
      <c r="AA121">
        <v>151569.78</v>
      </c>
      <c r="AB121">
        <v>0</v>
      </c>
      <c r="AC121">
        <v>0</v>
      </c>
      <c r="AD121">
        <v>0</v>
      </c>
      <c r="AE121">
        <v>15854.58</v>
      </c>
      <c r="AF121">
        <v>0</v>
      </c>
      <c r="AG121">
        <v>0</v>
      </c>
      <c r="AH121">
        <v>0</v>
      </c>
      <c r="AI121">
        <v>9.56</v>
      </c>
      <c r="AJ121">
        <v>1</v>
      </c>
      <c r="AK121">
        <v>1</v>
      </c>
      <c r="AL121">
        <v>1</v>
      </c>
      <c r="AM121">
        <v>4</v>
      </c>
      <c r="AN121">
        <v>0</v>
      </c>
      <c r="AO121">
        <v>1</v>
      </c>
      <c r="AP121">
        <v>1</v>
      </c>
      <c r="AQ121">
        <v>0</v>
      </c>
      <c r="AR121">
        <v>0</v>
      </c>
      <c r="AS121" t="s">
        <v>3</v>
      </c>
      <c r="AT121">
        <v>3.0000000000000001E-5</v>
      </c>
      <c r="AU121" t="s">
        <v>18</v>
      </c>
      <c r="AV121">
        <v>0</v>
      </c>
      <c r="AW121">
        <v>2</v>
      </c>
      <c r="AX121">
        <v>60095192</v>
      </c>
      <c r="AY121">
        <v>1</v>
      </c>
      <c r="AZ121">
        <v>0</v>
      </c>
      <c r="BA121">
        <v>121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X121">
        <f>ROUND(Y121*Source!I36,9)</f>
        <v>0</v>
      </c>
      <c r="CY121">
        <f t="shared" si="90"/>
        <v>151569.78</v>
      </c>
      <c r="CZ121">
        <f t="shared" si="91"/>
        <v>15854.58</v>
      </c>
      <c r="DA121">
        <f t="shared" si="92"/>
        <v>9.56</v>
      </c>
      <c r="DB121">
        <f t="shared" si="93"/>
        <v>0</v>
      </c>
      <c r="DC121">
        <f t="shared" si="94"/>
        <v>0</v>
      </c>
      <c r="DD121" t="s">
        <v>3</v>
      </c>
      <c r="DE121" t="s">
        <v>3</v>
      </c>
      <c r="DF121">
        <f t="shared" si="95"/>
        <v>0</v>
      </c>
      <c r="DG121">
        <f t="shared" si="96"/>
        <v>0</v>
      </c>
      <c r="DH121">
        <f t="shared" si="97"/>
        <v>0</v>
      </c>
      <c r="DI121">
        <f t="shared" si="83"/>
        <v>0</v>
      </c>
      <c r="DJ121">
        <f t="shared" si="98"/>
        <v>0</v>
      </c>
      <c r="DK121">
        <v>0</v>
      </c>
      <c r="DL121" t="s">
        <v>3</v>
      </c>
      <c r="DM121">
        <v>0</v>
      </c>
      <c r="DN121" t="s">
        <v>3</v>
      </c>
      <c r="DO121">
        <v>0</v>
      </c>
    </row>
    <row r="122" spans="1:119" x14ac:dyDescent="0.2">
      <c r="A122">
        <f>ROW(Source!A36)</f>
        <v>36</v>
      </c>
      <c r="B122">
        <v>60075934</v>
      </c>
      <c r="C122">
        <v>60084727</v>
      </c>
      <c r="D122">
        <v>48172758</v>
      </c>
      <c r="E122">
        <v>1</v>
      </c>
      <c r="F122">
        <v>1</v>
      </c>
      <c r="G122">
        <v>1</v>
      </c>
      <c r="H122">
        <v>3</v>
      </c>
      <c r="I122" t="s">
        <v>769</v>
      </c>
      <c r="J122" t="s">
        <v>770</v>
      </c>
      <c r="K122" t="s">
        <v>771</v>
      </c>
      <c r="L122">
        <v>1348</v>
      </c>
      <c r="N122">
        <v>1009</v>
      </c>
      <c r="O122" t="s">
        <v>15</v>
      </c>
      <c r="P122" t="s">
        <v>15</v>
      </c>
      <c r="Q122">
        <v>1000</v>
      </c>
      <c r="W122">
        <v>0</v>
      </c>
      <c r="X122">
        <v>628974256</v>
      </c>
      <c r="Y122">
        <f t="shared" si="89"/>
        <v>0</v>
      </c>
      <c r="AA122">
        <v>73338.78</v>
      </c>
      <c r="AB122">
        <v>0</v>
      </c>
      <c r="AC122">
        <v>0</v>
      </c>
      <c r="AD122">
        <v>0</v>
      </c>
      <c r="AE122">
        <v>7671.42</v>
      </c>
      <c r="AF122">
        <v>0</v>
      </c>
      <c r="AG122">
        <v>0</v>
      </c>
      <c r="AH122">
        <v>0</v>
      </c>
      <c r="AI122">
        <v>9.56</v>
      </c>
      <c r="AJ122">
        <v>1</v>
      </c>
      <c r="AK122">
        <v>1</v>
      </c>
      <c r="AL122">
        <v>1</v>
      </c>
      <c r="AM122">
        <v>4</v>
      </c>
      <c r="AN122">
        <v>0</v>
      </c>
      <c r="AO122">
        <v>1</v>
      </c>
      <c r="AP122">
        <v>1</v>
      </c>
      <c r="AQ122">
        <v>0</v>
      </c>
      <c r="AR122">
        <v>0</v>
      </c>
      <c r="AS122" t="s">
        <v>3</v>
      </c>
      <c r="AT122">
        <v>1.0000000000000001E-5</v>
      </c>
      <c r="AU122" t="s">
        <v>18</v>
      </c>
      <c r="AV122">
        <v>0</v>
      </c>
      <c r="AW122">
        <v>2</v>
      </c>
      <c r="AX122">
        <v>60095193</v>
      </c>
      <c r="AY122">
        <v>1</v>
      </c>
      <c r="AZ122">
        <v>0</v>
      </c>
      <c r="BA122">
        <v>122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X122">
        <f>ROUND(Y122*Source!I36,9)</f>
        <v>0</v>
      </c>
      <c r="CY122">
        <f t="shared" si="90"/>
        <v>73338.78</v>
      </c>
      <c r="CZ122">
        <f t="shared" si="91"/>
        <v>7671.42</v>
      </c>
      <c r="DA122">
        <f t="shared" si="92"/>
        <v>9.56</v>
      </c>
      <c r="DB122">
        <f t="shared" si="93"/>
        <v>0</v>
      </c>
      <c r="DC122">
        <f t="shared" si="94"/>
        <v>0</v>
      </c>
      <c r="DD122" t="s">
        <v>3</v>
      </c>
      <c r="DE122" t="s">
        <v>3</v>
      </c>
      <c r="DF122">
        <f t="shared" si="95"/>
        <v>0</v>
      </c>
      <c r="DG122">
        <f t="shared" si="96"/>
        <v>0</v>
      </c>
      <c r="DH122">
        <f t="shared" si="97"/>
        <v>0</v>
      </c>
      <c r="DI122">
        <f t="shared" si="83"/>
        <v>0</v>
      </c>
      <c r="DJ122">
        <f t="shared" si="98"/>
        <v>0</v>
      </c>
      <c r="DK122">
        <v>0</v>
      </c>
      <c r="DL122" t="s">
        <v>3</v>
      </c>
      <c r="DM122">
        <v>0</v>
      </c>
      <c r="DN122" t="s">
        <v>3</v>
      </c>
      <c r="DO122">
        <v>0</v>
      </c>
    </row>
    <row r="123" spans="1:119" x14ac:dyDescent="0.2">
      <c r="A123">
        <f>ROW(Source!A36)</f>
        <v>36</v>
      </c>
      <c r="B123">
        <v>60075934</v>
      </c>
      <c r="C123">
        <v>60084727</v>
      </c>
      <c r="D123">
        <v>48173726</v>
      </c>
      <c r="E123">
        <v>1</v>
      </c>
      <c r="F123">
        <v>1</v>
      </c>
      <c r="G123">
        <v>1</v>
      </c>
      <c r="H123">
        <v>3</v>
      </c>
      <c r="I123" t="s">
        <v>772</v>
      </c>
      <c r="J123" t="s">
        <v>773</v>
      </c>
      <c r="K123" t="s">
        <v>774</v>
      </c>
      <c r="L123">
        <v>1348</v>
      </c>
      <c r="N123">
        <v>1009</v>
      </c>
      <c r="O123" t="s">
        <v>15</v>
      </c>
      <c r="P123" t="s">
        <v>15</v>
      </c>
      <c r="Q123">
        <v>1000</v>
      </c>
      <c r="W123">
        <v>0</v>
      </c>
      <c r="X123">
        <v>-1850711024</v>
      </c>
      <c r="Y123">
        <f t="shared" si="89"/>
        <v>0</v>
      </c>
      <c r="AA123">
        <v>293766.28000000003</v>
      </c>
      <c r="AB123">
        <v>0</v>
      </c>
      <c r="AC123">
        <v>0</v>
      </c>
      <c r="AD123">
        <v>0</v>
      </c>
      <c r="AE123">
        <v>30728.69</v>
      </c>
      <c r="AF123">
        <v>0</v>
      </c>
      <c r="AG123">
        <v>0</v>
      </c>
      <c r="AH123">
        <v>0</v>
      </c>
      <c r="AI123">
        <v>9.56</v>
      </c>
      <c r="AJ123">
        <v>1</v>
      </c>
      <c r="AK123">
        <v>1</v>
      </c>
      <c r="AL123">
        <v>1</v>
      </c>
      <c r="AM123">
        <v>4</v>
      </c>
      <c r="AN123">
        <v>0</v>
      </c>
      <c r="AO123">
        <v>1</v>
      </c>
      <c r="AP123">
        <v>1</v>
      </c>
      <c r="AQ123">
        <v>0</v>
      </c>
      <c r="AR123">
        <v>0</v>
      </c>
      <c r="AS123" t="s">
        <v>3</v>
      </c>
      <c r="AT123">
        <v>1E-4</v>
      </c>
      <c r="AU123" t="s">
        <v>18</v>
      </c>
      <c r="AV123">
        <v>0</v>
      </c>
      <c r="AW123">
        <v>2</v>
      </c>
      <c r="AX123">
        <v>60095194</v>
      </c>
      <c r="AY123">
        <v>1</v>
      </c>
      <c r="AZ123">
        <v>0</v>
      </c>
      <c r="BA123">
        <v>123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X123">
        <f>ROUND(Y123*Source!I36,9)</f>
        <v>0</v>
      </c>
      <c r="CY123">
        <f t="shared" si="90"/>
        <v>293766.28000000003</v>
      </c>
      <c r="CZ123">
        <f t="shared" si="91"/>
        <v>30728.69</v>
      </c>
      <c r="DA123">
        <f t="shared" si="92"/>
        <v>9.56</v>
      </c>
      <c r="DB123">
        <f t="shared" si="93"/>
        <v>0</v>
      </c>
      <c r="DC123">
        <f t="shared" si="94"/>
        <v>0</v>
      </c>
      <c r="DD123" t="s">
        <v>3</v>
      </c>
      <c r="DE123" t="s">
        <v>3</v>
      </c>
      <c r="DF123">
        <f t="shared" si="95"/>
        <v>0</v>
      </c>
      <c r="DG123">
        <f t="shared" si="96"/>
        <v>0</v>
      </c>
      <c r="DH123">
        <f t="shared" si="97"/>
        <v>0</v>
      </c>
      <c r="DI123">
        <f t="shared" si="83"/>
        <v>0</v>
      </c>
      <c r="DJ123">
        <f t="shared" si="98"/>
        <v>0</v>
      </c>
      <c r="DK123">
        <v>0</v>
      </c>
      <c r="DL123" t="s">
        <v>3</v>
      </c>
      <c r="DM123">
        <v>0</v>
      </c>
      <c r="DN123" t="s">
        <v>3</v>
      </c>
      <c r="DO123">
        <v>0</v>
      </c>
    </row>
    <row r="124" spans="1:119" x14ac:dyDescent="0.2">
      <c r="A124">
        <f>ROW(Source!A36)</f>
        <v>36</v>
      </c>
      <c r="B124">
        <v>60075934</v>
      </c>
      <c r="C124">
        <v>60084727</v>
      </c>
      <c r="D124">
        <v>48187448</v>
      </c>
      <c r="E124">
        <v>1</v>
      </c>
      <c r="F124">
        <v>1</v>
      </c>
      <c r="G124">
        <v>1</v>
      </c>
      <c r="H124">
        <v>3</v>
      </c>
      <c r="I124" t="s">
        <v>775</v>
      </c>
      <c r="J124" t="s">
        <v>776</v>
      </c>
      <c r="K124" t="s">
        <v>777</v>
      </c>
      <c r="L124">
        <v>1348</v>
      </c>
      <c r="N124">
        <v>1009</v>
      </c>
      <c r="O124" t="s">
        <v>15</v>
      </c>
      <c r="P124" t="s">
        <v>15</v>
      </c>
      <c r="Q124">
        <v>1000</v>
      </c>
      <c r="W124">
        <v>0</v>
      </c>
      <c r="X124">
        <v>192534767</v>
      </c>
      <c r="Y124">
        <f t="shared" si="89"/>
        <v>0</v>
      </c>
      <c r="AA124">
        <v>76878.17</v>
      </c>
      <c r="AB124">
        <v>0</v>
      </c>
      <c r="AC124">
        <v>0</v>
      </c>
      <c r="AD124">
        <v>0</v>
      </c>
      <c r="AE124">
        <v>8041.65</v>
      </c>
      <c r="AF124">
        <v>0</v>
      </c>
      <c r="AG124">
        <v>0</v>
      </c>
      <c r="AH124">
        <v>0</v>
      </c>
      <c r="AI124">
        <v>9.56</v>
      </c>
      <c r="AJ124">
        <v>1</v>
      </c>
      <c r="AK124">
        <v>1</v>
      </c>
      <c r="AL124">
        <v>1</v>
      </c>
      <c r="AM124">
        <v>4</v>
      </c>
      <c r="AN124">
        <v>0</v>
      </c>
      <c r="AO124">
        <v>1</v>
      </c>
      <c r="AP124">
        <v>1</v>
      </c>
      <c r="AQ124">
        <v>0</v>
      </c>
      <c r="AR124">
        <v>0</v>
      </c>
      <c r="AS124" t="s">
        <v>3</v>
      </c>
      <c r="AT124">
        <v>5.3999999999999999E-2</v>
      </c>
      <c r="AU124" t="s">
        <v>18</v>
      </c>
      <c r="AV124">
        <v>0</v>
      </c>
      <c r="AW124">
        <v>2</v>
      </c>
      <c r="AX124">
        <v>60095195</v>
      </c>
      <c r="AY124">
        <v>1</v>
      </c>
      <c r="AZ124">
        <v>0</v>
      </c>
      <c r="BA124">
        <v>124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X124">
        <f>ROUND(Y124*Source!I36,9)</f>
        <v>0</v>
      </c>
      <c r="CY124">
        <f t="shared" si="90"/>
        <v>76878.17</v>
      </c>
      <c r="CZ124">
        <f t="shared" si="91"/>
        <v>8041.65</v>
      </c>
      <c r="DA124">
        <f t="shared" si="92"/>
        <v>9.56</v>
      </c>
      <c r="DB124">
        <f t="shared" si="93"/>
        <v>0</v>
      </c>
      <c r="DC124">
        <f t="shared" si="94"/>
        <v>0</v>
      </c>
      <c r="DD124" t="s">
        <v>3</v>
      </c>
      <c r="DE124" t="s">
        <v>3</v>
      </c>
      <c r="DF124">
        <f t="shared" si="95"/>
        <v>0</v>
      </c>
      <c r="DG124">
        <f t="shared" si="96"/>
        <v>0</v>
      </c>
      <c r="DH124">
        <f t="shared" si="97"/>
        <v>0</v>
      </c>
      <c r="DI124">
        <f t="shared" si="83"/>
        <v>0</v>
      </c>
      <c r="DJ124">
        <f t="shared" si="98"/>
        <v>0</v>
      </c>
      <c r="DK124">
        <v>0</v>
      </c>
      <c r="DL124" t="s">
        <v>3</v>
      </c>
      <c r="DM124">
        <v>0</v>
      </c>
      <c r="DN124" t="s">
        <v>3</v>
      </c>
      <c r="DO124">
        <v>0</v>
      </c>
    </row>
    <row r="125" spans="1:119" x14ac:dyDescent="0.2">
      <c r="A125">
        <f>ROW(Source!A36)</f>
        <v>36</v>
      </c>
      <c r="B125">
        <v>60075934</v>
      </c>
      <c r="C125">
        <v>60084727</v>
      </c>
      <c r="D125">
        <v>48165719</v>
      </c>
      <c r="E125">
        <v>21</v>
      </c>
      <c r="F125">
        <v>1</v>
      </c>
      <c r="G125">
        <v>1</v>
      </c>
      <c r="H125">
        <v>3</v>
      </c>
      <c r="I125" t="s">
        <v>778</v>
      </c>
      <c r="J125" t="s">
        <v>3</v>
      </c>
      <c r="K125" t="s">
        <v>779</v>
      </c>
      <c r="L125">
        <v>1348</v>
      </c>
      <c r="N125">
        <v>1009</v>
      </c>
      <c r="O125" t="s">
        <v>15</v>
      </c>
      <c r="P125" t="s">
        <v>15</v>
      </c>
      <c r="Q125">
        <v>1000</v>
      </c>
      <c r="W125">
        <v>0</v>
      </c>
      <c r="X125">
        <v>748648226</v>
      </c>
      <c r="Y125">
        <f t="shared" si="89"/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9.56</v>
      </c>
      <c r="AJ125">
        <v>1</v>
      </c>
      <c r="AK125">
        <v>1</v>
      </c>
      <c r="AL125">
        <v>1</v>
      </c>
      <c r="AM125">
        <v>4</v>
      </c>
      <c r="AN125">
        <v>0</v>
      </c>
      <c r="AO125">
        <v>0</v>
      </c>
      <c r="AP125">
        <v>1</v>
      </c>
      <c r="AQ125">
        <v>0</v>
      </c>
      <c r="AR125">
        <v>0</v>
      </c>
      <c r="AS125" t="s">
        <v>3</v>
      </c>
      <c r="AT125">
        <v>1</v>
      </c>
      <c r="AU125" t="s">
        <v>18</v>
      </c>
      <c r="AV125">
        <v>0</v>
      </c>
      <c r="AW125">
        <v>2</v>
      </c>
      <c r="AX125">
        <v>60095196</v>
      </c>
      <c r="AY125">
        <v>1</v>
      </c>
      <c r="AZ125">
        <v>0</v>
      </c>
      <c r="BA125">
        <v>125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X125">
        <f>ROUND(Y125*Source!I36,9)</f>
        <v>0</v>
      </c>
      <c r="CY125">
        <f t="shared" si="90"/>
        <v>0</v>
      </c>
      <c r="CZ125">
        <f t="shared" si="91"/>
        <v>0</v>
      </c>
      <c r="DA125">
        <f t="shared" si="92"/>
        <v>9.56</v>
      </c>
      <c r="DB125">
        <f t="shared" si="93"/>
        <v>0</v>
      </c>
      <c r="DC125">
        <f t="shared" si="94"/>
        <v>0</v>
      </c>
      <c r="DD125" t="s">
        <v>3</v>
      </c>
      <c r="DE125" t="s">
        <v>3</v>
      </c>
      <c r="DF125">
        <f t="shared" si="95"/>
        <v>0</v>
      </c>
      <c r="DG125">
        <f t="shared" si="96"/>
        <v>0</v>
      </c>
      <c r="DH125">
        <f t="shared" si="97"/>
        <v>0</v>
      </c>
      <c r="DI125">
        <f t="shared" si="83"/>
        <v>0</v>
      </c>
      <c r="DJ125">
        <f t="shared" si="98"/>
        <v>0</v>
      </c>
      <c r="DK125">
        <v>0</v>
      </c>
      <c r="DL125" t="s">
        <v>3</v>
      </c>
      <c r="DM125">
        <v>0</v>
      </c>
      <c r="DN125" t="s">
        <v>3</v>
      </c>
      <c r="DO125">
        <v>0</v>
      </c>
    </row>
    <row r="126" spans="1:119" x14ac:dyDescent="0.2">
      <c r="A126">
        <f>ROW(Source!A36)</f>
        <v>36</v>
      </c>
      <c r="B126">
        <v>60075934</v>
      </c>
      <c r="C126">
        <v>60084727</v>
      </c>
      <c r="D126">
        <v>48189470</v>
      </c>
      <c r="E126">
        <v>1</v>
      </c>
      <c r="F126">
        <v>1</v>
      </c>
      <c r="G126">
        <v>1</v>
      </c>
      <c r="H126">
        <v>3</v>
      </c>
      <c r="I126" t="s">
        <v>780</v>
      </c>
      <c r="J126" t="s">
        <v>781</v>
      </c>
      <c r="K126" t="s">
        <v>782</v>
      </c>
      <c r="L126">
        <v>1302</v>
      </c>
      <c r="N126">
        <v>1003</v>
      </c>
      <c r="O126" t="s">
        <v>783</v>
      </c>
      <c r="P126" t="s">
        <v>783</v>
      </c>
      <c r="Q126">
        <v>10</v>
      </c>
      <c r="W126">
        <v>0</v>
      </c>
      <c r="X126">
        <v>4483628</v>
      </c>
      <c r="Y126">
        <f t="shared" si="89"/>
        <v>0</v>
      </c>
      <c r="AA126">
        <v>616.33000000000004</v>
      </c>
      <c r="AB126">
        <v>0</v>
      </c>
      <c r="AC126">
        <v>0</v>
      </c>
      <c r="AD126">
        <v>0</v>
      </c>
      <c r="AE126">
        <v>64.47</v>
      </c>
      <c r="AF126">
        <v>0</v>
      </c>
      <c r="AG126">
        <v>0</v>
      </c>
      <c r="AH126">
        <v>0</v>
      </c>
      <c r="AI126">
        <v>9.56</v>
      </c>
      <c r="AJ126">
        <v>1</v>
      </c>
      <c r="AK126">
        <v>1</v>
      </c>
      <c r="AL126">
        <v>1</v>
      </c>
      <c r="AM126">
        <v>4</v>
      </c>
      <c r="AN126">
        <v>0</v>
      </c>
      <c r="AO126">
        <v>1</v>
      </c>
      <c r="AP126">
        <v>1</v>
      </c>
      <c r="AQ126">
        <v>0</v>
      </c>
      <c r="AR126">
        <v>0</v>
      </c>
      <c r="AS126" t="s">
        <v>3</v>
      </c>
      <c r="AT126">
        <v>1.8700000000000001E-2</v>
      </c>
      <c r="AU126" t="s">
        <v>18</v>
      </c>
      <c r="AV126">
        <v>0</v>
      </c>
      <c r="AW126">
        <v>2</v>
      </c>
      <c r="AX126">
        <v>60095197</v>
      </c>
      <c r="AY126">
        <v>1</v>
      </c>
      <c r="AZ126">
        <v>0</v>
      </c>
      <c r="BA126">
        <v>126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X126">
        <f>ROUND(Y126*Source!I36,9)</f>
        <v>0</v>
      </c>
      <c r="CY126">
        <f t="shared" si="90"/>
        <v>616.33000000000004</v>
      </c>
      <c r="CZ126">
        <f t="shared" si="91"/>
        <v>64.47</v>
      </c>
      <c r="DA126">
        <f t="shared" si="92"/>
        <v>9.56</v>
      </c>
      <c r="DB126">
        <f t="shared" si="93"/>
        <v>0</v>
      </c>
      <c r="DC126">
        <f t="shared" si="94"/>
        <v>0</v>
      </c>
      <c r="DD126" t="s">
        <v>3</v>
      </c>
      <c r="DE126" t="s">
        <v>3</v>
      </c>
      <c r="DF126">
        <f t="shared" si="95"/>
        <v>0</v>
      </c>
      <c r="DG126">
        <f t="shared" si="96"/>
        <v>0</v>
      </c>
      <c r="DH126">
        <f t="shared" si="97"/>
        <v>0</v>
      </c>
      <c r="DI126">
        <f t="shared" si="83"/>
        <v>0</v>
      </c>
      <c r="DJ126">
        <f t="shared" si="98"/>
        <v>0</v>
      </c>
      <c r="DK126">
        <v>0</v>
      </c>
      <c r="DL126" t="s">
        <v>3</v>
      </c>
      <c r="DM126">
        <v>0</v>
      </c>
      <c r="DN126" t="s">
        <v>3</v>
      </c>
      <c r="DO126">
        <v>0</v>
      </c>
    </row>
    <row r="127" spans="1:119" x14ac:dyDescent="0.2">
      <c r="A127">
        <f>ROW(Source!A36)</f>
        <v>36</v>
      </c>
      <c r="B127">
        <v>60075934</v>
      </c>
      <c r="C127">
        <v>60084727</v>
      </c>
      <c r="D127">
        <v>48189825</v>
      </c>
      <c r="E127">
        <v>1</v>
      </c>
      <c r="F127">
        <v>1</v>
      </c>
      <c r="G127">
        <v>1</v>
      </c>
      <c r="H127">
        <v>3</v>
      </c>
      <c r="I127" t="s">
        <v>784</v>
      </c>
      <c r="J127" t="s">
        <v>785</v>
      </c>
      <c r="K127" t="s">
        <v>786</v>
      </c>
      <c r="L127">
        <v>1348</v>
      </c>
      <c r="N127">
        <v>1009</v>
      </c>
      <c r="O127" t="s">
        <v>15</v>
      </c>
      <c r="P127" t="s">
        <v>15</v>
      </c>
      <c r="Q127">
        <v>1000</v>
      </c>
      <c r="W127">
        <v>0</v>
      </c>
      <c r="X127">
        <v>-936363311</v>
      </c>
      <c r="Y127">
        <f t="shared" si="89"/>
        <v>0</v>
      </c>
      <c r="AA127">
        <v>45420.71</v>
      </c>
      <c r="AB127">
        <v>0</v>
      </c>
      <c r="AC127">
        <v>0</v>
      </c>
      <c r="AD127">
        <v>0</v>
      </c>
      <c r="AE127">
        <v>4751.12</v>
      </c>
      <c r="AF127">
        <v>0</v>
      </c>
      <c r="AG127">
        <v>0</v>
      </c>
      <c r="AH127">
        <v>0</v>
      </c>
      <c r="AI127">
        <v>9.56</v>
      </c>
      <c r="AJ127">
        <v>1</v>
      </c>
      <c r="AK127">
        <v>1</v>
      </c>
      <c r="AL127">
        <v>1</v>
      </c>
      <c r="AM127">
        <v>4</v>
      </c>
      <c r="AN127">
        <v>0</v>
      </c>
      <c r="AO127">
        <v>1</v>
      </c>
      <c r="AP127">
        <v>1</v>
      </c>
      <c r="AQ127">
        <v>0</v>
      </c>
      <c r="AR127">
        <v>0</v>
      </c>
      <c r="AS127" t="s">
        <v>3</v>
      </c>
      <c r="AT127">
        <v>3.0000000000000001E-5</v>
      </c>
      <c r="AU127" t="s">
        <v>18</v>
      </c>
      <c r="AV127">
        <v>0</v>
      </c>
      <c r="AW127">
        <v>2</v>
      </c>
      <c r="AX127">
        <v>60095198</v>
      </c>
      <c r="AY127">
        <v>1</v>
      </c>
      <c r="AZ127">
        <v>0</v>
      </c>
      <c r="BA127">
        <v>127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X127">
        <f>ROUND(Y127*Source!I36,9)</f>
        <v>0</v>
      </c>
      <c r="CY127">
        <f t="shared" si="90"/>
        <v>45420.71</v>
      </c>
      <c r="CZ127">
        <f t="shared" si="91"/>
        <v>4751.12</v>
      </c>
      <c r="DA127">
        <f t="shared" si="92"/>
        <v>9.56</v>
      </c>
      <c r="DB127">
        <f t="shared" si="93"/>
        <v>0</v>
      </c>
      <c r="DC127">
        <f t="shared" si="94"/>
        <v>0</v>
      </c>
      <c r="DD127" t="s">
        <v>3</v>
      </c>
      <c r="DE127" t="s">
        <v>3</v>
      </c>
      <c r="DF127">
        <f t="shared" si="95"/>
        <v>0</v>
      </c>
      <c r="DG127">
        <f t="shared" si="96"/>
        <v>0</v>
      </c>
      <c r="DH127">
        <f t="shared" si="97"/>
        <v>0</v>
      </c>
      <c r="DI127">
        <f t="shared" si="83"/>
        <v>0</v>
      </c>
      <c r="DJ127">
        <f t="shared" si="98"/>
        <v>0</v>
      </c>
      <c r="DK127">
        <v>0</v>
      </c>
      <c r="DL127" t="s">
        <v>3</v>
      </c>
      <c r="DM127">
        <v>0</v>
      </c>
      <c r="DN127" t="s">
        <v>3</v>
      </c>
      <c r="DO127">
        <v>0</v>
      </c>
    </row>
    <row r="128" spans="1:119" x14ac:dyDescent="0.2">
      <c r="A128">
        <f>ROW(Source!A36)</f>
        <v>36</v>
      </c>
      <c r="B128">
        <v>60075934</v>
      </c>
      <c r="C128">
        <v>60084727</v>
      </c>
      <c r="D128">
        <v>48190549</v>
      </c>
      <c r="E128">
        <v>1</v>
      </c>
      <c r="F128">
        <v>1</v>
      </c>
      <c r="G128">
        <v>1</v>
      </c>
      <c r="H128">
        <v>3</v>
      </c>
      <c r="I128" t="s">
        <v>787</v>
      </c>
      <c r="J128" t="s">
        <v>788</v>
      </c>
      <c r="K128" t="s">
        <v>789</v>
      </c>
      <c r="L128">
        <v>1348</v>
      </c>
      <c r="N128">
        <v>1009</v>
      </c>
      <c r="O128" t="s">
        <v>15</v>
      </c>
      <c r="P128" t="s">
        <v>15</v>
      </c>
      <c r="Q128">
        <v>1000</v>
      </c>
      <c r="W128">
        <v>0</v>
      </c>
      <c r="X128">
        <v>1261042718</v>
      </c>
      <c r="Y128">
        <f t="shared" si="89"/>
        <v>0</v>
      </c>
      <c r="AA128">
        <v>59717.11</v>
      </c>
      <c r="AB128">
        <v>0</v>
      </c>
      <c r="AC128">
        <v>0</v>
      </c>
      <c r="AD128">
        <v>0</v>
      </c>
      <c r="AE128">
        <v>6246.56</v>
      </c>
      <c r="AF128">
        <v>0</v>
      </c>
      <c r="AG128">
        <v>0</v>
      </c>
      <c r="AH128">
        <v>0</v>
      </c>
      <c r="AI128">
        <v>9.56</v>
      </c>
      <c r="AJ128">
        <v>1</v>
      </c>
      <c r="AK128">
        <v>1</v>
      </c>
      <c r="AL128">
        <v>1</v>
      </c>
      <c r="AM128">
        <v>4</v>
      </c>
      <c r="AN128">
        <v>0</v>
      </c>
      <c r="AO128">
        <v>1</v>
      </c>
      <c r="AP128">
        <v>1</v>
      </c>
      <c r="AQ128">
        <v>0</v>
      </c>
      <c r="AR128">
        <v>0</v>
      </c>
      <c r="AS128" t="s">
        <v>3</v>
      </c>
      <c r="AT128">
        <v>1.9400000000000001E-3</v>
      </c>
      <c r="AU128" t="s">
        <v>18</v>
      </c>
      <c r="AV128">
        <v>0</v>
      </c>
      <c r="AW128">
        <v>2</v>
      </c>
      <c r="AX128">
        <v>60095199</v>
      </c>
      <c r="AY128">
        <v>1</v>
      </c>
      <c r="AZ128">
        <v>0</v>
      </c>
      <c r="BA128">
        <v>128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X128">
        <f>ROUND(Y128*Source!I36,9)</f>
        <v>0</v>
      </c>
      <c r="CY128">
        <f t="shared" si="90"/>
        <v>59717.11</v>
      </c>
      <c r="CZ128">
        <f t="shared" si="91"/>
        <v>6246.56</v>
      </c>
      <c r="DA128">
        <f t="shared" si="92"/>
        <v>9.56</v>
      </c>
      <c r="DB128">
        <f t="shared" si="93"/>
        <v>0</v>
      </c>
      <c r="DC128">
        <f t="shared" si="94"/>
        <v>0</v>
      </c>
      <c r="DD128" t="s">
        <v>3</v>
      </c>
      <c r="DE128" t="s">
        <v>3</v>
      </c>
      <c r="DF128">
        <f t="shared" si="95"/>
        <v>0</v>
      </c>
      <c r="DG128">
        <f t="shared" si="96"/>
        <v>0</v>
      </c>
      <c r="DH128">
        <f t="shared" si="97"/>
        <v>0</v>
      </c>
      <c r="DI128">
        <f t="shared" si="83"/>
        <v>0</v>
      </c>
      <c r="DJ128">
        <f t="shared" si="98"/>
        <v>0</v>
      </c>
      <c r="DK128">
        <v>0</v>
      </c>
      <c r="DL128" t="s">
        <v>3</v>
      </c>
      <c r="DM128">
        <v>0</v>
      </c>
      <c r="DN128" t="s">
        <v>3</v>
      </c>
      <c r="DO128">
        <v>0</v>
      </c>
    </row>
    <row r="129" spans="1:119" x14ac:dyDescent="0.2">
      <c r="A129">
        <f>ROW(Source!A36)</f>
        <v>36</v>
      </c>
      <c r="B129">
        <v>60075934</v>
      </c>
      <c r="C129">
        <v>60084727</v>
      </c>
      <c r="D129">
        <v>48194381</v>
      </c>
      <c r="E129">
        <v>1</v>
      </c>
      <c r="F129">
        <v>1</v>
      </c>
      <c r="G129">
        <v>1</v>
      </c>
      <c r="H129">
        <v>3</v>
      </c>
      <c r="I129" t="s">
        <v>790</v>
      </c>
      <c r="J129" t="s">
        <v>791</v>
      </c>
      <c r="K129" t="s">
        <v>792</v>
      </c>
      <c r="L129">
        <v>1339</v>
      </c>
      <c r="N129">
        <v>1007</v>
      </c>
      <c r="O129" t="s">
        <v>91</v>
      </c>
      <c r="P129" t="s">
        <v>91</v>
      </c>
      <c r="Q129">
        <v>1</v>
      </c>
      <c r="W129">
        <v>0</v>
      </c>
      <c r="X129">
        <v>-128313133</v>
      </c>
      <c r="Y129">
        <f t="shared" si="89"/>
        <v>0</v>
      </c>
      <c r="AA129">
        <v>17141.560000000001</v>
      </c>
      <c r="AB129">
        <v>0</v>
      </c>
      <c r="AC129">
        <v>0</v>
      </c>
      <c r="AD129">
        <v>0</v>
      </c>
      <c r="AE129">
        <v>1793.05</v>
      </c>
      <c r="AF129">
        <v>0</v>
      </c>
      <c r="AG129">
        <v>0</v>
      </c>
      <c r="AH129">
        <v>0</v>
      </c>
      <c r="AI129">
        <v>9.56</v>
      </c>
      <c r="AJ129">
        <v>1</v>
      </c>
      <c r="AK129">
        <v>1</v>
      </c>
      <c r="AL129">
        <v>1</v>
      </c>
      <c r="AM129">
        <v>4</v>
      </c>
      <c r="AN129">
        <v>0</v>
      </c>
      <c r="AO129">
        <v>1</v>
      </c>
      <c r="AP129">
        <v>1</v>
      </c>
      <c r="AQ129">
        <v>0</v>
      </c>
      <c r="AR129">
        <v>0</v>
      </c>
      <c r="AS129" t="s">
        <v>3</v>
      </c>
      <c r="AT129">
        <v>6.9999999999999999E-4</v>
      </c>
      <c r="AU129" t="s">
        <v>18</v>
      </c>
      <c r="AV129">
        <v>0</v>
      </c>
      <c r="AW129">
        <v>2</v>
      </c>
      <c r="AX129">
        <v>60095200</v>
      </c>
      <c r="AY129">
        <v>1</v>
      </c>
      <c r="AZ129">
        <v>0</v>
      </c>
      <c r="BA129">
        <v>129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X129">
        <f>ROUND(Y129*Source!I36,9)</f>
        <v>0</v>
      </c>
      <c r="CY129">
        <f t="shared" si="90"/>
        <v>17141.560000000001</v>
      </c>
      <c r="CZ129">
        <f t="shared" si="91"/>
        <v>1793.05</v>
      </c>
      <c r="DA129">
        <f t="shared" si="92"/>
        <v>9.56</v>
      </c>
      <c r="DB129">
        <f t="shared" si="93"/>
        <v>0</v>
      </c>
      <c r="DC129">
        <f t="shared" si="94"/>
        <v>0</v>
      </c>
      <c r="DD129" t="s">
        <v>3</v>
      </c>
      <c r="DE129" t="s">
        <v>3</v>
      </c>
      <c r="DF129">
        <f t="shared" si="95"/>
        <v>0</v>
      </c>
      <c r="DG129">
        <f t="shared" si="96"/>
        <v>0</v>
      </c>
      <c r="DH129">
        <f t="shared" si="97"/>
        <v>0</v>
      </c>
      <c r="DI129">
        <f t="shared" si="83"/>
        <v>0</v>
      </c>
      <c r="DJ129">
        <f t="shared" si="98"/>
        <v>0</v>
      </c>
      <c r="DK129">
        <v>0</v>
      </c>
      <c r="DL129" t="s">
        <v>3</v>
      </c>
      <c r="DM129">
        <v>0</v>
      </c>
      <c r="DN129" t="s">
        <v>3</v>
      </c>
      <c r="DO129">
        <v>0</v>
      </c>
    </row>
    <row r="130" spans="1:119" x14ac:dyDescent="0.2">
      <c r="A130">
        <f>ROW(Source!A36)</f>
        <v>36</v>
      </c>
      <c r="B130">
        <v>60075934</v>
      </c>
      <c r="C130">
        <v>60084727</v>
      </c>
      <c r="D130">
        <v>48201639</v>
      </c>
      <c r="E130">
        <v>1</v>
      </c>
      <c r="F130">
        <v>1</v>
      </c>
      <c r="G130">
        <v>1</v>
      </c>
      <c r="H130">
        <v>3</v>
      </c>
      <c r="I130" t="s">
        <v>793</v>
      </c>
      <c r="J130" t="s">
        <v>794</v>
      </c>
      <c r="K130" t="s">
        <v>795</v>
      </c>
      <c r="L130">
        <v>1348</v>
      </c>
      <c r="N130">
        <v>1009</v>
      </c>
      <c r="O130" t="s">
        <v>15</v>
      </c>
      <c r="P130" t="s">
        <v>15</v>
      </c>
      <c r="Q130">
        <v>1000</v>
      </c>
      <c r="W130">
        <v>0</v>
      </c>
      <c r="X130">
        <v>1741082987</v>
      </c>
      <c r="Y130">
        <f t="shared" si="89"/>
        <v>0</v>
      </c>
      <c r="AA130">
        <v>120081.73</v>
      </c>
      <c r="AB130">
        <v>0</v>
      </c>
      <c r="AC130">
        <v>0</v>
      </c>
      <c r="AD130">
        <v>0</v>
      </c>
      <c r="AE130">
        <v>12560.85</v>
      </c>
      <c r="AF130">
        <v>0</v>
      </c>
      <c r="AG130">
        <v>0</v>
      </c>
      <c r="AH130">
        <v>0</v>
      </c>
      <c r="AI130">
        <v>9.56</v>
      </c>
      <c r="AJ130">
        <v>1</v>
      </c>
      <c r="AK130">
        <v>1</v>
      </c>
      <c r="AL130">
        <v>1</v>
      </c>
      <c r="AM130">
        <v>4</v>
      </c>
      <c r="AN130">
        <v>0</v>
      </c>
      <c r="AO130">
        <v>1</v>
      </c>
      <c r="AP130">
        <v>1</v>
      </c>
      <c r="AQ130">
        <v>0</v>
      </c>
      <c r="AR130">
        <v>0</v>
      </c>
      <c r="AS130" t="s">
        <v>3</v>
      </c>
      <c r="AT130">
        <v>3.1E-4</v>
      </c>
      <c r="AU130" t="s">
        <v>18</v>
      </c>
      <c r="AV130">
        <v>0</v>
      </c>
      <c r="AW130">
        <v>2</v>
      </c>
      <c r="AX130">
        <v>60095201</v>
      </c>
      <c r="AY130">
        <v>1</v>
      </c>
      <c r="AZ130">
        <v>0</v>
      </c>
      <c r="BA130">
        <v>130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X130">
        <f>ROUND(Y130*Source!I36,9)</f>
        <v>0</v>
      </c>
      <c r="CY130">
        <f t="shared" si="90"/>
        <v>120081.73</v>
      </c>
      <c r="CZ130">
        <f t="shared" si="91"/>
        <v>12560.85</v>
      </c>
      <c r="DA130">
        <f t="shared" si="92"/>
        <v>9.56</v>
      </c>
      <c r="DB130">
        <f t="shared" si="93"/>
        <v>0</v>
      </c>
      <c r="DC130">
        <f t="shared" si="94"/>
        <v>0</v>
      </c>
      <c r="DD130" t="s">
        <v>3</v>
      </c>
      <c r="DE130" t="s">
        <v>3</v>
      </c>
      <c r="DF130">
        <f t="shared" si="95"/>
        <v>0</v>
      </c>
      <c r="DG130">
        <f t="shared" si="96"/>
        <v>0</v>
      </c>
      <c r="DH130">
        <f t="shared" si="97"/>
        <v>0</v>
      </c>
      <c r="DI130">
        <f t="shared" si="83"/>
        <v>0</v>
      </c>
      <c r="DJ130">
        <f t="shared" si="98"/>
        <v>0</v>
      </c>
      <c r="DK130">
        <v>0</v>
      </c>
      <c r="DL130" t="s">
        <v>3</v>
      </c>
      <c r="DM130">
        <v>0</v>
      </c>
      <c r="DN130" t="s">
        <v>3</v>
      </c>
      <c r="DO130">
        <v>0</v>
      </c>
    </row>
    <row r="131" spans="1:119" x14ac:dyDescent="0.2">
      <c r="A131">
        <f>ROW(Source!A36)</f>
        <v>36</v>
      </c>
      <c r="B131">
        <v>60075934</v>
      </c>
      <c r="C131">
        <v>60084727</v>
      </c>
      <c r="D131">
        <v>48202807</v>
      </c>
      <c r="E131">
        <v>1</v>
      </c>
      <c r="F131">
        <v>1</v>
      </c>
      <c r="G131">
        <v>1</v>
      </c>
      <c r="H131">
        <v>3</v>
      </c>
      <c r="I131" t="s">
        <v>796</v>
      </c>
      <c r="J131" t="s">
        <v>797</v>
      </c>
      <c r="K131" t="s">
        <v>798</v>
      </c>
      <c r="L131">
        <v>1348</v>
      </c>
      <c r="N131">
        <v>1009</v>
      </c>
      <c r="O131" t="s">
        <v>15</v>
      </c>
      <c r="P131" t="s">
        <v>15</v>
      </c>
      <c r="Q131">
        <v>1000</v>
      </c>
      <c r="W131">
        <v>0</v>
      </c>
      <c r="X131">
        <v>-296986458</v>
      </c>
      <c r="Y131">
        <f t="shared" si="89"/>
        <v>0</v>
      </c>
      <c r="AA131">
        <v>106588.55</v>
      </c>
      <c r="AB131">
        <v>0</v>
      </c>
      <c r="AC131">
        <v>0</v>
      </c>
      <c r="AD131">
        <v>0</v>
      </c>
      <c r="AE131">
        <v>11149.43</v>
      </c>
      <c r="AF131">
        <v>0</v>
      </c>
      <c r="AG131">
        <v>0</v>
      </c>
      <c r="AH131">
        <v>0</v>
      </c>
      <c r="AI131">
        <v>9.56</v>
      </c>
      <c r="AJ131">
        <v>1</v>
      </c>
      <c r="AK131">
        <v>1</v>
      </c>
      <c r="AL131">
        <v>1</v>
      </c>
      <c r="AM131">
        <v>4</v>
      </c>
      <c r="AN131">
        <v>0</v>
      </c>
      <c r="AO131">
        <v>1</v>
      </c>
      <c r="AP131">
        <v>1</v>
      </c>
      <c r="AQ131">
        <v>0</v>
      </c>
      <c r="AR131">
        <v>0</v>
      </c>
      <c r="AS131" t="s">
        <v>3</v>
      </c>
      <c r="AT131">
        <v>5.9999999999999995E-4</v>
      </c>
      <c r="AU131" t="s">
        <v>18</v>
      </c>
      <c r="AV131">
        <v>0</v>
      </c>
      <c r="AW131">
        <v>2</v>
      </c>
      <c r="AX131">
        <v>60095202</v>
      </c>
      <c r="AY131">
        <v>1</v>
      </c>
      <c r="AZ131">
        <v>0</v>
      </c>
      <c r="BA131">
        <v>131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X131">
        <f>ROUND(Y131*Source!I36,9)</f>
        <v>0</v>
      </c>
      <c r="CY131">
        <f t="shared" si="90"/>
        <v>106588.55</v>
      </c>
      <c r="CZ131">
        <f t="shared" si="91"/>
        <v>11149.43</v>
      </c>
      <c r="DA131">
        <f t="shared" si="92"/>
        <v>9.56</v>
      </c>
      <c r="DB131">
        <f t="shared" si="93"/>
        <v>0</v>
      </c>
      <c r="DC131">
        <f t="shared" si="94"/>
        <v>0</v>
      </c>
      <c r="DD131" t="s">
        <v>3</v>
      </c>
      <c r="DE131" t="s">
        <v>3</v>
      </c>
      <c r="DF131">
        <f t="shared" si="95"/>
        <v>0</v>
      </c>
      <c r="DG131">
        <f t="shared" si="96"/>
        <v>0</v>
      </c>
      <c r="DH131">
        <f t="shared" si="97"/>
        <v>0</v>
      </c>
      <c r="DI131">
        <f t="shared" si="83"/>
        <v>0</v>
      </c>
      <c r="DJ131">
        <f t="shared" si="98"/>
        <v>0</v>
      </c>
      <c r="DK131">
        <v>0</v>
      </c>
      <c r="DL131" t="s">
        <v>3</v>
      </c>
      <c r="DM131">
        <v>0</v>
      </c>
      <c r="DN131" t="s">
        <v>3</v>
      </c>
      <c r="DO131">
        <v>0</v>
      </c>
    </row>
    <row r="132" spans="1:119" x14ac:dyDescent="0.2">
      <c r="A132">
        <f>ROW(Source!A37)</f>
        <v>37</v>
      </c>
      <c r="B132">
        <v>60075934</v>
      </c>
      <c r="C132">
        <v>60085202</v>
      </c>
      <c r="D132">
        <v>22413592</v>
      </c>
      <c r="E132">
        <v>1</v>
      </c>
      <c r="F132">
        <v>1</v>
      </c>
      <c r="G132">
        <v>1</v>
      </c>
      <c r="H132">
        <v>1</v>
      </c>
      <c r="I132" t="s">
        <v>860</v>
      </c>
      <c r="J132" t="s">
        <v>3</v>
      </c>
      <c r="K132" t="s">
        <v>861</v>
      </c>
      <c r="L132">
        <v>1369</v>
      </c>
      <c r="N132">
        <v>1013</v>
      </c>
      <c r="O132" t="s">
        <v>862</v>
      </c>
      <c r="P132" t="s">
        <v>862</v>
      </c>
      <c r="Q132">
        <v>1</v>
      </c>
      <c r="W132">
        <v>0</v>
      </c>
      <c r="X132">
        <v>691427847</v>
      </c>
      <c r="Y132">
        <f>(AT132*0.3*1.25)</f>
        <v>3.9824999999999995</v>
      </c>
      <c r="AA132">
        <v>0</v>
      </c>
      <c r="AB132">
        <v>0</v>
      </c>
      <c r="AC132">
        <v>0</v>
      </c>
      <c r="AD132">
        <v>576.26</v>
      </c>
      <c r="AE132">
        <v>0</v>
      </c>
      <c r="AF132">
        <v>0</v>
      </c>
      <c r="AG132">
        <v>0</v>
      </c>
      <c r="AH132">
        <v>11.77</v>
      </c>
      <c r="AI132">
        <v>1</v>
      </c>
      <c r="AJ132">
        <v>1</v>
      </c>
      <c r="AK132">
        <v>1</v>
      </c>
      <c r="AL132">
        <v>48.96</v>
      </c>
      <c r="AM132">
        <v>4</v>
      </c>
      <c r="AN132">
        <v>0</v>
      </c>
      <c r="AO132">
        <v>0</v>
      </c>
      <c r="AP132">
        <v>1</v>
      </c>
      <c r="AQ132">
        <v>1</v>
      </c>
      <c r="AR132">
        <v>0</v>
      </c>
      <c r="AS132" t="s">
        <v>3</v>
      </c>
      <c r="AT132">
        <v>10.62</v>
      </c>
      <c r="AU132" t="s">
        <v>83</v>
      </c>
      <c r="AV132">
        <v>1</v>
      </c>
      <c r="AW132">
        <v>2</v>
      </c>
      <c r="AX132">
        <v>60095175</v>
      </c>
      <c r="AY132">
        <v>1</v>
      </c>
      <c r="AZ132">
        <v>0</v>
      </c>
      <c r="BA132">
        <v>132</v>
      </c>
      <c r="BB132">
        <v>1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124.99739999999998</v>
      </c>
      <c r="BN132">
        <v>10.62</v>
      </c>
      <c r="BO132">
        <v>0</v>
      </c>
      <c r="BP132">
        <v>1</v>
      </c>
      <c r="BQ132">
        <v>0</v>
      </c>
      <c r="BR132">
        <v>0</v>
      </c>
      <c r="BS132">
        <v>0</v>
      </c>
      <c r="BT132">
        <v>46.874024999999989</v>
      </c>
      <c r="BU132">
        <v>3.9824999999999995</v>
      </c>
      <c r="BV132">
        <v>0</v>
      </c>
      <c r="BW132">
        <v>1</v>
      </c>
      <c r="CX132">
        <f>ROUND(Y132*Source!I37,9)</f>
        <v>23.895</v>
      </c>
      <c r="CY132">
        <f>AD132</f>
        <v>576.26</v>
      </c>
      <c r="CZ132">
        <f>AH132</f>
        <v>11.77</v>
      </c>
      <c r="DA132">
        <f>AL132</f>
        <v>48.96</v>
      </c>
      <c r="DB132">
        <f>ROUND(((ROUND(AT132*CZ132,2)*0.3*1.25)*0.8),2)</f>
        <v>37.5</v>
      </c>
      <c r="DC132">
        <f>ROUND((ROUND(AT132*AG132,2)*0.3*1.25),2)</f>
        <v>0</v>
      </c>
      <c r="DD132" t="s">
        <v>863</v>
      </c>
      <c r="DE132" t="s">
        <v>3</v>
      </c>
      <c r="DF132">
        <f>ROUND((ROUND(AE132,2)*0.8)*CX132,2)</f>
        <v>0</v>
      </c>
      <c r="DG132">
        <f>ROUND((ROUND(AF132,2)*0.8)*CX132,2)</f>
        <v>0</v>
      </c>
      <c r="DH132">
        <f t="shared" si="97"/>
        <v>0</v>
      </c>
      <c r="DI132">
        <f>ROUND((ROUND(AH132*AL132,2)*0.8)*CX132,2)</f>
        <v>11015.79</v>
      </c>
      <c r="DJ132">
        <f>DI132</f>
        <v>11015.79</v>
      </c>
      <c r="DK132">
        <v>0</v>
      </c>
      <c r="DL132" t="s">
        <v>3</v>
      </c>
      <c r="DM132">
        <v>0</v>
      </c>
      <c r="DN132" t="s">
        <v>3</v>
      </c>
      <c r="DO132">
        <v>0</v>
      </c>
    </row>
    <row r="133" spans="1:119" x14ac:dyDescent="0.2">
      <c r="A133">
        <f>ROW(Source!A37)</f>
        <v>37</v>
      </c>
      <c r="B133">
        <v>60075934</v>
      </c>
      <c r="C133">
        <v>60085202</v>
      </c>
      <c r="D133">
        <v>48244692</v>
      </c>
      <c r="E133">
        <v>1</v>
      </c>
      <c r="F133">
        <v>1</v>
      </c>
      <c r="G133">
        <v>1</v>
      </c>
      <c r="H133">
        <v>2</v>
      </c>
      <c r="I133" t="s">
        <v>864</v>
      </c>
      <c r="J133" t="s">
        <v>865</v>
      </c>
      <c r="K133" t="s">
        <v>866</v>
      </c>
      <c r="L133">
        <v>1368</v>
      </c>
      <c r="N133">
        <v>1011</v>
      </c>
      <c r="O133" t="s">
        <v>745</v>
      </c>
      <c r="P133" t="s">
        <v>745</v>
      </c>
      <c r="Q133">
        <v>1</v>
      </c>
      <c r="W133">
        <v>0</v>
      </c>
      <c r="X133">
        <v>1674227683</v>
      </c>
      <c r="Y133">
        <f>(AT133*0.3*1.25)</f>
        <v>7.4999999999999997E-2</v>
      </c>
      <c r="AA133">
        <v>0</v>
      </c>
      <c r="AB133">
        <v>95.7</v>
      </c>
      <c r="AC133">
        <v>0</v>
      </c>
      <c r="AD133">
        <v>0</v>
      </c>
      <c r="AE133">
        <v>0</v>
      </c>
      <c r="AF133">
        <v>6.73</v>
      </c>
      <c r="AG133">
        <v>0</v>
      </c>
      <c r="AH133">
        <v>0</v>
      </c>
      <c r="AI133">
        <v>1</v>
      </c>
      <c r="AJ133">
        <v>14.22</v>
      </c>
      <c r="AK133">
        <v>48.96</v>
      </c>
      <c r="AL133">
        <v>1</v>
      </c>
      <c r="AM133">
        <v>4</v>
      </c>
      <c r="AN133">
        <v>0</v>
      </c>
      <c r="AO133">
        <v>0</v>
      </c>
      <c r="AP133">
        <v>1</v>
      </c>
      <c r="AQ133">
        <v>1</v>
      </c>
      <c r="AR133">
        <v>0</v>
      </c>
      <c r="AS133" t="s">
        <v>3</v>
      </c>
      <c r="AT133">
        <v>0.2</v>
      </c>
      <c r="AU133" t="s">
        <v>83</v>
      </c>
      <c r="AV133">
        <v>0</v>
      </c>
      <c r="AW133">
        <v>2</v>
      </c>
      <c r="AX133">
        <v>60095176</v>
      </c>
      <c r="AY133">
        <v>2</v>
      </c>
      <c r="AZ133">
        <v>32768</v>
      </c>
      <c r="BA133">
        <v>133</v>
      </c>
      <c r="BB133">
        <v>1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1.3460000000000001</v>
      </c>
      <c r="BL133">
        <v>0</v>
      </c>
      <c r="BM133">
        <v>0</v>
      </c>
      <c r="BN133">
        <v>0</v>
      </c>
      <c r="BO133">
        <v>0</v>
      </c>
      <c r="BP133">
        <v>1</v>
      </c>
      <c r="BQ133">
        <v>0</v>
      </c>
      <c r="BR133">
        <v>0.50475000000000003</v>
      </c>
      <c r="BS133">
        <v>0</v>
      </c>
      <c r="BT133">
        <v>0</v>
      </c>
      <c r="BU133">
        <v>0</v>
      </c>
      <c r="BV133">
        <v>0</v>
      </c>
      <c r="BW133">
        <v>1</v>
      </c>
      <c r="CX133">
        <f>ROUND(Y133*Source!I37,9)</f>
        <v>0.45</v>
      </c>
      <c r="CY133">
        <f>AB133</f>
        <v>95.7</v>
      </c>
      <c r="CZ133">
        <f>AF133</f>
        <v>6.73</v>
      </c>
      <c r="DA133">
        <f>AJ133</f>
        <v>14.22</v>
      </c>
      <c r="DB133">
        <f>ROUND((ROUND(AT133*CZ133,2)*0.3*1.25),2)</f>
        <v>0.51</v>
      </c>
      <c r="DC133">
        <f>ROUND(((ROUND(AT133*AG133,2)*0.3*1.25)*0.8),2)</f>
        <v>0</v>
      </c>
      <c r="DD133" t="s">
        <v>3</v>
      </c>
      <c r="DE133" t="s">
        <v>863</v>
      </c>
      <c r="DF133">
        <f>ROUND(ROUND(AE133,2)*CX133,2)</f>
        <v>0</v>
      </c>
      <c r="DG133">
        <f>ROUND(ROUND(AF133*AJ133,2)*CX133,2)</f>
        <v>43.07</v>
      </c>
      <c r="DH133">
        <f>ROUND((ROUND(AG133*AK133,2)*0.8)*CX133,2)</f>
        <v>0</v>
      </c>
      <c r="DI133">
        <f>ROUND(ROUND(AH133,2)*CX133,2)</f>
        <v>0</v>
      </c>
      <c r="DJ133">
        <f>DG133</f>
        <v>43.07</v>
      </c>
      <c r="DK133">
        <v>0</v>
      </c>
      <c r="DL133" t="s">
        <v>3</v>
      </c>
      <c r="DM133">
        <v>0</v>
      </c>
      <c r="DN133" t="s">
        <v>3</v>
      </c>
      <c r="DO133">
        <v>0</v>
      </c>
    </row>
    <row r="134" spans="1:119" x14ac:dyDescent="0.2">
      <c r="A134">
        <f>ROW(Source!A37)</f>
        <v>37</v>
      </c>
      <c r="B134">
        <v>60075934</v>
      </c>
      <c r="C134">
        <v>60085202</v>
      </c>
      <c r="D134">
        <v>48168484</v>
      </c>
      <c r="E134">
        <v>1</v>
      </c>
      <c r="F134">
        <v>1</v>
      </c>
      <c r="G134">
        <v>1</v>
      </c>
      <c r="H134">
        <v>3</v>
      </c>
      <c r="I134" t="s">
        <v>867</v>
      </c>
      <c r="J134" t="s">
        <v>226</v>
      </c>
      <c r="K134" t="s">
        <v>761</v>
      </c>
      <c r="L134">
        <v>1339</v>
      </c>
      <c r="N134">
        <v>1007</v>
      </c>
      <c r="O134" t="s">
        <v>91</v>
      </c>
      <c r="P134" t="s">
        <v>91</v>
      </c>
      <c r="Q134">
        <v>1</v>
      </c>
      <c r="W134">
        <v>0</v>
      </c>
      <c r="X134">
        <v>1128857524</v>
      </c>
      <c r="Y134">
        <f>(AT134*0)</f>
        <v>0</v>
      </c>
      <c r="AA134">
        <v>84.03</v>
      </c>
      <c r="AB134">
        <v>0</v>
      </c>
      <c r="AC134">
        <v>0</v>
      </c>
      <c r="AD134">
        <v>0</v>
      </c>
      <c r="AE134">
        <v>8.7899999999999991</v>
      </c>
      <c r="AF134">
        <v>0</v>
      </c>
      <c r="AG134">
        <v>0</v>
      </c>
      <c r="AH134">
        <v>0</v>
      </c>
      <c r="AI134">
        <v>9.56</v>
      </c>
      <c r="AJ134">
        <v>1</v>
      </c>
      <c r="AK134">
        <v>1</v>
      </c>
      <c r="AL134">
        <v>1</v>
      </c>
      <c r="AM134">
        <v>4</v>
      </c>
      <c r="AN134">
        <v>0</v>
      </c>
      <c r="AO134">
        <v>0</v>
      </c>
      <c r="AP134">
        <v>1</v>
      </c>
      <c r="AQ134">
        <v>1</v>
      </c>
      <c r="AR134">
        <v>0</v>
      </c>
      <c r="AS134" t="s">
        <v>3</v>
      </c>
      <c r="AT134">
        <v>5.6000000000000001E-2</v>
      </c>
      <c r="AU134" t="s">
        <v>82</v>
      </c>
      <c r="AV134">
        <v>0</v>
      </c>
      <c r="AW134">
        <v>2</v>
      </c>
      <c r="AX134">
        <v>60095177</v>
      </c>
      <c r="AY134">
        <v>2</v>
      </c>
      <c r="AZ134">
        <v>16384</v>
      </c>
      <c r="BA134">
        <v>134</v>
      </c>
      <c r="BB134">
        <v>1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0.49223999999999996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1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X134">
        <f>ROUND(Y134*Source!I37,9)</f>
        <v>0</v>
      </c>
      <c r="CY134">
        <f>AA134</f>
        <v>84.03</v>
      </c>
      <c r="CZ134">
        <f>AE134</f>
        <v>8.7899999999999991</v>
      </c>
      <c r="DA134">
        <f>AI134</f>
        <v>9.56</v>
      </c>
      <c r="DB134">
        <f>ROUND((ROUND(AT134*CZ134,2)*0),2)</f>
        <v>0</v>
      </c>
      <c r="DC134">
        <f>ROUND((ROUND(AT134*AG134,2)*0),2)</f>
        <v>0</v>
      </c>
      <c r="DD134" t="s">
        <v>3</v>
      </c>
      <c r="DE134" t="s">
        <v>3</v>
      </c>
      <c r="DF134">
        <f>ROUND(ROUND(AE134*AI134,2)*CX134,2)</f>
        <v>0</v>
      </c>
      <c r="DG134">
        <f>ROUND(ROUND(AF134,2)*CX134,2)</f>
        <v>0</v>
      </c>
      <c r="DH134">
        <f>ROUND(ROUND(AG134,2)*CX134,2)</f>
        <v>0</v>
      </c>
      <c r="DI134">
        <f>ROUND(ROUND(AH134,2)*CX134,2)</f>
        <v>0</v>
      </c>
      <c r="DJ134">
        <f>DF134</f>
        <v>0</v>
      </c>
      <c r="DK134">
        <v>0</v>
      </c>
      <c r="DL134" t="s">
        <v>3</v>
      </c>
      <c r="DM134">
        <v>0</v>
      </c>
      <c r="DN134" t="s">
        <v>3</v>
      </c>
      <c r="DO134">
        <v>0</v>
      </c>
    </row>
    <row r="135" spans="1:119" x14ac:dyDescent="0.2">
      <c r="A135">
        <f>ROW(Source!A37)</f>
        <v>37</v>
      </c>
      <c r="B135">
        <v>60075934</v>
      </c>
      <c r="C135">
        <v>60085202</v>
      </c>
      <c r="D135">
        <v>33593413</v>
      </c>
      <c r="E135">
        <v>1</v>
      </c>
      <c r="F135">
        <v>1</v>
      </c>
      <c r="G135">
        <v>1</v>
      </c>
      <c r="H135">
        <v>3</v>
      </c>
      <c r="I135" t="s">
        <v>868</v>
      </c>
      <c r="J135" t="s">
        <v>869</v>
      </c>
      <c r="K135" t="s">
        <v>870</v>
      </c>
      <c r="L135">
        <v>1346</v>
      </c>
      <c r="N135">
        <v>1009</v>
      </c>
      <c r="O135" t="s">
        <v>225</v>
      </c>
      <c r="P135" t="s">
        <v>225</v>
      </c>
      <c r="Q135">
        <v>1</v>
      </c>
      <c r="W135">
        <v>0</v>
      </c>
      <c r="X135">
        <v>544243958</v>
      </c>
      <c r="Y135">
        <f>(AT135*0)</f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9.56</v>
      </c>
      <c r="AJ135">
        <v>1</v>
      </c>
      <c r="AK135">
        <v>1</v>
      </c>
      <c r="AL135">
        <v>1</v>
      </c>
      <c r="AM135">
        <v>4</v>
      </c>
      <c r="AN135">
        <v>0</v>
      </c>
      <c r="AO135">
        <v>0</v>
      </c>
      <c r="AP135">
        <v>1</v>
      </c>
      <c r="AQ135">
        <v>1</v>
      </c>
      <c r="AR135">
        <v>0</v>
      </c>
      <c r="AS135" t="s">
        <v>3</v>
      </c>
      <c r="AT135">
        <v>0.8</v>
      </c>
      <c r="AU135" t="s">
        <v>82</v>
      </c>
      <c r="AV135">
        <v>0</v>
      </c>
      <c r="AW135">
        <v>2</v>
      </c>
      <c r="AX135">
        <v>60095178</v>
      </c>
      <c r="AY135">
        <v>1</v>
      </c>
      <c r="AZ135">
        <v>0</v>
      </c>
      <c r="BA135">
        <v>135</v>
      </c>
      <c r="BB135">
        <v>1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X135">
        <f>ROUND(Y135*Source!I37,9)</f>
        <v>0</v>
      </c>
      <c r="CY135">
        <f>AA135</f>
        <v>0</v>
      </c>
      <c r="CZ135">
        <f>AE135</f>
        <v>0</v>
      </c>
      <c r="DA135">
        <f>AI135</f>
        <v>9.56</v>
      </c>
      <c r="DB135">
        <f>ROUND((ROUND(AT135*CZ135,2)*0),2)</f>
        <v>0</v>
      </c>
      <c r="DC135">
        <f>ROUND((ROUND(AT135*AG135,2)*0),2)</f>
        <v>0</v>
      </c>
      <c r="DD135" t="s">
        <v>3</v>
      </c>
      <c r="DE135" t="s">
        <v>3</v>
      </c>
      <c r="DF135">
        <f>ROUND(ROUND(AE135*AI135,2)*CX135,2)</f>
        <v>0</v>
      </c>
      <c r="DG135">
        <f>ROUND(ROUND(AF135,2)*CX135,2)</f>
        <v>0</v>
      </c>
      <c r="DH135">
        <f>ROUND(ROUND(AG135,2)*CX135,2)</f>
        <v>0</v>
      </c>
      <c r="DI135">
        <f>ROUND(ROUND(AH135,2)*CX135,2)</f>
        <v>0</v>
      </c>
      <c r="DJ135">
        <f>DF135</f>
        <v>0</v>
      </c>
      <c r="DK135">
        <v>0</v>
      </c>
      <c r="DL135" t="s">
        <v>3</v>
      </c>
      <c r="DM135">
        <v>0</v>
      </c>
      <c r="DN135" t="s">
        <v>3</v>
      </c>
      <c r="DO135">
        <v>0</v>
      </c>
    </row>
    <row r="136" spans="1:119" x14ac:dyDescent="0.2">
      <c r="A136">
        <f>ROW(Source!A38)</f>
        <v>38</v>
      </c>
      <c r="B136">
        <v>60075934</v>
      </c>
      <c r="C136">
        <v>60085906</v>
      </c>
      <c r="D136">
        <v>48164212</v>
      </c>
      <c r="E136">
        <v>1</v>
      </c>
      <c r="F136">
        <v>1</v>
      </c>
      <c r="G136">
        <v>1</v>
      </c>
      <c r="H136">
        <v>1</v>
      </c>
      <c r="I136" t="s">
        <v>871</v>
      </c>
      <c r="J136" t="s">
        <v>3</v>
      </c>
      <c r="K136" t="s">
        <v>872</v>
      </c>
      <c r="L136">
        <v>1191</v>
      </c>
      <c r="N136">
        <v>1013</v>
      </c>
      <c r="O136" t="s">
        <v>738</v>
      </c>
      <c r="P136" t="s">
        <v>738</v>
      </c>
      <c r="Q136">
        <v>1</v>
      </c>
      <c r="W136">
        <v>0</v>
      </c>
      <c r="X136">
        <v>1777410698</v>
      </c>
      <c r="Y136">
        <f>((AT136*1.15)*1.15)</f>
        <v>12.881149999999998</v>
      </c>
      <c r="AA136">
        <v>0</v>
      </c>
      <c r="AB136">
        <v>0</v>
      </c>
      <c r="AC136">
        <v>0</v>
      </c>
      <c r="AD136">
        <v>372.59</v>
      </c>
      <c r="AE136">
        <v>0</v>
      </c>
      <c r="AF136">
        <v>0</v>
      </c>
      <c r="AG136">
        <v>0</v>
      </c>
      <c r="AH136">
        <v>7.61</v>
      </c>
      <c r="AI136">
        <v>1</v>
      </c>
      <c r="AJ136">
        <v>1</v>
      </c>
      <c r="AK136">
        <v>1</v>
      </c>
      <c r="AL136">
        <v>48.96</v>
      </c>
      <c r="AM136">
        <v>4</v>
      </c>
      <c r="AN136">
        <v>0</v>
      </c>
      <c r="AO136">
        <v>1</v>
      </c>
      <c r="AP136">
        <v>1</v>
      </c>
      <c r="AQ136">
        <v>0</v>
      </c>
      <c r="AR136">
        <v>0</v>
      </c>
      <c r="AS136" t="s">
        <v>3</v>
      </c>
      <c r="AT136">
        <v>9.74</v>
      </c>
      <c r="AU136" t="s">
        <v>93</v>
      </c>
      <c r="AV136">
        <v>1</v>
      </c>
      <c r="AW136">
        <v>2</v>
      </c>
      <c r="AX136">
        <v>60095172</v>
      </c>
      <c r="AY136">
        <v>1</v>
      </c>
      <c r="AZ136">
        <v>0</v>
      </c>
      <c r="BA136">
        <v>136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X136">
        <f>ROUND(Y136*Source!I38,9)</f>
        <v>7.7286900000000003</v>
      </c>
      <c r="CY136">
        <f>AD136</f>
        <v>372.59</v>
      </c>
      <c r="CZ136">
        <f>AH136</f>
        <v>7.61</v>
      </c>
      <c r="DA136">
        <f>AL136</f>
        <v>48.96</v>
      </c>
      <c r="DB136">
        <f>ROUND((((ROUND(AT136*CZ136,2)*1.15)*1.15)*1.1),2)</f>
        <v>107.83</v>
      </c>
      <c r="DC136">
        <f>ROUND(((ROUND(AT136*AG136,2)*1.15)*1.15),2)</f>
        <v>0</v>
      </c>
      <c r="DD136" t="s">
        <v>739</v>
      </c>
      <c r="DE136" t="s">
        <v>3</v>
      </c>
      <c r="DF136">
        <f>ROUND((ROUND(AE136,2)*1.1)*CX136,2)</f>
        <v>0</v>
      </c>
      <c r="DG136">
        <f>ROUND((ROUND(AF136,2)*1.1)*CX136,2)</f>
        <v>0</v>
      </c>
      <c r="DH136">
        <f>ROUND(ROUND(AG136,2)*CX136,2)</f>
        <v>0</v>
      </c>
      <c r="DI136">
        <f>ROUND((ROUND(AH136*AL136,2)*1.1)*CX136,2)</f>
        <v>3167.6</v>
      </c>
      <c r="DJ136">
        <f>DI136</f>
        <v>3167.6</v>
      </c>
      <c r="DK136">
        <v>0</v>
      </c>
      <c r="DL136" t="s">
        <v>3</v>
      </c>
      <c r="DM136">
        <v>0</v>
      </c>
      <c r="DN136" t="s">
        <v>3</v>
      </c>
      <c r="DO136">
        <v>0</v>
      </c>
    </row>
    <row r="137" spans="1:119" x14ac:dyDescent="0.2">
      <c r="A137">
        <f>ROW(Source!A38)</f>
        <v>38</v>
      </c>
      <c r="B137">
        <v>60075934</v>
      </c>
      <c r="C137">
        <v>60085906</v>
      </c>
      <c r="D137">
        <v>48245804</v>
      </c>
      <c r="E137">
        <v>1</v>
      </c>
      <c r="F137">
        <v>1</v>
      </c>
      <c r="G137">
        <v>1</v>
      </c>
      <c r="H137">
        <v>2</v>
      </c>
      <c r="I137" t="s">
        <v>873</v>
      </c>
      <c r="J137" t="s">
        <v>874</v>
      </c>
      <c r="K137" t="s">
        <v>875</v>
      </c>
      <c r="L137">
        <v>1368</v>
      </c>
      <c r="N137">
        <v>1011</v>
      </c>
      <c r="O137" t="s">
        <v>745</v>
      </c>
      <c r="P137" t="s">
        <v>745</v>
      </c>
      <c r="Q137">
        <v>1</v>
      </c>
      <c r="W137">
        <v>0</v>
      </c>
      <c r="X137">
        <v>1758804053</v>
      </c>
      <c r="Y137">
        <f>((AT137*1.15)*1.15)</f>
        <v>5.9909249999999998</v>
      </c>
      <c r="AA137">
        <v>0</v>
      </c>
      <c r="AB137">
        <v>465.85</v>
      </c>
      <c r="AC137">
        <v>0</v>
      </c>
      <c r="AD137">
        <v>0</v>
      </c>
      <c r="AE137">
        <v>0</v>
      </c>
      <c r="AF137">
        <v>32.76</v>
      </c>
      <c r="AG137">
        <v>0</v>
      </c>
      <c r="AH137">
        <v>0</v>
      </c>
      <c r="AI137">
        <v>1</v>
      </c>
      <c r="AJ137">
        <v>14.22</v>
      </c>
      <c r="AK137">
        <v>48.96</v>
      </c>
      <c r="AL137">
        <v>1</v>
      </c>
      <c r="AM137">
        <v>4</v>
      </c>
      <c r="AN137">
        <v>0</v>
      </c>
      <c r="AO137">
        <v>1</v>
      </c>
      <c r="AP137">
        <v>1</v>
      </c>
      <c r="AQ137">
        <v>0</v>
      </c>
      <c r="AR137">
        <v>0</v>
      </c>
      <c r="AS137" t="s">
        <v>3</v>
      </c>
      <c r="AT137">
        <v>4.53</v>
      </c>
      <c r="AU137" t="s">
        <v>93</v>
      </c>
      <c r="AV137">
        <v>0</v>
      </c>
      <c r="AW137">
        <v>2</v>
      </c>
      <c r="AX137">
        <v>60095173</v>
      </c>
      <c r="AY137">
        <v>1</v>
      </c>
      <c r="AZ137">
        <v>0</v>
      </c>
      <c r="BA137">
        <v>137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X137">
        <f>ROUND(Y137*Source!I38,9)</f>
        <v>3.5945550000000002</v>
      </c>
      <c r="CY137">
        <f>AB137</f>
        <v>465.85</v>
      </c>
      <c r="CZ137">
        <f>AF137</f>
        <v>32.76</v>
      </c>
      <c r="DA137">
        <f>AJ137</f>
        <v>14.22</v>
      </c>
      <c r="DB137">
        <f>ROUND(((ROUND(AT137*CZ137,2)*1.15)*1.15),2)</f>
        <v>196.26</v>
      </c>
      <c r="DC137">
        <f>ROUND((((ROUND(AT137*AG137,2)*1.15)*1.15)*1.1),2)</f>
        <v>0</v>
      </c>
      <c r="DD137" t="s">
        <v>3</v>
      </c>
      <c r="DE137" t="s">
        <v>739</v>
      </c>
      <c r="DF137">
        <f t="shared" ref="DF137:DF148" si="99">ROUND(ROUND(AE137,2)*CX137,2)</f>
        <v>0</v>
      </c>
      <c r="DG137">
        <f>ROUND(ROUND(AF137*AJ137,2)*CX137,2)</f>
        <v>1674.52</v>
      </c>
      <c r="DH137">
        <f>ROUND((ROUND(AG137*AK137,2)*1.1)*CX137,2)</f>
        <v>0</v>
      </c>
      <c r="DI137">
        <f>ROUND(ROUND(AH137,2)*CX137,2)</f>
        <v>0</v>
      </c>
      <c r="DJ137">
        <f>DG137</f>
        <v>1674.52</v>
      </c>
      <c r="DK137">
        <v>0</v>
      </c>
      <c r="DL137" t="s">
        <v>3</v>
      </c>
      <c r="DM137">
        <v>0</v>
      </c>
      <c r="DN137" t="s">
        <v>3</v>
      </c>
      <c r="DO137">
        <v>0</v>
      </c>
    </row>
    <row r="138" spans="1:119" x14ac:dyDescent="0.2">
      <c r="A138">
        <f>ROW(Source!A38)</f>
        <v>38</v>
      </c>
      <c r="B138">
        <v>60075934</v>
      </c>
      <c r="C138">
        <v>60085906</v>
      </c>
      <c r="D138">
        <v>48246252</v>
      </c>
      <c r="E138">
        <v>1</v>
      </c>
      <c r="F138">
        <v>1</v>
      </c>
      <c r="G138">
        <v>1</v>
      </c>
      <c r="H138">
        <v>2</v>
      </c>
      <c r="I138" t="s">
        <v>876</v>
      </c>
      <c r="J138" t="s">
        <v>877</v>
      </c>
      <c r="K138" t="s">
        <v>878</v>
      </c>
      <c r="L138">
        <v>1368</v>
      </c>
      <c r="N138">
        <v>1011</v>
      </c>
      <c r="O138" t="s">
        <v>745</v>
      </c>
      <c r="P138" t="s">
        <v>745</v>
      </c>
      <c r="Q138">
        <v>1</v>
      </c>
      <c r="W138">
        <v>0</v>
      </c>
      <c r="X138">
        <v>-1245200233</v>
      </c>
      <c r="Y138">
        <f>((AT138*1.15)*1.15)</f>
        <v>11.98185</v>
      </c>
      <c r="AA138">
        <v>0</v>
      </c>
      <c r="AB138">
        <v>21.76</v>
      </c>
      <c r="AC138">
        <v>0</v>
      </c>
      <c r="AD138">
        <v>0</v>
      </c>
      <c r="AE138">
        <v>0</v>
      </c>
      <c r="AF138">
        <v>1.53</v>
      </c>
      <c r="AG138">
        <v>0</v>
      </c>
      <c r="AH138">
        <v>0</v>
      </c>
      <c r="AI138">
        <v>1</v>
      </c>
      <c r="AJ138">
        <v>14.22</v>
      </c>
      <c r="AK138">
        <v>48.96</v>
      </c>
      <c r="AL138">
        <v>1</v>
      </c>
      <c r="AM138">
        <v>4</v>
      </c>
      <c r="AN138">
        <v>0</v>
      </c>
      <c r="AO138">
        <v>1</v>
      </c>
      <c r="AP138">
        <v>1</v>
      </c>
      <c r="AQ138">
        <v>0</v>
      </c>
      <c r="AR138">
        <v>0</v>
      </c>
      <c r="AS138" t="s">
        <v>3</v>
      </c>
      <c r="AT138">
        <v>9.06</v>
      </c>
      <c r="AU138" t="s">
        <v>93</v>
      </c>
      <c r="AV138">
        <v>0</v>
      </c>
      <c r="AW138">
        <v>2</v>
      </c>
      <c r="AX138">
        <v>60095174</v>
      </c>
      <c r="AY138">
        <v>1</v>
      </c>
      <c r="AZ138">
        <v>0</v>
      </c>
      <c r="BA138">
        <v>138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X138">
        <f>ROUND(Y138*Source!I38,9)</f>
        <v>7.1891100000000003</v>
      </c>
      <c r="CY138">
        <f>AB138</f>
        <v>21.76</v>
      </c>
      <c r="CZ138">
        <f>AF138</f>
        <v>1.53</v>
      </c>
      <c r="DA138">
        <f>AJ138</f>
        <v>14.22</v>
      </c>
      <c r="DB138">
        <f>ROUND(((ROUND(AT138*CZ138,2)*1.15)*1.15),2)</f>
        <v>18.329999999999998</v>
      </c>
      <c r="DC138">
        <f>ROUND((((ROUND(AT138*AG138,2)*1.15)*1.15)*1.1),2)</f>
        <v>0</v>
      </c>
      <c r="DD138" t="s">
        <v>3</v>
      </c>
      <c r="DE138" t="s">
        <v>739</v>
      </c>
      <c r="DF138">
        <f t="shared" si="99"/>
        <v>0</v>
      </c>
      <c r="DG138">
        <f>ROUND(ROUND(AF138*AJ138,2)*CX138,2)</f>
        <v>156.44</v>
      </c>
      <c r="DH138">
        <f>ROUND((ROUND(AG138*AK138,2)*1.1)*CX138,2)</f>
        <v>0</v>
      </c>
      <c r="DI138">
        <f>ROUND(ROUND(AH138,2)*CX138,2)</f>
        <v>0</v>
      </c>
      <c r="DJ138">
        <f>DG138</f>
        <v>156.44</v>
      </c>
      <c r="DK138">
        <v>0</v>
      </c>
      <c r="DL138" t="s">
        <v>3</v>
      </c>
      <c r="DM138">
        <v>0</v>
      </c>
      <c r="DN138" t="s">
        <v>3</v>
      </c>
      <c r="DO138">
        <v>0</v>
      </c>
    </row>
    <row r="139" spans="1:119" x14ac:dyDescent="0.2">
      <c r="A139">
        <f>ROW(Source!A39)</f>
        <v>39</v>
      </c>
      <c r="B139">
        <v>60075934</v>
      </c>
      <c r="C139">
        <v>60085960</v>
      </c>
      <c r="D139">
        <v>48164232</v>
      </c>
      <c r="E139">
        <v>1</v>
      </c>
      <c r="F139">
        <v>1</v>
      </c>
      <c r="G139">
        <v>1</v>
      </c>
      <c r="H139">
        <v>1</v>
      </c>
      <c r="I139" t="s">
        <v>849</v>
      </c>
      <c r="J139" t="s">
        <v>3</v>
      </c>
      <c r="K139" t="s">
        <v>850</v>
      </c>
      <c r="L139">
        <v>1191</v>
      </c>
      <c r="N139">
        <v>1013</v>
      </c>
      <c r="O139" t="s">
        <v>738</v>
      </c>
      <c r="P139" t="s">
        <v>738</v>
      </c>
      <c r="Q139">
        <v>1</v>
      </c>
      <c r="W139">
        <v>0</v>
      </c>
      <c r="X139">
        <v>-1308667438</v>
      </c>
      <c r="Y139">
        <f t="shared" ref="Y139:Y148" si="100">(((AT139*1.15)*1.15)*0.7)</f>
        <v>27.578092499999993</v>
      </c>
      <c r="AA139">
        <v>0</v>
      </c>
      <c r="AB139">
        <v>0</v>
      </c>
      <c r="AC139">
        <v>0</v>
      </c>
      <c r="AD139">
        <v>382.38</v>
      </c>
      <c r="AE139">
        <v>0</v>
      </c>
      <c r="AF139">
        <v>0</v>
      </c>
      <c r="AG139">
        <v>0</v>
      </c>
      <c r="AH139">
        <v>7.81</v>
      </c>
      <c r="AI139">
        <v>1</v>
      </c>
      <c r="AJ139">
        <v>1</v>
      </c>
      <c r="AK139">
        <v>1</v>
      </c>
      <c r="AL139">
        <v>48.96</v>
      </c>
      <c r="AM139">
        <v>4</v>
      </c>
      <c r="AN139">
        <v>0</v>
      </c>
      <c r="AO139">
        <v>1</v>
      </c>
      <c r="AP139">
        <v>1</v>
      </c>
      <c r="AQ139">
        <v>0</v>
      </c>
      <c r="AR139">
        <v>0</v>
      </c>
      <c r="AS139" t="s">
        <v>3</v>
      </c>
      <c r="AT139">
        <v>29.79</v>
      </c>
      <c r="AU139" t="s">
        <v>19</v>
      </c>
      <c r="AV139">
        <v>1</v>
      </c>
      <c r="AW139">
        <v>2</v>
      </c>
      <c r="AX139">
        <v>60095148</v>
      </c>
      <c r="AY139">
        <v>1</v>
      </c>
      <c r="AZ139">
        <v>0</v>
      </c>
      <c r="BA139">
        <v>139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X139">
        <f>ROUND(Y139*Source!I39,9)</f>
        <v>206.83569374999999</v>
      </c>
      <c r="CY139">
        <f>AD139</f>
        <v>382.38</v>
      </c>
      <c r="CZ139">
        <f>AH139</f>
        <v>7.81</v>
      </c>
      <c r="DA139">
        <f>AL139</f>
        <v>48.96</v>
      </c>
      <c r="DB139">
        <f t="shared" ref="DB139:DB148" si="101">ROUND((((ROUND(AT139*CZ139,2)*1.15)*1.15)*0.7),2)</f>
        <v>215.38</v>
      </c>
      <c r="DC139">
        <f t="shared" ref="DC139:DC148" si="102">ROUND((((ROUND(AT139*AG139,2)*1.15)*1.15)*0.7),2)</f>
        <v>0</v>
      </c>
      <c r="DD139" t="s">
        <v>3</v>
      </c>
      <c r="DE139" t="s">
        <v>3</v>
      </c>
      <c r="DF139">
        <f t="shared" si="99"/>
        <v>0</v>
      </c>
      <c r="DG139">
        <f>ROUND(ROUND(AF139,2)*CX139,2)</f>
        <v>0</v>
      </c>
      <c r="DH139">
        <f>ROUND(ROUND(AG139,2)*CX139,2)</f>
        <v>0</v>
      </c>
      <c r="DI139">
        <f>ROUND(ROUND(AH139*AL139,2)*CX139,2)</f>
        <v>79089.83</v>
      </c>
      <c r="DJ139">
        <f>DI139</f>
        <v>79089.83</v>
      </c>
      <c r="DK139">
        <v>0</v>
      </c>
      <c r="DL139" t="s">
        <v>3</v>
      </c>
      <c r="DM139">
        <v>0</v>
      </c>
      <c r="DN139" t="s">
        <v>3</v>
      </c>
      <c r="DO139">
        <v>0</v>
      </c>
    </row>
    <row r="140" spans="1:119" x14ac:dyDescent="0.2">
      <c r="A140">
        <f>ROW(Source!A39)</f>
        <v>39</v>
      </c>
      <c r="B140">
        <v>60075934</v>
      </c>
      <c r="C140">
        <v>60085960</v>
      </c>
      <c r="D140">
        <v>48164207</v>
      </c>
      <c r="E140">
        <v>1</v>
      </c>
      <c r="F140">
        <v>1</v>
      </c>
      <c r="G140">
        <v>1</v>
      </c>
      <c r="H140">
        <v>1</v>
      </c>
      <c r="I140" t="s">
        <v>740</v>
      </c>
      <c r="J140" t="s">
        <v>3</v>
      </c>
      <c r="K140" t="s">
        <v>741</v>
      </c>
      <c r="L140">
        <v>1191</v>
      </c>
      <c r="N140">
        <v>1013</v>
      </c>
      <c r="O140" t="s">
        <v>738</v>
      </c>
      <c r="P140" t="s">
        <v>738</v>
      </c>
      <c r="Q140">
        <v>1</v>
      </c>
      <c r="W140">
        <v>0</v>
      </c>
      <c r="X140">
        <v>-383101862</v>
      </c>
      <c r="Y140">
        <f t="shared" si="100"/>
        <v>3.8048324999999994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1</v>
      </c>
      <c r="AJ140">
        <v>1</v>
      </c>
      <c r="AK140">
        <v>48.96</v>
      </c>
      <c r="AL140">
        <v>1</v>
      </c>
      <c r="AM140">
        <v>4</v>
      </c>
      <c r="AN140">
        <v>0</v>
      </c>
      <c r="AO140">
        <v>1</v>
      </c>
      <c r="AP140">
        <v>1</v>
      </c>
      <c r="AQ140">
        <v>0</v>
      </c>
      <c r="AR140">
        <v>0</v>
      </c>
      <c r="AS140" t="s">
        <v>3</v>
      </c>
      <c r="AT140">
        <v>4.1100000000000003</v>
      </c>
      <c r="AU140" t="s">
        <v>19</v>
      </c>
      <c r="AV140">
        <v>2</v>
      </c>
      <c r="AW140">
        <v>2</v>
      </c>
      <c r="AX140">
        <v>60095149</v>
      </c>
      <c r="AY140">
        <v>1</v>
      </c>
      <c r="AZ140">
        <v>0</v>
      </c>
      <c r="BA140">
        <v>140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X140">
        <f>ROUND(Y140*Source!I39,9)</f>
        <v>28.536243750000001</v>
      </c>
      <c r="CY140">
        <f>AD140</f>
        <v>0</v>
      </c>
      <c r="CZ140">
        <f>AH140</f>
        <v>0</v>
      </c>
      <c r="DA140">
        <f>AL140</f>
        <v>1</v>
      </c>
      <c r="DB140">
        <f t="shared" si="101"/>
        <v>0</v>
      </c>
      <c r="DC140">
        <f t="shared" si="102"/>
        <v>0</v>
      </c>
      <c r="DD140" t="s">
        <v>3</v>
      </c>
      <c r="DE140" t="s">
        <v>3</v>
      </c>
      <c r="DF140">
        <f t="shared" si="99"/>
        <v>0</v>
      </c>
      <c r="DG140">
        <f>ROUND(ROUND(AF140,2)*CX140,2)</f>
        <v>0</v>
      </c>
      <c r="DH140">
        <f t="shared" ref="DH140:DH148" si="103">ROUND(ROUND(AG140*AK140,2)*CX140,2)</f>
        <v>0</v>
      </c>
      <c r="DI140">
        <f t="shared" ref="DI140:DI162" si="104">ROUND(ROUND(AH140,2)*CX140,2)</f>
        <v>0</v>
      </c>
      <c r="DJ140">
        <f>DI140</f>
        <v>0</v>
      </c>
      <c r="DK140">
        <v>0</v>
      </c>
      <c r="DL140" t="s">
        <v>3</v>
      </c>
      <c r="DM140">
        <v>0</v>
      </c>
      <c r="DN140" t="s">
        <v>3</v>
      </c>
      <c r="DO140">
        <v>0</v>
      </c>
    </row>
    <row r="141" spans="1:119" x14ac:dyDescent="0.2">
      <c r="A141">
        <f>ROW(Source!A39)</f>
        <v>39</v>
      </c>
      <c r="B141">
        <v>60075934</v>
      </c>
      <c r="C141">
        <v>60085960</v>
      </c>
      <c r="D141">
        <v>48244510</v>
      </c>
      <c r="E141">
        <v>1</v>
      </c>
      <c r="F141">
        <v>1</v>
      </c>
      <c r="G141">
        <v>1</v>
      </c>
      <c r="H141">
        <v>2</v>
      </c>
      <c r="I141" t="s">
        <v>742</v>
      </c>
      <c r="J141" t="s">
        <v>743</v>
      </c>
      <c r="K141" t="s">
        <v>744</v>
      </c>
      <c r="L141">
        <v>1368</v>
      </c>
      <c r="N141">
        <v>1011</v>
      </c>
      <c r="O141" t="s">
        <v>745</v>
      </c>
      <c r="P141" t="s">
        <v>745</v>
      </c>
      <c r="Q141">
        <v>1</v>
      </c>
      <c r="W141">
        <v>0</v>
      </c>
      <c r="X141">
        <v>1732737796</v>
      </c>
      <c r="Y141">
        <f t="shared" si="100"/>
        <v>9.2574999999999977E-2</v>
      </c>
      <c r="AA141">
        <v>0</v>
      </c>
      <c r="AB141">
        <v>1732</v>
      </c>
      <c r="AC141">
        <v>660.47</v>
      </c>
      <c r="AD141">
        <v>0</v>
      </c>
      <c r="AE141">
        <v>0</v>
      </c>
      <c r="AF141">
        <v>121.8</v>
      </c>
      <c r="AG141">
        <v>13.49</v>
      </c>
      <c r="AH141">
        <v>0</v>
      </c>
      <c r="AI141">
        <v>1</v>
      </c>
      <c r="AJ141">
        <v>14.22</v>
      </c>
      <c r="AK141">
        <v>48.96</v>
      </c>
      <c r="AL141">
        <v>1</v>
      </c>
      <c r="AM141">
        <v>4</v>
      </c>
      <c r="AN141">
        <v>0</v>
      </c>
      <c r="AO141">
        <v>1</v>
      </c>
      <c r="AP141">
        <v>1</v>
      </c>
      <c r="AQ141">
        <v>0</v>
      </c>
      <c r="AR141">
        <v>0</v>
      </c>
      <c r="AS141" t="s">
        <v>3</v>
      </c>
      <c r="AT141">
        <v>0.1</v>
      </c>
      <c r="AU141" t="s">
        <v>19</v>
      </c>
      <c r="AV141">
        <v>0</v>
      </c>
      <c r="AW141">
        <v>2</v>
      </c>
      <c r="AX141">
        <v>60095150</v>
      </c>
      <c r="AY141">
        <v>1</v>
      </c>
      <c r="AZ141">
        <v>0</v>
      </c>
      <c r="BA141">
        <v>141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X141">
        <f>ROUND(Y141*Source!I39,9)</f>
        <v>0.6943125</v>
      </c>
      <c r="CY141">
        <f t="shared" ref="CY141:CY148" si="105">AB141</f>
        <v>1732</v>
      </c>
      <c r="CZ141">
        <f t="shared" ref="CZ141:CZ148" si="106">AF141</f>
        <v>121.8</v>
      </c>
      <c r="DA141">
        <f t="shared" ref="DA141:DA148" si="107">AJ141</f>
        <v>14.22</v>
      </c>
      <c r="DB141">
        <f t="shared" si="101"/>
        <v>11.28</v>
      </c>
      <c r="DC141">
        <f t="shared" si="102"/>
        <v>1.25</v>
      </c>
      <c r="DD141" t="s">
        <v>3</v>
      </c>
      <c r="DE141" t="s">
        <v>3</v>
      </c>
      <c r="DF141">
        <f t="shared" si="99"/>
        <v>0</v>
      </c>
      <c r="DG141">
        <f t="shared" ref="DG141:DG148" si="108">ROUND(ROUND(AF141*AJ141,2)*CX141,2)</f>
        <v>1202.55</v>
      </c>
      <c r="DH141">
        <f t="shared" si="103"/>
        <v>458.57</v>
      </c>
      <c r="DI141">
        <f t="shared" si="104"/>
        <v>0</v>
      </c>
      <c r="DJ141">
        <f t="shared" ref="DJ141:DJ148" si="109">DG141</f>
        <v>1202.55</v>
      </c>
      <c r="DK141">
        <v>0</v>
      </c>
      <c r="DL141" t="s">
        <v>3</v>
      </c>
      <c r="DM141">
        <v>0</v>
      </c>
      <c r="DN141" t="s">
        <v>3</v>
      </c>
      <c r="DO141">
        <v>0</v>
      </c>
    </row>
    <row r="142" spans="1:119" x14ac:dyDescent="0.2">
      <c r="A142">
        <f>ROW(Source!A39)</f>
        <v>39</v>
      </c>
      <c r="B142">
        <v>60075934</v>
      </c>
      <c r="C142">
        <v>60085960</v>
      </c>
      <c r="D142">
        <v>48244534</v>
      </c>
      <c r="E142">
        <v>1</v>
      </c>
      <c r="F142">
        <v>1</v>
      </c>
      <c r="G142">
        <v>1</v>
      </c>
      <c r="H142">
        <v>2</v>
      </c>
      <c r="I142" t="s">
        <v>851</v>
      </c>
      <c r="J142" t="s">
        <v>852</v>
      </c>
      <c r="K142" t="s">
        <v>853</v>
      </c>
      <c r="L142">
        <v>1368</v>
      </c>
      <c r="N142">
        <v>1011</v>
      </c>
      <c r="O142" t="s">
        <v>745</v>
      </c>
      <c r="P142" t="s">
        <v>745</v>
      </c>
      <c r="Q142">
        <v>1</v>
      </c>
      <c r="W142">
        <v>0</v>
      </c>
      <c r="X142">
        <v>-65522733</v>
      </c>
      <c r="Y142">
        <f t="shared" si="100"/>
        <v>3.7029999999999993E-2</v>
      </c>
      <c r="AA142">
        <v>0</v>
      </c>
      <c r="AB142">
        <v>2430.48</v>
      </c>
      <c r="AC142">
        <v>579.69000000000005</v>
      </c>
      <c r="AD142">
        <v>0</v>
      </c>
      <c r="AE142">
        <v>0</v>
      </c>
      <c r="AF142">
        <v>170.92</v>
      </c>
      <c r="AG142">
        <v>11.84</v>
      </c>
      <c r="AH142">
        <v>0</v>
      </c>
      <c r="AI142">
        <v>1</v>
      </c>
      <c r="AJ142">
        <v>14.22</v>
      </c>
      <c r="AK142">
        <v>48.96</v>
      </c>
      <c r="AL142">
        <v>1</v>
      </c>
      <c r="AM142">
        <v>4</v>
      </c>
      <c r="AN142">
        <v>0</v>
      </c>
      <c r="AO142">
        <v>1</v>
      </c>
      <c r="AP142">
        <v>1</v>
      </c>
      <c r="AQ142">
        <v>0</v>
      </c>
      <c r="AR142">
        <v>0</v>
      </c>
      <c r="AS142" t="s">
        <v>3</v>
      </c>
      <c r="AT142">
        <v>0.04</v>
      </c>
      <c r="AU142" t="s">
        <v>19</v>
      </c>
      <c r="AV142">
        <v>0</v>
      </c>
      <c r="AW142">
        <v>2</v>
      </c>
      <c r="AX142">
        <v>60095151</v>
      </c>
      <c r="AY142">
        <v>1</v>
      </c>
      <c r="AZ142">
        <v>0</v>
      </c>
      <c r="BA142">
        <v>142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X142">
        <f>ROUND(Y142*Source!I39,9)</f>
        <v>0.277725</v>
      </c>
      <c r="CY142">
        <f t="shared" si="105"/>
        <v>2430.48</v>
      </c>
      <c r="CZ142">
        <f t="shared" si="106"/>
        <v>170.92</v>
      </c>
      <c r="DA142">
        <f t="shared" si="107"/>
        <v>14.22</v>
      </c>
      <c r="DB142">
        <f t="shared" si="101"/>
        <v>6.33</v>
      </c>
      <c r="DC142">
        <f t="shared" si="102"/>
        <v>0.44</v>
      </c>
      <c r="DD142" t="s">
        <v>3</v>
      </c>
      <c r="DE142" t="s">
        <v>3</v>
      </c>
      <c r="DF142">
        <f t="shared" si="99"/>
        <v>0</v>
      </c>
      <c r="DG142">
        <f t="shared" si="108"/>
        <v>675.01</v>
      </c>
      <c r="DH142">
        <f t="shared" si="103"/>
        <v>160.99</v>
      </c>
      <c r="DI142">
        <f t="shared" si="104"/>
        <v>0</v>
      </c>
      <c r="DJ142">
        <f t="shared" si="109"/>
        <v>675.01</v>
      </c>
      <c r="DK142">
        <v>0</v>
      </c>
      <c r="DL142" t="s">
        <v>3</v>
      </c>
      <c r="DM142">
        <v>0</v>
      </c>
      <c r="DN142" t="s">
        <v>3</v>
      </c>
      <c r="DO142">
        <v>0</v>
      </c>
    </row>
    <row r="143" spans="1:119" x14ac:dyDescent="0.2">
      <c r="A143">
        <f>ROW(Source!A39)</f>
        <v>39</v>
      </c>
      <c r="B143">
        <v>60075934</v>
      </c>
      <c r="C143">
        <v>60085960</v>
      </c>
      <c r="D143">
        <v>48244557</v>
      </c>
      <c r="E143">
        <v>1</v>
      </c>
      <c r="F143">
        <v>1</v>
      </c>
      <c r="G143">
        <v>1</v>
      </c>
      <c r="H143">
        <v>2</v>
      </c>
      <c r="I143" t="s">
        <v>746</v>
      </c>
      <c r="J143" t="s">
        <v>747</v>
      </c>
      <c r="K143" t="s">
        <v>748</v>
      </c>
      <c r="L143">
        <v>1368</v>
      </c>
      <c r="N143">
        <v>1011</v>
      </c>
      <c r="O143" t="s">
        <v>745</v>
      </c>
      <c r="P143" t="s">
        <v>745</v>
      </c>
      <c r="Q143">
        <v>1</v>
      </c>
      <c r="W143">
        <v>0</v>
      </c>
      <c r="X143">
        <v>903590057</v>
      </c>
      <c r="Y143">
        <f t="shared" si="100"/>
        <v>9.2574999999999977E-2</v>
      </c>
      <c r="AA143">
        <v>0</v>
      </c>
      <c r="AB143">
        <v>1603.59</v>
      </c>
      <c r="AC143">
        <v>579.69000000000005</v>
      </c>
      <c r="AD143">
        <v>0</v>
      </c>
      <c r="AE143">
        <v>0</v>
      </c>
      <c r="AF143">
        <v>112.77</v>
      </c>
      <c r="AG143">
        <v>11.84</v>
      </c>
      <c r="AH143">
        <v>0</v>
      </c>
      <c r="AI143">
        <v>1</v>
      </c>
      <c r="AJ143">
        <v>14.22</v>
      </c>
      <c r="AK143">
        <v>48.96</v>
      </c>
      <c r="AL143">
        <v>1</v>
      </c>
      <c r="AM143">
        <v>4</v>
      </c>
      <c r="AN143">
        <v>0</v>
      </c>
      <c r="AO143">
        <v>1</v>
      </c>
      <c r="AP143">
        <v>1</v>
      </c>
      <c r="AQ143">
        <v>0</v>
      </c>
      <c r="AR143">
        <v>0</v>
      </c>
      <c r="AS143" t="s">
        <v>3</v>
      </c>
      <c r="AT143">
        <v>0.1</v>
      </c>
      <c r="AU143" t="s">
        <v>19</v>
      </c>
      <c r="AV143">
        <v>0</v>
      </c>
      <c r="AW143">
        <v>2</v>
      </c>
      <c r="AX143">
        <v>60095152</v>
      </c>
      <c r="AY143">
        <v>1</v>
      </c>
      <c r="AZ143">
        <v>0</v>
      </c>
      <c r="BA143">
        <v>143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X143">
        <f>ROUND(Y143*Source!I39,9)</f>
        <v>0.6943125</v>
      </c>
      <c r="CY143">
        <f t="shared" si="105"/>
        <v>1603.59</v>
      </c>
      <c r="CZ143">
        <f t="shared" si="106"/>
        <v>112.77</v>
      </c>
      <c r="DA143">
        <f t="shared" si="107"/>
        <v>14.22</v>
      </c>
      <c r="DB143">
        <f t="shared" si="101"/>
        <v>10.44</v>
      </c>
      <c r="DC143">
        <f t="shared" si="102"/>
        <v>1.0900000000000001</v>
      </c>
      <c r="DD143" t="s">
        <v>3</v>
      </c>
      <c r="DE143" t="s">
        <v>3</v>
      </c>
      <c r="DF143">
        <f t="shared" si="99"/>
        <v>0</v>
      </c>
      <c r="DG143">
        <f t="shared" si="108"/>
        <v>1113.3900000000001</v>
      </c>
      <c r="DH143">
        <f t="shared" si="103"/>
        <v>402.49</v>
      </c>
      <c r="DI143">
        <f t="shared" si="104"/>
        <v>0</v>
      </c>
      <c r="DJ143">
        <f t="shared" si="109"/>
        <v>1113.3900000000001</v>
      </c>
      <c r="DK143">
        <v>0</v>
      </c>
      <c r="DL143" t="s">
        <v>3</v>
      </c>
      <c r="DM143">
        <v>0</v>
      </c>
      <c r="DN143" t="s">
        <v>3</v>
      </c>
      <c r="DO143">
        <v>0</v>
      </c>
    </row>
    <row r="144" spans="1:119" x14ac:dyDescent="0.2">
      <c r="A144">
        <f>ROW(Source!A39)</f>
        <v>39</v>
      </c>
      <c r="B144">
        <v>60075934</v>
      </c>
      <c r="C144">
        <v>60085960</v>
      </c>
      <c r="D144">
        <v>48244566</v>
      </c>
      <c r="E144">
        <v>1</v>
      </c>
      <c r="F144">
        <v>1</v>
      </c>
      <c r="G144">
        <v>1</v>
      </c>
      <c r="H144">
        <v>2</v>
      </c>
      <c r="I144" t="s">
        <v>854</v>
      </c>
      <c r="J144" t="s">
        <v>855</v>
      </c>
      <c r="K144" t="s">
        <v>856</v>
      </c>
      <c r="L144">
        <v>1368</v>
      </c>
      <c r="N144">
        <v>1011</v>
      </c>
      <c r="O144" t="s">
        <v>745</v>
      </c>
      <c r="P144" t="s">
        <v>745</v>
      </c>
      <c r="Q144">
        <v>1</v>
      </c>
      <c r="W144">
        <v>0</v>
      </c>
      <c r="X144">
        <v>1656337760</v>
      </c>
      <c r="Y144">
        <f t="shared" si="100"/>
        <v>1.5830324999999998</v>
      </c>
      <c r="AA144">
        <v>0</v>
      </c>
      <c r="AB144">
        <v>4138.3</v>
      </c>
      <c r="AC144">
        <v>1075.6500000000001</v>
      </c>
      <c r="AD144">
        <v>0</v>
      </c>
      <c r="AE144">
        <v>0</v>
      </c>
      <c r="AF144">
        <v>291.02</v>
      </c>
      <c r="AG144">
        <v>21.97</v>
      </c>
      <c r="AH144">
        <v>0</v>
      </c>
      <c r="AI144">
        <v>1</v>
      </c>
      <c r="AJ144">
        <v>14.22</v>
      </c>
      <c r="AK144">
        <v>48.96</v>
      </c>
      <c r="AL144">
        <v>1</v>
      </c>
      <c r="AM144">
        <v>4</v>
      </c>
      <c r="AN144">
        <v>0</v>
      </c>
      <c r="AO144">
        <v>1</v>
      </c>
      <c r="AP144">
        <v>1</v>
      </c>
      <c r="AQ144">
        <v>0</v>
      </c>
      <c r="AR144">
        <v>0</v>
      </c>
      <c r="AS144" t="s">
        <v>3</v>
      </c>
      <c r="AT144">
        <v>1.71</v>
      </c>
      <c r="AU144" t="s">
        <v>19</v>
      </c>
      <c r="AV144">
        <v>0</v>
      </c>
      <c r="AW144">
        <v>2</v>
      </c>
      <c r="AX144">
        <v>60095153</v>
      </c>
      <c r="AY144">
        <v>1</v>
      </c>
      <c r="AZ144">
        <v>0</v>
      </c>
      <c r="BA144">
        <v>144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X144">
        <f>ROUND(Y144*Source!I39,9)</f>
        <v>11.87274375</v>
      </c>
      <c r="CY144">
        <f t="shared" si="105"/>
        <v>4138.3</v>
      </c>
      <c r="CZ144">
        <f t="shared" si="106"/>
        <v>291.02</v>
      </c>
      <c r="DA144">
        <f t="shared" si="107"/>
        <v>14.22</v>
      </c>
      <c r="DB144">
        <f t="shared" si="101"/>
        <v>460.69</v>
      </c>
      <c r="DC144">
        <f t="shared" si="102"/>
        <v>34.78</v>
      </c>
      <c r="DD144" t="s">
        <v>3</v>
      </c>
      <c r="DE144" t="s">
        <v>3</v>
      </c>
      <c r="DF144">
        <f t="shared" si="99"/>
        <v>0</v>
      </c>
      <c r="DG144">
        <f t="shared" si="108"/>
        <v>49132.98</v>
      </c>
      <c r="DH144">
        <f t="shared" si="103"/>
        <v>12770.92</v>
      </c>
      <c r="DI144">
        <f t="shared" si="104"/>
        <v>0</v>
      </c>
      <c r="DJ144">
        <f t="shared" si="109"/>
        <v>49132.98</v>
      </c>
      <c r="DK144">
        <v>0</v>
      </c>
      <c r="DL144" t="s">
        <v>3</v>
      </c>
      <c r="DM144">
        <v>0</v>
      </c>
      <c r="DN144" t="s">
        <v>3</v>
      </c>
      <c r="DO144">
        <v>0</v>
      </c>
    </row>
    <row r="145" spans="1:119" x14ac:dyDescent="0.2">
      <c r="A145">
        <f>ROW(Source!A39)</f>
        <v>39</v>
      </c>
      <c r="B145">
        <v>60075934</v>
      </c>
      <c r="C145">
        <v>60085960</v>
      </c>
      <c r="D145">
        <v>48245551</v>
      </c>
      <c r="E145">
        <v>1</v>
      </c>
      <c r="F145">
        <v>1</v>
      </c>
      <c r="G145">
        <v>1</v>
      </c>
      <c r="H145">
        <v>2</v>
      </c>
      <c r="I145" t="s">
        <v>752</v>
      </c>
      <c r="J145" t="s">
        <v>753</v>
      </c>
      <c r="K145" t="s">
        <v>754</v>
      </c>
      <c r="L145">
        <v>1368</v>
      </c>
      <c r="N145">
        <v>1011</v>
      </c>
      <c r="O145" t="s">
        <v>745</v>
      </c>
      <c r="P145" t="s">
        <v>745</v>
      </c>
      <c r="Q145">
        <v>1</v>
      </c>
      <c r="W145">
        <v>0</v>
      </c>
      <c r="X145">
        <v>1171957361</v>
      </c>
      <c r="Y145">
        <f t="shared" si="100"/>
        <v>0.12034749999999997</v>
      </c>
      <c r="AA145">
        <v>0</v>
      </c>
      <c r="AB145">
        <v>1234.1500000000001</v>
      </c>
      <c r="AC145">
        <v>495.96</v>
      </c>
      <c r="AD145">
        <v>0</v>
      </c>
      <c r="AE145">
        <v>0</v>
      </c>
      <c r="AF145">
        <v>86.79</v>
      </c>
      <c r="AG145">
        <v>10.130000000000001</v>
      </c>
      <c r="AH145">
        <v>0</v>
      </c>
      <c r="AI145">
        <v>1</v>
      </c>
      <c r="AJ145">
        <v>14.22</v>
      </c>
      <c r="AK145">
        <v>48.96</v>
      </c>
      <c r="AL145">
        <v>1</v>
      </c>
      <c r="AM145">
        <v>4</v>
      </c>
      <c r="AN145">
        <v>0</v>
      </c>
      <c r="AO145">
        <v>1</v>
      </c>
      <c r="AP145">
        <v>1</v>
      </c>
      <c r="AQ145">
        <v>0</v>
      </c>
      <c r="AR145">
        <v>0</v>
      </c>
      <c r="AS145" t="s">
        <v>3</v>
      </c>
      <c r="AT145">
        <v>0.13</v>
      </c>
      <c r="AU145" t="s">
        <v>19</v>
      </c>
      <c r="AV145">
        <v>0</v>
      </c>
      <c r="AW145">
        <v>2</v>
      </c>
      <c r="AX145">
        <v>60095154</v>
      </c>
      <c r="AY145">
        <v>1</v>
      </c>
      <c r="AZ145">
        <v>0</v>
      </c>
      <c r="BA145">
        <v>145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X145">
        <f>ROUND(Y145*Source!I39,9)</f>
        <v>0.90260625000000005</v>
      </c>
      <c r="CY145">
        <f t="shared" si="105"/>
        <v>1234.1500000000001</v>
      </c>
      <c r="CZ145">
        <f t="shared" si="106"/>
        <v>86.79</v>
      </c>
      <c r="DA145">
        <f t="shared" si="107"/>
        <v>14.22</v>
      </c>
      <c r="DB145">
        <f t="shared" si="101"/>
        <v>10.44</v>
      </c>
      <c r="DC145">
        <f t="shared" si="102"/>
        <v>1.22</v>
      </c>
      <c r="DD145" t="s">
        <v>3</v>
      </c>
      <c r="DE145" t="s">
        <v>3</v>
      </c>
      <c r="DF145">
        <f t="shared" si="99"/>
        <v>0</v>
      </c>
      <c r="DG145">
        <f t="shared" si="108"/>
        <v>1113.95</v>
      </c>
      <c r="DH145">
        <f t="shared" si="103"/>
        <v>447.66</v>
      </c>
      <c r="DI145">
        <f t="shared" si="104"/>
        <v>0</v>
      </c>
      <c r="DJ145">
        <f t="shared" si="109"/>
        <v>1113.95</v>
      </c>
      <c r="DK145">
        <v>0</v>
      </c>
      <c r="DL145" t="s">
        <v>3</v>
      </c>
      <c r="DM145">
        <v>0</v>
      </c>
      <c r="DN145" t="s">
        <v>3</v>
      </c>
      <c r="DO145">
        <v>0</v>
      </c>
    </row>
    <row r="146" spans="1:119" x14ac:dyDescent="0.2">
      <c r="A146">
        <f>ROW(Source!A39)</f>
        <v>39</v>
      </c>
      <c r="B146">
        <v>60075934</v>
      </c>
      <c r="C146">
        <v>60085960</v>
      </c>
      <c r="D146">
        <v>48245589</v>
      </c>
      <c r="E146">
        <v>1</v>
      </c>
      <c r="F146">
        <v>1</v>
      </c>
      <c r="G146">
        <v>1</v>
      </c>
      <c r="H146">
        <v>2</v>
      </c>
      <c r="I146" t="s">
        <v>857</v>
      </c>
      <c r="J146" t="s">
        <v>858</v>
      </c>
      <c r="K146" t="s">
        <v>859</v>
      </c>
      <c r="L146">
        <v>1368</v>
      </c>
      <c r="N146">
        <v>1011</v>
      </c>
      <c r="O146" t="s">
        <v>745</v>
      </c>
      <c r="P146" t="s">
        <v>745</v>
      </c>
      <c r="Q146">
        <v>1</v>
      </c>
      <c r="W146">
        <v>0</v>
      </c>
      <c r="X146">
        <v>1049431889</v>
      </c>
      <c r="Y146">
        <f t="shared" si="100"/>
        <v>0.29623999999999995</v>
      </c>
      <c r="AA146">
        <v>0</v>
      </c>
      <c r="AB146">
        <v>2842.86</v>
      </c>
      <c r="AC146">
        <v>579.69000000000005</v>
      </c>
      <c r="AD146">
        <v>0</v>
      </c>
      <c r="AE146">
        <v>0</v>
      </c>
      <c r="AF146">
        <v>199.92</v>
      </c>
      <c r="AG146">
        <v>11.84</v>
      </c>
      <c r="AH146">
        <v>0</v>
      </c>
      <c r="AI146">
        <v>1</v>
      </c>
      <c r="AJ146">
        <v>14.22</v>
      </c>
      <c r="AK146">
        <v>48.96</v>
      </c>
      <c r="AL146">
        <v>1</v>
      </c>
      <c r="AM146">
        <v>4</v>
      </c>
      <c r="AN146">
        <v>0</v>
      </c>
      <c r="AO146">
        <v>1</v>
      </c>
      <c r="AP146">
        <v>1</v>
      </c>
      <c r="AQ146">
        <v>0</v>
      </c>
      <c r="AR146">
        <v>0</v>
      </c>
      <c r="AS146" t="s">
        <v>3</v>
      </c>
      <c r="AT146">
        <v>0.32</v>
      </c>
      <c r="AU146" t="s">
        <v>19</v>
      </c>
      <c r="AV146">
        <v>0</v>
      </c>
      <c r="AW146">
        <v>2</v>
      </c>
      <c r="AX146">
        <v>60095155</v>
      </c>
      <c r="AY146">
        <v>1</v>
      </c>
      <c r="AZ146">
        <v>0</v>
      </c>
      <c r="BA146">
        <v>146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X146">
        <f>ROUND(Y146*Source!I39,9)</f>
        <v>2.2218</v>
      </c>
      <c r="CY146">
        <f t="shared" si="105"/>
        <v>2842.86</v>
      </c>
      <c r="CZ146">
        <f t="shared" si="106"/>
        <v>199.92</v>
      </c>
      <c r="DA146">
        <f t="shared" si="107"/>
        <v>14.22</v>
      </c>
      <c r="DB146">
        <f t="shared" si="101"/>
        <v>59.22</v>
      </c>
      <c r="DC146">
        <f t="shared" si="102"/>
        <v>3.51</v>
      </c>
      <c r="DD146" t="s">
        <v>3</v>
      </c>
      <c r="DE146" t="s">
        <v>3</v>
      </c>
      <c r="DF146">
        <f t="shared" si="99"/>
        <v>0</v>
      </c>
      <c r="DG146">
        <f t="shared" si="108"/>
        <v>6316.27</v>
      </c>
      <c r="DH146">
        <f t="shared" si="103"/>
        <v>1287.96</v>
      </c>
      <c r="DI146">
        <f t="shared" si="104"/>
        <v>0</v>
      </c>
      <c r="DJ146">
        <f t="shared" si="109"/>
        <v>6316.27</v>
      </c>
      <c r="DK146">
        <v>0</v>
      </c>
      <c r="DL146" t="s">
        <v>3</v>
      </c>
      <c r="DM146">
        <v>0</v>
      </c>
      <c r="DN146" t="s">
        <v>3</v>
      </c>
      <c r="DO146">
        <v>0</v>
      </c>
    </row>
    <row r="147" spans="1:119" x14ac:dyDescent="0.2">
      <c r="A147">
        <f>ROW(Source!A39)</f>
        <v>39</v>
      </c>
      <c r="B147">
        <v>60075934</v>
      </c>
      <c r="C147">
        <v>60085960</v>
      </c>
      <c r="D147">
        <v>48245719</v>
      </c>
      <c r="E147">
        <v>1</v>
      </c>
      <c r="F147">
        <v>1</v>
      </c>
      <c r="G147">
        <v>1</v>
      </c>
      <c r="H147">
        <v>2</v>
      </c>
      <c r="I147" t="s">
        <v>755</v>
      </c>
      <c r="J147" t="s">
        <v>756</v>
      </c>
      <c r="K147" t="s">
        <v>757</v>
      </c>
      <c r="L147">
        <v>1368</v>
      </c>
      <c r="N147">
        <v>1011</v>
      </c>
      <c r="O147" t="s">
        <v>745</v>
      </c>
      <c r="P147" t="s">
        <v>745</v>
      </c>
      <c r="Q147">
        <v>1</v>
      </c>
      <c r="W147">
        <v>0</v>
      </c>
      <c r="X147">
        <v>-1135352110</v>
      </c>
      <c r="Y147">
        <f t="shared" si="100"/>
        <v>0.93500749999999977</v>
      </c>
      <c r="AA147">
        <v>0</v>
      </c>
      <c r="AB147">
        <v>17.059999999999999</v>
      </c>
      <c r="AC147">
        <v>0</v>
      </c>
      <c r="AD147">
        <v>0</v>
      </c>
      <c r="AE147">
        <v>0</v>
      </c>
      <c r="AF147">
        <v>1.2</v>
      </c>
      <c r="AG147">
        <v>0</v>
      </c>
      <c r="AH147">
        <v>0</v>
      </c>
      <c r="AI147">
        <v>1</v>
      </c>
      <c r="AJ147">
        <v>14.22</v>
      </c>
      <c r="AK147">
        <v>48.96</v>
      </c>
      <c r="AL147">
        <v>1</v>
      </c>
      <c r="AM147">
        <v>4</v>
      </c>
      <c r="AN147">
        <v>0</v>
      </c>
      <c r="AO147">
        <v>1</v>
      </c>
      <c r="AP147">
        <v>1</v>
      </c>
      <c r="AQ147">
        <v>0</v>
      </c>
      <c r="AR147">
        <v>0</v>
      </c>
      <c r="AS147" t="s">
        <v>3</v>
      </c>
      <c r="AT147">
        <v>1.01</v>
      </c>
      <c r="AU147" t="s">
        <v>19</v>
      </c>
      <c r="AV147">
        <v>0</v>
      </c>
      <c r="AW147">
        <v>2</v>
      </c>
      <c r="AX147">
        <v>60095156</v>
      </c>
      <c r="AY147">
        <v>1</v>
      </c>
      <c r="AZ147">
        <v>0</v>
      </c>
      <c r="BA147">
        <v>147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X147">
        <f>ROUND(Y147*Source!I39,9)</f>
        <v>7.0125562500000003</v>
      </c>
      <c r="CY147">
        <f t="shared" si="105"/>
        <v>17.059999999999999</v>
      </c>
      <c r="CZ147">
        <f t="shared" si="106"/>
        <v>1.2</v>
      </c>
      <c r="DA147">
        <f t="shared" si="107"/>
        <v>14.22</v>
      </c>
      <c r="DB147">
        <f t="shared" si="101"/>
        <v>1.1200000000000001</v>
      </c>
      <c r="DC147">
        <f t="shared" si="102"/>
        <v>0</v>
      </c>
      <c r="DD147" t="s">
        <v>3</v>
      </c>
      <c r="DE147" t="s">
        <v>3</v>
      </c>
      <c r="DF147">
        <f t="shared" si="99"/>
        <v>0</v>
      </c>
      <c r="DG147">
        <f t="shared" si="108"/>
        <v>119.63</v>
      </c>
      <c r="DH147">
        <f t="shared" si="103"/>
        <v>0</v>
      </c>
      <c r="DI147">
        <f t="shared" si="104"/>
        <v>0</v>
      </c>
      <c r="DJ147">
        <f t="shared" si="109"/>
        <v>119.63</v>
      </c>
      <c r="DK147">
        <v>0</v>
      </c>
      <c r="DL147" t="s">
        <v>3</v>
      </c>
      <c r="DM147">
        <v>0</v>
      </c>
      <c r="DN147" t="s">
        <v>3</v>
      </c>
      <c r="DO147">
        <v>0</v>
      </c>
    </row>
    <row r="148" spans="1:119" x14ac:dyDescent="0.2">
      <c r="A148">
        <f>ROW(Source!A39)</f>
        <v>39</v>
      </c>
      <c r="B148">
        <v>60075934</v>
      </c>
      <c r="C148">
        <v>60085960</v>
      </c>
      <c r="D148">
        <v>48245767</v>
      </c>
      <c r="E148">
        <v>1</v>
      </c>
      <c r="F148">
        <v>1</v>
      </c>
      <c r="G148">
        <v>1</v>
      </c>
      <c r="H148">
        <v>2</v>
      </c>
      <c r="I148" t="s">
        <v>758</v>
      </c>
      <c r="J148" t="s">
        <v>759</v>
      </c>
      <c r="K148" t="s">
        <v>760</v>
      </c>
      <c r="L148">
        <v>1368</v>
      </c>
      <c r="N148">
        <v>1011</v>
      </c>
      <c r="O148" t="s">
        <v>745</v>
      </c>
      <c r="P148" t="s">
        <v>745</v>
      </c>
      <c r="Q148">
        <v>1</v>
      </c>
      <c r="W148">
        <v>0</v>
      </c>
      <c r="X148">
        <v>-700358725</v>
      </c>
      <c r="Y148">
        <f t="shared" si="100"/>
        <v>6.341387499999998</v>
      </c>
      <c r="AA148">
        <v>0</v>
      </c>
      <c r="AB148">
        <v>197.94</v>
      </c>
      <c r="AC148">
        <v>0</v>
      </c>
      <c r="AD148">
        <v>0</v>
      </c>
      <c r="AE148">
        <v>0</v>
      </c>
      <c r="AF148">
        <v>13.92</v>
      </c>
      <c r="AG148">
        <v>0</v>
      </c>
      <c r="AH148">
        <v>0</v>
      </c>
      <c r="AI148">
        <v>1</v>
      </c>
      <c r="AJ148">
        <v>14.22</v>
      </c>
      <c r="AK148">
        <v>48.96</v>
      </c>
      <c r="AL148">
        <v>1</v>
      </c>
      <c r="AM148">
        <v>4</v>
      </c>
      <c r="AN148">
        <v>0</v>
      </c>
      <c r="AO148">
        <v>1</v>
      </c>
      <c r="AP148">
        <v>1</v>
      </c>
      <c r="AQ148">
        <v>0</v>
      </c>
      <c r="AR148">
        <v>0</v>
      </c>
      <c r="AS148" t="s">
        <v>3</v>
      </c>
      <c r="AT148">
        <v>6.85</v>
      </c>
      <c r="AU148" t="s">
        <v>19</v>
      </c>
      <c r="AV148">
        <v>0</v>
      </c>
      <c r="AW148">
        <v>2</v>
      </c>
      <c r="AX148">
        <v>60095157</v>
      </c>
      <c r="AY148">
        <v>1</v>
      </c>
      <c r="AZ148">
        <v>0</v>
      </c>
      <c r="BA148">
        <v>148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X148">
        <f>ROUND(Y148*Source!I39,9)</f>
        <v>47.56040625</v>
      </c>
      <c r="CY148">
        <f t="shared" si="105"/>
        <v>197.94</v>
      </c>
      <c r="CZ148">
        <f t="shared" si="106"/>
        <v>13.92</v>
      </c>
      <c r="DA148">
        <f t="shared" si="107"/>
        <v>14.22</v>
      </c>
      <c r="DB148">
        <f t="shared" si="101"/>
        <v>88.27</v>
      </c>
      <c r="DC148">
        <f t="shared" si="102"/>
        <v>0</v>
      </c>
      <c r="DD148" t="s">
        <v>3</v>
      </c>
      <c r="DE148" t="s">
        <v>3</v>
      </c>
      <c r="DF148">
        <f t="shared" si="99"/>
        <v>0</v>
      </c>
      <c r="DG148">
        <f t="shared" si="108"/>
        <v>9414.11</v>
      </c>
      <c r="DH148">
        <f t="shared" si="103"/>
        <v>0</v>
      </c>
      <c r="DI148">
        <f t="shared" si="104"/>
        <v>0</v>
      </c>
      <c r="DJ148">
        <f t="shared" si="109"/>
        <v>9414.11</v>
      </c>
      <c r="DK148">
        <v>0</v>
      </c>
      <c r="DL148" t="s">
        <v>3</v>
      </c>
      <c r="DM148">
        <v>0</v>
      </c>
      <c r="DN148" t="s">
        <v>3</v>
      </c>
      <c r="DO148">
        <v>0</v>
      </c>
    </row>
    <row r="149" spans="1:119" x14ac:dyDescent="0.2">
      <c r="A149">
        <f>ROW(Source!A39)</f>
        <v>39</v>
      </c>
      <c r="B149">
        <v>60075934</v>
      </c>
      <c r="C149">
        <v>60085960</v>
      </c>
      <c r="D149">
        <v>48168484</v>
      </c>
      <c r="E149">
        <v>1</v>
      </c>
      <c r="F149">
        <v>1</v>
      </c>
      <c r="G149">
        <v>1</v>
      </c>
      <c r="H149">
        <v>3</v>
      </c>
      <c r="I149" t="s">
        <v>223</v>
      </c>
      <c r="J149" t="s">
        <v>226</v>
      </c>
      <c r="K149" t="s">
        <v>761</v>
      </c>
      <c r="L149">
        <v>1339</v>
      </c>
      <c r="N149">
        <v>1007</v>
      </c>
      <c r="O149" t="s">
        <v>91</v>
      </c>
      <c r="P149" t="s">
        <v>91</v>
      </c>
      <c r="Q149">
        <v>1</v>
      </c>
      <c r="W149">
        <v>0</v>
      </c>
      <c r="X149">
        <v>1597319531</v>
      </c>
      <c r="Y149">
        <f t="shared" ref="Y149:Y162" si="110">(AT149*0)</f>
        <v>0</v>
      </c>
      <c r="AA149">
        <v>84.03</v>
      </c>
      <c r="AB149">
        <v>0</v>
      </c>
      <c r="AC149">
        <v>0</v>
      </c>
      <c r="AD149">
        <v>0</v>
      </c>
      <c r="AE149">
        <v>8.7899999999999991</v>
      </c>
      <c r="AF149">
        <v>0</v>
      </c>
      <c r="AG149">
        <v>0</v>
      </c>
      <c r="AH149">
        <v>0</v>
      </c>
      <c r="AI149">
        <v>9.56</v>
      </c>
      <c r="AJ149">
        <v>1</v>
      </c>
      <c r="AK149">
        <v>1</v>
      </c>
      <c r="AL149">
        <v>1</v>
      </c>
      <c r="AM149">
        <v>4</v>
      </c>
      <c r="AN149">
        <v>0</v>
      </c>
      <c r="AO149">
        <v>1</v>
      </c>
      <c r="AP149">
        <v>1</v>
      </c>
      <c r="AQ149">
        <v>0</v>
      </c>
      <c r="AR149">
        <v>0</v>
      </c>
      <c r="AS149" t="s">
        <v>3</v>
      </c>
      <c r="AT149">
        <v>0.8</v>
      </c>
      <c r="AU149" t="s">
        <v>18</v>
      </c>
      <c r="AV149">
        <v>0</v>
      </c>
      <c r="AW149">
        <v>2</v>
      </c>
      <c r="AX149">
        <v>60095158</v>
      </c>
      <c r="AY149">
        <v>1</v>
      </c>
      <c r="AZ149">
        <v>0</v>
      </c>
      <c r="BA149">
        <v>149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X149">
        <f>ROUND(Y149*Source!I39,9)</f>
        <v>0</v>
      </c>
      <c r="CY149">
        <f t="shared" ref="CY149:CY162" si="111">AA149</f>
        <v>84.03</v>
      </c>
      <c r="CZ149">
        <f t="shared" ref="CZ149:CZ162" si="112">AE149</f>
        <v>8.7899999999999991</v>
      </c>
      <c r="DA149">
        <f t="shared" ref="DA149:DA162" si="113">AI149</f>
        <v>9.56</v>
      </c>
      <c r="DB149">
        <f t="shared" ref="DB149:DB162" si="114">ROUND((ROUND(AT149*CZ149,2)*0),2)</f>
        <v>0</v>
      </c>
      <c r="DC149">
        <f t="shared" ref="DC149:DC162" si="115">ROUND((ROUND(AT149*AG149,2)*0),2)</f>
        <v>0</v>
      </c>
      <c r="DD149" t="s">
        <v>3</v>
      </c>
      <c r="DE149" t="s">
        <v>3</v>
      </c>
      <c r="DF149">
        <f t="shared" ref="DF149:DF162" si="116">ROUND(ROUND(AE149*AI149,2)*CX149,2)</f>
        <v>0</v>
      </c>
      <c r="DG149">
        <f t="shared" ref="DG149:DG164" si="117">ROUND(ROUND(AF149,2)*CX149,2)</f>
        <v>0</v>
      </c>
      <c r="DH149">
        <f t="shared" ref="DH149:DH163" si="118">ROUND(ROUND(AG149,2)*CX149,2)</f>
        <v>0</v>
      </c>
      <c r="DI149">
        <f t="shared" si="104"/>
        <v>0</v>
      </c>
      <c r="DJ149">
        <f t="shared" ref="DJ149:DJ162" si="119">DF149</f>
        <v>0</v>
      </c>
      <c r="DK149">
        <v>0</v>
      </c>
      <c r="DL149" t="s">
        <v>3</v>
      </c>
      <c r="DM149">
        <v>0</v>
      </c>
      <c r="DN149" t="s">
        <v>3</v>
      </c>
      <c r="DO149">
        <v>0</v>
      </c>
    </row>
    <row r="150" spans="1:119" x14ac:dyDescent="0.2">
      <c r="A150">
        <f>ROW(Source!A39)</f>
        <v>39</v>
      </c>
      <c r="B150">
        <v>60075934</v>
      </c>
      <c r="C150">
        <v>60085960</v>
      </c>
      <c r="D150">
        <v>48168491</v>
      </c>
      <c r="E150">
        <v>1</v>
      </c>
      <c r="F150">
        <v>1</v>
      </c>
      <c r="G150">
        <v>1</v>
      </c>
      <c r="H150">
        <v>3</v>
      </c>
      <c r="I150" t="s">
        <v>229</v>
      </c>
      <c r="J150" t="s">
        <v>231</v>
      </c>
      <c r="K150" t="s">
        <v>762</v>
      </c>
      <c r="L150">
        <v>1346</v>
      </c>
      <c r="N150">
        <v>1009</v>
      </c>
      <c r="O150" t="s">
        <v>225</v>
      </c>
      <c r="P150" t="s">
        <v>225</v>
      </c>
      <c r="Q150">
        <v>1</v>
      </c>
      <c r="W150">
        <v>0</v>
      </c>
      <c r="X150">
        <v>-1411127917</v>
      </c>
      <c r="Y150">
        <f t="shared" si="110"/>
        <v>0</v>
      </c>
      <c r="AA150">
        <v>42.73</v>
      </c>
      <c r="AB150">
        <v>0</v>
      </c>
      <c r="AC150">
        <v>0</v>
      </c>
      <c r="AD150">
        <v>0</v>
      </c>
      <c r="AE150">
        <v>4.47</v>
      </c>
      <c r="AF150">
        <v>0</v>
      </c>
      <c r="AG150">
        <v>0</v>
      </c>
      <c r="AH150">
        <v>0</v>
      </c>
      <c r="AI150">
        <v>9.56</v>
      </c>
      <c r="AJ150">
        <v>1</v>
      </c>
      <c r="AK150">
        <v>1</v>
      </c>
      <c r="AL150">
        <v>1</v>
      </c>
      <c r="AM150">
        <v>4</v>
      </c>
      <c r="AN150">
        <v>0</v>
      </c>
      <c r="AO150">
        <v>1</v>
      </c>
      <c r="AP150">
        <v>1</v>
      </c>
      <c r="AQ150">
        <v>0</v>
      </c>
      <c r="AR150">
        <v>0</v>
      </c>
      <c r="AS150" t="s">
        <v>3</v>
      </c>
      <c r="AT150">
        <v>0.24</v>
      </c>
      <c r="AU150" t="s">
        <v>18</v>
      </c>
      <c r="AV150">
        <v>0</v>
      </c>
      <c r="AW150">
        <v>2</v>
      </c>
      <c r="AX150">
        <v>60095159</v>
      </c>
      <c r="AY150">
        <v>1</v>
      </c>
      <c r="AZ150">
        <v>0</v>
      </c>
      <c r="BA150">
        <v>150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X150">
        <f>ROUND(Y150*Source!I39,9)</f>
        <v>0</v>
      </c>
      <c r="CY150">
        <f t="shared" si="111"/>
        <v>42.73</v>
      </c>
      <c r="CZ150">
        <f t="shared" si="112"/>
        <v>4.47</v>
      </c>
      <c r="DA150">
        <f t="shared" si="113"/>
        <v>9.56</v>
      </c>
      <c r="DB150">
        <f t="shared" si="114"/>
        <v>0</v>
      </c>
      <c r="DC150">
        <f t="shared" si="115"/>
        <v>0</v>
      </c>
      <c r="DD150" t="s">
        <v>3</v>
      </c>
      <c r="DE150" t="s">
        <v>3</v>
      </c>
      <c r="DF150">
        <f t="shared" si="116"/>
        <v>0</v>
      </c>
      <c r="DG150">
        <f t="shared" si="117"/>
        <v>0</v>
      </c>
      <c r="DH150">
        <f t="shared" si="118"/>
        <v>0</v>
      </c>
      <c r="DI150">
        <f t="shared" si="104"/>
        <v>0</v>
      </c>
      <c r="DJ150">
        <f t="shared" si="119"/>
        <v>0</v>
      </c>
      <c r="DK150">
        <v>0</v>
      </c>
      <c r="DL150" t="s">
        <v>3</v>
      </c>
      <c r="DM150">
        <v>0</v>
      </c>
      <c r="DN150" t="s">
        <v>3</v>
      </c>
      <c r="DO150">
        <v>0</v>
      </c>
    </row>
    <row r="151" spans="1:119" x14ac:dyDescent="0.2">
      <c r="A151">
        <f>ROW(Source!A39)</f>
        <v>39</v>
      </c>
      <c r="B151">
        <v>60075934</v>
      </c>
      <c r="C151">
        <v>60085960</v>
      </c>
      <c r="D151">
        <v>48171510</v>
      </c>
      <c r="E151">
        <v>1</v>
      </c>
      <c r="F151">
        <v>1</v>
      </c>
      <c r="G151">
        <v>1</v>
      </c>
      <c r="H151">
        <v>3</v>
      </c>
      <c r="I151" t="s">
        <v>763</v>
      </c>
      <c r="J151" t="s">
        <v>764</v>
      </c>
      <c r="K151" t="s">
        <v>765</v>
      </c>
      <c r="L151">
        <v>1348</v>
      </c>
      <c r="N151">
        <v>1009</v>
      </c>
      <c r="O151" t="s">
        <v>15</v>
      </c>
      <c r="P151" t="s">
        <v>15</v>
      </c>
      <c r="Q151">
        <v>1000</v>
      </c>
      <c r="W151">
        <v>0</v>
      </c>
      <c r="X151">
        <v>-2063612885</v>
      </c>
      <c r="Y151">
        <f t="shared" si="110"/>
        <v>0</v>
      </c>
      <c r="AA151">
        <v>113678.92</v>
      </c>
      <c r="AB151">
        <v>0</v>
      </c>
      <c r="AC151">
        <v>0</v>
      </c>
      <c r="AD151">
        <v>0</v>
      </c>
      <c r="AE151">
        <v>11891.1</v>
      </c>
      <c r="AF151">
        <v>0</v>
      </c>
      <c r="AG151">
        <v>0</v>
      </c>
      <c r="AH151">
        <v>0</v>
      </c>
      <c r="AI151">
        <v>9.56</v>
      </c>
      <c r="AJ151">
        <v>1</v>
      </c>
      <c r="AK151">
        <v>1</v>
      </c>
      <c r="AL151">
        <v>1</v>
      </c>
      <c r="AM151">
        <v>4</v>
      </c>
      <c r="AN151">
        <v>0</v>
      </c>
      <c r="AO151">
        <v>1</v>
      </c>
      <c r="AP151">
        <v>1</v>
      </c>
      <c r="AQ151">
        <v>0</v>
      </c>
      <c r="AR151">
        <v>0</v>
      </c>
      <c r="AS151" t="s">
        <v>3</v>
      </c>
      <c r="AT151">
        <v>2E-3</v>
      </c>
      <c r="AU151" t="s">
        <v>18</v>
      </c>
      <c r="AV151">
        <v>0</v>
      </c>
      <c r="AW151">
        <v>2</v>
      </c>
      <c r="AX151">
        <v>60095160</v>
      </c>
      <c r="AY151">
        <v>1</v>
      </c>
      <c r="AZ151">
        <v>0</v>
      </c>
      <c r="BA151">
        <v>151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X151">
        <f>ROUND(Y151*Source!I39,9)</f>
        <v>0</v>
      </c>
      <c r="CY151">
        <f t="shared" si="111"/>
        <v>113678.92</v>
      </c>
      <c r="CZ151">
        <f t="shared" si="112"/>
        <v>11891.1</v>
      </c>
      <c r="DA151">
        <f t="shared" si="113"/>
        <v>9.56</v>
      </c>
      <c r="DB151">
        <f t="shared" si="114"/>
        <v>0</v>
      </c>
      <c r="DC151">
        <f t="shared" si="115"/>
        <v>0</v>
      </c>
      <c r="DD151" t="s">
        <v>3</v>
      </c>
      <c r="DE151" t="s">
        <v>3</v>
      </c>
      <c r="DF151">
        <f t="shared" si="116"/>
        <v>0</v>
      </c>
      <c r="DG151">
        <f t="shared" si="117"/>
        <v>0</v>
      </c>
      <c r="DH151">
        <f t="shared" si="118"/>
        <v>0</v>
      </c>
      <c r="DI151">
        <f t="shared" si="104"/>
        <v>0</v>
      </c>
      <c r="DJ151">
        <f t="shared" si="119"/>
        <v>0</v>
      </c>
      <c r="DK151">
        <v>0</v>
      </c>
      <c r="DL151" t="s">
        <v>3</v>
      </c>
      <c r="DM151">
        <v>0</v>
      </c>
      <c r="DN151" t="s">
        <v>3</v>
      </c>
      <c r="DO151">
        <v>0</v>
      </c>
    </row>
    <row r="152" spans="1:119" x14ac:dyDescent="0.2">
      <c r="A152">
        <f>ROW(Source!A39)</f>
        <v>39</v>
      </c>
      <c r="B152">
        <v>60075934</v>
      </c>
      <c r="C152">
        <v>60085960</v>
      </c>
      <c r="D152">
        <v>48172661</v>
      </c>
      <c r="E152">
        <v>1</v>
      </c>
      <c r="F152">
        <v>1</v>
      </c>
      <c r="G152">
        <v>1</v>
      </c>
      <c r="H152">
        <v>3</v>
      </c>
      <c r="I152" t="s">
        <v>766</v>
      </c>
      <c r="J152" t="s">
        <v>767</v>
      </c>
      <c r="K152" t="s">
        <v>768</v>
      </c>
      <c r="L152">
        <v>1348</v>
      </c>
      <c r="N152">
        <v>1009</v>
      </c>
      <c r="O152" t="s">
        <v>15</v>
      </c>
      <c r="P152" t="s">
        <v>15</v>
      </c>
      <c r="Q152">
        <v>1000</v>
      </c>
      <c r="W152">
        <v>0</v>
      </c>
      <c r="X152">
        <v>-1069540660</v>
      </c>
      <c r="Y152">
        <f t="shared" si="110"/>
        <v>0</v>
      </c>
      <c r="AA152">
        <v>151569.78</v>
      </c>
      <c r="AB152">
        <v>0</v>
      </c>
      <c r="AC152">
        <v>0</v>
      </c>
      <c r="AD152">
        <v>0</v>
      </c>
      <c r="AE152">
        <v>15854.58</v>
      </c>
      <c r="AF152">
        <v>0</v>
      </c>
      <c r="AG152">
        <v>0</v>
      </c>
      <c r="AH152">
        <v>0</v>
      </c>
      <c r="AI152">
        <v>9.56</v>
      </c>
      <c r="AJ152">
        <v>1</v>
      </c>
      <c r="AK152">
        <v>1</v>
      </c>
      <c r="AL152">
        <v>1</v>
      </c>
      <c r="AM152">
        <v>4</v>
      </c>
      <c r="AN152">
        <v>0</v>
      </c>
      <c r="AO152">
        <v>1</v>
      </c>
      <c r="AP152">
        <v>1</v>
      </c>
      <c r="AQ152">
        <v>0</v>
      </c>
      <c r="AR152">
        <v>0</v>
      </c>
      <c r="AS152" t="s">
        <v>3</v>
      </c>
      <c r="AT152">
        <v>3.0000000000000001E-5</v>
      </c>
      <c r="AU152" t="s">
        <v>18</v>
      </c>
      <c r="AV152">
        <v>0</v>
      </c>
      <c r="AW152">
        <v>2</v>
      </c>
      <c r="AX152">
        <v>60095161</v>
      </c>
      <c r="AY152">
        <v>1</v>
      </c>
      <c r="AZ152">
        <v>0</v>
      </c>
      <c r="BA152">
        <v>152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X152">
        <f>ROUND(Y152*Source!I39,9)</f>
        <v>0</v>
      </c>
      <c r="CY152">
        <f t="shared" si="111"/>
        <v>151569.78</v>
      </c>
      <c r="CZ152">
        <f t="shared" si="112"/>
        <v>15854.58</v>
      </c>
      <c r="DA152">
        <f t="shared" si="113"/>
        <v>9.56</v>
      </c>
      <c r="DB152">
        <f t="shared" si="114"/>
        <v>0</v>
      </c>
      <c r="DC152">
        <f t="shared" si="115"/>
        <v>0</v>
      </c>
      <c r="DD152" t="s">
        <v>3</v>
      </c>
      <c r="DE152" t="s">
        <v>3</v>
      </c>
      <c r="DF152">
        <f t="shared" si="116"/>
        <v>0</v>
      </c>
      <c r="DG152">
        <f t="shared" si="117"/>
        <v>0</v>
      </c>
      <c r="DH152">
        <f t="shared" si="118"/>
        <v>0</v>
      </c>
      <c r="DI152">
        <f t="shared" si="104"/>
        <v>0</v>
      </c>
      <c r="DJ152">
        <f t="shared" si="119"/>
        <v>0</v>
      </c>
      <c r="DK152">
        <v>0</v>
      </c>
      <c r="DL152" t="s">
        <v>3</v>
      </c>
      <c r="DM152">
        <v>0</v>
      </c>
      <c r="DN152" t="s">
        <v>3</v>
      </c>
      <c r="DO152">
        <v>0</v>
      </c>
    </row>
    <row r="153" spans="1:119" x14ac:dyDescent="0.2">
      <c r="A153">
        <f>ROW(Source!A39)</f>
        <v>39</v>
      </c>
      <c r="B153">
        <v>60075934</v>
      </c>
      <c r="C153">
        <v>60085960</v>
      </c>
      <c r="D153">
        <v>48172758</v>
      </c>
      <c r="E153">
        <v>1</v>
      </c>
      <c r="F153">
        <v>1</v>
      </c>
      <c r="G153">
        <v>1</v>
      </c>
      <c r="H153">
        <v>3</v>
      </c>
      <c r="I153" t="s">
        <v>769</v>
      </c>
      <c r="J153" t="s">
        <v>770</v>
      </c>
      <c r="K153" t="s">
        <v>771</v>
      </c>
      <c r="L153">
        <v>1348</v>
      </c>
      <c r="N153">
        <v>1009</v>
      </c>
      <c r="O153" t="s">
        <v>15</v>
      </c>
      <c r="P153" t="s">
        <v>15</v>
      </c>
      <c r="Q153">
        <v>1000</v>
      </c>
      <c r="W153">
        <v>0</v>
      </c>
      <c r="X153">
        <v>628974256</v>
      </c>
      <c r="Y153">
        <f t="shared" si="110"/>
        <v>0</v>
      </c>
      <c r="AA153">
        <v>73338.78</v>
      </c>
      <c r="AB153">
        <v>0</v>
      </c>
      <c r="AC153">
        <v>0</v>
      </c>
      <c r="AD153">
        <v>0</v>
      </c>
      <c r="AE153">
        <v>7671.42</v>
      </c>
      <c r="AF153">
        <v>0</v>
      </c>
      <c r="AG153">
        <v>0</v>
      </c>
      <c r="AH153">
        <v>0</v>
      </c>
      <c r="AI153">
        <v>9.56</v>
      </c>
      <c r="AJ153">
        <v>1</v>
      </c>
      <c r="AK153">
        <v>1</v>
      </c>
      <c r="AL153">
        <v>1</v>
      </c>
      <c r="AM153">
        <v>4</v>
      </c>
      <c r="AN153">
        <v>0</v>
      </c>
      <c r="AO153">
        <v>1</v>
      </c>
      <c r="AP153">
        <v>1</v>
      </c>
      <c r="AQ153">
        <v>0</v>
      </c>
      <c r="AR153">
        <v>0</v>
      </c>
      <c r="AS153" t="s">
        <v>3</v>
      </c>
      <c r="AT153">
        <v>1.0000000000000001E-5</v>
      </c>
      <c r="AU153" t="s">
        <v>18</v>
      </c>
      <c r="AV153">
        <v>0</v>
      </c>
      <c r="AW153">
        <v>2</v>
      </c>
      <c r="AX153">
        <v>60095162</v>
      </c>
      <c r="AY153">
        <v>1</v>
      </c>
      <c r="AZ153">
        <v>0</v>
      </c>
      <c r="BA153">
        <v>153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X153">
        <f>ROUND(Y153*Source!I39,9)</f>
        <v>0</v>
      </c>
      <c r="CY153">
        <f t="shared" si="111"/>
        <v>73338.78</v>
      </c>
      <c r="CZ153">
        <f t="shared" si="112"/>
        <v>7671.42</v>
      </c>
      <c r="DA153">
        <f t="shared" si="113"/>
        <v>9.56</v>
      </c>
      <c r="DB153">
        <f t="shared" si="114"/>
        <v>0</v>
      </c>
      <c r="DC153">
        <f t="shared" si="115"/>
        <v>0</v>
      </c>
      <c r="DD153" t="s">
        <v>3</v>
      </c>
      <c r="DE153" t="s">
        <v>3</v>
      </c>
      <c r="DF153">
        <f t="shared" si="116"/>
        <v>0</v>
      </c>
      <c r="DG153">
        <f t="shared" si="117"/>
        <v>0</v>
      </c>
      <c r="DH153">
        <f t="shared" si="118"/>
        <v>0</v>
      </c>
      <c r="DI153">
        <f t="shared" si="104"/>
        <v>0</v>
      </c>
      <c r="DJ153">
        <f t="shared" si="119"/>
        <v>0</v>
      </c>
      <c r="DK153">
        <v>0</v>
      </c>
      <c r="DL153" t="s">
        <v>3</v>
      </c>
      <c r="DM153">
        <v>0</v>
      </c>
      <c r="DN153" t="s">
        <v>3</v>
      </c>
      <c r="DO153">
        <v>0</v>
      </c>
    </row>
    <row r="154" spans="1:119" x14ac:dyDescent="0.2">
      <c r="A154">
        <f>ROW(Source!A39)</f>
        <v>39</v>
      </c>
      <c r="B154">
        <v>60075934</v>
      </c>
      <c r="C154">
        <v>60085960</v>
      </c>
      <c r="D154">
        <v>48173726</v>
      </c>
      <c r="E154">
        <v>1</v>
      </c>
      <c r="F154">
        <v>1</v>
      </c>
      <c r="G154">
        <v>1</v>
      </c>
      <c r="H154">
        <v>3</v>
      </c>
      <c r="I154" t="s">
        <v>772</v>
      </c>
      <c r="J154" t="s">
        <v>773</v>
      </c>
      <c r="K154" t="s">
        <v>774</v>
      </c>
      <c r="L154">
        <v>1348</v>
      </c>
      <c r="N154">
        <v>1009</v>
      </c>
      <c r="O154" t="s">
        <v>15</v>
      </c>
      <c r="P154" t="s">
        <v>15</v>
      </c>
      <c r="Q154">
        <v>1000</v>
      </c>
      <c r="W154">
        <v>0</v>
      </c>
      <c r="X154">
        <v>-1850711024</v>
      </c>
      <c r="Y154">
        <f t="shared" si="110"/>
        <v>0</v>
      </c>
      <c r="AA154">
        <v>293766.28000000003</v>
      </c>
      <c r="AB154">
        <v>0</v>
      </c>
      <c r="AC154">
        <v>0</v>
      </c>
      <c r="AD154">
        <v>0</v>
      </c>
      <c r="AE154">
        <v>30728.69</v>
      </c>
      <c r="AF154">
        <v>0</v>
      </c>
      <c r="AG154">
        <v>0</v>
      </c>
      <c r="AH154">
        <v>0</v>
      </c>
      <c r="AI154">
        <v>9.56</v>
      </c>
      <c r="AJ154">
        <v>1</v>
      </c>
      <c r="AK154">
        <v>1</v>
      </c>
      <c r="AL154">
        <v>1</v>
      </c>
      <c r="AM154">
        <v>4</v>
      </c>
      <c r="AN154">
        <v>0</v>
      </c>
      <c r="AO154">
        <v>1</v>
      </c>
      <c r="AP154">
        <v>1</v>
      </c>
      <c r="AQ154">
        <v>0</v>
      </c>
      <c r="AR154">
        <v>0</v>
      </c>
      <c r="AS154" t="s">
        <v>3</v>
      </c>
      <c r="AT154">
        <v>1E-4</v>
      </c>
      <c r="AU154" t="s">
        <v>18</v>
      </c>
      <c r="AV154">
        <v>0</v>
      </c>
      <c r="AW154">
        <v>2</v>
      </c>
      <c r="AX154">
        <v>60095163</v>
      </c>
      <c r="AY154">
        <v>1</v>
      </c>
      <c r="AZ154">
        <v>0</v>
      </c>
      <c r="BA154">
        <v>154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X154">
        <f>ROUND(Y154*Source!I39,9)</f>
        <v>0</v>
      </c>
      <c r="CY154">
        <f t="shared" si="111"/>
        <v>293766.28000000003</v>
      </c>
      <c r="CZ154">
        <f t="shared" si="112"/>
        <v>30728.69</v>
      </c>
      <c r="DA154">
        <f t="shared" si="113"/>
        <v>9.56</v>
      </c>
      <c r="DB154">
        <f t="shared" si="114"/>
        <v>0</v>
      </c>
      <c r="DC154">
        <f t="shared" si="115"/>
        <v>0</v>
      </c>
      <c r="DD154" t="s">
        <v>3</v>
      </c>
      <c r="DE154" t="s">
        <v>3</v>
      </c>
      <c r="DF154">
        <f t="shared" si="116"/>
        <v>0</v>
      </c>
      <c r="DG154">
        <f t="shared" si="117"/>
        <v>0</v>
      </c>
      <c r="DH154">
        <f t="shared" si="118"/>
        <v>0</v>
      </c>
      <c r="DI154">
        <f t="shared" si="104"/>
        <v>0</v>
      </c>
      <c r="DJ154">
        <f t="shared" si="119"/>
        <v>0</v>
      </c>
      <c r="DK154">
        <v>0</v>
      </c>
      <c r="DL154" t="s">
        <v>3</v>
      </c>
      <c r="DM154">
        <v>0</v>
      </c>
      <c r="DN154" t="s">
        <v>3</v>
      </c>
      <c r="DO154">
        <v>0</v>
      </c>
    </row>
    <row r="155" spans="1:119" x14ac:dyDescent="0.2">
      <c r="A155">
        <f>ROW(Source!A39)</f>
        <v>39</v>
      </c>
      <c r="B155">
        <v>60075934</v>
      </c>
      <c r="C155">
        <v>60085960</v>
      </c>
      <c r="D155">
        <v>48187448</v>
      </c>
      <c r="E155">
        <v>1</v>
      </c>
      <c r="F155">
        <v>1</v>
      </c>
      <c r="G155">
        <v>1</v>
      </c>
      <c r="H155">
        <v>3</v>
      </c>
      <c r="I155" t="s">
        <v>775</v>
      </c>
      <c r="J155" t="s">
        <v>776</v>
      </c>
      <c r="K155" t="s">
        <v>777</v>
      </c>
      <c r="L155">
        <v>1348</v>
      </c>
      <c r="N155">
        <v>1009</v>
      </c>
      <c r="O155" t="s">
        <v>15</v>
      </c>
      <c r="P155" t="s">
        <v>15</v>
      </c>
      <c r="Q155">
        <v>1000</v>
      </c>
      <c r="W155">
        <v>0</v>
      </c>
      <c r="X155">
        <v>192534767</v>
      </c>
      <c r="Y155">
        <f t="shared" si="110"/>
        <v>0</v>
      </c>
      <c r="AA155">
        <v>76878.17</v>
      </c>
      <c r="AB155">
        <v>0</v>
      </c>
      <c r="AC155">
        <v>0</v>
      </c>
      <c r="AD155">
        <v>0</v>
      </c>
      <c r="AE155">
        <v>8041.65</v>
      </c>
      <c r="AF155">
        <v>0</v>
      </c>
      <c r="AG155">
        <v>0</v>
      </c>
      <c r="AH155">
        <v>0</v>
      </c>
      <c r="AI155">
        <v>9.56</v>
      </c>
      <c r="AJ155">
        <v>1</v>
      </c>
      <c r="AK155">
        <v>1</v>
      </c>
      <c r="AL155">
        <v>1</v>
      </c>
      <c r="AM155">
        <v>4</v>
      </c>
      <c r="AN155">
        <v>0</v>
      </c>
      <c r="AO155">
        <v>1</v>
      </c>
      <c r="AP155">
        <v>1</v>
      </c>
      <c r="AQ155">
        <v>0</v>
      </c>
      <c r="AR155">
        <v>0</v>
      </c>
      <c r="AS155" t="s">
        <v>3</v>
      </c>
      <c r="AT155">
        <v>5.3999999999999999E-2</v>
      </c>
      <c r="AU155" t="s">
        <v>18</v>
      </c>
      <c r="AV155">
        <v>0</v>
      </c>
      <c r="AW155">
        <v>2</v>
      </c>
      <c r="AX155">
        <v>60095164</v>
      </c>
      <c r="AY155">
        <v>1</v>
      </c>
      <c r="AZ155">
        <v>0</v>
      </c>
      <c r="BA155">
        <v>155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X155">
        <f>ROUND(Y155*Source!I39,9)</f>
        <v>0</v>
      </c>
      <c r="CY155">
        <f t="shared" si="111"/>
        <v>76878.17</v>
      </c>
      <c r="CZ155">
        <f t="shared" si="112"/>
        <v>8041.65</v>
      </c>
      <c r="DA155">
        <f t="shared" si="113"/>
        <v>9.56</v>
      </c>
      <c r="DB155">
        <f t="shared" si="114"/>
        <v>0</v>
      </c>
      <c r="DC155">
        <f t="shared" si="115"/>
        <v>0</v>
      </c>
      <c r="DD155" t="s">
        <v>3</v>
      </c>
      <c r="DE155" t="s">
        <v>3</v>
      </c>
      <c r="DF155">
        <f t="shared" si="116"/>
        <v>0</v>
      </c>
      <c r="DG155">
        <f t="shared" si="117"/>
        <v>0</v>
      </c>
      <c r="DH155">
        <f t="shared" si="118"/>
        <v>0</v>
      </c>
      <c r="DI155">
        <f t="shared" si="104"/>
        <v>0</v>
      </c>
      <c r="DJ155">
        <f t="shared" si="119"/>
        <v>0</v>
      </c>
      <c r="DK155">
        <v>0</v>
      </c>
      <c r="DL155" t="s">
        <v>3</v>
      </c>
      <c r="DM155">
        <v>0</v>
      </c>
      <c r="DN155" t="s">
        <v>3</v>
      </c>
      <c r="DO155">
        <v>0</v>
      </c>
    </row>
    <row r="156" spans="1:119" x14ac:dyDescent="0.2">
      <c r="A156">
        <f>ROW(Source!A39)</f>
        <v>39</v>
      </c>
      <c r="B156">
        <v>60075934</v>
      </c>
      <c r="C156">
        <v>60085960</v>
      </c>
      <c r="D156">
        <v>48165719</v>
      </c>
      <c r="E156">
        <v>21</v>
      </c>
      <c r="F156">
        <v>1</v>
      </c>
      <c r="G156">
        <v>1</v>
      </c>
      <c r="H156">
        <v>3</v>
      </c>
      <c r="I156" t="s">
        <v>778</v>
      </c>
      <c r="J156" t="s">
        <v>3</v>
      </c>
      <c r="K156" t="s">
        <v>779</v>
      </c>
      <c r="L156">
        <v>1348</v>
      </c>
      <c r="N156">
        <v>1009</v>
      </c>
      <c r="O156" t="s">
        <v>15</v>
      </c>
      <c r="P156" t="s">
        <v>15</v>
      </c>
      <c r="Q156">
        <v>1000</v>
      </c>
      <c r="W156">
        <v>0</v>
      </c>
      <c r="X156">
        <v>748648226</v>
      </c>
      <c r="Y156">
        <f t="shared" si="110"/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9.56</v>
      </c>
      <c r="AJ156">
        <v>1</v>
      </c>
      <c r="AK156">
        <v>1</v>
      </c>
      <c r="AL156">
        <v>1</v>
      </c>
      <c r="AM156">
        <v>4</v>
      </c>
      <c r="AN156">
        <v>0</v>
      </c>
      <c r="AO156">
        <v>0</v>
      </c>
      <c r="AP156">
        <v>1</v>
      </c>
      <c r="AQ156">
        <v>0</v>
      </c>
      <c r="AR156">
        <v>0</v>
      </c>
      <c r="AS156" t="s">
        <v>3</v>
      </c>
      <c r="AT156">
        <v>1</v>
      </c>
      <c r="AU156" t="s">
        <v>18</v>
      </c>
      <c r="AV156">
        <v>0</v>
      </c>
      <c r="AW156">
        <v>2</v>
      </c>
      <c r="AX156">
        <v>60095165</v>
      </c>
      <c r="AY156">
        <v>1</v>
      </c>
      <c r="AZ156">
        <v>0</v>
      </c>
      <c r="BA156">
        <v>156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X156">
        <f>ROUND(Y156*Source!I39,9)</f>
        <v>0</v>
      </c>
      <c r="CY156">
        <f t="shared" si="111"/>
        <v>0</v>
      </c>
      <c r="CZ156">
        <f t="shared" si="112"/>
        <v>0</v>
      </c>
      <c r="DA156">
        <f t="shared" si="113"/>
        <v>9.56</v>
      </c>
      <c r="DB156">
        <f t="shared" si="114"/>
        <v>0</v>
      </c>
      <c r="DC156">
        <f t="shared" si="115"/>
        <v>0</v>
      </c>
      <c r="DD156" t="s">
        <v>3</v>
      </c>
      <c r="DE156" t="s">
        <v>3</v>
      </c>
      <c r="DF156">
        <f t="shared" si="116"/>
        <v>0</v>
      </c>
      <c r="DG156">
        <f t="shared" si="117"/>
        <v>0</v>
      </c>
      <c r="DH156">
        <f t="shared" si="118"/>
        <v>0</v>
      </c>
      <c r="DI156">
        <f t="shared" si="104"/>
        <v>0</v>
      </c>
      <c r="DJ156">
        <f t="shared" si="119"/>
        <v>0</v>
      </c>
      <c r="DK156">
        <v>0</v>
      </c>
      <c r="DL156" t="s">
        <v>3</v>
      </c>
      <c r="DM156">
        <v>0</v>
      </c>
      <c r="DN156" t="s">
        <v>3</v>
      </c>
      <c r="DO156">
        <v>0</v>
      </c>
    </row>
    <row r="157" spans="1:119" x14ac:dyDescent="0.2">
      <c r="A157">
        <f>ROW(Source!A39)</f>
        <v>39</v>
      </c>
      <c r="B157">
        <v>60075934</v>
      </c>
      <c r="C157">
        <v>60085960</v>
      </c>
      <c r="D157">
        <v>48189470</v>
      </c>
      <c r="E157">
        <v>1</v>
      </c>
      <c r="F157">
        <v>1</v>
      </c>
      <c r="G157">
        <v>1</v>
      </c>
      <c r="H157">
        <v>3</v>
      </c>
      <c r="I157" t="s">
        <v>780</v>
      </c>
      <c r="J157" t="s">
        <v>781</v>
      </c>
      <c r="K157" t="s">
        <v>782</v>
      </c>
      <c r="L157">
        <v>1302</v>
      </c>
      <c r="N157">
        <v>1003</v>
      </c>
      <c r="O157" t="s">
        <v>783</v>
      </c>
      <c r="P157" t="s">
        <v>783</v>
      </c>
      <c r="Q157">
        <v>10</v>
      </c>
      <c r="W157">
        <v>0</v>
      </c>
      <c r="X157">
        <v>4483628</v>
      </c>
      <c r="Y157">
        <f t="shared" si="110"/>
        <v>0</v>
      </c>
      <c r="AA157">
        <v>616.33000000000004</v>
      </c>
      <c r="AB157">
        <v>0</v>
      </c>
      <c r="AC157">
        <v>0</v>
      </c>
      <c r="AD157">
        <v>0</v>
      </c>
      <c r="AE157">
        <v>64.47</v>
      </c>
      <c r="AF157">
        <v>0</v>
      </c>
      <c r="AG157">
        <v>0</v>
      </c>
      <c r="AH157">
        <v>0</v>
      </c>
      <c r="AI157">
        <v>9.56</v>
      </c>
      <c r="AJ157">
        <v>1</v>
      </c>
      <c r="AK157">
        <v>1</v>
      </c>
      <c r="AL157">
        <v>1</v>
      </c>
      <c r="AM157">
        <v>4</v>
      </c>
      <c r="AN157">
        <v>0</v>
      </c>
      <c r="AO157">
        <v>1</v>
      </c>
      <c r="AP157">
        <v>1</v>
      </c>
      <c r="AQ157">
        <v>0</v>
      </c>
      <c r="AR157">
        <v>0</v>
      </c>
      <c r="AS157" t="s">
        <v>3</v>
      </c>
      <c r="AT157">
        <v>1.8700000000000001E-2</v>
      </c>
      <c r="AU157" t="s">
        <v>18</v>
      </c>
      <c r="AV157">
        <v>0</v>
      </c>
      <c r="AW157">
        <v>2</v>
      </c>
      <c r="AX157">
        <v>60095166</v>
      </c>
      <c r="AY157">
        <v>1</v>
      </c>
      <c r="AZ157">
        <v>0</v>
      </c>
      <c r="BA157">
        <v>157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X157">
        <f>ROUND(Y157*Source!I39,9)</f>
        <v>0</v>
      </c>
      <c r="CY157">
        <f t="shared" si="111"/>
        <v>616.33000000000004</v>
      </c>
      <c r="CZ157">
        <f t="shared" si="112"/>
        <v>64.47</v>
      </c>
      <c r="DA157">
        <f t="shared" si="113"/>
        <v>9.56</v>
      </c>
      <c r="DB157">
        <f t="shared" si="114"/>
        <v>0</v>
      </c>
      <c r="DC157">
        <f t="shared" si="115"/>
        <v>0</v>
      </c>
      <c r="DD157" t="s">
        <v>3</v>
      </c>
      <c r="DE157" t="s">
        <v>3</v>
      </c>
      <c r="DF157">
        <f t="shared" si="116"/>
        <v>0</v>
      </c>
      <c r="DG157">
        <f t="shared" si="117"/>
        <v>0</v>
      </c>
      <c r="DH157">
        <f t="shared" si="118"/>
        <v>0</v>
      </c>
      <c r="DI157">
        <f t="shared" si="104"/>
        <v>0</v>
      </c>
      <c r="DJ157">
        <f t="shared" si="119"/>
        <v>0</v>
      </c>
      <c r="DK157">
        <v>0</v>
      </c>
      <c r="DL157" t="s">
        <v>3</v>
      </c>
      <c r="DM157">
        <v>0</v>
      </c>
      <c r="DN157" t="s">
        <v>3</v>
      </c>
      <c r="DO157">
        <v>0</v>
      </c>
    </row>
    <row r="158" spans="1:119" x14ac:dyDescent="0.2">
      <c r="A158">
        <f>ROW(Source!A39)</f>
        <v>39</v>
      </c>
      <c r="B158">
        <v>60075934</v>
      </c>
      <c r="C158">
        <v>60085960</v>
      </c>
      <c r="D158">
        <v>48189825</v>
      </c>
      <c r="E158">
        <v>1</v>
      </c>
      <c r="F158">
        <v>1</v>
      </c>
      <c r="G158">
        <v>1</v>
      </c>
      <c r="H158">
        <v>3</v>
      </c>
      <c r="I158" t="s">
        <v>784</v>
      </c>
      <c r="J158" t="s">
        <v>785</v>
      </c>
      <c r="K158" t="s">
        <v>786</v>
      </c>
      <c r="L158">
        <v>1348</v>
      </c>
      <c r="N158">
        <v>1009</v>
      </c>
      <c r="O158" t="s">
        <v>15</v>
      </c>
      <c r="P158" t="s">
        <v>15</v>
      </c>
      <c r="Q158">
        <v>1000</v>
      </c>
      <c r="W158">
        <v>0</v>
      </c>
      <c r="X158">
        <v>-936363311</v>
      </c>
      <c r="Y158">
        <f t="shared" si="110"/>
        <v>0</v>
      </c>
      <c r="AA158">
        <v>45420.71</v>
      </c>
      <c r="AB158">
        <v>0</v>
      </c>
      <c r="AC158">
        <v>0</v>
      </c>
      <c r="AD158">
        <v>0</v>
      </c>
      <c r="AE158">
        <v>4751.12</v>
      </c>
      <c r="AF158">
        <v>0</v>
      </c>
      <c r="AG158">
        <v>0</v>
      </c>
      <c r="AH158">
        <v>0</v>
      </c>
      <c r="AI158">
        <v>9.56</v>
      </c>
      <c r="AJ158">
        <v>1</v>
      </c>
      <c r="AK158">
        <v>1</v>
      </c>
      <c r="AL158">
        <v>1</v>
      </c>
      <c r="AM158">
        <v>4</v>
      </c>
      <c r="AN158">
        <v>0</v>
      </c>
      <c r="AO158">
        <v>1</v>
      </c>
      <c r="AP158">
        <v>1</v>
      </c>
      <c r="AQ158">
        <v>0</v>
      </c>
      <c r="AR158">
        <v>0</v>
      </c>
      <c r="AS158" t="s">
        <v>3</v>
      </c>
      <c r="AT158">
        <v>3.0000000000000001E-5</v>
      </c>
      <c r="AU158" t="s">
        <v>18</v>
      </c>
      <c r="AV158">
        <v>0</v>
      </c>
      <c r="AW158">
        <v>2</v>
      </c>
      <c r="AX158">
        <v>60095167</v>
      </c>
      <c r="AY158">
        <v>1</v>
      </c>
      <c r="AZ158">
        <v>0</v>
      </c>
      <c r="BA158">
        <v>158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X158">
        <f>ROUND(Y158*Source!I39,9)</f>
        <v>0</v>
      </c>
      <c r="CY158">
        <f t="shared" si="111"/>
        <v>45420.71</v>
      </c>
      <c r="CZ158">
        <f t="shared" si="112"/>
        <v>4751.12</v>
      </c>
      <c r="DA158">
        <f t="shared" si="113"/>
        <v>9.56</v>
      </c>
      <c r="DB158">
        <f t="shared" si="114"/>
        <v>0</v>
      </c>
      <c r="DC158">
        <f t="shared" si="115"/>
        <v>0</v>
      </c>
      <c r="DD158" t="s">
        <v>3</v>
      </c>
      <c r="DE158" t="s">
        <v>3</v>
      </c>
      <c r="DF158">
        <f t="shared" si="116"/>
        <v>0</v>
      </c>
      <c r="DG158">
        <f t="shared" si="117"/>
        <v>0</v>
      </c>
      <c r="DH158">
        <f t="shared" si="118"/>
        <v>0</v>
      </c>
      <c r="DI158">
        <f t="shared" si="104"/>
        <v>0</v>
      </c>
      <c r="DJ158">
        <f t="shared" si="119"/>
        <v>0</v>
      </c>
      <c r="DK158">
        <v>0</v>
      </c>
      <c r="DL158" t="s">
        <v>3</v>
      </c>
      <c r="DM158">
        <v>0</v>
      </c>
      <c r="DN158" t="s">
        <v>3</v>
      </c>
      <c r="DO158">
        <v>0</v>
      </c>
    </row>
    <row r="159" spans="1:119" x14ac:dyDescent="0.2">
      <c r="A159">
        <f>ROW(Source!A39)</f>
        <v>39</v>
      </c>
      <c r="B159">
        <v>60075934</v>
      </c>
      <c r="C159">
        <v>60085960</v>
      </c>
      <c r="D159">
        <v>48190549</v>
      </c>
      <c r="E159">
        <v>1</v>
      </c>
      <c r="F159">
        <v>1</v>
      </c>
      <c r="G159">
        <v>1</v>
      </c>
      <c r="H159">
        <v>3</v>
      </c>
      <c r="I159" t="s">
        <v>787</v>
      </c>
      <c r="J159" t="s">
        <v>788</v>
      </c>
      <c r="K159" t="s">
        <v>789</v>
      </c>
      <c r="L159">
        <v>1348</v>
      </c>
      <c r="N159">
        <v>1009</v>
      </c>
      <c r="O159" t="s">
        <v>15</v>
      </c>
      <c r="P159" t="s">
        <v>15</v>
      </c>
      <c r="Q159">
        <v>1000</v>
      </c>
      <c r="W159">
        <v>0</v>
      </c>
      <c r="X159">
        <v>1261042718</v>
      </c>
      <c r="Y159">
        <f t="shared" si="110"/>
        <v>0</v>
      </c>
      <c r="AA159">
        <v>59717.11</v>
      </c>
      <c r="AB159">
        <v>0</v>
      </c>
      <c r="AC159">
        <v>0</v>
      </c>
      <c r="AD159">
        <v>0</v>
      </c>
      <c r="AE159">
        <v>6246.56</v>
      </c>
      <c r="AF159">
        <v>0</v>
      </c>
      <c r="AG159">
        <v>0</v>
      </c>
      <c r="AH159">
        <v>0</v>
      </c>
      <c r="AI159">
        <v>9.56</v>
      </c>
      <c r="AJ159">
        <v>1</v>
      </c>
      <c r="AK159">
        <v>1</v>
      </c>
      <c r="AL159">
        <v>1</v>
      </c>
      <c r="AM159">
        <v>4</v>
      </c>
      <c r="AN159">
        <v>0</v>
      </c>
      <c r="AO159">
        <v>1</v>
      </c>
      <c r="AP159">
        <v>1</v>
      </c>
      <c r="AQ159">
        <v>0</v>
      </c>
      <c r="AR159">
        <v>0</v>
      </c>
      <c r="AS159" t="s">
        <v>3</v>
      </c>
      <c r="AT159">
        <v>1.9400000000000001E-3</v>
      </c>
      <c r="AU159" t="s">
        <v>18</v>
      </c>
      <c r="AV159">
        <v>0</v>
      </c>
      <c r="AW159">
        <v>2</v>
      </c>
      <c r="AX159">
        <v>60095168</v>
      </c>
      <c r="AY159">
        <v>1</v>
      </c>
      <c r="AZ159">
        <v>0</v>
      </c>
      <c r="BA159">
        <v>159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X159">
        <f>ROUND(Y159*Source!I39,9)</f>
        <v>0</v>
      </c>
      <c r="CY159">
        <f t="shared" si="111"/>
        <v>59717.11</v>
      </c>
      <c r="CZ159">
        <f t="shared" si="112"/>
        <v>6246.56</v>
      </c>
      <c r="DA159">
        <f t="shared" si="113"/>
        <v>9.56</v>
      </c>
      <c r="DB159">
        <f t="shared" si="114"/>
        <v>0</v>
      </c>
      <c r="DC159">
        <f t="shared" si="115"/>
        <v>0</v>
      </c>
      <c r="DD159" t="s">
        <v>3</v>
      </c>
      <c r="DE159" t="s">
        <v>3</v>
      </c>
      <c r="DF159">
        <f t="shared" si="116"/>
        <v>0</v>
      </c>
      <c r="DG159">
        <f t="shared" si="117"/>
        <v>0</v>
      </c>
      <c r="DH159">
        <f t="shared" si="118"/>
        <v>0</v>
      </c>
      <c r="DI159">
        <f t="shared" si="104"/>
        <v>0</v>
      </c>
      <c r="DJ159">
        <f t="shared" si="119"/>
        <v>0</v>
      </c>
      <c r="DK159">
        <v>0</v>
      </c>
      <c r="DL159" t="s">
        <v>3</v>
      </c>
      <c r="DM159">
        <v>0</v>
      </c>
      <c r="DN159" t="s">
        <v>3</v>
      </c>
      <c r="DO159">
        <v>0</v>
      </c>
    </row>
    <row r="160" spans="1:119" x14ac:dyDescent="0.2">
      <c r="A160">
        <f>ROW(Source!A39)</f>
        <v>39</v>
      </c>
      <c r="B160">
        <v>60075934</v>
      </c>
      <c r="C160">
        <v>60085960</v>
      </c>
      <c r="D160">
        <v>48194381</v>
      </c>
      <c r="E160">
        <v>1</v>
      </c>
      <c r="F160">
        <v>1</v>
      </c>
      <c r="G160">
        <v>1</v>
      </c>
      <c r="H160">
        <v>3</v>
      </c>
      <c r="I160" t="s">
        <v>790</v>
      </c>
      <c r="J160" t="s">
        <v>791</v>
      </c>
      <c r="K160" t="s">
        <v>792</v>
      </c>
      <c r="L160">
        <v>1339</v>
      </c>
      <c r="N160">
        <v>1007</v>
      </c>
      <c r="O160" t="s">
        <v>91</v>
      </c>
      <c r="P160" t="s">
        <v>91</v>
      </c>
      <c r="Q160">
        <v>1</v>
      </c>
      <c r="W160">
        <v>0</v>
      </c>
      <c r="X160">
        <v>-128313133</v>
      </c>
      <c r="Y160">
        <f t="shared" si="110"/>
        <v>0</v>
      </c>
      <c r="AA160">
        <v>17141.560000000001</v>
      </c>
      <c r="AB160">
        <v>0</v>
      </c>
      <c r="AC160">
        <v>0</v>
      </c>
      <c r="AD160">
        <v>0</v>
      </c>
      <c r="AE160">
        <v>1793.05</v>
      </c>
      <c r="AF160">
        <v>0</v>
      </c>
      <c r="AG160">
        <v>0</v>
      </c>
      <c r="AH160">
        <v>0</v>
      </c>
      <c r="AI160">
        <v>9.56</v>
      </c>
      <c r="AJ160">
        <v>1</v>
      </c>
      <c r="AK160">
        <v>1</v>
      </c>
      <c r="AL160">
        <v>1</v>
      </c>
      <c r="AM160">
        <v>4</v>
      </c>
      <c r="AN160">
        <v>0</v>
      </c>
      <c r="AO160">
        <v>1</v>
      </c>
      <c r="AP160">
        <v>1</v>
      </c>
      <c r="AQ160">
        <v>0</v>
      </c>
      <c r="AR160">
        <v>0</v>
      </c>
      <c r="AS160" t="s">
        <v>3</v>
      </c>
      <c r="AT160">
        <v>6.9999999999999999E-4</v>
      </c>
      <c r="AU160" t="s">
        <v>18</v>
      </c>
      <c r="AV160">
        <v>0</v>
      </c>
      <c r="AW160">
        <v>2</v>
      </c>
      <c r="AX160">
        <v>60095169</v>
      </c>
      <c r="AY160">
        <v>1</v>
      </c>
      <c r="AZ160">
        <v>0</v>
      </c>
      <c r="BA160">
        <v>160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X160">
        <f>ROUND(Y160*Source!I39,9)</f>
        <v>0</v>
      </c>
      <c r="CY160">
        <f t="shared" si="111"/>
        <v>17141.560000000001</v>
      </c>
      <c r="CZ160">
        <f t="shared" si="112"/>
        <v>1793.05</v>
      </c>
      <c r="DA160">
        <f t="shared" si="113"/>
        <v>9.56</v>
      </c>
      <c r="DB160">
        <f t="shared" si="114"/>
        <v>0</v>
      </c>
      <c r="DC160">
        <f t="shared" si="115"/>
        <v>0</v>
      </c>
      <c r="DD160" t="s">
        <v>3</v>
      </c>
      <c r="DE160" t="s">
        <v>3</v>
      </c>
      <c r="DF160">
        <f t="shared" si="116"/>
        <v>0</v>
      </c>
      <c r="DG160">
        <f t="shared" si="117"/>
        <v>0</v>
      </c>
      <c r="DH160">
        <f t="shared" si="118"/>
        <v>0</v>
      </c>
      <c r="DI160">
        <f t="shared" si="104"/>
        <v>0</v>
      </c>
      <c r="DJ160">
        <f t="shared" si="119"/>
        <v>0</v>
      </c>
      <c r="DK160">
        <v>0</v>
      </c>
      <c r="DL160" t="s">
        <v>3</v>
      </c>
      <c r="DM160">
        <v>0</v>
      </c>
      <c r="DN160" t="s">
        <v>3</v>
      </c>
      <c r="DO160">
        <v>0</v>
      </c>
    </row>
    <row r="161" spans="1:119" x14ac:dyDescent="0.2">
      <c r="A161">
        <f>ROW(Source!A39)</f>
        <v>39</v>
      </c>
      <c r="B161">
        <v>60075934</v>
      </c>
      <c r="C161">
        <v>60085960</v>
      </c>
      <c r="D161">
        <v>48201639</v>
      </c>
      <c r="E161">
        <v>1</v>
      </c>
      <c r="F161">
        <v>1</v>
      </c>
      <c r="G161">
        <v>1</v>
      </c>
      <c r="H161">
        <v>3</v>
      </c>
      <c r="I161" t="s">
        <v>793</v>
      </c>
      <c r="J161" t="s">
        <v>794</v>
      </c>
      <c r="K161" t="s">
        <v>795</v>
      </c>
      <c r="L161">
        <v>1348</v>
      </c>
      <c r="N161">
        <v>1009</v>
      </c>
      <c r="O161" t="s">
        <v>15</v>
      </c>
      <c r="P161" t="s">
        <v>15</v>
      </c>
      <c r="Q161">
        <v>1000</v>
      </c>
      <c r="W161">
        <v>0</v>
      </c>
      <c r="X161">
        <v>1741082987</v>
      </c>
      <c r="Y161">
        <f t="shared" si="110"/>
        <v>0</v>
      </c>
      <c r="AA161">
        <v>120081.73</v>
      </c>
      <c r="AB161">
        <v>0</v>
      </c>
      <c r="AC161">
        <v>0</v>
      </c>
      <c r="AD161">
        <v>0</v>
      </c>
      <c r="AE161">
        <v>12560.85</v>
      </c>
      <c r="AF161">
        <v>0</v>
      </c>
      <c r="AG161">
        <v>0</v>
      </c>
      <c r="AH161">
        <v>0</v>
      </c>
      <c r="AI161">
        <v>9.56</v>
      </c>
      <c r="AJ161">
        <v>1</v>
      </c>
      <c r="AK161">
        <v>1</v>
      </c>
      <c r="AL161">
        <v>1</v>
      </c>
      <c r="AM161">
        <v>4</v>
      </c>
      <c r="AN161">
        <v>0</v>
      </c>
      <c r="AO161">
        <v>1</v>
      </c>
      <c r="AP161">
        <v>1</v>
      </c>
      <c r="AQ161">
        <v>0</v>
      </c>
      <c r="AR161">
        <v>0</v>
      </c>
      <c r="AS161" t="s">
        <v>3</v>
      </c>
      <c r="AT161">
        <v>3.1E-4</v>
      </c>
      <c r="AU161" t="s">
        <v>18</v>
      </c>
      <c r="AV161">
        <v>0</v>
      </c>
      <c r="AW161">
        <v>2</v>
      </c>
      <c r="AX161">
        <v>60095170</v>
      </c>
      <c r="AY161">
        <v>1</v>
      </c>
      <c r="AZ161">
        <v>0</v>
      </c>
      <c r="BA161">
        <v>161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X161">
        <f>ROUND(Y161*Source!I39,9)</f>
        <v>0</v>
      </c>
      <c r="CY161">
        <f t="shared" si="111"/>
        <v>120081.73</v>
      </c>
      <c r="CZ161">
        <f t="shared" si="112"/>
        <v>12560.85</v>
      </c>
      <c r="DA161">
        <f t="shared" si="113"/>
        <v>9.56</v>
      </c>
      <c r="DB161">
        <f t="shared" si="114"/>
        <v>0</v>
      </c>
      <c r="DC161">
        <f t="shared" si="115"/>
        <v>0</v>
      </c>
      <c r="DD161" t="s">
        <v>3</v>
      </c>
      <c r="DE161" t="s">
        <v>3</v>
      </c>
      <c r="DF161">
        <f t="shared" si="116"/>
        <v>0</v>
      </c>
      <c r="DG161">
        <f t="shared" si="117"/>
        <v>0</v>
      </c>
      <c r="DH161">
        <f t="shared" si="118"/>
        <v>0</v>
      </c>
      <c r="DI161">
        <f t="shared" si="104"/>
        <v>0</v>
      </c>
      <c r="DJ161">
        <f t="shared" si="119"/>
        <v>0</v>
      </c>
      <c r="DK161">
        <v>0</v>
      </c>
      <c r="DL161" t="s">
        <v>3</v>
      </c>
      <c r="DM161">
        <v>0</v>
      </c>
      <c r="DN161" t="s">
        <v>3</v>
      </c>
      <c r="DO161">
        <v>0</v>
      </c>
    </row>
    <row r="162" spans="1:119" x14ac:dyDescent="0.2">
      <c r="A162">
        <f>ROW(Source!A39)</f>
        <v>39</v>
      </c>
      <c r="B162">
        <v>60075934</v>
      </c>
      <c r="C162">
        <v>60085960</v>
      </c>
      <c r="D162">
        <v>48202807</v>
      </c>
      <c r="E162">
        <v>1</v>
      </c>
      <c r="F162">
        <v>1</v>
      </c>
      <c r="G162">
        <v>1</v>
      </c>
      <c r="H162">
        <v>3</v>
      </c>
      <c r="I162" t="s">
        <v>796</v>
      </c>
      <c r="J162" t="s">
        <v>797</v>
      </c>
      <c r="K162" t="s">
        <v>798</v>
      </c>
      <c r="L162">
        <v>1348</v>
      </c>
      <c r="N162">
        <v>1009</v>
      </c>
      <c r="O162" t="s">
        <v>15</v>
      </c>
      <c r="P162" t="s">
        <v>15</v>
      </c>
      <c r="Q162">
        <v>1000</v>
      </c>
      <c r="W162">
        <v>0</v>
      </c>
      <c r="X162">
        <v>-296986458</v>
      </c>
      <c r="Y162">
        <f t="shared" si="110"/>
        <v>0</v>
      </c>
      <c r="AA162">
        <v>106588.55</v>
      </c>
      <c r="AB162">
        <v>0</v>
      </c>
      <c r="AC162">
        <v>0</v>
      </c>
      <c r="AD162">
        <v>0</v>
      </c>
      <c r="AE162">
        <v>11149.43</v>
      </c>
      <c r="AF162">
        <v>0</v>
      </c>
      <c r="AG162">
        <v>0</v>
      </c>
      <c r="AH162">
        <v>0</v>
      </c>
      <c r="AI162">
        <v>9.56</v>
      </c>
      <c r="AJ162">
        <v>1</v>
      </c>
      <c r="AK162">
        <v>1</v>
      </c>
      <c r="AL162">
        <v>1</v>
      </c>
      <c r="AM162">
        <v>4</v>
      </c>
      <c r="AN162">
        <v>0</v>
      </c>
      <c r="AO162">
        <v>1</v>
      </c>
      <c r="AP162">
        <v>1</v>
      </c>
      <c r="AQ162">
        <v>0</v>
      </c>
      <c r="AR162">
        <v>0</v>
      </c>
      <c r="AS162" t="s">
        <v>3</v>
      </c>
      <c r="AT162">
        <v>5.9999999999999995E-4</v>
      </c>
      <c r="AU162" t="s">
        <v>18</v>
      </c>
      <c r="AV162">
        <v>0</v>
      </c>
      <c r="AW162">
        <v>2</v>
      </c>
      <c r="AX162">
        <v>60095171</v>
      </c>
      <c r="AY162">
        <v>1</v>
      </c>
      <c r="AZ162">
        <v>0</v>
      </c>
      <c r="BA162">
        <v>162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X162">
        <f>ROUND(Y162*Source!I39,9)</f>
        <v>0</v>
      </c>
      <c r="CY162">
        <f t="shared" si="111"/>
        <v>106588.55</v>
      </c>
      <c r="CZ162">
        <f t="shared" si="112"/>
        <v>11149.43</v>
      </c>
      <c r="DA162">
        <f t="shared" si="113"/>
        <v>9.56</v>
      </c>
      <c r="DB162">
        <f t="shared" si="114"/>
        <v>0</v>
      </c>
      <c r="DC162">
        <f t="shared" si="115"/>
        <v>0</v>
      </c>
      <c r="DD162" t="s">
        <v>3</v>
      </c>
      <c r="DE162" t="s">
        <v>3</v>
      </c>
      <c r="DF162">
        <f t="shared" si="116"/>
        <v>0</v>
      </c>
      <c r="DG162">
        <f t="shared" si="117"/>
        <v>0</v>
      </c>
      <c r="DH162">
        <f t="shared" si="118"/>
        <v>0</v>
      </c>
      <c r="DI162">
        <f t="shared" si="104"/>
        <v>0</v>
      </c>
      <c r="DJ162">
        <f t="shared" si="119"/>
        <v>0</v>
      </c>
      <c r="DK162">
        <v>0</v>
      </c>
      <c r="DL162" t="s">
        <v>3</v>
      </c>
      <c r="DM162">
        <v>0</v>
      </c>
      <c r="DN162" t="s">
        <v>3</v>
      </c>
      <c r="DO162">
        <v>0</v>
      </c>
    </row>
    <row r="163" spans="1:119" x14ac:dyDescent="0.2">
      <c r="A163">
        <f>ROW(Source!A40)</f>
        <v>40</v>
      </c>
      <c r="B163">
        <v>60075934</v>
      </c>
      <c r="C163">
        <v>60094905</v>
      </c>
      <c r="D163">
        <v>48164232</v>
      </c>
      <c r="E163">
        <v>1</v>
      </c>
      <c r="F163">
        <v>1</v>
      </c>
      <c r="G163">
        <v>1</v>
      </c>
      <c r="H163">
        <v>1</v>
      </c>
      <c r="I163" t="s">
        <v>849</v>
      </c>
      <c r="J163" t="s">
        <v>3</v>
      </c>
      <c r="K163" t="s">
        <v>850</v>
      </c>
      <c r="L163">
        <v>1191</v>
      </c>
      <c r="N163">
        <v>1013</v>
      </c>
      <c r="O163" t="s">
        <v>738</v>
      </c>
      <c r="P163" t="s">
        <v>738</v>
      </c>
      <c r="Q163">
        <v>1</v>
      </c>
      <c r="W163">
        <v>0</v>
      </c>
      <c r="X163">
        <v>-1308667438</v>
      </c>
      <c r="Y163">
        <f t="shared" ref="Y163:Y172" si="120">(((AT163*1.15)*1.15)*0.7)</f>
        <v>27.578092499999993</v>
      </c>
      <c r="AA163">
        <v>0</v>
      </c>
      <c r="AB163">
        <v>0</v>
      </c>
      <c r="AC163">
        <v>0</v>
      </c>
      <c r="AD163">
        <v>382.38</v>
      </c>
      <c r="AE163">
        <v>0</v>
      </c>
      <c r="AF163">
        <v>0</v>
      </c>
      <c r="AG163">
        <v>0</v>
      </c>
      <c r="AH163">
        <v>7.81</v>
      </c>
      <c r="AI163">
        <v>1</v>
      </c>
      <c r="AJ163">
        <v>1</v>
      </c>
      <c r="AK163">
        <v>1</v>
      </c>
      <c r="AL163">
        <v>48.96</v>
      </c>
      <c r="AM163">
        <v>4</v>
      </c>
      <c r="AN163">
        <v>0</v>
      </c>
      <c r="AO163">
        <v>1</v>
      </c>
      <c r="AP163">
        <v>1</v>
      </c>
      <c r="AQ163">
        <v>0</v>
      </c>
      <c r="AR163">
        <v>0</v>
      </c>
      <c r="AS163" t="s">
        <v>3</v>
      </c>
      <c r="AT163">
        <v>29.79</v>
      </c>
      <c r="AU163" t="s">
        <v>19</v>
      </c>
      <c r="AV163">
        <v>1</v>
      </c>
      <c r="AW163">
        <v>2</v>
      </c>
      <c r="AX163">
        <v>60095124</v>
      </c>
      <c r="AY163">
        <v>1</v>
      </c>
      <c r="AZ163">
        <v>0</v>
      </c>
      <c r="BA163">
        <v>163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X163">
        <f>ROUND(Y163*Source!I40,9)</f>
        <v>8.2734277499999997</v>
      </c>
      <c r="CY163">
        <f>AD163</f>
        <v>382.38</v>
      </c>
      <c r="CZ163">
        <f>AH163</f>
        <v>7.81</v>
      </c>
      <c r="DA163">
        <f>AL163</f>
        <v>48.96</v>
      </c>
      <c r="DB163">
        <f t="shared" ref="DB163:DB172" si="121">ROUND((((ROUND(AT163*CZ163,2)*1.15)*1.15)*0.7),2)</f>
        <v>215.38</v>
      </c>
      <c r="DC163">
        <f t="shared" ref="DC163:DC172" si="122">ROUND((((ROUND(AT163*AG163,2)*1.15)*1.15)*0.7),2)</f>
        <v>0</v>
      </c>
      <c r="DD163" t="s">
        <v>3</v>
      </c>
      <c r="DE163" t="s">
        <v>3</v>
      </c>
      <c r="DF163">
        <f t="shared" ref="DF163:DF172" si="123">ROUND(ROUND(AE163,2)*CX163,2)</f>
        <v>0</v>
      </c>
      <c r="DG163">
        <f t="shared" si="117"/>
        <v>0</v>
      </c>
      <c r="DH163">
        <f t="shared" si="118"/>
        <v>0</v>
      </c>
      <c r="DI163">
        <f>ROUND(ROUND(AH163*AL163,2)*CX163,2)</f>
        <v>3163.59</v>
      </c>
      <c r="DJ163">
        <f>DI163</f>
        <v>3163.59</v>
      </c>
      <c r="DK163">
        <v>0</v>
      </c>
      <c r="DL163" t="s">
        <v>3</v>
      </c>
      <c r="DM163">
        <v>0</v>
      </c>
      <c r="DN163" t="s">
        <v>3</v>
      </c>
      <c r="DO163">
        <v>0</v>
      </c>
    </row>
    <row r="164" spans="1:119" x14ac:dyDescent="0.2">
      <c r="A164">
        <f>ROW(Source!A40)</f>
        <v>40</v>
      </c>
      <c r="B164">
        <v>60075934</v>
      </c>
      <c r="C164">
        <v>60094905</v>
      </c>
      <c r="D164">
        <v>48164207</v>
      </c>
      <c r="E164">
        <v>1</v>
      </c>
      <c r="F164">
        <v>1</v>
      </c>
      <c r="G164">
        <v>1</v>
      </c>
      <c r="H164">
        <v>1</v>
      </c>
      <c r="I164" t="s">
        <v>740</v>
      </c>
      <c r="J164" t="s">
        <v>3</v>
      </c>
      <c r="K164" t="s">
        <v>741</v>
      </c>
      <c r="L164">
        <v>1191</v>
      </c>
      <c r="N164">
        <v>1013</v>
      </c>
      <c r="O164" t="s">
        <v>738</v>
      </c>
      <c r="P164" t="s">
        <v>738</v>
      </c>
      <c r="Q164">
        <v>1</v>
      </c>
      <c r="W164">
        <v>0</v>
      </c>
      <c r="X164">
        <v>-383101862</v>
      </c>
      <c r="Y164">
        <f t="shared" si="120"/>
        <v>3.8048324999999994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1</v>
      </c>
      <c r="AJ164">
        <v>1</v>
      </c>
      <c r="AK164">
        <v>48.96</v>
      </c>
      <c r="AL164">
        <v>1</v>
      </c>
      <c r="AM164">
        <v>4</v>
      </c>
      <c r="AN164">
        <v>0</v>
      </c>
      <c r="AO164">
        <v>1</v>
      </c>
      <c r="AP164">
        <v>1</v>
      </c>
      <c r="AQ164">
        <v>0</v>
      </c>
      <c r="AR164">
        <v>0</v>
      </c>
      <c r="AS164" t="s">
        <v>3</v>
      </c>
      <c r="AT164">
        <v>4.1100000000000003</v>
      </c>
      <c r="AU164" t="s">
        <v>19</v>
      </c>
      <c r="AV164">
        <v>2</v>
      </c>
      <c r="AW164">
        <v>2</v>
      </c>
      <c r="AX164">
        <v>60095125</v>
      </c>
      <c r="AY164">
        <v>1</v>
      </c>
      <c r="AZ164">
        <v>0</v>
      </c>
      <c r="BA164">
        <v>164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X164">
        <f>ROUND(Y164*Source!I40,9)</f>
        <v>1.14144975</v>
      </c>
      <c r="CY164">
        <f>AD164</f>
        <v>0</v>
      </c>
      <c r="CZ164">
        <f>AH164</f>
        <v>0</v>
      </c>
      <c r="DA164">
        <f>AL164</f>
        <v>1</v>
      </c>
      <c r="DB164">
        <f t="shared" si="121"/>
        <v>0</v>
      </c>
      <c r="DC164">
        <f t="shared" si="122"/>
        <v>0</v>
      </c>
      <c r="DD164" t="s">
        <v>3</v>
      </c>
      <c r="DE164" t="s">
        <v>3</v>
      </c>
      <c r="DF164">
        <f t="shared" si="123"/>
        <v>0</v>
      </c>
      <c r="DG164">
        <f t="shared" si="117"/>
        <v>0</v>
      </c>
      <c r="DH164">
        <f t="shared" ref="DH164:DH172" si="124">ROUND(ROUND(AG164*AK164,2)*CX164,2)</f>
        <v>0</v>
      </c>
      <c r="DI164">
        <f t="shared" ref="DI164:DI186" si="125">ROUND(ROUND(AH164,2)*CX164,2)</f>
        <v>0</v>
      </c>
      <c r="DJ164">
        <f>DI164</f>
        <v>0</v>
      </c>
      <c r="DK164">
        <v>0</v>
      </c>
      <c r="DL164" t="s">
        <v>3</v>
      </c>
      <c r="DM164">
        <v>0</v>
      </c>
      <c r="DN164" t="s">
        <v>3</v>
      </c>
      <c r="DO164">
        <v>0</v>
      </c>
    </row>
    <row r="165" spans="1:119" x14ac:dyDescent="0.2">
      <c r="A165">
        <f>ROW(Source!A40)</f>
        <v>40</v>
      </c>
      <c r="B165">
        <v>60075934</v>
      </c>
      <c r="C165">
        <v>60094905</v>
      </c>
      <c r="D165">
        <v>48244510</v>
      </c>
      <c r="E165">
        <v>1</v>
      </c>
      <c r="F165">
        <v>1</v>
      </c>
      <c r="G165">
        <v>1</v>
      </c>
      <c r="H165">
        <v>2</v>
      </c>
      <c r="I165" t="s">
        <v>742</v>
      </c>
      <c r="J165" t="s">
        <v>743</v>
      </c>
      <c r="K165" t="s">
        <v>744</v>
      </c>
      <c r="L165">
        <v>1368</v>
      </c>
      <c r="N165">
        <v>1011</v>
      </c>
      <c r="O165" t="s">
        <v>745</v>
      </c>
      <c r="P165" t="s">
        <v>745</v>
      </c>
      <c r="Q165">
        <v>1</v>
      </c>
      <c r="W165">
        <v>0</v>
      </c>
      <c r="X165">
        <v>1732737796</v>
      </c>
      <c r="Y165">
        <f t="shared" si="120"/>
        <v>9.2574999999999977E-2</v>
      </c>
      <c r="AA165">
        <v>0</v>
      </c>
      <c r="AB165">
        <v>1732</v>
      </c>
      <c r="AC165">
        <v>660.47</v>
      </c>
      <c r="AD165">
        <v>0</v>
      </c>
      <c r="AE165">
        <v>0</v>
      </c>
      <c r="AF165">
        <v>121.8</v>
      </c>
      <c r="AG165">
        <v>13.49</v>
      </c>
      <c r="AH165">
        <v>0</v>
      </c>
      <c r="AI165">
        <v>1</v>
      </c>
      <c r="AJ165">
        <v>14.22</v>
      </c>
      <c r="AK165">
        <v>48.96</v>
      </c>
      <c r="AL165">
        <v>1</v>
      </c>
      <c r="AM165">
        <v>4</v>
      </c>
      <c r="AN165">
        <v>0</v>
      </c>
      <c r="AO165">
        <v>1</v>
      </c>
      <c r="AP165">
        <v>1</v>
      </c>
      <c r="AQ165">
        <v>0</v>
      </c>
      <c r="AR165">
        <v>0</v>
      </c>
      <c r="AS165" t="s">
        <v>3</v>
      </c>
      <c r="AT165">
        <v>0.1</v>
      </c>
      <c r="AU165" t="s">
        <v>19</v>
      </c>
      <c r="AV165">
        <v>0</v>
      </c>
      <c r="AW165">
        <v>2</v>
      </c>
      <c r="AX165">
        <v>60095126</v>
      </c>
      <c r="AY165">
        <v>1</v>
      </c>
      <c r="AZ165">
        <v>0</v>
      </c>
      <c r="BA165">
        <v>165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X165">
        <f>ROUND(Y165*Source!I40,9)</f>
        <v>2.7772499999999999E-2</v>
      </c>
      <c r="CY165">
        <f t="shared" ref="CY165:CY172" si="126">AB165</f>
        <v>1732</v>
      </c>
      <c r="CZ165">
        <f t="shared" ref="CZ165:CZ172" si="127">AF165</f>
        <v>121.8</v>
      </c>
      <c r="DA165">
        <f t="shared" ref="DA165:DA172" si="128">AJ165</f>
        <v>14.22</v>
      </c>
      <c r="DB165">
        <f t="shared" si="121"/>
        <v>11.28</v>
      </c>
      <c r="DC165">
        <f t="shared" si="122"/>
        <v>1.25</v>
      </c>
      <c r="DD165" t="s">
        <v>3</v>
      </c>
      <c r="DE165" t="s">
        <v>3</v>
      </c>
      <c r="DF165">
        <f t="shared" si="123"/>
        <v>0</v>
      </c>
      <c r="DG165">
        <f t="shared" ref="DG165:DG172" si="129">ROUND(ROUND(AF165*AJ165,2)*CX165,2)</f>
        <v>48.1</v>
      </c>
      <c r="DH165">
        <f t="shared" si="124"/>
        <v>18.34</v>
      </c>
      <c r="DI165">
        <f t="shared" si="125"/>
        <v>0</v>
      </c>
      <c r="DJ165">
        <f t="shared" ref="DJ165:DJ172" si="130">DG165</f>
        <v>48.1</v>
      </c>
      <c r="DK165">
        <v>0</v>
      </c>
      <c r="DL165" t="s">
        <v>3</v>
      </c>
      <c r="DM165">
        <v>0</v>
      </c>
      <c r="DN165" t="s">
        <v>3</v>
      </c>
      <c r="DO165">
        <v>0</v>
      </c>
    </row>
    <row r="166" spans="1:119" x14ac:dyDescent="0.2">
      <c r="A166">
        <f>ROW(Source!A40)</f>
        <v>40</v>
      </c>
      <c r="B166">
        <v>60075934</v>
      </c>
      <c r="C166">
        <v>60094905</v>
      </c>
      <c r="D166">
        <v>48244534</v>
      </c>
      <c r="E166">
        <v>1</v>
      </c>
      <c r="F166">
        <v>1</v>
      </c>
      <c r="G166">
        <v>1</v>
      </c>
      <c r="H166">
        <v>2</v>
      </c>
      <c r="I166" t="s">
        <v>851</v>
      </c>
      <c r="J166" t="s">
        <v>852</v>
      </c>
      <c r="K166" t="s">
        <v>853</v>
      </c>
      <c r="L166">
        <v>1368</v>
      </c>
      <c r="N166">
        <v>1011</v>
      </c>
      <c r="O166" t="s">
        <v>745</v>
      </c>
      <c r="P166" t="s">
        <v>745</v>
      </c>
      <c r="Q166">
        <v>1</v>
      </c>
      <c r="W166">
        <v>0</v>
      </c>
      <c r="X166">
        <v>-65522733</v>
      </c>
      <c r="Y166">
        <f t="shared" si="120"/>
        <v>3.7029999999999993E-2</v>
      </c>
      <c r="AA166">
        <v>0</v>
      </c>
      <c r="AB166">
        <v>2430.48</v>
      </c>
      <c r="AC166">
        <v>579.69000000000005</v>
      </c>
      <c r="AD166">
        <v>0</v>
      </c>
      <c r="AE166">
        <v>0</v>
      </c>
      <c r="AF166">
        <v>170.92</v>
      </c>
      <c r="AG166">
        <v>11.84</v>
      </c>
      <c r="AH166">
        <v>0</v>
      </c>
      <c r="AI166">
        <v>1</v>
      </c>
      <c r="AJ166">
        <v>14.22</v>
      </c>
      <c r="AK166">
        <v>48.96</v>
      </c>
      <c r="AL166">
        <v>1</v>
      </c>
      <c r="AM166">
        <v>4</v>
      </c>
      <c r="AN166">
        <v>0</v>
      </c>
      <c r="AO166">
        <v>1</v>
      </c>
      <c r="AP166">
        <v>1</v>
      </c>
      <c r="AQ166">
        <v>0</v>
      </c>
      <c r="AR166">
        <v>0</v>
      </c>
      <c r="AS166" t="s">
        <v>3</v>
      </c>
      <c r="AT166">
        <v>0.04</v>
      </c>
      <c r="AU166" t="s">
        <v>19</v>
      </c>
      <c r="AV166">
        <v>0</v>
      </c>
      <c r="AW166">
        <v>2</v>
      </c>
      <c r="AX166">
        <v>60095127</v>
      </c>
      <c r="AY166">
        <v>1</v>
      </c>
      <c r="AZ166">
        <v>0</v>
      </c>
      <c r="BA166">
        <v>166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X166">
        <f>ROUND(Y166*Source!I40,9)</f>
        <v>1.1109000000000001E-2</v>
      </c>
      <c r="CY166">
        <f t="shared" si="126"/>
        <v>2430.48</v>
      </c>
      <c r="CZ166">
        <f t="shared" si="127"/>
        <v>170.92</v>
      </c>
      <c r="DA166">
        <f t="shared" si="128"/>
        <v>14.22</v>
      </c>
      <c r="DB166">
        <f t="shared" si="121"/>
        <v>6.33</v>
      </c>
      <c r="DC166">
        <f t="shared" si="122"/>
        <v>0.44</v>
      </c>
      <c r="DD166" t="s">
        <v>3</v>
      </c>
      <c r="DE166" t="s">
        <v>3</v>
      </c>
      <c r="DF166">
        <f t="shared" si="123"/>
        <v>0</v>
      </c>
      <c r="DG166">
        <f t="shared" si="129"/>
        <v>27</v>
      </c>
      <c r="DH166">
        <f t="shared" si="124"/>
        <v>6.44</v>
      </c>
      <c r="DI166">
        <f t="shared" si="125"/>
        <v>0</v>
      </c>
      <c r="DJ166">
        <f t="shared" si="130"/>
        <v>27</v>
      </c>
      <c r="DK166">
        <v>0</v>
      </c>
      <c r="DL166" t="s">
        <v>3</v>
      </c>
      <c r="DM166">
        <v>0</v>
      </c>
      <c r="DN166" t="s">
        <v>3</v>
      </c>
      <c r="DO166">
        <v>0</v>
      </c>
    </row>
    <row r="167" spans="1:119" x14ac:dyDescent="0.2">
      <c r="A167">
        <f>ROW(Source!A40)</f>
        <v>40</v>
      </c>
      <c r="B167">
        <v>60075934</v>
      </c>
      <c r="C167">
        <v>60094905</v>
      </c>
      <c r="D167">
        <v>48244557</v>
      </c>
      <c r="E167">
        <v>1</v>
      </c>
      <c r="F167">
        <v>1</v>
      </c>
      <c r="G167">
        <v>1</v>
      </c>
      <c r="H167">
        <v>2</v>
      </c>
      <c r="I167" t="s">
        <v>746</v>
      </c>
      <c r="J167" t="s">
        <v>747</v>
      </c>
      <c r="K167" t="s">
        <v>748</v>
      </c>
      <c r="L167">
        <v>1368</v>
      </c>
      <c r="N167">
        <v>1011</v>
      </c>
      <c r="O167" t="s">
        <v>745</v>
      </c>
      <c r="P167" t="s">
        <v>745</v>
      </c>
      <c r="Q167">
        <v>1</v>
      </c>
      <c r="W167">
        <v>0</v>
      </c>
      <c r="X167">
        <v>903590057</v>
      </c>
      <c r="Y167">
        <f t="shared" si="120"/>
        <v>9.2574999999999977E-2</v>
      </c>
      <c r="AA167">
        <v>0</v>
      </c>
      <c r="AB167">
        <v>1603.59</v>
      </c>
      <c r="AC167">
        <v>579.69000000000005</v>
      </c>
      <c r="AD167">
        <v>0</v>
      </c>
      <c r="AE167">
        <v>0</v>
      </c>
      <c r="AF167">
        <v>112.77</v>
      </c>
      <c r="AG167">
        <v>11.84</v>
      </c>
      <c r="AH167">
        <v>0</v>
      </c>
      <c r="AI167">
        <v>1</v>
      </c>
      <c r="AJ167">
        <v>14.22</v>
      </c>
      <c r="AK167">
        <v>48.96</v>
      </c>
      <c r="AL167">
        <v>1</v>
      </c>
      <c r="AM167">
        <v>4</v>
      </c>
      <c r="AN167">
        <v>0</v>
      </c>
      <c r="AO167">
        <v>1</v>
      </c>
      <c r="AP167">
        <v>1</v>
      </c>
      <c r="AQ167">
        <v>0</v>
      </c>
      <c r="AR167">
        <v>0</v>
      </c>
      <c r="AS167" t="s">
        <v>3</v>
      </c>
      <c r="AT167">
        <v>0.1</v>
      </c>
      <c r="AU167" t="s">
        <v>19</v>
      </c>
      <c r="AV167">
        <v>0</v>
      </c>
      <c r="AW167">
        <v>2</v>
      </c>
      <c r="AX167">
        <v>60095128</v>
      </c>
      <c r="AY167">
        <v>1</v>
      </c>
      <c r="AZ167">
        <v>0</v>
      </c>
      <c r="BA167">
        <v>167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X167">
        <f>ROUND(Y167*Source!I40,9)</f>
        <v>2.7772499999999999E-2</v>
      </c>
      <c r="CY167">
        <f t="shared" si="126"/>
        <v>1603.59</v>
      </c>
      <c r="CZ167">
        <f t="shared" si="127"/>
        <v>112.77</v>
      </c>
      <c r="DA167">
        <f t="shared" si="128"/>
        <v>14.22</v>
      </c>
      <c r="DB167">
        <f t="shared" si="121"/>
        <v>10.44</v>
      </c>
      <c r="DC167">
        <f t="shared" si="122"/>
        <v>1.0900000000000001</v>
      </c>
      <c r="DD167" t="s">
        <v>3</v>
      </c>
      <c r="DE167" t="s">
        <v>3</v>
      </c>
      <c r="DF167">
        <f t="shared" si="123"/>
        <v>0</v>
      </c>
      <c r="DG167">
        <f t="shared" si="129"/>
        <v>44.54</v>
      </c>
      <c r="DH167">
        <f t="shared" si="124"/>
        <v>16.100000000000001</v>
      </c>
      <c r="DI167">
        <f t="shared" si="125"/>
        <v>0</v>
      </c>
      <c r="DJ167">
        <f t="shared" si="130"/>
        <v>44.54</v>
      </c>
      <c r="DK167">
        <v>0</v>
      </c>
      <c r="DL167" t="s">
        <v>3</v>
      </c>
      <c r="DM167">
        <v>0</v>
      </c>
      <c r="DN167" t="s">
        <v>3</v>
      </c>
      <c r="DO167">
        <v>0</v>
      </c>
    </row>
    <row r="168" spans="1:119" x14ac:dyDescent="0.2">
      <c r="A168">
        <f>ROW(Source!A40)</f>
        <v>40</v>
      </c>
      <c r="B168">
        <v>60075934</v>
      </c>
      <c r="C168">
        <v>60094905</v>
      </c>
      <c r="D168">
        <v>48244566</v>
      </c>
      <c r="E168">
        <v>1</v>
      </c>
      <c r="F168">
        <v>1</v>
      </c>
      <c r="G168">
        <v>1</v>
      </c>
      <c r="H168">
        <v>2</v>
      </c>
      <c r="I168" t="s">
        <v>854</v>
      </c>
      <c r="J168" t="s">
        <v>855</v>
      </c>
      <c r="K168" t="s">
        <v>856</v>
      </c>
      <c r="L168">
        <v>1368</v>
      </c>
      <c r="N168">
        <v>1011</v>
      </c>
      <c r="O168" t="s">
        <v>745</v>
      </c>
      <c r="P168" t="s">
        <v>745</v>
      </c>
      <c r="Q168">
        <v>1</v>
      </c>
      <c r="W168">
        <v>0</v>
      </c>
      <c r="X168">
        <v>1656337760</v>
      </c>
      <c r="Y168">
        <f t="shared" si="120"/>
        <v>1.5830324999999998</v>
      </c>
      <c r="AA168">
        <v>0</v>
      </c>
      <c r="AB168">
        <v>4138.3</v>
      </c>
      <c r="AC168">
        <v>1075.6500000000001</v>
      </c>
      <c r="AD168">
        <v>0</v>
      </c>
      <c r="AE168">
        <v>0</v>
      </c>
      <c r="AF168">
        <v>291.02</v>
      </c>
      <c r="AG168">
        <v>21.97</v>
      </c>
      <c r="AH168">
        <v>0</v>
      </c>
      <c r="AI168">
        <v>1</v>
      </c>
      <c r="AJ168">
        <v>14.22</v>
      </c>
      <c r="AK168">
        <v>48.96</v>
      </c>
      <c r="AL168">
        <v>1</v>
      </c>
      <c r="AM168">
        <v>4</v>
      </c>
      <c r="AN168">
        <v>0</v>
      </c>
      <c r="AO168">
        <v>1</v>
      </c>
      <c r="AP168">
        <v>1</v>
      </c>
      <c r="AQ168">
        <v>0</v>
      </c>
      <c r="AR168">
        <v>0</v>
      </c>
      <c r="AS168" t="s">
        <v>3</v>
      </c>
      <c r="AT168">
        <v>1.71</v>
      </c>
      <c r="AU168" t="s">
        <v>19</v>
      </c>
      <c r="AV168">
        <v>0</v>
      </c>
      <c r="AW168">
        <v>2</v>
      </c>
      <c r="AX168">
        <v>60095129</v>
      </c>
      <c r="AY168">
        <v>1</v>
      </c>
      <c r="AZ168">
        <v>0</v>
      </c>
      <c r="BA168">
        <v>168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X168">
        <f>ROUND(Y168*Source!I40,9)</f>
        <v>0.47490975000000002</v>
      </c>
      <c r="CY168">
        <f t="shared" si="126"/>
        <v>4138.3</v>
      </c>
      <c r="CZ168">
        <f t="shared" si="127"/>
        <v>291.02</v>
      </c>
      <c r="DA168">
        <f t="shared" si="128"/>
        <v>14.22</v>
      </c>
      <c r="DB168">
        <f t="shared" si="121"/>
        <v>460.69</v>
      </c>
      <c r="DC168">
        <f t="shared" si="122"/>
        <v>34.78</v>
      </c>
      <c r="DD168" t="s">
        <v>3</v>
      </c>
      <c r="DE168" t="s">
        <v>3</v>
      </c>
      <c r="DF168">
        <f t="shared" si="123"/>
        <v>0</v>
      </c>
      <c r="DG168">
        <f t="shared" si="129"/>
        <v>1965.32</v>
      </c>
      <c r="DH168">
        <f t="shared" si="124"/>
        <v>510.84</v>
      </c>
      <c r="DI168">
        <f t="shared" si="125"/>
        <v>0</v>
      </c>
      <c r="DJ168">
        <f t="shared" si="130"/>
        <v>1965.32</v>
      </c>
      <c r="DK168">
        <v>0</v>
      </c>
      <c r="DL168" t="s">
        <v>3</v>
      </c>
      <c r="DM168">
        <v>0</v>
      </c>
      <c r="DN168" t="s">
        <v>3</v>
      </c>
      <c r="DO168">
        <v>0</v>
      </c>
    </row>
    <row r="169" spans="1:119" x14ac:dyDescent="0.2">
      <c r="A169">
        <f>ROW(Source!A40)</f>
        <v>40</v>
      </c>
      <c r="B169">
        <v>60075934</v>
      </c>
      <c r="C169">
        <v>60094905</v>
      </c>
      <c r="D169">
        <v>48245551</v>
      </c>
      <c r="E169">
        <v>1</v>
      </c>
      <c r="F169">
        <v>1</v>
      </c>
      <c r="G169">
        <v>1</v>
      </c>
      <c r="H169">
        <v>2</v>
      </c>
      <c r="I169" t="s">
        <v>752</v>
      </c>
      <c r="J169" t="s">
        <v>753</v>
      </c>
      <c r="K169" t="s">
        <v>754</v>
      </c>
      <c r="L169">
        <v>1368</v>
      </c>
      <c r="N169">
        <v>1011</v>
      </c>
      <c r="O169" t="s">
        <v>745</v>
      </c>
      <c r="P169" t="s">
        <v>745</v>
      </c>
      <c r="Q169">
        <v>1</v>
      </c>
      <c r="W169">
        <v>0</v>
      </c>
      <c r="X169">
        <v>1171957361</v>
      </c>
      <c r="Y169">
        <f t="shared" si="120"/>
        <v>0.12034749999999997</v>
      </c>
      <c r="AA169">
        <v>0</v>
      </c>
      <c r="AB169">
        <v>1234.1500000000001</v>
      </c>
      <c r="AC169">
        <v>495.96</v>
      </c>
      <c r="AD169">
        <v>0</v>
      </c>
      <c r="AE169">
        <v>0</v>
      </c>
      <c r="AF169">
        <v>86.79</v>
      </c>
      <c r="AG169">
        <v>10.130000000000001</v>
      </c>
      <c r="AH169">
        <v>0</v>
      </c>
      <c r="AI169">
        <v>1</v>
      </c>
      <c r="AJ169">
        <v>14.22</v>
      </c>
      <c r="AK169">
        <v>48.96</v>
      </c>
      <c r="AL169">
        <v>1</v>
      </c>
      <c r="AM169">
        <v>4</v>
      </c>
      <c r="AN169">
        <v>0</v>
      </c>
      <c r="AO169">
        <v>1</v>
      </c>
      <c r="AP169">
        <v>1</v>
      </c>
      <c r="AQ169">
        <v>0</v>
      </c>
      <c r="AR169">
        <v>0</v>
      </c>
      <c r="AS169" t="s">
        <v>3</v>
      </c>
      <c r="AT169">
        <v>0.13</v>
      </c>
      <c r="AU169" t="s">
        <v>19</v>
      </c>
      <c r="AV169">
        <v>0</v>
      </c>
      <c r="AW169">
        <v>2</v>
      </c>
      <c r="AX169">
        <v>60095130</v>
      </c>
      <c r="AY169">
        <v>1</v>
      </c>
      <c r="AZ169">
        <v>0</v>
      </c>
      <c r="BA169">
        <v>169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X169">
        <f>ROUND(Y169*Source!I40,9)</f>
        <v>3.6104249999999997E-2</v>
      </c>
      <c r="CY169">
        <f t="shared" si="126"/>
        <v>1234.1500000000001</v>
      </c>
      <c r="CZ169">
        <f t="shared" si="127"/>
        <v>86.79</v>
      </c>
      <c r="DA169">
        <f t="shared" si="128"/>
        <v>14.22</v>
      </c>
      <c r="DB169">
        <f t="shared" si="121"/>
        <v>10.44</v>
      </c>
      <c r="DC169">
        <f t="shared" si="122"/>
        <v>1.22</v>
      </c>
      <c r="DD169" t="s">
        <v>3</v>
      </c>
      <c r="DE169" t="s">
        <v>3</v>
      </c>
      <c r="DF169">
        <f t="shared" si="123"/>
        <v>0</v>
      </c>
      <c r="DG169">
        <f t="shared" si="129"/>
        <v>44.56</v>
      </c>
      <c r="DH169">
        <f t="shared" si="124"/>
        <v>17.91</v>
      </c>
      <c r="DI169">
        <f t="shared" si="125"/>
        <v>0</v>
      </c>
      <c r="DJ169">
        <f t="shared" si="130"/>
        <v>44.56</v>
      </c>
      <c r="DK169">
        <v>0</v>
      </c>
      <c r="DL169" t="s">
        <v>3</v>
      </c>
      <c r="DM169">
        <v>0</v>
      </c>
      <c r="DN169" t="s">
        <v>3</v>
      </c>
      <c r="DO169">
        <v>0</v>
      </c>
    </row>
    <row r="170" spans="1:119" x14ac:dyDescent="0.2">
      <c r="A170">
        <f>ROW(Source!A40)</f>
        <v>40</v>
      </c>
      <c r="B170">
        <v>60075934</v>
      </c>
      <c r="C170">
        <v>60094905</v>
      </c>
      <c r="D170">
        <v>48245589</v>
      </c>
      <c r="E170">
        <v>1</v>
      </c>
      <c r="F170">
        <v>1</v>
      </c>
      <c r="G170">
        <v>1</v>
      </c>
      <c r="H170">
        <v>2</v>
      </c>
      <c r="I170" t="s">
        <v>857</v>
      </c>
      <c r="J170" t="s">
        <v>858</v>
      </c>
      <c r="K170" t="s">
        <v>859</v>
      </c>
      <c r="L170">
        <v>1368</v>
      </c>
      <c r="N170">
        <v>1011</v>
      </c>
      <c r="O170" t="s">
        <v>745</v>
      </c>
      <c r="P170" t="s">
        <v>745</v>
      </c>
      <c r="Q170">
        <v>1</v>
      </c>
      <c r="W170">
        <v>0</v>
      </c>
      <c r="X170">
        <v>1049431889</v>
      </c>
      <c r="Y170">
        <f t="shared" si="120"/>
        <v>0.29623999999999995</v>
      </c>
      <c r="AA170">
        <v>0</v>
      </c>
      <c r="AB170">
        <v>2842.86</v>
      </c>
      <c r="AC170">
        <v>579.69000000000005</v>
      </c>
      <c r="AD170">
        <v>0</v>
      </c>
      <c r="AE170">
        <v>0</v>
      </c>
      <c r="AF170">
        <v>199.92</v>
      </c>
      <c r="AG170">
        <v>11.84</v>
      </c>
      <c r="AH170">
        <v>0</v>
      </c>
      <c r="AI170">
        <v>1</v>
      </c>
      <c r="AJ170">
        <v>14.22</v>
      </c>
      <c r="AK170">
        <v>48.96</v>
      </c>
      <c r="AL170">
        <v>1</v>
      </c>
      <c r="AM170">
        <v>4</v>
      </c>
      <c r="AN170">
        <v>0</v>
      </c>
      <c r="AO170">
        <v>1</v>
      </c>
      <c r="AP170">
        <v>1</v>
      </c>
      <c r="AQ170">
        <v>0</v>
      </c>
      <c r="AR170">
        <v>0</v>
      </c>
      <c r="AS170" t="s">
        <v>3</v>
      </c>
      <c r="AT170">
        <v>0.32</v>
      </c>
      <c r="AU170" t="s">
        <v>19</v>
      </c>
      <c r="AV170">
        <v>0</v>
      </c>
      <c r="AW170">
        <v>2</v>
      </c>
      <c r="AX170">
        <v>60095131</v>
      </c>
      <c r="AY170">
        <v>1</v>
      </c>
      <c r="AZ170">
        <v>0</v>
      </c>
      <c r="BA170">
        <v>170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X170">
        <f>ROUND(Y170*Source!I40,9)</f>
        <v>8.8872000000000007E-2</v>
      </c>
      <c r="CY170">
        <f t="shared" si="126"/>
        <v>2842.86</v>
      </c>
      <c r="CZ170">
        <f t="shared" si="127"/>
        <v>199.92</v>
      </c>
      <c r="DA170">
        <f t="shared" si="128"/>
        <v>14.22</v>
      </c>
      <c r="DB170">
        <f t="shared" si="121"/>
        <v>59.22</v>
      </c>
      <c r="DC170">
        <f t="shared" si="122"/>
        <v>3.51</v>
      </c>
      <c r="DD170" t="s">
        <v>3</v>
      </c>
      <c r="DE170" t="s">
        <v>3</v>
      </c>
      <c r="DF170">
        <f t="shared" si="123"/>
        <v>0</v>
      </c>
      <c r="DG170">
        <f t="shared" si="129"/>
        <v>252.65</v>
      </c>
      <c r="DH170">
        <f t="shared" si="124"/>
        <v>51.52</v>
      </c>
      <c r="DI170">
        <f t="shared" si="125"/>
        <v>0</v>
      </c>
      <c r="DJ170">
        <f t="shared" si="130"/>
        <v>252.65</v>
      </c>
      <c r="DK170">
        <v>0</v>
      </c>
      <c r="DL170" t="s">
        <v>3</v>
      </c>
      <c r="DM170">
        <v>0</v>
      </c>
      <c r="DN170" t="s">
        <v>3</v>
      </c>
      <c r="DO170">
        <v>0</v>
      </c>
    </row>
    <row r="171" spans="1:119" x14ac:dyDescent="0.2">
      <c r="A171">
        <f>ROW(Source!A40)</f>
        <v>40</v>
      </c>
      <c r="B171">
        <v>60075934</v>
      </c>
      <c r="C171">
        <v>60094905</v>
      </c>
      <c r="D171">
        <v>48245719</v>
      </c>
      <c r="E171">
        <v>1</v>
      </c>
      <c r="F171">
        <v>1</v>
      </c>
      <c r="G171">
        <v>1</v>
      </c>
      <c r="H171">
        <v>2</v>
      </c>
      <c r="I171" t="s">
        <v>755</v>
      </c>
      <c r="J171" t="s">
        <v>756</v>
      </c>
      <c r="K171" t="s">
        <v>757</v>
      </c>
      <c r="L171">
        <v>1368</v>
      </c>
      <c r="N171">
        <v>1011</v>
      </c>
      <c r="O171" t="s">
        <v>745</v>
      </c>
      <c r="P171" t="s">
        <v>745</v>
      </c>
      <c r="Q171">
        <v>1</v>
      </c>
      <c r="W171">
        <v>0</v>
      </c>
      <c r="X171">
        <v>-1135352110</v>
      </c>
      <c r="Y171">
        <f t="shared" si="120"/>
        <v>0.93500749999999977</v>
      </c>
      <c r="AA171">
        <v>0</v>
      </c>
      <c r="AB171">
        <v>17.059999999999999</v>
      </c>
      <c r="AC171">
        <v>0</v>
      </c>
      <c r="AD171">
        <v>0</v>
      </c>
      <c r="AE171">
        <v>0</v>
      </c>
      <c r="AF171">
        <v>1.2</v>
      </c>
      <c r="AG171">
        <v>0</v>
      </c>
      <c r="AH171">
        <v>0</v>
      </c>
      <c r="AI171">
        <v>1</v>
      </c>
      <c r="AJ171">
        <v>14.22</v>
      </c>
      <c r="AK171">
        <v>48.96</v>
      </c>
      <c r="AL171">
        <v>1</v>
      </c>
      <c r="AM171">
        <v>4</v>
      </c>
      <c r="AN171">
        <v>0</v>
      </c>
      <c r="AO171">
        <v>1</v>
      </c>
      <c r="AP171">
        <v>1</v>
      </c>
      <c r="AQ171">
        <v>0</v>
      </c>
      <c r="AR171">
        <v>0</v>
      </c>
      <c r="AS171" t="s">
        <v>3</v>
      </c>
      <c r="AT171">
        <v>1.01</v>
      </c>
      <c r="AU171" t="s">
        <v>19</v>
      </c>
      <c r="AV171">
        <v>0</v>
      </c>
      <c r="AW171">
        <v>2</v>
      </c>
      <c r="AX171">
        <v>60095132</v>
      </c>
      <c r="AY171">
        <v>1</v>
      </c>
      <c r="AZ171">
        <v>0</v>
      </c>
      <c r="BA171">
        <v>171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X171">
        <f>ROUND(Y171*Source!I40,9)</f>
        <v>0.28050225000000001</v>
      </c>
      <c r="CY171">
        <f t="shared" si="126"/>
        <v>17.059999999999999</v>
      </c>
      <c r="CZ171">
        <f t="shared" si="127"/>
        <v>1.2</v>
      </c>
      <c r="DA171">
        <f t="shared" si="128"/>
        <v>14.22</v>
      </c>
      <c r="DB171">
        <f t="shared" si="121"/>
        <v>1.1200000000000001</v>
      </c>
      <c r="DC171">
        <f t="shared" si="122"/>
        <v>0</v>
      </c>
      <c r="DD171" t="s">
        <v>3</v>
      </c>
      <c r="DE171" t="s">
        <v>3</v>
      </c>
      <c r="DF171">
        <f t="shared" si="123"/>
        <v>0</v>
      </c>
      <c r="DG171">
        <f t="shared" si="129"/>
        <v>4.79</v>
      </c>
      <c r="DH171">
        <f t="shared" si="124"/>
        <v>0</v>
      </c>
      <c r="DI171">
        <f t="shared" si="125"/>
        <v>0</v>
      </c>
      <c r="DJ171">
        <f t="shared" si="130"/>
        <v>4.79</v>
      </c>
      <c r="DK171">
        <v>0</v>
      </c>
      <c r="DL171" t="s">
        <v>3</v>
      </c>
      <c r="DM171">
        <v>0</v>
      </c>
      <c r="DN171" t="s">
        <v>3</v>
      </c>
      <c r="DO171">
        <v>0</v>
      </c>
    </row>
    <row r="172" spans="1:119" x14ac:dyDescent="0.2">
      <c r="A172">
        <f>ROW(Source!A40)</f>
        <v>40</v>
      </c>
      <c r="B172">
        <v>60075934</v>
      </c>
      <c r="C172">
        <v>60094905</v>
      </c>
      <c r="D172">
        <v>48245767</v>
      </c>
      <c r="E172">
        <v>1</v>
      </c>
      <c r="F172">
        <v>1</v>
      </c>
      <c r="G172">
        <v>1</v>
      </c>
      <c r="H172">
        <v>2</v>
      </c>
      <c r="I172" t="s">
        <v>758</v>
      </c>
      <c r="J172" t="s">
        <v>759</v>
      </c>
      <c r="K172" t="s">
        <v>760</v>
      </c>
      <c r="L172">
        <v>1368</v>
      </c>
      <c r="N172">
        <v>1011</v>
      </c>
      <c r="O172" t="s">
        <v>745</v>
      </c>
      <c r="P172" t="s">
        <v>745</v>
      </c>
      <c r="Q172">
        <v>1</v>
      </c>
      <c r="W172">
        <v>0</v>
      </c>
      <c r="X172">
        <v>-700358725</v>
      </c>
      <c r="Y172">
        <f t="shared" si="120"/>
        <v>6.341387499999998</v>
      </c>
      <c r="AA172">
        <v>0</v>
      </c>
      <c r="AB172">
        <v>197.94</v>
      </c>
      <c r="AC172">
        <v>0</v>
      </c>
      <c r="AD172">
        <v>0</v>
      </c>
      <c r="AE172">
        <v>0</v>
      </c>
      <c r="AF172">
        <v>13.92</v>
      </c>
      <c r="AG172">
        <v>0</v>
      </c>
      <c r="AH172">
        <v>0</v>
      </c>
      <c r="AI172">
        <v>1</v>
      </c>
      <c r="AJ172">
        <v>14.22</v>
      </c>
      <c r="AK172">
        <v>48.96</v>
      </c>
      <c r="AL172">
        <v>1</v>
      </c>
      <c r="AM172">
        <v>4</v>
      </c>
      <c r="AN172">
        <v>0</v>
      </c>
      <c r="AO172">
        <v>1</v>
      </c>
      <c r="AP172">
        <v>1</v>
      </c>
      <c r="AQ172">
        <v>0</v>
      </c>
      <c r="AR172">
        <v>0</v>
      </c>
      <c r="AS172" t="s">
        <v>3</v>
      </c>
      <c r="AT172">
        <v>6.85</v>
      </c>
      <c r="AU172" t="s">
        <v>19</v>
      </c>
      <c r="AV172">
        <v>0</v>
      </c>
      <c r="AW172">
        <v>2</v>
      </c>
      <c r="AX172">
        <v>60095133</v>
      </c>
      <c r="AY172">
        <v>1</v>
      </c>
      <c r="AZ172">
        <v>0</v>
      </c>
      <c r="BA172">
        <v>172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X172">
        <f>ROUND(Y172*Source!I40,9)</f>
        <v>1.9024162499999999</v>
      </c>
      <c r="CY172">
        <f t="shared" si="126"/>
        <v>197.94</v>
      </c>
      <c r="CZ172">
        <f t="shared" si="127"/>
        <v>13.92</v>
      </c>
      <c r="DA172">
        <f t="shared" si="128"/>
        <v>14.22</v>
      </c>
      <c r="DB172">
        <f t="shared" si="121"/>
        <v>88.27</v>
      </c>
      <c r="DC172">
        <f t="shared" si="122"/>
        <v>0</v>
      </c>
      <c r="DD172" t="s">
        <v>3</v>
      </c>
      <c r="DE172" t="s">
        <v>3</v>
      </c>
      <c r="DF172">
        <f t="shared" si="123"/>
        <v>0</v>
      </c>
      <c r="DG172">
        <f t="shared" si="129"/>
        <v>376.56</v>
      </c>
      <c r="DH172">
        <f t="shared" si="124"/>
        <v>0</v>
      </c>
      <c r="DI172">
        <f t="shared" si="125"/>
        <v>0</v>
      </c>
      <c r="DJ172">
        <f t="shared" si="130"/>
        <v>376.56</v>
      </c>
      <c r="DK172">
        <v>0</v>
      </c>
      <c r="DL172" t="s">
        <v>3</v>
      </c>
      <c r="DM172">
        <v>0</v>
      </c>
      <c r="DN172" t="s">
        <v>3</v>
      </c>
      <c r="DO172">
        <v>0</v>
      </c>
    </row>
    <row r="173" spans="1:119" x14ac:dyDescent="0.2">
      <c r="A173">
        <f>ROW(Source!A40)</f>
        <v>40</v>
      </c>
      <c r="B173">
        <v>60075934</v>
      </c>
      <c r="C173">
        <v>60094905</v>
      </c>
      <c r="D173">
        <v>48168484</v>
      </c>
      <c r="E173">
        <v>1</v>
      </c>
      <c r="F173">
        <v>1</v>
      </c>
      <c r="G173">
        <v>1</v>
      </c>
      <c r="H173">
        <v>3</v>
      </c>
      <c r="I173" t="s">
        <v>223</v>
      </c>
      <c r="J173" t="s">
        <v>226</v>
      </c>
      <c r="K173" t="s">
        <v>761</v>
      </c>
      <c r="L173">
        <v>1339</v>
      </c>
      <c r="N173">
        <v>1007</v>
      </c>
      <c r="O173" t="s">
        <v>91</v>
      </c>
      <c r="P173" t="s">
        <v>91</v>
      </c>
      <c r="Q173">
        <v>1</v>
      </c>
      <c r="W173">
        <v>0</v>
      </c>
      <c r="X173">
        <v>1597319531</v>
      </c>
      <c r="Y173">
        <f t="shared" ref="Y173:Y186" si="131">(AT173*0)</f>
        <v>0</v>
      </c>
      <c r="AA173">
        <v>84.03</v>
      </c>
      <c r="AB173">
        <v>0</v>
      </c>
      <c r="AC173">
        <v>0</v>
      </c>
      <c r="AD173">
        <v>0</v>
      </c>
      <c r="AE173">
        <v>8.7899999999999991</v>
      </c>
      <c r="AF173">
        <v>0</v>
      </c>
      <c r="AG173">
        <v>0</v>
      </c>
      <c r="AH173">
        <v>0</v>
      </c>
      <c r="AI173">
        <v>9.56</v>
      </c>
      <c r="AJ173">
        <v>1</v>
      </c>
      <c r="AK173">
        <v>1</v>
      </c>
      <c r="AL173">
        <v>1</v>
      </c>
      <c r="AM173">
        <v>4</v>
      </c>
      <c r="AN173">
        <v>0</v>
      </c>
      <c r="AO173">
        <v>1</v>
      </c>
      <c r="AP173">
        <v>1</v>
      </c>
      <c r="AQ173">
        <v>0</v>
      </c>
      <c r="AR173">
        <v>0</v>
      </c>
      <c r="AS173" t="s">
        <v>3</v>
      </c>
      <c r="AT173">
        <v>0.8</v>
      </c>
      <c r="AU173" t="s">
        <v>18</v>
      </c>
      <c r="AV173">
        <v>0</v>
      </c>
      <c r="AW173">
        <v>2</v>
      </c>
      <c r="AX173">
        <v>60095134</v>
      </c>
      <c r="AY173">
        <v>1</v>
      </c>
      <c r="AZ173">
        <v>0</v>
      </c>
      <c r="BA173">
        <v>173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X173">
        <f>ROUND(Y173*Source!I40,9)</f>
        <v>0</v>
      </c>
      <c r="CY173">
        <f t="shared" ref="CY173:CY186" si="132">AA173</f>
        <v>84.03</v>
      </c>
      <c r="CZ173">
        <f t="shared" ref="CZ173:CZ186" si="133">AE173</f>
        <v>8.7899999999999991</v>
      </c>
      <c r="DA173">
        <f t="shared" ref="DA173:DA186" si="134">AI173</f>
        <v>9.56</v>
      </c>
      <c r="DB173">
        <f t="shared" ref="DB173:DB186" si="135">ROUND((ROUND(AT173*CZ173,2)*0),2)</f>
        <v>0</v>
      </c>
      <c r="DC173">
        <f t="shared" ref="DC173:DC186" si="136">ROUND((ROUND(AT173*AG173,2)*0),2)</f>
        <v>0</v>
      </c>
      <c r="DD173" t="s">
        <v>3</v>
      </c>
      <c r="DE173" t="s">
        <v>3</v>
      </c>
      <c r="DF173">
        <f t="shared" ref="DF173:DF186" si="137">ROUND(ROUND(AE173*AI173,2)*CX173,2)</f>
        <v>0</v>
      </c>
      <c r="DG173">
        <f t="shared" ref="DG173:DG188" si="138">ROUND(ROUND(AF173,2)*CX173,2)</f>
        <v>0</v>
      </c>
      <c r="DH173">
        <f t="shared" ref="DH173:DH187" si="139">ROUND(ROUND(AG173,2)*CX173,2)</f>
        <v>0</v>
      </c>
      <c r="DI173">
        <f t="shared" si="125"/>
        <v>0</v>
      </c>
      <c r="DJ173">
        <f t="shared" ref="DJ173:DJ186" si="140">DF173</f>
        <v>0</v>
      </c>
      <c r="DK173">
        <v>0</v>
      </c>
      <c r="DL173" t="s">
        <v>3</v>
      </c>
      <c r="DM173">
        <v>0</v>
      </c>
      <c r="DN173" t="s">
        <v>3</v>
      </c>
      <c r="DO173">
        <v>0</v>
      </c>
    </row>
    <row r="174" spans="1:119" x14ac:dyDescent="0.2">
      <c r="A174">
        <f>ROW(Source!A40)</f>
        <v>40</v>
      </c>
      <c r="B174">
        <v>60075934</v>
      </c>
      <c r="C174">
        <v>60094905</v>
      </c>
      <c r="D174">
        <v>48168491</v>
      </c>
      <c r="E174">
        <v>1</v>
      </c>
      <c r="F174">
        <v>1</v>
      </c>
      <c r="G174">
        <v>1</v>
      </c>
      <c r="H174">
        <v>3</v>
      </c>
      <c r="I174" t="s">
        <v>229</v>
      </c>
      <c r="J174" t="s">
        <v>231</v>
      </c>
      <c r="K174" t="s">
        <v>762</v>
      </c>
      <c r="L174">
        <v>1346</v>
      </c>
      <c r="N174">
        <v>1009</v>
      </c>
      <c r="O174" t="s">
        <v>225</v>
      </c>
      <c r="P174" t="s">
        <v>225</v>
      </c>
      <c r="Q174">
        <v>1</v>
      </c>
      <c r="W174">
        <v>0</v>
      </c>
      <c r="X174">
        <v>-1411127917</v>
      </c>
      <c r="Y174">
        <f t="shared" si="131"/>
        <v>0</v>
      </c>
      <c r="AA174">
        <v>42.73</v>
      </c>
      <c r="AB174">
        <v>0</v>
      </c>
      <c r="AC174">
        <v>0</v>
      </c>
      <c r="AD174">
        <v>0</v>
      </c>
      <c r="AE174">
        <v>4.47</v>
      </c>
      <c r="AF174">
        <v>0</v>
      </c>
      <c r="AG174">
        <v>0</v>
      </c>
      <c r="AH174">
        <v>0</v>
      </c>
      <c r="AI174">
        <v>9.56</v>
      </c>
      <c r="AJ174">
        <v>1</v>
      </c>
      <c r="AK174">
        <v>1</v>
      </c>
      <c r="AL174">
        <v>1</v>
      </c>
      <c r="AM174">
        <v>4</v>
      </c>
      <c r="AN174">
        <v>0</v>
      </c>
      <c r="AO174">
        <v>1</v>
      </c>
      <c r="AP174">
        <v>1</v>
      </c>
      <c r="AQ174">
        <v>0</v>
      </c>
      <c r="AR174">
        <v>0</v>
      </c>
      <c r="AS174" t="s">
        <v>3</v>
      </c>
      <c r="AT174">
        <v>0.24</v>
      </c>
      <c r="AU174" t="s">
        <v>18</v>
      </c>
      <c r="AV174">
        <v>0</v>
      </c>
      <c r="AW174">
        <v>2</v>
      </c>
      <c r="AX174">
        <v>60095135</v>
      </c>
      <c r="AY174">
        <v>1</v>
      </c>
      <c r="AZ174">
        <v>0</v>
      </c>
      <c r="BA174">
        <v>174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X174">
        <f>ROUND(Y174*Source!I40,9)</f>
        <v>0</v>
      </c>
      <c r="CY174">
        <f t="shared" si="132"/>
        <v>42.73</v>
      </c>
      <c r="CZ174">
        <f t="shared" si="133"/>
        <v>4.47</v>
      </c>
      <c r="DA174">
        <f t="shared" si="134"/>
        <v>9.56</v>
      </c>
      <c r="DB174">
        <f t="shared" si="135"/>
        <v>0</v>
      </c>
      <c r="DC174">
        <f t="shared" si="136"/>
        <v>0</v>
      </c>
      <c r="DD174" t="s">
        <v>3</v>
      </c>
      <c r="DE174" t="s">
        <v>3</v>
      </c>
      <c r="DF174">
        <f t="shared" si="137"/>
        <v>0</v>
      </c>
      <c r="DG174">
        <f t="shared" si="138"/>
        <v>0</v>
      </c>
      <c r="DH174">
        <f t="shared" si="139"/>
        <v>0</v>
      </c>
      <c r="DI174">
        <f t="shared" si="125"/>
        <v>0</v>
      </c>
      <c r="DJ174">
        <f t="shared" si="140"/>
        <v>0</v>
      </c>
      <c r="DK174">
        <v>0</v>
      </c>
      <c r="DL174" t="s">
        <v>3</v>
      </c>
      <c r="DM174">
        <v>0</v>
      </c>
      <c r="DN174" t="s">
        <v>3</v>
      </c>
      <c r="DO174">
        <v>0</v>
      </c>
    </row>
    <row r="175" spans="1:119" x14ac:dyDescent="0.2">
      <c r="A175">
        <f>ROW(Source!A40)</f>
        <v>40</v>
      </c>
      <c r="B175">
        <v>60075934</v>
      </c>
      <c r="C175">
        <v>60094905</v>
      </c>
      <c r="D175">
        <v>48171510</v>
      </c>
      <c r="E175">
        <v>1</v>
      </c>
      <c r="F175">
        <v>1</v>
      </c>
      <c r="G175">
        <v>1</v>
      </c>
      <c r="H175">
        <v>3</v>
      </c>
      <c r="I175" t="s">
        <v>763</v>
      </c>
      <c r="J175" t="s">
        <v>764</v>
      </c>
      <c r="K175" t="s">
        <v>765</v>
      </c>
      <c r="L175">
        <v>1348</v>
      </c>
      <c r="N175">
        <v>1009</v>
      </c>
      <c r="O175" t="s">
        <v>15</v>
      </c>
      <c r="P175" t="s">
        <v>15</v>
      </c>
      <c r="Q175">
        <v>1000</v>
      </c>
      <c r="W175">
        <v>0</v>
      </c>
      <c r="X175">
        <v>-2063612885</v>
      </c>
      <c r="Y175">
        <f t="shared" si="131"/>
        <v>0</v>
      </c>
      <c r="AA175">
        <v>113678.92</v>
      </c>
      <c r="AB175">
        <v>0</v>
      </c>
      <c r="AC175">
        <v>0</v>
      </c>
      <c r="AD175">
        <v>0</v>
      </c>
      <c r="AE175">
        <v>11891.1</v>
      </c>
      <c r="AF175">
        <v>0</v>
      </c>
      <c r="AG175">
        <v>0</v>
      </c>
      <c r="AH175">
        <v>0</v>
      </c>
      <c r="AI175">
        <v>9.56</v>
      </c>
      <c r="AJ175">
        <v>1</v>
      </c>
      <c r="AK175">
        <v>1</v>
      </c>
      <c r="AL175">
        <v>1</v>
      </c>
      <c r="AM175">
        <v>4</v>
      </c>
      <c r="AN175">
        <v>0</v>
      </c>
      <c r="AO175">
        <v>1</v>
      </c>
      <c r="AP175">
        <v>1</v>
      </c>
      <c r="AQ175">
        <v>0</v>
      </c>
      <c r="AR175">
        <v>0</v>
      </c>
      <c r="AS175" t="s">
        <v>3</v>
      </c>
      <c r="AT175">
        <v>2E-3</v>
      </c>
      <c r="AU175" t="s">
        <v>18</v>
      </c>
      <c r="AV175">
        <v>0</v>
      </c>
      <c r="AW175">
        <v>2</v>
      </c>
      <c r="AX175">
        <v>60095136</v>
      </c>
      <c r="AY175">
        <v>1</v>
      </c>
      <c r="AZ175">
        <v>0</v>
      </c>
      <c r="BA175">
        <v>175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X175">
        <f>ROUND(Y175*Source!I40,9)</f>
        <v>0</v>
      </c>
      <c r="CY175">
        <f t="shared" si="132"/>
        <v>113678.92</v>
      </c>
      <c r="CZ175">
        <f t="shared" si="133"/>
        <v>11891.1</v>
      </c>
      <c r="DA175">
        <f t="shared" si="134"/>
        <v>9.56</v>
      </c>
      <c r="DB175">
        <f t="shared" si="135"/>
        <v>0</v>
      </c>
      <c r="DC175">
        <f t="shared" si="136"/>
        <v>0</v>
      </c>
      <c r="DD175" t="s">
        <v>3</v>
      </c>
      <c r="DE175" t="s">
        <v>3</v>
      </c>
      <c r="DF175">
        <f t="shared" si="137"/>
        <v>0</v>
      </c>
      <c r="DG175">
        <f t="shared" si="138"/>
        <v>0</v>
      </c>
      <c r="DH175">
        <f t="shared" si="139"/>
        <v>0</v>
      </c>
      <c r="DI175">
        <f t="shared" si="125"/>
        <v>0</v>
      </c>
      <c r="DJ175">
        <f t="shared" si="140"/>
        <v>0</v>
      </c>
      <c r="DK175">
        <v>0</v>
      </c>
      <c r="DL175" t="s">
        <v>3</v>
      </c>
      <c r="DM175">
        <v>0</v>
      </c>
      <c r="DN175" t="s">
        <v>3</v>
      </c>
      <c r="DO175">
        <v>0</v>
      </c>
    </row>
    <row r="176" spans="1:119" x14ac:dyDescent="0.2">
      <c r="A176">
        <f>ROW(Source!A40)</f>
        <v>40</v>
      </c>
      <c r="B176">
        <v>60075934</v>
      </c>
      <c r="C176">
        <v>60094905</v>
      </c>
      <c r="D176">
        <v>48172661</v>
      </c>
      <c r="E176">
        <v>1</v>
      </c>
      <c r="F176">
        <v>1</v>
      </c>
      <c r="G176">
        <v>1</v>
      </c>
      <c r="H176">
        <v>3</v>
      </c>
      <c r="I176" t="s">
        <v>766</v>
      </c>
      <c r="J176" t="s">
        <v>767</v>
      </c>
      <c r="K176" t="s">
        <v>768</v>
      </c>
      <c r="L176">
        <v>1348</v>
      </c>
      <c r="N176">
        <v>1009</v>
      </c>
      <c r="O176" t="s">
        <v>15</v>
      </c>
      <c r="P176" t="s">
        <v>15</v>
      </c>
      <c r="Q176">
        <v>1000</v>
      </c>
      <c r="W176">
        <v>0</v>
      </c>
      <c r="X176">
        <v>-1069540660</v>
      </c>
      <c r="Y176">
        <f t="shared" si="131"/>
        <v>0</v>
      </c>
      <c r="AA176">
        <v>151569.78</v>
      </c>
      <c r="AB176">
        <v>0</v>
      </c>
      <c r="AC176">
        <v>0</v>
      </c>
      <c r="AD176">
        <v>0</v>
      </c>
      <c r="AE176">
        <v>15854.58</v>
      </c>
      <c r="AF176">
        <v>0</v>
      </c>
      <c r="AG176">
        <v>0</v>
      </c>
      <c r="AH176">
        <v>0</v>
      </c>
      <c r="AI176">
        <v>9.56</v>
      </c>
      <c r="AJ176">
        <v>1</v>
      </c>
      <c r="AK176">
        <v>1</v>
      </c>
      <c r="AL176">
        <v>1</v>
      </c>
      <c r="AM176">
        <v>4</v>
      </c>
      <c r="AN176">
        <v>0</v>
      </c>
      <c r="AO176">
        <v>1</v>
      </c>
      <c r="AP176">
        <v>1</v>
      </c>
      <c r="AQ176">
        <v>0</v>
      </c>
      <c r="AR176">
        <v>0</v>
      </c>
      <c r="AS176" t="s">
        <v>3</v>
      </c>
      <c r="AT176">
        <v>3.0000000000000001E-5</v>
      </c>
      <c r="AU176" t="s">
        <v>18</v>
      </c>
      <c r="AV176">
        <v>0</v>
      </c>
      <c r="AW176">
        <v>2</v>
      </c>
      <c r="AX176">
        <v>60095137</v>
      </c>
      <c r="AY176">
        <v>1</v>
      </c>
      <c r="AZ176">
        <v>0</v>
      </c>
      <c r="BA176">
        <v>176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X176">
        <f>ROUND(Y176*Source!I40,9)</f>
        <v>0</v>
      </c>
      <c r="CY176">
        <f t="shared" si="132"/>
        <v>151569.78</v>
      </c>
      <c r="CZ176">
        <f t="shared" si="133"/>
        <v>15854.58</v>
      </c>
      <c r="DA176">
        <f t="shared" si="134"/>
        <v>9.56</v>
      </c>
      <c r="DB176">
        <f t="shared" si="135"/>
        <v>0</v>
      </c>
      <c r="DC176">
        <f t="shared" si="136"/>
        <v>0</v>
      </c>
      <c r="DD176" t="s">
        <v>3</v>
      </c>
      <c r="DE176" t="s">
        <v>3</v>
      </c>
      <c r="DF176">
        <f t="shared" si="137"/>
        <v>0</v>
      </c>
      <c r="DG176">
        <f t="shared" si="138"/>
        <v>0</v>
      </c>
      <c r="DH176">
        <f t="shared" si="139"/>
        <v>0</v>
      </c>
      <c r="DI176">
        <f t="shared" si="125"/>
        <v>0</v>
      </c>
      <c r="DJ176">
        <f t="shared" si="140"/>
        <v>0</v>
      </c>
      <c r="DK176">
        <v>0</v>
      </c>
      <c r="DL176" t="s">
        <v>3</v>
      </c>
      <c r="DM176">
        <v>0</v>
      </c>
      <c r="DN176" t="s">
        <v>3</v>
      </c>
      <c r="DO176">
        <v>0</v>
      </c>
    </row>
    <row r="177" spans="1:119" x14ac:dyDescent="0.2">
      <c r="A177">
        <f>ROW(Source!A40)</f>
        <v>40</v>
      </c>
      <c r="B177">
        <v>60075934</v>
      </c>
      <c r="C177">
        <v>60094905</v>
      </c>
      <c r="D177">
        <v>48172758</v>
      </c>
      <c r="E177">
        <v>1</v>
      </c>
      <c r="F177">
        <v>1</v>
      </c>
      <c r="G177">
        <v>1</v>
      </c>
      <c r="H177">
        <v>3</v>
      </c>
      <c r="I177" t="s">
        <v>769</v>
      </c>
      <c r="J177" t="s">
        <v>770</v>
      </c>
      <c r="K177" t="s">
        <v>771</v>
      </c>
      <c r="L177">
        <v>1348</v>
      </c>
      <c r="N177">
        <v>1009</v>
      </c>
      <c r="O177" t="s">
        <v>15</v>
      </c>
      <c r="P177" t="s">
        <v>15</v>
      </c>
      <c r="Q177">
        <v>1000</v>
      </c>
      <c r="W177">
        <v>0</v>
      </c>
      <c r="X177">
        <v>628974256</v>
      </c>
      <c r="Y177">
        <f t="shared" si="131"/>
        <v>0</v>
      </c>
      <c r="AA177">
        <v>73338.78</v>
      </c>
      <c r="AB177">
        <v>0</v>
      </c>
      <c r="AC177">
        <v>0</v>
      </c>
      <c r="AD177">
        <v>0</v>
      </c>
      <c r="AE177">
        <v>7671.42</v>
      </c>
      <c r="AF177">
        <v>0</v>
      </c>
      <c r="AG177">
        <v>0</v>
      </c>
      <c r="AH177">
        <v>0</v>
      </c>
      <c r="AI177">
        <v>9.56</v>
      </c>
      <c r="AJ177">
        <v>1</v>
      </c>
      <c r="AK177">
        <v>1</v>
      </c>
      <c r="AL177">
        <v>1</v>
      </c>
      <c r="AM177">
        <v>4</v>
      </c>
      <c r="AN177">
        <v>0</v>
      </c>
      <c r="AO177">
        <v>1</v>
      </c>
      <c r="AP177">
        <v>1</v>
      </c>
      <c r="AQ177">
        <v>0</v>
      </c>
      <c r="AR177">
        <v>0</v>
      </c>
      <c r="AS177" t="s">
        <v>3</v>
      </c>
      <c r="AT177">
        <v>1.0000000000000001E-5</v>
      </c>
      <c r="AU177" t="s">
        <v>18</v>
      </c>
      <c r="AV177">
        <v>0</v>
      </c>
      <c r="AW177">
        <v>2</v>
      </c>
      <c r="AX177">
        <v>60095138</v>
      </c>
      <c r="AY177">
        <v>1</v>
      </c>
      <c r="AZ177">
        <v>0</v>
      </c>
      <c r="BA177">
        <v>177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X177">
        <f>ROUND(Y177*Source!I40,9)</f>
        <v>0</v>
      </c>
      <c r="CY177">
        <f t="shared" si="132"/>
        <v>73338.78</v>
      </c>
      <c r="CZ177">
        <f t="shared" si="133"/>
        <v>7671.42</v>
      </c>
      <c r="DA177">
        <f t="shared" si="134"/>
        <v>9.56</v>
      </c>
      <c r="DB177">
        <f t="shared" si="135"/>
        <v>0</v>
      </c>
      <c r="DC177">
        <f t="shared" si="136"/>
        <v>0</v>
      </c>
      <c r="DD177" t="s">
        <v>3</v>
      </c>
      <c r="DE177" t="s">
        <v>3</v>
      </c>
      <c r="DF177">
        <f t="shared" si="137"/>
        <v>0</v>
      </c>
      <c r="DG177">
        <f t="shared" si="138"/>
        <v>0</v>
      </c>
      <c r="DH177">
        <f t="shared" si="139"/>
        <v>0</v>
      </c>
      <c r="DI177">
        <f t="shared" si="125"/>
        <v>0</v>
      </c>
      <c r="DJ177">
        <f t="shared" si="140"/>
        <v>0</v>
      </c>
      <c r="DK177">
        <v>0</v>
      </c>
      <c r="DL177" t="s">
        <v>3</v>
      </c>
      <c r="DM177">
        <v>0</v>
      </c>
      <c r="DN177" t="s">
        <v>3</v>
      </c>
      <c r="DO177">
        <v>0</v>
      </c>
    </row>
    <row r="178" spans="1:119" x14ac:dyDescent="0.2">
      <c r="A178">
        <f>ROW(Source!A40)</f>
        <v>40</v>
      </c>
      <c r="B178">
        <v>60075934</v>
      </c>
      <c r="C178">
        <v>60094905</v>
      </c>
      <c r="D178">
        <v>48173726</v>
      </c>
      <c r="E178">
        <v>1</v>
      </c>
      <c r="F178">
        <v>1</v>
      </c>
      <c r="G178">
        <v>1</v>
      </c>
      <c r="H178">
        <v>3</v>
      </c>
      <c r="I178" t="s">
        <v>772</v>
      </c>
      <c r="J178" t="s">
        <v>773</v>
      </c>
      <c r="K178" t="s">
        <v>774</v>
      </c>
      <c r="L178">
        <v>1348</v>
      </c>
      <c r="N178">
        <v>1009</v>
      </c>
      <c r="O178" t="s">
        <v>15</v>
      </c>
      <c r="P178" t="s">
        <v>15</v>
      </c>
      <c r="Q178">
        <v>1000</v>
      </c>
      <c r="W178">
        <v>0</v>
      </c>
      <c r="X178">
        <v>-1850711024</v>
      </c>
      <c r="Y178">
        <f t="shared" si="131"/>
        <v>0</v>
      </c>
      <c r="AA178">
        <v>293766.28000000003</v>
      </c>
      <c r="AB178">
        <v>0</v>
      </c>
      <c r="AC178">
        <v>0</v>
      </c>
      <c r="AD178">
        <v>0</v>
      </c>
      <c r="AE178">
        <v>30728.69</v>
      </c>
      <c r="AF178">
        <v>0</v>
      </c>
      <c r="AG178">
        <v>0</v>
      </c>
      <c r="AH178">
        <v>0</v>
      </c>
      <c r="AI178">
        <v>9.56</v>
      </c>
      <c r="AJ178">
        <v>1</v>
      </c>
      <c r="AK178">
        <v>1</v>
      </c>
      <c r="AL178">
        <v>1</v>
      </c>
      <c r="AM178">
        <v>4</v>
      </c>
      <c r="AN178">
        <v>0</v>
      </c>
      <c r="AO178">
        <v>1</v>
      </c>
      <c r="AP178">
        <v>1</v>
      </c>
      <c r="AQ178">
        <v>0</v>
      </c>
      <c r="AR178">
        <v>0</v>
      </c>
      <c r="AS178" t="s">
        <v>3</v>
      </c>
      <c r="AT178">
        <v>1E-4</v>
      </c>
      <c r="AU178" t="s">
        <v>18</v>
      </c>
      <c r="AV178">
        <v>0</v>
      </c>
      <c r="AW178">
        <v>2</v>
      </c>
      <c r="AX178">
        <v>60095139</v>
      </c>
      <c r="AY178">
        <v>1</v>
      </c>
      <c r="AZ178">
        <v>0</v>
      </c>
      <c r="BA178">
        <v>178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X178">
        <f>ROUND(Y178*Source!I40,9)</f>
        <v>0</v>
      </c>
      <c r="CY178">
        <f t="shared" si="132"/>
        <v>293766.28000000003</v>
      </c>
      <c r="CZ178">
        <f t="shared" si="133"/>
        <v>30728.69</v>
      </c>
      <c r="DA178">
        <f t="shared" si="134"/>
        <v>9.56</v>
      </c>
      <c r="DB178">
        <f t="shared" si="135"/>
        <v>0</v>
      </c>
      <c r="DC178">
        <f t="shared" si="136"/>
        <v>0</v>
      </c>
      <c r="DD178" t="s">
        <v>3</v>
      </c>
      <c r="DE178" t="s">
        <v>3</v>
      </c>
      <c r="DF178">
        <f t="shared" si="137"/>
        <v>0</v>
      </c>
      <c r="DG178">
        <f t="shared" si="138"/>
        <v>0</v>
      </c>
      <c r="DH178">
        <f t="shared" si="139"/>
        <v>0</v>
      </c>
      <c r="DI178">
        <f t="shared" si="125"/>
        <v>0</v>
      </c>
      <c r="DJ178">
        <f t="shared" si="140"/>
        <v>0</v>
      </c>
      <c r="DK178">
        <v>0</v>
      </c>
      <c r="DL178" t="s">
        <v>3</v>
      </c>
      <c r="DM178">
        <v>0</v>
      </c>
      <c r="DN178" t="s">
        <v>3</v>
      </c>
      <c r="DO178">
        <v>0</v>
      </c>
    </row>
    <row r="179" spans="1:119" x14ac:dyDescent="0.2">
      <c r="A179">
        <f>ROW(Source!A40)</f>
        <v>40</v>
      </c>
      <c r="B179">
        <v>60075934</v>
      </c>
      <c r="C179">
        <v>60094905</v>
      </c>
      <c r="D179">
        <v>48187448</v>
      </c>
      <c r="E179">
        <v>1</v>
      </c>
      <c r="F179">
        <v>1</v>
      </c>
      <c r="G179">
        <v>1</v>
      </c>
      <c r="H179">
        <v>3</v>
      </c>
      <c r="I179" t="s">
        <v>775</v>
      </c>
      <c r="J179" t="s">
        <v>776</v>
      </c>
      <c r="K179" t="s">
        <v>777</v>
      </c>
      <c r="L179">
        <v>1348</v>
      </c>
      <c r="N179">
        <v>1009</v>
      </c>
      <c r="O179" t="s">
        <v>15</v>
      </c>
      <c r="P179" t="s">
        <v>15</v>
      </c>
      <c r="Q179">
        <v>1000</v>
      </c>
      <c r="W179">
        <v>0</v>
      </c>
      <c r="X179">
        <v>192534767</v>
      </c>
      <c r="Y179">
        <f t="shared" si="131"/>
        <v>0</v>
      </c>
      <c r="AA179">
        <v>76878.17</v>
      </c>
      <c r="AB179">
        <v>0</v>
      </c>
      <c r="AC179">
        <v>0</v>
      </c>
      <c r="AD179">
        <v>0</v>
      </c>
      <c r="AE179">
        <v>8041.65</v>
      </c>
      <c r="AF179">
        <v>0</v>
      </c>
      <c r="AG179">
        <v>0</v>
      </c>
      <c r="AH179">
        <v>0</v>
      </c>
      <c r="AI179">
        <v>9.56</v>
      </c>
      <c r="AJ179">
        <v>1</v>
      </c>
      <c r="AK179">
        <v>1</v>
      </c>
      <c r="AL179">
        <v>1</v>
      </c>
      <c r="AM179">
        <v>4</v>
      </c>
      <c r="AN179">
        <v>0</v>
      </c>
      <c r="AO179">
        <v>1</v>
      </c>
      <c r="AP179">
        <v>1</v>
      </c>
      <c r="AQ179">
        <v>0</v>
      </c>
      <c r="AR179">
        <v>0</v>
      </c>
      <c r="AS179" t="s">
        <v>3</v>
      </c>
      <c r="AT179">
        <v>5.3999999999999999E-2</v>
      </c>
      <c r="AU179" t="s">
        <v>18</v>
      </c>
      <c r="AV179">
        <v>0</v>
      </c>
      <c r="AW179">
        <v>2</v>
      </c>
      <c r="AX179">
        <v>60095140</v>
      </c>
      <c r="AY179">
        <v>1</v>
      </c>
      <c r="AZ179">
        <v>0</v>
      </c>
      <c r="BA179">
        <v>179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X179">
        <f>ROUND(Y179*Source!I40,9)</f>
        <v>0</v>
      </c>
      <c r="CY179">
        <f t="shared" si="132"/>
        <v>76878.17</v>
      </c>
      <c r="CZ179">
        <f t="shared" si="133"/>
        <v>8041.65</v>
      </c>
      <c r="DA179">
        <f t="shared" si="134"/>
        <v>9.56</v>
      </c>
      <c r="DB179">
        <f t="shared" si="135"/>
        <v>0</v>
      </c>
      <c r="DC179">
        <f t="shared" si="136"/>
        <v>0</v>
      </c>
      <c r="DD179" t="s">
        <v>3</v>
      </c>
      <c r="DE179" t="s">
        <v>3</v>
      </c>
      <c r="DF179">
        <f t="shared" si="137"/>
        <v>0</v>
      </c>
      <c r="DG179">
        <f t="shared" si="138"/>
        <v>0</v>
      </c>
      <c r="DH179">
        <f t="shared" si="139"/>
        <v>0</v>
      </c>
      <c r="DI179">
        <f t="shared" si="125"/>
        <v>0</v>
      </c>
      <c r="DJ179">
        <f t="shared" si="140"/>
        <v>0</v>
      </c>
      <c r="DK179">
        <v>0</v>
      </c>
      <c r="DL179" t="s">
        <v>3</v>
      </c>
      <c r="DM179">
        <v>0</v>
      </c>
      <c r="DN179" t="s">
        <v>3</v>
      </c>
      <c r="DO179">
        <v>0</v>
      </c>
    </row>
    <row r="180" spans="1:119" x14ac:dyDescent="0.2">
      <c r="A180">
        <f>ROW(Source!A40)</f>
        <v>40</v>
      </c>
      <c r="B180">
        <v>60075934</v>
      </c>
      <c r="C180">
        <v>60094905</v>
      </c>
      <c r="D180">
        <v>48165719</v>
      </c>
      <c r="E180">
        <v>21</v>
      </c>
      <c r="F180">
        <v>1</v>
      </c>
      <c r="G180">
        <v>1</v>
      </c>
      <c r="H180">
        <v>3</v>
      </c>
      <c r="I180" t="s">
        <v>778</v>
      </c>
      <c r="J180" t="s">
        <v>3</v>
      </c>
      <c r="K180" t="s">
        <v>779</v>
      </c>
      <c r="L180">
        <v>1348</v>
      </c>
      <c r="N180">
        <v>1009</v>
      </c>
      <c r="O180" t="s">
        <v>15</v>
      </c>
      <c r="P180" t="s">
        <v>15</v>
      </c>
      <c r="Q180">
        <v>1000</v>
      </c>
      <c r="W180">
        <v>0</v>
      </c>
      <c r="X180">
        <v>748648226</v>
      </c>
      <c r="Y180">
        <f t="shared" si="131"/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9.56</v>
      </c>
      <c r="AJ180">
        <v>1</v>
      </c>
      <c r="AK180">
        <v>1</v>
      </c>
      <c r="AL180">
        <v>1</v>
      </c>
      <c r="AM180">
        <v>4</v>
      </c>
      <c r="AN180">
        <v>0</v>
      </c>
      <c r="AO180">
        <v>0</v>
      </c>
      <c r="AP180">
        <v>1</v>
      </c>
      <c r="AQ180">
        <v>0</v>
      </c>
      <c r="AR180">
        <v>0</v>
      </c>
      <c r="AS180" t="s">
        <v>3</v>
      </c>
      <c r="AT180">
        <v>1</v>
      </c>
      <c r="AU180" t="s">
        <v>18</v>
      </c>
      <c r="AV180">
        <v>0</v>
      </c>
      <c r="AW180">
        <v>2</v>
      </c>
      <c r="AX180">
        <v>60095141</v>
      </c>
      <c r="AY180">
        <v>1</v>
      </c>
      <c r="AZ180">
        <v>0</v>
      </c>
      <c r="BA180">
        <v>180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X180">
        <f>ROUND(Y180*Source!I40,9)</f>
        <v>0</v>
      </c>
      <c r="CY180">
        <f t="shared" si="132"/>
        <v>0</v>
      </c>
      <c r="CZ180">
        <f t="shared" si="133"/>
        <v>0</v>
      </c>
      <c r="DA180">
        <f t="shared" si="134"/>
        <v>9.56</v>
      </c>
      <c r="DB180">
        <f t="shared" si="135"/>
        <v>0</v>
      </c>
      <c r="DC180">
        <f t="shared" si="136"/>
        <v>0</v>
      </c>
      <c r="DD180" t="s">
        <v>3</v>
      </c>
      <c r="DE180" t="s">
        <v>3</v>
      </c>
      <c r="DF180">
        <f t="shared" si="137"/>
        <v>0</v>
      </c>
      <c r="DG180">
        <f t="shared" si="138"/>
        <v>0</v>
      </c>
      <c r="DH180">
        <f t="shared" si="139"/>
        <v>0</v>
      </c>
      <c r="DI180">
        <f t="shared" si="125"/>
        <v>0</v>
      </c>
      <c r="DJ180">
        <f t="shared" si="140"/>
        <v>0</v>
      </c>
      <c r="DK180">
        <v>0</v>
      </c>
      <c r="DL180" t="s">
        <v>3</v>
      </c>
      <c r="DM180">
        <v>0</v>
      </c>
      <c r="DN180" t="s">
        <v>3</v>
      </c>
      <c r="DO180">
        <v>0</v>
      </c>
    </row>
    <row r="181" spans="1:119" x14ac:dyDescent="0.2">
      <c r="A181">
        <f>ROW(Source!A40)</f>
        <v>40</v>
      </c>
      <c r="B181">
        <v>60075934</v>
      </c>
      <c r="C181">
        <v>60094905</v>
      </c>
      <c r="D181">
        <v>48189470</v>
      </c>
      <c r="E181">
        <v>1</v>
      </c>
      <c r="F181">
        <v>1</v>
      </c>
      <c r="G181">
        <v>1</v>
      </c>
      <c r="H181">
        <v>3</v>
      </c>
      <c r="I181" t="s">
        <v>780</v>
      </c>
      <c r="J181" t="s">
        <v>781</v>
      </c>
      <c r="K181" t="s">
        <v>782</v>
      </c>
      <c r="L181">
        <v>1302</v>
      </c>
      <c r="N181">
        <v>1003</v>
      </c>
      <c r="O181" t="s">
        <v>783</v>
      </c>
      <c r="P181" t="s">
        <v>783</v>
      </c>
      <c r="Q181">
        <v>10</v>
      </c>
      <c r="W181">
        <v>0</v>
      </c>
      <c r="X181">
        <v>4483628</v>
      </c>
      <c r="Y181">
        <f t="shared" si="131"/>
        <v>0</v>
      </c>
      <c r="AA181">
        <v>616.33000000000004</v>
      </c>
      <c r="AB181">
        <v>0</v>
      </c>
      <c r="AC181">
        <v>0</v>
      </c>
      <c r="AD181">
        <v>0</v>
      </c>
      <c r="AE181">
        <v>64.47</v>
      </c>
      <c r="AF181">
        <v>0</v>
      </c>
      <c r="AG181">
        <v>0</v>
      </c>
      <c r="AH181">
        <v>0</v>
      </c>
      <c r="AI181">
        <v>9.56</v>
      </c>
      <c r="AJ181">
        <v>1</v>
      </c>
      <c r="AK181">
        <v>1</v>
      </c>
      <c r="AL181">
        <v>1</v>
      </c>
      <c r="AM181">
        <v>4</v>
      </c>
      <c r="AN181">
        <v>0</v>
      </c>
      <c r="AO181">
        <v>1</v>
      </c>
      <c r="AP181">
        <v>1</v>
      </c>
      <c r="AQ181">
        <v>0</v>
      </c>
      <c r="AR181">
        <v>0</v>
      </c>
      <c r="AS181" t="s">
        <v>3</v>
      </c>
      <c r="AT181">
        <v>1.8700000000000001E-2</v>
      </c>
      <c r="AU181" t="s">
        <v>18</v>
      </c>
      <c r="AV181">
        <v>0</v>
      </c>
      <c r="AW181">
        <v>2</v>
      </c>
      <c r="AX181">
        <v>60095142</v>
      </c>
      <c r="AY181">
        <v>1</v>
      </c>
      <c r="AZ181">
        <v>0</v>
      </c>
      <c r="BA181">
        <v>181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X181">
        <f>ROUND(Y181*Source!I40,9)</f>
        <v>0</v>
      </c>
      <c r="CY181">
        <f t="shared" si="132"/>
        <v>616.33000000000004</v>
      </c>
      <c r="CZ181">
        <f t="shared" si="133"/>
        <v>64.47</v>
      </c>
      <c r="DA181">
        <f t="shared" si="134"/>
        <v>9.56</v>
      </c>
      <c r="DB181">
        <f t="shared" si="135"/>
        <v>0</v>
      </c>
      <c r="DC181">
        <f t="shared" si="136"/>
        <v>0</v>
      </c>
      <c r="DD181" t="s">
        <v>3</v>
      </c>
      <c r="DE181" t="s">
        <v>3</v>
      </c>
      <c r="DF181">
        <f t="shared" si="137"/>
        <v>0</v>
      </c>
      <c r="DG181">
        <f t="shared" si="138"/>
        <v>0</v>
      </c>
      <c r="DH181">
        <f t="shared" si="139"/>
        <v>0</v>
      </c>
      <c r="DI181">
        <f t="shared" si="125"/>
        <v>0</v>
      </c>
      <c r="DJ181">
        <f t="shared" si="140"/>
        <v>0</v>
      </c>
      <c r="DK181">
        <v>0</v>
      </c>
      <c r="DL181" t="s">
        <v>3</v>
      </c>
      <c r="DM181">
        <v>0</v>
      </c>
      <c r="DN181" t="s">
        <v>3</v>
      </c>
      <c r="DO181">
        <v>0</v>
      </c>
    </row>
    <row r="182" spans="1:119" x14ac:dyDescent="0.2">
      <c r="A182">
        <f>ROW(Source!A40)</f>
        <v>40</v>
      </c>
      <c r="B182">
        <v>60075934</v>
      </c>
      <c r="C182">
        <v>60094905</v>
      </c>
      <c r="D182">
        <v>48189825</v>
      </c>
      <c r="E182">
        <v>1</v>
      </c>
      <c r="F182">
        <v>1</v>
      </c>
      <c r="G182">
        <v>1</v>
      </c>
      <c r="H182">
        <v>3</v>
      </c>
      <c r="I182" t="s">
        <v>784</v>
      </c>
      <c r="J182" t="s">
        <v>785</v>
      </c>
      <c r="K182" t="s">
        <v>786</v>
      </c>
      <c r="L182">
        <v>1348</v>
      </c>
      <c r="N182">
        <v>1009</v>
      </c>
      <c r="O182" t="s">
        <v>15</v>
      </c>
      <c r="P182" t="s">
        <v>15</v>
      </c>
      <c r="Q182">
        <v>1000</v>
      </c>
      <c r="W182">
        <v>0</v>
      </c>
      <c r="X182">
        <v>-936363311</v>
      </c>
      <c r="Y182">
        <f t="shared" si="131"/>
        <v>0</v>
      </c>
      <c r="AA182">
        <v>45420.71</v>
      </c>
      <c r="AB182">
        <v>0</v>
      </c>
      <c r="AC182">
        <v>0</v>
      </c>
      <c r="AD182">
        <v>0</v>
      </c>
      <c r="AE182">
        <v>4751.12</v>
      </c>
      <c r="AF182">
        <v>0</v>
      </c>
      <c r="AG182">
        <v>0</v>
      </c>
      <c r="AH182">
        <v>0</v>
      </c>
      <c r="AI182">
        <v>9.56</v>
      </c>
      <c r="AJ182">
        <v>1</v>
      </c>
      <c r="AK182">
        <v>1</v>
      </c>
      <c r="AL182">
        <v>1</v>
      </c>
      <c r="AM182">
        <v>4</v>
      </c>
      <c r="AN182">
        <v>0</v>
      </c>
      <c r="AO182">
        <v>1</v>
      </c>
      <c r="AP182">
        <v>1</v>
      </c>
      <c r="AQ182">
        <v>0</v>
      </c>
      <c r="AR182">
        <v>0</v>
      </c>
      <c r="AS182" t="s">
        <v>3</v>
      </c>
      <c r="AT182">
        <v>3.0000000000000001E-5</v>
      </c>
      <c r="AU182" t="s">
        <v>18</v>
      </c>
      <c r="AV182">
        <v>0</v>
      </c>
      <c r="AW182">
        <v>2</v>
      </c>
      <c r="AX182">
        <v>60095143</v>
      </c>
      <c r="AY182">
        <v>1</v>
      </c>
      <c r="AZ182">
        <v>0</v>
      </c>
      <c r="BA182">
        <v>182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X182">
        <f>ROUND(Y182*Source!I40,9)</f>
        <v>0</v>
      </c>
      <c r="CY182">
        <f t="shared" si="132"/>
        <v>45420.71</v>
      </c>
      <c r="CZ182">
        <f t="shared" si="133"/>
        <v>4751.12</v>
      </c>
      <c r="DA182">
        <f t="shared" si="134"/>
        <v>9.56</v>
      </c>
      <c r="DB182">
        <f t="shared" si="135"/>
        <v>0</v>
      </c>
      <c r="DC182">
        <f t="shared" si="136"/>
        <v>0</v>
      </c>
      <c r="DD182" t="s">
        <v>3</v>
      </c>
      <c r="DE182" t="s">
        <v>3</v>
      </c>
      <c r="DF182">
        <f t="shared" si="137"/>
        <v>0</v>
      </c>
      <c r="DG182">
        <f t="shared" si="138"/>
        <v>0</v>
      </c>
      <c r="DH182">
        <f t="shared" si="139"/>
        <v>0</v>
      </c>
      <c r="DI182">
        <f t="shared" si="125"/>
        <v>0</v>
      </c>
      <c r="DJ182">
        <f t="shared" si="140"/>
        <v>0</v>
      </c>
      <c r="DK182">
        <v>0</v>
      </c>
      <c r="DL182" t="s">
        <v>3</v>
      </c>
      <c r="DM182">
        <v>0</v>
      </c>
      <c r="DN182" t="s">
        <v>3</v>
      </c>
      <c r="DO182">
        <v>0</v>
      </c>
    </row>
    <row r="183" spans="1:119" x14ac:dyDescent="0.2">
      <c r="A183">
        <f>ROW(Source!A40)</f>
        <v>40</v>
      </c>
      <c r="B183">
        <v>60075934</v>
      </c>
      <c r="C183">
        <v>60094905</v>
      </c>
      <c r="D183">
        <v>48190549</v>
      </c>
      <c r="E183">
        <v>1</v>
      </c>
      <c r="F183">
        <v>1</v>
      </c>
      <c r="G183">
        <v>1</v>
      </c>
      <c r="H183">
        <v>3</v>
      </c>
      <c r="I183" t="s">
        <v>787</v>
      </c>
      <c r="J183" t="s">
        <v>788</v>
      </c>
      <c r="K183" t="s">
        <v>789</v>
      </c>
      <c r="L183">
        <v>1348</v>
      </c>
      <c r="N183">
        <v>1009</v>
      </c>
      <c r="O183" t="s">
        <v>15</v>
      </c>
      <c r="P183" t="s">
        <v>15</v>
      </c>
      <c r="Q183">
        <v>1000</v>
      </c>
      <c r="W183">
        <v>0</v>
      </c>
      <c r="X183">
        <v>1261042718</v>
      </c>
      <c r="Y183">
        <f t="shared" si="131"/>
        <v>0</v>
      </c>
      <c r="AA183">
        <v>59717.11</v>
      </c>
      <c r="AB183">
        <v>0</v>
      </c>
      <c r="AC183">
        <v>0</v>
      </c>
      <c r="AD183">
        <v>0</v>
      </c>
      <c r="AE183">
        <v>6246.56</v>
      </c>
      <c r="AF183">
        <v>0</v>
      </c>
      <c r="AG183">
        <v>0</v>
      </c>
      <c r="AH183">
        <v>0</v>
      </c>
      <c r="AI183">
        <v>9.56</v>
      </c>
      <c r="AJ183">
        <v>1</v>
      </c>
      <c r="AK183">
        <v>1</v>
      </c>
      <c r="AL183">
        <v>1</v>
      </c>
      <c r="AM183">
        <v>4</v>
      </c>
      <c r="AN183">
        <v>0</v>
      </c>
      <c r="AO183">
        <v>1</v>
      </c>
      <c r="AP183">
        <v>1</v>
      </c>
      <c r="AQ183">
        <v>0</v>
      </c>
      <c r="AR183">
        <v>0</v>
      </c>
      <c r="AS183" t="s">
        <v>3</v>
      </c>
      <c r="AT183">
        <v>1.9400000000000001E-3</v>
      </c>
      <c r="AU183" t="s">
        <v>18</v>
      </c>
      <c r="AV183">
        <v>0</v>
      </c>
      <c r="AW183">
        <v>2</v>
      </c>
      <c r="AX183">
        <v>60095144</v>
      </c>
      <c r="AY183">
        <v>1</v>
      </c>
      <c r="AZ183">
        <v>0</v>
      </c>
      <c r="BA183">
        <v>183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X183">
        <f>ROUND(Y183*Source!I40,9)</f>
        <v>0</v>
      </c>
      <c r="CY183">
        <f t="shared" si="132"/>
        <v>59717.11</v>
      </c>
      <c r="CZ183">
        <f t="shared" si="133"/>
        <v>6246.56</v>
      </c>
      <c r="DA183">
        <f t="shared" si="134"/>
        <v>9.56</v>
      </c>
      <c r="DB183">
        <f t="shared" si="135"/>
        <v>0</v>
      </c>
      <c r="DC183">
        <f t="shared" si="136"/>
        <v>0</v>
      </c>
      <c r="DD183" t="s">
        <v>3</v>
      </c>
      <c r="DE183" t="s">
        <v>3</v>
      </c>
      <c r="DF183">
        <f t="shared" si="137"/>
        <v>0</v>
      </c>
      <c r="DG183">
        <f t="shared" si="138"/>
        <v>0</v>
      </c>
      <c r="DH183">
        <f t="shared" si="139"/>
        <v>0</v>
      </c>
      <c r="DI183">
        <f t="shared" si="125"/>
        <v>0</v>
      </c>
      <c r="DJ183">
        <f t="shared" si="140"/>
        <v>0</v>
      </c>
      <c r="DK183">
        <v>0</v>
      </c>
      <c r="DL183" t="s">
        <v>3</v>
      </c>
      <c r="DM183">
        <v>0</v>
      </c>
      <c r="DN183" t="s">
        <v>3</v>
      </c>
      <c r="DO183">
        <v>0</v>
      </c>
    </row>
    <row r="184" spans="1:119" x14ac:dyDescent="0.2">
      <c r="A184">
        <f>ROW(Source!A40)</f>
        <v>40</v>
      </c>
      <c r="B184">
        <v>60075934</v>
      </c>
      <c r="C184">
        <v>60094905</v>
      </c>
      <c r="D184">
        <v>48194381</v>
      </c>
      <c r="E184">
        <v>1</v>
      </c>
      <c r="F184">
        <v>1</v>
      </c>
      <c r="G184">
        <v>1</v>
      </c>
      <c r="H184">
        <v>3</v>
      </c>
      <c r="I184" t="s">
        <v>790</v>
      </c>
      <c r="J184" t="s">
        <v>791</v>
      </c>
      <c r="K184" t="s">
        <v>792</v>
      </c>
      <c r="L184">
        <v>1339</v>
      </c>
      <c r="N184">
        <v>1007</v>
      </c>
      <c r="O184" t="s">
        <v>91</v>
      </c>
      <c r="P184" t="s">
        <v>91</v>
      </c>
      <c r="Q184">
        <v>1</v>
      </c>
      <c r="W184">
        <v>0</v>
      </c>
      <c r="X184">
        <v>-128313133</v>
      </c>
      <c r="Y184">
        <f t="shared" si="131"/>
        <v>0</v>
      </c>
      <c r="AA184">
        <v>17141.560000000001</v>
      </c>
      <c r="AB184">
        <v>0</v>
      </c>
      <c r="AC184">
        <v>0</v>
      </c>
      <c r="AD184">
        <v>0</v>
      </c>
      <c r="AE184">
        <v>1793.05</v>
      </c>
      <c r="AF184">
        <v>0</v>
      </c>
      <c r="AG184">
        <v>0</v>
      </c>
      <c r="AH184">
        <v>0</v>
      </c>
      <c r="AI184">
        <v>9.56</v>
      </c>
      <c r="AJ184">
        <v>1</v>
      </c>
      <c r="AK184">
        <v>1</v>
      </c>
      <c r="AL184">
        <v>1</v>
      </c>
      <c r="AM184">
        <v>4</v>
      </c>
      <c r="AN184">
        <v>0</v>
      </c>
      <c r="AO184">
        <v>1</v>
      </c>
      <c r="AP184">
        <v>1</v>
      </c>
      <c r="AQ184">
        <v>0</v>
      </c>
      <c r="AR184">
        <v>0</v>
      </c>
      <c r="AS184" t="s">
        <v>3</v>
      </c>
      <c r="AT184">
        <v>6.9999999999999999E-4</v>
      </c>
      <c r="AU184" t="s">
        <v>18</v>
      </c>
      <c r="AV184">
        <v>0</v>
      </c>
      <c r="AW184">
        <v>2</v>
      </c>
      <c r="AX184">
        <v>60095145</v>
      </c>
      <c r="AY184">
        <v>1</v>
      </c>
      <c r="AZ184">
        <v>0</v>
      </c>
      <c r="BA184">
        <v>184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X184">
        <f>ROUND(Y184*Source!I40,9)</f>
        <v>0</v>
      </c>
      <c r="CY184">
        <f t="shared" si="132"/>
        <v>17141.560000000001</v>
      </c>
      <c r="CZ184">
        <f t="shared" si="133"/>
        <v>1793.05</v>
      </c>
      <c r="DA184">
        <f t="shared" si="134"/>
        <v>9.56</v>
      </c>
      <c r="DB184">
        <f t="shared" si="135"/>
        <v>0</v>
      </c>
      <c r="DC184">
        <f t="shared" si="136"/>
        <v>0</v>
      </c>
      <c r="DD184" t="s">
        <v>3</v>
      </c>
      <c r="DE184" t="s">
        <v>3</v>
      </c>
      <c r="DF184">
        <f t="shared" si="137"/>
        <v>0</v>
      </c>
      <c r="DG184">
        <f t="shared" si="138"/>
        <v>0</v>
      </c>
      <c r="DH184">
        <f t="shared" si="139"/>
        <v>0</v>
      </c>
      <c r="DI184">
        <f t="shared" si="125"/>
        <v>0</v>
      </c>
      <c r="DJ184">
        <f t="shared" si="140"/>
        <v>0</v>
      </c>
      <c r="DK184">
        <v>0</v>
      </c>
      <c r="DL184" t="s">
        <v>3</v>
      </c>
      <c r="DM184">
        <v>0</v>
      </c>
      <c r="DN184" t="s">
        <v>3</v>
      </c>
      <c r="DO184">
        <v>0</v>
      </c>
    </row>
    <row r="185" spans="1:119" x14ac:dyDescent="0.2">
      <c r="A185">
        <f>ROW(Source!A40)</f>
        <v>40</v>
      </c>
      <c r="B185">
        <v>60075934</v>
      </c>
      <c r="C185">
        <v>60094905</v>
      </c>
      <c r="D185">
        <v>48201639</v>
      </c>
      <c r="E185">
        <v>1</v>
      </c>
      <c r="F185">
        <v>1</v>
      </c>
      <c r="G185">
        <v>1</v>
      </c>
      <c r="H185">
        <v>3</v>
      </c>
      <c r="I185" t="s">
        <v>793</v>
      </c>
      <c r="J185" t="s">
        <v>794</v>
      </c>
      <c r="K185" t="s">
        <v>795</v>
      </c>
      <c r="L185">
        <v>1348</v>
      </c>
      <c r="N185">
        <v>1009</v>
      </c>
      <c r="O185" t="s">
        <v>15</v>
      </c>
      <c r="P185" t="s">
        <v>15</v>
      </c>
      <c r="Q185">
        <v>1000</v>
      </c>
      <c r="W185">
        <v>0</v>
      </c>
      <c r="X185">
        <v>1741082987</v>
      </c>
      <c r="Y185">
        <f t="shared" si="131"/>
        <v>0</v>
      </c>
      <c r="AA185">
        <v>120081.73</v>
      </c>
      <c r="AB185">
        <v>0</v>
      </c>
      <c r="AC185">
        <v>0</v>
      </c>
      <c r="AD185">
        <v>0</v>
      </c>
      <c r="AE185">
        <v>12560.85</v>
      </c>
      <c r="AF185">
        <v>0</v>
      </c>
      <c r="AG185">
        <v>0</v>
      </c>
      <c r="AH185">
        <v>0</v>
      </c>
      <c r="AI185">
        <v>9.56</v>
      </c>
      <c r="AJ185">
        <v>1</v>
      </c>
      <c r="AK185">
        <v>1</v>
      </c>
      <c r="AL185">
        <v>1</v>
      </c>
      <c r="AM185">
        <v>4</v>
      </c>
      <c r="AN185">
        <v>0</v>
      </c>
      <c r="AO185">
        <v>1</v>
      </c>
      <c r="AP185">
        <v>1</v>
      </c>
      <c r="AQ185">
        <v>0</v>
      </c>
      <c r="AR185">
        <v>0</v>
      </c>
      <c r="AS185" t="s">
        <v>3</v>
      </c>
      <c r="AT185">
        <v>3.1E-4</v>
      </c>
      <c r="AU185" t="s">
        <v>18</v>
      </c>
      <c r="AV185">
        <v>0</v>
      </c>
      <c r="AW185">
        <v>2</v>
      </c>
      <c r="AX185">
        <v>60095146</v>
      </c>
      <c r="AY185">
        <v>1</v>
      </c>
      <c r="AZ185">
        <v>0</v>
      </c>
      <c r="BA185">
        <v>185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X185">
        <f>ROUND(Y185*Source!I40,9)</f>
        <v>0</v>
      </c>
      <c r="CY185">
        <f t="shared" si="132"/>
        <v>120081.73</v>
      </c>
      <c r="CZ185">
        <f t="shared" si="133"/>
        <v>12560.85</v>
      </c>
      <c r="DA185">
        <f t="shared" si="134"/>
        <v>9.56</v>
      </c>
      <c r="DB185">
        <f t="shared" si="135"/>
        <v>0</v>
      </c>
      <c r="DC185">
        <f t="shared" si="136"/>
        <v>0</v>
      </c>
      <c r="DD185" t="s">
        <v>3</v>
      </c>
      <c r="DE185" t="s">
        <v>3</v>
      </c>
      <c r="DF185">
        <f t="shared" si="137"/>
        <v>0</v>
      </c>
      <c r="DG185">
        <f t="shared" si="138"/>
        <v>0</v>
      </c>
      <c r="DH185">
        <f t="shared" si="139"/>
        <v>0</v>
      </c>
      <c r="DI185">
        <f t="shared" si="125"/>
        <v>0</v>
      </c>
      <c r="DJ185">
        <f t="shared" si="140"/>
        <v>0</v>
      </c>
      <c r="DK185">
        <v>0</v>
      </c>
      <c r="DL185" t="s">
        <v>3</v>
      </c>
      <c r="DM185">
        <v>0</v>
      </c>
      <c r="DN185" t="s">
        <v>3</v>
      </c>
      <c r="DO185">
        <v>0</v>
      </c>
    </row>
    <row r="186" spans="1:119" x14ac:dyDescent="0.2">
      <c r="A186">
        <f>ROW(Source!A40)</f>
        <v>40</v>
      </c>
      <c r="B186">
        <v>60075934</v>
      </c>
      <c r="C186">
        <v>60094905</v>
      </c>
      <c r="D186">
        <v>48202807</v>
      </c>
      <c r="E186">
        <v>1</v>
      </c>
      <c r="F186">
        <v>1</v>
      </c>
      <c r="G186">
        <v>1</v>
      </c>
      <c r="H186">
        <v>3</v>
      </c>
      <c r="I186" t="s">
        <v>796</v>
      </c>
      <c r="J186" t="s">
        <v>797</v>
      </c>
      <c r="K186" t="s">
        <v>798</v>
      </c>
      <c r="L186">
        <v>1348</v>
      </c>
      <c r="N186">
        <v>1009</v>
      </c>
      <c r="O186" t="s">
        <v>15</v>
      </c>
      <c r="P186" t="s">
        <v>15</v>
      </c>
      <c r="Q186">
        <v>1000</v>
      </c>
      <c r="W186">
        <v>0</v>
      </c>
      <c r="X186">
        <v>-296986458</v>
      </c>
      <c r="Y186">
        <f t="shared" si="131"/>
        <v>0</v>
      </c>
      <c r="AA186">
        <v>106588.55</v>
      </c>
      <c r="AB186">
        <v>0</v>
      </c>
      <c r="AC186">
        <v>0</v>
      </c>
      <c r="AD186">
        <v>0</v>
      </c>
      <c r="AE186">
        <v>11149.43</v>
      </c>
      <c r="AF186">
        <v>0</v>
      </c>
      <c r="AG186">
        <v>0</v>
      </c>
      <c r="AH186">
        <v>0</v>
      </c>
      <c r="AI186">
        <v>9.56</v>
      </c>
      <c r="AJ186">
        <v>1</v>
      </c>
      <c r="AK186">
        <v>1</v>
      </c>
      <c r="AL186">
        <v>1</v>
      </c>
      <c r="AM186">
        <v>4</v>
      </c>
      <c r="AN186">
        <v>0</v>
      </c>
      <c r="AO186">
        <v>1</v>
      </c>
      <c r="AP186">
        <v>1</v>
      </c>
      <c r="AQ186">
        <v>0</v>
      </c>
      <c r="AR186">
        <v>0</v>
      </c>
      <c r="AS186" t="s">
        <v>3</v>
      </c>
      <c r="AT186">
        <v>5.9999999999999995E-4</v>
      </c>
      <c r="AU186" t="s">
        <v>18</v>
      </c>
      <c r="AV186">
        <v>0</v>
      </c>
      <c r="AW186">
        <v>2</v>
      </c>
      <c r="AX186">
        <v>60095147</v>
      </c>
      <c r="AY186">
        <v>1</v>
      </c>
      <c r="AZ186">
        <v>0</v>
      </c>
      <c r="BA186">
        <v>186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X186">
        <f>ROUND(Y186*Source!I40,9)</f>
        <v>0</v>
      </c>
      <c r="CY186">
        <f t="shared" si="132"/>
        <v>106588.55</v>
      </c>
      <c r="CZ186">
        <f t="shared" si="133"/>
        <v>11149.43</v>
      </c>
      <c r="DA186">
        <f t="shared" si="134"/>
        <v>9.56</v>
      </c>
      <c r="DB186">
        <f t="shared" si="135"/>
        <v>0</v>
      </c>
      <c r="DC186">
        <f t="shared" si="136"/>
        <v>0</v>
      </c>
      <c r="DD186" t="s">
        <v>3</v>
      </c>
      <c r="DE186" t="s">
        <v>3</v>
      </c>
      <c r="DF186">
        <f t="shared" si="137"/>
        <v>0</v>
      </c>
      <c r="DG186">
        <f t="shared" si="138"/>
        <v>0</v>
      </c>
      <c r="DH186">
        <f t="shared" si="139"/>
        <v>0</v>
      </c>
      <c r="DI186">
        <f t="shared" si="125"/>
        <v>0</v>
      </c>
      <c r="DJ186">
        <f t="shared" si="140"/>
        <v>0</v>
      </c>
      <c r="DK186">
        <v>0</v>
      </c>
      <c r="DL186" t="s">
        <v>3</v>
      </c>
      <c r="DM186">
        <v>0</v>
      </c>
      <c r="DN186" t="s">
        <v>3</v>
      </c>
      <c r="DO186">
        <v>0</v>
      </c>
    </row>
    <row r="187" spans="1:119" x14ac:dyDescent="0.2">
      <c r="A187">
        <f>ROW(Source!A41)</f>
        <v>41</v>
      </c>
      <c r="B187">
        <v>60075934</v>
      </c>
      <c r="C187">
        <v>60094961</v>
      </c>
      <c r="D187">
        <v>48164232</v>
      </c>
      <c r="E187">
        <v>1</v>
      </c>
      <c r="F187">
        <v>1</v>
      </c>
      <c r="G187">
        <v>1</v>
      </c>
      <c r="H187">
        <v>1</v>
      </c>
      <c r="I187" t="s">
        <v>849</v>
      </c>
      <c r="J187" t="s">
        <v>3</v>
      </c>
      <c r="K187" t="s">
        <v>850</v>
      </c>
      <c r="L187">
        <v>1191</v>
      </c>
      <c r="N187">
        <v>1013</v>
      </c>
      <c r="O187" t="s">
        <v>738</v>
      </c>
      <c r="P187" t="s">
        <v>738</v>
      </c>
      <c r="Q187">
        <v>1</v>
      </c>
      <c r="W187">
        <v>0</v>
      </c>
      <c r="X187">
        <v>-1308667438</v>
      </c>
      <c r="Y187">
        <f t="shared" ref="Y187:Y196" si="141">(((AT187*1.15)*1.15)*0.7)</f>
        <v>27.578092499999993</v>
      </c>
      <c r="AA187">
        <v>0</v>
      </c>
      <c r="AB187">
        <v>0</v>
      </c>
      <c r="AC187">
        <v>0</v>
      </c>
      <c r="AD187">
        <v>382.38</v>
      </c>
      <c r="AE187">
        <v>0</v>
      </c>
      <c r="AF187">
        <v>0</v>
      </c>
      <c r="AG187">
        <v>0</v>
      </c>
      <c r="AH187">
        <v>7.81</v>
      </c>
      <c r="AI187">
        <v>1</v>
      </c>
      <c r="AJ187">
        <v>1</v>
      </c>
      <c r="AK187">
        <v>1</v>
      </c>
      <c r="AL187">
        <v>48.96</v>
      </c>
      <c r="AM187">
        <v>4</v>
      </c>
      <c r="AN187">
        <v>0</v>
      </c>
      <c r="AO187">
        <v>1</v>
      </c>
      <c r="AP187">
        <v>1</v>
      </c>
      <c r="AQ187">
        <v>0</v>
      </c>
      <c r="AR187">
        <v>0</v>
      </c>
      <c r="AS187" t="s">
        <v>3</v>
      </c>
      <c r="AT187">
        <v>29.79</v>
      </c>
      <c r="AU187" t="s">
        <v>19</v>
      </c>
      <c r="AV187">
        <v>1</v>
      </c>
      <c r="AW187">
        <v>2</v>
      </c>
      <c r="AX187">
        <v>60095100</v>
      </c>
      <c r="AY187">
        <v>1</v>
      </c>
      <c r="AZ187">
        <v>0</v>
      </c>
      <c r="BA187">
        <v>187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X187">
        <f>ROUND(Y187*Source!I41,9)</f>
        <v>22.062474000000002</v>
      </c>
      <c r="CY187">
        <f>AD187</f>
        <v>382.38</v>
      </c>
      <c r="CZ187">
        <f>AH187</f>
        <v>7.81</v>
      </c>
      <c r="DA187">
        <f>AL187</f>
        <v>48.96</v>
      </c>
      <c r="DB187">
        <f t="shared" ref="DB187:DB196" si="142">ROUND((((ROUND(AT187*CZ187,2)*1.15)*1.15)*0.7),2)</f>
        <v>215.38</v>
      </c>
      <c r="DC187">
        <f t="shared" ref="DC187:DC196" si="143">ROUND((((ROUND(AT187*AG187,2)*1.15)*1.15)*0.7),2)</f>
        <v>0</v>
      </c>
      <c r="DD187" t="s">
        <v>3</v>
      </c>
      <c r="DE187" t="s">
        <v>3</v>
      </c>
      <c r="DF187">
        <f t="shared" ref="DF187:DF196" si="144">ROUND(ROUND(AE187,2)*CX187,2)</f>
        <v>0</v>
      </c>
      <c r="DG187">
        <f t="shared" si="138"/>
        <v>0</v>
      </c>
      <c r="DH187">
        <f t="shared" si="139"/>
        <v>0</v>
      </c>
      <c r="DI187">
        <f>ROUND(ROUND(AH187*AL187,2)*CX187,2)</f>
        <v>8436.25</v>
      </c>
      <c r="DJ187">
        <f>DI187</f>
        <v>8436.25</v>
      </c>
      <c r="DK187">
        <v>0</v>
      </c>
      <c r="DL187" t="s">
        <v>3</v>
      </c>
      <c r="DM187">
        <v>0</v>
      </c>
      <c r="DN187" t="s">
        <v>3</v>
      </c>
      <c r="DO187">
        <v>0</v>
      </c>
    </row>
    <row r="188" spans="1:119" x14ac:dyDescent="0.2">
      <c r="A188">
        <f>ROW(Source!A41)</f>
        <v>41</v>
      </c>
      <c r="B188">
        <v>60075934</v>
      </c>
      <c r="C188">
        <v>60094961</v>
      </c>
      <c r="D188">
        <v>48164207</v>
      </c>
      <c r="E188">
        <v>1</v>
      </c>
      <c r="F188">
        <v>1</v>
      </c>
      <c r="G188">
        <v>1</v>
      </c>
      <c r="H188">
        <v>1</v>
      </c>
      <c r="I188" t="s">
        <v>740</v>
      </c>
      <c r="J188" t="s">
        <v>3</v>
      </c>
      <c r="K188" t="s">
        <v>741</v>
      </c>
      <c r="L188">
        <v>1191</v>
      </c>
      <c r="N188">
        <v>1013</v>
      </c>
      <c r="O188" t="s">
        <v>738</v>
      </c>
      <c r="P188" t="s">
        <v>738</v>
      </c>
      <c r="Q188">
        <v>1</v>
      </c>
      <c r="W188">
        <v>0</v>
      </c>
      <c r="X188">
        <v>-383101862</v>
      </c>
      <c r="Y188">
        <f t="shared" si="141"/>
        <v>3.8048324999999994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1</v>
      </c>
      <c r="AJ188">
        <v>1</v>
      </c>
      <c r="AK188">
        <v>48.96</v>
      </c>
      <c r="AL188">
        <v>1</v>
      </c>
      <c r="AM188">
        <v>4</v>
      </c>
      <c r="AN188">
        <v>0</v>
      </c>
      <c r="AO188">
        <v>1</v>
      </c>
      <c r="AP188">
        <v>1</v>
      </c>
      <c r="AQ188">
        <v>0</v>
      </c>
      <c r="AR188">
        <v>0</v>
      </c>
      <c r="AS188" t="s">
        <v>3</v>
      </c>
      <c r="AT188">
        <v>4.1100000000000003</v>
      </c>
      <c r="AU188" t="s">
        <v>19</v>
      </c>
      <c r="AV188">
        <v>2</v>
      </c>
      <c r="AW188">
        <v>2</v>
      </c>
      <c r="AX188">
        <v>60095101</v>
      </c>
      <c r="AY188">
        <v>1</v>
      </c>
      <c r="AZ188">
        <v>0</v>
      </c>
      <c r="BA188">
        <v>188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X188">
        <f>ROUND(Y188*Source!I41,9)</f>
        <v>3.043866</v>
      </c>
      <c r="CY188">
        <f>AD188</f>
        <v>0</v>
      </c>
      <c r="CZ188">
        <f>AH188</f>
        <v>0</v>
      </c>
      <c r="DA188">
        <f>AL188</f>
        <v>1</v>
      </c>
      <c r="DB188">
        <f t="shared" si="142"/>
        <v>0</v>
      </c>
      <c r="DC188">
        <f t="shared" si="143"/>
        <v>0</v>
      </c>
      <c r="DD188" t="s">
        <v>3</v>
      </c>
      <c r="DE188" t="s">
        <v>3</v>
      </c>
      <c r="DF188">
        <f t="shared" si="144"/>
        <v>0</v>
      </c>
      <c r="DG188">
        <f t="shared" si="138"/>
        <v>0</v>
      </c>
      <c r="DH188">
        <f t="shared" ref="DH188:DH196" si="145">ROUND(ROUND(AG188*AK188,2)*CX188,2)</f>
        <v>0</v>
      </c>
      <c r="DI188">
        <f t="shared" ref="DI188:DI210" si="146">ROUND(ROUND(AH188,2)*CX188,2)</f>
        <v>0</v>
      </c>
      <c r="DJ188">
        <f>DI188</f>
        <v>0</v>
      </c>
      <c r="DK188">
        <v>0</v>
      </c>
      <c r="DL188" t="s">
        <v>3</v>
      </c>
      <c r="DM188">
        <v>0</v>
      </c>
      <c r="DN188" t="s">
        <v>3</v>
      </c>
      <c r="DO188">
        <v>0</v>
      </c>
    </row>
    <row r="189" spans="1:119" x14ac:dyDescent="0.2">
      <c r="A189">
        <f>ROW(Source!A41)</f>
        <v>41</v>
      </c>
      <c r="B189">
        <v>60075934</v>
      </c>
      <c r="C189">
        <v>60094961</v>
      </c>
      <c r="D189">
        <v>48244510</v>
      </c>
      <c r="E189">
        <v>1</v>
      </c>
      <c r="F189">
        <v>1</v>
      </c>
      <c r="G189">
        <v>1</v>
      </c>
      <c r="H189">
        <v>2</v>
      </c>
      <c r="I189" t="s">
        <v>742</v>
      </c>
      <c r="J189" t="s">
        <v>743</v>
      </c>
      <c r="K189" t="s">
        <v>744</v>
      </c>
      <c r="L189">
        <v>1368</v>
      </c>
      <c r="N189">
        <v>1011</v>
      </c>
      <c r="O189" t="s">
        <v>745</v>
      </c>
      <c r="P189" t="s">
        <v>745</v>
      </c>
      <c r="Q189">
        <v>1</v>
      </c>
      <c r="W189">
        <v>0</v>
      </c>
      <c r="X189">
        <v>1732737796</v>
      </c>
      <c r="Y189">
        <f t="shared" si="141"/>
        <v>9.2574999999999977E-2</v>
      </c>
      <c r="AA189">
        <v>0</v>
      </c>
      <c r="AB189">
        <v>1732</v>
      </c>
      <c r="AC189">
        <v>660.47</v>
      </c>
      <c r="AD189">
        <v>0</v>
      </c>
      <c r="AE189">
        <v>0</v>
      </c>
      <c r="AF189">
        <v>121.8</v>
      </c>
      <c r="AG189">
        <v>13.49</v>
      </c>
      <c r="AH189">
        <v>0</v>
      </c>
      <c r="AI189">
        <v>1</v>
      </c>
      <c r="AJ189">
        <v>14.22</v>
      </c>
      <c r="AK189">
        <v>48.96</v>
      </c>
      <c r="AL189">
        <v>1</v>
      </c>
      <c r="AM189">
        <v>4</v>
      </c>
      <c r="AN189">
        <v>0</v>
      </c>
      <c r="AO189">
        <v>1</v>
      </c>
      <c r="AP189">
        <v>1</v>
      </c>
      <c r="AQ189">
        <v>0</v>
      </c>
      <c r="AR189">
        <v>0</v>
      </c>
      <c r="AS189" t="s">
        <v>3</v>
      </c>
      <c r="AT189">
        <v>0.1</v>
      </c>
      <c r="AU189" t="s">
        <v>19</v>
      </c>
      <c r="AV189">
        <v>0</v>
      </c>
      <c r="AW189">
        <v>2</v>
      </c>
      <c r="AX189">
        <v>60095102</v>
      </c>
      <c r="AY189">
        <v>1</v>
      </c>
      <c r="AZ189">
        <v>0</v>
      </c>
      <c r="BA189">
        <v>189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X189">
        <f>ROUND(Y189*Source!I41,9)</f>
        <v>7.4060000000000001E-2</v>
      </c>
      <c r="CY189">
        <f t="shared" ref="CY189:CY196" si="147">AB189</f>
        <v>1732</v>
      </c>
      <c r="CZ189">
        <f t="shared" ref="CZ189:CZ196" si="148">AF189</f>
        <v>121.8</v>
      </c>
      <c r="DA189">
        <f t="shared" ref="DA189:DA196" si="149">AJ189</f>
        <v>14.22</v>
      </c>
      <c r="DB189">
        <f t="shared" si="142"/>
        <v>11.28</v>
      </c>
      <c r="DC189">
        <f t="shared" si="143"/>
        <v>1.25</v>
      </c>
      <c r="DD189" t="s">
        <v>3</v>
      </c>
      <c r="DE189" t="s">
        <v>3</v>
      </c>
      <c r="DF189">
        <f t="shared" si="144"/>
        <v>0</v>
      </c>
      <c r="DG189">
        <f t="shared" ref="DG189:DG196" si="150">ROUND(ROUND(AF189*AJ189,2)*CX189,2)</f>
        <v>128.27000000000001</v>
      </c>
      <c r="DH189">
        <f t="shared" si="145"/>
        <v>48.91</v>
      </c>
      <c r="DI189">
        <f t="shared" si="146"/>
        <v>0</v>
      </c>
      <c r="DJ189">
        <f t="shared" ref="DJ189:DJ196" si="151">DG189</f>
        <v>128.27000000000001</v>
      </c>
      <c r="DK189">
        <v>0</v>
      </c>
      <c r="DL189" t="s">
        <v>3</v>
      </c>
      <c r="DM189">
        <v>0</v>
      </c>
      <c r="DN189" t="s">
        <v>3</v>
      </c>
      <c r="DO189">
        <v>0</v>
      </c>
    </row>
    <row r="190" spans="1:119" x14ac:dyDescent="0.2">
      <c r="A190">
        <f>ROW(Source!A41)</f>
        <v>41</v>
      </c>
      <c r="B190">
        <v>60075934</v>
      </c>
      <c r="C190">
        <v>60094961</v>
      </c>
      <c r="D190">
        <v>48244534</v>
      </c>
      <c r="E190">
        <v>1</v>
      </c>
      <c r="F190">
        <v>1</v>
      </c>
      <c r="G190">
        <v>1</v>
      </c>
      <c r="H190">
        <v>2</v>
      </c>
      <c r="I190" t="s">
        <v>851</v>
      </c>
      <c r="J190" t="s">
        <v>852</v>
      </c>
      <c r="K190" t="s">
        <v>853</v>
      </c>
      <c r="L190">
        <v>1368</v>
      </c>
      <c r="N190">
        <v>1011</v>
      </c>
      <c r="O190" t="s">
        <v>745</v>
      </c>
      <c r="P190" t="s">
        <v>745</v>
      </c>
      <c r="Q190">
        <v>1</v>
      </c>
      <c r="W190">
        <v>0</v>
      </c>
      <c r="X190">
        <v>-65522733</v>
      </c>
      <c r="Y190">
        <f t="shared" si="141"/>
        <v>3.7029999999999993E-2</v>
      </c>
      <c r="AA190">
        <v>0</v>
      </c>
      <c r="AB190">
        <v>2430.48</v>
      </c>
      <c r="AC190">
        <v>579.69000000000005</v>
      </c>
      <c r="AD190">
        <v>0</v>
      </c>
      <c r="AE190">
        <v>0</v>
      </c>
      <c r="AF190">
        <v>170.92</v>
      </c>
      <c r="AG190">
        <v>11.84</v>
      </c>
      <c r="AH190">
        <v>0</v>
      </c>
      <c r="AI190">
        <v>1</v>
      </c>
      <c r="AJ190">
        <v>14.22</v>
      </c>
      <c r="AK190">
        <v>48.96</v>
      </c>
      <c r="AL190">
        <v>1</v>
      </c>
      <c r="AM190">
        <v>4</v>
      </c>
      <c r="AN190">
        <v>0</v>
      </c>
      <c r="AO190">
        <v>1</v>
      </c>
      <c r="AP190">
        <v>1</v>
      </c>
      <c r="AQ190">
        <v>0</v>
      </c>
      <c r="AR190">
        <v>0</v>
      </c>
      <c r="AS190" t="s">
        <v>3</v>
      </c>
      <c r="AT190">
        <v>0.04</v>
      </c>
      <c r="AU190" t="s">
        <v>19</v>
      </c>
      <c r="AV190">
        <v>0</v>
      </c>
      <c r="AW190">
        <v>2</v>
      </c>
      <c r="AX190">
        <v>60095103</v>
      </c>
      <c r="AY190">
        <v>1</v>
      </c>
      <c r="AZ190">
        <v>0</v>
      </c>
      <c r="BA190">
        <v>190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X190">
        <f>ROUND(Y190*Source!I41,9)</f>
        <v>2.9624000000000001E-2</v>
      </c>
      <c r="CY190">
        <f t="shared" si="147"/>
        <v>2430.48</v>
      </c>
      <c r="CZ190">
        <f t="shared" si="148"/>
        <v>170.92</v>
      </c>
      <c r="DA190">
        <f t="shared" si="149"/>
        <v>14.22</v>
      </c>
      <c r="DB190">
        <f t="shared" si="142"/>
        <v>6.33</v>
      </c>
      <c r="DC190">
        <f t="shared" si="143"/>
        <v>0.44</v>
      </c>
      <c r="DD190" t="s">
        <v>3</v>
      </c>
      <c r="DE190" t="s">
        <v>3</v>
      </c>
      <c r="DF190">
        <f t="shared" si="144"/>
        <v>0</v>
      </c>
      <c r="DG190">
        <f t="shared" si="150"/>
        <v>72</v>
      </c>
      <c r="DH190">
        <f t="shared" si="145"/>
        <v>17.170000000000002</v>
      </c>
      <c r="DI190">
        <f t="shared" si="146"/>
        <v>0</v>
      </c>
      <c r="DJ190">
        <f t="shared" si="151"/>
        <v>72</v>
      </c>
      <c r="DK190">
        <v>0</v>
      </c>
      <c r="DL190" t="s">
        <v>3</v>
      </c>
      <c r="DM190">
        <v>0</v>
      </c>
      <c r="DN190" t="s">
        <v>3</v>
      </c>
      <c r="DO190">
        <v>0</v>
      </c>
    </row>
    <row r="191" spans="1:119" x14ac:dyDescent="0.2">
      <c r="A191">
        <f>ROW(Source!A41)</f>
        <v>41</v>
      </c>
      <c r="B191">
        <v>60075934</v>
      </c>
      <c r="C191">
        <v>60094961</v>
      </c>
      <c r="D191">
        <v>48244557</v>
      </c>
      <c r="E191">
        <v>1</v>
      </c>
      <c r="F191">
        <v>1</v>
      </c>
      <c r="G191">
        <v>1</v>
      </c>
      <c r="H191">
        <v>2</v>
      </c>
      <c r="I191" t="s">
        <v>746</v>
      </c>
      <c r="J191" t="s">
        <v>747</v>
      </c>
      <c r="K191" t="s">
        <v>748</v>
      </c>
      <c r="L191">
        <v>1368</v>
      </c>
      <c r="N191">
        <v>1011</v>
      </c>
      <c r="O191" t="s">
        <v>745</v>
      </c>
      <c r="P191" t="s">
        <v>745</v>
      </c>
      <c r="Q191">
        <v>1</v>
      </c>
      <c r="W191">
        <v>0</v>
      </c>
      <c r="X191">
        <v>903590057</v>
      </c>
      <c r="Y191">
        <f t="shared" si="141"/>
        <v>9.2574999999999977E-2</v>
      </c>
      <c r="AA191">
        <v>0</v>
      </c>
      <c r="AB191">
        <v>1603.59</v>
      </c>
      <c r="AC191">
        <v>579.69000000000005</v>
      </c>
      <c r="AD191">
        <v>0</v>
      </c>
      <c r="AE191">
        <v>0</v>
      </c>
      <c r="AF191">
        <v>112.77</v>
      </c>
      <c r="AG191">
        <v>11.84</v>
      </c>
      <c r="AH191">
        <v>0</v>
      </c>
      <c r="AI191">
        <v>1</v>
      </c>
      <c r="AJ191">
        <v>14.22</v>
      </c>
      <c r="AK191">
        <v>48.96</v>
      </c>
      <c r="AL191">
        <v>1</v>
      </c>
      <c r="AM191">
        <v>4</v>
      </c>
      <c r="AN191">
        <v>0</v>
      </c>
      <c r="AO191">
        <v>1</v>
      </c>
      <c r="AP191">
        <v>1</v>
      </c>
      <c r="AQ191">
        <v>0</v>
      </c>
      <c r="AR191">
        <v>0</v>
      </c>
      <c r="AS191" t="s">
        <v>3</v>
      </c>
      <c r="AT191">
        <v>0.1</v>
      </c>
      <c r="AU191" t="s">
        <v>19</v>
      </c>
      <c r="AV191">
        <v>0</v>
      </c>
      <c r="AW191">
        <v>2</v>
      </c>
      <c r="AX191">
        <v>60095104</v>
      </c>
      <c r="AY191">
        <v>1</v>
      </c>
      <c r="AZ191">
        <v>0</v>
      </c>
      <c r="BA191">
        <v>191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X191">
        <f>ROUND(Y191*Source!I41,9)</f>
        <v>7.4060000000000001E-2</v>
      </c>
      <c r="CY191">
        <f t="shared" si="147"/>
        <v>1603.59</v>
      </c>
      <c r="CZ191">
        <f t="shared" si="148"/>
        <v>112.77</v>
      </c>
      <c r="DA191">
        <f t="shared" si="149"/>
        <v>14.22</v>
      </c>
      <c r="DB191">
        <f t="shared" si="142"/>
        <v>10.44</v>
      </c>
      <c r="DC191">
        <f t="shared" si="143"/>
        <v>1.0900000000000001</v>
      </c>
      <c r="DD191" t="s">
        <v>3</v>
      </c>
      <c r="DE191" t="s">
        <v>3</v>
      </c>
      <c r="DF191">
        <f t="shared" si="144"/>
        <v>0</v>
      </c>
      <c r="DG191">
        <f t="shared" si="150"/>
        <v>118.76</v>
      </c>
      <c r="DH191">
        <f t="shared" si="145"/>
        <v>42.93</v>
      </c>
      <c r="DI191">
        <f t="shared" si="146"/>
        <v>0</v>
      </c>
      <c r="DJ191">
        <f t="shared" si="151"/>
        <v>118.76</v>
      </c>
      <c r="DK191">
        <v>0</v>
      </c>
      <c r="DL191" t="s">
        <v>3</v>
      </c>
      <c r="DM191">
        <v>0</v>
      </c>
      <c r="DN191" t="s">
        <v>3</v>
      </c>
      <c r="DO191">
        <v>0</v>
      </c>
    </row>
    <row r="192" spans="1:119" x14ac:dyDescent="0.2">
      <c r="A192">
        <f>ROW(Source!A41)</f>
        <v>41</v>
      </c>
      <c r="B192">
        <v>60075934</v>
      </c>
      <c r="C192">
        <v>60094961</v>
      </c>
      <c r="D192">
        <v>48244566</v>
      </c>
      <c r="E192">
        <v>1</v>
      </c>
      <c r="F192">
        <v>1</v>
      </c>
      <c r="G192">
        <v>1</v>
      </c>
      <c r="H192">
        <v>2</v>
      </c>
      <c r="I192" t="s">
        <v>854</v>
      </c>
      <c r="J192" t="s">
        <v>855</v>
      </c>
      <c r="K192" t="s">
        <v>856</v>
      </c>
      <c r="L192">
        <v>1368</v>
      </c>
      <c r="N192">
        <v>1011</v>
      </c>
      <c r="O192" t="s">
        <v>745</v>
      </c>
      <c r="P192" t="s">
        <v>745</v>
      </c>
      <c r="Q192">
        <v>1</v>
      </c>
      <c r="W192">
        <v>0</v>
      </c>
      <c r="X192">
        <v>1656337760</v>
      </c>
      <c r="Y192">
        <f t="shared" si="141"/>
        <v>1.5830324999999998</v>
      </c>
      <c r="AA192">
        <v>0</v>
      </c>
      <c r="AB192">
        <v>4138.3</v>
      </c>
      <c r="AC192">
        <v>1075.6500000000001</v>
      </c>
      <c r="AD192">
        <v>0</v>
      </c>
      <c r="AE192">
        <v>0</v>
      </c>
      <c r="AF192">
        <v>291.02</v>
      </c>
      <c r="AG192">
        <v>21.97</v>
      </c>
      <c r="AH192">
        <v>0</v>
      </c>
      <c r="AI192">
        <v>1</v>
      </c>
      <c r="AJ192">
        <v>14.22</v>
      </c>
      <c r="AK192">
        <v>48.96</v>
      </c>
      <c r="AL192">
        <v>1</v>
      </c>
      <c r="AM192">
        <v>4</v>
      </c>
      <c r="AN192">
        <v>0</v>
      </c>
      <c r="AO192">
        <v>1</v>
      </c>
      <c r="AP192">
        <v>1</v>
      </c>
      <c r="AQ192">
        <v>0</v>
      </c>
      <c r="AR192">
        <v>0</v>
      </c>
      <c r="AS192" t="s">
        <v>3</v>
      </c>
      <c r="AT192">
        <v>1.71</v>
      </c>
      <c r="AU192" t="s">
        <v>19</v>
      </c>
      <c r="AV192">
        <v>0</v>
      </c>
      <c r="AW192">
        <v>2</v>
      </c>
      <c r="AX192">
        <v>60095105</v>
      </c>
      <c r="AY192">
        <v>1</v>
      </c>
      <c r="AZ192">
        <v>0</v>
      </c>
      <c r="BA192">
        <v>192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X192">
        <f>ROUND(Y192*Source!I41,9)</f>
        <v>1.2664260000000001</v>
      </c>
      <c r="CY192">
        <f t="shared" si="147"/>
        <v>4138.3</v>
      </c>
      <c r="CZ192">
        <f t="shared" si="148"/>
        <v>291.02</v>
      </c>
      <c r="DA192">
        <f t="shared" si="149"/>
        <v>14.22</v>
      </c>
      <c r="DB192">
        <f t="shared" si="142"/>
        <v>460.69</v>
      </c>
      <c r="DC192">
        <f t="shared" si="143"/>
        <v>34.78</v>
      </c>
      <c r="DD192" t="s">
        <v>3</v>
      </c>
      <c r="DE192" t="s">
        <v>3</v>
      </c>
      <c r="DF192">
        <f t="shared" si="144"/>
        <v>0</v>
      </c>
      <c r="DG192">
        <f t="shared" si="150"/>
        <v>5240.8500000000004</v>
      </c>
      <c r="DH192">
        <f t="shared" si="145"/>
        <v>1362.23</v>
      </c>
      <c r="DI192">
        <f t="shared" si="146"/>
        <v>0</v>
      </c>
      <c r="DJ192">
        <f t="shared" si="151"/>
        <v>5240.8500000000004</v>
      </c>
      <c r="DK192">
        <v>0</v>
      </c>
      <c r="DL192" t="s">
        <v>3</v>
      </c>
      <c r="DM192">
        <v>0</v>
      </c>
      <c r="DN192" t="s">
        <v>3</v>
      </c>
      <c r="DO192">
        <v>0</v>
      </c>
    </row>
    <row r="193" spans="1:119" x14ac:dyDescent="0.2">
      <c r="A193">
        <f>ROW(Source!A41)</f>
        <v>41</v>
      </c>
      <c r="B193">
        <v>60075934</v>
      </c>
      <c r="C193">
        <v>60094961</v>
      </c>
      <c r="D193">
        <v>48245551</v>
      </c>
      <c r="E193">
        <v>1</v>
      </c>
      <c r="F193">
        <v>1</v>
      </c>
      <c r="G193">
        <v>1</v>
      </c>
      <c r="H193">
        <v>2</v>
      </c>
      <c r="I193" t="s">
        <v>752</v>
      </c>
      <c r="J193" t="s">
        <v>753</v>
      </c>
      <c r="K193" t="s">
        <v>754</v>
      </c>
      <c r="L193">
        <v>1368</v>
      </c>
      <c r="N193">
        <v>1011</v>
      </c>
      <c r="O193" t="s">
        <v>745</v>
      </c>
      <c r="P193" t="s">
        <v>745</v>
      </c>
      <c r="Q193">
        <v>1</v>
      </c>
      <c r="W193">
        <v>0</v>
      </c>
      <c r="X193">
        <v>1171957361</v>
      </c>
      <c r="Y193">
        <f t="shared" si="141"/>
        <v>0.12034749999999997</v>
      </c>
      <c r="AA193">
        <v>0</v>
      </c>
      <c r="AB193">
        <v>1234.1500000000001</v>
      </c>
      <c r="AC193">
        <v>495.96</v>
      </c>
      <c r="AD193">
        <v>0</v>
      </c>
      <c r="AE193">
        <v>0</v>
      </c>
      <c r="AF193">
        <v>86.79</v>
      </c>
      <c r="AG193">
        <v>10.130000000000001</v>
      </c>
      <c r="AH193">
        <v>0</v>
      </c>
      <c r="AI193">
        <v>1</v>
      </c>
      <c r="AJ193">
        <v>14.22</v>
      </c>
      <c r="AK193">
        <v>48.96</v>
      </c>
      <c r="AL193">
        <v>1</v>
      </c>
      <c r="AM193">
        <v>4</v>
      </c>
      <c r="AN193">
        <v>0</v>
      </c>
      <c r="AO193">
        <v>1</v>
      </c>
      <c r="AP193">
        <v>1</v>
      </c>
      <c r="AQ193">
        <v>0</v>
      </c>
      <c r="AR193">
        <v>0</v>
      </c>
      <c r="AS193" t="s">
        <v>3</v>
      </c>
      <c r="AT193">
        <v>0.13</v>
      </c>
      <c r="AU193" t="s">
        <v>19</v>
      </c>
      <c r="AV193">
        <v>0</v>
      </c>
      <c r="AW193">
        <v>2</v>
      </c>
      <c r="AX193">
        <v>60095106</v>
      </c>
      <c r="AY193">
        <v>1</v>
      </c>
      <c r="AZ193">
        <v>0</v>
      </c>
      <c r="BA193">
        <v>193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X193">
        <f>ROUND(Y193*Source!I41,9)</f>
        <v>9.6278000000000002E-2</v>
      </c>
      <c r="CY193">
        <f t="shared" si="147"/>
        <v>1234.1500000000001</v>
      </c>
      <c r="CZ193">
        <f t="shared" si="148"/>
        <v>86.79</v>
      </c>
      <c r="DA193">
        <f t="shared" si="149"/>
        <v>14.22</v>
      </c>
      <c r="DB193">
        <f t="shared" si="142"/>
        <v>10.44</v>
      </c>
      <c r="DC193">
        <f t="shared" si="143"/>
        <v>1.22</v>
      </c>
      <c r="DD193" t="s">
        <v>3</v>
      </c>
      <c r="DE193" t="s">
        <v>3</v>
      </c>
      <c r="DF193">
        <f t="shared" si="144"/>
        <v>0</v>
      </c>
      <c r="DG193">
        <f t="shared" si="150"/>
        <v>118.82</v>
      </c>
      <c r="DH193">
        <f t="shared" si="145"/>
        <v>47.75</v>
      </c>
      <c r="DI193">
        <f t="shared" si="146"/>
        <v>0</v>
      </c>
      <c r="DJ193">
        <f t="shared" si="151"/>
        <v>118.82</v>
      </c>
      <c r="DK193">
        <v>0</v>
      </c>
      <c r="DL193" t="s">
        <v>3</v>
      </c>
      <c r="DM193">
        <v>0</v>
      </c>
      <c r="DN193" t="s">
        <v>3</v>
      </c>
      <c r="DO193">
        <v>0</v>
      </c>
    </row>
    <row r="194" spans="1:119" x14ac:dyDescent="0.2">
      <c r="A194">
        <f>ROW(Source!A41)</f>
        <v>41</v>
      </c>
      <c r="B194">
        <v>60075934</v>
      </c>
      <c r="C194">
        <v>60094961</v>
      </c>
      <c r="D194">
        <v>48245589</v>
      </c>
      <c r="E194">
        <v>1</v>
      </c>
      <c r="F194">
        <v>1</v>
      </c>
      <c r="G194">
        <v>1</v>
      </c>
      <c r="H194">
        <v>2</v>
      </c>
      <c r="I194" t="s">
        <v>857</v>
      </c>
      <c r="J194" t="s">
        <v>858</v>
      </c>
      <c r="K194" t="s">
        <v>859</v>
      </c>
      <c r="L194">
        <v>1368</v>
      </c>
      <c r="N194">
        <v>1011</v>
      </c>
      <c r="O194" t="s">
        <v>745</v>
      </c>
      <c r="P194" t="s">
        <v>745</v>
      </c>
      <c r="Q194">
        <v>1</v>
      </c>
      <c r="W194">
        <v>0</v>
      </c>
      <c r="X194">
        <v>1049431889</v>
      </c>
      <c r="Y194">
        <f t="shared" si="141"/>
        <v>0.29623999999999995</v>
      </c>
      <c r="AA194">
        <v>0</v>
      </c>
      <c r="AB194">
        <v>2842.86</v>
      </c>
      <c r="AC194">
        <v>579.69000000000005</v>
      </c>
      <c r="AD194">
        <v>0</v>
      </c>
      <c r="AE194">
        <v>0</v>
      </c>
      <c r="AF194">
        <v>199.92</v>
      </c>
      <c r="AG194">
        <v>11.84</v>
      </c>
      <c r="AH194">
        <v>0</v>
      </c>
      <c r="AI194">
        <v>1</v>
      </c>
      <c r="AJ194">
        <v>14.22</v>
      </c>
      <c r="AK194">
        <v>48.96</v>
      </c>
      <c r="AL194">
        <v>1</v>
      </c>
      <c r="AM194">
        <v>4</v>
      </c>
      <c r="AN194">
        <v>0</v>
      </c>
      <c r="AO194">
        <v>1</v>
      </c>
      <c r="AP194">
        <v>1</v>
      </c>
      <c r="AQ194">
        <v>0</v>
      </c>
      <c r="AR194">
        <v>0</v>
      </c>
      <c r="AS194" t="s">
        <v>3</v>
      </c>
      <c r="AT194">
        <v>0.32</v>
      </c>
      <c r="AU194" t="s">
        <v>19</v>
      </c>
      <c r="AV194">
        <v>0</v>
      </c>
      <c r="AW194">
        <v>2</v>
      </c>
      <c r="AX194">
        <v>60095107</v>
      </c>
      <c r="AY194">
        <v>1</v>
      </c>
      <c r="AZ194">
        <v>0</v>
      </c>
      <c r="BA194">
        <v>194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X194">
        <f>ROUND(Y194*Source!I41,9)</f>
        <v>0.23699200000000001</v>
      </c>
      <c r="CY194">
        <f t="shared" si="147"/>
        <v>2842.86</v>
      </c>
      <c r="CZ194">
        <f t="shared" si="148"/>
        <v>199.92</v>
      </c>
      <c r="DA194">
        <f t="shared" si="149"/>
        <v>14.22</v>
      </c>
      <c r="DB194">
        <f t="shared" si="142"/>
        <v>59.22</v>
      </c>
      <c r="DC194">
        <f t="shared" si="143"/>
        <v>3.51</v>
      </c>
      <c r="DD194" t="s">
        <v>3</v>
      </c>
      <c r="DE194" t="s">
        <v>3</v>
      </c>
      <c r="DF194">
        <f t="shared" si="144"/>
        <v>0</v>
      </c>
      <c r="DG194">
        <f t="shared" si="150"/>
        <v>673.74</v>
      </c>
      <c r="DH194">
        <f t="shared" si="145"/>
        <v>137.38</v>
      </c>
      <c r="DI194">
        <f t="shared" si="146"/>
        <v>0</v>
      </c>
      <c r="DJ194">
        <f t="shared" si="151"/>
        <v>673.74</v>
      </c>
      <c r="DK194">
        <v>0</v>
      </c>
      <c r="DL194" t="s">
        <v>3</v>
      </c>
      <c r="DM194">
        <v>0</v>
      </c>
      <c r="DN194" t="s">
        <v>3</v>
      </c>
      <c r="DO194">
        <v>0</v>
      </c>
    </row>
    <row r="195" spans="1:119" x14ac:dyDescent="0.2">
      <c r="A195">
        <f>ROW(Source!A41)</f>
        <v>41</v>
      </c>
      <c r="B195">
        <v>60075934</v>
      </c>
      <c r="C195">
        <v>60094961</v>
      </c>
      <c r="D195">
        <v>48245719</v>
      </c>
      <c r="E195">
        <v>1</v>
      </c>
      <c r="F195">
        <v>1</v>
      </c>
      <c r="G195">
        <v>1</v>
      </c>
      <c r="H195">
        <v>2</v>
      </c>
      <c r="I195" t="s">
        <v>755</v>
      </c>
      <c r="J195" t="s">
        <v>756</v>
      </c>
      <c r="K195" t="s">
        <v>757</v>
      </c>
      <c r="L195">
        <v>1368</v>
      </c>
      <c r="N195">
        <v>1011</v>
      </c>
      <c r="O195" t="s">
        <v>745</v>
      </c>
      <c r="P195" t="s">
        <v>745</v>
      </c>
      <c r="Q195">
        <v>1</v>
      </c>
      <c r="W195">
        <v>0</v>
      </c>
      <c r="X195">
        <v>-1135352110</v>
      </c>
      <c r="Y195">
        <f t="shared" si="141"/>
        <v>0.93500749999999977</v>
      </c>
      <c r="AA195">
        <v>0</v>
      </c>
      <c r="AB195">
        <v>17.059999999999999</v>
      </c>
      <c r="AC195">
        <v>0</v>
      </c>
      <c r="AD195">
        <v>0</v>
      </c>
      <c r="AE195">
        <v>0</v>
      </c>
      <c r="AF195">
        <v>1.2</v>
      </c>
      <c r="AG195">
        <v>0</v>
      </c>
      <c r="AH195">
        <v>0</v>
      </c>
      <c r="AI195">
        <v>1</v>
      </c>
      <c r="AJ195">
        <v>14.22</v>
      </c>
      <c r="AK195">
        <v>48.96</v>
      </c>
      <c r="AL195">
        <v>1</v>
      </c>
      <c r="AM195">
        <v>4</v>
      </c>
      <c r="AN195">
        <v>0</v>
      </c>
      <c r="AO195">
        <v>1</v>
      </c>
      <c r="AP195">
        <v>1</v>
      </c>
      <c r="AQ195">
        <v>0</v>
      </c>
      <c r="AR195">
        <v>0</v>
      </c>
      <c r="AS195" t="s">
        <v>3</v>
      </c>
      <c r="AT195">
        <v>1.01</v>
      </c>
      <c r="AU195" t="s">
        <v>19</v>
      </c>
      <c r="AV195">
        <v>0</v>
      </c>
      <c r="AW195">
        <v>2</v>
      </c>
      <c r="AX195">
        <v>60095108</v>
      </c>
      <c r="AY195">
        <v>1</v>
      </c>
      <c r="AZ195">
        <v>0</v>
      </c>
      <c r="BA195">
        <v>195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X195">
        <f>ROUND(Y195*Source!I41,9)</f>
        <v>0.74800599999999995</v>
      </c>
      <c r="CY195">
        <f t="shared" si="147"/>
        <v>17.059999999999999</v>
      </c>
      <c r="CZ195">
        <f t="shared" si="148"/>
        <v>1.2</v>
      </c>
      <c r="DA195">
        <f t="shared" si="149"/>
        <v>14.22</v>
      </c>
      <c r="DB195">
        <f t="shared" si="142"/>
        <v>1.1200000000000001</v>
      </c>
      <c r="DC195">
        <f t="shared" si="143"/>
        <v>0</v>
      </c>
      <c r="DD195" t="s">
        <v>3</v>
      </c>
      <c r="DE195" t="s">
        <v>3</v>
      </c>
      <c r="DF195">
        <f t="shared" si="144"/>
        <v>0</v>
      </c>
      <c r="DG195">
        <f t="shared" si="150"/>
        <v>12.76</v>
      </c>
      <c r="DH195">
        <f t="shared" si="145"/>
        <v>0</v>
      </c>
      <c r="DI195">
        <f t="shared" si="146"/>
        <v>0</v>
      </c>
      <c r="DJ195">
        <f t="shared" si="151"/>
        <v>12.76</v>
      </c>
      <c r="DK195">
        <v>0</v>
      </c>
      <c r="DL195" t="s">
        <v>3</v>
      </c>
      <c r="DM195">
        <v>0</v>
      </c>
      <c r="DN195" t="s">
        <v>3</v>
      </c>
      <c r="DO195">
        <v>0</v>
      </c>
    </row>
    <row r="196" spans="1:119" x14ac:dyDescent="0.2">
      <c r="A196">
        <f>ROW(Source!A41)</f>
        <v>41</v>
      </c>
      <c r="B196">
        <v>60075934</v>
      </c>
      <c r="C196">
        <v>60094961</v>
      </c>
      <c r="D196">
        <v>48245767</v>
      </c>
      <c r="E196">
        <v>1</v>
      </c>
      <c r="F196">
        <v>1</v>
      </c>
      <c r="G196">
        <v>1</v>
      </c>
      <c r="H196">
        <v>2</v>
      </c>
      <c r="I196" t="s">
        <v>758</v>
      </c>
      <c r="J196" t="s">
        <v>759</v>
      </c>
      <c r="K196" t="s">
        <v>760</v>
      </c>
      <c r="L196">
        <v>1368</v>
      </c>
      <c r="N196">
        <v>1011</v>
      </c>
      <c r="O196" t="s">
        <v>745</v>
      </c>
      <c r="P196" t="s">
        <v>745</v>
      </c>
      <c r="Q196">
        <v>1</v>
      </c>
      <c r="W196">
        <v>0</v>
      </c>
      <c r="X196">
        <v>-700358725</v>
      </c>
      <c r="Y196">
        <f t="shared" si="141"/>
        <v>6.341387499999998</v>
      </c>
      <c r="AA196">
        <v>0</v>
      </c>
      <c r="AB196">
        <v>197.94</v>
      </c>
      <c r="AC196">
        <v>0</v>
      </c>
      <c r="AD196">
        <v>0</v>
      </c>
      <c r="AE196">
        <v>0</v>
      </c>
      <c r="AF196">
        <v>13.92</v>
      </c>
      <c r="AG196">
        <v>0</v>
      </c>
      <c r="AH196">
        <v>0</v>
      </c>
      <c r="AI196">
        <v>1</v>
      </c>
      <c r="AJ196">
        <v>14.22</v>
      </c>
      <c r="AK196">
        <v>48.96</v>
      </c>
      <c r="AL196">
        <v>1</v>
      </c>
      <c r="AM196">
        <v>4</v>
      </c>
      <c r="AN196">
        <v>0</v>
      </c>
      <c r="AO196">
        <v>1</v>
      </c>
      <c r="AP196">
        <v>1</v>
      </c>
      <c r="AQ196">
        <v>0</v>
      </c>
      <c r="AR196">
        <v>0</v>
      </c>
      <c r="AS196" t="s">
        <v>3</v>
      </c>
      <c r="AT196">
        <v>6.85</v>
      </c>
      <c r="AU196" t="s">
        <v>19</v>
      </c>
      <c r="AV196">
        <v>0</v>
      </c>
      <c r="AW196">
        <v>2</v>
      </c>
      <c r="AX196">
        <v>60095109</v>
      </c>
      <c r="AY196">
        <v>1</v>
      </c>
      <c r="AZ196">
        <v>0</v>
      </c>
      <c r="BA196">
        <v>196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X196">
        <f>ROUND(Y196*Source!I41,9)</f>
        <v>5.0731099999999998</v>
      </c>
      <c r="CY196">
        <f t="shared" si="147"/>
        <v>197.94</v>
      </c>
      <c r="CZ196">
        <f t="shared" si="148"/>
        <v>13.92</v>
      </c>
      <c r="DA196">
        <f t="shared" si="149"/>
        <v>14.22</v>
      </c>
      <c r="DB196">
        <f t="shared" si="142"/>
        <v>88.27</v>
      </c>
      <c r="DC196">
        <f t="shared" si="143"/>
        <v>0</v>
      </c>
      <c r="DD196" t="s">
        <v>3</v>
      </c>
      <c r="DE196" t="s">
        <v>3</v>
      </c>
      <c r="DF196">
        <f t="shared" si="144"/>
        <v>0</v>
      </c>
      <c r="DG196">
        <f t="shared" si="150"/>
        <v>1004.17</v>
      </c>
      <c r="DH196">
        <f t="shared" si="145"/>
        <v>0</v>
      </c>
      <c r="DI196">
        <f t="shared" si="146"/>
        <v>0</v>
      </c>
      <c r="DJ196">
        <f t="shared" si="151"/>
        <v>1004.17</v>
      </c>
      <c r="DK196">
        <v>0</v>
      </c>
      <c r="DL196" t="s">
        <v>3</v>
      </c>
      <c r="DM196">
        <v>0</v>
      </c>
      <c r="DN196" t="s">
        <v>3</v>
      </c>
      <c r="DO196">
        <v>0</v>
      </c>
    </row>
    <row r="197" spans="1:119" x14ac:dyDescent="0.2">
      <c r="A197">
        <f>ROW(Source!A41)</f>
        <v>41</v>
      </c>
      <c r="B197">
        <v>60075934</v>
      </c>
      <c r="C197">
        <v>60094961</v>
      </c>
      <c r="D197">
        <v>48168484</v>
      </c>
      <c r="E197">
        <v>1</v>
      </c>
      <c r="F197">
        <v>1</v>
      </c>
      <c r="G197">
        <v>1</v>
      </c>
      <c r="H197">
        <v>3</v>
      </c>
      <c r="I197" t="s">
        <v>223</v>
      </c>
      <c r="J197" t="s">
        <v>226</v>
      </c>
      <c r="K197" t="s">
        <v>761</v>
      </c>
      <c r="L197">
        <v>1339</v>
      </c>
      <c r="N197">
        <v>1007</v>
      </c>
      <c r="O197" t="s">
        <v>91</v>
      </c>
      <c r="P197" t="s">
        <v>91</v>
      </c>
      <c r="Q197">
        <v>1</v>
      </c>
      <c r="W197">
        <v>0</v>
      </c>
      <c r="X197">
        <v>1597319531</v>
      </c>
      <c r="Y197">
        <f t="shared" ref="Y197:Y210" si="152">(AT197*0)</f>
        <v>0</v>
      </c>
      <c r="AA197">
        <v>84.03</v>
      </c>
      <c r="AB197">
        <v>0</v>
      </c>
      <c r="AC197">
        <v>0</v>
      </c>
      <c r="AD197">
        <v>0</v>
      </c>
      <c r="AE197">
        <v>8.7899999999999991</v>
      </c>
      <c r="AF197">
        <v>0</v>
      </c>
      <c r="AG197">
        <v>0</v>
      </c>
      <c r="AH197">
        <v>0</v>
      </c>
      <c r="AI197">
        <v>9.56</v>
      </c>
      <c r="AJ197">
        <v>1</v>
      </c>
      <c r="AK197">
        <v>1</v>
      </c>
      <c r="AL197">
        <v>1</v>
      </c>
      <c r="AM197">
        <v>4</v>
      </c>
      <c r="AN197">
        <v>0</v>
      </c>
      <c r="AO197">
        <v>1</v>
      </c>
      <c r="AP197">
        <v>1</v>
      </c>
      <c r="AQ197">
        <v>0</v>
      </c>
      <c r="AR197">
        <v>0</v>
      </c>
      <c r="AS197" t="s">
        <v>3</v>
      </c>
      <c r="AT197">
        <v>0.8</v>
      </c>
      <c r="AU197" t="s">
        <v>18</v>
      </c>
      <c r="AV197">
        <v>0</v>
      </c>
      <c r="AW197">
        <v>2</v>
      </c>
      <c r="AX197">
        <v>60095110</v>
      </c>
      <c r="AY197">
        <v>1</v>
      </c>
      <c r="AZ197">
        <v>0</v>
      </c>
      <c r="BA197">
        <v>197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X197">
        <f>ROUND(Y197*Source!I41,9)</f>
        <v>0</v>
      </c>
      <c r="CY197">
        <f t="shared" ref="CY197:CY210" si="153">AA197</f>
        <v>84.03</v>
      </c>
      <c r="CZ197">
        <f t="shared" ref="CZ197:CZ210" si="154">AE197</f>
        <v>8.7899999999999991</v>
      </c>
      <c r="DA197">
        <f t="shared" ref="DA197:DA210" si="155">AI197</f>
        <v>9.56</v>
      </c>
      <c r="DB197">
        <f t="shared" ref="DB197:DB210" si="156">ROUND((ROUND(AT197*CZ197,2)*0),2)</f>
        <v>0</v>
      </c>
      <c r="DC197">
        <f t="shared" ref="DC197:DC210" si="157">ROUND((ROUND(AT197*AG197,2)*0),2)</f>
        <v>0</v>
      </c>
      <c r="DD197" t="s">
        <v>3</v>
      </c>
      <c r="DE197" t="s">
        <v>3</v>
      </c>
      <c r="DF197">
        <f t="shared" ref="DF197:DF210" si="158">ROUND(ROUND(AE197*AI197,2)*CX197,2)</f>
        <v>0</v>
      </c>
      <c r="DG197">
        <f t="shared" ref="DG197:DG210" si="159">ROUND(ROUND(AF197,2)*CX197,2)</f>
        <v>0</v>
      </c>
      <c r="DH197">
        <f t="shared" ref="DH197:DH211" si="160">ROUND(ROUND(AG197,2)*CX197,2)</f>
        <v>0</v>
      </c>
      <c r="DI197">
        <f t="shared" si="146"/>
        <v>0</v>
      </c>
      <c r="DJ197">
        <f t="shared" ref="DJ197:DJ210" si="161">DF197</f>
        <v>0</v>
      </c>
      <c r="DK197">
        <v>0</v>
      </c>
      <c r="DL197" t="s">
        <v>3</v>
      </c>
      <c r="DM197">
        <v>0</v>
      </c>
      <c r="DN197" t="s">
        <v>3</v>
      </c>
      <c r="DO197">
        <v>0</v>
      </c>
    </row>
    <row r="198" spans="1:119" x14ac:dyDescent="0.2">
      <c r="A198">
        <f>ROW(Source!A41)</f>
        <v>41</v>
      </c>
      <c r="B198">
        <v>60075934</v>
      </c>
      <c r="C198">
        <v>60094961</v>
      </c>
      <c r="D198">
        <v>48168491</v>
      </c>
      <c r="E198">
        <v>1</v>
      </c>
      <c r="F198">
        <v>1</v>
      </c>
      <c r="G198">
        <v>1</v>
      </c>
      <c r="H198">
        <v>3</v>
      </c>
      <c r="I198" t="s">
        <v>229</v>
      </c>
      <c r="J198" t="s">
        <v>231</v>
      </c>
      <c r="K198" t="s">
        <v>762</v>
      </c>
      <c r="L198">
        <v>1346</v>
      </c>
      <c r="N198">
        <v>1009</v>
      </c>
      <c r="O198" t="s">
        <v>225</v>
      </c>
      <c r="P198" t="s">
        <v>225</v>
      </c>
      <c r="Q198">
        <v>1</v>
      </c>
      <c r="W198">
        <v>0</v>
      </c>
      <c r="X198">
        <v>-1411127917</v>
      </c>
      <c r="Y198">
        <f t="shared" si="152"/>
        <v>0</v>
      </c>
      <c r="AA198">
        <v>42.73</v>
      </c>
      <c r="AB198">
        <v>0</v>
      </c>
      <c r="AC198">
        <v>0</v>
      </c>
      <c r="AD198">
        <v>0</v>
      </c>
      <c r="AE198">
        <v>4.47</v>
      </c>
      <c r="AF198">
        <v>0</v>
      </c>
      <c r="AG198">
        <v>0</v>
      </c>
      <c r="AH198">
        <v>0</v>
      </c>
      <c r="AI198">
        <v>9.56</v>
      </c>
      <c r="AJ198">
        <v>1</v>
      </c>
      <c r="AK198">
        <v>1</v>
      </c>
      <c r="AL198">
        <v>1</v>
      </c>
      <c r="AM198">
        <v>4</v>
      </c>
      <c r="AN198">
        <v>0</v>
      </c>
      <c r="AO198">
        <v>1</v>
      </c>
      <c r="AP198">
        <v>1</v>
      </c>
      <c r="AQ198">
        <v>0</v>
      </c>
      <c r="AR198">
        <v>0</v>
      </c>
      <c r="AS198" t="s">
        <v>3</v>
      </c>
      <c r="AT198">
        <v>0.24</v>
      </c>
      <c r="AU198" t="s">
        <v>18</v>
      </c>
      <c r="AV198">
        <v>0</v>
      </c>
      <c r="AW198">
        <v>2</v>
      </c>
      <c r="AX198">
        <v>60095111</v>
      </c>
      <c r="AY198">
        <v>1</v>
      </c>
      <c r="AZ198">
        <v>0</v>
      </c>
      <c r="BA198">
        <v>198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X198">
        <f>ROUND(Y198*Source!I41,9)</f>
        <v>0</v>
      </c>
      <c r="CY198">
        <f t="shared" si="153"/>
        <v>42.73</v>
      </c>
      <c r="CZ198">
        <f t="shared" si="154"/>
        <v>4.47</v>
      </c>
      <c r="DA198">
        <f t="shared" si="155"/>
        <v>9.56</v>
      </c>
      <c r="DB198">
        <f t="shared" si="156"/>
        <v>0</v>
      </c>
      <c r="DC198">
        <f t="shared" si="157"/>
        <v>0</v>
      </c>
      <c r="DD198" t="s">
        <v>3</v>
      </c>
      <c r="DE198" t="s">
        <v>3</v>
      </c>
      <c r="DF198">
        <f t="shared" si="158"/>
        <v>0</v>
      </c>
      <c r="DG198">
        <f t="shared" si="159"/>
        <v>0</v>
      </c>
      <c r="DH198">
        <f t="shared" si="160"/>
        <v>0</v>
      </c>
      <c r="DI198">
        <f t="shared" si="146"/>
        <v>0</v>
      </c>
      <c r="DJ198">
        <f t="shared" si="161"/>
        <v>0</v>
      </c>
      <c r="DK198">
        <v>0</v>
      </c>
      <c r="DL198" t="s">
        <v>3</v>
      </c>
      <c r="DM198">
        <v>0</v>
      </c>
      <c r="DN198" t="s">
        <v>3</v>
      </c>
      <c r="DO198">
        <v>0</v>
      </c>
    </row>
    <row r="199" spans="1:119" x14ac:dyDescent="0.2">
      <c r="A199">
        <f>ROW(Source!A41)</f>
        <v>41</v>
      </c>
      <c r="B199">
        <v>60075934</v>
      </c>
      <c r="C199">
        <v>60094961</v>
      </c>
      <c r="D199">
        <v>48171510</v>
      </c>
      <c r="E199">
        <v>1</v>
      </c>
      <c r="F199">
        <v>1</v>
      </c>
      <c r="G199">
        <v>1</v>
      </c>
      <c r="H199">
        <v>3</v>
      </c>
      <c r="I199" t="s">
        <v>763</v>
      </c>
      <c r="J199" t="s">
        <v>764</v>
      </c>
      <c r="K199" t="s">
        <v>765</v>
      </c>
      <c r="L199">
        <v>1348</v>
      </c>
      <c r="N199">
        <v>1009</v>
      </c>
      <c r="O199" t="s">
        <v>15</v>
      </c>
      <c r="P199" t="s">
        <v>15</v>
      </c>
      <c r="Q199">
        <v>1000</v>
      </c>
      <c r="W199">
        <v>0</v>
      </c>
      <c r="X199">
        <v>-2063612885</v>
      </c>
      <c r="Y199">
        <f t="shared" si="152"/>
        <v>0</v>
      </c>
      <c r="AA199">
        <v>113678.92</v>
      </c>
      <c r="AB199">
        <v>0</v>
      </c>
      <c r="AC199">
        <v>0</v>
      </c>
      <c r="AD199">
        <v>0</v>
      </c>
      <c r="AE199">
        <v>11891.1</v>
      </c>
      <c r="AF199">
        <v>0</v>
      </c>
      <c r="AG199">
        <v>0</v>
      </c>
      <c r="AH199">
        <v>0</v>
      </c>
      <c r="AI199">
        <v>9.56</v>
      </c>
      <c r="AJ199">
        <v>1</v>
      </c>
      <c r="AK199">
        <v>1</v>
      </c>
      <c r="AL199">
        <v>1</v>
      </c>
      <c r="AM199">
        <v>4</v>
      </c>
      <c r="AN199">
        <v>0</v>
      </c>
      <c r="AO199">
        <v>1</v>
      </c>
      <c r="AP199">
        <v>1</v>
      </c>
      <c r="AQ199">
        <v>0</v>
      </c>
      <c r="AR199">
        <v>0</v>
      </c>
      <c r="AS199" t="s">
        <v>3</v>
      </c>
      <c r="AT199">
        <v>2E-3</v>
      </c>
      <c r="AU199" t="s">
        <v>18</v>
      </c>
      <c r="AV199">
        <v>0</v>
      </c>
      <c r="AW199">
        <v>2</v>
      </c>
      <c r="AX199">
        <v>60095112</v>
      </c>
      <c r="AY199">
        <v>1</v>
      </c>
      <c r="AZ199">
        <v>0</v>
      </c>
      <c r="BA199">
        <v>199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X199">
        <f>ROUND(Y199*Source!I41,9)</f>
        <v>0</v>
      </c>
      <c r="CY199">
        <f t="shared" si="153"/>
        <v>113678.92</v>
      </c>
      <c r="CZ199">
        <f t="shared" si="154"/>
        <v>11891.1</v>
      </c>
      <c r="DA199">
        <f t="shared" si="155"/>
        <v>9.56</v>
      </c>
      <c r="DB199">
        <f t="shared" si="156"/>
        <v>0</v>
      </c>
      <c r="DC199">
        <f t="shared" si="157"/>
        <v>0</v>
      </c>
      <c r="DD199" t="s">
        <v>3</v>
      </c>
      <c r="DE199" t="s">
        <v>3</v>
      </c>
      <c r="DF199">
        <f t="shared" si="158"/>
        <v>0</v>
      </c>
      <c r="DG199">
        <f t="shared" si="159"/>
        <v>0</v>
      </c>
      <c r="DH199">
        <f t="shared" si="160"/>
        <v>0</v>
      </c>
      <c r="DI199">
        <f t="shared" si="146"/>
        <v>0</v>
      </c>
      <c r="DJ199">
        <f t="shared" si="161"/>
        <v>0</v>
      </c>
      <c r="DK199">
        <v>0</v>
      </c>
      <c r="DL199" t="s">
        <v>3</v>
      </c>
      <c r="DM199">
        <v>0</v>
      </c>
      <c r="DN199" t="s">
        <v>3</v>
      </c>
      <c r="DO199">
        <v>0</v>
      </c>
    </row>
    <row r="200" spans="1:119" x14ac:dyDescent="0.2">
      <c r="A200">
        <f>ROW(Source!A41)</f>
        <v>41</v>
      </c>
      <c r="B200">
        <v>60075934</v>
      </c>
      <c r="C200">
        <v>60094961</v>
      </c>
      <c r="D200">
        <v>48172661</v>
      </c>
      <c r="E200">
        <v>1</v>
      </c>
      <c r="F200">
        <v>1</v>
      </c>
      <c r="G200">
        <v>1</v>
      </c>
      <c r="H200">
        <v>3</v>
      </c>
      <c r="I200" t="s">
        <v>766</v>
      </c>
      <c r="J200" t="s">
        <v>767</v>
      </c>
      <c r="K200" t="s">
        <v>768</v>
      </c>
      <c r="L200">
        <v>1348</v>
      </c>
      <c r="N200">
        <v>1009</v>
      </c>
      <c r="O200" t="s">
        <v>15</v>
      </c>
      <c r="P200" t="s">
        <v>15</v>
      </c>
      <c r="Q200">
        <v>1000</v>
      </c>
      <c r="W200">
        <v>0</v>
      </c>
      <c r="X200">
        <v>-1069540660</v>
      </c>
      <c r="Y200">
        <f t="shared" si="152"/>
        <v>0</v>
      </c>
      <c r="AA200">
        <v>151569.78</v>
      </c>
      <c r="AB200">
        <v>0</v>
      </c>
      <c r="AC200">
        <v>0</v>
      </c>
      <c r="AD200">
        <v>0</v>
      </c>
      <c r="AE200">
        <v>15854.58</v>
      </c>
      <c r="AF200">
        <v>0</v>
      </c>
      <c r="AG200">
        <v>0</v>
      </c>
      <c r="AH200">
        <v>0</v>
      </c>
      <c r="AI200">
        <v>9.56</v>
      </c>
      <c r="AJ200">
        <v>1</v>
      </c>
      <c r="AK200">
        <v>1</v>
      </c>
      <c r="AL200">
        <v>1</v>
      </c>
      <c r="AM200">
        <v>4</v>
      </c>
      <c r="AN200">
        <v>0</v>
      </c>
      <c r="AO200">
        <v>1</v>
      </c>
      <c r="AP200">
        <v>1</v>
      </c>
      <c r="AQ200">
        <v>0</v>
      </c>
      <c r="AR200">
        <v>0</v>
      </c>
      <c r="AS200" t="s">
        <v>3</v>
      </c>
      <c r="AT200">
        <v>3.0000000000000001E-5</v>
      </c>
      <c r="AU200" t="s">
        <v>18</v>
      </c>
      <c r="AV200">
        <v>0</v>
      </c>
      <c r="AW200">
        <v>2</v>
      </c>
      <c r="AX200">
        <v>60095113</v>
      </c>
      <c r="AY200">
        <v>1</v>
      </c>
      <c r="AZ200">
        <v>0</v>
      </c>
      <c r="BA200">
        <v>200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X200">
        <f>ROUND(Y200*Source!I41,9)</f>
        <v>0</v>
      </c>
      <c r="CY200">
        <f t="shared" si="153"/>
        <v>151569.78</v>
      </c>
      <c r="CZ200">
        <f t="shared" si="154"/>
        <v>15854.58</v>
      </c>
      <c r="DA200">
        <f t="shared" si="155"/>
        <v>9.56</v>
      </c>
      <c r="DB200">
        <f t="shared" si="156"/>
        <v>0</v>
      </c>
      <c r="DC200">
        <f t="shared" si="157"/>
        <v>0</v>
      </c>
      <c r="DD200" t="s">
        <v>3</v>
      </c>
      <c r="DE200" t="s">
        <v>3</v>
      </c>
      <c r="DF200">
        <f t="shared" si="158"/>
        <v>0</v>
      </c>
      <c r="DG200">
        <f t="shared" si="159"/>
        <v>0</v>
      </c>
      <c r="DH200">
        <f t="shared" si="160"/>
        <v>0</v>
      </c>
      <c r="DI200">
        <f t="shared" si="146"/>
        <v>0</v>
      </c>
      <c r="DJ200">
        <f t="shared" si="161"/>
        <v>0</v>
      </c>
      <c r="DK200">
        <v>0</v>
      </c>
      <c r="DL200" t="s">
        <v>3</v>
      </c>
      <c r="DM200">
        <v>0</v>
      </c>
      <c r="DN200" t="s">
        <v>3</v>
      </c>
      <c r="DO200">
        <v>0</v>
      </c>
    </row>
    <row r="201" spans="1:119" x14ac:dyDescent="0.2">
      <c r="A201">
        <f>ROW(Source!A41)</f>
        <v>41</v>
      </c>
      <c r="B201">
        <v>60075934</v>
      </c>
      <c r="C201">
        <v>60094961</v>
      </c>
      <c r="D201">
        <v>48172758</v>
      </c>
      <c r="E201">
        <v>1</v>
      </c>
      <c r="F201">
        <v>1</v>
      </c>
      <c r="G201">
        <v>1</v>
      </c>
      <c r="H201">
        <v>3</v>
      </c>
      <c r="I201" t="s">
        <v>769</v>
      </c>
      <c r="J201" t="s">
        <v>770</v>
      </c>
      <c r="K201" t="s">
        <v>771</v>
      </c>
      <c r="L201">
        <v>1348</v>
      </c>
      <c r="N201">
        <v>1009</v>
      </c>
      <c r="O201" t="s">
        <v>15</v>
      </c>
      <c r="P201" t="s">
        <v>15</v>
      </c>
      <c r="Q201">
        <v>1000</v>
      </c>
      <c r="W201">
        <v>0</v>
      </c>
      <c r="X201">
        <v>628974256</v>
      </c>
      <c r="Y201">
        <f t="shared" si="152"/>
        <v>0</v>
      </c>
      <c r="AA201">
        <v>73338.78</v>
      </c>
      <c r="AB201">
        <v>0</v>
      </c>
      <c r="AC201">
        <v>0</v>
      </c>
      <c r="AD201">
        <v>0</v>
      </c>
      <c r="AE201">
        <v>7671.42</v>
      </c>
      <c r="AF201">
        <v>0</v>
      </c>
      <c r="AG201">
        <v>0</v>
      </c>
      <c r="AH201">
        <v>0</v>
      </c>
      <c r="AI201">
        <v>9.56</v>
      </c>
      <c r="AJ201">
        <v>1</v>
      </c>
      <c r="AK201">
        <v>1</v>
      </c>
      <c r="AL201">
        <v>1</v>
      </c>
      <c r="AM201">
        <v>4</v>
      </c>
      <c r="AN201">
        <v>0</v>
      </c>
      <c r="AO201">
        <v>1</v>
      </c>
      <c r="AP201">
        <v>1</v>
      </c>
      <c r="AQ201">
        <v>0</v>
      </c>
      <c r="AR201">
        <v>0</v>
      </c>
      <c r="AS201" t="s">
        <v>3</v>
      </c>
      <c r="AT201">
        <v>1.0000000000000001E-5</v>
      </c>
      <c r="AU201" t="s">
        <v>18</v>
      </c>
      <c r="AV201">
        <v>0</v>
      </c>
      <c r="AW201">
        <v>2</v>
      </c>
      <c r="AX201">
        <v>60095114</v>
      </c>
      <c r="AY201">
        <v>1</v>
      </c>
      <c r="AZ201">
        <v>0</v>
      </c>
      <c r="BA201">
        <v>201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X201">
        <f>ROUND(Y201*Source!I41,9)</f>
        <v>0</v>
      </c>
      <c r="CY201">
        <f t="shared" si="153"/>
        <v>73338.78</v>
      </c>
      <c r="CZ201">
        <f t="shared" si="154"/>
        <v>7671.42</v>
      </c>
      <c r="DA201">
        <f t="shared" si="155"/>
        <v>9.56</v>
      </c>
      <c r="DB201">
        <f t="shared" si="156"/>
        <v>0</v>
      </c>
      <c r="DC201">
        <f t="shared" si="157"/>
        <v>0</v>
      </c>
      <c r="DD201" t="s">
        <v>3</v>
      </c>
      <c r="DE201" t="s">
        <v>3</v>
      </c>
      <c r="DF201">
        <f t="shared" si="158"/>
        <v>0</v>
      </c>
      <c r="DG201">
        <f t="shared" si="159"/>
        <v>0</v>
      </c>
      <c r="DH201">
        <f t="shared" si="160"/>
        <v>0</v>
      </c>
      <c r="DI201">
        <f t="shared" si="146"/>
        <v>0</v>
      </c>
      <c r="DJ201">
        <f t="shared" si="161"/>
        <v>0</v>
      </c>
      <c r="DK201">
        <v>0</v>
      </c>
      <c r="DL201" t="s">
        <v>3</v>
      </c>
      <c r="DM201">
        <v>0</v>
      </c>
      <c r="DN201" t="s">
        <v>3</v>
      </c>
      <c r="DO201">
        <v>0</v>
      </c>
    </row>
    <row r="202" spans="1:119" x14ac:dyDescent="0.2">
      <c r="A202">
        <f>ROW(Source!A41)</f>
        <v>41</v>
      </c>
      <c r="B202">
        <v>60075934</v>
      </c>
      <c r="C202">
        <v>60094961</v>
      </c>
      <c r="D202">
        <v>48173726</v>
      </c>
      <c r="E202">
        <v>1</v>
      </c>
      <c r="F202">
        <v>1</v>
      </c>
      <c r="G202">
        <v>1</v>
      </c>
      <c r="H202">
        <v>3</v>
      </c>
      <c r="I202" t="s">
        <v>772</v>
      </c>
      <c r="J202" t="s">
        <v>773</v>
      </c>
      <c r="K202" t="s">
        <v>774</v>
      </c>
      <c r="L202">
        <v>1348</v>
      </c>
      <c r="N202">
        <v>1009</v>
      </c>
      <c r="O202" t="s">
        <v>15</v>
      </c>
      <c r="P202" t="s">
        <v>15</v>
      </c>
      <c r="Q202">
        <v>1000</v>
      </c>
      <c r="W202">
        <v>0</v>
      </c>
      <c r="X202">
        <v>-1850711024</v>
      </c>
      <c r="Y202">
        <f t="shared" si="152"/>
        <v>0</v>
      </c>
      <c r="AA202">
        <v>293766.28000000003</v>
      </c>
      <c r="AB202">
        <v>0</v>
      </c>
      <c r="AC202">
        <v>0</v>
      </c>
      <c r="AD202">
        <v>0</v>
      </c>
      <c r="AE202">
        <v>30728.69</v>
      </c>
      <c r="AF202">
        <v>0</v>
      </c>
      <c r="AG202">
        <v>0</v>
      </c>
      <c r="AH202">
        <v>0</v>
      </c>
      <c r="AI202">
        <v>9.56</v>
      </c>
      <c r="AJ202">
        <v>1</v>
      </c>
      <c r="AK202">
        <v>1</v>
      </c>
      <c r="AL202">
        <v>1</v>
      </c>
      <c r="AM202">
        <v>4</v>
      </c>
      <c r="AN202">
        <v>0</v>
      </c>
      <c r="AO202">
        <v>1</v>
      </c>
      <c r="AP202">
        <v>1</v>
      </c>
      <c r="AQ202">
        <v>0</v>
      </c>
      <c r="AR202">
        <v>0</v>
      </c>
      <c r="AS202" t="s">
        <v>3</v>
      </c>
      <c r="AT202">
        <v>1E-4</v>
      </c>
      <c r="AU202" t="s">
        <v>18</v>
      </c>
      <c r="AV202">
        <v>0</v>
      </c>
      <c r="AW202">
        <v>2</v>
      </c>
      <c r="AX202">
        <v>60095115</v>
      </c>
      <c r="AY202">
        <v>1</v>
      </c>
      <c r="AZ202">
        <v>0</v>
      </c>
      <c r="BA202">
        <v>202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X202">
        <f>ROUND(Y202*Source!I41,9)</f>
        <v>0</v>
      </c>
      <c r="CY202">
        <f t="shared" si="153"/>
        <v>293766.28000000003</v>
      </c>
      <c r="CZ202">
        <f t="shared" si="154"/>
        <v>30728.69</v>
      </c>
      <c r="DA202">
        <f t="shared" si="155"/>
        <v>9.56</v>
      </c>
      <c r="DB202">
        <f t="shared" si="156"/>
        <v>0</v>
      </c>
      <c r="DC202">
        <f t="shared" si="157"/>
        <v>0</v>
      </c>
      <c r="DD202" t="s">
        <v>3</v>
      </c>
      <c r="DE202" t="s">
        <v>3</v>
      </c>
      <c r="DF202">
        <f t="shared" si="158"/>
        <v>0</v>
      </c>
      <c r="DG202">
        <f t="shared" si="159"/>
        <v>0</v>
      </c>
      <c r="DH202">
        <f t="shared" si="160"/>
        <v>0</v>
      </c>
      <c r="DI202">
        <f t="shared" si="146"/>
        <v>0</v>
      </c>
      <c r="DJ202">
        <f t="shared" si="161"/>
        <v>0</v>
      </c>
      <c r="DK202">
        <v>0</v>
      </c>
      <c r="DL202" t="s">
        <v>3</v>
      </c>
      <c r="DM202">
        <v>0</v>
      </c>
      <c r="DN202" t="s">
        <v>3</v>
      </c>
      <c r="DO202">
        <v>0</v>
      </c>
    </row>
    <row r="203" spans="1:119" x14ac:dyDescent="0.2">
      <c r="A203">
        <f>ROW(Source!A41)</f>
        <v>41</v>
      </c>
      <c r="B203">
        <v>60075934</v>
      </c>
      <c r="C203">
        <v>60094961</v>
      </c>
      <c r="D203">
        <v>48187448</v>
      </c>
      <c r="E203">
        <v>1</v>
      </c>
      <c r="F203">
        <v>1</v>
      </c>
      <c r="G203">
        <v>1</v>
      </c>
      <c r="H203">
        <v>3</v>
      </c>
      <c r="I203" t="s">
        <v>775</v>
      </c>
      <c r="J203" t="s">
        <v>776</v>
      </c>
      <c r="K203" t="s">
        <v>777</v>
      </c>
      <c r="L203">
        <v>1348</v>
      </c>
      <c r="N203">
        <v>1009</v>
      </c>
      <c r="O203" t="s">
        <v>15</v>
      </c>
      <c r="P203" t="s">
        <v>15</v>
      </c>
      <c r="Q203">
        <v>1000</v>
      </c>
      <c r="W203">
        <v>0</v>
      </c>
      <c r="X203">
        <v>192534767</v>
      </c>
      <c r="Y203">
        <f t="shared" si="152"/>
        <v>0</v>
      </c>
      <c r="AA203">
        <v>76878.17</v>
      </c>
      <c r="AB203">
        <v>0</v>
      </c>
      <c r="AC203">
        <v>0</v>
      </c>
      <c r="AD203">
        <v>0</v>
      </c>
      <c r="AE203">
        <v>8041.65</v>
      </c>
      <c r="AF203">
        <v>0</v>
      </c>
      <c r="AG203">
        <v>0</v>
      </c>
      <c r="AH203">
        <v>0</v>
      </c>
      <c r="AI203">
        <v>9.56</v>
      </c>
      <c r="AJ203">
        <v>1</v>
      </c>
      <c r="AK203">
        <v>1</v>
      </c>
      <c r="AL203">
        <v>1</v>
      </c>
      <c r="AM203">
        <v>4</v>
      </c>
      <c r="AN203">
        <v>0</v>
      </c>
      <c r="AO203">
        <v>1</v>
      </c>
      <c r="AP203">
        <v>1</v>
      </c>
      <c r="AQ203">
        <v>0</v>
      </c>
      <c r="AR203">
        <v>0</v>
      </c>
      <c r="AS203" t="s">
        <v>3</v>
      </c>
      <c r="AT203">
        <v>5.3999999999999999E-2</v>
      </c>
      <c r="AU203" t="s">
        <v>18</v>
      </c>
      <c r="AV203">
        <v>0</v>
      </c>
      <c r="AW203">
        <v>2</v>
      </c>
      <c r="AX203">
        <v>60095116</v>
      </c>
      <c r="AY203">
        <v>1</v>
      </c>
      <c r="AZ203">
        <v>0</v>
      </c>
      <c r="BA203">
        <v>203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X203">
        <f>ROUND(Y203*Source!I41,9)</f>
        <v>0</v>
      </c>
      <c r="CY203">
        <f t="shared" si="153"/>
        <v>76878.17</v>
      </c>
      <c r="CZ203">
        <f t="shared" si="154"/>
        <v>8041.65</v>
      </c>
      <c r="DA203">
        <f t="shared" si="155"/>
        <v>9.56</v>
      </c>
      <c r="DB203">
        <f t="shared" si="156"/>
        <v>0</v>
      </c>
      <c r="DC203">
        <f t="shared" si="157"/>
        <v>0</v>
      </c>
      <c r="DD203" t="s">
        <v>3</v>
      </c>
      <c r="DE203" t="s">
        <v>3</v>
      </c>
      <c r="DF203">
        <f t="shared" si="158"/>
        <v>0</v>
      </c>
      <c r="DG203">
        <f t="shared" si="159"/>
        <v>0</v>
      </c>
      <c r="DH203">
        <f t="shared" si="160"/>
        <v>0</v>
      </c>
      <c r="DI203">
        <f t="shared" si="146"/>
        <v>0</v>
      </c>
      <c r="DJ203">
        <f t="shared" si="161"/>
        <v>0</v>
      </c>
      <c r="DK203">
        <v>0</v>
      </c>
      <c r="DL203" t="s">
        <v>3</v>
      </c>
      <c r="DM203">
        <v>0</v>
      </c>
      <c r="DN203" t="s">
        <v>3</v>
      </c>
      <c r="DO203">
        <v>0</v>
      </c>
    </row>
    <row r="204" spans="1:119" x14ac:dyDescent="0.2">
      <c r="A204">
        <f>ROW(Source!A41)</f>
        <v>41</v>
      </c>
      <c r="B204">
        <v>60075934</v>
      </c>
      <c r="C204">
        <v>60094961</v>
      </c>
      <c r="D204">
        <v>48165719</v>
      </c>
      <c r="E204">
        <v>21</v>
      </c>
      <c r="F204">
        <v>1</v>
      </c>
      <c r="G204">
        <v>1</v>
      </c>
      <c r="H204">
        <v>3</v>
      </c>
      <c r="I204" t="s">
        <v>778</v>
      </c>
      <c r="J204" t="s">
        <v>3</v>
      </c>
      <c r="K204" t="s">
        <v>779</v>
      </c>
      <c r="L204">
        <v>1348</v>
      </c>
      <c r="N204">
        <v>1009</v>
      </c>
      <c r="O204" t="s">
        <v>15</v>
      </c>
      <c r="P204" t="s">
        <v>15</v>
      </c>
      <c r="Q204">
        <v>1000</v>
      </c>
      <c r="W204">
        <v>0</v>
      </c>
      <c r="X204">
        <v>748648226</v>
      </c>
      <c r="Y204">
        <f t="shared" si="152"/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9.56</v>
      </c>
      <c r="AJ204">
        <v>1</v>
      </c>
      <c r="AK204">
        <v>1</v>
      </c>
      <c r="AL204">
        <v>1</v>
      </c>
      <c r="AM204">
        <v>4</v>
      </c>
      <c r="AN204">
        <v>0</v>
      </c>
      <c r="AO204">
        <v>0</v>
      </c>
      <c r="AP204">
        <v>1</v>
      </c>
      <c r="AQ204">
        <v>0</v>
      </c>
      <c r="AR204">
        <v>0</v>
      </c>
      <c r="AS204" t="s">
        <v>3</v>
      </c>
      <c r="AT204">
        <v>1</v>
      </c>
      <c r="AU204" t="s">
        <v>18</v>
      </c>
      <c r="AV204">
        <v>0</v>
      </c>
      <c r="AW204">
        <v>2</v>
      </c>
      <c r="AX204">
        <v>60095117</v>
      </c>
      <c r="AY204">
        <v>1</v>
      </c>
      <c r="AZ204">
        <v>0</v>
      </c>
      <c r="BA204">
        <v>204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X204">
        <f>ROUND(Y204*Source!I41,9)</f>
        <v>0</v>
      </c>
      <c r="CY204">
        <f t="shared" si="153"/>
        <v>0</v>
      </c>
      <c r="CZ204">
        <f t="shared" si="154"/>
        <v>0</v>
      </c>
      <c r="DA204">
        <f t="shared" si="155"/>
        <v>9.56</v>
      </c>
      <c r="DB204">
        <f t="shared" si="156"/>
        <v>0</v>
      </c>
      <c r="DC204">
        <f t="shared" si="157"/>
        <v>0</v>
      </c>
      <c r="DD204" t="s">
        <v>3</v>
      </c>
      <c r="DE204" t="s">
        <v>3</v>
      </c>
      <c r="DF204">
        <f t="shared" si="158"/>
        <v>0</v>
      </c>
      <c r="DG204">
        <f t="shared" si="159"/>
        <v>0</v>
      </c>
      <c r="DH204">
        <f t="shared" si="160"/>
        <v>0</v>
      </c>
      <c r="DI204">
        <f t="shared" si="146"/>
        <v>0</v>
      </c>
      <c r="DJ204">
        <f t="shared" si="161"/>
        <v>0</v>
      </c>
      <c r="DK204">
        <v>0</v>
      </c>
      <c r="DL204" t="s">
        <v>3</v>
      </c>
      <c r="DM204">
        <v>0</v>
      </c>
      <c r="DN204" t="s">
        <v>3</v>
      </c>
      <c r="DO204">
        <v>0</v>
      </c>
    </row>
    <row r="205" spans="1:119" x14ac:dyDescent="0.2">
      <c r="A205">
        <f>ROW(Source!A41)</f>
        <v>41</v>
      </c>
      <c r="B205">
        <v>60075934</v>
      </c>
      <c r="C205">
        <v>60094961</v>
      </c>
      <c r="D205">
        <v>48189470</v>
      </c>
      <c r="E205">
        <v>1</v>
      </c>
      <c r="F205">
        <v>1</v>
      </c>
      <c r="G205">
        <v>1</v>
      </c>
      <c r="H205">
        <v>3</v>
      </c>
      <c r="I205" t="s">
        <v>780</v>
      </c>
      <c r="J205" t="s">
        <v>781</v>
      </c>
      <c r="K205" t="s">
        <v>782</v>
      </c>
      <c r="L205">
        <v>1302</v>
      </c>
      <c r="N205">
        <v>1003</v>
      </c>
      <c r="O205" t="s">
        <v>783</v>
      </c>
      <c r="P205" t="s">
        <v>783</v>
      </c>
      <c r="Q205">
        <v>10</v>
      </c>
      <c r="W205">
        <v>0</v>
      </c>
      <c r="X205">
        <v>4483628</v>
      </c>
      <c r="Y205">
        <f t="shared" si="152"/>
        <v>0</v>
      </c>
      <c r="AA205">
        <v>616.33000000000004</v>
      </c>
      <c r="AB205">
        <v>0</v>
      </c>
      <c r="AC205">
        <v>0</v>
      </c>
      <c r="AD205">
        <v>0</v>
      </c>
      <c r="AE205">
        <v>64.47</v>
      </c>
      <c r="AF205">
        <v>0</v>
      </c>
      <c r="AG205">
        <v>0</v>
      </c>
      <c r="AH205">
        <v>0</v>
      </c>
      <c r="AI205">
        <v>9.56</v>
      </c>
      <c r="AJ205">
        <v>1</v>
      </c>
      <c r="AK205">
        <v>1</v>
      </c>
      <c r="AL205">
        <v>1</v>
      </c>
      <c r="AM205">
        <v>4</v>
      </c>
      <c r="AN205">
        <v>0</v>
      </c>
      <c r="AO205">
        <v>1</v>
      </c>
      <c r="AP205">
        <v>1</v>
      </c>
      <c r="AQ205">
        <v>0</v>
      </c>
      <c r="AR205">
        <v>0</v>
      </c>
      <c r="AS205" t="s">
        <v>3</v>
      </c>
      <c r="AT205">
        <v>1.8700000000000001E-2</v>
      </c>
      <c r="AU205" t="s">
        <v>18</v>
      </c>
      <c r="AV205">
        <v>0</v>
      </c>
      <c r="AW205">
        <v>2</v>
      </c>
      <c r="AX205">
        <v>60095118</v>
      </c>
      <c r="AY205">
        <v>1</v>
      </c>
      <c r="AZ205">
        <v>0</v>
      </c>
      <c r="BA205">
        <v>205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X205">
        <f>ROUND(Y205*Source!I41,9)</f>
        <v>0</v>
      </c>
      <c r="CY205">
        <f t="shared" si="153"/>
        <v>616.33000000000004</v>
      </c>
      <c r="CZ205">
        <f t="shared" si="154"/>
        <v>64.47</v>
      </c>
      <c r="DA205">
        <f t="shared" si="155"/>
        <v>9.56</v>
      </c>
      <c r="DB205">
        <f t="shared" si="156"/>
        <v>0</v>
      </c>
      <c r="DC205">
        <f t="shared" si="157"/>
        <v>0</v>
      </c>
      <c r="DD205" t="s">
        <v>3</v>
      </c>
      <c r="DE205" t="s">
        <v>3</v>
      </c>
      <c r="DF205">
        <f t="shared" si="158"/>
        <v>0</v>
      </c>
      <c r="DG205">
        <f t="shared" si="159"/>
        <v>0</v>
      </c>
      <c r="DH205">
        <f t="shared" si="160"/>
        <v>0</v>
      </c>
      <c r="DI205">
        <f t="shared" si="146"/>
        <v>0</v>
      </c>
      <c r="DJ205">
        <f t="shared" si="161"/>
        <v>0</v>
      </c>
      <c r="DK205">
        <v>0</v>
      </c>
      <c r="DL205" t="s">
        <v>3</v>
      </c>
      <c r="DM205">
        <v>0</v>
      </c>
      <c r="DN205" t="s">
        <v>3</v>
      </c>
      <c r="DO205">
        <v>0</v>
      </c>
    </row>
    <row r="206" spans="1:119" x14ac:dyDescent="0.2">
      <c r="A206">
        <f>ROW(Source!A41)</f>
        <v>41</v>
      </c>
      <c r="B206">
        <v>60075934</v>
      </c>
      <c r="C206">
        <v>60094961</v>
      </c>
      <c r="D206">
        <v>48189825</v>
      </c>
      <c r="E206">
        <v>1</v>
      </c>
      <c r="F206">
        <v>1</v>
      </c>
      <c r="G206">
        <v>1</v>
      </c>
      <c r="H206">
        <v>3</v>
      </c>
      <c r="I206" t="s">
        <v>784</v>
      </c>
      <c r="J206" t="s">
        <v>785</v>
      </c>
      <c r="K206" t="s">
        <v>786</v>
      </c>
      <c r="L206">
        <v>1348</v>
      </c>
      <c r="N206">
        <v>1009</v>
      </c>
      <c r="O206" t="s">
        <v>15</v>
      </c>
      <c r="P206" t="s">
        <v>15</v>
      </c>
      <c r="Q206">
        <v>1000</v>
      </c>
      <c r="W206">
        <v>0</v>
      </c>
      <c r="X206">
        <v>-936363311</v>
      </c>
      <c r="Y206">
        <f t="shared" si="152"/>
        <v>0</v>
      </c>
      <c r="AA206">
        <v>45420.71</v>
      </c>
      <c r="AB206">
        <v>0</v>
      </c>
      <c r="AC206">
        <v>0</v>
      </c>
      <c r="AD206">
        <v>0</v>
      </c>
      <c r="AE206">
        <v>4751.12</v>
      </c>
      <c r="AF206">
        <v>0</v>
      </c>
      <c r="AG206">
        <v>0</v>
      </c>
      <c r="AH206">
        <v>0</v>
      </c>
      <c r="AI206">
        <v>9.56</v>
      </c>
      <c r="AJ206">
        <v>1</v>
      </c>
      <c r="AK206">
        <v>1</v>
      </c>
      <c r="AL206">
        <v>1</v>
      </c>
      <c r="AM206">
        <v>4</v>
      </c>
      <c r="AN206">
        <v>0</v>
      </c>
      <c r="AO206">
        <v>1</v>
      </c>
      <c r="AP206">
        <v>1</v>
      </c>
      <c r="AQ206">
        <v>0</v>
      </c>
      <c r="AR206">
        <v>0</v>
      </c>
      <c r="AS206" t="s">
        <v>3</v>
      </c>
      <c r="AT206">
        <v>3.0000000000000001E-5</v>
      </c>
      <c r="AU206" t="s">
        <v>18</v>
      </c>
      <c r="AV206">
        <v>0</v>
      </c>
      <c r="AW206">
        <v>2</v>
      </c>
      <c r="AX206">
        <v>60095119</v>
      </c>
      <c r="AY206">
        <v>1</v>
      </c>
      <c r="AZ206">
        <v>0</v>
      </c>
      <c r="BA206">
        <v>206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X206">
        <f>ROUND(Y206*Source!I41,9)</f>
        <v>0</v>
      </c>
      <c r="CY206">
        <f t="shared" si="153"/>
        <v>45420.71</v>
      </c>
      <c r="CZ206">
        <f t="shared" si="154"/>
        <v>4751.12</v>
      </c>
      <c r="DA206">
        <f t="shared" si="155"/>
        <v>9.56</v>
      </c>
      <c r="DB206">
        <f t="shared" si="156"/>
        <v>0</v>
      </c>
      <c r="DC206">
        <f t="shared" si="157"/>
        <v>0</v>
      </c>
      <c r="DD206" t="s">
        <v>3</v>
      </c>
      <c r="DE206" t="s">
        <v>3</v>
      </c>
      <c r="DF206">
        <f t="shared" si="158"/>
        <v>0</v>
      </c>
      <c r="DG206">
        <f t="shared" si="159"/>
        <v>0</v>
      </c>
      <c r="DH206">
        <f t="shared" si="160"/>
        <v>0</v>
      </c>
      <c r="DI206">
        <f t="shared" si="146"/>
        <v>0</v>
      </c>
      <c r="DJ206">
        <f t="shared" si="161"/>
        <v>0</v>
      </c>
      <c r="DK206">
        <v>0</v>
      </c>
      <c r="DL206" t="s">
        <v>3</v>
      </c>
      <c r="DM206">
        <v>0</v>
      </c>
      <c r="DN206" t="s">
        <v>3</v>
      </c>
      <c r="DO206">
        <v>0</v>
      </c>
    </row>
    <row r="207" spans="1:119" x14ac:dyDescent="0.2">
      <c r="A207">
        <f>ROW(Source!A41)</f>
        <v>41</v>
      </c>
      <c r="B207">
        <v>60075934</v>
      </c>
      <c r="C207">
        <v>60094961</v>
      </c>
      <c r="D207">
        <v>48190549</v>
      </c>
      <c r="E207">
        <v>1</v>
      </c>
      <c r="F207">
        <v>1</v>
      </c>
      <c r="G207">
        <v>1</v>
      </c>
      <c r="H207">
        <v>3</v>
      </c>
      <c r="I207" t="s">
        <v>787</v>
      </c>
      <c r="J207" t="s">
        <v>788</v>
      </c>
      <c r="K207" t="s">
        <v>789</v>
      </c>
      <c r="L207">
        <v>1348</v>
      </c>
      <c r="N207">
        <v>1009</v>
      </c>
      <c r="O207" t="s">
        <v>15</v>
      </c>
      <c r="P207" t="s">
        <v>15</v>
      </c>
      <c r="Q207">
        <v>1000</v>
      </c>
      <c r="W207">
        <v>0</v>
      </c>
      <c r="X207">
        <v>1261042718</v>
      </c>
      <c r="Y207">
        <f t="shared" si="152"/>
        <v>0</v>
      </c>
      <c r="AA207">
        <v>59717.11</v>
      </c>
      <c r="AB207">
        <v>0</v>
      </c>
      <c r="AC207">
        <v>0</v>
      </c>
      <c r="AD207">
        <v>0</v>
      </c>
      <c r="AE207">
        <v>6246.56</v>
      </c>
      <c r="AF207">
        <v>0</v>
      </c>
      <c r="AG207">
        <v>0</v>
      </c>
      <c r="AH207">
        <v>0</v>
      </c>
      <c r="AI207">
        <v>9.56</v>
      </c>
      <c r="AJ207">
        <v>1</v>
      </c>
      <c r="AK207">
        <v>1</v>
      </c>
      <c r="AL207">
        <v>1</v>
      </c>
      <c r="AM207">
        <v>4</v>
      </c>
      <c r="AN207">
        <v>0</v>
      </c>
      <c r="AO207">
        <v>1</v>
      </c>
      <c r="AP207">
        <v>1</v>
      </c>
      <c r="AQ207">
        <v>0</v>
      </c>
      <c r="AR207">
        <v>0</v>
      </c>
      <c r="AS207" t="s">
        <v>3</v>
      </c>
      <c r="AT207">
        <v>1.9400000000000001E-3</v>
      </c>
      <c r="AU207" t="s">
        <v>18</v>
      </c>
      <c r="AV207">
        <v>0</v>
      </c>
      <c r="AW207">
        <v>2</v>
      </c>
      <c r="AX207">
        <v>60095120</v>
      </c>
      <c r="AY207">
        <v>1</v>
      </c>
      <c r="AZ207">
        <v>0</v>
      </c>
      <c r="BA207">
        <v>207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X207">
        <f>ROUND(Y207*Source!I41,9)</f>
        <v>0</v>
      </c>
      <c r="CY207">
        <f t="shared" si="153"/>
        <v>59717.11</v>
      </c>
      <c r="CZ207">
        <f t="shared" si="154"/>
        <v>6246.56</v>
      </c>
      <c r="DA207">
        <f t="shared" si="155"/>
        <v>9.56</v>
      </c>
      <c r="DB207">
        <f t="shared" si="156"/>
        <v>0</v>
      </c>
      <c r="DC207">
        <f t="shared" si="157"/>
        <v>0</v>
      </c>
      <c r="DD207" t="s">
        <v>3</v>
      </c>
      <c r="DE207" t="s">
        <v>3</v>
      </c>
      <c r="DF207">
        <f t="shared" si="158"/>
        <v>0</v>
      </c>
      <c r="DG207">
        <f t="shared" si="159"/>
        <v>0</v>
      </c>
      <c r="DH207">
        <f t="shared" si="160"/>
        <v>0</v>
      </c>
      <c r="DI207">
        <f t="shared" si="146"/>
        <v>0</v>
      </c>
      <c r="DJ207">
        <f t="shared" si="161"/>
        <v>0</v>
      </c>
      <c r="DK207">
        <v>0</v>
      </c>
      <c r="DL207" t="s">
        <v>3</v>
      </c>
      <c r="DM207">
        <v>0</v>
      </c>
      <c r="DN207" t="s">
        <v>3</v>
      </c>
      <c r="DO207">
        <v>0</v>
      </c>
    </row>
    <row r="208" spans="1:119" x14ac:dyDescent="0.2">
      <c r="A208">
        <f>ROW(Source!A41)</f>
        <v>41</v>
      </c>
      <c r="B208">
        <v>60075934</v>
      </c>
      <c r="C208">
        <v>60094961</v>
      </c>
      <c r="D208">
        <v>48194381</v>
      </c>
      <c r="E208">
        <v>1</v>
      </c>
      <c r="F208">
        <v>1</v>
      </c>
      <c r="G208">
        <v>1</v>
      </c>
      <c r="H208">
        <v>3</v>
      </c>
      <c r="I208" t="s">
        <v>790</v>
      </c>
      <c r="J208" t="s">
        <v>791</v>
      </c>
      <c r="K208" t="s">
        <v>792</v>
      </c>
      <c r="L208">
        <v>1339</v>
      </c>
      <c r="N208">
        <v>1007</v>
      </c>
      <c r="O208" t="s">
        <v>91</v>
      </c>
      <c r="P208" t="s">
        <v>91</v>
      </c>
      <c r="Q208">
        <v>1</v>
      </c>
      <c r="W208">
        <v>0</v>
      </c>
      <c r="X208">
        <v>-128313133</v>
      </c>
      <c r="Y208">
        <f t="shared" si="152"/>
        <v>0</v>
      </c>
      <c r="AA208">
        <v>17141.560000000001</v>
      </c>
      <c r="AB208">
        <v>0</v>
      </c>
      <c r="AC208">
        <v>0</v>
      </c>
      <c r="AD208">
        <v>0</v>
      </c>
      <c r="AE208">
        <v>1793.05</v>
      </c>
      <c r="AF208">
        <v>0</v>
      </c>
      <c r="AG208">
        <v>0</v>
      </c>
      <c r="AH208">
        <v>0</v>
      </c>
      <c r="AI208">
        <v>9.56</v>
      </c>
      <c r="AJ208">
        <v>1</v>
      </c>
      <c r="AK208">
        <v>1</v>
      </c>
      <c r="AL208">
        <v>1</v>
      </c>
      <c r="AM208">
        <v>4</v>
      </c>
      <c r="AN208">
        <v>0</v>
      </c>
      <c r="AO208">
        <v>1</v>
      </c>
      <c r="AP208">
        <v>1</v>
      </c>
      <c r="AQ208">
        <v>0</v>
      </c>
      <c r="AR208">
        <v>0</v>
      </c>
      <c r="AS208" t="s">
        <v>3</v>
      </c>
      <c r="AT208">
        <v>6.9999999999999999E-4</v>
      </c>
      <c r="AU208" t="s">
        <v>18</v>
      </c>
      <c r="AV208">
        <v>0</v>
      </c>
      <c r="AW208">
        <v>2</v>
      </c>
      <c r="AX208">
        <v>60095121</v>
      </c>
      <c r="AY208">
        <v>1</v>
      </c>
      <c r="AZ208">
        <v>0</v>
      </c>
      <c r="BA208">
        <v>208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X208">
        <f>ROUND(Y208*Source!I41,9)</f>
        <v>0</v>
      </c>
      <c r="CY208">
        <f t="shared" si="153"/>
        <v>17141.560000000001</v>
      </c>
      <c r="CZ208">
        <f t="shared" si="154"/>
        <v>1793.05</v>
      </c>
      <c r="DA208">
        <f t="shared" si="155"/>
        <v>9.56</v>
      </c>
      <c r="DB208">
        <f t="shared" si="156"/>
        <v>0</v>
      </c>
      <c r="DC208">
        <f t="shared" si="157"/>
        <v>0</v>
      </c>
      <c r="DD208" t="s">
        <v>3</v>
      </c>
      <c r="DE208" t="s">
        <v>3</v>
      </c>
      <c r="DF208">
        <f t="shared" si="158"/>
        <v>0</v>
      </c>
      <c r="DG208">
        <f t="shared" si="159"/>
        <v>0</v>
      </c>
      <c r="DH208">
        <f t="shared" si="160"/>
        <v>0</v>
      </c>
      <c r="DI208">
        <f t="shared" si="146"/>
        <v>0</v>
      </c>
      <c r="DJ208">
        <f t="shared" si="161"/>
        <v>0</v>
      </c>
      <c r="DK208">
        <v>0</v>
      </c>
      <c r="DL208" t="s">
        <v>3</v>
      </c>
      <c r="DM208">
        <v>0</v>
      </c>
      <c r="DN208" t="s">
        <v>3</v>
      </c>
      <c r="DO208">
        <v>0</v>
      </c>
    </row>
    <row r="209" spans="1:119" x14ac:dyDescent="0.2">
      <c r="A209">
        <f>ROW(Source!A41)</f>
        <v>41</v>
      </c>
      <c r="B209">
        <v>60075934</v>
      </c>
      <c r="C209">
        <v>60094961</v>
      </c>
      <c r="D209">
        <v>48201639</v>
      </c>
      <c r="E209">
        <v>1</v>
      </c>
      <c r="F209">
        <v>1</v>
      </c>
      <c r="G209">
        <v>1</v>
      </c>
      <c r="H209">
        <v>3</v>
      </c>
      <c r="I209" t="s">
        <v>793</v>
      </c>
      <c r="J209" t="s">
        <v>794</v>
      </c>
      <c r="K209" t="s">
        <v>795</v>
      </c>
      <c r="L209">
        <v>1348</v>
      </c>
      <c r="N209">
        <v>1009</v>
      </c>
      <c r="O209" t="s">
        <v>15</v>
      </c>
      <c r="P209" t="s">
        <v>15</v>
      </c>
      <c r="Q209">
        <v>1000</v>
      </c>
      <c r="W209">
        <v>0</v>
      </c>
      <c r="X209">
        <v>1741082987</v>
      </c>
      <c r="Y209">
        <f t="shared" si="152"/>
        <v>0</v>
      </c>
      <c r="AA209">
        <v>120081.73</v>
      </c>
      <c r="AB209">
        <v>0</v>
      </c>
      <c r="AC209">
        <v>0</v>
      </c>
      <c r="AD209">
        <v>0</v>
      </c>
      <c r="AE209">
        <v>12560.85</v>
      </c>
      <c r="AF209">
        <v>0</v>
      </c>
      <c r="AG209">
        <v>0</v>
      </c>
      <c r="AH209">
        <v>0</v>
      </c>
      <c r="AI209">
        <v>9.56</v>
      </c>
      <c r="AJ209">
        <v>1</v>
      </c>
      <c r="AK209">
        <v>1</v>
      </c>
      <c r="AL209">
        <v>1</v>
      </c>
      <c r="AM209">
        <v>4</v>
      </c>
      <c r="AN209">
        <v>0</v>
      </c>
      <c r="AO209">
        <v>1</v>
      </c>
      <c r="AP209">
        <v>1</v>
      </c>
      <c r="AQ209">
        <v>0</v>
      </c>
      <c r="AR209">
        <v>0</v>
      </c>
      <c r="AS209" t="s">
        <v>3</v>
      </c>
      <c r="AT209">
        <v>3.1E-4</v>
      </c>
      <c r="AU209" t="s">
        <v>18</v>
      </c>
      <c r="AV209">
        <v>0</v>
      </c>
      <c r="AW209">
        <v>2</v>
      </c>
      <c r="AX209">
        <v>60095122</v>
      </c>
      <c r="AY209">
        <v>1</v>
      </c>
      <c r="AZ209">
        <v>0</v>
      </c>
      <c r="BA209">
        <v>209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X209">
        <f>ROUND(Y209*Source!I41,9)</f>
        <v>0</v>
      </c>
      <c r="CY209">
        <f t="shared" si="153"/>
        <v>120081.73</v>
      </c>
      <c r="CZ209">
        <f t="shared" si="154"/>
        <v>12560.85</v>
      </c>
      <c r="DA209">
        <f t="shared" si="155"/>
        <v>9.56</v>
      </c>
      <c r="DB209">
        <f t="shared" si="156"/>
        <v>0</v>
      </c>
      <c r="DC209">
        <f t="shared" si="157"/>
        <v>0</v>
      </c>
      <c r="DD209" t="s">
        <v>3</v>
      </c>
      <c r="DE209" t="s">
        <v>3</v>
      </c>
      <c r="DF209">
        <f t="shared" si="158"/>
        <v>0</v>
      </c>
      <c r="DG209">
        <f t="shared" si="159"/>
        <v>0</v>
      </c>
      <c r="DH209">
        <f t="shared" si="160"/>
        <v>0</v>
      </c>
      <c r="DI209">
        <f t="shared" si="146"/>
        <v>0</v>
      </c>
      <c r="DJ209">
        <f t="shared" si="161"/>
        <v>0</v>
      </c>
      <c r="DK209">
        <v>0</v>
      </c>
      <c r="DL209" t="s">
        <v>3</v>
      </c>
      <c r="DM209">
        <v>0</v>
      </c>
      <c r="DN209" t="s">
        <v>3</v>
      </c>
      <c r="DO209">
        <v>0</v>
      </c>
    </row>
    <row r="210" spans="1:119" x14ac:dyDescent="0.2">
      <c r="A210">
        <f>ROW(Source!A41)</f>
        <v>41</v>
      </c>
      <c r="B210">
        <v>60075934</v>
      </c>
      <c r="C210">
        <v>60094961</v>
      </c>
      <c r="D210">
        <v>48202807</v>
      </c>
      <c r="E210">
        <v>1</v>
      </c>
      <c r="F210">
        <v>1</v>
      </c>
      <c r="G210">
        <v>1</v>
      </c>
      <c r="H210">
        <v>3</v>
      </c>
      <c r="I210" t="s">
        <v>796</v>
      </c>
      <c r="J210" t="s">
        <v>797</v>
      </c>
      <c r="K210" t="s">
        <v>798</v>
      </c>
      <c r="L210">
        <v>1348</v>
      </c>
      <c r="N210">
        <v>1009</v>
      </c>
      <c r="O210" t="s">
        <v>15</v>
      </c>
      <c r="P210" t="s">
        <v>15</v>
      </c>
      <c r="Q210">
        <v>1000</v>
      </c>
      <c r="W210">
        <v>0</v>
      </c>
      <c r="X210">
        <v>-296986458</v>
      </c>
      <c r="Y210">
        <f t="shared" si="152"/>
        <v>0</v>
      </c>
      <c r="AA210">
        <v>106588.55</v>
      </c>
      <c r="AB210">
        <v>0</v>
      </c>
      <c r="AC210">
        <v>0</v>
      </c>
      <c r="AD210">
        <v>0</v>
      </c>
      <c r="AE210">
        <v>11149.43</v>
      </c>
      <c r="AF210">
        <v>0</v>
      </c>
      <c r="AG210">
        <v>0</v>
      </c>
      <c r="AH210">
        <v>0</v>
      </c>
      <c r="AI210">
        <v>9.56</v>
      </c>
      <c r="AJ210">
        <v>1</v>
      </c>
      <c r="AK210">
        <v>1</v>
      </c>
      <c r="AL210">
        <v>1</v>
      </c>
      <c r="AM210">
        <v>4</v>
      </c>
      <c r="AN210">
        <v>0</v>
      </c>
      <c r="AO210">
        <v>1</v>
      </c>
      <c r="AP210">
        <v>1</v>
      </c>
      <c r="AQ210">
        <v>0</v>
      </c>
      <c r="AR210">
        <v>0</v>
      </c>
      <c r="AS210" t="s">
        <v>3</v>
      </c>
      <c r="AT210">
        <v>5.9999999999999995E-4</v>
      </c>
      <c r="AU210" t="s">
        <v>18</v>
      </c>
      <c r="AV210">
        <v>0</v>
      </c>
      <c r="AW210">
        <v>2</v>
      </c>
      <c r="AX210">
        <v>60095123</v>
      </c>
      <c r="AY210">
        <v>1</v>
      </c>
      <c r="AZ210">
        <v>0</v>
      </c>
      <c r="BA210">
        <v>210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X210">
        <f>ROUND(Y210*Source!I41,9)</f>
        <v>0</v>
      </c>
      <c r="CY210">
        <f t="shared" si="153"/>
        <v>106588.55</v>
      </c>
      <c r="CZ210">
        <f t="shared" si="154"/>
        <v>11149.43</v>
      </c>
      <c r="DA210">
        <f t="shared" si="155"/>
        <v>9.56</v>
      </c>
      <c r="DB210">
        <f t="shared" si="156"/>
        <v>0</v>
      </c>
      <c r="DC210">
        <f t="shared" si="157"/>
        <v>0</v>
      </c>
      <c r="DD210" t="s">
        <v>3</v>
      </c>
      <c r="DE210" t="s">
        <v>3</v>
      </c>
      <c r="DF210">
        <f t="shared" si="158"/>
        <v>0</v>
      </c>
      <c r="DG210">
        <f t="shared" si="159"/>
        <v>0</v>
      </c>
      <c r="DH210">
        <f t="shared" si="160"/>
        <v>0</v>
      </c>
      <c r="DI210">
        <f t="shared" si="146"/>
        <v>0</v>
      </c>
      <c r="DJ210">
        <f t="shared" si="161"/>
        <v>0</v>
      </c>
      <c r="DK210">
        <v>0</v>
      </c>
      <c r="DL210" t="s">
        <v>3</v>
      </c>
      <c r="DM210">
        <v>0</v>
      </c>
      <c r="DN210" t="s">
        <v>3</v>
      </c>
      <c r="DO210">
        <v>0</v>
      </c>
    </row>
    <row r="211" spans="1:119" x14ac:dyDescent="0.2">
      <c r="A211">
        <f>ROW(Source!A42)</f>
        <v>42</v>
      </c>
      <c r="B211">
        <v>60075934</v>
      </c>
      <c r="C211">
        <v>60095021</v>
      </c>
      <c r="D211">
        <v>48164232</v>
      </c>
      <c r="E211">
        <v>1</v>
      </c>
      <c r="F211">
        <v>1</v>
      </c>
      <c r="G211">
        <v>1</v>
      </c>
      <c r="H211">
        <v>1</v>
      </c>
      <c r="I211" t="s">
        <v>849</v>
      </c>
      <c r="J211" t="s">
        <v>3</v>
      </c>
      <c r="K211" t="s">
        <v>850</v>
      </c>
      <c r="L211">
        <v>1191</v>
      </c>
      <c r="N211">
        <v>1013</v>
      </c>
      <c r="O211" t="s">
        <v>738</v>
      </c>
      <c r="P211" t="s">
        <v>738</v>
      </c>
      <c r="Q211">
        <v>1</v>
      </c>
      <c r="W211">
        <v>0</v>
      </c>
      <c r="X211">
        <v>-1308667438</v>
      </c>
      <c r="Y211">
        <f t="shared" ref="Y211:Y220" si="162">(((AT211*1.15)*1.15)*0.7)</f>
        <v>27.578092499999993</v>
      </c>
      <c r="AA211">
        <v>0</v>
      </c>
      <c r="AB211">
        <v>0</v>
      </c>
      <c r="AC211">
        <v>0</v>
      </c>
      <c r="AD211">
        <v>382.38</v>
      </c>
      <c r="AE211">
        <v>0</v>
      </c>
      <c r="AF211">
        <v>0</v>
      </c>
      <c r="AG211">
        <v>0</v>
      </c>
      <c r="AH211">
        <v>7.81</v>
      </c>
      <c r="AI211">
        <v>1</v>
      </c>
      <c r="AJ211">
        <v>1</v>
      </c>
      <c r="AK211">
        <v>1</v>
      </c>
      <c r="AL211">
        <v>48.96</v>
      </c>
      <c r="AM211">
        <v>4</v>
      </c>
      <c r="AN211">
        <v>0</v>
      </c>
      <c r="AO211">
        <v>1</v>
      </c>
      <c r="AP211">
        <v>1</v>
      </c>
      <c r="AQ211">
        <v>0</v>
      </c>
      <c r="AR211">
        <v>0</v>
      </c>
      <c r="AS211" t="s">
        <v>3</v>
      </c>
      <c r="AT211">
        <v>29.79</v>
      </c>
      <c r="AU211" t="s">
        <v>19</v>
      </c>
      <c r="AV211">
        <v>1</v>
      </c>
      <c r="AW211">
        <v>2</v>
      </c>
      <c r="AX211">
        <v>60095076</v>
      </c>
      <c r="AY211">
        <v>1</v>
      </c>
      <c r="AZ211">
        <v>0</v>
      </c>
      <c r="BA211">
        <v>211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X211">
        <f>ROUND(Y211*Source!I42,9)</f>
        <v>20.407788450000002</v>
      </c>
      <c r="CY211">
        <f>AD211</f>
        <v>382.38</v>
      </c>
      <c r="CZ211">
        <f>AH211</f>
        <v>7.81</v>
      </c>
      <c r="DA211">
        <f>AL211</f>
        <v>48.96</v>
      </c>
      <c r="DB211">
        <f>ROUND(((((ROUND(AT211*CZ211,2)*1.15)*1.15)*0.7)*1.1),2)</f>
        <v>236.92</v>
      </c>
      <c r="DC211">
        <f>ROUND((((ROUND(AT211*AG211,2)*1.15)*1.15)*0.7),2)</f>
        <v>0</v>
      </c>
      <c r="DD211" t="s">
        <v>739</v>
      </c>
      <c r="DE211" t="s">
        <v>3</v>
      </c>
      <c r="DF211">
        <f>ROUND((ROUND(AE211,2)*1.1)*CX211,2)</f>
        <v>0</v>
      </c>
      <c r="DG211">
        <f>ROUND((ROUND(AF211,2)*1.1)*CX211,2)</f>
        <v>0</v>
      </c>
      <c r="DH211">
        <f t="shared" si="160"/>
        <v>0</v>
      </c>
      <c r="DI211">
        <f>ROUND((ROUND(AH211*AL211,2)*1.1)*CX211,2)</f>
        <v>8583.8799999999992</v>
      </c>
      <c r="DJ211">
        <f>DI211</f>
        <v>8583.8799999999992</v>
      </c>
      <c r="DK211">
        <v>0</v>
      </c>
      <c r="DL211" t="s">
        <v>3</v>
      </c>
      <c r="DM211">
        <v>0</v>
      </c>
      <c r="DN211" t="s">
        <v>3</v>
      </c>
      <c r="DO211">
        <v>0</v>
      </c>
    </row>
    <row r="212" spans="1:119" x14ac:dyDescent="0.2">
      <c r="A212">
        <f>ROW(Source!A42)</f>
        <v>42</v>
      </c>
      <c r="B212">
        <v>60075934</v>
      </c>
      <c r="C212">
        <v>60095021</v>
      </c>
      <c r="D212">
        <v>48164207</v>
      </c>
      <c r="E212">
        <v>1</v>
      </c>
      <c r="F212">
        <v>1</v>
      </c>
      <c r="G212">
        <v>1</v>
      </c>
      <c r="H212">
        <v>1</v>
      </c>
      <c r="I212" t="s">
        <v>740</v>
      </c>
      <c r="J212" t="s">
        <v>3</v>
      </c>
      <c r="K212" t="s">
        <v>741</v>
      </c>
      <c r="L212">
        <v>1191</v>
      </c>
      <c r="N212">
        <v>1013</v>
      </c>
      <c r="O212" t="s">
        <v>738</v>
      </c>
      <c r="P212" t="s">
        <v>738</v>
      </c>
      <c r="Q212">
        <v>1</v>
      </c>
      <c r="W212">
        <v>0</v>
      </c>
      <c r="X212">
        <v>-383101862</v>
      </c>
      <c r="Y212">
        <f t="shared" si="162"/>
        <v>3.8048324999999994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1</v>
      </c>
      <c r="AJ212">
        <v>1</v>
      </c>
      <c r="AK212">
        <v>48.96</v>
      </c>
      <c r="AL212">
        <v>1</v>
      </c>
      <c r="AM212">
        <v>4</v>
      </c>
      <c r="AN212">
        <v>0</v>
      </c>
      <c r="AO212">
        <v>1</v>
      </c>
      <c r="AP212">
        <v>1</v>
      </c>
      <c r="AQ212">
        <v>0</v>
      </c>
      <c r="AR212">
        <v>0</v>
      </c>
      <c r="AS212" t="s">
        <v>3</v>
      </c>
      <c r="AT212">
        <v>4.1100000000000003</v>
      </c>
      <c r="AU212" t="s">
        <v>19</v>
      </c>
      <c r="AV212">
        <v>2</v>
      </c>
      <c r="AW212">
        <v>2</v>
      </c>
      <c r="AX212">
        <v>60095077</v>
      </c>
      <c r="AY212">
        <v>1</v>
      </c>
      <c r="AZ212">
        <v>0</v>
      </c>
      <c r="BA212">
        <v>212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X212">
        <f>ROUND(Y212*Source!I42,9)</f>
        <v>2.8155760500000002</v>
      </c>
      <c r="CY212">
        <f>AD212</f>
        <v>0</v>
      </c>
      <c r="CZ212">
        <f>AH212</f>
        <v>0</v>
      </c>
      <c r="DA212">
        <f>AL212</f>
        <v>1</v>
      </c>
      <c r="DB212">
        <f>ROUND(((((ROUND(AT212*CZ212,2)*1.15)*1.15)*0.7)*1.1),2)</f>
        <v>0</v>
      </c>
      <c r="DC212">
        <f>ROUND((((ROUND(AT212*AG212,2)*1.15)*1.15)*0.7),2)</f>
        <v>0</v>
      </c>
      <c r="DD212" t="s">
        <v>739</v>
      </c>
      <c r="DE212" t="s">
        <v>3</v>
      </c>
      <c r="DF212">
        <f>ROUND((ROUND(AE212,2)*1.1)*CX212,2)</f>
        <v>0</v>
      </c>
      <c r="DG212">
        <f>ROUND((ROUND(AF212,2)*1.1)*CX212,2)</f>
        <v>0</v>
      </c>
      <c r="DH212">
        <f>ROUND(ROUND(AG212*AK212,2)*CX212,2)</f>
        <v>0</v>
      </c>
      <c r="DI212">
        <f>ROUND((ROUND(AH212,2)*1.1)*CX212,2)</f>
        <v>0</v>
      </c>
      <c r="DJ212">
        <f>DI212</f>
        <v>0</v>
      </c>
      <c r="DK212">
        <v>0</v>
      </c>
      <c r="DL212" t="s">
        <v>3</v>
      </c>
      <c r="DM212">
        <v>0</v>
      </c>
      <c r="DN212" t="s">
        <v>3</v>
      </c>
      <c r="DO212">
        <v>0</v>
      </c>
    </row>
    <row r="213" spans="1:119" x14ac:dyDescent="0.2">
      <c r="A213">
        <f>ROW(Source!A42)</f>
        <v>42</v>
      </c>
      <c r="B213">
        <v>60075934</v>
      </c>
      <c r="C213">
        <v>60095021</v>
      </c>
      <c r="D213">
        <v>48244510</v>
      </c>
      <c r="E213">
        <v>1</v>
      </c>
      <c r="F213">
        <v>1</v>
      </c>
      <c r="G213">
        <v>1</v>
      </c>
      <c r="H213">
        <v>2</v>
      </c>
      <c r="I213" t="s">
        <v>742</v>
      </c>
      <c r="J213" t="s">
        <v>743</v>
      </c>
      <c r="K213" t="s">
        <v>744</v>
      </c>
      <c r="L213">
        <v>1368</v>
      </c>
      <c r="N213">
        <v>1011</v>
      </c>
      <c r="O213" t="s">
        <v>745</v>
      </c>
      <c r="P213" t="s">
        <v>745</v>
      </c>
      <c r="Q213">
        <v>1</v>
      </c>
      <c r="W213">
        <v>0</v>
      </c>
      <c r="X213">
        <v>1732737796</v>
      </c>
      <c r="Y213">
        <f t="shared" si="162"/>
        <v>9.2574999999999977E-2</v>
      </c>
      <c r="AA213">
        <v>0</v>
      </c>
      <c r="AB213">
        <v>1732</v>
      </c>
      <c r="AC213">
        <v>660.47</v>
      </c>
      <c r="AD213">
        <v>0</v>
      </c>
      <c r="AE213">
        <v>0</v>
      </c>
      <c r="AF213">
        <v>121.8</v>
      </c>
      <c r="AG213">
        <v>13.49</v>
      </c>
      <c r="AH213">
        <v>0</v>
      </c>
      <c r="AI213">
        <v>1</v>
      </c>
      <c r="AJ213">
        <v>14.22</v>
      </c>
      <c r="AK213">
        <v>48.96</v>
      </c>
      <c r="AL213">
        <v>1</v>
      </c>
      <c r="AM213">
        <v>4</v>
      </c>
      <c r="AN213">
        <v>0</v>
      </c>
      <c r="AO213">
        <v>1</v>
      </c>
      <c r="AP213">
        <v>1</v>
      </c>
      <c r="AQ213">
        <v>0</v>
      </c>
      <c r="AR213">
        <v>0</v>
      </c>
      <c r="AS213" t="s">
        <v>3</v>
      </c>
      <c r="AT213">
        <v>0.1</v>
      </c>
      <c r="AU213" t="s">
        <v>19</v>
      </c>
      <c r="AV213">
        <v>0</v>
      </c>
      <c r="AW213">
        <v>2</v>
      </c>
      <c r="AX213">
        <v>60095078</v>
      </c>
      <c r="AY213">
        <v>1</v>
      </c>
      <c r="AZ213">
        <v>0</v>
      </c>
      <c r="BA213">
        <v>213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X213">
        <f>ROUND(Y213*Source!I42,9)</f>
        <v>6.8505499999999997E-2</v>
      </c>
      <c r="CY213">
        <f t="shared" ref="CY213:CY220" si="163">AB213</f>
        <v>1732</v>
      </c>
      <c r="CZ213">
        <f t="shared" ref="CZ213:CZ220" si="164">AF213</f>
        <v>121.8</v>
      </c>
      <c r="DA213">
        <f t="shared" ref="DA213:DA220" si="165">AJ213</f>
        <v>14.22</v>
      </c>
      <c r="DB213">
        <f t="shared" ref="DB213:DB220" si="166">ROUND((((ROUND(AT213*CZ213,2)*1.15)*1.15)*0.7),2)</f>
        <v>11.28</v>
      </c>
      <c r="DC213">
        <f t="shared" ref="DC213:DC220" si="167">ROUND(((((ROUND(AT213*AG213,2)*1.15)*1.15)*0.7)*1.1),2)</f>
        <v>1.37</v>
      </c>
      <c r="DD213" t="s">
        <v>3</v>
      </c>
      <c r="DE213" t="s">
        <v>739</v>
      </c>
      <c r="DF213">
        <f t="shared" ref="DF213:DF220" si="168">ROUND(ROUND(AE213,2)*CX213,2)</f>
        <v>0</v>
      </c>
      <c r="DG213">
        <f t="shared" ref="DG213:DG220" si="169">ROUND(ROUND(AF213*AJ213,2)*CX213,2)</f>
        <v>118.65</v>
      </c>
      <c r="DH213">
        <f t="shared" ref="DH213:DH220" si="170">ROUND((ROUND(AG213*AK213,2)*1.1)*CX213,2)</f>
        <v>49.77</v>
      </c>
      <c r="DI213">
        <f t="shared" ref="DI213:DI234" si="171">ROUND(ROUND(AH213,2)*CX213,2)</f>
        <v>0</v>
      </c>
      <c r="DJ213">
        <f t="shared" ref="DJ213:DJ220" si="172">DG213</f>
        <v>118.65</v>
      </c>
      <c r="DK213">
        <v>0</v>
      </c>
      <c r="DL213" t="s">
        <v>3</v>
      </c>
      <c r="DM213">
        <v>0</v>
      </c>
      <c r="DN213" t="s">
        <v>3</v>
      </c>
      <c r="DO213">
        <v>0</v>
      </c>
    </row>
    <row r="214" spans="1:119" x14ac:dyDescent="0.2">
      <c r="A214">
        <f>ROW(Source!A42)</f>
        <v>42</v>
      </c>
      <c r="B214">
        <v>60075934</v>
      </c>
      <c r="C214">
        <v>60095021</v>
      </c>
      <c r="D214">
        <v>48244534</v>
      </c>
      <c r="E214">
        <v>1</v>
      </c>
      <c r="F214">
        <v>1</v>
      </c>
      <c r="G214">
        <v>1</v>
      </c>
      <c r="H214">
        <v>2</v>
      </c>
      <c r="I214" t="s">
        <v>851</v>
      </c>
      <c r="J214" t="s">
        <v>852</v>
      </c>
      <c r="K214" t="s">
        <v>853</v>
      </c>
      <c r="L214">
        <v>1368</v>
      </c>
      <c r="N214">
        <v>1011</v>
      </c>
      <c r="O214" t="s">
        <v>745</v>
      </c>
      <c r="P214" t="s">
        <v>745</v>
      </c>
      <c r="Q214">
        <v>1</v>
      </c>
      <c r="W214">
        <v>0</v>
      </c>
      <c r="X214">
        <v>-65522733</v>
      </c>
      <c r="Y214">
        <f t="shared" si="162"/>
        <v>3.7029999999999993E-2</v>
      </c>
      <c r="AA214">
        <v>0</v>
      </c>
      <c r="AB214">
        <v>2430.48</v>
      </c>
      <c r="AC214">
        <v>579.69000000000005</v>
      </c>
      <c r="AD214">
        <v>0</v>
      </c>
      <c r="AE214">
        <v>0</v>
      </c>
      <c r="AF214">
        <v>170.92</v>
      </c>
      <c r="AG214">
        <v>11.84</v>
      </c>
      <c r="AH214">
        <v>0</v>
      </c>
      <c r="AI214">
        <v>1</v>
      </c>
      <c r="AJ214">
        <v>14.22</v>
      </c>
      <c r="AK214">
        <v>48.96</v>
      </c>
      <c r="AL214">
        <v>1</v>
      </c>
      <c r="AM214">
        <v>4</v>
      </c>
      <c r="AN214">
        <v>0</v>
      </c>
      <c r="AO214">
        <v>1</v>
      </c>
      <c r="AP214">
        <v>1</v>
      </c>
      <c r="AQ214">
        <v>0</v>
      </c>
      <c r="AR214">
        <v>0</v>
      </c>
      <c r="AS214" t="s">
        <v>3</v>
      </c>
      <c r="AT214">
        <v>0.04</v>
      </c>
      <c r="AU214" t="s">
        <v>19</v>
      </c>
      <c r="AV214">
        <v>0</v>
      </c>
      <c r="AW214">
        <v>2</v>
      </c>
      <c r="AX214">
        <v>60095079</v>
      </c>
      <c r="AY214">
        <v>1</v>
      </c>
      <c r="AZ214">
        <v>0</v>
      </c>
      <c r="BA214">
        <v>214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X214">
        <f>ROUND(Y214*Source!I42,9)</f>
        <v>2.7402200000000002E-2</v>
      </c>
      <c r="CY214">
        <f t="shared" si="163"/>
        <v>2430.48</v>
      </c>
      <c r="CZ214">
        <f t="shared" si="164"/>
        <v>170.92</v>
      </c>
      <c r="DA214">
        <f t="shared" si="165"/>
        <v>14.22</v>
      </c>
      <c r="DB214">
        <f t="shared" si="166"/>
        <v>6.33</v>
      </c>
      <c r="DC214">
        <f t="shared" si="167"/>
        <v>0.48</v>
      </c>
      <c r="DD214" t="s">
        <v>3</v>
      </c>
      <c r="DE214" t="s">
        <v>739</v>
      </c>
      <c r="DF214">
        <f t="shared" si="168"/>
        <v>0</v>
      </c>
      <c r="DG214">
        <f t="shared" si="169"/>
        <v>66.599999999999994</v>
      </c>
      <c r="DH214">
        <f t="shared" si="170"/>
        <v>17.47</v>
      </c>
      <c r="DI214">
        <f t="shared" si="171"/>
        <v>0</v>
      </c>
      <c r="DJ214">
        <f t="shared" si="172"/>
        <v>66.599999999999994</v>
      </c>
      <c r="DK214">
        <v>0</v>
      </c>
      <c r="DL214" t="s">
        <v>3</v>
      </c>
      <c r="DM214">
        <v>0</v>
      </c>
      <c r="DN214" t="s">
        <v>3</v>
      </c>
      <c r="DO214">
        <v>0</v>
      </c>
    </row>
    <row r="215" spans="1:119" x14ac:dyDescent="0.2">
      <c r="A215">
        <f>ROW(Source!A42)</f>
        <v>42</v>
      </c>
      <c r="B215">
        <v>60075934</v>
      </c>
      <c r="C215">
        <v>60095021</v>
      </c>
      <c r="D215">
        <v>48244557</v>
      </c>
      <c r="E215">
        <v>1</v>
      </c>
      <c r="F215">
        <v>1</v>
      </c>
      <c r="G215">
        <v>1</v>
      </c>
      <c r="H215">
        <v>2</v>
      </c>
      <c r="I215" t="s">
        <v>746</v>
      </c>
      <c r="J215" t="s">
        <v>747</v>
      </c>
      <c r="K215" t="s">
        <v>748</v>
      </c>
      <c r="L215">
        <v>1368</v>
      </c>
      <c r="N215">
        <v>1011</v>
      </c>
      <c r="O215" t="s">
        <v>745</v>
      </c>
      <c r="P215" t="s">
        <v>745</v>
      </c>
      <c r="Q215">
        <v>1</v>
      </c>
      <c r="W215">
        <v>0</v>
      </c>
      <c r="X215">
        <v>903590057</v>
      </c>
      <c r="Y215">
        <f t="shared" si="162"/>
        <v>9.2574999999999977E-2</v>
      </c>
      <c r="AA215">
        <v>0</v>
      </c>
      <c r="AB215">
        <v>1603.59</v>
      </c>
      <c r="AC215">
        <v>579.69000000000005</v>
      </c>
      <c r="AD215">
        <v>0</v>
      </c>
      <c r="AE215">
        <v>0</v>
      </c>
      <c r="AF215">
        <v>112.77</v>
      </c>
      <c r="AG215">
        <v>11.84</v>
      </c>
      <c r="AH215">
        <v>0</v>
      </c>
      <c r="AI215">
        <v>1</v>
      </c>
      <c r="AJ215">
        <v>14.22</v>
      </c>
      <c r="AK215">
        <v>48.96</v>
      </c>
      <c r="AL215">
        <v>1</v>
      </c>
      <c r="AM215">
        <v>4</v>
      </c>
      <c r="AN215">
        <v>0</v>
      </c>
      <c r="AO215">
        <v>1</v>
      </c>
      <c r="AP215">
        <v>1</v>
      </c>
      <c r="AQ215">
        <v>0</v>
      </c>
      <c r="AR215">
        <v>0</v>
      </c>
      <c r="AS215" t="s">
        <v>3</v>
      </c>
      <c r="AT215">
        <v>0.1</v>
      </c>
      <c r="AU215" t="s">
        <v>19</v>
      </c>
      <c r="AV215">
        <v>0</v>
      </c>
      <c r="AW215">
        <v>2</v>
      </c>
      <c r="AX215">
        <v>60095080</v>
      </c>
      <c r="AY215">
        <v>1</v>
      </c>
      <c r="AZ215">
        <v>0</v>
      </c>
      <c r="BA215">
        <v>215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X215">
        <f>ROUND(Y215*Source!I42,9)</f>
        <v>6.8505499999999997E-2</v>
      </c>
      <c r="CY215">
        <f t="shared" si="163"/>
        <v>1603.59</v>
      </c>
      <c r="CZ215">
        <f t="shared" si="164"/>
        <v>112.77</v>
      </c>
      <c r="DA215">
        <f t="shared" si="165"/>
        <v>14.22</v>
      </c>
      <c r="DB215">
        <f t="shared" si="166"/>
        <v>10.44</v>
      </c>
      <c r="DC215">
        <f t="shared" si="167"/>
        <v>1.2</v>
      </c>
      <c r="DD215" t="s">
        <v>3</v>
      </c>
      <c r="DE215" t="s">
        <v>739</v>
      </c>
      <c r="DF215">
        <f t="shared" si="168"/>
        <v>0</v>
      </c>
      <c r="DG215">
        <f t="shared" si="169"/>
        <v>109.85</v>
      </c>
      <c r="DH215">
        <f t="shared" si="170"/>
        <v>43.68</v>
      </c>
      <c r="DI215">
        <f t="shared" si="171"/>
        <v>0</v>
      </c>
      <c r="DJ215">
        <f t="shared" si="172"/>
        <v>109.85</v>
      </c>
      <c r="DK215">
        <v>0</v>
      </c>
      <c r="DL215" t="s">
        <v>3</v>
      </c>
      <c r="DM215">
        <v>0</v>
      </c>
      <c r="DN215" t="s">
        <v>3</v>
      </c>
      <c r="DO215">
        <v>0</v>
      </c>
    </row>
    <row r="216" spans="1:119" x14ac:dyDescent="0.2">
      <c r="A216">
        <f>ROW(Source!A42)</f>
        <v>42</v>
      </c>
      <c r="B216">
        <v>60075934</v>
      </c>
      <c r="C216">
        <v>60095021</v>
      </c>
      <c r="D216">
        <v>48244566</v>
      </c>
      <c r="E216">
        <v>1</v>
      </c>
      <c r="F216">
        <v>1</v>
      </c>
      <c r="G216">
        <v>1</v>
      </c>
      <c r="H216">
        <v>2</v>
      </c>
      <c r="I216" t="s">
        <v>854</v>
      </c>
      <c r="J216" t="s">
        <v>855</v>
      </c>
      <c r="K216" t="s">
        <v>856</v>
      </c>
      <c r="L216">
        <v>1368</v>
      </c>
      <c r="N216">
        <v>1011</v>
      </c>
      <c r="O216" t="s">
        <v>745</v>
      </c>
      <c r="P216" t="s">
        <v>745</v>
      </c>
      <c r="Q216">
        <v>1</v>
      </c>
      <c r="W216">
        <v>0</v>
      </c>
      <c r="X216">
        <v>1656337760</v>
      </c>
      <c r="Y216">
        <f t="shared" si="162"/>
        <v>1.5830324999999998</v>
      </c>
      <c r="AA216">
        <v>0</v>
      </c>
      <c r="AB216">
        <v>4138.3</v>
      </c>
      <c r="AC216">
        <v>1075.6500000000001</v>
      </c>
      <c r="AD216">
        <v>0</v>
      </c>
      <c r="AE216">
        <v>0</v>
      </c>
      <c r="AF216">
        <v>291.02</v>
      </c>
      <c r="AG216">
        <v>21.97</v>
      </c>
      <c r="AH216">
        <v>0</v>
      </c>
      <c r="AI216">
        <v>1</v>
      </c>
      <c r="AJ216">
        <v>14.22</v>
      </c>
      <c r="AK216">
        <v>48.96</v>
      </c>
      <c r="AL216">
        <v>1</v>
      </c>
      <c r="AM216">
        <v>4</v>
      </c>
      <c r="AN216">
        <v>0</v>
      </c>
      <c r="AO216">
        <v>1</v>
      </c>
      <c r="AP216">
        <v>1</v>
      </c>
      <c r="AQ216">
        <v>0</v>
      </c>
      <c r="AR216">
        <v>0</v>
      </c>
      <c r="AS216" t="s">
        <v>3</v>
      </c>
      <c r="AT216">
        <v>1.71</v>
      </c>
      <c r="AU216" t="s">
        <v>19</v>
      </c>
      <c r="AV216">
        <v>0</v>
      </c>
      <c r="AW216">
        <v>2</v>
      </c>
      <c r="AX216">
        <v>60095081</v>
      </c>
      <c r="AY216">
        <v>1</v>
      </c>
      <c r="AZ216">
        <v>0</v>
      </c>
      <c r="BA216">
        <v>216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X216">
        <f>ROUND(Y216*Source!I42,9)</f>
        <v>1.1714440500000001</v>
      </c>
      <c r="CY216">
        <f t="shared" si="163"/>
        <v>4138.3</v>
      </c>
      <c r="CZ216">
        <f t="shared" si="164"/>
        <v>291.02</v>
      </c>
      <c r="DA216">
        <f t="shared" si="165"/>
        <v>14.22</v>
      </c>
      <c r="DB216">
        <f t="shared" si="166"/>
        <v>460.69</v>
      </c>
      <c r="DC216">
        <f t="shared" si="167"/>
        <v>38.26</v>
      </c>
      <c r="DD216" t="s">
        <v>3</v>
      </c>
      <c r="DE216" t="s">
        <v>739</v>
      </c>
      <c r="DF216">
        <f t="shared" si="168"/>
        <v>0</v>
      </c>
      <c r="DG216">
        <f t="shared" si="169"/>
        <v>4847.79</v>
      </c>
      <c r="DH216">
        <f t="shared" si="170"/>
        <v>1386.07</v>
      </c>
      <c r="DI216">
        <f t="shared" si="171"/>
        <v>0</v>
      </c>
      <c r="DJ216">
        <f t="shared" si="172"/>
        <v>4847.79</v>
      </c>
      <c r="DK216">
        <v>0</v>
      </c>
      <c r="DL216" t="s">
        <v>3</v>
      </c>
      <c r="DM216">
        <v>0</v>
      </c>
      <c r="DN216" t="s">
        <v>3</v>
      </c>
      <c r="DO216">
        <v>0</v>
      </c>
    </row>
    <row r="217" spans="1:119" x14ac:dyDescent="0.2">
      <c r="A217">
        <f>ROW(Source!A42)</f>
        <v>42</v>
      </c>
      <c r="B217">
        <v>60075934</v>
      </c>
      <c r="C217">
        <v>60095021</v>
      </c>
      <c r="D217">
        <v>48245551</v>
      </c>
      <c r="E217">
        <v>1</v>
      </c>
      <c r="F217">
        <v>1</v>
      </c>
      <c r="G217">
        <v>1</v>
      </c>
      <c r="H217">
        <v>2</v>
      </c>
      <c r="I217" t="s">
        <v>752</v>
      </c>
      <c r="J217" t="s">
        <v>753</v>
      </c>
      <c r="K217" t="s">
        <v>754</v>
      </c>
      <c r="L217">
        <v>1368</v>
      </c>
      <c r="N217">
        <v>1011</v>
      </c>
      <c r="O217" t="s">
        <v>745</v>
      </c>
      <c r="P217" t="s">
        <v>745</v>
      </c>
      <c r="Q217">
        <v>1</v>
      </c>
      <c r="W217">
        <v>0</v>
      </c>
      <c r="X217">
        <v>1171957361</v>
      </c>
      <c r="Y217">
        <f t="shared" si="162"/>
        <v>0.12034749999999997</v>
      </c>
      <c r="AA217">
        <v>0</v>
      </c>
      <c r="AB217">
        <v>1234.1500000000001</v>
      </c>
      <c r="AC217">
        <v>495.96</v>
      </c>
      <c r="AD217">
        <v>0</v>
      </c>
      <c r="AE217">
        <v>0</v>
      </c>
      <c r="AF217">
        <v>86.79</v>
      </c>
      <c r="AG217">
        <v>10.130000000000001</v>
      </c>
      <c r="AH217">
        <v>0</v>
      </c>
      <c r="AI217">
        <v>1</v>
      </c>
      <c r="AJ217">
        <v>14.22</v>
      </c>
      <c r="AK217">
        <v>48.96</v>
      </c>
      <c r="AL217">
        <v>1</v>
      </c>
      <c r="AM217">
        <v>4</v>
      </c>
      <c r="AN217">
        <v>0</v>
      </c>
      <c r="AO217">
        <v>1</v>
      </c>
      <c r="AP217">
        <v>1</v>
      </c>
      <c r="AQ217">
        <v>0</v>
      </c>
      <c r="AR217">
        <v>0</v>
      </c>
      <c r="AS217" t="s">
        <v>3</v>
      </c>
      <c r="AT217">
        <v>0.13</v>
      </c>
      <c r="AU217" t="s">
        <v>19</v>
      </c>
      <c r="AV217">
        <v>0</v>
      </c>
      <c r="AW217">
        <v>2</v>
      </c>
      <c r="AX217">
        <v>60095082</v>
      </c>
      <c r="AY217">
        <v>1</v>
      </c>
      <c r="AZ217">
        <v>0</v>
      </c>
      <c r="BA217">
        <v>217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X217">
        <f>ROUND(Y217*Source!I42,9)</f>
        <v>8.9057150000000002E-2</v>
      </c>
      <c r="CY217">
        <f t="shared" si="163"/>
        <v>1234.1500000000001</v>
      </c>
      <c r="CZ217">
        <f t="shared" si="164"/>
        <v>86.79</v>
      </c>
      <c r="DA217">
        <f t="shared" si="165"/>
        <v>14.22</v>
      </c>
      <c r="DB217">
        <f t="shared" si="166"/>
        <v>10.44</v>
      </c>
      <c r="DC217">
        <f t="shared" si="167"/>
        <v>1.34</v>
      </c>
      <c r="DD217" t="s">
        <v>3</v>
      </c>
      <c r="DE217" t="s">
        <v>739</v>
      </c>
      <c r="DF217">
        <f t="shared" si="168"/>
        <v>0</v>
      </c>
      <c r="DG217">
        <f t="shared" si="169"/>
        <v>109.91</v>
      </c>
      <c r="DH217">
        <f t="shared" si="170"/>
        <v>48.59</v>
      </c>
      <c r="DI217">
        <f t="shared" si="171"/>
        <v>0</v>
      </c>
      <c r="DJ217">
        <f t="shared" si="172"/>
        <v>109.91</v>
      </c>
      <c r="DK217">
        <v>0</v>
      </c>
      <c r="DL217" t="s">
        <v>3</v>
      </c>
      <c r="DM217">
        <v>0</v>
      </c>
      <c r="DN217" t="s">
        <v>3</v>
      </c>
      <c r="DO217">
        <v>0</v>
      </c>
    </row>
    <row r="218" spans="1:119" x14ac:dyDescent="0.2">
      <c r="A218">
        <f>ROW(Source!A42)</f>
        <v>42</v>
      </c>
      <c r="B218">
        <v>60075934</v>
      </c>
      <c r="C218">
        <v>60095021</v>
      </c>
      <c r="D218">
        <v>48245589</v>
      </c>
      <c r="E218">
        <v>1</v>
      </c>
      <c r="F218">
        <v>1</v>
      </c>
      <c r="G218">
        <v>1</v>
      </c>
      <c r="H218">
        <v>2</v>
      </c>
      <c r="I218" t="s">
        <v>857</v>
      </c>
      <c r="J218" t="s">
        <v>858</v>
      </c>
      <c r="K218" t="s">
        <v>859</v>
      </c>
      <c r="L218">
        <v>1368</v>
      </c>
      <c r="N218">
        <v>1011</v>
      </c>
      <c r="O218" t="s">
        <v>745</v>
      </c>
      <c r="P218" t="s">
        <v>745</v>
      </c>
      <c r="Q218">
        <v>1</v>
      </c>
      <c r="W218">
        <v>0</v>
      </c>
      <c r="X218">
        <v>1049431889</v>
      </c>
      <c r="Y218">
        <f t="shared" si="162"/>
        <v>0.29623999999999995</v>
      </c>
      <c r="AA218">
        <v>0</v>
      </c>
      <c r="AB218">
        <v>2842.86</v>
      </c>
      <c r="AC218">
        <v>579.69000000000005</v>
      </c>
      <c r="AD218">
        <v>0</v>
      </c>
      <c r="AE218">
        <v>0</v>
      </c>
      <c r="AF218">
        <v>199.92</v>
      </c>
      <c r="AG218">
        <v>11.84</v>
      </c>
      <c r="AH218">
        <v>0</v>
      </c>
      <c r="AI218">
        <v>1</v>
      </c>
      <c r="AJ218">
        <v>14.22</v>
      </c>
      <c r="AK218">
        <v>48.96</v>
      </c>
      <c r="AL218">
        <v>1</v>
      </c>
      <c r="AM218">
        <v>4</v>
      </c>
      <c r="AN218">
        <v>0</v>
      </c>
      <c r="AO218">
        <v>1</v>
      </c>
      <c r="AP218">
        <v>1</v>
      </c>
      <c r="AQ218">
        <v>0</v>
      </c>
      <c r="AR218">
        <v>0</v>
      </c>
      <c r="AS218" t="s">
        <v>3</v>
      </c>
      <c r="AT218">
        <v>0.32</v>
      </c>
      <c r="AU218" t="s">
        <v>19</v>
      </c>
      <c r="AV218">
        <v>0</v>
      </c>
      <c r="AW218">
        <v>2</v>
      </c>
      <c r="AX218">
        <v>60095083</v>
      </c>
      <c r="AY218">
        <v>1</v>
      </c>
      <c r="AZ218">
        <v>0</v>
      </c>
      <c r="BA218">
        <v>218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X218">
        <f>ROUND(Y218*Source!I42,9)</f>
        <v>0.21921760000000001</v>
      </c>
      <c r="CY218">
        <f t="shared" si="163"/>
        <v>2842.86</v>
      </c>
      <c r="CZ218">
        <f t="shared" si="164"/>
        <v>199.92</v>
      </c>
      <c r="DA218">
        <f t="shared" si="165"/>
        <v>14.22</v>
      </c>
      <c r="DB218">
        <f t="shared" si="166"/>
        <v>59.22</v>
      </c>
      <c r="DC218">
        <f t="shared" si="167"/>
        <v>3.86</v>
      </c>
      <c r="DD218" t="s">
        <v>3</v>
      </c>
      <c r="DE218" t="s">
        <v>739</v>
      </c>
      <c r="DF218">
        <f t="shared" si="168"/>
        <v>0</v>
      </c>
      <c r="DG218">
        <f t="shared" si="169"/>
        <v>623.20000000000005</v>
      </c>
      <c r="DH218">
        <f t="shared" si="170"/>
        <v>139.79</v>
      </c>
      <c r="DI218">
        <f t="shared" si="171"/>
        <v>0</v>
      </c>
      <c r="DJ218">
        <f t="shared" si="172"/>
        <v>623.20000000000005</v>
      </c>
      <c r="DK218">
        <v>0</v>
      </c>
      <c r="DL218" t="s">
        <v>3</v>
      </c>
      <c r="DM218">
        <v>0</v>
      </c>
      <c r="DN218" t="s">
        <v>3</v>
      </c>
      <c r="DO218">
        <v>0</v>
      </c>
    </row>
    <row r="219" spans="1:119" x14ac:dyDescent="0.2">
      <c r="A219">
        <f>ROW(Source!A42)</f>
        <v>42</v>
      </c>
      <c r="B219">
        <v>60075934</v>
      </c>
      <c r="C219">
        <v>60095021</v>
      </c>
      <c r="D219">
        <v>48245719</v>
      </c>
      <c r="E219">
        <v>1</v>
      </c>
      <c r="F219">
        <v>1</v>
      </c>
      <c r="G219">
        <v>1</v>
      </c>
      <c r="H219">
        <v>2</v>
      </c>
      <c r="I219" t="s">
        <v>755</v>
      </c>
      <c r="J219" t="s">
        <v>756</v>
      </c>
      <c r="K219" t="s">
        <v>757</v>
      </c>
      <c r="L219">
        <v>1368</v>
      </c>
      <c r="N219">
        <v>1011</v>
      </c>
      <c r="O219" t="s">
        <v>745</v>
      </c>
      <c r="P219" t="s">
        <v>745</v>
      </c>
      <c r="Q219">
        <v>1</v>
      </c>
      <c r="W219">
        <v>0</v>
      </c>
      <c r="X219">
        <v>-1135352110</v>
      </c>
      <c r="Y219">
        <f t="shared" si="162"/>
        <v>0.93500749999999977</v>
      </c>
      <c r="AA219">
        <v>0</v>
      </c>
      <c r="AB219">
        <v>17.059999999999999</v>
      </c>
      <c r="AC219">
        <v>0</v>
      </c>
      <c r="AD219">
        <v>0</v>
      </c>
      <c r="AE219">
        <v>0</v>
      </c>
      <c r="AF219">
        <v>1.2</v>
      </c>
      <c r="AG219">
        <v>0</v>
      </c>
      <c r="AH219">
        <v>0</v>
      </c>
      <c r="AI219">
        <v>1</v>
      </c>
      <c r="AJ219">
        <v>14.22</v>
      </c>
      <c r="AK219">
        <v>48.96</v>
      </c>
      <c r="AL219">
        <v>1</v>
      </c>
      <c r="AM219">
        <v>4</v>
      </c>
      <c r="AN219">
        <v>0</v>
      </c>
      <c r="AO219">
        <v>1</v>
      </c>
      <c r="AP219">
        <v>1</v>
      </c>
      <c r="AQ219">
        <v>0</v>
      </c>
      <c r="AR219">
        <v>0</v>
      </c>
      <c r="AS219" t="s">
        <v>3</v>
      </c>
      <c r="AT219">
        <v>1.01</v>
      </c>
      <c r="AU219" t="s">
        <v>19</v>
      </c>
      <c r="AV219">
        <v>0</v>
      </c>
      <c r="AW219">
        <v>2</v>
      </c>
      <c r="AX219">
        <v>60095084</v>
      </c>
      <c r="AY219">
        <v>1</v>
      </c>
      <c r="AZ219">
        <v>0</v>
      </c>
      <c r="BA219">
        <v>219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X219">
        <f>ROUND(Y219*Source!I42,9)</f>
        <v>0.69190554999999998</v>
      </c>
      <c r="CY219">
        <f t="shared" si="163"/>
        <v>17.059999999999999</v>
      </c>
      <c r="CZ219">
        <f t="shared" si="164"/>
        <v>1.2</v>
      </c>
      <c r="DA219">
        <f t="shared" si="165"/>
        <v>14.22</v>
      </c>
      <c r="DB219">
        <f t="shared" si="166"/>
        <v>1.1200000000000001</v>
      </c>
      <c r="DC219">
        <f t="shared" si="167"/>
        <v>0</v>
      </c>
      <c r="DD219" t="s">
        <v>3</v>
      </c>
      <c r="DE219" t="s">
        <v>739</v>
      </c>
      <c r="DF219">
        <f t="shared" si="168"/>
        <v>0</v>
      </c>
      <c r="DG219">
        <f t="shared" si="169"/>
        <v>11.8</v>
      </c>
      <c r="DH219">
        <f t="shared" si="170"/>
        <v>0</v>
      </c>
      <c r="DI219">
        <f t="shared" si="171"/>
        <v>0</v>
      </c>
      <c r="DJ219">
        <f t="shared" si="172"/>
        <v>11.8</v>
      </c>
      <c r="DK219">
        <v>0</v>
      </c>
      <c r="DL219" t="s">
        <v>3</v>
      </c>
      <c r="DM219">
        <v>0</v>
      </c>
      <c r="DN219" t="s">
        <v>3</v>
      </c>
      <c r="DO219">
        <v>0</v>
      </c>
    </row>
    <row r="220" spans="1:119" x14ac:dyDescent="0.2">
      <c r="A220">
        <f>ROW(Source!A42)</f>
        <v>42</v>
      </c>
      <c r="B220">
        <v>60075934</v>
      </c>
      <c r="C220">
        <v>60095021</v>
      </c>
      <c r="D220">
        <v>48245767</v>
      </c>
      <c r="E220">
        <v>1</v>
      </c>
      <c r="F220">
        <v>1</v>
      </c>
      <c r="G220">
        <v>1</v>
      </c>
      <c r="H220">
        <v>2</v>
      </c>
      <c r="I220" t="s">
        <v>758</v>
      </c>
      <c r="J220" t="s">
        <v>759</v>
      </c>
      <c r="K220" t="s">
        <v>760</v>
      </c>
      <c r="L220">
        <v>1368</v>
      </c>
      <c r="N220">
        <v>1011</v>
      </c>
      <c r="O220" t="s">
        <v>745</v>
      </c>
      <c r="P220" t="s">
        <v>745</v>
      </c>
      <c r="Q220">
        <v>1</v>
      </c>
      <c r="W220">
        <v>0</v>
      </c>
      <c r="X220">
        <v>-700358725</v>
      </c>
      <c r="Y220">
        <f t="shared" si="162"/>
        <v>6.341387499999998</v>
      </c>
      <c r="AA220">
        <v>0</v>
      </c>
      <c r="AB220">
        <v>197.94</v>
      </c>
      <c r="AC220">
        <v>0</v>
      </c>
      <c r="AD220">
        <v>0</v>
      </c>
      <c r="AE220">
        <v>0</v>
      </c>
      <c r="AF220">
        <v>13.92</v>
      </c>
      <c r="AG220">
        <v>0</v>
      </c>
      <c r="AH220">
        <v>0</v>
      </c>
      <c r="AI220">
        <v>1</v>
      </c>
      <c r="AJ220">
        <v>14.22</v>
      </c>
      <c r="AK220">
        <v>48.96</v>
      </c>
      <c r="AL220">
        <v>1</v>
      </c>
      <c r="AM220">
        <v>4</v>
      </c>
      <c r="AN220">
        <v>0</v>
      </c>
      <c r="AO220">
        <v>1</v>
      </c>
      <c r="AP220">
        <v>1</v>
      </c>
      <c r="AQ220">
        <v>0</v>
      </c>
      <c r="AR220">
        <v>0</v>
      </c>
      <c r="AS220" t="s">
        <v>3</v>
      </c>
      <c r="AT220">
        <v>6.85</v>
      </c>
      <c r="AU220" t="s">
        <v>19</v>
      </c>
      <c r="AV220">
        <v>0</v>
      </c>
      <c r="AW220">
        <v>2</v>
      </c>
      <c r="AX220">
        <v>60095085</v>
      </c>
      <c r="AY220">
        <v>1</v>
      </c>
      <c r="AZ220">
        <v>0</v>
      </c>
      <c r="BA220">
        <v>220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X220">
        <f>ROUND(Y220*Source!I42,9)</f>
        <v>4.6926267499999996</v>
      </c>
      <c r="CY220">
        <f t="shared" si="163"/>
        <v>197.94</v>
      </c>
      <c r="CZ220">
        <f t="shared" si="164"/>
        <v>13.92</v>
      </c>
      <c r="DA220">
        <f t="shared" si="165"/>
        <v>14.22</v>
      </c>
      <c r="DB220">
        <f t="shared" si="166"/>
        <v>88.27</v>
      </c>
      <c r="DC220">
        <f t="shared" si="167"/>
        <v>0</v>
      </c>
      <c r="DD220" t="s">
        <v>3</v>
      </c>
      <c r="DE220" t="s">
        <v>739</v>
      </c>
      <c r="DF220">
        <f t="shared" si="168"/>
        <v>0</v>
      </c>
      <c r="DG220">
        <f t="shared" si="169"/>
        <v>928.86</v>
      </c>
      <c r="DH220">
        <f t="shared" si="170"/>
        <v>0</v>
      </c>
      <c r="DI220">
        <f t="shared" si="171"/>
        <v>0</v>
      </c>
      <c r="DJ220">
        <f t="shared" si="172"/>
        <v>928.86</v>
      </c>
      <c r="DK220">
        <v>0</v>
      </c>
      <c r="DL220" t="s">
        <v>3</v>
      </c>
      <c r="DM220">
        <v>0</v>
      </c>
      <c r="DN220" t="s">
        <v>3</v>
      </c>
      <c r="DO220">
        <v>0</v>
      </c>
    </row>
    <row r="221" spans="1:119" x14ac:dyDescent="0.2">
      <c r="A221">
        <f>ROW(Source!A42)</f>
        <v>42</v>
      </c>
      <c r="B221">
        <v>60075934</v>
      </c>
      <c r="C221">
        <v>60095021</v>
      </c>
      <c r="D221">
        <v>48168484</v>
      </c>
      <c r="E221">
        <v>1</v>
      </c>
      <c r="F221">
        <v>1</v>
      </c>
      <c r="G221">
        <v>1</v>
      </c>
      <c r="H221">
        <v>3</v>
      </c>
      <c r="I221" t="s">
        <v>223</v>
      </c>
      <c r="J221" t="s">
        <v>226</v>
      </c>
      <c r="K221" t="s">
        <v>761</v>
      </c>
      <c r="L221">
        <v>1339</v>
      </c>
      <c r="N221">
        <v>1007</v>
      </c>
      <c r="O221" t="s">
        <v>91</v>
      </c>
      <c r="P221" t="s">
        <v>91</v>
      </c>
      <c r="Q221">
        <v>1</v>
      </c>
      <c r="W221">
        <v>0</v>
      </c>
      <c r="X221">
        <v>1597319531</v>
      </c>
      <c r="Y221">
        <f t="shared" ref="Y221:Y234" si="173">(AT221*0)</f>
        <v>0</v>
      </c>
      <c r="AA221">
        <v>84.03</v>
      </c>
      <c r="AB221">
        <v>0</v>
      </c>
      <c r="AC221">
        <v>0</v>
      </c>
      <c r="AD221">
        <v>0</v>
      </c>
      <c r="AE221">
        <v>8.7899999999999991</v>
      </c>
      <c r="AF221">
        <v>0</v>
      </c>
      <c r="AG221">
        <v>0</v>
      </c>
      <c r="AH221">
        <v>0</v>
      </c>
      <c r="AI221">
        <v>9.56</v>
      </c>
      <c r="AJ221">
        <v>1</v>
      </c>
      <c r="AK221">
        <v>1</v>
      </c>
      <c r="AL221">
        <v>1</v>
      </c>
      <c r="AM221">
        <v>4</v>
      </c>
      <c r="AN221">
        <v>0</v>
      </c>
      <c r="AO221">
        <v>1</v>
      </c>
      <c r="AP221">
        <v>1</v>
      </c>
      <c r="AQ221">
        <v>0</v>
      </c>
      <c r="AR221">
        <v>0</v>
      </c>
      <c r="AS221" t="s">
        <v>3</v>
      </c>
      <c r="AT221">
        <v>0.8</v>
      </c>
      <c r="AU221" t="s">
        <v>18</v>
      </c>
      <c r="AV221">
        <v>0</v>
      </c>
      <c r="AW221">
        <v>2</v>
      </c>
      <c r="AX221">
        <v>60095086</v>
      </c>
      <c r="AY221">
        <v>1</v>
      </c>
      <c r="AZ221">
        <v>0</v>
      </c>
      <c r="BA221">
        <v>221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X221">
        <f>ROUND(Y221*Source!I42,9)</f>
        <v>0</v>
      </c>
      <c r="CY221">
        <f t="shared" ref="CY221:CY234" si="174">AA221</f>
        <v>84.03</v>
      </c>
      <c r="CZ221">
        <f t="shared" ref="CZ221:CZ234" si="175">AE221</f>
        <v>8.7899999999999991</v>
      </c>
      <c r="DA221">
        <f t="shared" ref="DA221:DA234" si="176">AI221</f>
        <v>9.56</v>
      </c>
      <c r="DB221">
        <f t="shared" ref="DB221:DB234" si="177">ROUND((ROUND(AT221*CZ221,2)*0),2)</f>
        <v>0</v>
      </c>
      <c r="DC221">
        <f t="shared" ref="DC221:DC234" si="178">ROUND((ROUND(AT221*AG221,2)*0),2)</f>
        <v>0</v>
      </c>
      <c r="DD221" t="s">
        <v>3</v>
      </c>
      <c r="DE221" t="s">
        <v>3</v>
      </c>
      <c r="DF221">
        <f t="shared" ref="DF221:DF234" si="179">ROUND(ROUND(AE221*AI221,2)*CX221,2)</f>
        <v>0</v>
      </c>
      <c r="DG221">
        <f t="shared" ref="DG221:DG234" si="180">ROUND(ROUND(AF221,2)*CX221,2)</f>
        <v>0</v>
      </c>
      <c r="DH221">
        <f t="shared" ref="DH221:DH235" si="181">ROUND(ROUND(AG221,2)*CX221,2)</f>
        <v>0</v>
      </c>
      <c r="DI221">
        <f t="shared" si="171"/>
        <v>0</v>
      </c>
      <c r="DJ221">
        <f t="shared" ref="DJ221:DJ234" si="182">DF221</f>
        <v>0</v>
      </c>
      <c r="DK221">
        <v>0</v>
      </c>
      <c r="DL221" t="s">
        <v>3</v>
      </c>
      <c r="DM221">
        <v>0</v>
      </c>
      <c r="DN221" t="s">
        <v>3</v>
      </c>
      <c r="DO221">
        <v>0</v>
      </c>
    </row>
    <row r="222" spans="1:119" x14ac:dyDescent="0.2">
      <c r="A222">
        <f>ROW(Source!A42)</f>
        <v>42</v>
      </c>
      <c r="B222">
        <v>60075934</v>
      </c>
      <c r="C222">
        <v>60095021</v>
      </c>
      <c r="D222">
        <v>48168491</v>
      </c>
      <c r="E222">
        <v>1</v>
      </c>
      <c r="F222">
        <v>1</v>
      </c>
      <c r="G222">
        <v>1</v>
      </c>
      <c r="H222">
        <v>3</v>
      </c>
      <c r="I222" t="s">
        <v>229</v>
      </c>
      <c r="J222" t="s">
        <v>231</v>
      </c>
      <c r="K222" t="s">
        <v>762</v>
      </c>
      <c r="L222">
        <v>1346</v>
      </c>
      <c r="N222">
        <v>1009</v>
      </c>
      <c r="O222" t="s">
        <v>225</v>
      </c>
      <c r="P222" t="s">
        <v>225</v>
      </c>
      <c r="Q222">
        <v>1</v>
      </c>
      <c r="W222">
        <v>0</v>
      </c>
      <c r="X222">
        <v>-1411127917</v>
      </c>
      <c r="Y222">
        <f t="shared" si="173"/>
        <v>0</v>
      </c>
      <c r="AA222">
        <v>42.73</v>
      </c>
      <c r="AB222">
        <v>0</v>
      </c>
      <c r="AC222">
        <v>0</v>
      </c>
      <c r="AD222">
        <v>0</v>
      </c>
      <c r="AE222">
        <v>4.47</v>
      </c>
      <c r="AF222">
        <v>0</v>
      </c>
      <c r="AG222">
        <v>0</v>
      </c>
      <c r="AH222">
        <v>0</v>
      </c>
      <c r="AI222">
        <v>9.56</v>
      </c>
      <c r="AJ222">
        <v>1</v>
      </c>
      <c r="AK222">
        <v>1</v>
      </c>
      <c r="AL222">
        <v>1</v>
      </c>
      <c r="AM222">
        <v>4</v>
      </c>
      <c r="AN222">
        <v>0</v>
      </c>
      <c r="AO222">
        <v>1</v>
      </c>
      <c r="AP222">
        <v>1</v>
      </c>
      <c r="AQ222">
        <v>0</v>
      </c>
      <c r="AR222">
        <v>0</v>
      </c>
      <c r="AS222" t="s">
        <v>3</v>
      </c>
      <c r="AT222">
        <v>0.24</v>
      </c>
      <c r="AU222" t="s">
        <v>18</v>
      </c>
      <c r="AV222">
        <v>0</v>
      </c>
      <c r="AW222">
        <v>2</v>
      </c>
      <c r="AX222">
        <v>60095087</v>
      </c>
      <c r="AY222">
        <v>1</v>
      </c>
      <c r="AZ222">
        <v>0</v>
      </c>
      <c r="BA222">
        <v>222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X222">
        <f>ROUND(Y222*Source!I42,9)</f>
        <v>0</v>
      </c>
      <c r="CY222">
        <f t="shared" si="174"/>
        <v>42.73</v>
      </c>
      <c r="CZ222">
        <f t="shared" si="175"/>
        <v>4.47</v>
      </c>
      <c r="DA222">
        <f t="shared" si="176"/>
        <v>9.56</v>
      </c>
      <c r="DB222">
        <f t="shared" si="177"/>
        <v>0</v>
      </c>
      <c r="DC222">
        <f t="shared" si="178"/>
        <v>0</v>
      </c>
      <c r="DD222" t="s">
        <v>3</v>
      </c>
      <c r="DE222" t="s">
        <v>3</v>
      </c>
      <c r="DF222">
        <f t="shared" si="179"/>
        <v>0</v>
      </c>
      <c r="DG222">
        <f t="shared" si="180"/>
        <v>0</v>
      </c>
      <c r="DH222">
        <f t="shared" si="181"/>
        <v>0</v>
      </c>
      <c r="DI222">
        <f t="shared" si="171"/>
        <v>0</v>
      </c>
      <c r="DJ222">
        <f t="shared" si="182"/>
        <v>0</v>
      </c>
      <c r="DK222">
        <v>0</v>
      </c>
      <c r="DL222" t="s">
        <v>3</v>
      </c>
      <c r="DM222">
        <v>0</v>
      </c>
      <c r="DN222" t="s">
        <v>3</v>
      </c>
      <c r="DO222">
        <v>0</v>
      </c>
    </row>
    <row r="223" spans="1:119" x14ac:dyDescent="0.2">
      <c r="A223">
        <f>ROW(Source!A42)</f>
        <v>42</v>
      </c>
      <c r="B223">
        <v>60075934</v>
      </c>
      <c r="C223">
        <v>60095021</v>
      </c>
      <c r="D223">
        <v>48171510</v>
      </c>
      <c r="E223">
        <v>1</v>
      </c>
      <c r="F223">
        <v>1</v>
      </c>
      <c r="G223">
        <v>1</v>
      </c>
      <c r="H223">
        <v>3</v>
      </c>
      <c r="I223" t="s">
        <v>763</v>
      </c>
      <c r="J223" t="s">
        <v>764</v>
      </c>
      <c r="K223" t="s">
        <v>765</v>
      </c>
      <c r="L223">
        <v>1348</v>
      </c>
      <c r="N223">
        <v>1009</v>
      </c>
      <c r="O223" t="s">
        <v>15</v>
      </c>
      <c r="P223" t="s">
        <v>15</v>
      </c>
      <c r="Q223">
        <v>1000</v>
      </c>
      <c r="W223">
        <v>0</v>
      </c>
      <c r="X223">
        <v>-2063612885</v>
      </c>
      <c r="Y223">
        <f t="shared" si="173"/>
        <v>0</v>
      </c>
      <c r="AA223">
        <v>113678.92</v>
      </c>
      <c r="AB223">
        <v>0</v>
      </c>
      <c r="AC223">
        <v>0</v>
      </c>
      <c r="AD223">
        <v>0</v>
      </c>
      <c r="AE223">
        <v>11891.1</v>
      </c>
      <c r="AF223">
        <v>0</v>
      </c>
      <c r="AG223">
        <v>0</v>
      </c>
      <c r="AH223">
        <v>0</v>
      </c>
      <c r="AI223">
        <v>9.56</v>
      </c>
      <c r="AJ223">
        <v>1</v>
      </c>
      <c r="AK223">
        <v>1</v>
      </c>
      <c r="AL223">
        <v>1</v>
      </c>
      <c r="AM223">
        <v>4</v>
      </c>
      <c r="AN223">
        <v>0</v>
      </c>
      <c r="AO223">
        <v>1</v>
      </c>
      <c r="AP223">
        <v>1</v>
      </c>
      <c r="AQ223">
        <v>0</v>
      </c>
      <c r="AR223">
        <v>0</v>
      </c>
      <c r="AS223" t="s">
        <v>3</v>
      </c>
      <c r="AT223">
        <v>2E-3</v>
      </c>
      <c r="AU223" t="s">
        <v>18</v>
      </c>
      <c r="AV223">
        <v>0</v>
      </c>
      <c r="AW223">
        <v>2</v>
      </c>
      <c r="AX223">
        <v>60095088</v>
      </c>
      <c r="AY223">
        <v>1</v>
      </c>
      <c r="AZ223">
        <v>0</v>
      </c>
      <c r="BA223">
        <v>223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X223">
        <f>ROUND(Y223*Source!I42,9)</f>
        <v>0</v>
      </c>
      <c r="CY223">
        <f t="shared" si="174"/>
        <v>113678.92</v>
      </c>
      <c r="CZ223">
        <f t="shared" si="175"/>
        <v>11891.1</v>
      </c>
      <c r="DA223">
        <f t="shared" si="176"/>
        <v>9.56</v>
      </c>
      <c r="DB223">
        <f t="shared" si="177"/>
        <v>0</v>
      </c>
      <c r="DC223">
        <f t="shared" si="178"/>
        <v>0</v>
      </c>
      <c r="DD223" t="s">
        <v>3</v>
      </c>
      <c r="DE223" t="s">
        <v>3</v>
      </c>
      <c r="DF223">
        <f t="shared" si="179"/>
        <v>0</v>
      </c>
      <c r="DG223">
        <f t="shared" si="180"/>
        <v>0</v>
      </c>
      <c r="DH223">
        <f t="shared" si="181"/>
        <v>0</v>
      </c>
      <c r="DI223">
        <f t="shared" si="171"/>
        <v>0</v>
      </c>
      <c r="DJ223">
        <f t="shared" si="182"/>
        <v>0</v>
      </c>
      <c r="DK223">
        <v>0</v>
      </c>
      <c r="DL223" t="s">
        <v>3</v>
      </c>
      <c r="DM223">
        <v>0</v>
      </c>
      <c r="DN223" t="s">
        <v>3</v>
      </c>
      <c r="DO223">
        <v>0</v>
      </c>
    </row>
    <row r="224" spans="1:119" x14ac:dyDescent="0.2">
      <c r="A224">
        <f>ROW(Source!A42)</f>
        <v>42</v>
      </c>
      <c r="B224">
        <v>60075934</v>
      </c>
      <c r="C224">
        <v>60095021</v>
      </c>
      <c r="D224">
        <v>48172661</v>
      </c>
      <c r="E224">
        <v>1</v>
      </c>
      <c r="F224">
        <v>1</v>
      </c>
      <c r="G224">
        <v>1</v>
      </c>
      <c r="H224">
        <v>3</v>
      </c>
      <c r="I224" t="s">
        <v>766</v>
      </c>
      <c r="J224" t="s">
        <v>767</v>
      </c>
      <c r="K224" t="s">
        <v>768</v>
      </c>
      <c r="L224">
        <v>1348</v>
      </c>
      <c r="N224">
        <v>1009</v>
      </c>
      <c r="O224" t="s">
        <v>15</v>
      </c>
      <c r="P224" t="s">
        <v>15</v>
      </c>
      <c r="Q224">
        <v>1000</v>
      </c>
      <c r="W224">
        <v>0</v>
      </c>
      <c r="X224">
        <v>-1069540660</v>
      </c>
      <c r="Y224">
        <f t="shared" si="173"/>
        <v>0</v>
      </c>
      <c r="AA224">
        <v>151569.78</v>
      </c>
      <c r="AB224">
        <v>0</v>
      </c>
      <c r="AC224">
        <v>0</v>
      </c>
      <c r="AD224">
        <v>0</v>
      </c>
      <c r="AE224">
        <v>15854.58</v>
      </c>
      <c r="AF224">
        <v>0</v>
      </c>
      <c r="AG224">
        <v>0</v>
      </c>
      <c r="AH224">
        <v>0</v>
      </c>
      <c r="AI224">
        <v>9.56</v>
      </c>
      <c r="AJ224">
        <v>1</v>
      </c>
      <c r="AK224">
        <v>1</v>
      </c>
      <c r="AL224">
        <v>1</v>
      </c>
      <c r="AM224">
        <v>4</v>
      </c>
      <c r="AN224">
        <v>0</v>
      </c>
      <c r="AO224">
        <v>1</v>
      </c>
      <c r="AP224">
        <v>1</v>
      </c>
      <c r="AQ224">
        <v>0</v>
      </c>
      <c r="AR224">
        <v>0</v>
      </c>
      <c r="AS224" t="s">
        <v>3</v>
      </c>
      <c r="AT224">
        <v>3.0000000000000001E-5</v>
      </c>
      <c r="AU224" t="s">
        <v>18</v>
      </c>
      <c r="AV224">
        <v>0</v>
      </c>
      <c r="AW224">
        <v>2</v>
      </c>
      <c r="AX224">
        <v>60095089</v>
      </c>
      <c r="AY224">
        <v>1</v>
      </c>
      <c r="AZ224">
        <v>0</v>
      </c>
      <c r="BA224">
        <v>224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X224">
        <f>ROUND(Y224*Source!I42,9)</f>
        <v>0</v>
      </c>
      <c r="CY224">
        <f t="shared" si="174"/>
        <v>151569.78</v>
      </c>
      <c r="CZ224">
        <f t="shared" si="175"/>
        <v>15854.58</v>
      </c>
      <c r="DA224">
        <f t="shared" si="176"/>
        <v>9.56</v>
      </c>
      <c r="DB224">
        <f t="shared" si="177"/>
        <v>0</v>
      </c>
      <c r="DC224">
        <f t="shared" si="178"/>
        <v>0</v>
      </c>
      <c r="DD224" t="s">
        <v>3</v>
      </c>
      <c r="DE224" t="s">
        <v>3</v>
      </c>
      <c r="DF224">
        <f t="shared" si="179"/>
        <v>0</v>
      </c>
      <c r="DG224">
        <f t="shared" si="180"/>
        <v>0</v>
      </c>
      <c r="DH224">
        <f t="shared" si="181"/>
        <v>0</v>
      </c>
      <c r="DI224">
        <f t="shared" si="171"/>
        <v>0</v>
      </c>
      <c r="DJ224">
        <f t="shared" si="182"/>
        <v>0</v>
      </c>
      <c r="DK224">
        <v>0</v>
      </c>
      <c r="DL224" t="s">
        <v>3</v>
      </c>
      <c r="DM224">
        <v>0</v>
      </c>
      <c r="DN224" t="s">
        <v>3</v>
      </c>
      <c r="DO224">
        <v>0</v>
      </c>
    </row>
    <row r="225" spans="1:119" x14ac:dyDescent="0.2">
      <c r="A225">
        <f>ROW(Source!A42)</f>
        <v>42</v>
      </c>
      <c r="B225">
        <v>60075934</v>
      </c>
      <c r="C225">
        <v>60095021</v>
      </c>
      <c r="D225">
        <v>48172758</v>
      </c>
      <c r="E225">
        <v>1</v>
      </c>
      <c r="F225">
        <v>1</v>
      </c>
      <c r="G225">
        <v>1</v>
      </c>
      <c r="H225">
        <v>3</v>
      </c>
      <c r="I225" t="s">
        <v>769</v>
      </c>
      <c r="J225" t="s">
        <v>770</v>
      </c>
      <c r="K225" t="s">
        <v>771</v>
      </c>
      <c r="L225">
        <v>1348</v>
      </c>
      <c r="N225">
        <v>1009</v>
      </c>
      <c r="O225" t="s">
        <v>15</v>
      </c>
      <c r="P225" t="s">
        <v>15</v>
      </c>
      <c r="Q225">
        <v>1000</v>
      </c>
      <c r="W225">
        <v>0</v>
      </c>
      <c r="X225">
        <v>628974256</v>
      </c>
      <c r="Y225">
        <f t="shared" si="173"/>
        <v>0</v>
      </c>
      <c r="AA225">
        <v>73338.78</v>
      </c>
      <c r="AB225">
        <v>0</v>
      </c>
      <c r="AC225">
        <v>0</v>
      </c>
      <c r="AD225">
        <v>0</v>
      </c>
      <c r="AE225">
        <v>7671.42</v>
      </c>
      <c r="AF225">
        <v>0</v>
      </c>
      <c r="AG225">
        <v>0</v>
      </c>
      <c r="AH225">
        <v>0</v>
      </c>
      <c r="AI225">
        <v>9.56</v>
      </c>
      <c r="AJ225">
        <v>1</v>
      </c>
      <c r="AK225">
        <v>1</v>
      </c>
      <c r="AL225">
        <v>1</v>
      </c>
      <c r="AM225">
        <v>4</v>
      </c>
      <c r="AN225">
        <v>0</v>
      </c>
      <c r="AO225">
        <v>1</v>
      </c>
      <c r="AP225">
        <v>1</v>
      </c>
      <c r="AQ225">
        <v>0</v>
      </c>
      <c r="AR225">
        <v>0</v>
      </c>
      <c r="AS225" t="s">
        <v>3</v>
      </c>
      <c r="AT225">
        <v>1.0000000000000001E-5</v>
      </c>
      <c r="AU225" t="s">
        <v>18</v>
      </c>
      <c r="AV225">
        <v>0</v>
      </c>
      <c r="AW225">
        <v>2</v>
      </c>
      <c r="AX225">
        <v>60095090</v>
      </c>
      <c r="AY225">
        <v>1</v>
      </c>
      <c r="AZ225">
        <v>0</v>
      </c>
      <c r="BA225">
        <v>225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X225">
        <f>ROUND(Y225*Source!I42,9)</f>
        <v>0</v>
      </c>
      <c r="CY225">
        <f t="shared" si="174"/>
        <v>73338.78</v>
      </c>
      <c r="CZ225">
        <f t="shared" si="175"/>
        <v>7671.42</v>
      </c>
      <c r="DA225">
        <f t="shared" si="176"/>
        <v>9.56</v>
      </c>
      <c r="DB225">
        <f t="shared" si="177"/>
        <v>0</v>
      </c>
      <c r="DC225">
        <f t="shared" si="178"/>
        <v>0</v>
      </c>
      <c r="DD225" t="s">
        <v>3</v>
      </c>
      <c r="DE225" t="s">
        <v>3</v>
      </c>
      <c r="DF225">
        <f t="shared" si="179"/>
        <v>0</v>
      </c>
      <c r="DG225">
        <f t="shared" si="180"/>
        <v>0</v>
      </c>
      <c r="DH225">
        <f t="shared" si="181"/>
        <v>0</v>
      </c>
      <c r="DI225">
        <f t="shared" si="171"/>
        <v>0</v>
      </c>
      <c r="DJ225">
        <f t="shared" si="182"/>
        <v>0</v>
      </c>
      <c r="DK225">
        <v>0</v>
      </c>
      <c r="DL225" t="s">
        <v>3</v>
      </c>
      <c r="DM225">
        <v>0</v>
      </c>
      <c r="DN225" t="s">
        <v>3</v>
      </c>
      <c r="DO225">
        <v>0</v>
      </c>
    </row>
    <row r="226" spans="1:119" x14ac:dyDescent="0.2">
      <c r="A226">
        <f>ROW(Source!A42)</f>
        <v>42</v>
      </c>
      <c r="B226">
        <v>60075934</v>
      </c>
      <c r="C226">
        <v>60095021</v>
      </c>
      <c r="D226">
        <v>48173726</v>
      </c>
      <c r="E226">
        <v>1</v>
      </c>
      <c r="F226">
        <v>1</v>
      </c>
      <c r="G226">
        <v>1</v>
      </c>
      <c r="H226">
        <v>3</v>
      </c>
      <c r="I226" t="s">
        <v>772</v>
      </c>
      <c r="J226" t="s">
        <v>773</v>
      </c>
      <c r="K226" t="s">
        <v>774</v>
      </c>
      <c r="L226">
        <v>1348</v>
      </c>
      <c r="N226">
        <v>1009</v>
      </c>
      <c r="O226" t="s">
        <v>15</v>
      </c>
      <c r="P226" t="s">
        <v>15</v>
      </c>
      <c r="Q226">
        <v>1000</v>
      </c>
      <c r="W226">
        <v>0</v>
      </c>
      <c r="X226">
        <v>-1850711024</v>
      </c>
      <c r="Y226">
        <f t="shared" si="173"/>
        <v>0</v>
      </c>
      <c r="AA226">
        <v>293766.28000000003</v>
      </c>
      <c r="AB226">
        <v>0</v>
      </c>
      <c r="AC226">
        <v>0</v>
      </c>
      <c r="AD226">
        <v>0</v>
      </c>
      <c r="AE226">
        <v>30728.69</v>
      </c>
      <c r="AF226">
        <v>0</v>
      </c>
      <c r="AG226">
        <v>0</v>
      </c>
      <c r="AH226">
        <v>0</v>
      </c>
      <c r="AI226">
        <v>9.56</v>
      </c>
      <c r="AJ226">
        <v>1</v>
      </c>
      <c r="AK226">
        <v>1</v>
      </c>
      <c r="AL226">
        <v>1</v>
      </c>
      <c r="AM226">
        <v>4</v>
      </c>
      <c r="AN226">
        <v>0</v>
      </c>
      <c r="AO226">
        <v>1</v>
      </c>
      <c r="AP226">
        <v>1</v>
      </c>
      <c r="AQ226">
        <v>0</v>
      </c>
      <c r="AR226">
        <v>0</v>
      </c>
      <c r="AS226" t="s">
        <v>3</v>
      </c>
      <c r="AT226">
        <v>1E-4</v>
      </c>
      <c r="AU226" t="s">
        <v>18</v>
      </c>
      <c r="AV226">
        <v>0</v>
      </c>
      <c r="AW226">
        <v>2</v>
      </c>
      <c r="AX226">
        <v>60095091</v>
      </c>
      <c r="AY226">
        <v>1</v>
      </c>
      <c r="AZ226">
        <v>0</v>
      </c>
      <c r="BA226">
        <v>226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X226">
        <f>ROUND(Y226*Source!I42,9)</f>
        <v>0</v>
      </c>
      <c r="CY226">
        <f t="shared" si="174"/>
        <v>293766.28000000003</v>
      </c>
      <c r="CZ226">
        <f t="shared" si="175"/>
        <v>30728.69</v>
      </c>
      <c r="DA226">
        <f t="shared" si="176"/>
        <v>9.56</v>
      </c>
      <c r="DB226">
        <f t="shared" si="177"/>
        <v>0</v>
      </c>
      <c r="DC226">
        <f t="shared" si="178"/>
        <v>0</v>
      </c>
      <c r="DD226" t="s">
        <v>3</v>
      </c>
      <c r="DE226" t="s">
        <v>3</v>
      </c>
      <c r="DF226">
        <f t="shared" si="179"/>
        <v>0</v>
      </c>
      <c r="DG226">
        <f t="shared" si="180"/>
        <v>0</v>
      </c>
      <c r="DH226">
        <f t="shared" si="181"/>
        <v>0</v>
      </c>
      <c r="DI226">
        <f t="shared" si="171"/>
        <v>0</v>
      </c>
      <c r="DJ226">
        <f t="shared" si="182"/>
        <v>0</v>
      </c>
      <c r="DK226">
        <v>0</v>
      </c>
      <c r="DL226" t="s">
        <v>3</v>
      </c>
      <c r="DM226">
        <v>0</v>
      </c>
      <c r="DN226" t="s">
        <v>3</v>
      </c>
      <c r="DO226">
        <v>0</v>
      </c>
    </row>
    <row r="227" spans="1:119" x14ac:dyDescent="0.2">
      <c r="A227">
        <f>ROW(Source!A42)</f>
        <v>42</v>
      </c>
      <c r="B227">
        <v>60075934</v>
      </c>
      <c r="C227">
        <v>60095021</v>
      </c>
      <c r="D227">
        <v>48187448</v>
      </c>
      <c r="E227">
        <v>1</v>
      </c>
      <c r="F227">
        <v>1</v>
      </c>
      <c r="G227">
        <v>1</v>
      </c>
      <c r="H227">
        <v>3</v>
      </c>
      <c r="I227" t="s">
        <v>775</v>
      </c>
      <c r="J227" t="s">
        <v>776</v>
      </c>
      <c r="K227" t="s">
        <v>777</v>
      </c>
      <c r="L227">
        <v>1348</v>
      </c>
      <c r="N227">
        <v>1009</v>
      </c>
      <c r="O227" t="s">
        <v>15</v>
      </c>
      <c r="P227" t="s">
        <v>15</v>
      </c>
      <c r="Q227">
        <v>1000</v>
      </c>
      <c r="W227">
        <v>0</v>
      </c>
      <c r="X227">
        <v>192534767</v>
      </c>
      <c r="Y227">
        <f t="shared" si="173"/>
        <v>0</v>
      </c>
      <c r="AA227">
        <v>76878.17</v>
      </c>
      <c r="AB227">
        <v>0</v>
      </c>
      <c r="AC227">
        <v>0</v>
      </c>
      <c r="AD227">
        <v>0</v>
      </c>
      <c r="AE227">
        <v>8041.65</v>
      </c>
      <c r="AF227">
        <v>0</v>
      </c>
      <c r="AG227">
        <v>0</v>
      </c>
      <c r="AH227">
        <v>0</v>
      </c>
      <c r="AI227">
        <v>9.56</v>
      </c>
      <c r="AJ227">
        <v>1</v>
      </c>
      <c r="AK227">
        <v>1</v>
      </c>
      <c r="AL227">
        <v>1</v>
      </c>
      <c r="AM227">
        <v>4</v>
      </c>
      <c r="AN227">
        <v>0</v>
      </c>
      <c r="AO227">
        <v>1</v>
      </c>
      <c r="AP227">
        <v>1</v>
      </c>
      <c r="AQ227">
        <v>0</v>
      </c>
      <c r="AR227">
        <v>0</v>
      </c>
      <c r="AS227" t="s">
        <v>3</v>
      </c>
      <c r="AT227">
        <v>5.3999999999999999E-2</v>
      </c>
      <c r="AU227" t="s">
        <v>18</v>
      </c>
      <c r="AV227">
        <v>0</v>
      </c>
      <c r="AW227">
        <v>2</v>
      </c>
      <c r="AX227">
        <v>60095092</v>
      </c>
      <c r="AY227">
        <v>1</v>
      </c>
      <c r="AZ227">
        <v>0</v>
      </c>
      <c r="BA227">
        <v>227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X227">
        <f>ROUND(Y227*Source!I42,9)</f>
        <v>0</v>
      </c>
      <c r="CY227">
        <f t="shared" si="174"/>
        <v>76878.17</v>
      </c>
      <c r="CZ227">
        <f t="shared" si="175"/>
        <v>8041.65</v>
      </c>
      <c r="DA227">
        <f t="shared" si="176"/>
        <v>9.56</v>
      </c>
      <c r="DB227">
        <f t="shared" si="177"/>
        <v>0</v>
      </c>
      <c r="DC227">
        <f t="shared" si="178"/>
        <v>0</v>
      </c>
      <c r="DD227" t="s">
        <v>3</v>
      </c>
      <c r="DE227" t="s">
        <v>3</v>
      </c>
      <c r="DF227">
        <f t="shared" si="179"/>
        <v>0</v>
      </c>
      <c r="DG227">
        <f t="shared" si="180"/>
        <v>0</v>
      </c>
      <c r="DH227">
        <f t="shared" si="181"/>
        <v>0</v>
      </c>
      <c r="DI227">
        <f t="shared" si="171"/>
        <v>0</v>
      </c>
      <c r="DJ227">
        <f t="shared" si="182"/>
        <v>0</v>
      </c>
      <c r="DK227">
        <v>0</v>
      </c>
      <c r="DL227" t="s">
        <v>3</v>
      </c>
      <c r="DM227">
        <v>0</v>
      </c>
      <c r="DN227" t="s">
        <v>3</v>
      </c>
      <c r="DO227">
        <v>0</v>
      </c>
    </row>
    <row r="228" spans="1:119" x14ac:dyDescent="0.2">
      <c r="A228">
        <f>ROW(Source!A42)</f>
        <v>42</v>
      </c>
      <c r="B228">
        <v>60075934</v>
      </c>
      <c r="C228">
        <v>60095021</v>
      </c>
      <c r="D228">
        <v>48165719</v>
      </c>
      <c r="E228">
        <v>21</v>
      </c>
      <c r="F228">
        <v>1</v>
      </c>
      <c r="G228">
        <v>1</v>
      </c>
      <c r="H228">
        <v>3</v>
      </c>
      <c r="I228" t="s">
        <v>778</v>
      </c>
      <c r="J228" t="s">
        <v>3</v>
      </c>
      <c r="K228" t="s">
        <v>779</v>
      </c>
      <c r="L228">
        <v>1348</v>
      </c>
      <c r="N228">
        <v>1009</v>
      </c>
      <c r="O228" t="s">
        <v>15</v>
      </c>
      <c r="P228" t="s">
        <v>15</v>
      </c>
      <c r="Q228">
        <v>1000</v>
      </c>
      <c r="W228">
        <v>0</v>
      </c>
      <c r="X228">
        <v>748648226</v>
      </c>
      <c r="Y228">
        <f t="shared" si="173"/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9.56</v>
      </c>
      <c r="AJ228">
        <v>1</v>
      </c>
      <c r="AK228">
        <v>1</v>
      </c>
      <c r="AL228">
        <v>1</v>
      </c>
      <c r="AM228">
        <v>4</v>
      </c>
      <c r="AN228">
        <v>0</v>
      </c>
      <c r="AO228">
        <v>0</v>
      </c>
      <c r="AP228">
        <v>1</v>
      </c>
      <c r="AQ228">
        <v>0</v>
      </c>
      <c r="AR228">
        <v>0</v>
      </c>
      <c r="AS228" t="s">
        <v>3</v>
      </c>
      <c r="AT228">
        <v>1</v>
      </c>
      <c r="AU228" t="s">
        <v>18</v>
      </c>
      <c r="AV228">
        <v>0</v>
      </c>
      <c r="AW228">
        <v>2</v>
      </c>
      <c r="AX228">
        <v>60095093</v>
      </c>
      <c r="AY228">
        <v>1</v>
      </c>
      <c r="AZ228">
        <v>0</v>
      </c>
      <c r="BA228">
        <v>228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X228">
        <f>ROUND(Y228*Source!I42,9)</f>
        <v>0</v>
      </c>
      <c r="CY228">
        <f t="shared" si="174"/>
        <v>0</v>
      </c>
      <c r="CZ228">
        <f t="shared" si="175"/>
        <v>0</v>
      </c>
      <c r="DA228">
        <f t="shared" si="176"/>
        <v>9.56</v>
      </c>
      <c r="DB228">
        <f t="shared" si="177"/>
        <v>0</v>
      </c>
      <c r="DC228">
        <f t="shared" si="178"/>
        <v>0</v>
      </c>
      <c r="DD228" t="s">
        <v>3</v>
      </c>
      <c r="DE228" t="s">
        <v>3</v>
      </c>
      <c r="DF228">
        <f t="shared" si="179"/>
        <v>0</v>
      </c>
      <c r="DG228">
        <f t="shared" si="180"/>
        <v>0</v>
      </c>
      <c r="DH228">
        <f t="shared" si="181"/>
        <v>0</v>
      </c>
      <c r="DI228">
        <f t="shared" si="171"/>
        <v>0</v>
      </c>
      <c r="DJ228">
        <f t="shared" si="182"/>
        <v>0</v>
      </c>
      <c r="DK228">
        <v>0</v>
      </c>
      <c r="DL228" t="s">
        <v>3</v>
      </c>
      <c r="DM228">
        <v>0</v>
      </c>
      <c r="DN228" t="s">
        <v>3</v>
      </c>
      <c r="DO228">
        <v>0</v>
      </c>
    </row>
    <row r="229" spans="1:119" x14ac:dyDescent="0.2">
      <c r="A229">
        <f>ROW(Source!A42)</f>
        <v>42</v>
      </c>
      <c r="B229">
        <v>60075934</v>
      </c>
      <c r="C229">
        <v>60095021</v>
      </c>
      <c r="D229">
        <v>48189470</v>
      </c>
      <c r="E229">
        <v>1</v>
      </c>
      <c r="F229">
        <v>1</v>
      </c>
      <c r="G229">
        <v>1</v>
      </c>
      <c r="H229">
        <v>3</v>
      </c>
      <c r="I229" t="s">
        <v>780</v>
      </c>
      <c r="J229" t="s">
        <v>781</v>
      </c>
      <c r="K229" t="s">
        <v>782</v>
      </c>
      <c r="L229">
        <v>1302</v>
      </c>
      <c r="N229">
        <v>1003</v>
      </c>
      <c r="O229" t="s">
        <v>783</v>
      </c>
      <c r="P229" t="s">
        <v>783</v>
      </c>
      <c r="Q229">
        <v>10</v>
      </c>
      <c r="W229">
        <v>0</v>
      </c>
      <c r="X229">
        <v>4483628</v>
      </c>
      <c r="Y229">
        <f t="shared" si="173"/>
        <v>0</v>
      </c>
      <c r="AA229">
        <v>616.33000000000004</v>
      </c>
      <c r="AB229">
        <v>0</v>
      </c>
      <c r="AC229">
        <v>0</v>
      </c>
      <c r="AD229">
        <v>0</v>
      </c>
      <c r="AE229">
        <v>64.47</v>
      </c>
      <c r="AF229">
        <v>0</v>
      </c>
      <c r="AG229">
        <v>0</v>
      </c>
      <c r="AH229">
        <v>0</v>
      </c>
      <c r="AI229">
        <v>9.56</v>
      </c>
      <c r="AJ229">
        <v>1</v>
      </c>
      <c r="AK229">
        <v>1</v>
      </c>
      <c r="AL229">
        <v>1</v>
      </c>
      <c r="AM229">
        <v>4</v>
      </c>
      <c r="AN229">
        <v>0</v>
      </c>
      <c r="AO229">
        <v>1</v>
      </c>
      <c r="AP229">
        <v>1</v>
      </c>
      <c r="AQ229">
        <v>0</v>
      </c>
      <c r="AR229">
        <v>0</v>
      </c>
      <c r="AS229" t="s">
        <v>3</v>
      </c>
      <c r="AT229">
        <v>1.8700000000000001E-2</v>
      </c>
      <c r="AU229" t="s">
        <v>18</v>
      </c>
      <c r="AV229">
        <v>0</v>
      </c>
      <c r="AW229">
        <v>2</v>
      </c>
      <c r="AX229">
        <v>60095094</v>
      </c>
      <c r="AY229">
        <v>1</v>
      </c>
      <c r="AZ229">
        <v>0</v>
      </c>
      <c r="BA229">
        <v>229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X229">
        <f>ROUND(Y229*Source!I42,9)</f>
        <v>0</v>
      </c>
      <c r="CY229">
        <f t="shared" si="174"/>
        <v>616.33000000000004</v>
      </c>
      <c r="CZ229">
        <f t="shared" si="175"/>
        <v>64.47</v>
      </c>
      <c r="DA229">
        <f t="shared" si="176"/>
        <v>9.56</v>
      </c>
      <c r="DB229">
        <f t="shared" si="177"/>
        <v>0</v>
      </c>
      <c r="DC229">
        <f t="shared" si="178"/>
        <v>0</v>
      </c>
      <c r="DD229" t="s">
        <v>3</v>
      </c>
      <c r="DE229" t="s">
        <v>3</v>
      </c>
      <c r="DF229">
        <f t="shared" si="179"/>
        <v>0</v>
      </c>
      <c r="DG229">
        <f t="shared" si="180"/>
        <v>0</v>
      </c>
      <c r="DH229">
        <f t="shared" si="181"/>
        <v>0</v>
      </c>
      <c r="DI229">
        <f t="shared" si="171"/>
        <v>0</v>
      </c>
      <c r="DJ229">
        <f t="shared" si="182"/>
        <v>0</v>
      </c>
      <c r="DK229">
        <v>0</v>
      </c>
      <c r="DL229" t="s">
        <v>3</v>
      </c>
      <c r="DM229">
        <v>0</v>
      </c>
      <c r="DN229" t="s">
        <v>3</v>
      </c>
      <c r="DO229">
        <v>0</v>
      </c>
    </row>
    <row r="230" spans="1:119" x14ac:dyDescent="0.2">
      <c r="A230">
        <f>ROW(Source!A42)</f>
        <v>42</v>
      </c>
      <c r="B230">
        <v>60075934</v>
      </c>
      <c r="C230">
        <v>60095021</v>
      </c>
      <c r="D230">
        <v>48189825</v>
      </c>
      <c r="E230">
        <v>1</v>
      </c>
      <c r="F230">
        <v>1</v>
      </c>
      <c r="G230">
        <v>1</v>
      </c>
      <c r="H230">
        <v>3</v>
      </c>
      <c r="I230" t="s">
        <v>784</v>
      </c>
      <c r="J230" t="s">
        <v>785</v>
      </c>
      <c r="K230" t="s">
        <v>786</v>
      </c>
      <c r="L230">
        <v>1348</v>
      </c>
      <c r="N230">
        <v>1009</v>
      </c>
      <c r="O230" t="s">
        <v>15</v>
      </c>
      <c r="P230" t="s">
        <v>15</v>
      </c>
      <c r="Q230">
        <v>1000</v>
      </c>
      <c r="W230">
        <v>0</v>
      </c>
      <c r="X230">
        <v>-936363311</v>
      </c>
      <c r="Y230">
        <f t="shared" si="173"/>
        <v>0</v>
      </c>
      <c r="AA230">
        <v>45420.71</v>
      </c>
      <c r="AB230">
        <v>0</v>
      </c>
      <c r="AC230">
        <v>0</v>
      </c>
      <c r="AD230">
        <v>0</v>
      </c>
      <c r="AE230">
        <v>4751.12</v>
      </c>
      <c r="AF230">
        <v>0</v>
      </c>
      <c r="AG230">
        <v>0</v>
      </c>
      <c r="AH230">
        <v>0</v>
      </c>
      <c r="AI230">
        <v>9.56</v>
      </c>
      <c r="AJ230">
        <v>1</v>
      </c>
      <c r="AK230">
        <v>1</v>
      </c>
      <c r="AL230">
        <v>1</v>
      </c>
      <c r="AM230">
        <v>4</v>
      </c>
      <c r="AN230">
        <v>0</v>
      </c>
      <c r="AO230">
        <v>1</v>
      </c>
      <c r="AP230">
        <v>1</v>
      </c>
      <c r="AQ230">
        <v>0</v>
      </c>
      <c r="AR230">
        <v>0</v>
      </c>
      <c r="AS230" t="s">
        <v>3</v>
      </c>
      <c r="AT230">
        <v>3.0000000000000001E-5</v>
      </c>
      <c r="AU230" t="s">
        <v>18</v>
      </c>
      <c r="AV230">
        <v>0</v>
      </c>
      <c r="AW230">
        <v>2</v>
      </c>
      <c r="AX230">
        <v>60095095</v>
      </c>
      <c r="AY230">
        <v>1</v>
      </c>
      <c r="AZ230">
        <v>0</v>
      </c>
      <c r="BA230">
        <v>230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X230">
        <f>ROUND(Y230*Source!I42,9)</f>
        <v>0</v>
      </c>
      <c r="CY230">
        <f t="shared" si="174"/>
        <v>45420.71</v>
      </c>
      <c r="CZ230">
        <f t="shared" si="175"/>
        <v>4751.12</v>
      </c>
      <c r="DA230">
        <f t="shared" si="176"/>
        <v>9.56</v>
      </c>
      <c r="DB230">
        <f t="shared" si="177"/>
        <v>0</v>
      </c>
      <c r="DC230">
        <f t="shared" si="178"/>
        <v>0</v>
      </c>
      <c r="DD230" t="s">
        <v>3</v>
      </c>
      <c r="DE230" t="s">
        <v>3</v>
      </c>
      <c r="DF230">
        <f t="shared" si="179"/>
        <v>0</v>
      </c>
      <c r="DG230">
        <f t="shared" si="180"/>
        <v>0</v>
      </c>
      <c r="DH230">
        <f t="shared" si="181"/>
        <v>0</v>
      </c>
      <c r="DI230">
        <f t="shared" si="171"/>
        <v>0</v>
      </c>
      <c r="DJ230">
        <f t="shared" si="182"/>
        <v>0</v>
      </c>
      <c r="DK230">
        <v>0</v>
      </c>
      <c r="DL230" t="s">
        <v>3</v>
      </c>
      <c r="DM230">
        <v>0</v>
      </c>
      <c r="DN230" t="s">
        <v>3</v>
      </c>
      <c r="DO230">
        <v>0</v>
      </c>
    </row>
    <row r="231" spans="1:119" x14ac:dyDescent="0.2">
      <c r="A231">
        <f>ROW(Source!A42)</f>
        <v>42</v>
      </c>
      <c r="B231">
        <v>60075934</v>
      </c>
      <c r="C231">
        <v>60095021</v>
      </c>
      <c r="D231">
        <v>48190549</v>
      </c>
      <c r="E231">
        <v>1</v>
      </c>
      <c r="F231">
        <v>1</v>
      </c>
      <c r="G231">
        <v>1</v>
      </c>
      <c r="H231">
        <v>3</v>
      </c>
      <c r="I231" t="s">
        <v>787</v>
      </c>
      <c r="J231" t="s">
        <v>788</v>
      </c>
      <c r="K231" t="s">
        <v>789</v>
      </c>
      <c r="L231">
        <v>1348</v>
      </c>
      <c r="N231">
        <v>1009</v>
      </c>
      <c r="O231" t="s">
        <v>15</v>
      </c>
      <c r="P231" t="s">
        <v>15</v>
      </c>
      <c r="Q231">
        <v>1000</v>
      </c>
      <c r="W231">
        <v>0</v>
      </c>
      <c r="X231">
        <v>1261042718</v>
      </c>
      <c r="Y231">
        <f t="shared" si="173"/>
        <v>0</v>
      </c>
      <c r="AA231">
        <v>59717.11</v>
      </c>
      <c r="AB231">
        <v>0</v>
      </c>
      <c r="AC231">
        <v>0</v>
      </c>
      <c r="AD231">
        <v>0</v>
      </c>
      <c r="AE231">
        <v>6246.56</v>
      </c>
      <c r="AF231">
        <v>0</v>
      </c>
      <c r="AG231">
        <v>0</v>
      </c>
      <c r="AH231">
        <v>0</v>
      </c>
      <c r="AI231">
        <v>9.56</v>
      </c>
      <c r="AJ231">
        <v>1</v>
      </c>
      <c r="AK231">
        <v>1</v>
      </c>
      <c r="AL231">
        <v>1</v>
      </c>
      <c r="AM231">
        <v>4</v>
      </c>
      <c r="AN231">
        <v>0</v>
      </c>
      <c r="AO231">
        <v>1</v>
      </c>
      <c r="AP231">
        <v>1</v>
      </c>
      <c r="AQ231">
        <v>0</v>
      </c>
      <c r="AR231">
        <v>0</v>
      </c>
      <c r="AS231" t="s">
        <v>3</v>
      </c>
      <c r="AT231">
        <v>1.9400000000000001E-3</v>
      </c>
      <c r="AU231" t="s">
        <v>18</v>
      </c>
      <c r="AV231">
        <v>0</v>
      </c>
      <c r="AW231">
        <v>2</v>
      </c>
      <c r="AX231">
        <v>60095096</v>
      </c>
      <c r="AY231">
        <v>1</v>
      </c>
      <c r="AZ231">
        <v>0</v>
      </c>
      <c r="BA231">
        <v>231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X231">
        <f>ROUND(Y231*Source!I42,9)</f>
        <v>0</v>
      </c>
      <c r="CY231">
        <f t="shared" si="174"/>
        <v>59717.11</v>
      </c>
      <c r="CZ231">
        <f t="shared" si="175"/>
        <v>6246.56</v>
      </c>
      <c r="DA231">
        <f t="shared" si="176"/>
        <v>9.56</v>
      </c>
      <c r="DB231">
        <f t="shared" si="177"/>
        <v>0</v>
      </c>
      <c r="DC231">
        <f t="shared" si="178"/>
        <v>0</v>
      </c>
      <c r="DD231" t="s">
        <v>3</v>
      </c>
      <c r="DE231" t="s">
        <v>3</v>
      </c>
      <c r="DF231">
        <f t="shared" si="179"/>
        <v>0</v>
      </c>
      <c r="DG231">
        <f t="shared" si="180"/>
        <v>0</v>
      </c>
      <c r="DH231">
        <f t="shared" si="181"/>
        <v>0</v>
      </c>
      <c r="DI231">
        <f t="shared" si="171"/>
        <v>0</v>
      </c>
      <c r="DJ231">
        <f t="shared" si="182"/>
        <v>0</v>
      </c>
      <c r="DK231">
        <v>0</v>
      </c>
      <c r="DL231" t="s">
        <v>3</v>
      </c>
      <c r="DM231">
        <v>0</v>
      </c>
      <c r="DN231" t="s">
        <v>3</v>
      </c>
      <c r="DO231">
        <v>0</v>
      </c>
    </row>
    <row r="232" spans="1:119" x14ac:dyDescent="0.2">
      <c r="A232">
        <f>ROW(Source!A42)</f>
        <v>42</v>
      </c>
      <c r="B232">
        <v>60075934</v>
      </c>
      <c r="C232">
        <v>60095021</v>
      </c>
      <c r="D232">
        <v>48194381</v>
      </c>
      <c r="E232">
        <v>1</v>
      </c>
      <c r="F232">
        <v>1</v>
      </c>
      <c r="G232">
        <v>1</v>
      </c>
      <c r="H232">
        <v>3</v>
      </c>
      <c r="I232" t="s">
        <v>790</v>
      </c>
      <c r="J232" t="s">
        <v>791</v>
      </c>
      <c r="K232" t="s">
        <v>792</v>
      </c>
      <c r="L232">
        <v>1339</v>
      </c>
      <c r="N232">
        <v>1007</v>
      </c>
      <c r="O232" t="s">
        <v>91</v>
      </c>
      <c r="P232" t="s">
        <v>91</v>
      </c>
      <c r="Q232">
        <v>1</v>
      </c>
      <c r="W232">
        <v>0</v>
      </c>
      <c r="X232">
        <v>-128313133</v>
      </c>
      <c r="Y232">
        <f t="shared" si="173"/>
        <v>0</v>
      </c>
      <c r="AA232">
        <v>17141.560000000001</v>
      </c>
      <c r="AB232">
        <v>0</v>
      </c>
      <c r="AC232">
        <v>0</v>
      </c>
      <c r="AD232">
        <v>0</v>
      </c>
      <c r="AE232">
        <v>1793.05</v>
      </c>
      <c r="AF232">
        <v>0</v>
      </c>
      <c r="AG232">
        <v>0</v>
      </c>
      <c r="AH232">
        <v>0</v>
      </c>
      <c r="AI232">
        <v>9.56</v>
      </c>
      <c r="AJ232">
        <v>1</v>
      </c>
      <c r="AK232">
        <v>1</v>
      </c>
      <c r="AL232">
        <v>1</v>
      </c>
      <c r="AM232">
        <v>4</v>
      </c>
      <c r="AN232">
        <v>0</v>
      </c>
      <c r="AO232">
        <v>1</v>
      </c>
      <c r="AP232">
        <v>1</v>
      </c>
      <c r="AQ232">
        <v>0</v>
      </c>
      <c r="AR232">
        <v>0</v>
      </c>
      <c r="AS232" t="s">
        <v>3</v>
      </c>
      <c r="AT232">
        <v>6.9999999999999999E-4</v>
      </c>
      <c r="AU232" t="s">
        <v>18</v>
      </c>
      <c r="AV232">
        <v>0</v>
      </c>
      <c r="AW232">
        <v>2</v>
      </c>
      <c r="AX232">
        <v>60095097</v>
      </c>
      <c r="AY232">
        <v>1</v>
      </c>
      <c r="AZ232">
        <v>0</v>
      </c>
      <c r="BA232">
        <v>232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X232">
        <f>ROUND(Y232*Source!I42,9)</f>
        <v>0</v>
      </c>
      <c r="CY232">
        <f t="shared" si="174"/>
        <v>17141.560000000001</v>
      </c>
      <c r="CZ232">
        <f t="shared" si="175"/>
        <v>1793.05</v>
      </c>
      <c r="DA232">
        <f t="shared" si="176"/>
        <v>9.56</v>
      </c>
      <c r="DB232">
        <f t="shared" si="177"/>
        <v>0</v>
      </c>
      <c r="DC232">
        <f t="shared" si="178"/>
        <v>0</v>
      </c>
      <c r="DD232" t="s">
        <v>3</v>
      </c>
      <c r="DE232" t="s">
        <v>3</v>
      </c>
      <c r="DF232">
        <f t="shared" si="179"/>
        <v>0</v>
      </c>
      <c r="DG232">
        <f t="shared" si="180"/>
        <v>0</v>
      </c>
      <c r="DH232">
        <f t="shared" si="181"/>
        <v>0</v>
      </c>
      <c r="DI232">
        <f t="shared" si="171"/>
        <v>0</v>
      </c>
      <c r="DJ232">
        <f t="shared" si="182"/>
        <v>0</v>
      </c>
      <c r="DK232">
        <v>0</v>
      </c>
      <c r="DL232" t="s">
        <v>3</v>
      </c>
      <c r="DM232">
        <v>0</v>
      </c>
      <c r="DN232" t="s">
        <v>3</v>
      </c>
      <c r="DO232">
        <v>0</v>
      </c>
    </row>
    <row r="233" spans="1:119" x14ac:dyDescent="0.2">
      <c r="A233">
        <f>ROW(Source!A42)</f>
        <v>42</v>
      </c>
      <c r="B233">
        <v>60075934</v>
      </c>
      <c r="C233">
        <v>60095021</v>
      </c>
      <c r="D233">
        <v>48201639</v>
      </c>
      <c r="E233">
        <v>1</v>
      </c>
      <c r="F233">
        <v>1</v>
      </c>
      <c r="G233">
        <v>1</v>
      </c>
      <c r="H233">
        <v>3</v>
      </c>
      <c r="I233" t="s">
        <v>793</v>
      </c>
      <c r="J233" t="s">
        <v>794</v>
      </c>
      <c r="K233" t="s">
        <v>795</v>
      </c>
      <c r="L233">
        <v>1348</v>
      </c>
      <c r="N233">
        <v>1009</v>
      </c>
      <c r="O233" t="s">
        <v>15</v>
      </c>
      <c r="P233" t="s">
        <v>15</v>
      </c>
      <c r="Q233">
        <v>1000</v>
      </c>
      <c r="W233">
        <v>0</v>
      </c>
      <c r="X233">
        <v>1741082987</v>
      </c>
      <c r="Y233">
        <f t="shared" si="173"/>
        <v>0</v>
      </c>
      <c r="AA233">
        <v>120081.73</v>
      </c>
      <c r="AB233">
        <v>0</v>
      </c>
      <c r="AC233">
        <v>0</v>
      </c>
      <c r="AD233">
        <v>0</v>
      </c>
      <c r="AE233">
        <v>12560.85</v>
      </c>
      <c r="AF233">
        <v>0</v>
      </c>
      <c r="AG233">
        <v>0</v>
      </c>
      <c r="AH233">
        <v>0</v>
      </c>
      <c r="AI233">
        <v>9.56</v>
      </c>
      <c r="AJ233">
        <v>1</v>
      </c>
      <c r="AK233">
        <v>1</v>
      </c>
      <c r="AL233">
        <v>1</v>
      </c>
      <c r="AM233">
        <v>4</v>
      </c>
      <c r="AN233">
        <v>0</v>
      </c>
      <c r="AO233">
        <v>1</v>
      </c>
      <c r="AP233">
        <v>1</v>
      </c>
      <c r="AQ233">
        <v>0</v>
      </c>
      <c r="AR233">
        <v>0</v>
      </c>
      <c r="AS233" t="s">
        <v>3</v>
      </c>
      <c r="AT233">
        <v>3.1E-4</v>
      </c>
      <c r="AU233" t="s">
        <v>18</v>
      </c>
      <c r="AV233">
        <v>0</v>
      </c>
      <c r="AW233">
        <v>2</v>
      </c>
      <c r="AX233">
        <v>60095098</v>
      </c>
      <c r="AY233">
        <v>1</v>
      </c>
      <c r="AZ233">
        <v>0</v>
      </c>
      <c r="BA233">
        <v>233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X233">
        <f>ROUND(Y233*Source!I42,9)</f>
        <v>0</v>
      </c>
      <c r="CY233">
        <f t="shared" si="174"/>
        <v>120081.73</v>
      </c>
      <c r="CZ233">
        <f t="shared" si="175"/>
        <v>12560.85</v>
      </c>
      <c r="DA233">
        <f t="shared" si="176"/>
        <v>9.56</v>
      </c>
      <c r="DB233">
        <f t="shared" si="177"/>
        <v>0</v>
      </c>
      <c r="DC233">
        <f t="shared" si="178"/>
        <v>0</v>
      </c>
      <c r="DD233" t="s">
        <v>3</v>
      </c>
      <c r="DE233" t="s">
        <v>3</v>
      </c>
      <c r="DF233">
        <f t="shared" si="179"/>
        <v>0</v>
      </c>
      <c r="DG233">
        <f t="shared" si="180"/>
        <v>0</v>
      </c>
      <c r="DH233">
        <f t="shared" si="181"/>
        <v>0</v>
      </c>
      <c r="DI233">
        <f t="shared" si="171"/>
        <v>0</v>
      </c>
      <c r="DJ233">
        <f t="shared" si="182"/>
        <v>0</v>
      </c>
      <c r="DK233">
        <v>0</v>
      </c>
      <c r="DL233" t="s">
        <v>3</v>
      </c>
      <c r="DM233">
        <v>0</v>
      </c>
      <c r="DN233" t="s">
        <v>3</v>
      </c>
      <c r="DO233">
        <v>0</v>
      </c>
    </row>
    <row r="234" spans="1:119" x14ac:dyDescent="0.2">
      <c r="A234">
        <f>ROW(Source!A42)</f>
        <v>42</v>
      </c>
      <c r="B234">
        <v>60075934</v>
      </c>
      <c r="C234">
        <v>60095021</v>
      </c>
      <c r="D234">
        <v>48202807</v>
      </c>
      <c r="E234">
        <v>1</v>
      </c>
      <c r="F234">
        <v>1</v>
      </c>
      <c r="G234">
        <v>1</v>
      </c>
      <c r="H234">
        <v>3</v>
      </c>
      <c r="I234" t="s">
        <v>796</v>
      </c>
      <c r="J234" t="s">
        <v>797</v>
      </c>
      <c r="K234" t="s">
        <v>798</v>
      </c>
      <c r="L234">
        <v>1348</v>
      </c>
      <c r="N234">
        <v>1009</v>
      </c>
      <c r="O234" t="s">
        <v>15</v>
      </c>
      <c r="P234" t="s">
        <v>15</v>
      </c>
      <c r="Q234">
        <v>1000</v>
      </c>
      <c r="W234">
        <v>0</v>
      </c>
      <c r="X234">
        <v>-296986458</v>
      </c>
      <c r="Y234">
        <f t="shared" si="173"/>
        <v>0</v>
      </c>
      <c r="AA234">
        <v>106588.55</v>
      </c>
      <c r="AB234">
        <v>0</v>
      </c>
      <c r="AC234">
        <v>0</v>
      </c>
      <c r="AD234">
        <v>0</v>
      </c>
      <c r="AE234">
        <v>11149.43</v>
      </c>
      <c r="AF234">
        <v>0</v>
      </c>
      <c r="AG234">
        <v>0</v>
      </c>
      <c r="AH234">
        <v>0</v>
      </c>
      <c r="AI234">
        <v>9.56</v>
      </c>
      <c r="AJ234">
        <v>1</v>
      </c>
      <c r="AK234">
        <v>1</v>
      </c>
      <c r="AL234">
        <v>1</v>
      </c>
      <c r="AM234">
        <v>4</v>
      </c>
      <c r="AN234">
        <v>0</v>
      </c>
      <c r="AO234">
        <v>1</v>
      </c>
      <c r="AP234">
        <v>1</v>
      </c>
      <c r="AQ234">
        <v>0</v>
      </c>
      <c r="AR234">
        <v>0</v>
      </c>
      <c r="AS234" t="s">
        <v>3</v>
      </c>
      <c r="AT234">
        <v>5.9999999999999995E-4</v>
      </c>
      <c r="AU234" t="s">
        <v>18</v>
      </c>
      <c r="AV234">
        <v>0</v>
      </c>
      <c r="AW234">
        <v>2</v>
      </c>
      <c r="AX234">
        <v>60095099</v>
      </c>
      <c r="AY234">
        <v>1</v>
      </c>
      <c r="AZ234">
        <v>0</v>
      </c>
      <c r="BA234">
        <v>234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X234">
        <f>ROUND(Y234*Source!I42,9)</f>
        <v>0</v>
      </c>
      <c r="CY234">
        <f t="shared" si="174"/>
        <v>106588.55</v>
      </c>
      <c r="CZ234">
        <f t="shared" si="175"/>
        <v>11149.43</v>
      </c>
      <c r="DA234">
        <f t="shared" si="176"/>
        <v>9.56</v>
      </c>
      <c r="DB234">
        <f t="shared" si="177"/>
        <v>0</v>
      </c>
      <c r="DC234">
        <f t="shared" si="178"/>
        <v>0</v>
      </c>
      <c r="DD234" t="s">
        <v>3</v>
      </c>
      <c r="DE234" t="s">
        <v>3</v>
      </c>
      <c r="DF234">
        <f t="shared" si="179"/>
        <v>0</v>
      </c>
      <c r="DG234">
        <f t="shared" si="180"/>
        <v>0</v>
      </c>
      <c r="DH234">
        <f t="shared" si="181"/>
        <v>0</v>
      </c>
      <c r="DI234">
        <f t="shared" si="171"/>
        <v>0</v>
      </c>
      <c r="DJ234">
        <f t="shared" si="182"/>
        <v>0</v>
      </c>
      <c r="DK234">
        <v>0</v>
      </c>
      <c r="DL234" t="s">
        <v>3</v>
      </c>
      <c r="DM234">
        <v>0</v>
      </c>
      <c r="DN234" t="s">
        <v>3</v>
      </c>
      <c r="DO234">
        <v>0</v>
      </c>
    </row>
    <row r="235" spans="1:119" x14ac:dyDescent="0.2">
      <c r="A235">
        <f>ROW(Source!A43)</f>
        <v>43</v>
      </c>
      <c r="B235">
        <v>60075934</v>
      </c>
      <c r="C235">
        <v>60096375</v>
      </c>
      <c r="D235">
        <v>22413549</v>
      </c>
      <c r="E235">
        <v>1</v>
      </c>
      <c r="F235">
        <v>1</v>
      </c>
      <c r="G235">
        <v>1</v>
      </c>
      <c r="H235">
        <v>1</v>
      </c>
      <c r="I235" t="s">
        <v>879</v>
      </c>
      <c r="J235" t="s">
        <v>3</v>
      </c>
      <c r="K235" t="s">
        <v>880</v>
      </c>
      <c r="L235">
        <v>1369</v>
      </c>
      <c r="N235">
        <v>1013</v>
      </c>
      <c r="O235" t="s">
        <v>862</v>
      </c>
      <c r="P235" t="s">
        <v>862</v>
      </c>
      <c r="Q235">
        <v>1</v>
      </c>
      <c r="W235">
        <v>0</v>
      </c>
      <c r="X235">
        <v>452761545</v>
      </c>
      <c r="Y235">
        <f>(AT235*1.25)</f>
        <v>8.4250000000000007</v>
      </c>
      <c r="AA235">
        <v>0</v>
      </c>
      <c r="AB235">
        <v>0</v>
      </c>
      <c r="AC235">
        <v>0</v>
      </c>
      <c r="AD235">
        <v>543.46</v>
      </c>
      <c r="AE235">
        <v>0</v>
      </c>
      <c r="AF235">
        <v>0</v>
      </c>
      <c r="AG235">
        <v>0</v>
      </c>
      <c r="AH235">
        <v>11.1</v>
      </c>
      <c r="AI235">
        <v>1</v>
      </c>
      <c r="AJ235">
        <v>1</v>
      </c>
      <c r="AK235">
        <v>1</v>
      </c>
      <c r="AL235">
        <v>48.96</v>
      </c>
      <c r="AM235">
        <v>4</v>
      </c>
      <c r="AN235">
        <v>0</v>
      </c>
      <c r="AO235">
        <v>0</v>
      </c>
      <c r="AP235">
        <v>1</v>
      </c>
      <c r="AQ235">
        <v>1</v>
      </c>
      <c r="AR235">
        <v>0</v>
      </c>
      <c r="AS235" t="s">
        <v>3</v>
      </c>
      <c r="AT235">
        <v>6.74</v>
      </c>
      <c r="AU235" t="s">
        <v>111</v>
      </c>
      <c r="AV235">
        <v>1</v>
      </c>
      <c r="AW235">
        <v>2</v>
      </c>
      <c r="AX235">
        <v>60096434</v>
      </c>
      <c r="AY235">
        <v>1</v>
      </c>
      <c r="AZ235">
        <v>0</v>
      </c>
      <c r="BA235">
        <v>235</v>
      </c>
      <c r="BB235">
        <v>1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74.813999999999993</v>
      </c>
      <c r="BN235">
        <v>6.74</v>
      </c>
      <c r="BO235">
        <v>0</v>
      </c>
      <c r="BP235">
        <v>1</v>
      </c>
      <c r="BQ235">
        <v>0</v>
      </c>
      <c r="BR235">
        <v>0</v>
      </c>
      <c r="BS235">
        <v>0</v>
      </c>
      <c r="BT235">
        <v>93.517499999999998</v>
      </c>
      <c r="BU235">
        <v>8.4250000000000007</v>
      </c>
      <c r="BV235">
        <v>0</v>
      </c>
      <c r="BW235">
        <v>1</v>
      </c>
      <c r="CX235">
        <f>ROUND(Y235*Source!I43,9)</f>
        <v>101.16403</v>
      </c>
      <c r="CY235">
        <f>AD235</f>
        <v>543.46</v>
      </c>
      <c r="CZ235">
        <f>AH235</f>
        <v>11.1</v>
      </c>
      <c r="DA235">
        <f>AL235</f>
        <v>48.96</v>
      </c>
      <c r="DB235">
        <f>ROUND(((ROUND(AT235*CZ235,2)*1.25)*0.8),2)</f>
        <v>74.81</v>
      </c>
      <c r="DC235">
        <f>ROUND((ROUND(AT235*AG235,2)*1.25),2)</f>
        <v>0</v>
      </c>
      <c r="DD235" t="s">
        <v>863</v>
      </c>
      <c r="DE235" t="s">
        <v>3</v>
      </c>
      <c r="DF235">
        <f>ROUND((ROUND(AE235,2)*0.8)*CX235,2)</f>
        <v>0</v>
      </c>
      <c r="DG235">
        <f>ROUND((ROUND(AF235,2)*0.8)*CX235,2)</f>
        <v>0</v>
      </c>
      <c r="DH235">
        <f t="shared" si="181"/>
        <v>0</v>
      </c>
      <c r="DI235">
        <f>ROUND((ROUND(AH235*AL235,2)*0.8)*CX235,2)</f>
        <v>43982.879999999997</v>
      </c>
      <c r="DJ235">
        <f>DI235</f>
        <v>43982.879999999997</v>
      </c>
      <c r="DK235">
        <v>0</v>
      </c>
      <c r="DL235" t="s">
        <v>3</v>
      </c>
      <c r="DM235">
        <v>0</v>
      </c>
      <c r="DN235" t="s">
        <v>3</v>
      </c>
      <c r="DO235">
        <v>0</v>
      </c>
    </row>
    <row r="236" spans="1:119" x14ac:dyDescent="0.2">
      <c r="A236">
        <f>ROW(Source!A43)</f>
        <v>43</v>
      </c>
      <c r="B236">
        <v>60075934</v>
      </c>
      <c r="C236">
        <v>60096375</v>
      </c>
      <c r="D236">
        <v>121548</v>
      </c>
      <c r="E236">
        <v>1</v>
      </c>
      <c r="F236">
        <v>1</v>
      </c>
      <c r="G236">
        <v>1</v>
      </c>
      <c r="H236">
        <v>1</v>
      </c>
      <c r="I236" t="s">
        <v>25</v>
      </c>
      <c r="J236" t="s">
        <v>3</v>
      </c>
      <c r="K236" t="s">
        <v>741</v>
      </c>
      <c r="L236">
        <v>608254</v>
      </c>
      <c r="N236">
        <v>1013</v>
      </c>
      <c r="O236" t="s">
        <v>881</v>
      </c>
      <c r="P236" t="s">
        <v>881</v>
      </c>
      <c r="Q236">
        <v>1</v>
      </c>
      <c r="W236">
        <v>0</v>
      </c>
      <c r="X236">
        <v>-185737400</v>
      </c>
      <c r="Y236">
        <f>(AT236*1.25)</f>
        <v>1.9375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1</v>
      </c>
      <c r="AJ236">
        <v>1</v>
      </c>
      <c r="AK236">
        <v>48.96</v>
      </c>
      <c r="AL236">
        <v>1</v>
      </c>
      <c r="AM236">
        <v>4</v>
      </c>
      <c r="AN236">
        <v>0</v>
      </c>
      <c r="AO236">
        <v>0</v>
      </c>
      <c r="AP236">
        <v>1</v>
      </c>
      <c r="AQ236">
        <v>1</v>
      </c>
      <c r="AR236">
        <v>0</v>
      </c>
      <c r="AS236" t="s">
        <v>3</v>
      </c>
      <c r="AT236">
        <v>1.55</v>
      </c>
      <c r="AU236" t="s">
        <v>111</v>
      </c>
      <c r="AV236">
        <v>2</v>
      </c>
      <c r="AW236">
        <v>2</v>
      </c>
      <c r="AX236">
        <v>60096435</v>
      </c>
      <c r="AY236">
        <v>1</v>
      </c>
      <c r="AZ236">
        <v>0</v>
      </c>
      <c r="BA236">
        <v>236</v>
      </c>
      <c r="BB236">
        <v>1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1.55</v>
      </c>
      <c r="BP236">
        <v>1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1.9375</v>
      </c>
      <c r="BW236">
        <v>1</v>
      </c>
      <c r="CX236">
        <f>ROUND(Y236*Source!I43,9)</f>
        <v>23.264724999999999</v>
      </c>
      <c r="CY236">
        <f>AD236</f>
        <v>0</v>
      </c>
      <c r="CZ236">
        <f>AH236</f>
        <v>0</v>
      </c>
      <c r="DA236">
        <f>AL236</f>
        <v>1</v>
      </c>
      <c r="DB236">
        <f>ROUND(((ROUND(AT236*CZ236,2)*1.25)*0.8),2)</f>
        <v>0</v>
      </c>
      <c r="DC236">
        <f>ROUND((ROUND(AT236*AG236,2)*1.25),2)</f>
        <v>0</v>
      </c>
      <c r="DD236" t="s">
        <v>863</v>
      </c>
      <c r="DE236" t="s">
        <v>3</v>
      </c>
      <c r="DF236">
        <f>ROUND((ROUND(AE236,2)*0.8)*CX236,2)</f>
        <v>0</v>
      </c>
      <c r="DG236">
        <f>ROUND((ROUND(AF236,2)*0.8)*CX236,2)</f>
        <v>0</v>
      </c>
      <c r="DH236">
        <f>ROUND(ROUND(AG236*AK236,2)*CX236,2)</f>
        <v>0</v>
      </c>
      <c r="DI236">
        <f>ROUND((ROUND(AH236,2)*0.8)*CX236,2)</f>
        <v>0</v>
      </c>
      <c r="DJ236">
        <f>DI236</f>
        <v>0</v>
      </c>
      <c r="DK236">
        <v>0</v>
      </c>
      <c r="DL236" t="s">
        <v>3</v>
      </c>
      <c r="DM236">
        <v>0</v>
      </c>
      <c r="DN236" t="s">
        <v>3</v>
      </c>
      <c r="DO236">
        <v>0</v>
      </c>
    </row>
    <row r="237" spans="1:119" x14ac:dyDescent="0.2">
      <c r="A237">
        <f>ROW(Source!A43)</f>
        <v>43</v>
      </c>
      <c r="B237">
        <v>60075934</v>
      </c>
      <c r="C237">
        <v>60096375</v>
      </c>
      <c r="D237">
        <v>48245619</v>
      </c>
      <c r="E237">
        <v>1</v>
      </c>
      <c r="F237">
        <v>1</v>
      </c>
      <c r="G237">
        <v>1</v>
      </c>
      <c r="H237">
        <v>2</v>
      </c>
      <c r="I237" t="s">
        <v>882</v>
      </c>
      <c r="J237" t="s">
        <v>883</v>
      </c>
      <c r="K237" t="s">
        <v>884</v>
      </c>
      <c r="L237">
        <v>1368</v>
      </c>
      <c r="N237">
        <v>1011</v>
      </c>
      <c r="O237" t="s">
        <v>745</v>
      </c>
      <c r="P237" t="s">
        <v>745</v>
      </c>
      <c r="Q237">
        <v>1</v>
      </c>
      <c r="W237">
        <v>0</v>
      </c>
      <c r="X237">
        <v>1773687774</v>
      </c>
      <c r="Y237">
        <f>(AT237*1.25)</f>
        <v>1.125</v>
      </c>
      <c r="AA237">
        <v>0</v>
      </c>
      <c r="AB237">
        <v>1637.29</v>
      </c>
      <c r="AC237">
        <v>618.36</v>
      </c>
      <c r="AD237">
        <v>0</v>
      </c>
      <c r="AE237">
        <v>0</v>
      </c>
      <c r="AF237">
        <v>115.14</v>
      </c>
      <c r="AG237">
        <v>12.63</v>
      </c>
      <c r="AH237">
        <v>0</v>
      </c>
      <c r="AI237">
        <v>1</v>
      </c>
      <c r="AJ237">
        <v>14.22</v>
      </c>
      <c r="AK237">
        <v>48.96</v>
      </c>
      <c r="AL237">
        <v>1</v>
      </c>
      <c r="AM237">
        <v>4</v>
      </c>
      <c r="AN237">
        <v>0</v>
      </c>
      <c r="AO237">
        <v>0</v>
      </c>
      <c r="AP237">
        <v>1</v>
      </c>
      <c r="AQ237">
        <v>1</v>
      </c>
      <c r="AR237">
        <v>0</v>
      </c>
      <c r="AS237" t="s">
        <v>3</v>
      </c>
      <c r="AT237">
        <v>0.9</v>
      </c>
      <c r="AU237" t="s">
        <v>111</v>
      </c>
      <c r="AV237">
        <v>0</v>
      </c>
      <c r="AW237">
        <v>2</v>
      </c>
      <c r="AX237">
        <v>60096436</v>
      </c>
      <c r="AY237">
        <v>2</v>
      </c>
      <c r="AZ237">
        <v>98304</v>
      </c>
      <c r="BA237">
        <v>237</v>
      </c>
      <c r="BB237">
        <v>1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103.626</v>
      </c>
      <c r="BL237">
        <v>11.367000000000001</v>
      </c>
      <c r="BM237">
        <v>0</v>
      </c>
      <c r="BN237">
        <v>0</v>
      </c>
      <c r="BO237">
        <v>0</v>
      </c>
      <c r="BP237">
        <v>1</v>
      </c>
      <c r="BQ237">
        <v>0</v>
      </c>
      <c r="BR237">
        <v>129.5325</v>
      </c>
      <c r="BS237">
        <v>14.20875</v>
      </c>
      <c r="BT237">
        <v>0</v>
      </c>
      <c r="BU237">
        <v>0</v>
      </c>
      <c r="BV237">
        <v>0</v>
      </c>
      <c r="BW237">
        <v>1</v>
      </c>
      <c r="CX237">
        <f>ROUND(Y237*Source!I43,9)</f>
        <v>13.50855</v>
      </c>
      <c r="CY237">
        <f>AB237</f>
        <v>1637.29</v>
      </c>
      <c r="CZ237">
        <f>AF237</f>
        <v>115.14</v>
      </c>
      <c r="DA237">
        <f>AJ237</f>
        <v>14.22</v>
      </c>
      <c r="DB237">
        <f>ROUND((ROUND(AT237*CZ237,2)*1.25),2)</f>
        <v>129.54</v>
      </c>
      <c r="DC237">
        <f>ROUND(((ROUND(AT237*AG237,2)*1.25)*0.8),2)</f>
        <v>11.37</v>
      </c>
      <c r="DD237" t="s">
        <v>3</v>
      </c>
      <c r="DE237" t="s">
        <v>863</v>
      </c>
      <c r="DF237">
        <f>ROUND(ROUND(AE237,2)*CX237,2)</f>
        <v>0</v>
      </c>
      <c r="DG237">
        <f>ROUND(ROUND(AF237*AJ237,2)*CX237,2)</f>
        <v>22117.41</v>
      </c>
      <c r="DH237">
        <f>ROUND((ROUND(AG237*AK237,2)*0.8)*CX237,2)</f>
        <v>6682.52</v>
      </c>
      <c r="DI237">
        <f>ROUND(ROUND(AH237,2)*CX237,2)</f>
        <v>0</v>
      </c>
      <c r="DJ237">
        <f>DG237</f>
        <v>22117.41</v>
      </c>
      <c r="DK237">
        <v>0</v>
      </c>
      <c r="DL237" t="s">
        <v>3</v>
      </c>
      <c r="DM237">
        <v>0</v>
      </c>
      <c r="DN237" t="s">
        <v>3</v>
      </c>
      <c r="DO237">
        <v>0</v>
      </c>
    </row>
    <row r="238" spans="1:119" x14ac:dyDescent="0.2">
      <c r="A238">
        <f>ROW(Source!A43)</f>
        <v>43</v>
      </c>
      <c r="B238">
        <v>60075934</v>
      </c>
      <c r="C238">
        <v>60096375</v>
      </c>
      <c r="D238">
        <v>33592368</v>
      </c>
      <c r="E238">
        <v>1</v>
      </c>
      <c r="F238">
        <v>1</v>
      </c>
      <c r="G238">
        <v>1</v>
      </c>
      <c r="H238">
        <v>2</v>
      </c>
      <c r="I238" t="s">
        <v>885</v>
      </c>
      <c r="J238" t="s">
        <v>886</v>
      </c>
      <c r="K238" t="s">
        <v>887</v>
      </c>
      <c r="L238">
        <v>1368</v>
      </c>
      <c r="N238">
        <v>1011</v>
      </c>
      <c r="O238" t="s">
        <v>745</v>
      </c>
      <c r="P238" t="s">
        <v>745</v>
      </c>
      <c r="Q238">
        <v>1</v>
      </c>
      <c r="W238">
        <v>0</v>
      </c>
      <c r="X238">
        <v>-746449513</v>
      </c>
      <c r="Y238">
        <f>(AT238*1.25)</f>
        <v>0.8125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1</v>
      </c>
      <c r="AJ238">
        <v>14.22</v>
      </c>
      <c r="AK238">
        <v>48.96</v>
      </c>
      <c r="AL238">
        <v>1</v>
      </c>
      <c r="AM238">
        <v>4</v>
      </c>
      <c r="AN238">
        <v>0</v>
      </c>
      <c r="AO238">
        <v>0</v>
      </c>
      <c r="AP238">
        <v>1</v>
      </c>
      <c r="AQ238">
        <v>1</v>
      </c>
      <c r="AR238">
        <v>0</v>
      </c>
      <c r="AS238" t="s">
        <v>3</v>
      </c>
      <c r="AT238">
        <v>0.65</v>
      </c>
      <c r="AU238" t="s">
        <v>111</v>
      </c>
      <c r="AV238">
        <v>0</v>
      </c>
      <c r="AW238">
        <v>2</v>
      </c>
      <c r="AX238">
        <v>60096437</v>
      </c>
      <c r="AY238">
        <v>1</v>
      </c>
      <c r="AZ238">
        <v>0</v>
      </c>
      <c r="BA238">
        <v>238</v>
      </c>
      <c r="BB238">
        <v>1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X238">
        <f>ROUND(Y238*Source!I43,9)</f>
        <v>9.7561750000000007</v>
      </c>
      <c r="CY238">
        <f>AB238</f>
        <v>0</v>
      </c>
      <c r="CZ238">
        <f>AF238</f>
        <v>0</v>
      </c>
      <c r="DA238">
        <f>AJ238</f>
        <v>14.22</v>
      </c>
      <c r="DB238">
        <f>ROUND((ROUND(AT238*CZ238,2)*1.25),2)</f>
        <v>0</v>
      </c>
      <c r="DC238">
        <f>ROUND(((ROUND(AT238*AG238,2)*1.25)*0.8),2)</f>
        <v>0</v>
      </c>
      <c r="DD238" t="s">
        <v>3</v>
      </c>
      <c r="DE238" t="s">
        <v>863</v>
      </c>
      <c r="DF238">
        <f>ROUND(ROUND(AE238,2)*CX238,2)</f>
        <v>0</v>
      </c>
      <c r="DG238">
        <f>ROUND(ROUND(AF238*AJ238,2)*CX238,2)</f>
        <v>0</v>
      </c>
      <c r="DH238">
        <f>ROUND((ROUND(AG238*AK238,2)*0.8)*CX238,2)</f>
        <v>0</v>
      </c>
      <c r="DI238">
        <f>ROUND(ROUND(AH238,2)*CX238,2)</f>
        <v>0</v>
      </c>
      <c r="DJ238">
        <f>DG238</f>
        <v>0</v>
      </c>
      <c r="DK238">
        <v>0</v>
      </c>
      <c r="DL238" t="s">
        <v>25</v>
      </c>
      <c r="DM238">
        <v>0</v>
      </c>
      <c r="DN238" t="s">
        <v>881</v>
      </c>
      <c r="DO238">
        <v>1</v>
      </c>
    </row>
    <row r="239" spans="1:119" x14ac:dyDescent="0.2">
      <c r="A239">
        <f>ROW(Source!A43)</f>
        <v>43</v>
      </c>
      <c r="B239">
        <v>60075934</v>
      </c>
      <c r="C239">
        <v>60096375</v>
      </c>
      <c r="D239">
        <v>48245719</v>
      </c>
      <c r="E239">
        <v>1</v>
      </c>
      <c r="F239">
        <v>1</v>
      </c>
      <c r="G239">
        <v>1</v>
      </c>
      <c r="H239">
        <v>2</v>
      </c>
      <c r="I239" t="s">
        <v>888</v>
      </c>
      <c r="J239" t="s">
        <v>756</v>
      </c>
      <c r="K239" t="s">
        <v>757</v>
      </c>
      <c r="L239">
        <v>1368</v>
      </c>
      <c r="N239">
        <v>1011</v>
      </c>
      <c r="O239" t="s">
        <v>745</v>
      </c>
      <c r="P239" t="s">
        <v>745</v>
      </c>
      <c r="Q239">
        <v>1</v>
      </c>
      <c r="W239">
        <v>0</v>
      </c>
      <c r="X239">
        <v>1164550641</v>
      </c>
      <c r="Y239">
        <f>(AT239*1.25)</f>
        <v>1.7999999999999998</v>
      </c>
      <c r="AA239">
        <v>0</v>
      </c>
      <c r="AB239">
        <v>17.059999999999999</v>
      </c>
      <c r="AC239">
        <v>0</v>
      </c>
      <c r="AD239">
        <v>0</v>
      </c>
      <c r="AE239">
        <v>0</v>
      </c>
      <c r="AF239">
        <v>1.2</v>
      </c>
      <c r="AG239">
        <v>0</v>
      </c>
      <c r="AH239">
        <v>0</v>
      </c>
      <c r="AI239">
        <v>1</v>
      </c>
      <c r="AJ239">
        <v>14.22</v>
      </c>
      <c r="AK239">
        <v>48.96</v>
      </c>
      <c r="AL239">
        <v>1</v>
      </c>
      <c r="AM239">
        <v>4</v>
      </c>
      <c r="AN239">
        <v>0</v>
      </c>
      <c r="AO239">
        <v>0</v>
      </c>
      <c r="AP239">
        <v>1</v>
      </c>
      <c r="AQ239">
        <v>1</v>
      </c>
      <c r="AR239">
        <v>0</v>
      </c>
      <c r="AS239" t="s">
        <v>3</v>
      </c>
      <c r="AT239">
        <v>1.44</v>
      </c>
      <c r="AU239" t="s">
        <v>111</v>
      </c>
      <c r="AV239">
        <v>0</v>
      </c>
      <c r="AW239">
        <v>2</v>
      </c>
      <c r="AX239">
        <v>60096438</v>
      </c>
      <c r="AY239">
        <v>2</v>
      </c>
      <c r="AZ239">
        <v>32768</v>
      </c>
      <c r="BA239">
        <v>239</v>
      </c>
      <c r="BB239">
        <v>1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1.728</v>
      </c>
      <c r="BL239">
        <v>0</v>
      </c>
      <c r="BM239">
        <v>0</v>
      </c>
      <c r="BN239">
        <v>0</v>
      </c>
      <c r="BO239">
        <v>0</v>
      </c>
      <c r="BP239">
        <v>1</v>
      </c>
      <c r="BQ239">
        <v>0</v>
      </c>
      <c r="BR239">
        <v>2.1599999999999997</v>
      </c>
      <c r="BS239">
        <v>0</v>
      </c>
      <c r="BT239">
        <v>0</v>
      </c>
      <c r="BU239">
        <v>0</v>
      </c>
      <c r="BV239">
        <v>0</v>
      </c>
      <c r="BW239">
        <v>1</v>
      </c>
      <c r="CX239">
        <f>ROUND(Y239*Source!I43,9)</f>
        <v>21.613679999999999</v>
      </c>
      <c r="CY239">
        <f>AB239</f>
        <v>17.059999999999999</v>
      </c>
      <c r="CZ239">
        <f>AF239</f>
        <v>1.2</v>
      </c>
      <c r="DA239">
        <f>AJ239</f>
        <v>14.22</v>
      </c>
      <c r="DB239">
        <f>ROUND((ROUND(AT239*CZ239,2)*1.25),2)</f>
        <v>2.16</v>
      </c>
      <c r="DC239">
        <f>ROUND(((ROUND(AT239*AG239,2)*1.25)*0.8),2)</f>
        <v>0</v>
      </c>
      <c r="DD239" t="s">
        <v>3</v>
      </c>
      <c r="DE239" t="s">
        <v>863</v>
      </c>
      <c r="DF239">
        <f>ROUND(ROUND(AE239,2)*CX239,2)</f>
        <v>0</v>
      </c>
      <c r="DG239">
        <f>ROUND(ROUND(AF239*AJ239,2)*CX239,2)</f>
        <v>368.73</v>
      </c>
      <c r="DH239">
        <f>ROUND((ROUND(AG239*AK239,2)*0.8)*CX239,2)</f>
        <v>0</v>
      </c>
      <c r="DI239">
        <f>ROUND(ROUND(AH239,2)*CX239,2)</f>
        <v>0</v>
      </c>
      <c r="DJ239">
        <f>DG239</f>
        <v>368.73</v>
      </c>
      <c r="DK239">
        <v>0</v>
      </c>
      <c r="DL239" t="s">
        <v>3</v>
      </c>
      <c r="DM239">
        <v>0</v>
      </c>
      <c r="DN239" t="s">
        <v>3</v>
      </c>
      <c r="DO239">
        <v>0</v>
      </c>
    </row>
    <row r="240" spans="1:119" x14ac:dyDescent="0.2">
      <c r="A240">
        <f>ROW(Source!A43)</f>
        <v>43</v>
      </c>
      <c r="B240">
        <v>60075934</v>
      </c>
      <c r="C240">
        <v>60096375</v>
      </c>
      <c r="D240">
        <v>48168484</v>
      </c>
      <c r="E240">
        <v>1</v>
      </c>
      <c r="F240">
        <v>1</v>
      </c>
      <c r="G240">
        <v>1</v>
      </c>
      <c r="H240">
        <v>3</v>
      </c>
      <c r="I240" t="s">
        <v>867</v>
      </c>
      <c r="J240" t="s">
        <v>226</v>
      </c>
      <c r="K240" t="s">
        <v>761</v>
      </c>
      <c r="L240">
        <v>1339</v>
      </c>
      <c r="N240">
        <v>1007</v>
      </c>
      <c r="O240" t="s">
        <v>91</v>
      </c>
      <c r="P240" t="s">
        <v>91</v>
      </c>
      <c r="Q240">
        <v>1</v>
      </c>
      <c r="W240">
        <v>0</v>
      </c>
      <c r="X240">
        <v>1128857524</v>
      </c>
      <c r="Y240">
        <f>AT240</f>
        <v>7.35</v>
      </c>
      <c r="AA240">
        <v>84.03</v>
      </c>
      <c r="AB240">
        <v>0</v>
      </c>
      <c r="AC240">
        <v>0</v>
      </c>
      <c r="AD240">
        <v>0</v>
      </c>
      <c r="AE240">
        <v>8.7899999999999991</v>
      </c>
      <c r="AF240">
        <v>0</v>
      </c>
      <c r="AG240">
        <v>0</v>
      </c>
      <c r="AH240">
        <v>0</v>
      </c>
      <c r="AI240">
        <v>9.56</v>
      </c>
      <c r="AJ240">
        <v>1</v>
      </c>
      <c r="AK240">
        <v>1</v>
      </c>
      <c r="AL240">
        <v>1</v>
      </c>
      <c r="AM240">
        <v>4</v>
      </c>
      <c r="AN240">
        <v>0</v>
      </c>
      <c r="AO240">
        <v>0</v>
      </c>
      <c r="AP240">
        <v>1</v>
      </c>
      <c r="AQ240">
        <v>1</v>
      </c>
      <c r="AR240">
        <v>0</v>
      </c>
      <c r="AS240" t="s">
        <v>3</v>
      </c>
      <c r="AT240">
        <v>7.35</v>
      </c>
      <c r="AU240" t="s">
        <v>3</v>
      </c>
      <c r="AV240">
        <v>0</v>
      </c>
      <c r="AW240">
        <v>2</v>
      </c>
      <c r="AX240">
        <v>60096439</v>
      </c>
      <c r="AY240">
        <v>2</v>
      </c>
      <c r="AZ240">
        <v>16384</v>
      </c>
      <c r="BA240">
        <v>240</v>
      </c>
      <c r="BB240">
        <v>1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64.606499999999997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1</v>
      </c>
      <c r="BQ240">
        <v>64.606499999999997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1</v>
      </c>
      <c r="CX240">
        <f>ROUND(Y240*Source!I43,9)</f>
        <v>88.255859999999998</v>
      </c>
      <c r="CY240">
        <f>AA240</f>
        <v>84.03</v>
      </c>
      <c r="CZ240">
        <f>AE240</f>
        <v>8.7899999999999991</v>
      </c>
      <c r="DA240">
        <f>AI240</f>
        <v>9.56</v>
      </c>
      <c r="DB240">
        <f>ROUND(ROUND(AT240*CZ240,2),2)</f>
        <v>64.61</v>
      </c>
      <c r="DC240">
        <f>ROUND(ROUND(AT240*AG240,2),2)</f>
        <v>0</v>
      </c>
      <c r="DD240" t="s">
        <v>3</v>
      </c>
      <c r="DE240" t="s">
        <v>3</v>
      </c>
      <c r="DF240">
        <f>ROUND(ROUND(AE240*AI240,2)*CX240,2)</f>
        <v>7416.14</v>
      </c>
      <c r="DG240">
        <f>ROUND(ROUND(AF240,2)*CX240,2)</f>
        <v>0</v>
      </c>
      <c r="DH240">
        <f>ROUND(ROUND(AG240,2)*CX240,2)</f>
        <v>0</v>
      </c>
      <c r="DI240">
        <f>ROUND(ROUND(AH240,2)*CX240,2)</f>
        <v>0</v>
      </c>
      <c r="DJ240">
        <f>DF240</f>
        <v>7416.14</v>
      </c>
      <c r="DK240">
        <v>0</v>
      </c>
      <c r="DL240" t="s">
        <v>3</v>
      </c>
      <c r="DM240">
        <v>0</v>
      </c>
      <c r="DN240" t="s">
        <v>3</v>
      </c>
      <c r="DO240">
        <v>0</v>
      </c>
    </row>
    <row r="241" spans="1:119" x14ac:dyDescent="0.2">
      <c r="A241">
        <f>ROW(Source!A43)</f>
        <v>43</v>
      </c>
      <c r="B241">
        <v>60075934</v>
      </c>
      <c r="C241">
        <v>60096375</v>
      </c>
      <c r="D241">
        <v>33592934</v>
      </c>
      <c r="E241">
        <v>1</v>
      </c>
      <c r="F241">
        <v>1</v>
      </c>
      <c r="G241">
        <v>1</v>
      </c>
      <c r="H241">
        <v>3</v>
      </c>
      <c r="I241" t="s">
        <v>889</v>
      </c>
      <c r="J241" t="s">
        <v>890</v>
      </c>
      <c r="K241" t="s">
        <v>762</v>
      </c>
      <c r="L241">
        <v>1346</v>
      </c>
      <c r="N241">
        <v>1009</v>
      </c>
      <c r="O241" t="s">
        <v>225</v>
      </c>
      <c r="P241" t="s">
        <v>225</v>
      </c>
      <c r="Q241">
        <v>1</v>
      </c>
      <c r="W241">
        <v>0</v>
      </c>
      <c r="X241">
        <v>-362445174</v>
      </c>
      <c r="Y241">
        <f>AT241</f>
        <v>2.1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9.56</v>
      </c>
      <c r="AJ241">
        <v>1</v>
      </c>
      <c r="AK241">
        <v>1</v>
      </c>
      <c r="AL241">
        <v>1</v>
      </c>
      <c r="AM241">
        <v>4</v>
      </c>
      <c r="AN241">
        <v>0</v>
      </c>
      <c r="AO241">
        <v>0</v>
      </c>
      <c r="AP241">
        <v>1</v>
      </c>
      <c r="AQ241">
        <v>1</v>
      </c>
      <c r="AR241">
        <v>0</v>
      </c>
      <c r="AS241" t="s">
        <v>3</v>
      </c>
      <c r="AT241">
        <v>2.1</v>
      </c>
      <c r="AU241" t="s">
        <v>3</v>
      </c>
      <c r="AV241">
        <v>0</v>
      </c>
      <c r="AW241">
        <v>2</v>
      </c>
      <c r="AX241">
        <v>60096440</v>
      </c>
      <c r="AY241">
        <v>1</v>
      </c>
      <c r="AZ241">
        <v>0</v>
      </c>
      <c r="BA241">
        <v>241</v>
      </c>
      <c r="BB241">
        <v>1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X241">
        <f>ROUND(Y241*Source!I43,9)</f>
        <v>25.215959999999999</v>
      </c>
      <c r="CY241">
        <f>AA241</f>
        <v>0</v>
      </c>
      <c r="CZ241">
        <f>AE241</f>
        <v>0</v>
      </c>
      <c r="DA241">
        <f>AI241</f>
        <v>9.56</v>
      </c>
      <c r="DB241">
        <f>ROUND(ROUND(AT241*CZ241,2),2)</f>
        <v>0</v>
      </c>
      <c r="DC241">
        <f>ROUND(ROUND(AT241*AG241,2),2)</f>
        <v>0</v>
      </c>
      <c r="DD241" t="s">
        <v>3</v>
      </c>
      <c r="DE241" t="s">
        <v>3</v>
      </c>
      <c r="DF241">
        <f>ROUND(ROUND(AE241*AI241,2)*CX241,2)</f>
        <v>0</v>
      </c>
      <c r="DG241">
        <f>ROUND(ROUND(AF241,2)*CX241,2)</f>
        <v>0</v>
      </c>
      <c r="DH241">
        <f>ROUND(ROUND(AG241,2)*CX241,2)</f>
        <v>0</v>
      </c>
      <c r="DI241">
        <f>ROUND(ROUND(AH241,2)*CX241,2)</f>
        <v>0</v>
      </c>
      <c r="DJ241">
        <f>DF241</f>
        <v>0</v>
      </c>
      <c r="DK241">
        <v>0</v>
      </c>
      <c r="DL241" t="s">
        <v>3</v>
      </c>
      <c r="DM241">
        <v>0</v>
      </c>
      <c r="DN241" t="s">
        <v>3</v>
      </c>
      <c r="DO241">
        <v>0</v>
      </c>
    </row>
    <row r="242" spans="1:119" x14ac:dyDescent="0.2">
      <c r="A242">
        <f>ROW(Source!A45)</f>
        <v>45</v>
      </c>
      <c r="B242">
        <v>60075934</v>
      </c>
      <c r="C242">
        <v>60096470</v>
      </c>
      <c r="D242">
        <v>48164249</v>
      </c>
      <c r="E242">
        <v>1</v>
      </c>
      <c r="F242">
        <v>1</v>
      </c>
      <c r="G242">
        <v>1</v>
      </c>
      <c r="H242">
        <v>1</v>
      </c>
      <c r="I242" t="s">
        <v>799</v>
      </c>
      <c r="J242" t="s">
        <v>3</v>
      </c>
      <c r="K242" t="s">
        <v>800</v>
      </c>
      <c r="L242">
        <v>1191</v>
      </c>
      <c r="N242">
        <v>1013</v>
      </c>
      <c r="O242" t="s">
        <v>738</v>
      </c>
      <c r="P242" t="s">
        <v>738</v>
      </c>
      <c r="Q242">
        <v>1</v>
      </c>
      <c r="W242">
        <v>0</v>
      </c>
      <c r="X242">
        <v>-1002643276</v>
      </c>
      <c r="Y242">
        <f>((AT242*1.15)*1.15)</f>
        <v>5.1841999999999997</v>
      </c>
      <c r="AA242">
        <v>0</v>
      </c>
      <c r="AB242">
        <v>0</v>
      </c>
      <c r="AC242">
        <v>0</v>
      </c>
      <c r="AD242">
        <v>484.7</v>
      </c>
      <c r="AE242">
        <v>0</v>
      </c>
      <c r="AF242">
        <v>0</v>
      </c>
      <c r="AG242">
        <v>0</v>
      </c>
      <c r="AH242">
        <v>9.9</v>
      </c>
      <c r="AI242">
        <v>1</v>
      </c>
      <c r="AJ242">
        <v>1</v>
      </c>
      <c r="AK242">
        <v>1</v>
      </c>
      <c r="AL242">
        <v>48.96</v>
      </c>
      <c r="AM242">
        <v>4</v>
      </c>
      <c r="AN242">
        <v>0</v>
      </c>
      <c r="AO242">
        <v>1</v>
      </c>
      <c r="AP242">
        <v>1</v>
      </c>
      <c r="AQ242">
        <v>0</v>
      </c>
      <c r="AR242">
        <v>0</v>
      </c>
      <c r="AS242" t="s">
        <v>3</v>
      </c>
      <c r="AT242">
        <v>3.92</v>
      </c>
      <c r="AU242" t="s">
        <v>93</v>
      </c>
      <c r="AV242">
        <v>1</v>
      </c>
      <c r="AW242">
        <v>2</v>
      </c>
      <c r="AX242">
        <v>60096478</v>
      </c>
      <c r="AY242">
        <v>1</v>
      </c>
      <c r="AZ242">
        <v>0</v>
      </c>
      <c r="BA242">
        <v>242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X242">
        <f>ROUND(Y242*Source!I45,9)</f>
        <v>5.1841999999999997</v>
      </c>
      <c r="CY242">
        <f>AD242</f>
        <v>484.7</v>
      </c>
      <c r="CZ242">
        <f>AH242</f>
        <v>9.9</v>
      </c>
      <c r="DA242">
        <f>AL242</f>
        <v>48.96</v>
      </c>
      <c r="DB242">
        <f>ROUND((((ROUND(AT242*CZ242,2)*1.15)*1.15)*1.1),2)</f>
        <v>56.46</v>
      </c>
      <c r="DC242">
        <f>ROUND(((ROUND(AT242*AG242,2)*1.15)*1.15),2)</f>
        <v>0</v>
      </c>
      <c r="DD242" t="s">
        <v>739</v>
      </c>
      <c r="DE242" t="s">
        <v>3</v>
      </c>
      <c r="DF242">
        <f>ROUND((ROUND(AE242,2)*1.1)*CX242,2)</f>
        <v>0</v>
      </c>
      <c r="DG242">
        <f>ROUND((ROUND(AF242,2)*1.1)*CX242,2)</f>
        <v>0</v>
      </c>
      <c r="DH242">
        <f>ROUND(ROUND(AG242,2)*CX242,2)</f>
        <v>0</v>
      </c>
      <c r="DI242">
        <f>ROUND((ROUND(AH242*AL242,2)*1.1)*CX242,2)</f>
        <v>2764.06</v>
      </c>
      <c r="DJ242">
        <f>DI242</f>
        <v>2764.06</v>
      </c>
      <c r="DK242">
        <v>0</v>
      </c>
      <c r="DL242" t="s">
        <v>3</v>
      </c>
      <c r="DM242">
        <v>0</v>
      </c>
      <c r="DN242" t="s">
        <v>3</v>
      </c>
      <c r="DO242">
        <v>0</v>
      </c>
    </row>
    <row r="243" spans="1:119" x14ac:dyDescent="0.2">
      <c r="A243">
        <f>ROW(Source!A45)</f>
        <v>45</v>
      </c>
      <c r="B243">
        <v>60075934</v>
      </c>
      <c r="C243">
        <v>60096470</v>
      </c>
      <c r="D243">
        <v>48164207</v>
      </c>
      <c r="E243">
        <v>1</v>
      </c>
      <c r="F243">
        <v>1</v>
      </c>
      <c r="G243">
        <v>1</v>
      </c>
      <c r="H243">
        <v>1</v>
      </c>
      <c r="I243" t="s">
        <v>740</v>
      </c>
      <c r="J243" t="s">
        <v>3</v>
      </c>
      <c r="K243" t="s">
        <v>741</v>
      </c>
      <c r="L243">
        <v>1191</v>
      </c>
      <c r="N243">
        <v>1013</v>
      </c>
      <c r="O243" t="s">
        <v>738</v>
      </c>
      <c r="P243" t="s">
        <v>738</v>
      </c>
      <c r="Q243">
        <v>1</v>
      </c>
      <c r="W243">
        <v>0</v>
      </c>
      <c r="X243">
        <v>-383101862</v>
      </c>
      <c r="Y243">
        <f>((AT243*1.15)*1.15)</f>
        <v>6.7315249999999986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1</v>
      </c>
      <c r="AJ243">
        <v>1</v>
      </c>
      <c r="AK243">
        <v>48.96</v>
      </c>
      <c r="AL243">
        <v>1</v>
      </c>
      <c r="AM243">
        <v>4</v>
      </c>
      <c r="AN243">
        <v>0</v>
      </c>
      <c r="AO243">
        <v>1</v>
      </c>
      <c r="AP243">
        <v>1</v>
      </c>
      <c r="AQ243">
        <v>0</v>
      </c>
      <c r="AR243">
        <v>0</v>
      </c>
      <c r="AS243" t="s">
        <v>3</v>
      </c>
      <c r="AT243">
        <v>5.09</v>
      </c>
      <c r="AU243" t="s">
        <v>93</v>
      </c>
      <c r="AV243">
        <v>2</v>
      </c>
      <c r="AW243">
        <v>2</v>
      </c>
      <c r="AX243">
        <v>60096479</v>
      </c>
      <c r="AY243">
        <v>1</v>
      </c>
      <c r="AZ243">
        <v>0</v>
      </c>
      <c r="BA243">
        <v>243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X243">
        <f>ROUND(Y243*Source!I45,9)</f>
        <v>6.7315250000000004</v>
      </c>
      <c r="CY243">
        <f>AD243</f>
        <v>0</v>
      </c>
      <c r="CZ243">
        <f>AH243</f>
        <v>0</v>
      </c>
      <c r="DA243">
        <f>AL243</f>
        <v>1</v>
      </c>
      <c r="DB243">
        <f>ROUND((((ROUND(AT243*CZ243,2)*1.15)*1.15)*1.1),2)</f>
        <v>0</v>
      </c>
      <c r="DC243">
        <f>ROUND(((ROUND(AT243*AG243,2)*1.15)*1.15),2)</f>
        <v>0</v>
      </c>
      <c r="DD243" t="s">
        <v>739</v>
      </c>
      <c r="DE243" t="s">
        <v>3</v>
      </c>
      <c r="DF243">
        <f>ROUND((ROUND(AE243,2)*1.1)*CX243,2)</f>
        <v>0</v>
      </c>
      <c r="DG243">
        <f>ROUND((ROUND(AF243,2)*1.1)*CX243,2)</f>
        <v>0</v>
      </c>
      <c r="DH243">
        <f>ROUND(ROUND(AG243*AK243,2)*CX243,2)</f>
        <v>0</v>
      </c>
      <c r="DI243">
        <f>ROUND((ROUND(AH243,2)*1.1)*CX243,2)</f>
        <v>0</v>
      </c>
      <c r="DJ243">
        <f>DI243</f>
        <v>0</v>
      </c>
      <c r="DK243">
        <v>0</v>
      </c>
      <c r="DL243" t="s">
        <v>3</v>
      </c>
      <c r="DM243">
        <v>0</v>
      </c>
      <c r="DN243" t="s">
        <v>3</v>
      </c>
      <c r="DO243">
        <v>0</v>
      </c>
    </row>
    <row r="244" spans="1:119" x14ac:dyDescent="0.2">
      <c r="A244">
        <f>ROW(Source!A45)</f>
        <v>45</v>
      </c>
      <c r="B244">
        <v>60075934</v>
      </c>
      <c r="C244">
        <v>60096470</v>
      </c>
      <c r="D244">
        <v>48245333</v>
      </c>
      <c r="E244">
        <v>1</v>
      </c>
      <c r="F244">
        <v>1</v>
      </c>
      <c r="G244">
        <v>1</v>
      </c>
      <c r="H244">
        <v>2</v>
      </c>
      <c r="I244" t="s">
        <v>801</v>
      </c>
      <c r="J244" t="s">
        <v>802</v>
      </c>
      <c r="K244" t="s">
        <v>803</v>
      </c>
      <c r="L244">
        <v>1368</v>
      </c>
      <c r="N244">
        <v>1011</v>
      </c>
      <c r="O244" t="s">
        <v>745</v>
      </c>
      <c r="P244" t="s">
        <v>745</v>
      </c>
      <c r="Q244">
        <v>1</v>
      </c>
      <c r="W244">
        <v>0</v>
      </c>
      <c r="X244">
        <v>783996961</v>
      </c>
      <c r="Y244">
        <f>((AT244*1.15)*1.15)</f>
        <v>3.5839749999999997</v>
      </c>
      <c r="AA244">
        <v>0</v>
      </c>
      <c r="AB244">
        <v>2229.41</v>
      </c>
      <c r="AC244">
        <v>618.36</v>
      </c>
      <c r="AD244">
        <v>0</v>
      </c>
      <c r="AE244">
        <v>0</v>
      </c>
      <c r="AF244">
        <v>156.78</v>
      </c>
      <c r="AG244">
        <v>12.63</v>
      </c>
      <c r="AH244">
        <v>0</v>
      </c>
      <c r="AI244">
        <v>1</v>
      </c>
      <c r="AJ244">
        <v>14.22</v>
      </c>
      <c r="AK244">
        <v>48.96</v>
      </c>
      <c r="AL244">
        <v>1</v>
      </c>
      <c r="AM244">
        <v>4</v>
      </c>
      <c r="AN244">
        <v>0</v>
      </c>
      <c r="AO244">
        <v>1</v>
      </c>
      <c r="AP244">
        <v>1</v>
      </c>
      <c r="AQ244">
        <v>0</v>
      </c>
      <c r="AR244">
        <v>0</v>
      </c>
      <c r="AS244" t="s">
        <v>3</v>
      </c>
      <c r="AT244">
        <v>2.71</v>
      </c>
      <c r="AU244" t="s">
        <v>93</v>
      </c>
      <c r="AV244">
        <v>0</v>
      </c>
      <c r="AW244">
        <v>2</v>
      </c>
      <c r="AX244">
        <v>60096480</v>
      </c>
      <c r="AY244">
        <v>1</v>
      </c>
      <c r="AZ244">
        <v>0</v>
      </c>
      <c r="BA244">
        <v>244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X244">
        <f>ROUND(Y244*Source!I45,9)</f>
        <v>3.5839750000000001</v>
      </c>
      <c r="CY244">
        <f>AB244</f>
        <v>2229.41</v>
      </c>
      <c r="CZ244">
        <f>AF244</f>
        <v>156.78</v>
      </c>
      <c r="DA244">
        <f>AJ244</f>
        <v>14.22</v>
      </c>
      <c r="DB244">
        <f>ROUND(((ROUND(AT244*CZ244,2)*1.15)*1.15),2)</f>
        <v>561.89</v>
      </c>
      <c r="DC244">
        <f>ROUND((((ROUND(AT244*AG244,2)*1.15)*1.15)*1.1),2)</f>
        <v>49.8</v>
      </c>
      <c r="DD244" t="s">
        <v>3</v>
      </c>
      <c r="DE244" t="s">
        <v>739</v>
      </c>
      <c r="DF244">
        <f>ROUND(ROUND(AE244,2)*CX244,2)</f>
        <v>0</v>
      </c>
      <c r="DG244">
        <f>ROUND(ROUND(AF244*AJ244,2)*CX244,2)</f>
        <v>7990.15</v>
      </c>
      <c r="DH244">
        <f>ROUND((ROUND(AG244*AK244,2)*1.1)*CX244,2)</f>
        <v>2437.81</v>
      </c>
      <c r="DI244">
        <f>ROUND(ROUND(AH244,2)*CX244,2)</f>
        <v>0</v>
      </c>
      <c r="DJ244">
        <f>DG244</f>
        <v>7990.15</v>
      </c>
      <c r="DK244">
        <v>0</v>
      </c>
      <c r="DL244" t="s">
        <v>3</v>
      </c>
      <c r="DM244">
        <v>0</v>
      </c>
      <c r="DN244" t="s">
        <v>3</v>
      </c>
      <c r="DO244">
        <v>0</v>
      </c>
    </row>
    <row r="245" spans="1:119" x14ac:dyDescent="0.2">
      <c r="A245">
        <f>ROW(Source!A45)</f>
        <v>45</v>
      </c>
      <c r="B245">
        <v>60075934</v>
      </c>
      <c r="C245">
        <v>60096470</v>
      </c>
      <c r="D245">
        <v>48245551</v>
      </c>
      <c r="E245">
        <v>1</v>
      </c>
      <c r="F245">
        <v>1</v>
      </c>
      <c r="G245">
        <v>1</v>
      </c>
      <c r="H245">
        <v>2</v>
      </c>
      <c r="I245" t="s">
        <v>752</v>
      </c>
      <c r="J245" t="s">
        <v>753</v>
      </c>
      <c r="K245" t="s">
        <v>754</v>
      </c>
      <c r="L245">
        <v>1368</v>
      </c>
      <c r="N245">
        <v>1011</v>
      </c>
      <c r="O245" t="s">
        <v>745</v>
      </c>
      <c r="P245" t="s">
        <v>745</v>
      </c>
      <c r="Q245">
        <v>1</v>
      </c>
      <c r="W245">
        <v>0</v>
      </c>
      <c r="X245">
        <v>1171957361</v>
      </c>
      <c r="Y245">
        <f>((AT245*1.15)*1.15)</f>
        <v>5.2899999999999996E-2</v>
      </c>
      <c r="AA245">
        <v>0</v>
      </c>
      <c r="AB245">
        <v>1234.1500000000001</v>
      </c>
      <c r="AC245">
        <v>495.96</v>
      </c>
      <c r="AD245">
        <v>0</v>
      </c>
      <c r="AE245">
        <v>0</v>
      </c>
      <c r="AF245">
        <v>86.79</v>
      </c>
      <c r="AG245">
        <v>10.130000000000001</v>
      </c>
      <c r="AH245">
        <v>0</v>
      </c>
      <c r="AI245">
        <v>1</v>
      </c>
      <c r="AJ245">
        <v>14.22</v>
      </c>
      <c r="AK245">
        <v>48.96</v>
      </c>
      <c r="AL245">
        <v>1</v>
      </c>
      <c r="AM245">
        <v>4</v>
      </c>
      <c r="AN245">
        <v>0</v>
      </c>
      <c r="AO245">
        <v>1</v>
      </c>
      <c r="AP245">
        <v>1</v>
      </c>
      <c r="AQ245">
        <v>0</v>
      </c>
      <c r="AR245">
        <v>0</v>
      </c>
      <c r="AS245" t="s">
        <v>3</v>
      </c>
      <c r="AT245">
        <v>0.04</v>
      </c>
      <c r="AU245" t="s">
        <v>93</v>
      </c>
      <c r="AV245">
        <v>0</v>
      </c>
      <c r="AW245">
        <v>2</v>
      </c>
      <c r="AX245">
        <v>60096481</v>
      </c>
      <c r="AY245">
        <v>1</v>
      </c>
      <c r="AZ245">
        <v>0</v>
      </c>
      <c r="BA245">
        <v>245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X245">
        <f>ROUND(Y245*Source!I45,9)</f>
        <v>5.2900000000000003E-2</v>
      </c>
      <c r="CY245">
        <f>AB245</f>
        <v>1234.1500000000001</v>
      </c>
      <c r="CZ245">
        <f>AF245</f>
        <v>86.79</v>
      </c>
      <c r="DA245">
        <f>AJ245</f>
        <v>14.22</v>
      </c>
      <c r="DB245">
        <f>ROUND(((ROUND(AT245*CZ245,2)*1.15)*1.15),2)</f>
        <v>4.59</v>
      </c>
      <c r="DC245">
        <f>ROUND((((ROUND(AT245*AG245,2)*1.15)*1.15)*1.1),2)</f>
        <v>0.6</v>
      </c>
      <c r="DD245" t="s">
        <v>3</v>
      </c>
      <c r="DE245" t="s">
        <v>739</v>
      </c>
      <c r="DF245">
        <f>ROUND(ROUND(AE245,2)*CX245,2)</f>
        <v>0</v>
      </c>
      <c r="DG245">
        <f>ROUND(ROUND(AF245*AJ245,2)*CX245,2)</f>
        <v>65.290000000000006</v>
      </c>
      <c r="DH245">
        <f>ROUND((ROUND(AG245*AK245,2)*1.1)*CX245,2)</f>
        <v>28.86</v>
      </c>
      <c r="DI245">
        <f>ROUND(ROUND(AH245,2)*CX245,2)</f>
        <v>0</v>
      </c>
      <c r="DJ245">
        <f>DG245</f>
        <v>65.290000000000006</v>
      </c>
      <c r="DK245">
        <v>0</v>
      </c>
      <c r="DL245" t="s">
        <v>3</v>
      </c>
      <c r="DM245">
        <v>0</v>
      </c>
      <c r="DN245" t="s">
        <v>3</v>
      </c>
      <c r="DO245">
        <v>0</v>
      </c>
    </row>
    <row r="246" spans="1:119" x14ac:dyDescent="0.2">
      <c r="A246">
        <f>ROW(Source!A45)</f>
        <v>45</v>
      </c>
      <c r="B246">
        <v>60075934</v>
      </c>
      <c r="C246">
        <v>60096470</v>
      </c>
      <c r="D246">
        <v>48245707</v>
      </c>
      <c r="E246">
        <v>1</v>
      </c>
      <c r="F246">
        <v>1</v>
      </c>
      <c r="G246">
        <v>1</v>
      </c>
      <c r="H246">
        <v>2</v>
      </c>
      <c r="I246" t="s">
        <v>804</v>
      </c>
      <c r="J246" t="s">
        <v>805</v>
      </c>
      <c r="K246" t="s">
        <v>806</v>
      </c>
      <c r="L246">
        <v>1368</v>
      </c>
      <c r="N246">
        <v>1011</v>
      </c>
      <c r="O246" t="s">
        <v>745</v>
      </c>
      <c r="P246" t="s">
        <v>745</v>
      </c>
      <c r="Q246">
        <v>1</v>
      </c>
      <c r="W246">
        <v>0</v>
      </c>
      <c r="X246">
        <v>-2053221145</v>
      </c>
      <c r="Y246">
        <f>((AT246*1.15)*1.15)</f>
        <v>3.0946499999999997</v>
      </c>
      <c r="AA246">
        <v>0</v>
      </c>
      <c r="AB246">
        <v>1935.2</v>
      </c>
      <c r="AC246">
        <v>579.69000000000005</v>
      </c>
      <c r="AD246">
        <v>0</v>
      </c>
      <c r="AE246">
        <v>0</v>
      </c>
      <c r="AF246">
        <v>136.09</v>
      </c>
      <c r="AG246">
        <v>11.84</v>
      </c>
      <c r="AH246">
        <v>0</v>
      </c>
      <c r="AI246">
        <v>1</v>
      </c>
      <c r="AJ246">
        <v>14.22</v>
      </c>
      <c r="AK246">
        <v>48.96</v>
      </c>
      <c r="AL246">
        <v>1</v>
      </c>
      <c r="AM246">
        <v>4</v>
      </c>
      <c r="AN246">
        <v>0</v>
      </c>
      <c r="AO246">
        <v>1</v>
      </c>
      <c r="AP246">
        <v>1</v>
      </c>
      <c r="AQ246">
        <v>0</v>
      </c>
      <c r="AR246">
        <v>0</v>
      </c>
      <c r="AS246" t="s">
        <v>3</v>
      </c>
      <c r="AT246">
        <v>2.34</v>
      </c>
      <c r="AU246" t="s">
        <v>93</v>
      </c>
      <c r="AV246">
        <v>0</v>
      </c>
      <c r="AW246">
        <v>2</v>
      </c>
      <c r="AX246">
        <v>60096482</v>
      </c>
      <c r="AY246">
        <v>1</v>
      </c>
      <c r="AZ246">
        <v>0</v>
      </c>
      <c r="BA246">
        <v>246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X246">
        <f>ROUND(Y246*Source!I45,9)</f>
        <v>3.0946500000000001</v>
      </c>
      <c r="CY246">
        <f>AB246</f>
        <v>1935.2</v>
      </c>
      <c r="CZ246">
        <f>AF246</f>
        <v>136.09</v>
      </c>
      <c r="DA246">
        <f>AJ246</f>
        <v>14.22</v>
      </c>
      <c r="DB246">
        <f>ROUND(((ROUND(AT246*CZ246,2)*1.15)*1.15),2)</f>
        <v>421.15</v>
      </c>
      <c r="DC246">
        <f>ROUND((((ROUND(AT246*AG246,2)*1.15)*1.15)*1.1),2)</f>
        <v>40.31</v>
      </c>
      <c r="DD246" t="s">
        <v>3</v>
      </c>
      <c r="DE246" t="s">
        <v>739</v>
      </c>
      <c r="DF246">
        <f>ROUND(ROUND(AE246,2)*CX246,2)</f>
        <v>0</v>
      </c>
      <c r="DG246">
        <f>ROUND(ROUND(AF246*AJ246,2)*CX246,2)</f>
        <v>5988.77</v>
      </c>
      <c r="DH246">
        <f>ROUND((ROUND(AG246*AK246,2)*1.1)*CX246,2)</f>
        <v>1973.33</v>
      </c>
      <c r="DI246">
        <f>ROUND(ROUND(AH246,2)*CX246,2)</f>
        <v>0</v>
      </c>
      <c r="DJ246">
        <f>DG246</f>
        <v>5988.77</v>
      </c>
      <c r="DK246">
        <v>0</v>
      </c>
      <c r="DL246" t="s">
        <v>3</v>
      </c>
      <c r="DM246">
        <v>0</v>
      </c>
      <c r="DN246" t="s">
        <v>3</v>
      </c>
      <c r="DO246">
        <v>0</v>
      </c>
    </row>
    <row r="247" spans="1:119" x14ac:dyDescent="0.2">
      <c r="A247">
        <f>ROW(Source!A45)</f>
        <v>45</v>
      </c>
      <c r="B247">
        <v>60075934</v>
      </c>
      <c r="C247">
        <v>60096470</v>
      </c>
      <c r="D247">
        <v>48171507</v>
      </c>
      <c r="E247">
        <v>1</v>
      </c>
      <c r="F247">
        <v>1</v>
      </c>
      <c r="G247">
        <v>1</v>
      </c>
      <c r="H247">
        <v>3</v>
      </c>
      <c r="I247" t="s">
        <v>807</v>
      </c>
      <c r="J247" t="s">
        <v>808</v>
      </c>
      <c r="K247" t="s">
        <v>809</v>
      </c>
      <c r="L247">
        <v>1348</v>
      </c>
      <c r="N247">
        <v>1009</v>
      </c>
      <c r="O247" t="s">
        <v>15</v>
      </c>
      <c r="P247" t="s">
        <v>15</v>
      </c>
      <c r="Q247">
        <v>1000</v>
      </c>
      <c r="W247">
        <v>0</v>
      </c>
      <c r="X247">
        <v>1344828851</v>
      </c>
      <c r="Y247">
        <f>AT247</f>
        <v>2.7000000000000001E-3</v>
      </c>
      <c r="AA247">
        <v>101489.92</v>
      </c>
      <c r="AB247">
        <v>0</v>
      </c>
      <c r="AC247">
        <v>0</v>
      </c>
      <c r="AD247">
        <v>0</v>
      </c>
      <c r="AE247">
        <v>10616.1</v>
      </c>
      <c r="AF247">
        <v>0</v>
      </c>
      <c r="AG247">
        <v>0</v>
      </c>
      <c r="AH247">
        <v>0</v>
      </c>
      <c r="AI247">
        <v>9.56</v>
      </c>
      <c r="AJ247">
        <v>1</v>
      </c>
      <c r="AK247">
        <v>1</v>
      </c>
      <c r="AL247">
        <v>1</v>
      </c>
      <c r="AM247">
        <v>4</v>
      </c>
      <c r="AN247">
        <v>0</v>
      </c>
      <c r="AO247">
        <v>1</v>
      </c>
      <c r="AP247">
        <v>1</v>
      </c>
      <c r="AQ247">
        <v>0</v>
      </c>
      <c r="AR247">
        <v>0</v>
      </c>
      <c r="AS247" t="s">
        <v>3</v>
      </c>
      <c r="AT247">
        <v>2.7000000000000001E-3</v>
      </c>
      <c r="AU247" t="s">
        <v>3</v>
      </c>
      <c r="AV247">
        <v>0</v>
      </c>
      <c r="AW247">
        <v>2</v>
      </c>
      <c r="AX247">
        <v>60096483</v>
      </c>
      <c r="AY247">
        <v>1</v>
      </c>
      <c r="AZ247">
        <v>0</v>
      </c>
      <c r="BA247">
        <v>247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X247">
        <f>ROUND(Y247*Source!I45,9)</f>
        <v>2.7000000000000001E-3</v>
      </c>
      <c r="CY247">
        <f>AA247</f>
        <v>101489.92</v>
      </c>
      <c r="CZ247">
        <f>AE247</f>
        <v>10616.1</v>
      </c>
      <c r="DA247">
        <f>AI247</f>
        <v>9.56</v>
      </c>
      <c r="DB247">
        <f>ROUND(ROUND(AT247*CZ247,2),2)</f>
        <v>28.66</v>
      </c>
      <c r="DC247">
        <f>ROUND(ROUND(AT247*AG247,2),2)</f>
        <v>0</v>
      </c>
      <c r="DD247" t="s">
        <v>3</v>
      </c>
      <c r="DE247" t="s">
        <v>3</v>
      </c>
      <c r="DF247">
        <f>ROUND(ROUND(AE247*AI247,2)*CX247,2)</f>
        <v>274.02</v>
      </c>
      <c r="DG247">
        <f>ROUND(ROUND(AF247,2)*CX247,2)</f>
        <v>0</v>
      </c>
      <c r="DH247">
        <f>ROUND(ROUND(AG247,2)*CX247,2)</f>
        <v>0</v>
      </c>
      <c r="DI247">
        <f>ROUND(ROUND(AH247,2)*CX247,2)</f>
        <v>0</v>
      </c>
      <c r="DJ247">
        <f>DF247</f>
        <v>274.02</v>
      </c>
      <c r="DK247">
        <v>0</v>
      </c>
      <c r="DL247" t="s">
        <v>3</v>
      </c>
      <c r="DM247">
        <v>0</v>
      </c>
      <c r="DN247" t="s">
        <v>3</v>
      </c>
      <c r="DO247">
        <v>0</v>
      </c>
    </row>
    <row r="248" spans="1:119" x14ac:dyDescent="0.2">
      <c r="A248">
        <f>ROW(Source!A45)</f>
        <v>45</v>
      </c>
      <c r="B248">
        <v>60075934</v>
      </c>
      <c r="C248">
        <v>60096470</v>
      </c>
      <c r="D248">
        <v>48167136</v>
      </c>
      <c r="E248">
        <v>21</v>
      </c>
      <c r="F248">
        <v>1</v>
      </c>
      <c r="G248">
        <v>1</v>
      </c>
      <c r="H248">
        <v>3</v>
      </c>
      <c r="I248" t="s">
        <v>810</v>
      </c>
      <c r="J248" t="s">
        <v>3</v>
      </c>
      <c r="K248" t="s">
        <v>811</v>
      </c>
      <c r="L248">
        <v>1354</v>
      </c>
      <c r="N248">
        <v>1010</v>
      </c>
      <c r="O248" t="s">
        <v>27</v>
      </c>
      <c r="P248" t="s">
        <v>27</v>
      </c>
      <c r="Q248">
        <v>1</v>
      </c>
      <c r="W248">
        <v>0</v>
      </c>
      <c r="X248">
        <v>1274013736</v>
      </c>
      <c r="Y248">
        <f>AT248</f>
        <v>1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9.56</v>
      </c>
      <c r="AJ248">
        <v>1</v>
      </c>
      <c r="AK248">
        <v>1</v>
      </c>
      <c r="AL248">
        <v>1</v>
      </c>
      <c r="AM248">
        <v>4</v>
      </c>
      <c r="AN248">
        <v>0</v>
      </c>
      <c r="AO248">
        <v>0</v>
      </c>
      <c r="AP248">
        <v>1</v>
      </c>
      <c r="AQ248">
        <v>0</v>
      </c>
      <c r="AR248">
        <v>0</v>
      </c>
      <c r="AS248" t="s">
        <v>3</v>
      </c>
      <c r="AT248">
        <v>1</v>
      </c>
      <c r="AU248" t="s">
        <v>3</v>
      </c>
      <c r="AV248">
        <v>0</v>
      </c>
      <c r="AW248">
        <v>2</v>
      </c>
      <c r="AX248">
        <v>60096484</v>
      </c>
      <c r="AY248">
        <v>1</v>
      </c>
      <c r="AZ248">
        <v>0</v>
      </c>
      <c r="BA248">
        <v>248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X248">
        <f>ROUND(Y248*Source!I45,9)</f>
        <v>1</v>
      </c>
      <c r="CY248">
        <f>AA248</f>
        <v>0</v>
      </c>
      <c r="CZ248">
        <f>AE248</f>
        <v>0</v>
      </c>
      <c r="DA248">
        <f>AI248</f>
        <v>9.56</v>
      </c>
      <c r="DB248">
        <f>ROUND(ROUND(AT248*CZ248,2),2)</f>
        <v>0</v>
      </c>
      <c r="DC248">
        <f>ROUND(ROUND(AT248*AG248,2),2)</f>
        <v>0</v>
      </c>
      <c r="DD248" t="s">
        <v>3</v>
      </c>
      <c r="DE248" t="s">
        <v>3</v>
      </c>
      <c r="DF248">
        <f>ROUND(ROUND(AE248*AI248,2)*CX248,2)</f>
        <v>0</v>
      </c>
      <c r="DG248">
        <f>ROUND(ROUND(AF248,2)*CX248,2)</f>
        <v>0</v>
      </c>
      <c r="DH248">
        <f>ROUND(ROUND(AG248,2)*CX248,2)</f>
        <v>0</v>
      </c>
      <c r="DI248">
        <f>ROUND(ROUND(AH248,2)*CX248,2)</f>
        <v>0</v>
      </c>
      <c r="DJ248">
        <f>DF248</f>
        <v>0</v>
      </c>
      <c r="DK248">
        <v>0</v>
      </c>
      <c r="DL248" t="s">
        <v>3</v>
      </c>
      <c r="DM248">
        <v>0</v>
      </c>
      <c r="DN248" t="s">
        <v>3</v>
      </c>
      <c r="DO248">
        <v>0</v>
      </c>
    </row>
    <row r="249" spans="1:119" x14ac:dyDescent="0.2">
      <c r="A249">
        <f>ROW(Source!A47)</f>
        <v>47</v>
      </c>
      <c r="B249">
        <v>60075934</v>
      </c>
      <c r="C249">
        <v>60096485</v>
      </c>
      <c r="D249">
        <v>48164249</v>
      </c>
      <c r="E249">
        <v>1</v>
      </c>
      <c r="F249">
        <v>1</v>
      </c>
      <c r="G249">
        <v>1</v>
      </c>
      <c r="H249">
        <v>1</v>
      </c>
      <c r="I249" t="s">
        <v>799</v>
      </c>
      <c r="J249" t="s">
        <v>3</v>
      </c>
      <c r="K249" t="s">
        <v>800</v>
      </c>
      <c r="L249">
        <v>1191</v>
      </c>
      <c r="N249">
        <v>1013</v>
      </c>
      <c r="O249" t="s">
        <v>738</v>
      </c>
      <c r="P249" t="s">
        <v>738</v>
      </c>
      <c r="Q249">
        <v>1</v>
      </c>
      <c r="W249">
        <v>0</v>
      </c>
      <c r="X249">
        <v>-1002643276</v>
      </c>
      <c r="Y249">
        <f>((AT249*1.15)*1.15)</f>
        <v>2.1953499999999995</v>
      </c>
      <c r="AA249">
        <v>0</v>
      </c>
      <c r="AB249">
        <v>0</v>
      </c>
      <c r="AC249">
        <v>0</v>
      </c>
      <c r="AD249">
        <v>484.7</v>
      </c>
      <c r="AE249">
        <v>0</v>
      </c>
      <c r="AF249">
        <v>0</v>
      </c>
      <c r="AG249">
        <v>0</v>
      </c>
      <c r="AH249">
        <v>9.9</v>
      </c>
      <c r="AI249">
        <v>1</v>
      </c>
      <c r="AJ249">
        <v>1</v>
      </c>
      <c r="AK249">
        <v>1</v>
      </c>
      <c r="AL249">
        <v>48.96</v>
      </c>
      <c r="AM249">
        <v>4</v>
      </c>
      <c r="AN249">
        <v>0</v>
      </c>
      <c r="AO249">
        <v>1</v>
      </c>
      <c r="AP249">
        <v>1</v>
      </c>
      <c r="AQ249">
        <v>0</v>
      </c>
      <c r="AR249">
        <v>0</v>
      </c>
      <c r="AS249" t="s">
        <v>3</v>
      </c>
      <c r="AT249">
        <v>1.66</v>
      </c>
      <c r="AU249" t="s">
        <v>93</v>
      </c>
      <c r="AV249">
        <v>1</v>
      </c>
      <c r="AW249">
        <v>2</v>
      </c>
      <c r="AX249">
        <v>60096492</v>
      </c>
      <c r="AY249">
        <v>1</v>
      </c>
      <c r="AZ249">
        <v>0</v>
      </c>
      <c r="BA249">
        <v>249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X249">
        <f>ROUND(Y249*Source!I47,9)</f>
        <v>2.1953499999999999</v>
      </c>
      <c r="CY249">
        <f>AD249</f>
        <v>484.7</v>
      </c>
      <c r="CZ249">
        <f>AH249</f>
        <v>9.9</v>
      </c>
      <c r="DA249">
        <f>AL249</f>
        <v>48.96</v>
      </c>
      <c r="DB249">
        <f>ROUND((((ROUND(AT249*CZ249,2)*1.15)*1.15)*1.1),2)</f>
        <v>23.9</v>
      </c>
      <c r="DC249">
        <f>ROUND(((ROUND(AT249*AG249,2)*1.15)*1.15),2)</f>
        <v>0</v>
      </c>
      <c r="DD249" t="s">
        <v>739</v>
      </c>
      <c r="DE249" t="s">
        <v>3</v>
      </c>
      <c r="DF249">
        <f>ROUND((ROUND(AE249,2)*1.1)*CX249,2)</f>
        <v>0</v>
      </c>
      <c r="DG249">
        <f>ROUND((ROUND(AF249,2)*1.1)*CX249,2)</f>
        <v>0</v>
      </c>
      <c r="DH249">
        <f>ROUND(ROUND(AG249,2)*CX249,2)</f>
        <v>0</v>
      </c>
      <c r="DI249">
        <f>ROUND((ROUND(AH249*AL249,2)*1.1)*CX249,2)</f>
        <v>1170.49</v>
      </c>
      <c r="DJ249">
        <f>DI249</f>
        <v>1170.49</v>
      </c>
      <c r="DK249">
        <v>0</v>
      </c>
      <c r="DL249" t="s">
        <v>3</v>
      </c>
      <c r="DM249">
        <v>0</v>
      </c>
      <c r="DN249" t="s">
        <v>3</v>
      </c>
      <c r="DO249">
        <v>0</v>
      </c>
    </row>
    <row r="250" spans="1:119" x14ac:dyDescent="0.2">
      <c r="A250">
        <f>ROW(Source!A47)</f>
        <v>47</v>
      </c>
      <c r="B250">
        <v>60075934</v>
      </c>
      <c r="C250">
        <v>60096485</v>
      </c>
      <c r="D250">
        <v>48164207</v>
      </c>
      <c r="E250">
        <v>1</v>
      </c>
      <c r="F250">
        <v>1</v>
      </c>
      <c r="G250">
        <v>1</v>
      </c>
      <c r="H250">
        <v>1</v>
      </c>
      <c r="I250" t="s">
        <v>740</v>
      </c>
      <c r="J250" t="s">
        <v>3</v>
      </c>
      <c r="K250" t="s">
        <v>741</v>
      </c>
      <c r="L250">
        <v>1191</v>
      </c>
      <c r="N250">
        <v>1013</v>
      </c>
      <c r="O250" t="s">
        <v>738</v>
      </c>
      <c r="P250" t="s">
        <v>738</v>
      </c>
      <c r="Q250">
        <v>1</v>
      </c>
      <c r="W250">
        <v>0</v>
      </c>
      <c r="X250">
        <v>-383101862</v>
      </c>
      <c r="Y250">
        <f>((AT250*1.15)*1.15)</f>
        <v>1.4547499999999998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1</v>
      </c>
      <c r="AJ250">
        <v>1</v>
      </c>
      <c r="AK250">
        <v>48.96</v>
      </c>
      <c r="AL250">
        <v>1</v>
      </c>
      <c r="AM250">
        <v>4</v>
      </c>
      <c r="AN250">
        <v>0</v>
      </c>
      <c r="AO250">
        <v>1</v>
      </c>
      <c r="AP250">
        <v>1</v>
      </c>
      <c r="AQ250">
        <v>0</v>
      </c>
      <c r="AR250">
        <v>0</v>
      </c>
      <c r="AS250" t="s">
        <v>3</v>
      </c>
      <c r="AT250">
        <v>1.1000000000000001</v>
      </c>
      <c r="AU250" t="s">
        <v>93</v>
      </c>
      <c r="AV250">
        <v>2</v>
      </c>
      <c r="AW250">
        <v>2</v>
      </c>
      <c r="AX250">
        <v>60096493</v>
      </c>
      <c r="AY250">
        <v>1</v>
      </c>
      <c r="AZ250">
        <v>0</v>
      </c>
      <c r="BA250">
        <v>250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X250">
        <f>ROUND(Y250*Source!I47,9)</f>
        <v>1.45475</v>
      </c>
      <c r="CY250">
        <f>AD250</f>
        <v>0</v>
      </c>
      <c r="CZ250">
        <f>AH250</f>
        <v>0</v>
      </c>
      <c r="DA250">
        <f>AL250</f>
        <v>1</v>
      </c>
      <c r="DB250">
        <f>ROUND((((ROUND(AT250*CZ250,2)*1.15)*1.15)*1.1),2)</f>
        <v>0</v>
      </c>
      <c r="DC250">
        <f>ROUND(((ROUND(AT250*AG250,2)*1.15)*1.15),2)</f>
        <v>0</v>
      </c>
      <c r="DD250" t="s">
        <v>739</v>
      </c>
      <c r="DE250" t="s">
        <v>3</v>
      </c>
      <c r="DF250">
        <f>ROUND((ROUND(AE250,2)*1.1)*CX250,2)</f>
        <v>0</v>
      </c>
      <c r="DG250">
        <f>ROUND((ROUND(AF250,2)*1.1)*CX250,2)</f>
        <v>0</v>
      </c>
      <c r="DH250">
        <f>ROUND(ROUND(AG250*AK250,2)*CX250,2)</f>
        <v>0</v>
      </c>
      <c r="DI250">
        <f>ROUND((ROUND(AH250,2)*1.1)*CX250,2)</f>
        <v>0</v>
      </c>
      <c r="DJ250">
        <f>DI250</f>
        <v>0</v>
      </c>
      <c r="DK250">
        <v>0</v>
      </c>
      <c r="DL250" t="s">
        <v>3</v>
      </c>
      <c r="DM250">
        <v>0</v>
      </c>
      <c r="DN250" t="s">
        <v>3</v>
      </c>
      <c r="DO250">
        <v>0</v>
      </c>
    </row>
    <row r="251" spans="1:119" x14ac:dyDescent="0.2">
      <c r="A251">
        <f>ROW(Source!A47)</f>
        <v>47</v>
      </c>
      <c r="B251">
        <v>60075934</v>
      </c>
      <c r="C251">
        <v>60096485</v>
      </c>
      <c r="D251">
        <v>48245551</v>
      </c>
      <c r="E251">
        <v>1</v>
      </c>
      <c r="F251">
        <v>1</v>
      </c>
      <c r="G251">
        <v>1</v>
      </c>
      <c r="H251">
        <v>2</v>
      </c>
      <c r="I251" t="s">
        <v>752</v>
      </c>
      <c r="J251" t="s">
        <v>753</v>
      </c>
      <c r="K251" t="s">
        <v>754</v>
      </c>
      <c r="L251">
        <v>1368</v>
      </c>
      <c r="N251">
        <v>1011</v>
      </c>
      <c r="O251" t="s">
        <v>745</v>
      </c>
      <c r="P251" t="s">
        <v>745</v>
      </c>
      <c r="Q251">
        <v>1</v>
      </c>
      <c r="W251">
        <v>0</v>
      </c>
      <c r="X251">
        <v>1171957361</v>
      </c>
      <c r="Y251">
        <f>((AT251*1.15)*1.15)</f>
        <v>1.3224999999999999E-2</v>
      </c>
      <c r="AA251">
        <v>0</v>
      </c>
      <c r="AB251">
        <v>1234.1500000000001</v>
      </c>
      <c r="AC251">
        <v>495.96</v>
      </c>
      <c r="AD251">
        <v>0</v>
      </c>
      <c r="AE251">
        <v>0</v>
      </c>
      <c r="AF251">
        <v>86.79</v>
      </c>
      <c r="AG251">
        <v>10.130000000000001</v>
      </c>
      <c r="AH251">
        <v>0</v>
      </c>
      <c r="AI251">
        <v>1</v>
      </c>
      <c r="AJ251">
        <v>14.22</v>
      </c>
      <c r="AK251">
        <v>48.96</v>
      </c>
      <c r="AL251">
        <v>1</v>
      </c>
      <c r="AM251">
        <v>4</v>
      </c>
      <c r="AN251">
        <v>0</v>
      </c>
      <c r="AO251">
        <v>1</v>
      </c>
      <c r="AP251">
        <v>1</v>
      </c>
      <c r="AQ251">
        <v>0</v>
      </c>
      <c r="AR251">
        <v>0</v>
      </c>
      <c r="AS251" t="s">
        <v>3</v>
      </c>
      <c r="AT251">
        <v>0.01</v>
      </c>
      <c r="AU251" t="s">
        <v>93</v>
      </c>
      <c r="AV251">
        <v>0</v>
      </c>
      <c r="AW251">
        <v>2</v>
      </c>
      <c r="AX251">
        <v>60096494</v>
      </c>
      <c r="AY251">
        <v>1</v>
      </c>
      <c r="AZ251">
        <v>0</v>
      </c>
      <c r="BA251">
        <v>251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X251">
        <f>ROUND(Y251*Source!I47,9)</f>
        <v>1.3225000000000001E-2</v>
      </c>
      <c r="CY251">
        <f>AB251</f>
        <v>1234.1500000000001</v>
      </c>
      <c r="CZ251">
        <f>AF251</f>
        <v>86.79</v>
      </c>
      <c r="DA251">
        <f>AJ251</f>
        <v>14.22</v>
      </c>
      <c r="DB251">
        <f>ROUND(((ROUND(AT251*CZ251,2)*1.15)*1.15),2)</f>
        <v>1.1499999999999999</v>
      </c>
      <c r="DC251">
        <f>ROUND((((ROUND(AT251*AG251,2)*1.15)*1.15)*1.1),2)</f>
        <v>0.15</v>
      </c>
      <c r="DD251" t="s">
        <v>3</v>
      </c>
      <c r="DE251" t="s">
        <v>739</v>
      </c>
      <c r="DF251">
        <f>ROUND(ROUND(AE251,2)*CX251,2)</f>
        <v>0</v>
      </c>
      <c r="DG251">
        <f>ROUND(ROUND(AF251*AJ251,2)*CX251,2)</f>
        <v>16.32</v>
      </c>
      <c r="DH251">
        <f>ROUND((ROUND(AG251*AK251,2)*1.1)*CX251,2)</f>
        <v>7.21</v>
      </c>
      <c r="DI251">
        <f>ROUND(ROUND(AH251,2)*CX251,2)</f>
        <v>0</v>
      </c>
      <c r="DJ251">
        <f>DG251</f>
        <v>16.32</v>
      </c>
      <c r="DK251">
        <v>0</v>
      </c>
      <c r="DL251" t="s">
        <v>3</v>
      </c>
      <c r="DM251">
        <v>0</v>
      </c>
      <c r="DN251" t="s">
        <v>3</v>
      </c>
      <c r="DO251">
        <v>0</v>
      </c>
    </row>
    <row r="252" spans="1:119" x14ac:dyDescent="0.2">
      <c r="A252">
        <f>ROW(Source!A47)</f>
        <v>47</v>
      </c>
      <c r="B252">
        <v>60075934</v>
      </c>
      <c r="C252">
        <v>60096485</v>
      </c>
      <c r="D252">
        <v>48245707</v>
      </c>
      <c r="E252">
        <v>1</v>
      </c>
      <c r="F252">
        <v>1</v>
      </c>
      <c r="G252">
        <v>1</v>
      </c>
      <c r="H252">
        <v>2</v>
      </c>
      <c r="I252" t="s">
        <v>804</v>
      </c>
      <c r="J252" t="s">
        <v>805</v>
      </c>
      <c r="K252" t="s">
        <v>806</v>
      </c>
      <c r="L252">
        <v>1368</v>
      </c>
      <c r="N252">
        <v>1011</v>
      </c>
      <c r="O252" t="s">
        <v>745</v>
      </c>
      <c r="P252" t="s">
        <v>745</v>
      </c>
      <c r="Q252">
        <v>1</v>
      </c>
      <c r="W252">
        <v>0</v>
      </c>
      <c r="X252">
        <v>-2053221145</v>
      </c>
      <c r="Y252">
        <f>((AT252*1.15)*1.15)</f>
        <v>1.4415249999999999</v>
      </c>
      <c r="AA252">
        <v>0</v>
      </c>
      <c r="AB252">
        <v>1935.2</v>
      </c>
      <c r="AC252">
        <v>579.69000000000005</v>
      </c>
      <c r="AD252">
        <v>0</v>
      </c>
      <c r="AE252">
        <v>0</v>
      </c>
      <c r="AF252">
        <v>136.09</v>
      </c>
      <c r="AG252">
        <v>11.84</v>
      </c>
      <c r="AH252">
        <v>0</v>
      </c>
      <c r="AI252">
        <v>1</v>
      </c>
      <c r="AJ252">
        <v>14.22</v>
      </c>
      <c r="AK252">
        <v>48.96</v>
      </c>
      <c r="AL252">
        <v>1</v>
      </c>
      <c r="AM252">
        <v>4</v>
      </c>
      <c r="AN252">
        <v>0</v>
      </c>
      <c r="AO252">
        <v>1</v>
      </c>
      <c r="AP252">
        <v>1</v>
      </c>
      <c r="AQ252">
        <v>0</v>
      </c>
      <c r="AR252">
        <v>0</v>
      </c>
      <c r="AS252" t="s">
        <v>3</v>
      </c>
      <c r="AT252">
        <v>1.0900000000000001</v>
      </c>
      <c r="AU252" t="s">
        <v>93</v>
      </c>
      <c r="AV252">
        <v>0</v>
      </c>
      <c r="AW252">
        <v>2</v>
      </c>
      <c r="AX252">
        <v>60096495</v>
      </c>
      <c r="AY252">
        <v>1</v>
      </c>
      <c r="AZ252">
        <v>0</v>
      </c>
      <c r="BA252">
        <v>252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X252">
        <f>ROUND(Y252*Source!I47,9)</f>
        <v>1.4415249999999999</v>
      </c>
      <c r="CY252">
        <f>AB252</f>
        <v>1935.2</v>
      </c>
      <c r="CZ252">
        <f>AF252</f>
        <v>136.09</v>
      </c>
      <c r="DA252">
        <f>AJ252</f>
        <v>14.22</v>
      </c>
      <c r="DB252">
        <f>ROUND(((ROUND(AT252*CZ252,2)*1.15)*1.15),2)</f>
        <v>196.18</v>
      </c>
      <c r="DC252">
        <f>ROUND((((ROUND(AT252*AG252,2)*1.15)*1.15)*1.1),2)</f>
        <v>18.78</v>
      </c>
      <c r="DD252" t="s">
        <v>3</v>
      </c>
      <c r="DE252" t="s">
        <v>739</v>
      </c>
      <c r="DF252">
        <f>ROUND(ROUND(AE252,2)*CX252,2)</f>
        <v>0</v>
      </c>
      <c r="DG252">
        <f>ROUND(ROUND(AF252*AJ252,2)*CX252,2)</f>
        <v>2789.64</v>
      </c>
      <c r="DH252">
        <f>ROUND((ROUND(AG252*AK252,2)*1.1)*CX252,2)</f>
        <v>919.2</v>
      </c>
      <c r="DI252">
        <f>ROUND(ROUND(AH252,2)*CX252,2)</f>
        <v>0</v>
      </c>
      <c r="DJ252">
        <f>DG252</f>
        <v>2789.64</v>
      </c>
      <c r="DK252">
        <v>0</v>
      </c>
      <c r="DL252" t="s">
        <v>3</v>
      </c>
      <c r="DM252">
        <v>0</v>
      </c>
      <c r="DN252" t="s">
        <v>3</v>
      </c>
      <c r="DO252">
        <v>0</v>
      </c>
    </row>
    <row r="253" spans="1:119" x14ac:dyDescent="0.2">
      <c r="A253">
        <f>ROW(Source!A47)</f>
        <v>47</v>
      </c>
      <c r="B253">
        <v>60075934</v>
      </c>
      <c r="C253">
        <v>60096485</v>
      </c>
      <c r="D253">
        <v>48171507</v>
      </c>
      <c r="E253">
        <v>1</v>
      </c>
      <c r="F253">
        <v>1</v>
      </c>
      <c r="G253">
        <v>1</v>
      </c>
      <c r="H253">
        <v>3</v>
      </c>
      <c r="I253" t="s">
        <v>807</v>
      </c>
      <c r="J253" t="s">
        <v>808</v>
      </c>
      <c r="K253" t="s">
        <v>809</v>
      </c>
      <c r="L253">
        <v>1348</v>
      </c>
      <c r="N253">
        <v>1009</v>
      </c>
      <c r="O253" t="s">
        <v>15</v>
      </c>
      <c r="P253" t="s">
        <v>15</v>
      </c>
      <c r="Q253">
        <v>1000</v>
      </c>
      <c r="W253">
        <v>0</v>
      </c>
      <c r="X253">
        <v>1344828851</v>
      </c>
      <c r="Y253">
        <f>AT253</f>
        <v>5.8E-4</v>
      </c>
      <c r="AA253">
        <v>101489.92</v>
      </c>
      <c r="AB253">
        <v>0</v>
      </c>
      <c r="AC253">
        <v>0</v>
      </c>
      <c r="AD253">
        <v>0</v>
      </c>
      <c r="AE253">
        <v>10616.1</v>
      </c>
      <c r="AF253">
        <v>0</v>
      </c>
      <c r="AG253">
        <v>0</v>
      </c>
      <c r="AH253">
        <v>0</v>
      </c>
      <c r="AI253">
        <v>9.56</v>
      </c>
      <c r="AJ253">
        <v>1</v>
      </c>
      <c r="AK253">
        <v>1</v>
      </c>
      <c r="AL253">
        <v>1</v>
      </c>
      <c r="AM253">
        <v>4</v>
      </c>
      <c r="AN253">
        <v>0</v>
      </c>
      <c r="AO253">
        <v>1</v>
      </c>
      <c r="AP253">
        <v>1</v>
      </c>
      <c r="AQ253">
        <v>0</v>
      </c>
      <c r="AR253">
        <v>0</v>
      </c>
      <c r="AS253" t="s">
        <v>3</v>
      </c>
      <c r="AT253">
        <v>5.8E-4</v>
      </c>
      <c r="AU253" t="s">
        <v>3</v>
      </c>
      <c r="AV253">
        <v>0</v>
      </c>
      <c r="AW253">
        <v>2</v>
      </c>
      <c r="AX253">
        <v>60096496</v>
      </c>
      <c r="AY253">
        <v>1</v>
      </c>
      <c r="AZ253">
        <v>0</v>
      </c>
      <c r="BA253">
        <v>253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X253">
        <f>ROUND(Y253*Source!I47,9)</f>
        <v>5.8E-4</v>
      </c>
      <c r="CY253">
        <f>AA253</f>
        <v>101489.92</v>
      </c>
      <c r="CZ253">
        <f>AE253</f>
        <v>10616.1</v>
      </c>
      <c r="DA253">
        <f>AI253</f>
        <v>9.56</v>
      </c>
      <c r="DB253">
        <f>ROUND(ROUND(AT253*CZ253,2),2)</f>
        <v>6.16</v>
      </c>
      <c r="DC253">
        <f>ROUND(ROUND(AT253*AG253,2),2)</f>
        <v>0</v>
      </c>
      <c r="DD253" t="s">
        <v>3</v>
      </c>
      <c r="DE253" t="s">
        <v>3</v>
      </c>
      <c r="DF253">
        <f>ROUND(ROUND(AE253*AI253,2)*CX253,2)</f>
        <v>58.86</v>
      </c>
      <c r="DG253">
        <f>ROUND(ROUND(AF253,2)*CX253,2)</f>
        <v>0</v>
      </c>
      <c r="DH253">
        <f>ROUND(ROUND(AG253,2)*CX253,2)</f>
        <v>0</v>
      </c>
      <c r="DI253">
        <f>ROUND(ROUND(AH253,2)*CX253,2)</f>
        <v>0</v>
      </c>
      <c r="DJ253">
        <f>DF253</f>
        <v>58.86</v>
      </c>
      <c r="DK253">
        <v>0</v>
      </c>
      <c r="DL253" t="s">
        <v>3</v>
      </c>
      <c r="DM253">
        <v>0</v>
      </c>
      <c r="DN253" t="s">
        <v>3</v>
      </c>
      <c r="DO253">
        <v>0</v>
      </c>
    </row>
    <row r="254" spans="1:119" x14ac:dyDescent="0.2">
      <c r="A254">
        <f>ROW(Source!A47)</f>
        <v>47</v>
      </c>
      <c r="B254">
        <v>60075934</v>
      </c>
      <c r="C254">
        <v>60096485</v>
      </c>
      <c r="D254">
        <v>48167136</v>
      </c>
      <c r="E254">
        <v>21</v>
      </c>
      <c r="F254">
        <v>1</v>
      </c>
      <c r="G254">
        <v>1</v>
      </c>
      <c r="H254">
        <v>3</v>
      </c>
      <c r="I254" t="s">
        <v>810</v>
      </c>
      <c r="J254" t="s">
        <v>3</v>
      </c>
      <c r="K254" t="s">
        <v>811</v>
      </c>
      <c r="L254">
        <v>1354</v>
      </c>
      <c r="N254">
        <v>1010</v>
      </c>
      <c r="O254" t="s">
        <v>27</v>
      </c>
      <c r="P254" t="s">
        <v>27</v>
      </c>
      <c r="Q254">
        <v>1</v>
      </c>
      <c r="W254">
        <v>0</v>
      </c>
      <c r="X254">
        <v>1274013736</v>
      </c>
      <c r="Y254">
        <f>AT254</f>
        <v>1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9.56</v>
      </c>
      <c r="AJ254">
        <v>1</v>
      </c>
      <c r="AK254">
        <v>1</v>
      </c>
      <c r="AL254">
        <v>1</v>
      </c>
      <c r="AM254">
        <v>4</v>
      </c>
      <c r="AN254">
        <v>0</v>
      </c>
      <c r="AO254">
        <v>0</v>
      </c>
      <c r="AP254">
        <v>1</v>
      </c>
      <c r="AQ254">
        <v>0</v>
      </c>
      <c r="AR254">
        <v>0</v>
      </c>
      <c r="AS254" t="s">
        <v>3</v>
      </c>
      <c r="AT254">
        <v>1</v>
      </c>
      <c r="AU254" t="s">
        <v>3</v>
      </c>
      <c r="AV254">
        <v>0</v>
      </c>
      <c r="AW254">
        <v>2</v>
      </c>
      <c r="AX254">
        <v>60096497</v>
      </c>
      <c r="AY254">
        <v>1</v>
      </c>
      <c r="AZ254">
        <v>0</v>
      </c>
      <c r="BA254">
        <v>254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X254">
        <f>ROUND(Y254*Source!I47,9)</f>
        <v>1</v>
      </c>
      <c r="CY254">
        <f>AA254</f>
        <v>0</v>
      </c>
      <c r="CZ254">
        <f>AE254</f>
        <v>0</v>
      </c>
      <c r="DA254">
        <f>AI254</f>
        <v>9.56</v>
      </c>
      <c r="DB254">
        <f>ROUND(ROUND(AT254*CZ254,2),2)</f>
        <v>0</v>
      </c>
      <c r="DC254">
        <f>ROUND(ROUND(AT254*AG254,2),2)</f>
        <v>0</v>
      </c>
      <c r="DD254" t="s">
        <v>3</v>
      </c>
      <c r="DE254" t="s">
        <v>3</v>
      </c>
      <c r="DF254">
        <f>ROUND(ROUND(AE254*AI254,2)*CX254,2)</f>
        <v>0</v>
      </c>
      <c r="DG254">
        <f>ROUND(ROUND(AF254,2)*CX254,2)</f>
        <v>0</v>
      </c>
      <c r="DH254">
        <f>ROUND(ROUND(AG254,2)*CX254,2)</f>
        <v>0</v>
      </c>
      <c r="DI254">
        <f>ROUND(ROUND(AH254,2)*CX254,2)</f>
        <v>0</v>
      </c>
      <c r="DJ254">
        <f>DF254</f>
        <v>0</v>
      </c>
      <c r="DK254">
        <v>0</v>
      </c>
      <c r="DL254" t="s">
        <v>3</v>
      </c>
      <c r="DM254">
        <v>0</v>
      </c>
      <c r="DN254" t="s">
        <v>3</v>
      </c>
      <c r="DO254">
        <v>0</v>
      </c>
    </row>
    <row r="255" spans="1:119" x14ac:dyDescent="0.2">
      <c r="A255">
        <f>ROW(Source!A49)</f>
        <v>49</v>
      </c>
      <c r="B255">
        <v>60075934</v>
      </c>
      <c r="C255">
        <v>60096619</v>
      </c>
      <c r="D255">
        <v>48164233</v>
      </c>
      <c r="E255">
        <v>1</v>
      </c>
      <c r="F255">
        <v>1</v>
      </c>
      <c r="G255">
        <v>1</v>
      </c>
      <c r="H255">
        <v>1</v>
      </c>
      <c r="I255" t="s">
        <v>812</v>
      </c>
      <c r="J255" t="s">
        <v>3</v>
      </c>
      <c r="K255" t="s">
        <v>813</v>
      </c>
      <c r="L255">
        <v>1191</v>
      </c>
      <c r="N255">
        <v>1013</v>
      </c>
      <c r="O255" t="s">
        <v>738</v>
      </c>
      <c r="P255" t="s">
        <v>738</v>
      </c>
      <c r="Q255">
        <v>1</v>
      </c>
      <c r="W255">
        <v>0</v>
      </c>
      <c r="X255">
        <v>-1853062777</v>
      </c>
      <c r="Y255">
        <f>((AT255*1.15)*1.15)</f>
        <v>33.882449999999992</v>
      </c>
      <c r="AA255">
        <v>0</v>
      </c>
      <c r="AB255">
        <v>0</v>
      </c>
      <c r="AC255">
        <v>0</v>
      </c>
      <c r="AD255">
        <v>420.57</v>
      </c>
      <c r="AE255">
        <v>0</v>
      </c>
      <c r="AF255">
        <v>0</v>
      </c>
      <c r="AG255">
        <v>0</v>
      </c>
      <c r="AH255">
        <v>8.59</v>
      </c>
      <c r="AI255">
        <v>1</v>
      </c>
      <c r="AJ255">
        <v>1</v>
      </c>
      <c r="AK255">
        <v>1</v>
      </c>
      <c r="AL255">
        <v>48.96</v>
      </c>
      <c r="AM255">
        <v>4</v>
      </c>
      <c r="AN255">
        <v>0</v>
      </c>
      <c r="AO255">
        <v>1</v>
      </c>
      <c r="AP255">
        <v>1</v>
      </c>
      <c r="AQ255">
        <v>0</v>
      </c>
      <c r="AR255">
        <v>0</v>
      </c>
      <c r="AS255" t="s">
        <v>3</v>
      </c>
      <c r="AT255">
        <v>25.62</v>
      </c>
      <c r="AU255" t="s">
        <v>93</v>
      </c>
      <c r="AV255">
        <v>1</v>
      </c>
      <c r="AW255">
        <v>2</v>
      </c>
      <c r="AX255">
        <v>60096626</v>
      </c>
      <c r="AY255">
        <v>1</v>
      </c>
      <c r="AZ255">
        <v>0</v>
      </c>
      <c r="BA255">
        <v>255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X255">
        <f>ROUND(Y255*Source!I49,9)</f>
        <v>67.764899999999997</v>
      </c>
      <c r="CY255">
        <f>AD255</f>
        <v>420.57</v>
      </c>
      <c r="CZ255">
        <f>AH255</f>
        <v>8.59</v>
      </c>
      <c r="DA255">
        <f>AL255</f>
        <v>48.96</v>
      </c>
      <c r="DB255">
        <f>ROUND((((ROUND(AT255*CZ255,2)*1.15)*1.15)*1.1),2)</f>
        <v>320.16000000000003</v>
      </c>
      <c r="DC255">
        <f>ROUND(((ROUND(AT255*AG255,2)*1.15)*1.15),2)</f>
        <v>0</v>
      </c>
      <c r="DD255" t="s">
        <v>739</v>
      </c>
      <c r="DE255" t="s">
        <v>3</v>
      </c>
      <c r="DF255">
        <f>ROUND((ROUND(AE255,2)*1.1)*CX255,2)</f>
        <v>0</v>
      </c>
      <c r="DG255">
        <f>ROUND((ROUND(AF255,2)*1.1)*CX255,2)</f>
        <v>0</v>
      </c>
      <c r="DH255">
        <f>ROUND(ROUND(AG255,2)*CX255,2)</f>
        <v>0</v>
      </c>
      <c r="DI255">
        <f>ROUND((ROUND(AH255*AL255,2)*1.1)*CX255,2)</f>
        <v>31349.87</v>
      </c>
      <c r="DJ255">
        <f>DI255</f>
        <v>31349.87</v>
      </c>
      <c r="DK255">
        <v>0</v>
      </c>
      <c r="DL255" t="s">
        <v>3</v>
      </c>
      <c r="DM255">
        <v>0</v>
      </c>
      <c r="DN255" t="s">
        <v>3</v>
      </c>
      <c r="DO255">
        <v>0</v>
      </c>
    </row>
    <row r="256" spans="1:119" x14ac:dyDescent="0.2">
      <c r="A256">
        <f>ROW(Source!A49)</f>
        <v>49</v>
      </c>
      <c r="B256">
        <v>60075934</v>
      </c>
      <c r="C256">
        <v>60096619</v>
      </c>
      <c r="D256">
        <v>48164207</v>
      </c>
      <c r="E256">
        <v>1</v>
      </c>
      <c r="F256">
        <v>1</v>
      </c>
      <c r="G256">
        <v>1</v>
      </c>
      <c r="H256">
        <v>1</v>
      </c>
      <c r="I256" t="s">
        <v>740</v>
      </c>
      <c r="J256" t="s">
        <v>3</v>
      </c>
      <c r="K256" t="s">
        <v>741</v>
      </c>
      <c r="L256">
        <v>1191</v>
      </c>
      <c r="N256">
        <v>1013</v>
      </c>
      <c r="O256" t="s">
        <v>738</v>
      </c>
      <c r="P256" t="s">
        <v>738</v>
      </c>
      <c r="Q256">
        <v>1</v>
      </c>
      <c r="W256">
        <v>0</v>
      </c>
      <c r="X256">
        <v>-383101862</v>
      </c>
      <c r="Y256">
        <f>((AT256*1.15)*1.15)</f>
        <v>8.1069249999999986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1</v>
      </c>
      <c r="AJ256">
        <v>1</v>
      </c>
      <c r="AK256">
        <v>48.96</v>
      </c>
      <c r="AL256">
        <v>1</v>
      </c>
      <c r="AM256">
        <v>4</v>
      </c>
      <c r="AN256">
        <v>0</v>
      </c>
      <c r="AO256">
        <v>1</v>
      </c>
      <c r="AP256">
        <v>1</v>
      </c>
      <c r="AQ256">
        <v>0</v>
      </c>
      <c r="AR256">
        <v>0</v>
      </c>
      <c r="AS256" t="s">
        <v>3</v>
      </c>
      <c r="AT256">
        <v>6.13</v>
      </c>
      <c r="AU256" t="s">
        <v>93</v>
      </c>
      <c r="AV256">
        <v>2</v>
      </c>
      <c r="AW256">
        <v>2</v>
      </c>
      <c r="AX256">
        <v>60096627</v>
      </c>
      <c r="AY256">
        <v>1</v>
      </c>
      <c r="AZ256">
        <v>0</v>
      </c>
      <c r="BA256">
        <v>256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X256">
        <f>ROUND(Y256*Source!I49,9)</f>
        <v>16.213850000000001</v>
      </c>
      <c r="CY256">
        <f>AD256</f>
        <v>0</v>
      </c>
      <c r="CZ256">
        <f>AH256</f>
        <v>0</v>
      </c>
      <c r="DA256">
        <f>AL256</f>
        <v>1</v>
      </c>
      <c r="DB256">
        <f>ROUND((((ROUND(AT256*CZ256,2)*1.15)*1.15)*1.1),2)</f>
        <v>0</v>
      </c>
      <c r="DC256">
        <f>ROUND(((ROUND(AT256*AG256,2)*1.15)*1.15),2)</f>
        <v>0</v>
      </c>
      <c r="DD256" t="s">
        <v>739</v>
      </c>
      <c r="DE256" t="s">
        <v>3</v>
      </c>
      <c r="DF256">
        <f>ROUND((ROUND(AE256,2)*1.1)*CX256,2)</f>
        <v>0</v>
      </c>
      <c r="DG256">
        <f>ROUND((ROUND(AF256,2)*1.1)*CX256,2)</f>
        <v>0</v>
      </c>
      <c r="DH256">
        <f>ROUND(ROUND(AG256*AK256,2)*CX256,2)</f>
        <v>0</v>
      </c>
      <c r="DI256">
        <f>ROUND((ROUND(AH256,2)*1.1)*CX256,2)</f>
        <v>0</v>
      </c>
      <c r="DJ256">
        <f>DI256</f>
        <v>0</v>
      </c>
      <c r="DK256">
        <v>0</v>
      </c>
      <c r="DL256" t="s">
        <v>3</v>
      </c>
      <c r="DM256">
        <v>0</v>
      </c>
      <c r="DN256" t="s">
        <v>3</v>
      </c>
      <c r="DO256">
        <v>0</v>
      </c>
    </row>
    <row r="257" spans="1:119" x14ac:dyDescent="0.2">
      <c r="A257">
        <f>ROW(Source!A49)</f>
        <v>49</v>
      </c>
      <c r="B257">
        <v>60075934</v>
      </c>
      <c r="C257">
        <v>60096619</v>
      </c>
      <c r="D257">
        <v>48244557</v>
      </c>
      <c r="E257">
        <v>1</v>
      </c>
      <c r="F257">
        <v>1</v>
      </c>
      <c r="G257">
        <v>1</v>
      </c>
      <c r="H257">
        <v>2</v>
      </c>
      <c r="I257" t="s">
        <v>746</v>
      </c>
      <c r="J257" t="s">
        <v>747</v>
      </c>
      <c r="K257" t="s">
        <v>748</v>
      </c>
      <c r="L257">
        <v>1368</v>
      </c>
      <c r="N257">
        <v>1011</v>
      </c>
      <c r="O257" t="s">
        <v>745</v>
      </c>
      <c r="P257" t="s">
        <v>745</v>
      </c>
      <c r="Q257">
        <v>1</v>
      </c>
      <c r="W257">
        <v>0</v>
      </c>
      <c r="X257">
        <v>903590057</v>
      </c>
      <c r="Y257">
        <f>((AT257*1.15)*1.15)</f>
        <v>6.9166749999999997</v>
      </c>
      <c r="AA257">
        <v>0</v>
      </c>
      <c r="AB257">
        <v>1603.59</v>
      </c>
      <c r="AC257">
        <v>579.69000000000005</v>
      </c>
      <c r="AD257">
        <v>0</v>
      </c>
      <c r="AE257">
        <v>0</v>
      </c>
      <c r="AF257">
        <v>112.77</v>
      </c>
      <c r="AG257">
        <v>11.84</v>
      </c>
      <c r="AH257">
        <v>0</v>
      </c>
      <c r="AI257">
        <v>1</v>
      </c>
      <c r="AJ257">
        <v>14.22</v>
      </c>
      <c r="AK257">
        <v>48.96</v>
      </c>
      <c r="AL257">
        <v>1</v>
      </c>
      <c r="AM257">
        <v>4</v>
      </c>
      <c r="AN257">
        <v>0</v>
      </c>
      <c r="AO257">
        <v>1</v>
      </c>
      <c r="AP257">
        <v>1</v>
      </c>
      <c r="AQ257">
        <v>0</v>
      </c>
      <c r="AR257">
        <v>0</v>
      </c>
      <c r="AS257" t="s">
        <v>3</v>
      </c>
      <c r="AT257">
        <v>5.23</v>
      </c>
      <c r="AU257" t="s">
        <v>93</v>
      </c>
      <c r="AV257">
        <v>0</v>
      </c>
      <c r="AW257">
        <v>2</v>
      </c>
      <c r="AX257">
        <v>60096628</v>
      </c>
      <c r="AY257">
        <v>1</v>
      </c>
      <c r="AZ257">
        <v>0</v>
      </c>
      <c r="BA257">
        <v>257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X257">
        <f>ROUND(Y257*Source!I49,9)</f>
        <v>13.833349999999999</v>
      </c>
      <c r="CY257">
        <f>AB257</f>
        <v>1603.59</v>
      </c>
      <c r="CZ257">
        <f>AF257</f>
        <v>112.77</v>
      </c>
      <c r="DA257">
        <f>AJ257</f>
        <v>14.22</v>
      </c>
      <c r="DB257">
        <f>ROUND(((ROUND(AT257*CZ257,2)*1.15)*1.15),2)</f>
        <v>780</v>
      </c>
      <c r="DC257">
        <f>ROUND((((ROUND(AT257*AG257,2)*1.15)*1.15)*1.1),2)</f>
        <v>90.08</v>
      </c>
      <c r="DD257" t="s">
        <v>3</v>
      </c>
      <c r="DE257" t="s">
        <v>739</v>
      </c>
      <c r="DF257">
        <f>ROUND(ROUND(AE257,2)*CX257,2)</f>
        <v>0</v>
      </c>
      <c r="DG257">
        <f>ROUND(ROUND(AF257*AJ257,2)*CX257,2)</f>
        <v>22183.02</v>
      </c>
      <c r="DH257">
        <f>ROUND((ROUND(AG257*AK257,2)*1.1)*CX257,2)</f>
        <v>8820.9599999999991</v>
      </c>
      <c r="DI257">
        <f>ROUND(ROUND(AH257,2)*CX257,2)</f>
        <v>0</v>
      </c>
      <c r="DJ257">
        <f>DG257</f>
        <v>22183.02</v>
      </c>
      <c r="DK257">
        <v>0</v>
      </c>
      <c r="DL257" t="s">
        <v>3</v>
      </c>
      <c r="DM257">
        <v>0</v>
      </c>
      <c r="DN257" t="s">
        <v>3</v>
      </c>
      <c r="DO257">
        <v>0</v>
      </c>
    </row>
    <row r="258" spans="1:119" x14ac:dyDescent="0.2">
      <c r="A258">
        <f>ROW(Source!A49)</f>
        <v>49</v>
      </c>
      <c r="B258">
        <v>60075934</v>
      </c>
      <c r="C258">
        <v>60096619</v>
      </c>
      <c r="D258">
        <v>48245551</v>
      </c>
      <c r="E258">
        <v>1</v>
      </c>
      <c r="F258">
        <v>1</v>
      </c>
      <c r="G258">
        <v>1</v>
      </c>
      <c r="H258">
        <v>2</v>
      </c>
      <c r="I258" t="s">
        <v>752</v>
      </c>
      <c r="J258" t="s">
        <v>753</v>
      </c>
      <c r="K258" t="s">
        <v>754</v>
      </c>
      <c r="L258">
        <v>1368</v>
      </c>
      <c r="N258">
        <v>1011</v>
      </c>
      <c r="O258" t="s">
        <v>745</v>
      </c>
      <c r="P258" t="s">
        <v>745</v>
      </c>
      <c r="Q258">
        <v>1</v>
      </c>
      <c r="W258">
        <v>0</v>
      </c>
      <c r="X258">
        <v>1171957361</v>
      </c>
      <c r="Y258">
        <f>((AT258*1.15)*1.15)</f>
        <v>1.1902499999999998</v>
      </c>
      <c r="AA258">
        <v>0</v>
      </c>
      <c r="AB258">
        <v>1234.1500000000001</v>
      </c>
      <c r="AC258">
        <v>495.96</v>
      </c>
      <c r="AD258">
        <v>0</v>
      </c>
      <c r="AE258">
        <v>0</v>
      </c>
      <c r="AF258">
        <v>86.79</v>
      </c>
      <c r="AG258">
        <v>10.130000000000001</v>
      </c>
      <c r="AH258">
        <v>0</v>
      </c>
      <c r="AI258">
        <v>1</v>
      </c>
      <c r="AJ258">
        <v>14.22</v>
      </c>
      <c r="AK258">
        <v>48.96</v>
      </c>
      <c r="AL258">
        <v>1</v>
      </c>
      <c r="AM258">
        <v>4</v>
      </c>
      <c r="AN258">
        <v>0</v>
      </c>
      <c r="AO258">
        <v>1</v>
      </c>
      <c r="AP258">
        <v>1</v>
      </c>
      <c r="AQ258">
        <v>0</v>
      </c>
      <c r="AR258">
        <v>0</v>
      </c>
      <c r="AS258" t="s">
        <v>3</v>
      </c>
      <c r="AT258">
        <v>0.9</v>
      </c>
      <c r="AU258" t="s">
        <v>93</v>
      </c>
      <c r="AV258">
        <v>0</v>
      </c>
      <c r="AW258">
        <v>2</v>
      </c>
      <c r="AX258">
        <v>60096629</v>
      </c>
      <c r="AY258">
        <v>1</v>
      </c>
      <c r="AZ258">
        <v>0</v>
      </c>
      <c r="BA258">
        <v>258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X258">
        <f>ROUND(Y258*Source!I49,9)</f>
        <v>2.3805000000000001</v>
      </c>
      <c r="CY258">
        <f>AB258</f>
        <v>1234.1500000000001</v>
      </c>
      <c r="CZ258">
        <f>AF258</f>
        <v>86.79</v>
      </c>
      <c r="DA258">
        <f>AJ258</f>
        <v>14.22</v>
      </c>
      <c r="DB258">
        <f>ROUND(((ROUND(AT258*CZ258,2)*1.15)*1.15),2)</f>
        <v>103.3</v>
      </c>
      <c r="DC258">
        <f>ROUND((((ROUND(AT258*AG258,2)*1.15)*1.15)*1.1),2)</f>
        <v>13.27</v>
      </c>
      <c r="DD258" t="s">
        <v>3</v>
      </c>
      <c r="DE258" t="s">
        <v>739</v>
      </c>
      <c r="DF258">
        <f>ROUND(ROUND(AE258,2)*CX258,2)</f>
        <v>0</v>
      </c>
      <c r="DG258">
        <f>ROUND(ROUND(AF258*AJ258,2)*CX258,2)</f>
        <v>2937.89</v>
      </c>
      <c r="DH258">
        <f>ROUND((ROUND(AG258*AK258,2)*1.1)*CX258,2)</f>
        <v>1298.7</v>
      </c>
      <c r="DI258">
        <f>ROUND(ROUND(AH258,2)*CX258,2)</f>
        <v>0</v>
      </c>
      <c r="DJ258">
        <f>DG258</f>
        <v>2937.89</v>
      </c>
      <c r="DK258">
        <v>0</v>
      </c>
      <c r="DL258" t="s">
        <v>3</v>
      </c>
      <c r="DM258">
        <v>0</v>
      </c>
      <c r="DN258" t="s">
        <v>3</v>
      </c>
      <c r="DO258">
        <v>0</v>
      </c>
    </row>
    <row r="259" spans="1:119" x14ac:dyDescent="0.2">
      <c r="A259">
        <f>ROW(Source!A49)</f>
        <v>49</v>
      </c>
      <c r="B259">
        <v>60075934</v>
      </c>
      <c r="C259">
        <v>60096619</v>
      </c>
      <c r="D259">
        <v>48173531</v>
      </c>
      <c r="E259">
        <v>1</v>
      </c>
      <c r="F259">
        <v>1</v>
      </c>
      <c r="G259">
        <v>1</v>
      </c>
      <c r="H259">
        <v>3</v>
      </c>
      <c r="I259" t="s">
        <v>837</v>
      </c>
      <c r="J259" t="s">
        <v>838</v>
      </c>
      <c r="K259" t="s">
        <v>839</v>
      </c>
      <c r="L259">
        <v>1346</v>
      </c>
      <c r="N259">
        <v>1009</v>
      </c>
      <c r="O259" t="s">
        <v>225</v>
      </c>
      <c r="P259" t="s">
        <v>225</v>
      </c>
      <c r="Q259">
        <v>1</v>
      </c>
      <c r="W259">
        <v>0</v>
      </c>
      <c r="X259">
        <v>-2077278099</v>
      </c>
      <c r="Y259">
        <f>AT259</f>
        <v>1.4</v>
      </c>
      <c r="AA259">
        <v>245.69</v>
      </c>
      <c r="AB259">
        <v>0</v>
      </c>
      <c r="AC259">
        <v>0</v>
      </c>
      <c r="AD259">
        <v>0</v>
      </c>
      <c r="AE259">
        <v>25.7</v>
      </c>
      <c r="AF259">
        <v>0</v>
      </c>
      <c r="AG259">
        <v>0</v>
      </c>
      <c r="AH259">
        <v>0</v>
      </c>
      <c r="AI259">
        <v>9.56</v>
      </c>
      <c r="AJ259">
        <v>1</v>
      </c>
      <c r="AK259">
        <v>1</v>
      </c>
      <c r="AL259">
        <v>1</v>
      </c>
      <c r="AM259">
        <v>4</v>
      </c>
      <c r="AN259">
        <v>0</v>
      </c>
      <c r="AO259">
        <v>1</v>
      </c>
      <c r="AP259">
        <v>1</v>
      </c>
      <c r="AQ259">
        <v>0</v>
      </c>
      <c r="AR259">
        <v>0</v>
      </c>
      <c r="AS259" t="s">
        <v>3</v>
      </c>
      <c r="AT259">
        <v>1.4</v>
      </c>
      <c r="AU259" t="s">
        <v>3</v>
      </c>
      <c r="AV259">
        <v>0</v>
      </c>
      <c r="AW259">
        <v>2</v>
      </c>
      <c r="AX259">
        <v>60096630</v>
      </c>
      <c r="AY259">
        <v>1</v>
      </c>
      <c r="AZ259">
        <v>0</v>
      </c>
      <c r="BA259">
        <v>259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X259">
        <f>ROUND(Y259*Source!I49,9)</f>
        <v>2.8</v>
      </c>
      <c r="CY259">
        <f>AA259</f>
        <v>245.69</v>
      </c>
      <c r="CZ259">
        <f>AE259</f>
        <v>25.7</v>
      </c>
      <c r="DA259">
        <f>AI259</f>
        <v>9.56</v>
      </c>
      <c r="DB259">
        <f>ROUND(ROUND(AT259*CZ259,2),2)</f>
        <v>35.979999999999997</v>
      </c>
      <c r="DC259">
        <f>ROUND(ROUND(AT259*AG259,2),2)</f>
        <v>0</v>
      </c>
      <c r="DD259" t="s">
        <v>3</v>
      </c>
      <c r="DE259" t="s">
        <v>3</v>
      </c>
      <c r="DF259">
        <f>ROUND(ROUND(AE259*AI259,2)*CX259,2)</f>
        <v>687.93</v>
      </c>
      <c r="DG259">
        <f>ROUND(ROUND(AF259,2)*CX259,2)</f>
        <v>0</v>
      </c>
      <c r="DH259">
        <f>ROUND(ROUND(AG259,2)*CX259,2)</f>
        <v>0</v>
      </c>
      <c r="DI259">
        <f>ROUND(ROUND(AH259,2)*CX259,2)</f>
        <v>0</v>
      </c>
      <c r="DJ259">
        <f>DF259</f>
        <v>687.93</v>
      </c>
      <c r="DK259">
        <v>0</v>
      </c>
      <c r="DL259" t="s">
        <v>3</v>
      </c>
      <c r="DM259">
        <v>0</v>
      </c>
      <c r="DN259" t="s">
        <v>3</v>
      </c>
      <c r="DO259">
        <v>0</v>
      </c>
    </row>
    <row r="260" spans="1:119" x14ac:dyDescent="0.2">
      <c r="A260">
        <f>ROW(Source!A49)</f>
        <v>49</v>
      </c>
      <c r="B260">
        <v>60075934</v>
      </c>
      <c r="C260">
        <v>60096619</v>
      </c>
      <c r="D260">
        <v>48164599</v>
      </c>
      <c r="E260">
        <v>21</v>
      </c>
      <c r="F260">
        <v>1</v>
      </c>
      <c r="G260">
        <v>1</v>
      </c>
      <c r="H260">
        <v>3</v>
      </c>
      <c r="I260" t="s">
        <v>834</v>
      </c>
      <c r="J260" t="s">
        <v>3</v>
      </c>
      <c r="K260" t="s">
        <v>835</v>
      </c>
      <c r="L260">
        <v>1374</v>
      </c>
      <c r="N260">
        <v>1013</v>
      </c>
      <c r="O260" t="s">
        <v>836</v>
      </c>
      <c r="P260" t="s">
        <v>836</v>
      </c>
      <c r="Q260">
        <v>1</v>
      </c>
      <c r="W260">
        <v>0</v>
      </c>
      <c r="X260">
        <v>-1731369543</v>
      </c>
      <c r="Y260">
        <f>AT260</f>
        <v>4.4000000000000004</v>
      </c>
      <c r="AA260">
        <v>9.56</v>
      </c>
      <c r="AB260">
        <v>0</v>
      </c>
      <c r="AC260">
        <v>0</v>
      </c>
      <c r="AD260">
        <v>0</v>
      </c>
      <c r="AE260">
        <v>1</v>
      </c>
      <c r="AF260">
        <v>0</v>
      </c>
      <c r="AG260">
        <v>0</v>
      </c>
      <c r="AH260">
        <v>0</v>
      </c>
      <c r="AI260">
        <v>9.56</v>
      </c>
      <c r="AJ260">
        <v>1</v>
      </c>
      <c r="AK260">
        <v>1</v>
      </c>
      <c r="AL260">
        <v>1</v>
      </c>
      <c r="AM260">
        <v>4</v>
      </c>
      <c r="AN260">
        <v>0</v>
      </c>
      <c r="AO260">
        <v>1</v>
      </c>
      <c r="AP260">
        <v>1</v>
      </c>
      <c r="AQ260">
        <v>0</v>
      </c>
      <c r="AR260">
        <v>0</v>
      </c>
      <c r="AS260" t="s">
        <v>3</v>
      </c>
      <c r="AT260">
        <v>4.4000000000000004</v>
      </c>
      <c r="AU260" t="s">
        <v>3</v>
      </c>
      <c r="AV260">
        <v>0</v>
      </c>
      <c r="AW260">
        <v>2</v>
      </c>
      <c r="AX260">
        <v>60096631</v>
      </c>
      <c r="AY260">
        <v>1</v>
      </c>
      <c r="AZ260">
        <v>0</v>
      </c>
      <c r="BA260">
        <v>260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X260">
        <f>ROUND(Y260*Source!I49,9)</f>
        <v>8.8000000000000007</v>
      </c>
      <c r="CY260">
        <f>AA260</f>
        <v>9.56</v>
      </c>
      <c r="CZ260">
        <f>AE260</f>
        <v>1</v>
      </c>
      <c r="DA260">
        <f>AI260</f>
        <v>9.56</v>
      </c>
      <c r="DB260">
        <f>ROUND(ROUND(AT260*CZ260,2),2)</f>
        <v>4.4000000000000004</v>
      </c>
      <c r="DC260">
        <f>ROUND(ROUND(AT260*AG260,2),2)</f>
        <v>0</v>
      </c>
      <c r="DD260" t="s">
        <v>3</v>
      </c>
      <c r="DE260" t="s">
        <v>3</v>
      </c>
      <c r="DF260">
        <f>ROUND(ROUND(AE260*AI260,2)*CX260,2)</f>
        <v>84.13</v>
      </c>
      <c r="DG260">
        <f>ROUND(ROUND(AF260,2)*CX260,2)</f>
        <v>0</v>
      </c>
      <c r="DH260">
        <f>ROUND(ROUND(AG260,2)*CX260,2)</f>
        <v>0</v>
      </c>
      <c r="DI260">
        <f>ROUND(ROUND(AH260,2)*CX260,2)</f>
        <v>0</v>
      </c>
      <c r="DJ260">
        <f>DF260</f>
        <v>84.13</v>
      </c>
      <c r="DK260">
        <v>0</v>
      </c>
      <c r="DL260" t="s">
        <v>3</v>
      </c>
      <c r="DM260">
        <v>0</v>
      </c>
      <c r="DN260" t="s">
        <v>3</v>
      </c>
      <c r="DO260">
        <v>0</v>
      </c>
    </row>
    <row r="261" spans="1:119" x14ac:dyDescent="0.2">
      <c r="A261">
        <f>ROW(Source!A51)</f>
        <v>51</v>
      </c>
      <c r="B261">
        <v>60075934</v>
      </c>
      <c r="C261">
        <v>60096632</v>
      </c>
      <c r="D261">
        <v>48164233</v>
      </c>
      <c r="E261">
        <v>1</v>
      </c>
      <c r="F261">
        <v>1</v>
      </c>
      <c r="G261">
        <v>1</v>
      </c>
      <c r="H261">
        <v>1</v>
      </c>
      <c r="I261" t="s">
        <v>812</v>
      </c>
      <c r="J261" t="s">
        <v>3</v>
      </c>
      <c r="K261" t="s">
        <v>813</v>
      </c>
      <c r="L261">
        <v>1191</v>
      </c>
      <c r="N261">
        <v>1013</v>
      </c>
      <c r="O261" t="s">
        <v>738</v>
      </c>
      <c r="P261" t="s">
        <v>738</v>
      </c>
      <c r="Q261">
        <v>1</v>
      </c>
      <c r="W261">
        <v>0</v>
      </c>
      <c r="X261">
        <v>-1853062777</v>
      </c>
      <c r="Y261">
        <f>((AT261*1.15)*1.15)</f>
        <v>10.236149999999999</v>
      </c>
      <c r="AA261">
        <v>0</v>
      </c>
      <c r="AB261">
        <v>0</v>
      </c>
      <c r="AC261">
        <v>0</v>
      </c>
      <c r="AD261">
        <v>420.57</v>
      </c>
      <c r="AE261">
        <v>0</v>
      </c>
      <c r="AF261">
        <v>0</v>
      </c>
      <c r="AG261">
        <v>0</v>
      </c>
      <c r="AH261">
        <v>8.59</v>
      </c>
      <c r="AI261">
        <v>1</v>
      </c>
      <c r="AJ261">
        <v>1</v>
      </c>
      <c r="AK261">
        <v>1</v>
      </c>
      <c r="AL261">
        <v>48.96</v>
      </c>
      <c r="AM261">
        <v>4</v>
      </c>
      <c r="AN261">
        <v>0</v>
      </c>
      <c r="AO261">
        <v>1</v>
      </c>
      <c r="AP261">
        <v>1</v>
      </c>
      <c r="AQ261">
        <v>0</v>
      </c>
      <c r="AR261">
        <v>0</v>
      </c>
      <c r="AS261" t="s">
        <v>3</v>
      </c>
      <c r="AT261">
        <v>7.74</v>
      </c>
      <c r="AU261" t="s">
        <v>93</v>
      </c>
      <c r="AV261">
        <v>1</v>
      </c>
      <c r="AW261">
        <v>2</v>
      </c>
      <c r="AX261">
        <v>60096639</v>
      </c>
      <c r="AY261">
        <v>1</v>
      </c>
      <c r="AZ261">
        <v>0</v>
      </c>
      <c r="BA261">
        <v>261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X261">
        <f>ROUND(Y261*Source!I51,9)</f>
        <v>10.23615</v>
      </c>
      <c r="CY261">
        <f>AD261</f>
        <v>420.57</v>
      </c>
      <c r="CZ261">
        <f>AH261</f>
        <v>8.59</v>
      </c>
      <c r="DA261">
        <f>AL261</f>
        <v>48.96</v>
      </c>
      <c r="DB261">
        <f>ROUND((((ROUND(AT261*CZ261,2)*1.15)*1.15)*1.1),2)</f>
        <v>96.73</v>
      </c>
      <c r="DC261">
        <f>ROUND(((ROUND(AT261*AG261,2)*1.15)*1.15),2)</f>
        <v>0</v>
      </c>
      <c r="DD261" t="s">
        <v>739</v>
      </c>
      <c r="DE261" t="s">
        <v>3</v>
      </c>
      <c r="DF261">
        <f>ROUND((ROUND(AE261,2)*1.1)*CX261,2)</f>
        <v>0</v>
      </c>
      <c r="DG261">
        <f>ROUND((ROUND(AF261,2)*1.1)*CX261,2)</f>
        <v>0</v>
      </c>
      <c r="DH261">
        <f>ROUND(ROUND(AG261,2)*CX261,2)</f>
        <v>0</v>
      </c>
      <c r="DI261">
        <f>ROUND((ROUND(AH261*AL261,2)*1.1)*CX261,2)</f>
        <v>4735.5200000000004</v>
      </c>
      <c r="DJ261">
        <f>DI261</f>
        <v>4735.5200000000004</v>
      </c>
      <c r="DK261">
        <v>0</v>
      </c>
      <c r="DL261" t="s">
        <v>3</v>
      </c>
      <c r="DM261">
        <v>0</v>
      </c>
      <c r="DN261" t="s">
        <v>3</v>
      </c>
      <c r="DO261">
        <v>0</v>
      </c>
    </row>
    <row r="262" spans="1:119" x14ac:dyDescent="0.2">
      <c r="A262">
        <f>ROW(Source!A51)</f>
        <v>51</v>
      </c>
      <c r="B262">
        <v>60075934</v>
      </c>
      <c r="C262">
        <v>60096632</v>
      </c>
      <c r="D262">
        <v>48164207</v>
      </c>
      <c r="E262">
        <v>1</v>
      </c>
      <c r="F262">
        <v>1</v>
      </c>
      <c r="G262">
        <v>1</v>
      </c>
      <c r="H262">
        <v>1</v>
      </c>
      <c r="I262" t="s">
        <v>740</v>
      </c>
      <c r="J262" t="s">
        <v>3</v>
      </c>
      <c r="K262" t="s">
        <v>741</v>
      </c>
      <c r="L262">
        <v>1191</v>
      </c>
      <c r="N262">
        <v>1013</v>
      </c>
      <c r="O262" t="s">
        <v>738</v>
      </c>
      <c r="P262" t="s">
        <v>738</v>
      </c>
      <c r="Q262">
        <v>1</v>
      </c>
      <c r="W262">
        <v>0</v>
      </c>
      <c r="X262">
        <v>-383101862</v>
      </c>
      <c r="Y262">
        <f>((AT262*1.15)*1.15)</f>
        <v>1.9837499999999997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1</v>
      </c>
      <c r="AJ262">
        <v>1</v>
      </c>
      <c r="AK262">
        <v>48.96</v>
      </c>
      <c r="AL262">
        <v>1</v>
      </c>
      <c r="AM262">
        <v>4</v>
      </c>
      <c r="AN262">
        <v>0</v>
      </c>
      <c r="AO262">
        <v>1</v>
      </c>
      <c r="AP262">
        <v>1</v>
      </c>
      <c r="AQ262">
        <v>0</v>
      </c>
      <c r="AR262">
        <v>0</v>
      </c>
      <c r="AS262" t="s">
        <v>3</v>
      </c>
      <c r="AT262">
        <v>1.5</v>
      </c>
      <c r="AU262" t="s">
        <v>93</v>
      </c>
      <c r="AV262">
        <v>2</v>
      </c>
      <c r="AW262">
        <v>2</v>
      </c>
      <c r="AX262">
        <v>60096640</v>
      </c>
      <c r="AY262">
        <v>1</v>
      </c>
      <c r="AZ262">
        <v>0</v>
      </c>
      <c r="BA262">
        <v>262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X262">
        <f>ROUND(Y262*Source!I51,9)</f>
        <v>1.9837499999999999</v>
      </c>
      <c r="CY262">
        <f>AD262</f>
        <v>0</v>
      </c>
      <c r="CZ262">
        <f>AH262</f>
        <v>0</v>
      </c>
      <c r="DA262">
        <f>AL262</f>
        <v>1</v>
      </c>
      <c r="DB262">
        <f>ROUND((((ROUND(AT262*CZ262,2)*1.15)*1.15)*1.1),2)</f>
        <v>0</v>
      </c>
      <c r="DC262">
        <f>ROUND(((ROUND(AT262*AG262,2)*1.15)*1.15),2)</f>
        <v>0</v>
      </c>
      <c r="DD262" t="s">
        <v>739</v>
      </c>
      <c r="DE262" t="s">
        <v>3</v>
      </c>
      <c r="DF262">
        <f>ROUND((ROUND(AE262,2)*1.1)*CX262,2)</f>
        <v>0</v>
      </c>
      <c r="DG262">
        <f>ROUND((ROUND(AF262,2)*1.1)*CX262,2)</f>
        <v>0</v>
      </c>
      <c r="DH262">
        <f>ROUND(ROUND(AG262*AK262,2)*CX262,2)</f>
        <v>0</v>
      </c>
      <c r="DI262">
        <f>ROUND((ROUND(AH262,2)*1.1)*CX262,2)</f>
        <v>0</v>
      </c>
      <c r="DJ262">
        <f>DI262</f>
        <v>0</v>
      </c>
      <c r="DK262">
        <v>0</v>
      </c>
      <c r="DL262" t="s">
        <v>3</v>
      </c>
      <c r="DM262">
        <v>0</v>
      </c>
      <c r="DN262" t="s">
        <v>3</v>
      </c>
      <c r="DO262">
        <v>0</v>
      </c>
    </row>
    <row r="263" spans="1:119" x14ac:dyDescent="0.2">
      <c r="A263">
        <f>ROW(Source!A51)</f>
        <v>51</v>
      </c>
      <c r="B263">
        <v>60075934</v>
      </c>
      <c r="C263">
        <v>60096632</v>
      </c>
      <c r="D263">
        <v>48244557</v>
      </c>
      <c r="E263">
        <v>1</v>
      </c>
      <c r="F263">
        <v>1</v>
      </c>
      <c r="G263">
        <v>1</v>
      </c>
      <c r="H263">
        <v>2</v>
      </c>
      <c r="I263" t="s">
        <v>746</v>
      </c>
      <c r="J263" t="s">
        <v>747</v>
      </c>
      <c r="K263" t="s">
        <v>748</v>
      </c>
      <c r="L263">
        <v>1368</v>
      </c>
      <c r="N263">
        <v>1011</v>
      </c>
      <c r="O263" t="s">
        <v>745</v>
      </c>
      <c r="P263" t="s">
        <v>745</v>
      </c>
      <c r="Q263">
        <v>1</v>
      </c>
      <c r="W263">
        <v>0</v>
      </c>
      <c r="X263">
        <v>903590057</v>
      </c>
      <c r="Y263">
        <f>((AT263*1.15)*1.15)</f>
        <v>1.8779499999999996</v>
      </c>
      <c r="AA263">
        <v>0</v>
      </c>
      <c r="AB263">
        <v>1603.59</v>
      </c>
      <c r="AC263">
        <v>579.69000000000005</v>
      </c>
      <c r="AD263">
        <v>0</v>
      </c>
      <c r="AE263">
        <v>0</v>
      </c>
      <c r="AF263">
        <v>112.77</v>
      </c>
      <c r="AG263">
        <v>11.84</v>
      </c>
      <c r="AH263">
        <v>0</v>
      </c>
      <c r="AI263">
        <v>1</v>
      </c>
      <c r="AJ263">
        <v>14.22</v>
      </c>
      <c r="AK263">
        <v>48.96</v>
      </c>
      <c r="AL263">
        <v>1</v>
      </c>
      <c r="AM263">
        <v>4</v>
      </c>
      <c r="AN263">
        <v>0</v>
      </c>
      <c r="AO263">
        <v>1</v>
      </c>
      <c r="AP263">
        <v>1</v>
      </c>
      <c r="AQ263">
        <v>0</v>
      </c>
      <c r="AR263">
        <v>0</v>
      </c>
      <c r="AS263" t="s">
        <v>3</v>
      </c>
      <c r="AT263">
        <v>1.42</v>
      </c>
      <c r="AU263" t="s">
        <v>93</v>
      </c>
      <c r="AV263">
        <v>0</v>
      </c>
      <c r="AW263">
        <v>2</v>
      </c>
      <c r="AX263">
        <v>60096641</v>
      </c>
      <c r="AY263">
        <v>1</v>
      </c>
      <c r="AZ263">
        <v>0</v>
      </c>
      <c r="BA263">
        <v>263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X263">
        <f>ROUND(Y263*Source!I51,9)</f>
        <v>1.87795</v>
      </c>
      <c r="CY263">
        <f>AB263</f>
        <v>1603.59</v>
      </c>
      <c r="CZ263">
        <f>AF263</f>
        <v>112.77</v>
      </c>
      <c r="DA263">
        <f>AJ263</f>
        <v>14.22</v>
      </c>
      <c r="DB263">
        <f>ROUND(((ROUND(AT263*CZ263,2)*1.15)*1.15),2)</f>
        <v>211.77</v>
      </c>
      <c r="DC263">
        <f>ROUND((((ROUND(AT263*AG263,2)*1.15)*1.15)*1.1),2)</f>
        <v>24.45</v>
      </c>
      <c r="DD263" t="s">
        <v>3</v>
      </c>
      <c r="DE263" t="s">
        <v>739</v>
      </c>
      <c r="DF263">
        <f>ROUND(ROUND(AE263,2)*CX263,2)</f>
        <v>0</v>
      </c>
      <c r="DG263">
        <f>ROUND(ROUND(AF263*AJ263,2)*CX263,2)</f>
        <v>3011.46</v>
      </c>
      <c r="DH263">
        <f>ROUND((ROUND(AG263*AK263,2)*1.1)*CX263,2)</f>
        <v>1197.49</v>
      </c>
      <c r="DI263">
        <f>ROUND(ROUND(AH263,2)*CX263,2)</f>
        <v>0</v>
      </c>
      <c r="DJ263">
        <f>DG263</f>
        <v>3011.46</v>
      </c>
      <c r="DK263">
        <v>0</v>
      </c>
      <c r="DL263" t="s">
        <v>3</v>
      </c>
      <c r="DM263">
        <v>0</v>
      </c>
      <c r="DN263" t="s">
        <v>3</v>
      </c>
      <c r="DO263">
        <v>0</v>
      </c>
    </row>
    <row r="264" spans="1:119" x14ac:dyDescent="0.2">
      <c r="A264">
        <f>ROW(Source!A51)</f>
        <v>51</v>
      </c>
      <c r="B264">
        <v>60075934</v>
      </c>
      <c r="C264">
        <v>60096632</v>
      </c>
      <c r="D264">
        <v>48245551</v>
      </c>
      <c r="E264">
        <v>1</v>
      </c>
      <c r="F264">
        <v>1</v>
      </c>
      <c r="G264">
        <v>1</v>
      </c>
      <c r="H264">
        <v>2</v>
      </c>
      <c r="I264" t="s">
        <v>752</v>
      </c>
      <c r="J264" t="s">
        <v>753</v>
      </c>
      <c r="K264" t="s">
        <v>754</v>
      </c>
      <c r="L264">
        <v>1368</v>
      </c>
      <c r="N264">
        <v>1011</v>
      </c>
      <c r="O264" t="s">
        <v>745</v>
      </c>
      <c r="P264" t="s">
        <v>745</v>
      </c>
      <c r="Q264">
        <v>1</v>
      </c>
      <c r="W264">
        <v>0</v>
      </c>
      <c r="X264">
        <v>1171957361</v>
      </c>
      <c r="Y264">
        <f>((AT264*1.15)*1.15)</f>
        <v>0.10579999999999999</v>
      </c>
      <c r="AA264">
        <v>0</v>
      </c>
      <c r="AB264">
        <v>1234.1500000000001</v>
      </c>
      <c r="AC264">
        <v>495.96</v>
      </c>
      <c r="AD264">
        <v>0</v>
      </c>
      <c r="AE264">
        <v>0</v>
      </c>
      <c r="AF264">
        <v>86.79</v>
      </c>
      <c r="AG264">
        <v>10.130000000000001</v>
      </c>
      <c r="AH264">
        <v>0</v>
      </c>
      <c r="AI264">
        <v>1</v>
      </c>
      <c r="AJ264">
        <v>14.22</v>
      </c>
      <c r="AK264">
        <v>48.96</v>
      </c>
      <c r="AL264">
        <v>1</v>
      </c>
      <c r="AM264">
        <v>4</v>
      </c>
      <c r="AN264">
        <v>0</v>
      </c>
      <c r="AO264">
        <v>1</v>
      </c>
      <c r="AP264">
        <v>1</v>
      </c>
      <c r="AQ264">
        <v>0</v>
      </c>
      <c r="AR264">
        <v>0</v>
      </c>
      <c r="AS264" t="s">
        <v>3</v>
      </c>
      <c r="AT264">
        <v>0.08</v>
      </c>
      <c r="AU264" t="s">
        <v>93</v>
      </c>
      <c r="AV264">
        <v>0</v>
      </c>
      <c r="AW264">
        <v>2</v>
      </c>
      <c r="AX264">
        <v>60096642</v>
      </c>
      <c r="AY264">
        <v>1</v>
      </c>
      <c r="AZ264">
        <v>0</v>
      </c>
      <c r="BA264">
        <v>264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X264">
        <f>ROUND(Y264*Source!I51,9)</f>
        <v>0.10580000000000001</v>
      </c>
      <c r="CY264">
        <f>AB264</f>
        <v>1234.1500000000001</v>
      </c>
      <c r="CZ264">
        <f>AF264</f>
        <v>86.79</v>
      </c>
      <c r="DA264">
        <f>AJ264</f>
        <v>14.22</v>
      </c>
      <c r="DB264">
        <f>ROUND(((ROUND(AT264*CZ264,2)*1.15)*1.15),2)</f>
        <v>9.18</v>
      </c>
      <c r="DC264">
        <f>ROUND((((ROUND(AT264*AG264,2)*1.15)*1.15)*1.1),2)</f>
        <v>1.18</v>
      </c>
      <c r="DD264" t="s">
        <v>3</v>
      </c>
      <c r="DE264" t="s">
        <v>739</v>
      </c>
      <c r="DF264">
        <f>ROUND(ROUND(AE264,2)*CX264,2)</f>
        <v>0</v>
      </c>
      <c r="DG264">
        <f>ROUND(ROUND(AF264*AJ264,2)*CX264,2)</f>
        <v>130.57</v>
      </c>
      <c r="DH264">
        <f>ROUND((ROUND(AG264*AK264,2)*1.1)*CX264,2)</f>
        <v>57.72</v>
      </c>
      <c r="DI264">
        <f>ROUND(ROUND(AH264,2)*CX264,2)</f>
        <v>0</v>
      </c>
      <c r="DJ264">
        <f>DG264</f>
        <v>130.57</v>
      </c>
      <c r="DK264">
        <v>0</v>
      </c>
      <c r="DL264" t="s">
        <v>3</v>
      </c>
      <c r="DM264">
        <v>0</v>
      </c>
      <c r="DN264" t="s">
        <v>3</v>
      </c>
      <c r="DO264">
        <v>0</v>
      </c>
    </row>
    <row r="265" spans="1:119" x14ac:dyDescent="0.2">
      <c r="A265">
        <f>ROW(Source!A51)</f>
        <v>51</v>
      </c>
      <c r="B265">
        <v>60075934</v>
      </c>
      <c r="C265">
        <v>60096632</v>
      </c>
      <c r="D265">
        <v>48173531</v>
      </c>
      <c r="E265">
        <v>1</v>
      </c>
      <c r="F265">
        <v>1</v>
      </c>
      <c r="G265">
        <v>1</v>
      </c>
      <c r="H265">
        <v>3</v>
      </c>
      <c r="I265" t="s">
        <v>837</v>
      </c>
      <c r="J265" t="s">
        <v>838</v>
      </c>
      <c r="K265" t="s">
        <v>839</v>
      </c>
      <c r="L265">
        <v>1346</v>
      </c>
      <c r="N265">
        <v>1009</v>
      </c>
      <c r="O265" t="s">
        <v>225</v>
      </c>
      <c r="P265" t="s">
        <v>225</v>
      </c>
      <c r="Q265">
        <v>1</v>
      </c>
      <c r="W265">
        <v>0</v>
      </c>
      <c r="X265">
        <v>-2077278099</v>
      </c>
      <c r="Y265">
        <f>AT265</f>
        <v>0.35</v>
      </c>
      <c r="AA265">
        <v>245.69</v>
      </c>
      <c r="AB265">
        <v>0</v>
      </c>
      <c r="AC265">
        <v>0</v>
      </c>
      <c r="AD265">
        <v>0</v>
      </c>
      <c r="AE265">
        <v>25.7</v>
      </c>
      <c r="AF265">
        <v>0</v>
      </c>
      <c r="AG265">
        <v>0</v>
      </c>
      <c r="AH265">
        <v>0</v>
      </c>
      <c r="AI265">
        <v>9.56</v>
      </c>
      <c r="AJ265">
        <v>1</v>
      </c>
      <c r="AK265">
        <v>1</v>
      </c>
      <c r="AL265">
        <v>1</v>
      </c>
      <c r="AM265">
        <v>4</v>
      </c>
      <c r="AN265">
        <v>0</v>
      </c>
      <c r="AO265">
        <v>1</v>
      </c>
      <c r="AP265">
        <v>1</v>
      </c>
      <c r="AQ265">
        <v>0</v>
      </c>
      <c r="AR265">
        <v>0</v>
      </c>
      <c r="AS265" t="s">
        <v>3</v>
      </c>
      <c r="AT265">
        <v>0.35</v>
      </c>
      <c r="AU265" t="s">
        <v>3</v>
      </c>
      <c r="AV265">
        <v>0</v>
      </c>
      <c r="AW265">
        <v>2</v>
      </c>
      <c r="AX265">
        <v>60096643</v>
      </c>
      <c r="AY265">
        <v>1</v>
      </c>
      <c r="AZ265">
        <v>0</v>
      </c>
      <c r="BA265">
        <v>265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X265">
        <f>ROUND(Y265*Source!I51,9)</f>
        <v>0.35</v>
      </c>
      <c r="CY265">
        <f>AA265</f>
        <v>245.69</v>
      </c>
      <c r="CZ265">
        <f>AE265</f>
        <v>25.7</v>
      </c>
      <c r="DA265">
        <f>AI265</f>
        <v>9.56</v>
      </c>
      <c r="DB265">
        <f>ROUND(ROUND(AT265*CZ265,2),2)</f>
        <v>9</v>
      </c>
      <c r="DC265">
        <f>ROUND(ROUND(AT265*AG265,2),2)</f>
        <v>0</v>
      </c>
      <c r="DD265" t="s">
        <v>3</v>
      </c>
      <c r="DE265" t="s">
        <v>3</v>
      </c>
      <c r="DF265">
        <f>ROUND(ROUND(AE265*AI265,2)*CX265,2)</f>
        <v>85.99</v>
      </c>
      <c r="DG265">
        <f>ROUND(ROUND(AF265,2)*CX265,2)</f>
        <v>0</v>
      </c>
      <c r="DH265">
        <f>ROUND(ROUND(AG265,2)*CX265,2)</f>
        <v>0</v>
      </c>
      <c r="DI265">
        <f>ROUND(ROUND(AH265,2)*CX265,2)</f>
        <v>0</v>
      </c>
      <c r="DJ265">
        <f>DF265</f>
        <v>85.99</v>
      </c>
      <c r="DK265">
        <v>0</v>
      </c>
      <c r="DL265" t="s">
        <v>3</v>
      </c>
      <c r="DM265">
        <v>0</v>
      </c>
      <c r="DN265" t="s">
        <v>3</v>
      </c>
      <c r="DO265">
        <v>0</v>
      </c>
    </row>
    <row r="266" spans="1:119" x14ac:dyDescent="0.2">
      <c r="A266">
        <f>ROW(Source!A51)</f>
        <v>51</v>
      </c>
      <c r="B266">
        <v>60075934</v>
      </c>
      <c r="C266">
        <v>60096632</v>
      </c>
      <c r="D266">
        <v>48164599</v>
      </c>
      <c r="E266">
        <v>21</v>
      </c>
      <c r="F266">
        <v>1</v>
      </c>
      <c r="G266">
        <v>1</v>
      </c>
      <c r="H266">
        <v>3</v>
      </c>
      <c r="I266" t="s">
        <v>834</v>
      </c>
      <c r="J266" t="s">
        <v>3</v>
      </c>
      <c r="K266" t="s">
        <v>835</v>
      </c>
      <c r="L266">
        <v>1374</v>
      </c>
      <c r="N266">
        <v>1013</v>
      </c>
      <c r="O266" t="s">
        <v>836</v>
      </c>
      <c r="P266" t="s">
        <v>836</v>
      </c>
      <c r="Q266">
        <v>1</v>
      </c>
      <c r="W266">
        <v>0</v>
      </c>
      <c r="X266">
        <v>-1731369543</v>
      </c>
      <c r="Y266">
        <f>AT266</f>
        <v>1.33</v>
      </c>
      <c r="AA266">
        <v>9.56</v>
      </c>
      <c r="AB266">
        <v>0</v>
      </c>
      <c r="AC266">
        <v>0</v>
      </c>
      <c r="AD266">
        <v>0</v>
      </c>
      <c r="AE266">
        <v>1</v>
      </c>
      <c r="AF266">
        <v>0</v>
      </c>
      <c r="AG266">
        <v>0</v>
      </c>
      <c r="AH266">
        <v>0</v>
      </c>
      <c r="AI266">
        <v>9.56</v>
      </c>
      <c r="AJ266">
        <v>1</v>
      </c>
      <c r="AK266">
        <v>1</v>
      </c>
      <c r="AL266">
        <v>1</v>
      </c>
      <c r="AM266">
        <v>4</v>
      </c>
      <c r="AN266">
        <v>0</v>
      </c>
      <c r="AO266">
        <v>1</v>
      </c>
      <c r="AP266">
        <v>1</v>
      </c>
      <c r="AQ266">
        <v>0</v>
      </c>
      <c r="AR266">
        <v>0</v>
      </c>
      <c r="AS266" t="s">
        <v>3</v>
      </c>
      <c r="AT266">
        <v>1.33</v>
      </c>
      <c r="AU266" t="s">
        <v>3</v>
      </c>
      <c r="AV266">
        <v>0</v>
      </c>
      <c r="AW266">
        <v>2</v>
      </c>
      <c r="AX266">
        <v>60096644</v>
      </c>
      <c r="AY266">
        <v>1</v>
      </c>
      <c r="AZ266">
        <v>0</v>
      </c>
      <c r="BA266">
        <v>266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X266">
        <f>ROUND(Y266*Source!I51,9)</f>
        <v>1.33</v>
      </c>
      <c r="CY266">
        <f>AA266</f>
        <v>9.56</v>
      </c>
      <c r="CZ266">
        <f>AE266</f>
        <v>1</v>
      </c>
      <c r="DA266">
        <f>AI266</f>
        <v>9.56</v>
      </c>
      <c r="DB266">
        <f>ROUND(ROUND(AT266*CZ266,2),2)</f>
        <v>1.33</v>
      </c>
      <c r="DC266">
        <f>ROUND(ROUND(AT266*AG266,2),2)</f>
        <v>0</v>
      </c>
      <c r="DD266" t="s">
        <v>3</v>
      </c>
      <c r="DE266" t="s">
        <v>3</v>
      </c>
      <c r="DF266">
        <f>ROUND(ROUND(AE266*AI266,2)*CX266,2)</f>
        <v>12.71</v>
      </c>
      <c r="DG266">
        <f>ROUND(ROUND(AF266,2)*CX266,2)</f>
        <v>0</v>
      </c>
      <c r="DH266">
        <f>ROUND(ROUND(AG266,2)*CX266,2)</f>
        <v>0</v>
      </c>
      <c r="DI266">
        <f>ROUND(ROUND(AH266,2)*CX266,2)</f>
        <v>0</v>
      </c>
      <c r="DJ266">
        <f>DF266</f>
        <v>12.71</v>
      </c>
      <c r="DK266">
        <v>0</v>
      </c>
      <c r="DL266" t="s">
        <v>3</v>
      </c>
      <c r="DM266">
        <v>0</v>
      </c>
      <c r="DN266" t="s">
        <v>3</v>
      </c>
      <c r="DO266">
        <v>0</v>
      </c>
    </row>
    <row r="267" spans="1:119" x14ac:dyDescent="0.2">
      <c r="A267">
        <f>ROW(Source!A53)</f>
        <v>53</v>
      </c>
      <c r="B267">
        <v>60075934</v>
      </c>
      <c r="C267">
        <v>60096657</v>
      </c>
      <c r="D267">
        <v>48164232</v>
      </c>
      <c r="E267">
        <v>1</v>
      </c>
      <c r="F267">
        <v>1</v>
      </c>
      <c r="G267">
        <v>1</v>
      </c>
      <c r="H267">
        <v>1</v>
      </c>
      <c r="I267" t="s">
        <v>849</v>
      </c>
      <c r="J267" t="s">
        <v>3</v>
      </c>
      <c r="K267" t="s">
        <v>850</v>
      </c>
      <c r="L267">
        <v>1191</v>
      </c>
      <c r="N267">
        <v>1013</v>
      </c>
      <c r="O267" t="s">
        <v>738</v>
      </c>
      <c r="P267" t="s">
        <v>738</v>
      </c>
      <c r="Q267">
        <v>1</v>
      </c>
      <c r="W267">
        <v>0</v>
      </c>
      <c r="X267">
        <v>-1308667438</v>
      </c>
      <c r="Y267">
        <f t="shared" ref="Y267:Y276" si="183">((AT267*1.15)*1.15)</f>
        <v>39.397274999999993</v>
      </c>
      <c r="AA267">
        <v>0</v>
      </c>
      <c r="AB267">
        <v>0</v>
      </c>
      <c r="AC267">
        <v>0</v>
      </c>
      <c r="AD267">
        <v>382.38</v>
      </c>
      <c r="AE267">
        <v>0</v>
      </c>
      <c r="AF267">
        <v>0</v>
      </c>
      <c r="AG267">
        <v>0</v>
      </c>
      <c r="AH267">
        <v>7.81</v>
      </c>
      <c r="AI267">
        <v>1</v>
      </c>
      <c r="AJ267">
        <v>1</v>
      </c>
      <c r="AK267">
        <v>1</v>
      </c>
      <c r="AL267">
        <v>48.96</v>
      </c>
      <c r="AM267">
        <v>4</v>
      </c>
      <c r="AN267">
        <v>0</v>
      </c>
      <c r="AO267">
        <v>1</v>
      </c>
      <c r="AP267">
        <v>1</v>
      </c>
      <c r="AQ267">
        <v>0</v>
      </c>
      <c r="AR267">
        <v>0</v>
      </c>
      <c r="AS267" t="s">
        <v>3</v>
      </c>
      <c r="AT267">
        <v>29.79</v>
      </c>
      <c r="AU267" t="s">
        <v>93</v>
      </c>
      <c r="AV267">
        <v>1</v>
      </c>
      <c r="AW267">
        <v>2</v>
      </c>
      <c r="AX267">
        <v>60096682</v>
      </c>
      <c r="AY267">
        <v>1</v>
      </c>
      <c r="AZ267">
        <v>0</v>
      </c>
      <c r="BA267">
        <v>267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X267">
        <f>ROUND(Y267*Source!I53,9)</f>
        <v>687.30516101299997</v>
      </c>
      <c r="CY267">
        <f>AD267</f>
        <v>382.38</v>
      </c>
      <c r="CZ267">
        <f>AH267</f>
        <v>7.81</v>
      </c>
      <c r="DA267">
        <f>AL267</f>
        <v>48.96</v>
      </c>
      <c r="DB267">
        <f>ROUND((((ROUND(AT267*CZ267,2)*1.15)*1.15)*1.1),2)</f>
        <v>338.46</v>
      </c>
      <c r="DC267">
        <f>ROUND(((ROUND(AT267*AG267,2)*1.15)*1.15),2)</f>
        <v>0</v>
      </c>
      <c r="DD267" t="s">
        <v>739</v>
      </c>
      <c r="DE267" t="s">
        <v>3</v>
      </c>
      <c r="DF267">
        <f>ROUND((ROUND(AE267,2)*1.1)*CX267,2)</f>
        <v>0</v>
      </c>
      <c r="DG267">
        <f>ROUND((ROUND(AF267,2)*1.1)*CX267,2)</f>
        <v>0</v>
      </c>
      <c r="DH267">
        <f>ROUND(ROUND(AG267,2)*CX267,2)</f>
        <v>0</v>
      </c>
      <c r="DI267">
        <f>ROUND((ROUND(AH267*AL267,2)*1.1)*CX267,2)</f>
        <v>289092.92</v>
      </c>
      <c r="DJ267">
        <f>DI267</f>
        <v>289092.92</v>
      </c>
      <c r="DK267">
        <v>0</v>
      </c>
      <c r="DL267" t="s">
        <v>3</v>
      </c>
      <c r="DM267">
        <v>0</v>
      </c>
      <c r="DN267" t="s">
        <v>3</v>
      </c>
      <c r="DO267">
        <v>0</v>
      </c>
    </row>
    <row r="268" spans="1:119" x14ac:dyDescent="0.2">
      <c r="A268">
        <f>ROW(Source!A53)</f>
        <v>53</v>
      </c>
      <c r="B268">
        <v>60075934</v>
      </c>
      <c r="C268">
        <v>60096657</v>
      </c>
      <c r="D268">
        <v>48164207</v>
      </c>
      <c r="E268">
        <v>1</v>
      </c>
      <c r="F268">
        <v>1</v>
      </c>
      <c r="G268">
        <v>1</v>
      </c>
      <c r="H268">
        <v>1</v>
      </c>
      <c r="I268" t="s">
        <v>740</v>
      </c>
      <c r="J268" t="s">
        <v>3</v>
      </c>
      <c r="K268" t="s">
        <v>741</v>
      </c>
      <c r="L268">
        <v>1191</v>
      </c>
      <c r="N268">
        <v>1013</v>
      </c>
      <c r="O268" t="s">
        <v>738</v>
      </c>
      <c r="P268" t="s">
        <v>738</v>
      </c>
      <c r="Q268">
        <v>1</v>
      </c>
      <c r="W268">
        <v>0</v>
      </c>
      <c r="X268">
        <v>-383101862</v>
      </c>
      <c r="Y268">
        <f t="shared" si="183"/>
        <v>5.4354749999999994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1</v>
      </c>
      <c r="AJ268">
        <v>1</v>
      </c>
      <c r="AK268">
        <v>48.96</v>
      </c>
      <c r="AL268">
        <v>1</v>
      </c>
      <c r="AM268">
        <v>4</v>
      </c>
      <c r="AN268">
        <v>0</v>
      </c>
      <c r="AO268">
        <v>1</v>
      </c>
      <c r="AP268">
        <v>1</v>
      </c>
      <c r="AQ268">
        <v>0</v>
      </c>
      <c r="AR268">
        <v>0</v>
      </c>
      <c r="AS268" t="s">
        <v>3</v>
      </c>
      <c r="AT268">
        <v>4.1100000000000003</v>
      </c>
      <c r="AU268" t="s">
        <v>93</v>
      </c>
      <c r="AV268">
        <v>2</v>
      </c>
      <c r="AW268">
        <v>2</v>
      </c>
      <c r="AX268">
        <v>60096683</v>
      </c>
      <c r="AY268">
        <v>1</v>
      </c>
      <c r="AZ268">
        <v>0</v>
      </c>
      <c r="BA268">
        <v>268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X268">
        <f>ROUND(Y268*Source!I53,9)</f>
        <v>94.824579112999999</v>
      </c>
      <c r="CY268">
        <f>AD268</f>
        <v>0</v>
      </c>
      <c r="CZ268">
        <f>AH268</f>
        <v>0</v>
      </c>
      <c r="DA268">
        <f>AL268</f>
        <v>1</v>
      </c>
      <c r="DB268">
        <f>ROUND((((ROUND(AT268*CZ268,2)*1.15)*1.15)*1.1),2)</f>
        <v>0</v>
      </c>
      <c r="DC268">
        <f>ROUND(((ROUND(AT268*AG268,2)*1.15)*1.15),2)</f>
        <v>0</v>
      </c>
      <c r="DD268" t="s">
        <v>739</v>
      </c>
      <c r="DE268" t="s">
        <v>3</v>
      </c>
      <c r="DF268">
        <f>ROUND((ROUND(AE268,2)*1.1)*CX268,2)</f>
        <v>0</v>
      </c>
      <c r="DG268">
        <f>ROUND((ROUND(AF268,2)*1.1)*CX268,2)</f>
        <v>0</v>
      </c>
      <c r="DH268">
        <f>ROUND(ROUND(AG268*AK268,2)*CX268,2)</f>
        <v>0</v>
      </c>
      <c r="DI268">
        <f>ROUND((ROUND(AH268,2)*1.1)*CX268,2)</f>
        <v>0</v>
      </c>
      <c r="DJ268">
        <f>DI268</f>
        <v>0</v>
      </c>
      <c r="DK268">
        <v>0</v>
      </c>
      <c r="DL268" t="s">
        <v>3</v>
      </c>
      <c r="DM268">
        <v>0</v>
      </c>
      <c r="DN268" t="s">
        <v>3</v>
      </c>
      <c r="DO268">
        <v>0</v>
      </c>
    </row>
    <row r="269" spans="1:119" x14ac:dyDescent="0.2">
      <c r="A269">
        <f>ROW(Source!A53)</f>
        <v>53</v>
      </c>
      <c r="B269">
        <v>60075934</v>
      </c>
      <c r="C269">
        <v>60096657</v>
      </c>
      <c r="D269">
        <v>48244510</v>
      </c>
      <c r="E269">
        <v>1</v>
      </c>
      <c r="F269">
        <v>1</v>
      </c>
      <c r="G269">
        <v>1</v>
      </c>
      <c r="H269">
        <v>2</v>
      </c>
      <c r="I269" t="s">
        <v>742</v>
      </c>
      <c r="J269" t="s">
        <v>743</v>
      </c>
      <c r="K269" t="s">
        <v>744</v>
      </c>
      <c r="L269">
        <v>1368</v>
      </c>
      <c r="N269">
        <v>1011</v>
      </c>
      <c r="O269" t="s">
        <v>745</v>
      </c>
      <c r="P269" t="s">
        <v>745</v>
      </c>
      <c r="Q269">
        <v>1</v>
      </c>
      <c r="W269">
        <v>0</v>
      </c>
      <c r="X269">
        <v>1732737796</v>
      </c>
      <c r="Y269">
        <f t="shared" si="183"/>
        <v>0.13224999999999998</v>
      </c>
      <c r="AA269">
        <v>0</v>
      </c>
      <c r="AB269">
        <v>1732</v>
      </c>
      <c r="AC269">
        <v>660.47</v>
      </c>
      <c r="AD269">
        <v>0</v>
      </c>
      <c r="AE269">
        <v>0</v>
      </c>
      <c r="AF269">
        <v>121.8</v>
      </c>
      <c r="AG269">
        <v>13.49</v>
      </c>
      <c r="AH269">
        <v>0</v>
      </c>
      <c r="AI269">
        <v>1</v>
      </c>
      <c r="AJ269">
        <v>14.22</v>
      </c>
      <c r="AK269">
        <v>48.96</v>
      </c>
      <c r="AL269">
        <v>1</v>
      </c>
      <c r="AM269">
        <v>4</v>
      </c>
      <c r="AN269">
        <v>0</v>
      </c>
      <c r="AO269">
        <v>1</v>
      </c>
      <c r="AP269">
        <v>1</v>
      </c>
      <c r="AQ269">
        <v>0</v>
      </c>
      <c r="AR269">
        <v>0</v>
      </c>
      <c r="AS269" t="s">
        <v>3</v>
      </c>
      <c r="AT269">
        <v>0.1</v>
      </c>
      <c r="AU269" t="s">
        <v>93</v>
      </c>
      <c r="AV269">
        <v>0</v>
      </c>
      <c r="AW269">
        <v>2</v>
      </c>
      <c r="AX269">
        <v>60096684</v>
      </c>
      <c r="AY269">
        <v>1</v>
      </c>
      <c r="AZ269">
        <v>0</v>
      </c>
      <c r="BA269">
        <v>269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X269">
        <f>ROUND(Y269*Source!I53,9)</f>
        <v>2.3071673750000001</v>
      </c>
      <c r="CY269">
        <f t="shared" ref="CY269:CY276" si="184">AB269</f>
        <v>1732</v>
      </c>
      <c r="CZ269">
        <f t="shared" ref="CZ269:CZ276" si="185">AF269</f>
        <v>121.8</v>
      </c>
      <c r="DA269">
        <f t="shared" ref="DA269:DA276" si="186">AJ269</f>
        <v>14.22</v>
      </c>
      <c r="DB269">
        <f t="shared" ref="DB269:DB276" si="187">ROUND(((ROUND(AT269*CZ269,2)*1.15)*1.15),2)</f>
        <v>16.11</v>
      </c>
      <c r="DC269">
        <f t="shared" ref="DC269:DC276" si="188">ROUND((((ROUND(AT269*AG269,2)*1.15)*1.15)*1.1),2)</f>
        <v>1.96</v>
      </c>
      <c r="DD269" t="s">
        <v>3</v>
      </c>
      <c r="DE269" t="s">
        <v>739</v>
      </c>
      <c r="DF269">
        <f t="shared" ref="DF269:DF276" si="189">ROUND(ROUND(AE269,2)*CX269,2)</f>
        <v>0</v>
      </c>
      <c r="DG269">
        <f t="shared" ref="DG269:DG276" si="190">ROUND(ROUND(AF269*AJ269,2)*CX269,2)</f>
        <v>3996.01</v>
      </c>
      <c r="DH269">
        <f t="shared" ref="DH269:DH276" si="191">ROUND((ROUND(AG269*AK269,2)*1.1)*CX269,2)</f>
        <v>1676.2</v>
      </c>
      <c r="DI269">
        <f t="shared" ref="DI269:DI290" si="192">ROUND(ROUND(AH269,2)*CX269,2)</f>
        <v>0</v>
      </c>
      <c r="DJ269">
        <f t="shared" ref="DJ269:DJ276" si="193">DG269</f>
        <v>3996.01</v>
      </c>
      <c r="DK269">
        <v>0</v>
      </c>
      <c r="DL269" t="s">
        <v>3</v>
      </c>
      <c r="DM269">
        <v>0</v>
      </c>
      <c r="DN269" t="s">
        <v>3</v>
      </c>
      <c r="DO269">
        <v>0</v>
      </c>
    </row>
    <row r="270" spans="1:119" x14ac:dyDescent="0.2">
      <c r="A270">
        <f>ROW(Source!A53)</f>
        <v>53</v>
      </c>
      <c r="B270">
        <v>60075934</v>
      </c>
      <c r="C270">
        <v>60096657</v>
      </c>
      <c r="D270">
        <v>48244534</v>
      </c>
      <c r="E270">
        <v>1</v>
      </c>
      <c r="F270">
        <v>1</v>
      </c>
      <c r="G270">
        <v>1</v>
      </c>
      <c r="H270">
        <v>2</v>
      </c>
      <c r="I270" t="s">
        <v>851</v>
      </c>
      <c r="J270" t="s">
        <v>852</v>
      </c>
      <c r="K270" t="s">
        <v>853</v>
      </c>
      <c r="L270">
        <v>1368</v>
      </c>
      <c r="N270">
        <v>1011</v>
      </c>
      <c r="O270" t="s">
        <v>745</v>
      </c>
      <c r="P270" t="s">
        <v>745</v>
      </c>
      <c r="Q270">
        <v>1</v>
      </c>
      <c r="W270">
        <v>0</v>
      </c>
      <c r="X270">
        <v>-65522733</v>
      </c>
      <c r="Y270">
        <f t="shared" si="183"/>
        <v>5.2899999999999996E-2</v>
      </c>
      <c r="AA270">
        <v>0</v>
      </c>
      <c r="AB270">
        <v>2430.48</v>
      </c>
      <c r="AC270">
        <v>579.69000000000005</v>
      </c>
      <c r="AD270">
        <v>0</v>
      </c>
      <c r="AE270">
        <v>0</v>
      </c>
      <c r="AF270">
        <v>170.92</v>
      </c>
      <c r="AG270">
        <v>11.84</v>
      </c>
      <c r="AH270">
        <v>0</v>
      </c>
      <c r="AI270">
        <v>1</v>
      </c>
      <c r="AJ270">
        <v>14.22</v>
      </c>
      <c r="AK270">
        <v>48.96</v>
      </c>
      <c r="AL270">
        <v>1</v>
      </c>
      <c r="AM270">
        <v>4</v>
      </c>
      <c r="AN270">
        <v>0</v>
      </c>
      <c r="AO270">
        <v>1</v>
      </c>
      <c r="AP270">
        <v>1</v>
      </c>
      <c r="AQ270">
        <v>0</v>
      </c>
      <c r="AR270">
        <v>0</v>
      </c>
      <c r="AS270" t="s">
        <v>3</v>
      </c>
      <c r="AT270">
        <v>0.04</v>
      </c>
      <c r="AU270" t="s">
        <v>93</v>
      </c>
      <c r="AV270">
        <v>0</v>
      </c>
      <c r="AW270">
        <v>2</v>
      </c>
      <c r="AX270">
        <v>60096685</v>
      </c>
      <c r="AY270">
        <v>1</v>
      </c>
      <c r="AZ270">
        <v>0</v>
      </c>
      <c r="BA270">
        <v>270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X270">
        <f>ROUND(Y270*Source!I53,9)</f>
        <v>0.92286694999999996</v>
      </c>
      <c r="CY270">
        <f t="shared" si="184"/>
        <v>2430.48</v>
      </c>
      <c r="CZ270">
        <f t="shared" si="185"/>
        <v>170.92</v>
      </c>
      <c r="DA270">
        <f t="shared" si="186"/>
        <v>14.22</v>
      </c>
      <c r="DB270">
        <f t="shared" si="187"/>
        <v>9.0500000000000007</v>
      </c>
      <c r="DC270">
        <f t="shared" si="188"/>
        <v>0.68</v>
      </c>
      <c r="DD270" t="s">
        <v>3</v>
      </c>
      <c r="DE270" t="s">
        <v>739</v>
      </c>
      <c r="DF270">
        <f t="shared" si="189"/>
        <v>0</v>
      </c>
      <c r="DG270">
        <f t="shared" si="190"/>
        <v>2243.0100000000002</v>
      </c>
      <c r="DH270">
        <f t="shared" si="191"/>
        <v>588.47</v>
      </c>
      <c r="DI270">
        <f t="shared" si="192"/>
        <v>0</v>
      </c>
      <c r="DJ270">
        <f t="shared" si="193"/>
        <v>2243.0100000000002</v>
      </c>
      <c r="DK270">
        <v>0</v>
      </c>
      <c r="DL270" t="s">
        <v>3</v>
      </c>
      <c r="DM270">
        <v>0</v>
      </c>
      <c r="DN270" t="s">
        <v>3</v>
      </c>
      <c r="DO270">
        <v>0</v>
      </c>
    </row>
    <row r="271" spans="1:119" x14ac:dyDescent="0.2">
      <c r="A271">
        <f>ROW(Source!A53)</f>
        <v>53</v>
      </c>
      <c r="B271">
        <v>60075934</v>
      </c>
      <c r="C271">
        <v>60096657</v>
      </c>
      <c r="D271">
        <v>48244557</v>
      </c>
      <c r="E271">
        <v>1</v>
      </c>
      <c r="F271">
        <v>1</v>
      </c>
      <c r="G271">
        <v>1</v>
      </c>
      <c r="H271">
        <v>2</v>
      </c>
      <c r="I271" t="s">
        <v>746</v>
      </c>
      <c r="J271" t="s">
        <v>747</v>
      </c>
      <c r="K271" t="s">
        <v>748</v>
      </c>
      <c r="L271">
        <v>1368</v>
      </c>
      <c r="N271">
        <v>1011</v>
      </c>
      <c r="O271" t="s">
        <v>745</v>
      </c>
      <c r="P271" t="s">
        <v>745</v>
      </c>
      <c r="Q271">
        <v>1</v>
      </c>
      <c r="W271">
        <v>0</v>
      </c>
      <c r="X271">
        <v>903590057</v>
      </c>
      <c r="Y271">
        <f t="shared" si="183"/>
        <v>0.13224999999999998</v>
      </c>
      <c r="AA271">
        <v>0</v>
      </c>
      <c r="AB271">
        <v>1603.59</v>
      </c>
      <c r="AC271">
        <v>579.69000000000005</v>
      </c>
      <c r="AD271">
        <v>0</v>
      </c>
      <c r="AE271">
        <v>0</v>
      </c>
      <c r="AF271">
        <v>112.77</v>
      </c>
      <c r="AG271">
        <v>11.84</v>
      </c>
      <c r="AH271">
        <v>0</v>
      </c>
      <c r="AI271">
        <v>1</v>
      </c>
      <c r="AJ271">
        <v>14.22</v>
      </c>
      <c r="AK271">
        <v>48.96</v>
      </c>
      <c r="AL271">
        <v>1</v>
      </c>
      <c r="AM271">
        <v>4</v>
      </c>
      <c r="AN271">
        <v>0</v>
      </c>
      <c r="AO271">
        <v>1</v>
      </c>
      <c r="AP271">
        <v>1</v>
      </c>
      <c r="AQ271">
        <v>0</v>
      </c>
      <c r="AR271">
        <v>0</v>
      </c>
      <c r="AS271" t="s">
        <v>3</v>
      </c>
      <c r="AT271">
        <v>0.1</v>
      </c>
      <c r="AU271" t="s">
        <v>93</v>
      </c>
      <c r="AV271">
        <v>0</v>
      </c>
      <c r="AW271">
        <v>2</v>
      </c>
      <c r="AX271">
        <v>60096686</v>
      </c>
      <c r="AY271">
        <v>1</v>
      </c>
      <c r="AZ271">
        <v>0</v>
      </c>
      <c r="BA271">
        <v>271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X271">
        <f>ROUND(Y271*Source!I53,9)</f>
        <v>2.3071673750000001</v>
      </c>
      <c r="CY271">
        <f t="shared" si="184"/>
        <v>1603.59</v>
      </c>
      <c r="CZ271">
        <f t="shared" si="185"/>
        <v>112.77</v>
      </c>
      <c r="DA271">
        <f t="shared" si="186"/>
        <v>14.22</v>
      </c>
      <c r="DB271">
        <f t="shared" si="187"/>
        <v>14.92</v>
      </c>
      <c r="DC271">
        <f t="shared" si="188"/>
        <v>1.72</v>
      </c>
      <c r="DD271" t="s">
        <v>3</v>
      </c>
      <c r="DE271" t="s">
        <v>739</v>
      </c>
      <c r="DF271">
        <f t="shared" si="189"/>
        <v>0</v>
      </c>
      <c r="DG271">
        <f t="shared" si="190"/>
        <v>3699.75</v>
      </c>
      <c r="DH271">
        <f t="shared" si="191"/>
        <v>1471.19</v>
      </c>
      <c r="DI271">
        <f t="shared" si="192"/>
        <v>0</v>
      </c>
      <c r="DJ271">
        <f t="shared" si="193"/>
        <v>3699.75</v>
      </c>
      <c r="DK271">
        <v>0</v>
      </c>
      <c r="DL271" t="s">
        <v>3</v>
      </c>
      <c r="DM271">
        <v>0</v>
      </c>
      <c r="DN271" t="s">
        <v>3</v>
      </c>
      <c r="DO271">
        <v>0</v>
      </c>
    </row>
    <row r="272" spans="1:119" x14ac:dyDescent="0.2">
      <c r="A272">
        <f>ROW(Source!A53)</f>
        <v>53</v>
      </c>
      <c r="B272">
        <v>60075934</v>
      </c>
      <c r="C272">
        <v>60096657</v>
      </c>
      <c r="D272">
        <v>48244566</v>
      </c>
      <c r="E272">
        <v>1</v>
      </c>
      <c r="F272">
        <v>1</v>
      </c>
      <c r="G272">
        <v>1</v>
      </c>
      <c r="H272">
        <v>2</v>
      </c>
      <c r="I272" t="s">
        <v>854</v>
      </c>
      <c r="J272" t="s">
        <v>855</v>
      </c>
      <c r="K272" t="s">
        <v>856</v>
      </c>
      <c r="L272">
        <v>1368</v>
      </c>
      <c r="N272">
        <v>1011</v>
      </c>
      <c r="O272" t="s">
        <v>745</v>
      </c>
      <c r="P272" t="s">
        <v>745</v>
      </c>
      <c r="Q272">
        <v>1</v>
      </c>
      <c r="W272">
        <v>0</v>
      </c>
      <c r="X272">
        <v>1656337760</v>
      </c>
      <c r="Y272">
        <f t="shared" si="183"/>
        <v>2.2614749999999999</v>
      </c>
      <c r="AA272">
        <v>0</v>
      </c>
      <c r="AB272">
        <v>4138.3</v>
      </c>
      <c r="AC272">
        <v>1075.6500000000001</v>
      </c>
      <c r="AD272">
        <v>0</v>
      </c>
      <c r="AE272">
        <v>0</v>
      </c>
      <c r="AF272">
        <v>291.02</v>
      </c>
      <c r="AG272">
        <v>21.97</v>
      </c>
      <c r="AH272">
        <v>0</v>
      </c>
      <c r="AI272">
        <v>1</v>
      </c>
      <c r="AJ272">
        <v>14.22</v>
      </c>
      <c r="AK272">
        <v>48.96</v>
      </c>
      <c r="AL272">
        <v>1</v>
      </c>
      <c r="AM272">
        <v>4</v>
      </c>
      <c r="AN272">
        <v>0</v>
      </c>
      <c r="AO272">
        <v>1</v>
      </c>
      <c r="AP272">
        <v>1</v>
      </c>
      <c r="AQ272">
        <v>0</v>
      </c>
      <c r="AR272">
        <v>0</v>
      </c>
      <c r="AS272" t="s">
        <v>3</v>
      </c>
      <c r="AT272">
        <v>1.71</v>
      </c>
      <c r="AU272" t="s">
        <v>93</v>
      </c>
      <c r="AV272">
        <v>0</v>
      </c>
      <c r="AW272">
        <v>2</v>
      </c>
      <c r="AX272">
        <v>60096687</v>
      </c>
      <c r="AY272">
        <v>1</v>
      </c>
      <c r="AZ272">
        <v>0</v>
      </c>
      <c r="BA272">
        <v>272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X272">
        <f>ROUND(Y272*Source!I53,9)</f>
        <v>39.452562112999999</v>
      </c>
      <c r="CY272">
        <f t="shared" si="184"/>
        <v>4138.3</v>
      </c>
      <c r="CZ272">
        <f t="shared" si="185"/>
        <v>291.02</v>
      </c>
      <c r="DA272">
        <f t="shared" si="186"/>
        <v>14.22</v>
      </c>
      <c r="DB272">
        <f t="shared" si="187"/>
        <v>658.13</v>
      </c>
      <c r="DC272">
        <f t="shared" si="188"/>
        <v>54.65</v>
      </c>
      <c r="DD272" t="s">
        <v>3</v>
      </c>
      <c r="DE272" t="s">
        <v>739</v>
      </c>
      <c r="DF272">
        <f t="shared" si="189"/>
        <v>0</v>
      </c>
      <c r="DG272">
        <f t="shared" si="190"/>
        <v>163266.54</v>
      </c>
      <c r="DH272">
        <f t="shared" si="191"/>
        <v>46680.86</v>
      </c>
      <c r="DI272">
        <f t="shared" si="192"/>
        <v>0</v>
      </c>
      <c r="DJ272">
        <f t="shared" si="193"/>
        <v>163266.54</v>
      </c>
      <c r="DK272">
        <v>0</v>
      </c>
      <c r="DL272" t="s">
        <v>3</v>
      </c>
      <c r="DM272">
        <v>0</v>
      </c>
      <c r="DN272" t="s">
        <v>3</v>
      </c>
      <c r="DO272">
        <v>0</v>
      </c>
    </row>
    <row r="273" spans="1:119" x14ac:dyDescent="0.2">
      <c r="A273">
        <f>ROW(Source!A53)</f>
        <v>53</v>
      </c>
      <c r="B273">
        <v>60075934</v>
      </c>
      <c r="C273">
        <v>60096657</v>
      </c>
      <c r="D273">
        <v>48245551</v>
      </c>
      <c r="E273">
        <v>1</v>
      </c>
      <c r="F273">
        <v>1</v>
      </c>
      <c r="G273">
        <v>1</v>
      </c>
      <c r="H273">
        <v>2</v>
      </c>
      <c r="I273" t="s">
        <v>752</v>
      </c>
      <c r="J273" t="s">
        <v>753</v>
      </c>
      <c r="K273" t="s">
        <v>754</v>
      </c>
      <c r="L273">
        <v>1368</v>
      </c>
      <c r="N273">
        <v>1011</v>
      </c>
      <c r="O273" t="s">
        <v>745</v>
      </c>
      <c r="P273" t="s">
        <v>745</v>
      </c>
      <c r="Q273">
        <v>1</v>
      </c>
      <c r="W273">
        <v>0</v>
      </c>
      <c r="X273">
        <v>1171957361</v>
      </c>
      <c r="Y273">
        <f t="shared" si="183"/>
        <v>0.17192499999999997</v>
      </c>
      <c r="AA273">
        <v>0</v>
      </c>
      <c r="AB273">
        <v>1234.1500000000001</v>
      </c>
      <c r="AC273">
        <v>495.96</v>
      </c>
      <c r="AD273">
        <v>0</v>
      </c>
      <c r="AE273">
        <v>0</v>
      </c>
      <c r="AF273">
        <v>86.79</v>
      </c>
      <c r="AG273">
        <v>10.130000000000001</v>
      </c>
      <c r="AH273">
        <v>0</v>
      </c>
      <c r="AI273">
        <v>1</v>
      </c>
      <c r="AJ273">
        <v>14.22</v>
      </c>
      <c r="AK273">
        <v>48.96</v>
      </c>
      <c r="AL273">
        <v>1</v>
      </c>
      <c r="AM273">
        <v>4</v>
      </c>
      <c r="AN273">
        <v>0</v>
      </c>
      <c r="AO273">
        <v>1</v>
      </c>
      <c r="AP273">
        <v>1</v>
      </c>
      <c r="AQ273">
        <v>0</v>
      </c>
      <c r="AR273">
        <v>0</v>
      </c>
      <c r="AS273" t="s">
        <v>3</v>
      </c>
      <c r="AT273">
        <v>0.13</v>
      </c>
      <c r="AU273" t="s">
        <v>93</v>
      </c>
      <c r="AV273">
        <v>0</v>
      </c>
      <c r="AW273">
        <v>2</v>
      </c>
      <c r="AX273">
        <v>60096688</v>
      </c>
      <c r="AY273">
        <v>1</v>
      </c>
      <c r="AZ273">
        <v>0</v>
      </c>
      <c r="BA273">
        <v>273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X273">
        <f>ROUND(Y273*Source!I53,9)</f>
        <v>2.9993175879999998</v>
      </c>
      <c r="CY273">
        <f t="shared" si="184"/>
        <v>1234.1500000000001</v>
      </c>
      <c r="CZ273">
        <f t="shared" si="185"/>
        <v>86.79</v>
      </c>
      <c r="DA273">
        <f t="shared" si="186"/>
        <v>14.22</v>
      </c>
      <c r="DB273">
        <f t="shared" si="187"/>
        <v>14.92</v>
      </c>
      <c r="DC273">
        <f t="shared" si="188"/>
        <v>1.92</v>
      </c>
      <c r="DD273" t="s">
        <v>3</v>
      </c>
      <c r="DE273" t="s">
        <v>739</v>
      </c>
      <c r="DF273">
        <f t="shared" si="189"/>
        <v>0</v>
      </c>
      <c r="DG273">
        <f t="shared" si="190"/>
        <v>3701.61</v>
      </c>
      <c r="DH273">
        <f t="shared" si="191"/>
        <v>1636.3</v>
      </c>
      <c r="DI273">
        <f t="shared" si="192"/>
        <v>0</v>
      </c>
      <c r="DJ273">
        <f t="shared" si="193"/>
        <v>3701.61</v>
      </c>
      <c r="DK273">
        <v>0</v>
      </c>
      <c r="DL273" t="s">
        <v>3</v>
      </c>
      <c r="DM273">
        <v>0</v>
      </c>
      <c r="DN273" t="s">
        <v>3</v>
      </c>
      <c r="DO273">
        <v>0</v>
      </c>
    </row>
    <row r="274" spans="1:119" x14ac:dyDescent="0.2">
      <c r="A274">
        <f>ROW(Source!A53)</f>
        <v>53</v>
      </c>
      <c r="B274">
        <v>60075934</v>
      </c>
      <c r="C274">
        <v>60096657</v>
      </c>
      <c r="D274">
        <v>48245589</v>
      </c>
      <c r="E274">
        <v>1</v>
      </c>
      <c r="F274">
        <v>1</v>
      </c>
      <c r="G274">
        <v>1</v>
      </c>
      <c r="H274">
        <v>2</v>
      </c>
      <c r="I274" t="s">
        <v>857</v>
      </c>
      <c r="J274" t="s">
        <v>858</v>
      </c>
      <c r="K274" t="s">
        <v>859</v>
      </c>
      <c r="L274">
        <v>1368</v>
      </c>
      <c r="N274">
        <v>1011</v>
      </c>
      <c r="O274" t="s">
        <v>745</v>
      </c>
      <c r="P274" t="s">
        <v>745</v>
      </c>
      <c r="Q274">
        <v>1</v>
      </c>
      <c r="W274">
        <v>0</v>
      </c>
      <c r="X274">
        <v>1049431889</v>
      </c>
      <c r="Y274">
        <f t="shared" si="183"/>
        <v>0.42319999999999997</v>
      </c>
      <c r="AA274">
        <v>0</v>
      </c>
      <c r="AB274">
        <v>2842.86</v>
      </c>
      <c r="AC274">
        <v>579.69000000000005</v>
      </c>
      <c r="AD274">
        <v>0</v>
      </c>
      <c r="AE274">
        <v>0</v>
      </c>
      <c r="AF274">
        <v>199.92</v>
      </c>
      <c r="AG274">
        <v>11.84</v>
      </c>
      <c r="AH274">
        <v>0</v>
      </c>
      <c r="AI274">
        <v>1</v>
      </c>
      <c r="AJ274">
        <v>14.22</v>
      </c>
      <c r="AK274">
        <v>48.96</v>
      </c>
      <c r="AL274">
        <v>1</v>
      </c>
      <c r="AM274">
        <v>4</v>
      </c>
      <c r="AN274">
        <v>0</v>
      </c>
      <c r="AO274">
        <v>1</v>
      </c>
      <c r="AP274">
        <v>1</v>
      </c>
      <c r="AQ274">
        <v>0</v>
      </c>
      <c r="AR274">
        <v>0</v>
      </c>
      <c r="AS274" t="s">
        <v>3</v>
      </c>
      <c r="AT274">
        <v>0.32</v>
      </c>
      <c r="AU274" t="s">
        <v>93</v>
      </c>
      <c r="AV274">
        <v>0</v>
      </c>
      <c r="AW274">
        <v>2</v>
      </c>
      <c r="AX274">
        <v>60096689</v>
      </c>
      <c r="AY274">
        <v>1</v>
      </c>
      <c r="AZ274">
        <v>0</v>
      </c>
      <c r="BA274">
        <v>274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X274">
        <f>ROUND(Y274*Source!I53,9)</f>
        <v>7.3829355999999997</v>
      </c>
      <c r="CY274">
        <f t="shared" si="184"/>
        <v>2842.86</v>
      </c>
      <c r="CZ274">
        <f t="shared" si="185"/>
        <v>199.92</v>
      </c>
      <c r="DA274">
        <f t="shared" si="186"/>
        <v>14.22</v>
      </c>
      <c r="DB274">
        <f t="shared" si="187"/>
        <v>84.6</v>
      </c>
      <c r="DC274">
        <f t="shared" si="188"/>
        <v>5.51</v>
      </c>
      <c r="DD274" t="s">
        <v>3</v>
      </c>
      <c r="DE274" t="s">
        <v>739</v>
      </c>
      <c r="DF274">
        <f t="shared" si="189"/>
        <v>0</v>
      </c>
      <c r="DG274">
        <f t="shared" si="190"/>
        <v>20988.65</v>
      </c>
      <c r="DH274">
        <f t="shared" si="191"/>
        <v>4707.8</v>
      </c>
      <c r="DI274">
        <f t="shared" si="192"/>
        <v>0</v>
      </c>
      <c r="DJ274">
        <f t="shared" si="193"/>
        <v>20988.65</v>
      </c>
      <c r="DK274">
        <v>0</v>
      </c>
      <c r="DL274" t="s">
        <v>3</v>
      </c>
      <c r="DM274">
        <v>0</v>
      </c>
      <c r="DN274" t="s">
        <v>3</v>
      </c>
      <c r="DO274">
        <v>0</v>
      </c>
    </row>
    <row r="275" spans="1:119" x14ac:dyDescent="0.2">
      <c r="A275">
        <f>ROW(Source!A53)</f>
        <v>53</v>
      </c>
      <c r="B275">
        <v>60075934</v>
      </c>
      <c r="C275">
        <v>60096657</v>
      </c>
      <c r="D275">
        <v>48245719</v>
      </c>
      <c r="E275">
        <v>1</v>
      </c>
      <c r="F275">
        <v>1</v>
      </c>
      <c r="G275">
        <v>1</v>
      </c>
      <c r="H275">
        <v>2</v>
      </c>
      <c r="I275" t="s">
        <v>755</v>
      </c>
      <c r="J275" t="s">
        <v>756</v>
      </c>
      <c r="K275" t="s">
        <v>757</v>
      </c>
      <c r="L275">
        <v>1368</v>
      </c>
      <c r="N275">
        <v>1011</v>
      </c>
      <c r="O275" t="s">
        <v>745</v>
      </c>
      <c r="P275" t="s">
        <v>745</v>
      </c>
      <c r="Q275">
        <v>1</v>
      </c>
      <c r="W275">
        <v>0</v>
      </c>
      <c r="X275">
        <v>-1135352110</v>
      </c>
      <c r="Y275">
        <f t="shared" si="183"/>
        <v>1.3357249999999998</v>
      </c>
      <c r="AA275">
        <v>0</v>
      </c>
      <c r="AB275">
        <v>17.059999999999999</v>
      </c>
      <c r="AC275">
        <v>0</v>
      </c>
      <c r="AD275">
        <v>0</v>
      </c>
      <c r="AE275">
        <v>0</v>
      </c>
      <c r="AF275">
        <v>1.2</v>
      </c>
      <c r="AG275">
        <v>0</v>
      </c>
      <c r="AH275">
        <v>0</v>
      </c>
      <c r="AI275">
        <v>1</v>
      </c>
      <c r="AJ275">
        <v>14.22</v>
      </c>
      <c r="AK275">
        <v>48.96</v>
      </c>
      <c r="AL275">
        <v>1</v>
      </c>
      <c r="AM275">
        <v>4</v>
      </c>
      <c r="AN275">
        <v>0</v>
      </c>
      <c r="AO275">
        <v>1</v>
      </c>
      <c r="AP275">
        <v>1</v>
      </c>
      <c r="AQ275">
        <v>0</v>
      </c>
      <c r="AR275">
        <v>0</v>
      </c>
      <c r="AS275" t="s">
        <v>3</v>
      </c>
      <c r="AT275">
        <v>1.01</v>
      </c>
      <c r="AU275" t="s">
        <v>93</v>
      </c>
      <c r="AV275">
        <v>0</v>
      </c>
      <c r="AW275">
        <v>2</v>
      </c>
      <c r="AX275">
        <v>60096690</v>
      </c>
      <c r="AY275">
        <v>1</v>
      </c>
      <c r="AZ275">
        <v>0</v>
      </c>
      <c r="BA275">
        <v>275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X275">
        <f>ROUND(Y275*Source!I53,9)</f>
        <v>23.302390488</v>
      </c>
      <c r="CY275">
        <f t="shared" si="184"/>
        <v>17.059999999999999</v>
      </c>
      <c r="CZ275">
        <f t="shared" si="185"/>
        <v>1.2</v>
      </c>
      <c r="DA275">
        <f t="shared" si="186"/>
        <v>14.22</v>
      </c>
      <c r="DB275">
        <f t="shared" si="187"/>
        <v>1.6</v>
      </c>
      <c r="DC275">
        <f t="shared" si="188"/>
        <v>0</v>
      </c>
      <c r="DD275" t="s">
        <v>3</v>
      </c>
      <c r="DE275" t="s">
        <v>739</v>
      </c>
      <c r="DF275">
        <f t="shared" si="189"/>
        <v>0</v>
      </c>
      <c r="DG275">
        <f t="shared" si="190"/>
        <v>397.54</v>
      </c>
      <c r="DH275">
        <f t="shared" si="191"/>
        <v>0</v>
      </c>
      <c r="DI275">
        <f t="shared" si="192"/>
        <v>0</v>
      </c>
      <c r="DJ275">
        <f t="shared" si="193"/>
        <v>397.54</v>
      </c>
      <c r="DK275">
        <v>0</v>
      </c>
      <c r="DL275" t="s">
        <v>3</v>
      </c>
      <c r="DM275">
        <v>0</v>
      </c>
      <c r="DN275" t="s">
        <v>3</v>
      </c>
      <c r="DO275">
        <v>0</v>
      </c>
    </row>
    <row r="276" spans="1:119" x14ac:dyDescent="0.2">
      <c r="A276">
        <f>ROW(Source!A53)</f>
        <v>53</v>
      </c>
      <c r="B276">
        <v>60075934</v>
      </c>
      <c r="C276">
        <v>60096657</v>
      </c>
      <c r="D276">
        <v>48245767</v>
      </c>
      <c r="E276">
        <v>1</v>
      </c>
      <c r="F276">
        <v>1</v>
      </c>
      <c r="G276">
        <v>1</v>
      </c>
      <c r="H276">
        <v>2</v>
      </c>
      <c r="I276" t="s">
        <v>758</v>
      </c>
      <c r="J276" t="s">
        <v>759</v>
      </c>
      <c r="K276" t="s">
        <v>760</v>
      </c>
      <c r="L276">
        <v>1368</v>
      </c>
      <c r="N276">
        <v>1011</v>
      </c>
      <c r="O276" t="s">
        <v>745</v>
      </c>
      <c r="P276" t="s">
        <v>745</v>
      </c>
      <c r="Q276">
        <v>1</v>
      </c>
      <c r="W276">
        <v>0</v>
      </c>
      <c r="X276">
        <v>-700358725</v>
      </c>
      <c r="Y276">
        <f t="shared" si="183"/>
        <v>9.0591249999999981</v>
      </c>
      <c r="AA276">
        <v>0</v>
      </c>
      <c r="AB276">
        <v>197.94</v>
      </c>
      <c r="AC276">
        <v>0</v>
      </c>
      <c r="AD276">
        <v>0</v>
      </c>
      <c r="AE276">
        <v>0</v>
      </c>
      <c r="AF276">
        <v>13.92</v>
      </c>
      <c r="AG276">
        <v>0</v>
      </c>
      <c r="AH276">
        <v>0</v>
      </c>
      <c r="AI276">
        <v>1</v>
      </c>
      <c r="AJ276">
        <v>14.22</v>
      </c>
      <c r="AK276">
        <v>48.96</v>
      </c>
      <c r="AL276">
        <v>1</v>
      </c>
      <c r="AM276">
        <v>4</v>
      </c>
      <c r="AN276">
        <v>0</v>
      </c>
      <c r="AO276">
        <v>1</v>
      </c>
      <c r="AP276">
        <v>1</v>
      </c>
      <c r="AQ276">
        <v>0</v>
      </c>
      <c r="AR276">
        <v>0</v>
      </c>
      <c r="AS276" t="s">
        <v>3</v>
      </c>
      <c r="AT276">
        <v>6.85</v>
      </c>
      <c r="AU276" t="s">
        <v>93</v>
      </c>
      <c r="AV276">
        <v>0</v>
      </c>
      <c r="AW276">
        <v>2</v>
      </c>
      <c r="AX276">
        <v>60096691</v>
      </c>
      <c r="AY276">
        <v>1</v>
      </c>
      <c r="AZ276">
        <v>0</v>
      </c>
      <c r="BA276">
        <v>276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X276">
        <f>ROUND(Y276*Source!I53,9)</f>
        <v>158.040965188</v>
      </c>
      <c r="CY276">
        <f t="shared" si="184"/>
        <v>197.94</v>
      </c>
      <c r="CZ276">
        <f t="shared" si="185"/>
        <v>13.92</v>
      </c>
      <c r="DA276">
        <f t="shared" si="186"/>
        <v>14.22</v>
      </c>
      <c r="DB276">
        <f t="shared" si="187"/>
        <v>126.1</v>
      </c>
      <c r="DC276">
        <f t="shared" si="188"/>
        <v>0</v>
      </c>
      <c r="DD276" t="s">
        <v>3</v>
      </c>
      <c r="DE276" t="s">
        <v>739</v>
      </c>
      <c r="DF276">
        <f t="shared" si="189"/>
        <v>0</v>
      </c>
      <c r="DG276">
        <f t="shared" si="190"/>
        <v>31282.63</v>
      </c>
      <c r="DH276">
        <f t="shared" si="191"/>
        <v>0</v>
      </c>
      <c r="DI276">
        <f t="shared" si="192"/>
        <v>0</v>
      </c>
      <c r="DJ276">
        <f t="shared" si="193"/>
        <v>31282.63</v>
      </c>
      <c r="DK276">
        <v>0</v>
      </c>
      <c r="DL276" t="s">
        <v>3</v>
      </c>
      <c r="DM276">
        <v>0</v>
      </c>
      <c r="DN276" t="s">
        <v>3</v>
      </c>
      <c r="DO276">
        <v>0</v>
      </c>
    </row>
    <row r="277" spans="1:119" x14ac:dyDescent="0.2">
      <c r="A277">
        <f>ROW(Source!A53)</f>
        <v>53</v>
      </c>
      <c r="B277">
        <v>60075934</v>
      </c>
      <c r="C277">
        <v>60096657</v>
      </c>
      <c r="D277">
        <v>48168484</v>
      </c>
      <c r="E277">
        <v>1</v>
      </c>
      <c r="F277">
        <v>1</v>
      </c>
      <c r="G277">
        <v>1</v>
      </c>
      <c r="H277">
        <v>3</v>
      </c>
      <c r="I277" t="s">
        <v>223</v>
      </c>
      <c r="J277" t="s">
        <v>226</v>
      </c>
      <c r="K277" t="s">
        <v>761</v>
      </c>
      <c r="L277">
        <v>1339</v>
      </c>
      <c r="N277">
        <v>1007</v>
      </c>
      <c r="O277" t="s">
        <v>91</v>
      </c>
      <c r="P277" t="s">
        <v>91</v>
      </c>
      <c r="Q277">
        <v>1</v>
      </c>
      <c r="W277">
        <v>0</v>
      </c>
      <c r="X277">
        <v>1597319531</v>
      </c>
      <c r="Y277">
        <f t="shared" ref="Y277:Y290" si="194">AT277</f>
        <v>0.8</v>
      </c>
      <c r="AA277">
        <v>84.03</v>
      </c>
      <c r="AB277">
        <v>0</v>
      </c>
      <c r="AC277">
        <v>0</v>
      </c>
      <c r="AD277">
        <v>0</v>
      </c>
      <c r="AE277">
        <v>8.7899999999999991</v>
      </c>
      <c r="AF277">
        <v>0</v>
      </c>
      <c r="AG277">
        <v>0</v>
      </c>
      <c r="AH277">
        <v>0</v>
      </c>
      <c r="AI277">
        <v>9.56</v>
      </c>
      <c r="AJ277">
        <v>1</v>
      </c>
      <c r="AK277">
        <v>1</v>
      </c>
      <c r="AL277">
        <v>1</v>
      </c>
      <c r="AM277">
        <v>4</v>
      </c>
      <c r="AN277">
        <v>0</v>
      </c>
      <c r="AO277">
        <v>1</v>
      </c>
      <c r="AP277">
        <v>1</v>
      </c>
      <c r="AQ277">
        <v>0</v>
      </c>
      <c r="AR277">
        <v>0</v>
      </c>
      <c r="AS277" t="s">
        <v>3</v>
      </c>
      <c r="AT277">
        <v>0.8</v>
      </c>
      <c r="AU277" t="s">
        <v>3</v>
      </c>
      <c r="AV277">
        <v>0</v>
      </c>
      <c r="AW277">
        <v>2</v>
      </c>
      <c r="AX277">
        <v>60096692</v>
      </c>
      <c r="AY277">
        <v>1</v>
      </c>
      <c r="AZ277">
        <v>0</v>
      </c>
      <c r="BA277">
        <v>277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X277">
        <f>ROUND(Y277*Source!I53,9)</f>
        <v>13.9564</v>
      </c>
      <c r="CY277">
        <f t="shared" ref="CY277:CY290" si="195">AA277</f>
        <v>84.03</v>
      </c>
      <c r="CZ277">
        <f t="shared" ref="CZ277:CZ290" si="196">AE277</f>
        <v>8.7899999999999991</v>
      </c>
      <c r="DA277">
        <f t="shared" ref="DA277:DA290" si="197">AI277</f>
        <v>9.56</v>
      </c>
      <c r="DB277">
        <f t="shared" ref="DB277:DB290" si="198">ROUND(ROUND(AT277*CZ277,2),2)</f>
        <v>7.03</v>
      </c>
      <c r="DC277">
        <f t="shared" ref="DC277:DC290" si="199">ROUND(ROUND(AT277*AG277,2),2)</f>
        <v>0</v>
      </c>
      <c r="DD277" t="s">
        <v>3</v>
      </c>
      <c r="DE277" t="s">
        <v>3</v>
      </c>
      <c r="DF277">
        <f t="shared" ref="DF277:DF290" si="200">ROUND(ROUND(AE277*AI277,2)*CX277,2)</f>
        <v>1172.76</v>
      </c>
      <c r="DG277">
        <f t="shared" ref="DG277:DG290" si="201">ROUND(ROUND(AF277,2)*CX277,2)</f>
        <v>0</v>
      </c>
      <c r="DH277">
        <f t="shared" ref="DH277:DH291" si="202">ROUND(ROUND(AG277,2)*CX277,2)</f>
        <v>0</v>
      </c>
      <c r="DI277">
        <f t="shared" si="192"/>
        <v>0</v>
      </c>
      <c r="DJ277">
        <f t="shared" ref="DJ277:DJ290" si="203">DF277</f>
        <v>1172.76</v>
      </c>
      <c r="DK277">
        <v>0</v>
      </c>
      <c r="DL277" t="s">
        <v>3</v>
      </c>
      <c r="DM277">
        <v>0</v>
      </c>
      <c r="DN277" t="s">
        <v>3</v>
      </c>
      <c r="DO277">
        <v>0</v>
      </c>
    </row>
    <row r="278" spans="1:119" x14ac:dyDescent="0.2">
      <c r="A278">
        <f>ROW(Source!A53)</f>
        <v>53</v>
      </c>
      <c r="B278">
        <v>60075934</v>
      </c>
      <c r="C278">
        <v>60096657</v>
      </c>
      <c r="D278">
        <v>48168491</v>
      </c>
      <c r="E278">
        <v>1</v>
      </c>
      <c r="F278">
        <v>1</v>
      </c>
      <c r="G278">
        <v>1</v>
      </c>
      <c r="H278">
        <v>3</v>
      </c>
      <c r="I278" t="s">
        <v>229</v>
      </c>
      <c r="J278" t="s">
        <v>231</v>
      </c>
      <c r="K278" t="s">
        <v>762</v>
      </c>
      <c r="L278">
        <v>1346</v>
      </c>
      <c r="N278">
        <v>1009</v>
      </c>
      <c r="O278" t="s">
        <v>225</v>
      </c>
      <c r="P278" t="s">
        <v>225</v>
      </c>
      <c r="Q278">
        <v>1</v>
      </c>
      <c r="W278">
        <v>0</v>
      </c>
      <c r="X278">
        <v>-1411127917</v>
      </c>
      <c r="Y278">
        <f t="shared" si="194"/>
        <v>0.24</v>
      </c>
      <c r="AA278">
        <v>42.73</v>
      </c>
      <c r="AB278">
        <v>0</v>
      </c>
      <c r="AC278">
        <v>0</v>
      </c>
      <c r="AD278">
        <v>0</v>
      </c>
      <c r="AE278">
        <v>4.47</v>
      </c>
      <c r="AF278">
        <v>0</v>
      </c>
      <c r="AG278">
        <v>0</v>
      </c>
      <c r="AH278">
        <v>0</v>
      </c>
      <c r="AI278">
        <v>9.56</v>
      </c>
      <c r="AJ278">
        <v>1</v>
      </c>
      <c r="AK278">
        <v>1</v>
      </c>
      <c r="AL278">
        <v>1</v>
      </c>
      <c r="AM278">
        <v>4</v>
      </c>
      <c r="AN278">
        <v>0</v>
      </c>
      <c r="AO278">
        <v>1</v>
      </c>
      <c r="AP278">
        <v>1</v>
      </c>
      <c r="AQ278">
        <v>0</v>
      </c>
      <c r="AR278">
        <v>0</v>
      </c>
      <c r="AS278" t="s">
        <v>3</v>
      </c>
      <c r="AT278">
        <v>0.24</v>
      </c>
      <c r="AU278" t="s">
        <v>3</v>
      </c>
      <c r="AV278">
        <v>0</v>
      </c>
      <c r="AW278">
        <v>2</v>
      </c>
      <c r="AX278">
        <v>60096693</v>
      </c>
      <c r="AY278">
        <v>1</v>
      </c>
      <c r="AZ278">
        <v>0</v>
      </c>
      <c r="BA278">
        <v>278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X278">
        <f>ROUND(Y278*Source!I53,9)</f>
        <v>4.1869199999999998</v>
      </c>
      <c r="CY278">
        <f t="shared" si="195"/>
        <v>42.73</v>
      </c>
      <c r="CZ278">
        <f t="shared" si="196"/>
        <v>4.47</v>
      </c>
      <c r="DA278">
        <f t="shared" si="197"/>
        <v>9.56</v>
      </c>
      <c r="DB278">
        <f t="shared" si="198"/>
        <v>1.07</v>
      </c>
      <c r="DC278">
        <f t="shared" si="199"/>
        <v>0</v>
      </c>
      <c r="DD278" t="s">
        <v>3</v>
      </c>
      <c r="DE278" t="s">
        <v>3</v>
      </c>
      <c r="DF278">
        <f t="shared" si="200"/>
        <v>178.91</v>
      </c>
      <c r="DG278">
        <f t="shared" si="201"/>
        <v>0</v>
      </c>
      <c r="DH278">
        <f t="shared" si="202"/>
        <v>0</v>
      </c>
      <c r="DI278">
        <f t="shared" si="192"/>
        <v>0</v>
      </c>
      <c r="DJ278">
        <f t="shared" si="203"/>
        <v>178.91</v>
      </c>
      <c r="DK278">
        <v>0</v>
      </c>
      <c r="DL278" t="s">
        <v>3</v>
      </c>
      <c r="DM278">
        <v>0</v>
      </c>
      <c r="DN278" t="s">
        <v>3</v>
      </c>
      <c r="DO278">
        <v>0</v>
      </c>
    </row>
    <row r="279" spans="1:119" x14ac:dyDescent="0.2">
      <c r="A279">
        <f>ROW(Source!A53)</f>
        <v>53</v>
      </c>
      <c r="B279">
        <v>60075934</v>
      </c>
      <c r="C279">
        <v>60096657</v>
      </c>
      <c r="D279">
        <v>48171510</v>
      </c>
      <c r="E279">
        <v>1</v>
      </c>
      <c r="F279">
        <v>1</v>
      </c>
      <c r="G279">
        <v>1</v>
      </c>
      <c r="H279">
        <v>3</v>
      </c>
      <c r="I279" t="s">
        <v>763</v>
      </c>
      <c r="J279" t="s">
        <v>764</v>
      </c>
      <c r="K279" t="s">
        <v>765</v>
      </c>
      <c r="L279">
        <v>1348</v>
      </c>
      <c r="N279">
        <v>1009</v>
      </c>
      <c r="O279" t="s">
        <v>15</v>
      </c>
      <c r="P279" t="s">
        <v>15</v>
      </c>
      <c r="Q279">
        <v>1000</v>
      </c>
      <c r="W279">
        <v>0</v>
      </c>
      <c r="X279">
        <v>-2063612885</v>
      </c>
      <c r="Y279">
        <f t="shared" si="194"/>
        <v>2E-3</v>
      </c>
      <c r="AA279">
        <v>113678.92</v>
      </c>
      <c r="AB279">
        <v>0</v>
      </c>
      <c r="AC279">
        <v>0</v>
      </c>
      <c r="AD279">
        <v>0</v>
      </c>
      <c r="AE279">
        <v>11891.1</v>
      </c>
      <c r="AF279">
        <v>0</v>
      </c>
      <c r="AG279">
        <v>0</v>
      </c>
      <c r="AH279">
        <v>0</v>
      </c>
      <c r="AI279">
        <v>9.56</v>
      </c>
      <c r="AJ279">
        <v>1</v>
      </c>
      <c r="AK279">
        <v>1</v>
      </c>
      <c r="AL279">
        <v>1</v>
      </c>
      <c r="AM279">
        <v>4</v>
      </c>
      <c r="AN279">
        <v>0</v>
      </c>
      <c r="AO279">
        <v>1</v>
      </c>
      <c r="AP279">
        <v>1</v>
      </c>
      <c r="AQ279">
        <v>0</v>
      </c>
      <c r="AR279">
        <v>0</v>
      </c>
      <c r="AS279" t="s">
        <v>3</v>
      </c>
      <c r="AT279">
        <v>2E-3</v>
      </c>
      <c r="AU279" t="s">
        <v>3</v>
      </c>
      <c r="AV279">
        <v>0</v>
      </c>
      <c r="AW279">
        <v>2</v>
      </c>
      <c r="AX279">
        <v>60096694</v>
      </c>
      <c r="AY279">
        <v>1</v>
      </c>
      <c r="AZ279">
        <v>0</v>
      </c>
      <c r="BA279">
        <v>279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X279">
        <f>ROUND(Y279*Source!I53,9)</f>
        <v>3.4890999999999998E-2</v>
      </c>
      <c r="CY279">
        <f t="shared" si="195"/>
        <v>113678.92</v>
      </c>
      <c r="CZ279">
        <f t="shared" si="196"/>
        <v>11891.1</v>
      </c>
      <c r="DA279">
        <f t="shared" si="197"/>
        <v>9.56</v>
      </c>
      <c r="DB279">
        <f t="shared" si="198"/>
        <v>23.78</v>
      </c>
      <c r="DC279">
        <f t="shared" si="199"/>
        <v>0</v>
      </c>
      <c r="DD279" t="s">
        <v>3</v>
      </c>
      <c r="DE279" t="s">
        <v>3</v>
      </c>
      <c r="DF279">
        <f t="shared" si="200"/>
        <v>3966.37</v>
      </c>
      <c r="DG279">
        <f t="shared" si="201"/>
        <v>0</v>
      </c>
      <c r="DH279">
        <f t="shared" si="202"/>
        <v>0</v>
      </c>
      <c r="DI279">
        <f t="shared" si="192"/>
        <v>0</v>
      </c>
      <c r="DJ279">
        <f t="shared" si="203"/>
        <v>3966.37</v>
      </c>
      <c r="DK279">
        <v>0</v>
      </c>
      <c r="DL279" t="s">
        <v>3</v>
      </c>
      <c r="DM279">
        <v>0</v>
      </c>
      <c r="DN279" t="s">
        <v>3</v>
      </c>
      <c r="DO279">
        <v>0</v>
      </c>
    </row>
    <row r="280" spans="1:119" x14ac:dyDescent="0.2">
      <c r="A280">
        <f>ROW(Source!A53)</f>
        <v>53</v>
      </c>
      <c r="B280">
        <v>60075934</v>
      </c>
      <c r="C280">
        <v>60096657</v>
      </c>
      <c r="D280">
        <v>48172661</v>
      </c>
      <c r="E280">
        <v>1</v>
      </c>
      <c r="F280">
        <v>1</v>
      </c>
      <c r="G280">
        <v>1</v>
      </c>
      <c r="H280">
        <v>3</v>
      </c>
      <c r="I280" t="s">
        <v>766</v>
      </c>
      <c r="J280" t="s">
        <v>767</v>
      </c>
      <c r="K280" t="s">
        <v>768</v>
      </c>
      <c r="L280">
        <v>1348</v>
      </c>
      <c r="N280">
        <v>1009</v>
      </c>
      <c r="O280" t="s">
        <v>15</v>
      </c>
      <c r="P280" t="s">
        <v>15</v>
      </c>
      <c r="Q280">
        <v>1000</v>
      </c>
      <c r="W280">
        <v>0</v>
      </c>
      <c r="X280">
        <v>-1069540660</v>
      </c>
      <c r="Y280">
        <f t="shared" si="194"/>
        <v>3.0000000000000001E-5</v>
      </c>
      <c r="AA280">
        <v>151569.78</v>
      </c>
      <c r="AB280">
        <v>0</v>
      </c>
      <c r="AC280">
        <v>0</v>
      </c>
      <c r="AD280">
        <v>0</v>
      </c>
      <c r="AE280">
        <v>15854.58</v>
      </c>
      <c r="AF280">
        <v>0</v>
      </c>
      <c r="AG280">
        <v>0</v>
      </c>
      <c r="AH280">
        <v>0</v>
      </c>
      <c r="AI280">
        <v>9.56</v>
      </c>
      <c r="AJ280">
        <v>1</v>
      </c>
      <c r="AK280">
        <v>1</v>
      </c>
      <c r="AL280">
        <v>1</v>
      </c>
      <c r="AM280">
        <v>4</v>
      </c>
      <c r="AN280">
        <v>0</v>
      </c>
      <c r="AO280">
        <v>1</v>
      </c>
      <c r="AP280">
        <v>1</v>
      </c>
      <c r="AQ280">
        <v>0</v>
      </c>
      <c r="AR280">
        <v>0</v>
      </c>
      <c r="AS280" t="s">
        <v>3</v>
      </c>
      <c r="AT280">
        <v>3.0000000000000001E-5</v>
      </c>
      <c r="AU280" t="s">
        <v>3</v>
      </c>
      <c r="AV280">
        <v>0</v>
      </c>
      <c r="AW280">
        <v>2</v>
      </c>
      <c r="AX280">
        <v>60096695</v>
      </c>
      <c r="AY280">
        <v>1</v>
      </c>
      <c r="AZ280">
        <v>0</v>
      </c>
      <c r="BA280">
        <v>280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X280">
        <f>ROUND(Y280*Source!I53,9)</f>
        <v>5.2336500000000003E-4</v>
      </c>
      <c r="CY280">
        <f t="shared" si="195"/>
        <v>151569.78</v>
      </c>
      <c r="CZ280">
        <f t="shared" si="196"/>
        <v>15854.58</v>
      </c>
      <c r="DA280">
        <f t="shared" si="197"/>
        <v>9.56</v>
      </c>
      <c r="DB280">
        <f t="shared" si="198"/>
        <v>0.48</v>
      </c>
      <c r="DC280">
        <f t="shared" si="199"/>
        <v>0</v>
      </c>
      <c r="DD280" t="s">
        <v>3</v>
      </c>
      <c r="DE280" t="s">
        <v>3</v>
      </c>
      <c r="DF280">
        <f t="shared" si="200"/>
        <v>79.33</v>
      </c>
      <c r="DG280">
        <f t="shared" si="201"/>
        <v>0</v>
      </c>
      <c r="DH280">
        <f t="shared" si="202"/>
        <v>0</v>
      </c>
      <c r="DI280">
        <f t="shared" si="192"/>
        <v>0</v>
      </c>
      <c r="DJ280">
        <f t="shared" si="203"/>
        <v>79.33</v>
      </c>
      <c r="DK280">
        <v>0</v>
      </c>
      <c r="DL280" t="s">
        <v>3</v>
      </c>
      <c r="DM280">
        <v>0</v>
      </c>
      <c r="DN280" t="s">
        <v>3</v>
      </c>
      <c r="DO280">
        <v>0</v>
      </c>
    </row>
    <row r="281" spans="1:119" x14ac:dyDescent="0.2">
      <c r="A281">
        <f>ROW(Source!A53)</f>
        <v>53</v>
      </c>
      <c r="B281">
        <v>60075934</v>
      </c>
      <c r="C281">
        <v>60096657</v>
      </c>
      <c r="D281">
        <v>48172758</v>
      </c>
      <c r="E281">
        <v>1</v>
      </c>
      <c r="F281">
        <v>1</v>
      </c>
      <c r="G281">
        <v>1</v>
      </c>
      <c r="H281">
        <v>3</v>
      </c>
      <c r="I281" t="s">
        <v>769</v>
      </c>
      <c r="J281" t="s">
        <v>770</v>
      </c>
      <c r="K281" t="s">
        <v>771</v>
      </c>
      <c r="L281">
        <v>1348</v>
      </c>
      <c r="N281">
        <v>1009</v>
      </c>
      <c r="O281" t="s">
        <v>15</v>
      </c>
      <c r="P281" t="s">
        <v>15</v>
      </c>
      <c r="Q281">
        <v>1000</v>
      </c>
      <c r="W281">
        <v>0</v>
      </c>
      <c r="X281">
        <v>628974256</v>
      </c>
      <c r="Y281">
        <f t="shared" si="194"/>
        <v>1.0000000000000001E-5</v>
      </c>
      <c r="AA281">
        <v>73338.78</v>
      </c>
      <c r="AB281">
        <v>0</v>
      </c>
      <c r="AC281">
        <v>0</v>
      </c>
      <c r="AD281">
        <v>0</v>
      </c>
      <c r="AE281">
        <v>7671.42</v>
      </c>
      <c r="AF281">
        <v>0</v>
      </c>
      <c r="AG281">
        <v>0</v>
      </c>
      <c r="AH281">
        <v>0</v>
      </c>
      <c r="AI281">
        <v>9.56</v>
      </c>
      <c r="AJ281">
        <v>1</v>
      </c>
      <c r="AK281">
        <v>1</v>
      </c>
      <c r="AL281">
        <v>1</v>
      </c>
      <c r="AM281">
        <v>4</v>
      </c>
      <c r="AN281">
        <v>0</v>
      </c>
      <c r="AO281">
        <v>1</v>
      </c>
      <c r="AP281">
        <v>1</v>
      </c>
      <c r="AQ281">
        <v>0</v>
      </c>
      <c r="AR281">
        <v>0</v>
      </c>
      <c r="AS281" t="s">
        <v>3</v>
      </c>
      <c r="AT281">
        <v>1.0000000000000001E-5</v>
      </c>
      <c r="AU281" t="s">
        <v>3</v>
      </c>
      <c r="AV281">
        <v>0</v>
      </c>
      <c r="AW281">
        <v>2</v>
      </c>
      <c r="AX281">
        <v>60096696</v>
      </c>
      <c r="AY281">
        <v>1</v>
      </c>
      <c r="AZ281">
        <v>0</v>
      </c>
      <c r="BA281">
        <v>281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X281">
        <f>ROUND(Y281*Source!I53,9)</f>
        <v>1.7445500000000001E-4</v>
      </c>
      <c r="CY281">
        <f t="shared" si="195"/>
        <v>73338.78</v>
      </c>
      <c r="CZ281">
        <f t="shared" si="196"/>
        <v>7671.42</v>
      </c>
      <c r="DA281">
        <f t="shared" si="197"/>
        <v>9.56</v>
      </c>
      <c r="DB281">
        <f t="shared" si="198"/>
        <v>0.08</v>
      </c>
      <c r="DC281">
        <f t="shared" si="199"/>
        <v>0</v>
      </c>
      <c r="DD281" t="s">
        <v>3</v>
      </c>
      <c r="DE281" t="s">
        <v>3</v>
      </c>
      <c r="DF281">
        <f t="shared" si="200"/>
        <v>12.79</v>
      </c>
      <c r="DG281">
        <f t="shared" si="201"/>
        <v>0</v>
      </c>
      <c r="DH281">
        <f t="shared" si="202"/>
        <v>0</v>
      </c>
      <c r="DI281">
        <f t="shared" si="192"/>
        <v>0</v>
      </c>
      <c r="DJ281">
        <f t="shared" si="203"/>
        <v>12.79</v>
      </c>
      <c r="DK281">
        <v>0</v>
      </c>
      <c r="DL281" t="s">
        <v>3</v>
      </c>
      <c r="DM281">
        <v>0</v>
      </c>
      <c r="DN281" t="s">
        <v>3</v>
      </c>
      <c r="DO281">
        <v>0</v>
      </c>
    </row>
    <row r="282" spans="1:119" x14ac:dyDescent="0.2">
      <c r="A282">
        <f>ROW(Source!A53)</f>
        <v>53</v>
      </c>
      <c r="B282">
        <v>60075934</v>
      </c>
      <c r="C282">
        <v>60096657</v>
      </c>
      <c r="D282">
        <v>48173726</v>
      </c>
      <c r="E282">
        <v>1</v>
      </c>
      <c r="F282">
        <v>1</v>
      </c>
      <c r="G282">
        <v>1</v>
      </c>
      <c r="H282">
        <v>3</v>
      </c>
      <c r="I282" t="s">
        <v>772</v>
      </c>
      <c r="J282" t="s">
        <v>773</v>
      </c>
      <c r="K282" t="s">
        <v>774</v>
      </c>
      <c r="L282">
        <v>1348</v>
      </c>
      <c r="N282">
        <v>1009</v>
      </c>
      <c r="O282" t="s">
        <v>15</v>
      </c>
      <c r="P282" t="s">
        <v>15</v>
      </c>
      <c r="Q282">
        <v>1000</v>
      </c>
      <c r="W282">
        <v>0</v>
      </c>
      <c r="X282">
        <v>-1850711024</v>
      </c>
      <c r="Y282">
        <f t="shared" si="194"/>
        <v>1E-4</v>
      </c>
      <c r="AA282">
        <v>293766.28000000003</v>
      </c>
      <c r="AB282">
        <v>0</v>
      </c>
      <c r="AC282">
        <v>0</v>
      </c>
      <c r="AD282">
        <v>0</v>
      </c>
      <c r="AE282">
        <v>30728.69</v>
      </c>
      <c r="AF282">
        <v>0</v>
      </c>
      <c r="AG282">
        <v>0</v>
      </c>
      <c r="AH282">
        <v>0</v>
      </c>
      <c r="AI282">
        <v>9.56</v>
      </c>
      <c r="AJ282">
        <v>1</v>
      </c>
      <c r="AK282">
        <v>1</v>
      </c>
      <c r="AL282">
        <v>1</v>
      </c>
      <c r="AM282">
        <v>4</v>
      </c>
      <c r="AN282">
        <v>0</v>
      </c>
      <c r="AO282">
        <v>1</v>
      </c>
      <c r="AP282">
        <v>1</v>
      </c>
      <c r="AQ282">
        <v>0</v>
      </c>
      <c r="AR282">
        <v>0</v>
      </c>
      <c r="AS282" t="s">
        <v>3</v>
      </c>
      <c r="AT282">
        <v>1E-4</v>
      </c>
      <c r="AU282" t="s">
        <v>3</v>
      </c>
      <c r="AV282">
        <v>0</v>
      </c>
      <c r="AW282">
        <v>2</v>
      </c>
      <c r="AX282">
        <v>60096697</v>
      </c>
      <c r="AY282">
        <v>1</v>
      </c>
      <c r="AZ282">
        <v>0</v>
      </c>
      <c r="BA282">
        <v>282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X282">
        <f>ROUND(Y282*Source!I53,9)</f>
        <v>1.7445500000000001E-3</v>
      </c>
      <c r="CY282">
        <f t="shared" si="195"/>
        <v>293766.28000000003</v>
      </c>
      <c r="CZ282">
        <f t="shared" si="196"/>
        <v>30728.69</v>
      </c>
      <c r="DA282">
        <f t="shared" si="197"/>
        <v>9.56</v>
      </c>
      <c r="DB282">
        <f t="shared" si="198"/>
        <v>3.07</v>
      </c>
      <c r="DC282">
        <f t="shared" si="199"/>
        <v>0</v>
      </c>
      <c r="DD282" t="s">
        <v>3</v>
      </c>
      <c r="DE282" t="s">
        <v>3</v>
      </c>
      <c r="DF282">
        <f t="shared" si="200"/>
        <v>512.49</v>
      </c>
      <c r="DG282">
        <f t="shared" si="201"/>
        <v>0</v>
      </c>
      <c r="DH282">
        <f t="shared" si="202"/>
        <v>0</v>
      </c>
      <c r="DI282">
        <f t="shared" si="192"/>
        <v>0</v>
      </c>
      <c r="DJ282">
        <f t="shared" si="203"/>
        <v>512.49</v>
      </c>
      <c r="DK282">
        <v>0</v>
      </c>
      <c r="DL282" t="s">
        <v>3</v>
      </c>
      <c r="DM282">
        <v>0</v>
      </c>
      <c r="DN282" t="s">
        <v>3</v>
      </c>
      <c r="DO282">
        <v>0</v>
      </c>
    </row>
    <row r="283" spans="1:119" x14ac:dyDescent="0.2">
      <c r="A283">
        <f>ROW(Source!A53)</f>
        <v>53</v>
      </c>
      <c r="B283">
        <v>60075934</v>
      </c>
      <c r="C283">
        <v>60096657</v>
      </c>
      <c r="D283">
        <v>48187448</v>
      </c>
      <c r="E283">
        <v>1</v>
      </c>
      <c r="F283">
        <v>1</v>
      </c>
      <c r="G283">
        <v>1</v>
      </c>
      <c r="H283">
        <v>3</v>
      </c>
      <c r="I283" t="s">
        <v>775</v>
      </c>
      <c r="J283" t="s">
        <v>776</v>
      </c>
      <c r="K283" t="s">
        <v>777</v>
      </c>
      <c r="L283">
        <v>1348</v>
      </c>
      <c r="N283">
        <v>1009</v>
      </c>
      <c r="O283" t="s">
        <v>15</v>
      </c>
      <c r="P283" t="s">
        <v>15</v>
      </c>
      <c r="Q283">
        <v>1000</v>
      </c>
      <c r="W283">
        <v>0</v>
      </c>
      <c r="X283">
        <v>192534767</v>
      </c>
      <c r="Y283">
        <f t="shared" si="194"/>
        <v>5.3999999999999999E-2</v>
      </c>
      <c r="AA283">
        <v>76878.17</v>
      </c>
      <c r="AB283">
        <v>0</v>
      </c>
      <c r="AC283">
        <v>0</v>
      </c>
      <c r="AD283">
        <v>0</v>
      </c>
      <c r="AE283">
        <v>8041.65</v>
      </c>
      <c r="AF283">
        <v>0</v>
      </c>
      <c r="AG283">
        <v>0</v>
      </c>
      <c r="AH283">
        <v>0</v>
      </c>
      <c r="AI283">
        <v>9.56</v>
      </c>
      <c r="AJ283">
        <v>1</v>
      </c>
      <c r="AK283">
        <v>1</v>
      </c>
      <c r="AL283">
        <v>1</v>
      </c>
      <c r="AM283">
        <v>4</v>
      </c>
      <c r="AN283">
        <v>0</v>
      </c>
      <c r="AO283">
        <v>1</v>
      </c>
      <c r="AP283">
        <v>1</v>
      </c>
      <c r="AQ283">
        <v>0</v>
      </c>
      <c r="AR283">
        <v>0</v>
      </c>
      <c r="AS283" t="s">
        <v>3</v>
      </c>
      <c r="AT283">
        <v>5.3999999999999999E-2</v>
      </c>
      <c r="AU283" t="s">
        <v>3</v>
      </c>
      <c r="AV283">
        <v>0</v>
      </c>
      <c r="AW283">
        <v>2</v>
      </c>
      <c r="AX283">
        <v>60096698</v>
      </c>
      <c r="AY283">
        <v>1</v>
      </c>
      <c r="AZ283">
        <v>0</v>
      </c>
      <c r="BA283">
        <v>283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X283">
        <f>ROUND(Y283*Source!I53,9)</f>
        <v>0.94205700000000003</v>
      </c>
      <c r="CY283">
        <f t="shared" si="195"/>
        <v>76878.17</v>
      </c>
      <c r="CZ283">
        <f t="shared" si="196"/>
        <v>8041.65</v>
      </c>
      <c r="DA283">
        <f t="shared" si="197"/>
        <v>9.56</v>
      </c>
      <c r="DB283">
        <f t="shared" si="198"/>
        <v>434.25</v>
      </c>
      <c r="DC283">
        <f t="shared" si="199"/>
        <v>0</v>
      </c>
      <c r="DD283" t="s">
        <v>3</v>
      </c>
      <c r="DE283" t="s">
        <v>3</v>
      </c>
      <c r="DF283">
        <f t="shared" si="200"/>
        <v>72423.62</v>
      </c>
      <c r="DG283">
        <f t="shared" si="201"/>
        <v>0</v>
      </c>
      <c r="DH283">
        <f t="shared" si="202"/>
        <v>0</v>
      </c>
      <c r="DI283">
        <f t="shared" si="192"/>
        <v>0</v>
      </c>
      <c r="DJ283">
        <f t="shared" si="203"/>
        <v>72423.62</v>
      </c>
      <c r="DK283">
        <v>0</v>
      </c>
      <c r="DL283" t="s">
        <v>3</v>
      </c>
      <c r="DM283">
        <v>0</v>
      </c>
      <c r="DN283" t="s">
        <v>3</v>
      </c>
      <c r="DO283">
        <v>0</v>
      </c>
    </row>
    <row r="284" spans="1:119" x14ac:dyDescent="0.2">
      <c r="A284">
        <f>ROW(Source!A53)</f>
        <v>53</v>
      </c>
      <c r="B284">
        <v>60075934</v>
      </c>
      <c r="C284">
        <v>60096657</v>
      </c>
      <c r="D284">
        <v>48165719</v>
      </c>
      <c r="E284">
        <v>21</v>
      </c>
      <c r="F284">
        <v>1</v>
      </c>
      <c r="G284">
        <v>1</v>
      </c>
      <c r="H284">
        <v>3</v>
      </c>
      <c r="I284" t="s">
        <v>778</v>
      </c>
      <c r="J284" t="s">
        <v>3</v>
      </c>
      <c r="K284" t="s">
        <v>779</v>
      </c>
      <c r="L284">
        <v>1348</v>
      </c>
      <c r="N284">
        <v>1009</v>
      </c>
      <c r="O284" t="s">
        <v>15</v>
      </c>
      <c r="P284" t="s">
        <v>15</v>
      </c>
      <c r="Q284">
        <v>1000</v>
      </c>
      <c r="W284">
        <v>0</v>
      </c>
      <c r="X284">
        <v>748648226</v>
      </c>
      <c r="Y284">
        <f t="shared" si="194"/>
        <v>1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9.56</v>
      </c>
      <c r="AJ284">
        <v>1</v>
      </c>
      <c r="AK284">
        <v>1</v>
      </c>
      <c r="AL284">
        <v>1</v>
      </c>
      <c r="AM284">
        <v>4</v>
      </c>
      <c r="AN284">
        <v>0</v>
      </c>
      <c r="AO284">
        <v>0</v>
      </c>
      <c r="AP284">
        <v>1</v>
      </c>
      <c r="AQ284">
        <v>0</v>
      </c>
      <c r="AR284">
        <v>0</v>
      </c>
      <c r="AS284" t="s">
        <v>3</v>
      </c>
      <c r="AT284">
        <v>1</v>
      </c>
      <c r="AU284" t="s">
        <v>3</v>
      </c>
      <c r="AV284">
        <v>0</v>
      </c>
      <c r="AW284">
        <v>2</v>
      </c>
      <c r="AX284">
        <v>60096699</v>
      </c>
      <c r="AY284">
        <v>1</v>
      </c>
      <c r="AZ284">
        <v>0</v>
      </c>
      <c r="BA284">
        <v>284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X284">
        <f>ROUND(Y284*Source!I53,9)</f>
        <v>17.445499999999999</v>
      </c>
      <c r="CY284">
        <f t="shared" si="195"/>
        <v>0</v>
      </c>
      <c r="CZ284">
        <f t="shared" si="196"/>
        <v>0</v>
      </c>
      <c r="DA284">
        <f t="shared" si="197"/>
        <v>9.56</v>
      </c>
      <c r="DB284">
        <f t="shared" si="198"/>
        <v>0</v>
      </c>
      <c r="DC284">
        <f t="shared" si="199"/>
        <v>0</v>
      </c>
      <c r="DD284" t="s">
        <v>3</v>
      </c>
      <c r="DE284" t="s">
        <v>3</v>
      </c>
      <c r="DF284">
        <f t="shared" si="200"/>
        <v>0</v>
      </c>
      <c r="DG284">
        <f t="shared" si="201"/>
        <v>0</v>
      </c>
      <c r="DH284">
        <f t="shared" si="202"/>
        <v>0</v>
      </c>
      <c r="DI284">
        <f t="shared" si="192"/>
        <v>0</v>
      </c>
      <c r="DJ284">
        <f t="shared" si="203"/>
        <v>0</v>
      </c>
      <c r="DK284">
        <v>0</v>
      </c>
      <c r="DL284" t="s">
        <v>3</v>
      </c>
      <c r="DM284">
        <v>0</v>
      </c>
      <c r="DN284" t="s">
        <v>3</v>
      </c>
      <c r="DO284">
        <v>0</v>
      </c>
    </row>
    <row r="285" spans="1:119" x14ac:dyDescent="0.2">
      <c r="A285">
        <f>ROW(Source!A53)</f>
        <v>53</v>
      </c>
      <c r="B285">
        <v>60075934</v>
      </c>
      <c r="C285">
        <v>60096657</v>
      </c>
      <c r="D285">
        <v>48189470</v>
      </c>
      <c r="E285">
        <v>1</v>
      </c>
      <c r="F285">
        <v>1</v>
      </c>
      <c r="G285">
        <v>1</v>
      </c>
      <c r="H285">
        <v>3</v>
      </c>
      <c r="I285" t="s">
        <v>780</v>
      </c>
      <c r="J285" t="s">
        <v>781</v>
      </c>
      <c r="K285" t="s">
        <v>782</v>
      </c>
      <c r="L285">
        <v>1302</v>
      </c>
      <c r="N285">
        <v>1003</v>
      </c>
      <c r="O285" t="s">
        <v>783</v>
      </c>
      <c r="P285" t="s">
        <v>783</v>
      </c>
      <c r="Q285">
        <v>10</v>
      </c>
      <c r="W285">
        <v>0</v>
      </c>
      <c r="X285">
        <v>4483628</v>
      </c>
      <c r="Y285">
        <f t="shared" si="194"/>
        <v>1.8700000000000001E-2</v>
      </c>
      <c r="AA285">
        <v>616.33000000000004</v>
      </c>
      <c r="AB285">
        <v>0</v>
      </c>
      <c r="AC285">
        <v>0</v>
      </c>
      <c r="AD285">
        <v>0</v>
      </c>
      <c r="AE285">
        <v>64.47</v>
      </c>
      <c r="AF285">
        <v>0</v>
      </c>
      <c r="AG285">
        <v>0</v>
      </c>
      <c r="AH285">
        <v>0</v>
      </c>
      <c r="AI285">
        <v>9.56</v>
      </c>
      <c r="AJ285">
        <v>1</v>
      </c>
      <c r="AK285">
        <v>1</v>
      </c>
      <c r="AL285">
        <v>1</v>
      </c>
      <c r="AM285">
        <v>4</v>
      </c>
      <c r="AN285">
        <v>0</v>
      </c>
      <c r="AO285">
        <v>1</v>
      </c>
      <c r="AP285">
        <v>1</v>
      </c>
      <c r="AQ285">
        <v>0</v>
      </c>
      <c r="AR285">
        <v>0</v>
      </c>
      <c r="AS285" t="s">
        <v>3</v>
      </c>
      <c r="AT285">
        <v>1.8700000000000001E-2</v>
      </c>
      <c r="AU285" t="s">
        <v>3</v>
      </c>
      <c r="AV285">
        <v>0</v>
      </c>
      <c r="AW285">
        <v>2</v>
      </c>
      <c r="AX285">
        <v>60096700</v>
      </c>
      <c r="AY285">
        <v>1</v>
      </c>
      <c r="AZ285">
        <v>0</v>
      </c>
      <c r="BA285">
        <v>285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X285">
        <f>ROUND(Y285*Source!I53,9)</f>
        <v>0.32623085000000002</v>
      </c>
      <c r="CY285">
        <f t="shared" si="195"/>
        <v>616.33000000000004</v>
      </c>
      <c r="CZ285">
        <f t="shared" si="196"/>
        <v>64.47</v>
      </c>
      <c r="DA285">
        <f t="shared" si="197"/>
        <v>9.56</v>
      </c>
      <c r="DB285">
        <f t="shared" si="198"/>
        <v>1.21</v>
      </c>
      <c r="DC285">
        <f t="shared" si="199"/>
        <v>0</v>
      </c>
      <c r="DD285" t="s">
        <v>3</v>
      </c>
      <c r="DE285" t="s">
        <v>3</v>
      </c>
      <c r="DF285">
        <f t="shared" si="200"/>
        <v>201.07</v>
      </c>
      <c r="DG285">
        <f t="shared" si="201"/>
        <v>0</v>
      </c>
      <c r="DH285">
        <f t="shared" si="202"/>
        <v>0</v>
      </c>
      <c r="DI285">
        <f t="shared" si="192"/>
        <v>0</v>
      </c>
      <c r="DJ285">
        <f t="shared" si="203"/>
        <v>201.07</v>
      </c>
      <c r="DK285">
        <v>0</v>
      </c>
      <c r="DL285" t="s">
        <v>3</v>
      </c>
      <c r="DM285">
        <v>0</v>
      </c>
      <c r="DN285" t="s">
        <v>3</v>
      </c>
      <c r="DO285">
        <v>0</v>
      </c>
    </row>
    <row r="286" spans="1:119" x14ac:dyDescent="0.2">
      <c r="A286">
        <f>ROW(Source!A53)</f>
        <v>53</v>
      </c>
      <c r="B286">
        <v>60075934</v>
      </c>
      <c r="C286">
        <v>60096657</v>
      </c>
      <c r="D286">
        <v>48189825</v>
      </c>
      <c r="E286">
        <v>1</v>
      </c>
      <c r="F286">
        <v>1</v>
      </c>
      <c r="G286">
        <v>1</v>
      </c>
      <c r="H286">
        <v>3</v>
      </c>
      <c r="I286" t="s">
        <v>784</v>
      </c>
      <c r="J286" t="s">
        <v>785</v>
      </c>
      <c r="K286" t="s">
        <v>786</v>
      </c>
      <c r="L286">
        <v>1348</v>
      </c>
      <c r="N286">
        <v>1009</v>
      </c>
      <c r="O286" t="s">
        <v>15</v>
      </c>
      <c r="P286" t="s">
        <v>15</v>
      </c>
      <c r="Q286">
        <v>1000</v>
      </c>
      <c r="W286">
        <v>0</v>
      </c>
      <c r="X286">
        <v>-936363311</v>
      </c>
      <c r="Y286">
        <f t="shared" si="194"/>
        <v>3.0000000000000001E-5</v>
      </c>
      <c r="AA286">
        <v>45420.71</v>
      </c>
      <c r="AB286">
        <v>0</v>
      </c>
      <c r="AC286">
        <v>0</v>
      </c>
      <c r="AD286">
        <v>0</v>
      </c>
      <c r="AE286">
        <v>4751.12</v>
      </c>
      <c r="AF286">
        <v>0</v>
      </c>
      <c r="AG286">
        <v>0</v>
      </c>
      <c r="AH286">
        <v>0</v>
      </c>
      <c r="AI286">
        <v>9.56</v>
      </c>
      <c r="AJ286">
        <v>1</v>
      </c>
      <c r="AK286">
        <v>1</v>
      </c>
      <c r="AL286">
        <v>1</v>
      </c>
      <c r="AM286">
        <v>4</v>
      </c>
      <c r="AN286">
        <v>0</v>
      </c>
      <c r="AO286">
        <v>1</v>
      </c>
      <c r="AP286">
        <v>1</v>
      </c>
      <c r="AQ286">
        <v>0</v>
      </c>
      <c r="AR286">
        <v>0</v>
      </c>
      <c r="AS286" t="s">
        <v>3</v>
      </c>
      <c r="AT286">
        <v>3.0000000000000001E-5</v>
      </c>
      <c r="AU286" t="s">
        <v>3</v>
      </c>
      <c r="AV286">
        <v>0</v>
      </c>
      <c r="AW286">
        <v>2</v>
      </c>
      <c r="AX286">
        <v>60096701</v>
      </c>
      <c r="AY286">
        <v>1</v>
      </c>
      <c r="AZ286">
        <v>0</v>
      </c>
      <c r="BA286">
        <v>286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X286">
        <f>ROUND(Y286*Source!I53,9)</f>
        <v>5.2336500000000003E-4</v>
      </c>
      <c r="CY286">
        <f t="shared" si="195"/>
        <v>45420.71</v>
      </c>
      <c r="CZ286">
        <f t="shared" si="196"/>
        <v>4751.12</v>
      </c>
      <c r="DA286">
        <f t="shared" si="197"/>
        <v>9.56</v>
      </c>
      <c r="DB286">
        <f t="shared" si="198"/>
        <v>0.14000000000000001</v>
      </c>
      <c r="DC286">
        <f t="shared" si="199"/>
        <v>0</v>
      </c>
      <c r="DD286" t="s">
        <v>3</v>
      </c>
      <c r="DE286" t="s">
        <v>3</v>
      </c>
      <c r="DF286">
        <f t="shared" si="200"/>
        <v>23.77</v>
      </c>
      <c r="DG286">
        <f t="shared" si="201"/>
        <v>0</v>
      </c>
      <c r="DH286">
        <f t="shared" si="202"/>
        <v>0</v>
      </c>
      <c r="DI286">
        <f t="shared" si="192"/>
        <v>0</v>
      </c>
      <c r="DJ286">
        <f t="shared" si="203"/>
        <v>23.77</v>
      </c>
      <c r="DK286">
        <v>0</v>
      </c>
      <c r="DL286" t="s">
        <v>3</v>
      </c>
      <c r="DM286">
        <v>0</v>
      </c>
      <c r="DN286" t="s">
        <v>3</v>
      </c>
      <c r="DO286">
        <v>0</v>
      </c>
    </row>
    <row r="287" spans="1:119" x14ac:dyDescent="0.2">
      <c r="A287">
        <f>ROW(Source!A53)</f>
        <v>53</v>
      </c>
      <c r="B287">
        <v>60075934</v>
      </c>
      <c r="C287">
        <v>60096657</v>
      </c>
      <c r="D287">
        <v>48190549</v>
      </c>
      <c r="E287">
        <v>1</v>
      </c>
      <c r="F287">
        <v>1</v>
      </c>
      <c r="G287">
        <v>1</v>
      </c>
      <c r="H287">
        <v>3</v>
      </c>
      <c r="I287" t="s">
        <v>787</v>
      </c>
      <c r="J287" t="s">
        <v>788</v>
      </c>
      <c r="K287" t="s">
        <v>789</v>
      </c>
      <c r="L287">
        <v>1348</v>
      </c>
      <c r="N287">
        <v>1009</v>
      </c>
      <c r="O287" t="s">
        <v>15</v>
      </c>
      <c r="P287" t="s">
        <v>15</v>
      </c>
      <c r="Q287">
        <v>1000</v>
      </c>
      <c r="W287">
        <v>0</v>
      </c>
      <c r="X287">
        <v>1261042718</v>
      </c>
      <c r="Y287">
        <f t="shared" si="194"/>
        <v>1.9400000000000001E-3</v>
      </c>
      <c r="AA287">
        <v>59717.11</v>
      </c>
      <c r="AB287">
        <v>0</v>
      </c>
      <c r="AC287">
        <v>0</v>
      </c>
      <c r="AD287">
        <v>0</v>
      </c>
      <c r="AE287">
        <v>6246.56</v>
      </c>
      <c r="AF287">
        <v>0</v>
      </c>
      <c r="AG287">
        <v>0</v>
      </c>
      <c r="AH287">
        <v>0</v>
      </c>
      <c r="AI287">
        <v>9.56</v>
      </c>
      <c r="AJ287">
        <v>1</v>
      </c>
      <c r="AK287">
        <v>1</v>
      </c>
      <c r="AL287">
        <v>1</v>
      </c>
      <c r="AM287">
        <v>4</v>
      </c>
      <c r="AN287">
        <v>0</v>
      </c>
      <c r="AO287">
        <v>1</v>
      </c>
      <c r="AP287">
        <v>1</v>
      </c>
      <c r="AQ287">
        <v>0</v>
      </c>
      <c r="AR287">
        <v>0</v>
      </c>
      <c r="AS287" t="s">
        <v>3</v>
      </c>
      <c r="AT287">
        <v>1.9400000000000001E-3</v>
      </c>
      <c r="AU287" t="s">
        <v>3</v>
      </c>
      <c r="AV287">
        <v>0</v>
      </c>
      <c r="AW287">
        <v>2</v>
      </c>
      <c r="AX287">
        <v>60096702</v>
      </c>
      <c r="AY287">
        <v>1</v>
      </c>
      <c r="AZ287">
        <v>0</v>
      </c>
      <c r="BA287">
        <v>287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X287">
        <f>ROUND(Y287*Source!I53,9)</f>
        <v>3.3844270000000003E-2</v>
      </c>
      <c r="CY287">
        <f t="shared" si="195"/>
        <v>59717.11</v>
      </c>
      <c r="CZ287">
        <f t="shared" si="196"/>
        <v>6246.56</v>
      </c>
      <c r="DA287">
        <f t="shared" si="197"/>
        <v>9.56</v>
      </c>
      <c r="DB287">
        <f t="shared" si="198"/>
        <v>12.12</v>
      </c>
      <c r="DC287">
        <f t="shared" si="199"/>
        <v>0</v>
      </c>
      <c r="DD287" t="s">
        <v>3</v>
      </c>
      <c r="DE287" t="s">
        <v>3</v>
      </c>
      <c r="DF287">
        <f t="shared" si="200"/>
        <v>2021.08</v>
      </c>
      <c r="DG287">
        <f t="shared" si="201"/>
        <v>0</v>
      </c>
      <c r="DH287">
        <f t="shared" si="202"/>
        <v>0</v>
      </c>
      <c r="DI287">
        <f t="shared" si="192"/>
        <v>0</v>
      </c>
      <c r="DJ287">
        <f t="shared" si="203"/>
        <v>2021.08</v>
      </c>
      <c r="DK287">
        <v>0</v>
      </c>
      <c r="DL287" t="s">
        <v>3</v>
      </c>
      <c r="DM287">
        <v>0</v>
      </c>
      <c r="DN287" t="s">
        <v>3</v>
      </c>
      <c r="DO287">
        <v>0</v>
      </c>
    </row>
    <row r="288" spans="1:119" x14ac:dyDescent="0.2">
      <c r="A288">
        <f>ROW(Source!A53)</f>
        <v>53</v>
      </c>
      <c r="B288">
        <v>60075934</v>
      </c>
      <c r="C288">
        <v>60096657</v>
      </c>
      <c r="D288">
        <v>48194381</v>
      </c>
      <c r="E288">
        <v>1</v>
      </c>
      <c r="F288">
        <v>1</v>
      </c>
      <c r="G288">
        <v>1</v>
      </c>
      <c r="H288">
        <v>3</v>
      </c>
      <c r="I288" t="s">
        <v>790</v>
      </c>
      <c r="J288" t="s">
        <v>791</v>
      </c>
      <c r="K288" t="s">
        <v>792</v>
      </c>
      <c r="L288">
        <v>1339</v>
      </c>
      <c r="N288">
        <v>1007</v>
      </c>
      <c r="O288" t="s">
        <v>91</v>
      </c>
      <c r="P288" t="s">
        <v>91</v>
      </c>
      <c r="Q288">
        <v>1</v>
      </c>
      <c r="W288">
        <v>0</v>
      </c>
      <c r="X288">
        <v>-128313133</v>
      </c>
      <c r="Y288">
        <f t="shared" si="194"/>
        <v>6.9999999999999999E-4</v>
      </c>
      <c r="AA288">
        <v>17141.560000000001</v>
      </c>
      <c r="AB288">
        <v>0</v>
      </c>
      <c r="AC288">
        <v>0</v>
      </c>
      <c r="AD288">
        <v>0</v>
      </c>
      <c r="AE288">
        <v>1793.05</v>
      </c>
      <c r="AF288">
        <v>0</v>
      </c>
      <c r="AG288">
        <v>0</v>
      </c>
      <c r="AH288">
        <v>0</v>
      </c>
      <c r="AI288">
        <v>9.56</v>
      </c>
      <c r="AJ288">
        <v>1</v>
      </c>
      <c r="AK288">
        <v>1</v>
      </c>
      <c r="AL288">
        <v>1</v>
      </c>
      <c r="AM288">
        <v>4</v>
      </c>
      <c r="AN288">
        <v>0</v>
      </c>
      <c r="AO288">
        <v>1</v>
      </c>
      <c r="AP288">
        <v>1</v>
      </c>
      <c r="AQ288">
        <v>0</v>
      </c>
      <c r="AR288">
        <v>0</v>
      </c>
      <c r="AS288" t="s">
        <v>3</v>
      </c>
      <c r="AT288">
        <v>6.9999999999999999E-4</v>
      </c>
      <c r="AU288" t="s">
        <v>3</v>
      </c>
      <c r="AV288">
        <v>0</v>
      </c>
      <c r="AW288">
        <v>2</v>
      </c>
      <c r="AX288">
        <v>60096703</v>
      </c>
      <c r="AY288">
        <v>1</v>
      </c>
      <c r="AZ288">
        <v>0</v>
      </c>
      <c r="BA288">
        <v>288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X288">
        <f>ROUND(Y288*Source!I53,9)</f>
        <v>1.221185E-2</v>
      </c>
      <c r="CY288">
        <f t="shared" si="195"/>
        <v>17141.560000000001</v>
      </c>
      <c r="CZ288">
        <f t="shared" si="196"/>
        <v>1793.05</v>
      </c>
      <c r="DA288">
        <f t="shared" si="197"/>
        <v>9.56</v>
      </c>
      <c r="DB288">
        <f t="shared" si="198"/>
        <v>1.26</v>
      </c>
      <c r="DC288">
        <f t="shared" si="199"/>
        <v>0</v>
      </c>
      <c r="DD288" t="s">
        <v>3</v>
      </c>
      <c r="DE288" t="s">
        <v>3</v>
      </c>
      <c r="DF288">
        <f t="shared" si="200"/>
        <v>209.33</v>
      </c>
      <c r="DG288">
        <f t="shared" si="201"/>
        <v>0</v>
      </c>
      <c r="DH288">
        <f t="shared" si="202"/>
        <v>0</v>
      </c>
      <c r="DI288">
        <f t="shared" si="192"/>
        <v>0</v>
      </c>
      <c r="DJ288">
        <f t="shared" si="203"/>
        <v>209.33</v>
      </c>
      <c r="DK288">
        <v>0</v>
      </c>
      <c r="DL288" t="s">
        <v>3</v>
      </c>
      <c r="DM288">
        <v>0</v>
      </c>
      <c r="DN288" t="s">
        <v>3</v>
      </c>
      <c r="DO288">
        <v>0</v>
      </c>
    </row>
    <row r="289" spans="1:119" x14ac:dyDescent="0.2">
      <c r="A289">
        <f>ROW(Source!A53)</f>
        <v>53</v>
      </c>
      <c r="B289">
        <v>60075934</v>
      </c>
      <c r="C289">
        <v>60096657</v>
      </c>
      <c r="D289">
        <v>48201639</v>
      </c>
      <c r="E289">
        <v>1</v>
      </c>
      <c r="F289">
        <v>1</v>
      </c>
      <c r="G289">
        <v>1</v>
      </c>
      <c r="H289">
        <v>3</v>
      </c>
      <c r="I289" t="s">
        <v>793</v>
      </c>
      <c r="J289" t="s">
        <v>794</v>
      </c>
      <c r="K289" t="s">
        <v>795</v>
      </c>
      <c r="L289">
        <v>1348</v>
      </c>
      <c r="N289">
        <v>1009</v>
      </c>
      <c r="O289" t="s">
        <v>15</v>
      </c>
      <c r="P289" t="s">
        <v>15</v>
      </c>
      <c r="Q289">
        <v>1000</v>
      </c>
      <c r="W289">
        <v>0</v>
      </c>
      <c r="X289">
        <v>1741082987</v>
      </c>
      <c r="Y289">
        <f t="shared" si="194"/>
        <v>3.1E-4</v>
      </c>
      <c r="AA289">
        <v>120081.73</v>
      </c>
      <c r="AB289">
        <v>0</v>
      </c>
      <c r="AC289">
        <v>0</v>
      </c>
      <c r="AD289">
        <v>0</v>
      </c>
      <c r="AE289">
        <v>12560.85</v>
      </c>
      <c r="AF289">
        <v>0</v>
      </c>
      <c r="AG289">
        <v>0</v>
      </c>
      <c r="AH289">
        <v>0</v>
      </c>
      <c r="AI289">
        <v>9.56</v>
      </c>
      <c r="AJ289">
        <v>1</v>
      </c>
      <c r="AK289">
        <v>1</v>
      </c>
      <c r="AL289">
        <v>1</v>
      </c>
      <c r="AM289">
        <v>4</v>
      </c>
      <c r="AN289">
        <v>0</v>
      </c>
      <c r="AO289">
        <v>1</v>
      </c>
      <c r="AP289">
        <v>1</v>
      </c>
      <c r="AQ289">
        <v>0</v>
      </c>
      <c r="AR289">
        <v>0</v>
      </c>
      <c r="AS289" t="s">
        <v>3</v>
      </c>
      <c r="AT289">
        <v>3.1E-4</v>
      </c>
      <c r="AU289" t="s">
        <v>3</v>
      </c>
      <c r="AV289">
        <v>0</v>
      </c>
      <c r="AW289">
        <v>2</v>
      </c>
      <c r="AX289">
        <v>60096704</v>
      </c>
      <c r="AY289">
        <v>1</v>
      </c>
      <c r="AZ289">
        <v>0</v>
      </c>
      <c r="BA289">
        <v>289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X289">
        <f>ROUND(Y289*Source!I53,9)</f>
        <v>5.4081049999999999E-3</v>
      </c>
      <c r="CY289">
        <f t="shared" si="195"/>
        <v>120081.73</v>
      </c>
      <c r="CZ289">
        <f t="shared" si="196"/>
        <v>12560.85</v>
      </c>
      <c r="DA289">
        <f t="shared" si="197"/>
        <v>9.56</v>
      </c>
      <c r="DB289">
        <f t="shared" si="198"/>
        <v>3.89</v>
      </c>
      <c r="DC289">
        <f t="shared" si="199"/>
        <v>0</v>
      </c>
      <c r="DD289" t="s">
        <v>3</v>
      </c>
      <c r="DE289" t="s">
        <v>3</v>
      </c>
      <c r="DF289">
        <f t="shared" si="200"/>
        <v>649.41</v>
      </c>
      <c r="DG289">
        <f t="shared" si="201"/>
        <v>0</v>
      </c>
      <c r="DH289">
        <f t="shared" si="202"/>
        <v>0</v>
      </c>
      <c r="DI289">
        <f t="shared" si="192"/>
        <v>0</v>
      </c>
      <c r="DJ289">
        <f t="shared" si="203"/>
        <v>649.41</v>
      </c>
      <c r="DK289">
        <v>0</v>
      </c>
      <c r="DL289" t="s">
        <v>3</v>
      </c>
      <c r="DM289">
        <v>0</v>
      </c>
      <c r="DN289" t="s">
        <v>3</v>
      </c>
      <c r="DO289">
        <v>0</v>
      </c>
    </row>
    <row r="290" spans="1:119" x14ac:dyDescent="0.2">
      <c r="A290">
        <f>ROW(Source!A53)</f>
        <v>53</v>
      </c>
      <c r="B290">
        <v>60075934</v>
      </c>
      <c r="C290">
        <v>60096657</v>
      </c>
      <c r="D290">
        <v>48202807</v>
      </c>
      <c r="E290">
        <v>1</v>
      </c>
      <c r="F290">
        <v>1</v>
      </c>
      <c r="G290">
        <v>1</v>
      </c>
      <c r="H290">
        <v>3</v>
      </c>
      <c r="I290" t="s">
        <v>796</v>
      </c>
      <c r="J290" t="s">
        <v>797</v>
      </c>
      <c r="K290" t="s">
        <v>798</v>
      </c>
      <c r="L290">
        <v>1348</v>
      </c>
      <c r="N290">
        <v>1009</v>
      </c>
      <c r="O290" t="s">
        <v>15</v>
      </c>
      <c r="P290" t="s">
        <v>15</v>
      </c>
      <c r="Q290">
        <v>1000</v>
      </c>
      <c r="W290">
        <v>0</v>
      </c>
      <c r="X290">
        <v>-296986458</v>
      </c>
      <c r="Y290">
        <f t="shared" si="194"/>
        <v>5.9999999999999995E-4</v>
      </c>
      <c r="AA290">
        <v>106588.55</v>
      </c>
      <c r="AB290">
        <v>0</v>
      </c>
      <c r="AC290">
        <v>0</v>
      </c>
      <c r="AD290">
        <v>0</v>
      </c>
      <c r="AE290">
        <v>11149.43</v>
      </c>
      <c r="AF290">
        <v>0</v>
      </c>
      <c r="AG290">
        <v>0</v>
      </c>
      <c r="AH290">
        <v>0</v>
      </c>
      <c r="AI290">
        <v>9.56</v>
      </c>
      <c r="AJ290">
        <v>1</v>
      </c>
      <c r="AK290">
        <v>1</v>
      </c>
      <c r="AL290">
        <v>1</v>
      </c>
      <c r="AM290">
        <v>4</v>
      </c>
      <c r="AN290">
        <v>0</v>
      </c>
      <c r="AO290">
        <v>1</v>
      </c>
      <c r="AP290">
        <v>1</v>
      </c>
      <c r="AQ290">
        <v>0</v>
      </c>
      <c r="AR290">
        <v>0</v>
      </c>
      <c r="AS290" t="s">
        <v>3</v>
      </c>
      <c r="AT290">
        <v>5.9999999999999995E-4</v>
      </c>
      <c r="AU290" t="s">
        <v>3</v>
      </c>
      <c r="AV290">
        <v>0</v>
      </c>
      <c r="AW290">
        <v>2</v>
      </c>
      <c r="AX290">
        <v>60096705</v>
      </c>
      <c r="AY290">
        <v>1</v>
      </c>
      <c r="AZ290">
        <v>0</v>
      </c>
      <c r="BA290">
        <v>290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X290">
        <f>ROUND(Y290*Source!I53,9)</f>
        <v>1.0467300000000001E-2</v>
      </c>
      <c r="CY290">
        <f t="shared" si="195"/>
        <v>106588.55</v>
      </c>
      <c r="CZ290">
        <f t="shared" si="196"/>
        <v>11149.43</v>
      </c>
      <c r="DA290">
        <f t="shared" si="197"/>
        <v>9.56</v>
      </c>
      <c r="DB290">
        <f t="shared" si="198"/>
        <v>6.69</v>
      </c>
      <c r="DC290">
        <f t="shared" si="199"/>
        <v>0</v>
      </c>
      <c r="DD290" t="s">
        <v>3</v>
      </c>
      <c r="DE290" t="s">
        <v>3</v>
      </c>
      <c r="DF290">
        <f t="shared" si="200"/>
        <v>1115.69</v>
      </c>
      <c r="DG290">
        <f t="shared" si="201"/>
        <v>0</v>
      </c>
      <c r="DH290">
        <f t="shared" si="202"/>
        <v>0</v>
      </c>
      <c r="DI290">
        <f t="shared" si="192"/>
        <v>0</v>
      </c>
      <c r="DJ290">
        <f t="shared" si="203"/>
        <v>1115.69</v>
      </c>
      <c r="DK290">
        <v>0</v>
      </c>
      <c r="DL290" t="s">
        <v>3</v>
      </c>
      <c r="DM290">
        <v>0</v>
      </c>
      <c r="DN290" t="s">
        <v>3</v>
      </c>
      <c r="DO290">
        <v>0</v>
      </c>
    </row>
    <row r="291" spans="1:119" x14ac:dyDescent="0.2">
      <c r="A291">
        <f>ROW(Source!A54)</f>
        <v>54</v>
      </c>
      <c r="B291">
        <v>60075934</v>
      </c>
      <c r="C291">
        <v>60097324</v>
      </c>
      <c r="D291">
        <v>48164233</v>
      </c>
      <c r="E291">
        <v>1</v>
      </c>
      <c r="F291">
        <v>1</v>
      </c>
      <c r="G291">
        <v>1</v>
      </c>
      <c r="H291">
        <v>1</v>
      </c>
      <c r="I291" t="s">
        <v>812</v>
      </c>
      <c r="J291" t="s">
        <v>3</v>
      </c>
      <c r="K291" t="s">
        <v>813</v>
      </c>
      <c r="L291">
        <v>1191</v>
      </c>
      <c r="N291">
        <v>1013</v>
      </c>
      <c r="O291" t="s">
        <v>738</v>
      </c>
      <c r="P291" t="s">
        <v>738</v>
      </c>
      <c r="Q291">
        <v>1</v>
      </c>
      <c r="W291">
        <v>0</v>
      </c>
      <c r="X291">
        <v>-1853062777</v>
      </c>
      <c r="Y291">
        <f>((AT291*1.15)*1.15)</f>
        <v>608.34999999999991</v>
      </c>
      <c r="AA291">
        <v>0</v>
      </c>
      <c r="AB291">
        <v>0</v>
      </c>
      <c r="AC291">
        <v>0</v>
      </c>
      <c r="AD291">
        <v>420.57</v>
      </c>
      <c r="AE291">
        <v>0</v>
      </c>
      <c r="AF291">
        <v>0</v>
      </c>
      <c r="AG291">
        <v>0</v>
      </c>
      <c r="AH291">
        <v>8.59</v>
      </c>
      <c r="AI291">
        <v>1</v>
      </c>
      <c r="AJ291">
        <v>1</v>
      </c>
      <c r="AK291">
        <v>1</v>
      </c>
      <c r="AL291">
        <v>48.96</v>
      </c>
      <c r="AM291">
        <v>4</v>
      </c>
      <c r="AN291">
        <v>0</v>
      </c>
      <c r="AO291">
        <v>1</v>
      </c>
      <c r="AP291">
        <v>1</v>
      </c>
      <c r="AQ291">
        <v>0</v>
      </c>
      <c r="AR291">
        <v>0</v>
      </c>
      <c r="AS291" t="s">
        <v>3</v>
      </c>
      <c r="AT291">
        <v>460</v>
      </c>
      <c r="AU291" t="s">
        <v>93</v>
      </c>
      <c r="AV291">
        <v>1</v>
      </c>
      <c r="AW291">
        <v>2</v>
      </c>
      <c r="AX291">
        <v>60097325</v>
      </c>
      <c r="AY291">
        <v>1</v>
      </c>
      <c r="AZ291">
        <v>0</v>
      </c>
      <c r="BA291">
        <v>291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X291">
        <f>ROUND(Y291*Source!I54,9)</f>
        <v>2181.2085075</v>
      </c>
      <c r="CY291">
        <f>AD291</f>
        <v>420.57</v>
      </c>
      <c r="CZ291">
        <f>AH291</f>
        <v>8.59</v>
      </c>
      <c r="DA291">
        <f>AL291</f>
        <v>48.96</v>
      </c>
      <c r="DB291">
        <f>ROUND((((ROUND(AT291*CZ291,2)*1.15)*1.15)*1.1),2)</f>
        <v>5748.3</v>
      </c>
      <c r="DC291">
        <f>ROUND(((ROUND(AT291*AG291,2)*1.15)*1.15),2)</f>
        <v>0</v>
      </c>
      <c r="DD291" t="s">
        <v>739</v>
      </c>
      <c r="DE291" t="s">
        <v>3</v>
      </c>
      <c r="DF291">
        <f>ROUND((ROUND(AE291,2)*1.1)*CX291,2)</f>
        <v>0</v>
      </c>
      <c r="DG291">
        <f>ROUND((ROUND(AF291,2)*1.1)*CX291,2)</f>
        <v>0</v>
      </c>
      <c r="DH291">
        <f t="shared" si="202"/>
        <v>0</v>
      </c>
      <c r="DI291">
        <f>ROUND((ROUND(AH291*AL291,2)*1.1)*CX291,2)</f>
        <v>1009085.95</v>
      </c>
      <c r="DJ291">
        <f>DI291</f>
        <v>1009085.95</v>
      </c>
      <c r="DK291">
        <v>0</v>
      </c>
      <c r="DL291" t="s">
        <v>3</v>
      </c>
      <c r="DM291">
        <v>0</v>
      </c>
      <c r="DN291" t="s">
        <v>3</v>
      </c>
      <c r="DO291">
        <v>0</v>
      </c>
    </row>
    <row r="292" spans="1:119" x14ac:dyDescent="0.2">
      <c r="A292">
        <f>ROW(Source!A54)</f>
        <v>54</v>
      </c>
      <c r="B292">
        <v>60075934</v>
      </c>
      <c r="C292">
        <v>60097324</v>
      </c>
      <c r="D292">
        <v>48164207</v>
      </c>
      <c r="E292">
        <v>1</v>
      </c>
      <c r="F292">
        <v>1</v>
      </c>
      <c r="G292">
        <v>1</v>
      </c>
      <c r="H292">
        <v>1</v>
      </c>
      <c r="I292" t="s">
        <v>740</v>
      </c>
      <c r="J292" t="s">
        <v>3</v>
      </c>
      <c r="K292" t="s">
        <v>741</v>
      </c>
      <c r="L292">
        <v>1191</v>
      </c>
      <c r="N292">
        <v>1013</v>
      </c>
      <c r="O292" t="s">
        <v>738</v>
      </c>
      <c r="P292" t="s">
        <v>738</v>
      </c>
      <c r="Q292">
        <v>1</v>
      </c>
      <c r="W292">
        <v>0</v>
      </c>
      <c r="X292">
        <v>-383101862</v>
      </c>
      <c r="Y292">
        <f>((AT292*1.15)*1.15)</f>
        <v>183.43074999999996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1</v>
      </c>
      <c r="AJ292">
        <v>1</v>
      </c>
      <c r="AK292">
        <v>48.96</v>
      </c>
      <c r="AL292">
        <v>1</v>
      </c>
      <c r="AM292">
        <v>4</v>
      </c>
      <c r="AN292">
        <v>0</v>
      </c>
      <c r="AO292">
        <v>1</v>
      </c>
      <c r="AP292">
        <v>1</v>
      </c>
      <c r="AQ292">
        <v>0</v>
      </c>
      <c r="AR292">
        <v>0</v>
      </c>
      <c r="AS292" t="s">
        <v>3</v>
      </c>
      <c r="AT292">
        <v>138.69999999999999</v>
      </c>
      <c r="AU292" t="s">
        <v>93</v>
      </c>
      <c r="AV292">
        <v>2</v>
      </c>
      <c r="AW292">
        <v>2</v>
      </c>
      <c r="AX292">
        <v>60097326</v>
      </c>
      <c r="AY292">
        <v>1</v>
      </c>
      <c r="AZ292">
        <v>0</v>
      </c>
      <c r="BA292">
        <v>292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X292">
        <f>ROUND(Y292*Source!I54,9)</f>
        <v>657.68178258800003</v>
      </c>
      <c r="CY292">
        <f>AD292</f>
        <v>0</v>
      </c>
      <c r="CZ292">
        <f>AH292</f>
        <v>0</v>
      </c>
      <c r="DA292">
        <f>AL292</f>
        <v>1</v>
      </c>
      <c r="DB292">
        <f>ROUND((((ROUND(AT292*CZ292,2)*1.15)*1.15)*1.1),2)</f>
        <v>0</v>
      </c>
      <c r="DC292">
        <f>ROUND(((ROUND(AT292*AG292,2)*1.15)*1.15),2)</f>
        <v>0</v>
      </c>
      <c r="DD292" t="s">
        <v>739</v>
      </c>
      <c r="DE292" t="s">
        <v>3</v>
      </c>
      <c r="DF292">
        <f>ROUND((ROUND(AE292,2)*1.1)*CX292,2)</f>
        <v>0</v>
      </c>
      <c r="DG292">
        <f>ROUND((ROUND(AF292,2)*1.1)*CX292,2)</f>
        <v>0</v>
      </c>
      <c r="DH292">
        <f>ROUND(ROUND(AG292*AK292,2)*CX292,2)</f>
        <v>0</v>
      </c>
      <c r="DI292">
        <f>ROUND((ROUND(AH292,2)*1.1)*CX292,2)</f>
        <v>0</v>
      </c>
      <c r="DJ292">
        <f>DI292</f>
        <v>0</v>
      </c>
      <c r="DK292">
        <v>0</v>
      </c>
      <c r="DL292" t="s">
        <v>3</v>
      </c>
      <c r="DM292">
        <v>0</v>
      </c>
      <c r="DN292" t="s">
        <v>3</v>
      </c>
      <c r="DO292">
        <v>0</v>
      </c>
    </row>
    <row r="293" spans="1:119" x14ac:dyDescent="0.2">
      <c r="A293">
        <f>ROW(Source!A54)</f>
        <v>54</v>
      </c>
      <c r="B293">
        <v>60075934</v>
      </c>
      <c r="C293">
        <v>60097324</v>
      </c>
      <c r="D293">
        <v>48244583</v>
      </c>
      <c r="E293">
        <v>1</v>
      </c>
      <c r="F293">
        <v>1</v>
      </c>
      <c r="G293">
        <v>1</v>
      </c>
      <c r="H293">
        <v>2</v>
      </c>
      <c r="I293" t="s">
        <v>840</v>
      </c>
      <c r="J293" t="s">
        <v>841</v>
      </c>
      <c r="K293" t="s">
        <v>842</v>
      </c>
      <c r="L293">
        <v>1368</v>
      </c>
      <c r="N293">
        <v>1011</v>
      </c>
      <c r="O293" t="s">
        <v>745</v>
      </c>
      <c r="P293" t="s">
        <v>745</v>
      </c>
      <c r="Q293">
        <v>1</v>
      </c>
      <c r="W293">
        <v>0</v>
      </c>
      <c r="X293">
        <v>652201176</v>
      </c>
      <c r="Y293">
        <f>((AT293*1.15)*1.15)</f>
        <v>164.25449999999998</v>
      </c>
      <c r="AA293">
        <v>0</v>
      </c>
      <c r="AB293">
        <v>1875.48</v>
      </c>
      <c r="AC293">
        <v>579.69000000000005</v>
      </c>
      <c r="AD293">
        <v>0</v>
      </c>
      <c r="AE293">
        <v>0</v>
      </c>
      <c r="AF293">
        <v>131.88999999999999</v>
      </c>
      <c r="AG293">
        <v>11.84</v>
      </c>
      <c r="AH293">
        <v>0</v>
      </c>
      <c r="AI293">
        <v>1</v>
      </c>
      <c r="AJ293">
        <v>14.22</v>
      </c>
      <c r="AK293">
        <v>48.96</v>
      </c>
      <c r="AL293">
        <v>1</v>
      </c>
      <c r="AM293">
        <v>4</v>
      </c>
      <c r="AN293">
        <v>0</v>
      </c>
      <c r="AO293">
        <v>1</v>
      </c>
      <c r="AP293">
        <v>1</v>
      </c>
      <c r="AQ293">
        <v>0</v>
      </c>
      <c r="AR293">
        <v>0</v>
      </c>
      <c r="AS293" t="s">
        <v>3</v>
      </c>
      <c r="AT293">
        <v>124.2</v>
      </c>
      <c r="AU293" t="s">
        <v>93</v>
      </c>
      <c r="AV293">
        <v>0</v>
      </c>
      <c r="AW293">
        <v>2</v>
      </c>
      <c r="AX293">
        <v>60097327</v>
      </c>
      <c r="AY293">
        <v>1</v>
      </c>
      <c r="AZ293">
        <v>0</v>
      </c>
      <c r="BA293">
        <v>293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X293">
        <f>ROUND(Y293*Source!I54,9)</f>
        <v>588.92629702500005</v>
      </c>
      <c r="CY293">
        <f>AB293</f>
        <v>1875.48</v>
      </c>
      <c r="CZ293">
        <f>AF293</f>
        <v>131.88999999999999</v>
      </c>
      <c r="DA293">
        <f>AJ293</f>
        <v>14.22</v>
      </c>
      <c r="DB293">
        <f>ROUND(((ROUND(AT293*CZ293,2)*1.15)*1.15),2)</f>
        <v>21663.53</v>
      </c>
      <c r="DC293">
        <f>ROUND((((ROUND(AT293*AG293,2)*1.15)*1.15)*1.1),2)</f>
        <v>2139.25</v>
      </c>
      <c r="DD293" t="s">
        <v>3</v>
      </c>
      <c r="DE293" t="s">
        <v>739</v>
      </c>
      <c r="DF293">
        <f>ROUND(ROUND(AE293,2)*CX293,2)</f>
        <v>0</v>
      </c>
      <c r="DG293">
        <f>ROUND(ROUND(AF293*AJ293,2)*CX293,2)</f>
        <v>1104519.49</v>
      </c>
      <c r="DH293">
        <f>ROUND((ROUND(AG293*AK293,2)*1.1)*CX293,2)</f>
        <v>375534.15</v>
      </c>
      <c r="DI293">
        <f t="shared" ref="DI293:DI298" si="204">ROUND(ROUND(AH293,2)*CX293,2)</f>
        <v>0</v>
      </c>
      <c r="DJ293">
        <f>DG293</f>
        <v>1104519.49</v>
      </c>
      <c r="DK293">
        <v>0</v>
      </c>
      <c r="DL293" t="s">
        <v>3</v>
      </c>
      <c r="DM293">
        <v>0</v>
      </c>
      <c r="DN293" t="s">
        <v>3</v>
      </c>
      <c r="DO293">
        <v>0</v>
      </c>
    </row>
    <row r="294" spans="1:119" x14ac:dyDescent="0.2">
      <c r="A294">
        <f>ROW(Source!A54)</f>
        <v>54</v>
      </c>
      <c r="B294">
        <v>60075934</v>
      </c>
      <c r="C294">
        <v>60097324</v>
      </c>
      <c r="D294">
        <v>48245553</v>
      </c>
      <c r="E294">
        <v>1</v>
      </c>
      <c r="F294">
        <v>1</v>
      </c>
      <c r="G294">
        <v>1</v>
      </c>
      <c r="H294">
        <v>2</v>
      </c>
      <c r="I294" t="s">
        <v>843</v>
      </c>
      <c r="J294" t="s">
        <v>844</v>
      </c>
      <c r="K294" t="s">
        <v>845</v>
      </c>
      <c r="L294">
        <v>1368</v>
      </c>
      <c r="N294">
        <v>1011</v>
      </c>
      <c r="O294" t="s">
        <v>745</v>
      </c>
      <c r="P294" t="s">
        <v>745</v>
      </c>
      <c r="Q294">
        <v>1</v>
      </c>
      <c r="W294">
        <v>0</v>
      </c>
      <c r="X294">
        <v>1820267133</v>
      </c>
      <c r="Y294">
        <f>((AT294*1.15)*1.15)</f>
        <v>19.176249999999996</v>
      </c>
      <c r="AA294">
        <v>0</v>
      </c>
      <c r="AB294">
        <v>1457.27</v>
      </c>
      <c r="AC294">
        <v>579.69000000000005</v>
      </c>
      <c r="AD294">
        <v>0</v>
      </c>
      <c r="AE294">
        <v>0</v>
      </c>
      <c r="AF294">
        <v>102.48</v>
      </c>
      <c r="AG294">
        <v>11.84</v>
      </c>
      <c r="AH294">
        <v>0</v>
      </c>
      <c r="AI294">
        <v>1</v>
      </c>
      <c r="AJ294">
        <v>14.22</v>
      </c>
      <c r="AK294">
        <v>48.96</v>
      </c>
      <c r="AL294">
        <v>1</v>
      </c>
      <c r="AM294">
        <v>4</v>
      </c>
      <c r="AN294">
        <v>0</v>
      </c>
      <c r="AO294">
        <v>1</v>
      </c>
      <c r="AP294">
        <v>1</v>
      </c>
      <c r="AQ294">
        <v>0</v>
      </c>
      <c r="AR294">
        <v>0</v>
      </c>
      <c r="AS294" t="s">
        <v>3</v>
      </c>
      <c r="AT294">
        <v>14.5</v>
      </c>
      <c r="AU294" t="s">
        <v>93</v>
      </c>
      <c r="AV294">
        <v>0</v>
      </c>
      <c r="AW294">
        <v>2</v>
      </c>
      <c r="AX294">
        <v>60097328</v>
      </c>
      <c r="AY294">
        <v>1</v>
      </c>
      <c r="AZ294">
        <v>0</v>
      </c>
      <c r="BA294">
        <v>294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X294">
        <f>ROUND(Y294*Source!I54,9)</f>
        <v>68.755485562999993</v>
      </c>
      <c r="CY294">
        <f>AB294</f>
        <v>1457.27</v>
      </c>
      <c r="CZ294">
        <f>AF294</f>
        <v>102.48</v>
      </c>
      <c r="DA294">
        <f>AJ294</f>
        <v>14.22</v>
      </c>
      <c r="DB294">
        <f>ROUND(((ROUND(AT294*CZ294,2)*1.15)*1.15),2)</f>
        <v>1965.18</v>
      </c>
      <c r="DC294">
        <f>ROUND((((ROUND(AT294*AG294,2)*1.15)*1.15)*1.1),2)</f>
        <v>249.75</v>
      </c>
      <c r="DD294" t="s">
        <v>3</v>
      </c>
      <c r="DE294" t="s">
        <v>739</v>
      </c>
      <c r="DF294">
        <f>ROUND(ROUND(AE294,2)*CX294,2)</f>
        <v>0</v>
      </c>
      <c r="DG294">
        <f>ROUND(ROUND(AF294*AJ294,2)*CX294,2)</f>
        <v>100195.31</v>
      </c>
      <c r="DH294">
        <f>ROUND((ROUND(AG294*AK294,2)*1.1)*CX294,2)</f>
        <v>43842.55</v>
      </c>
      <c r="DI294">
        <f t="shared" si="204"/>
        <v>0</v>
      </c>
      <c r="DJ294">
        <f>DG294</f>
        <v>100195.31</v>
      </c>
      <c r="DK294">
        <v>0</v>
      </c>
      <c r="DL294" t="s">
        <v>3</v>
      </c>
      <c r="DM294">
        <v>0</v>
      </c>
      <c r="DN294" t="s">
        <v>3</v>
      </c>
      <c r="DO294">
        <v>0</v>
      </c>
    </row>
    <row r="295" spans="1:119" x14ac:dyDescent="0.2">
      <c r="A295">
        <f>ROW(Source!A54)</f>
        <v>54</v>
      </c>
      <c r="B295">
        <v>60075934</v>
      </c>
      <c r="C295">
        <v>60097324</v>
      </c>
      <c r="D295">
        <v>48245784</v>
      </c>
      <c r="E295">
        <v>1</v>
      </c>
      <c r="F295">
        <v>1</v>
      </c>
      <c r="G295">
        <v>1</v>
      </c>
      <c r="H295">
        <v>2</v>
      </c>
      <c r="I295" t="s">
        <v>846</v>
      </c>
      <c r="J295" t="s">
        <v>847</v>
      </c>
      <c r="K295" t="s">
        <v>848</v>
      </c>
      <c r="L295">
        <v>1368</v>
      </c>
      <c r="N295">
        <v>1011</v>
      </c>
      <c r="O295" t="s">
        <v>745</v>
      </c>
      <c r="P295" t="s">
        <v>745</v>
      </c>
      <c r="Q295">
        <v>1</v>
      </c>
      <c r="W295">
        <v>0</v>
      </c>
      <c r="X295">
        <v>-478804721</v>
      </c>
      <c r="Y295">
        <f>((AT295*1.15)*1.15)</f>
        <v>8.5962499999999995</v>
      </c>
      <c r="AA295">
        <v>0</v>
      </c>
      <c r="AB295">
        <v>500.4</v>
      </c>
      <c r="AC295">
        <v>0</v>
      </c>
      <c r="AD295">
        <v>0</v>
      </c>
      <c r="AE295">
        <v>0</v>
      </c>
      <c r="AF295">
        <v>35.19</v>
      </c>
      <c r="AG295">
        <v>0</v>
      </c>
      <c r="AH295">
        <v>0</v>
      </c>
      <c r="AI295">
        <v>1</v>
      </c>
      <c r="AJ295">
        <v>14.22</v>
      </c>
      <c r="AK295">
        <v>48.96</v>
      </c>
      <c r="AL295">
        <v>1</v>
      </c>
      <c r="AM295">
        <v>4</v>
      </c>
      <c r="AN295">
        <v>0</v>
      </c>
      <c r="AO295">
        <v>1</v>
      </c>
      <c r="AP295">
        <v>1</v>
      </c>
      <c r="AQ295">
        <v>0</v>
      </c>
      <c r="AR295">
        <v>0</v>
      </c>
      <c r="AS295" t="s">
        <v>3</v>
      </c>
      <c r="AT295">
        <v>6.5</v>
      </c>
      <c r="AU295" t="s">
        <v>93</v>
      </c>
      <c r="AV295">
        <v>0</v>
      </c>
      <c r="AW295">
        <v>2</v>
      </c>
      <c r="AX295">
        <v>60097329</v>
      </c>
      <c r="AY295">
        <v>1</v>
      </c>
      <c r="AZ295">
        <v>0</v>
      </c>
      <c r="BA295">
        <v>295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X295">
        <f>ROUND(Y295*Source!I54,9)</f>
        <v>30.821424563000001</v>
      </c>
      <c r="CY295">
        <f>AB295</f>
        <v>500.4</v>
      </c>
      <c r="CZ295">
        <f>AF295</f>
        <v>35.19</v>
      </c>
      <c r="DA295">
        <f>AJ295</f>
        <v>14.22</v>
      </c>
      <c r="DB295">
        <f>ROUND(((ROUND(AT295*CZ295,2)*1.15)*1.15),2)</f>
        <v>302.51</v>
      </c>
      <c r="DC295">
        <f>ROUND((((ROUND(AT295*AG295,2)*1.15)*1.15)*1.1),2)</f>
        <v>0</v>
      </c>
      <c r="DD295" t="s">
        <v>3</v>
      </c>
      <c r="DE295" t="s">
        <v>739</v>
      </c>
      <c r="DF295">
        <f>ROUND(ROUND(AE295,2)*CX295,2)</f>
        <v>0</v>
      </c>
      <c r="DG295">
        <f>ROUND(ROUND(AF295*AJ295,2)*CX295,2)</f>
        <v>15423.04</v>
      </c>
      <c r="DH295">
        <f>ROUND((ROUND(AG295*AK295,2)*1.1)*CX295,2)</f>
        <v>0</v>
      </c>
      <c r="DI295">
        <f t="shared" si="204"/>
        <v>0</v>
      </c>
      <c r="DJ295">
        <f>DG295</f>
        <v>15423.04</v>
      </c>
      <c r="DK295">
        <v>0</v>
      </c>
      <c r="DL295" t="s">
        <v>3</v>
      </c>
      <c r="DM295">
        <v>0</v>
      </c>
      <c r="DN295" t="s">
        <v>3</v>
      </c>
      <c r="DO295">
        <v>0</v>
      </c>
    </row>
    <row r="296" spans="1:119" x14ac:dyDescent="0.2">
      <c r="A296">
        <f>ROW(Source!A54)</f>
        <v>54</v>
      </c>
      <c r="B296">
        <v>60075934</v>
      </c>
      <c r="C296">
        <v>60097324</v>
      </c>
      <c r="D296">
        <v>48171516</v>
      </c>
      <c r="E296">
        <v>1</v>
      </c>
      <c r="F296">
        <v>1</v>
      </c>
      <c r="G296">
        <v>1</v>
      </c>
      <c r="H296">
        <v>3</v>
      </c>
      <c r="I296" t="s">
        <v>829</v>
      </c>
      <c r="J296" t="s">
        <v>830</v>
      </c>
      <c r="K296" t="s">
        <v>831</v>
      </c>
      <c r="L296">
        <v>1348</v>
      </c>
      <c r="N296">
        <v>1009</v>
      </c>
      <c r="O296" t="s">
        <v>15</v>
      </c>
      <c r="P296" t="s">
        <v>15</v>
      </c>
      <c r="Q296">
        <v>1000</v>
      </c>
      <c r="W296">
        <v>0</v>
      </c>
      <c r="X296">
        <v>-1570597375</v>
      </c>
      <c r="Y296">
        <f>AT296</f>
        <v>1.74E-3</v>
      </c>
      <c r="AA296">
        <v>126624.59</v>
      </c>
      <c r="AB296">
        <v>0</v>
      </c>
      <c r="AC296">
        <v>0</v>
      </c>
      <c r="AD296">
        <v>0</v>
      </c>
      <c r="AE296">
        <v>13245.25</v>
      </c>
      <c r="AF296">
        <v>0</v>
      </c>
      <c r="AG296">
        <v>0</v>
      </c>
      <c r="AH296">
        <v>0</v>
      </c>
      <c r="AI296">
        <v>9.56</v>
      </c>
      <c r="AJ296">
        <v>1</v>
      </c>
      <c r="AK296">
        <v>1</v>
      </c>
      <c r="AL296">
        <v>1</v>
      </c>
      <c r="AM296">
        <v>4</v>
      </c>
      <c r="AN296">
        <v>0</v>
      </c>
      <c r="AO296">
        <v>1</v>
      </c>
      <c r="AP296">
        <v>1</v>
      </c>
      <c r="AQ296">
        <v>0</v>
      </c>
      <c r="AR296">
        <v>0</v>
      </c>
      <c r="AS296" t="s">
        <v>3</v>
      </c>
      <c r="AT296">
        <v>1.74E-3</v>
      </c>
      <c r="AU296" t="s">
        <v>3</v>
      </c>
      <c r="AV296">
        <v>0</v>
      </c>
      <c r="AW296">
        <v>2</v>
      </c>
      <c r="AX296">
        <v>60097330</v>
      </c>
      <c r="AY296">
        <v>1</v>
      </c>
      <c r="AZ296">
        <v>0</v>
      </c>
      <c r="BA296">
        <v>296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X296">
        <f>ROUND(Y296*Source!I54,9)</f>
        <v>6.2386830000000001E-3</v>
      </c>
      <c r="CY296">
        <f>AA296</f>
        <v>126624.59</v>
      </c>
      <c r="CZ296">
        <f>AE296</f>
        <v>13245.25</v>
      </c>
      <c r="DA296">
        <f>AI296</f>
        <v>9.56</v>
      </c>
      <c r="DB296">
        <f>ROUND(ROUND(AT296*CZ296,2),2)</f>
        <v>23.05</v>
      </c>
      <c r="DC296">
        <f>ROUND(ROUND(AT296*AG296,2),2)</f>
        <v>0</v>
      </c>
      <c r="DD296" t="s">
        <v>3</v>
      </c>
      <c r="DE296" t="s">
        <v>3</v>
      </c>
      <c r="DF296">
        <f>ROUND(ROUND(AE296*AI296,2)*CX296,2)</f>
        <v>789.97</v>
      </c>
      <c r="DG296">
        <f>ROUND(ROUND(AF296,2)*CX296,2)</f>
        <v>0</v>
      </c>
      <c r="DH296">
        <f>ROUND(ROUND(AG296,2)*CX296,2)</f>
        <v>0</v>
      </c>
      <c r="DI296">
        <f t="shared" si="204"/>
        <v>0</v>
      </c>
      <c r="DJ296">
        <f>DF296</f>
        <v>789.97</v>
      </c>
      <c r="DK296">
        <v>0</v>
      </c>
      <c r="DL296" t="s">
        <v>3</v>
      </c>
      <c r="DM296">
        <v>0</v>
      </c>
      <c r="DN296" t="s">
        <v>3</v>
      </c>
      <c r="DO296">
        <v>0</v>
      </c>
    </row>
    <row r="297" spans="1:119" x14ac:dyDescent="0.2">
      <c r="A297">
        <f>ROW(Source!A54)</f>
        <v>54</v>
      </c>
      <c r="B297">
        <v>60075934</v>
      </c>
      <c r="C297">
        <v>60097324</v>
      </c>
      <c r="D297">
        <v>48164601</v>
      </c>
      <c r="E297">
        <v>21</v>
      </c>
      <c r="F297">
        <v>1</v>
      </c>
      <c r="G297">
        <v>1</v>
      </c>
      <c r="H297">
        <v>3</v>
      </c>
      <c r="I297" t="s">
        <v>832</v>
      </c>
      <c r="J297" t="s">
        <v>3</v>
      </c>
      <c r="K297" t="s">
        <v>833</v>
      </c>
      <c r="L297">
        <v>1348</v>
      </c>
      <c r="N297">
        <v>1009</v>
      </c>
      <c r="O297" t="s">
        <v>15</v>
      </c>
      <c r="P297" t="s">
        <v>15</v>
      </c>
      <c r="Q297">
        <v>1000</v>
      </c>
      <c r="W297">
        <v>0</v>
      </c>
      <c r="X297">
        <v>1392189009</v>
      </c>
      <c r="Y297">
        <f>AT297</f>
        <v>355.7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9.56</v>
      </c>
      <c r="AJ297">
        <v>1</v>
      </c>
      <c r="AK297">
        <v>1</v>
      </c>
      <c r="AL297">
        <v>1</v>
      </c>
      <c r="AM297">
        <v>4</v>
      </c>
      <c r="AN297">
        <v>0</v>
      </c>
      <c r="AO297">
        <v>0</v>
      </c>
      <c r="AP297">
        <v>1</v>
      </c>
      <c r="AQ297">
        <v>0</v>
      </c>
      <c r="AR297">
        <v>0</v>
      </c>
      <c r="AS297" t="s">
        <v>3</v>
      </c>
      <c r="AT297">
        <v>355.7</v>
      </c>
      <c r="AU297" t="s">
        <v>3</v>
      </c>
      <c r="AV297">
        <v>0</v>
      </c>
      <c r="AW297">
        <v>2</v>
      </c>
      <c r="AX297">
        <v>60097331</v>
      </c>
      <c r="AY297">
        <v>1</v>
      </c>
      <c r="AZ297">
        <v>0</v>
      </c>
      <c r="BA297">
        <v>297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X297">
        <f>ROUND(Y297*Source!I54,9)</f>
        <v>1275.3445650000001</v>
      </c>
      <c r="CY297">
        <f>AA297</f>
        <v>0</v>
      </c>
      <c r="CZ297">
        <f>AE297</f>
        <v>0</v>
      </c>
      <c r="DA297">
        <f>AI297</f>
        <v>9.56</v>
      </c>
      <c r="DB297">
        <f>ROUND(ROUND(AT297*CZ297,2),2)</f>
        <v>0</v>
      </c>
      <c r="DC297">
        <f>ROUND(ROUND(AT297*AG297,2),2)</f>
        <v>0</v>
      </c>
      <c r="DD297" t="s">
        <v>3</v>
      </c>
      <c r="DE297" t="s">
        <v>3</v>
      </c>
      <c r="DF297">
        <f>ROUND(ROUND(AE297*AI297,2)*CX297,2)</f>
        <v>0</v>
      </c>
      <c r="DG297">
        <f>ROUND(ROUND(AF297,2)*CX297,2)</f>
        <v>0</v>
      </c>
      <c r="DH297">
        <f>ROUND(ROUND(AG297,2)*CX297,2)</f>
        <v>0</v>
      </c>
      <c r="DI297">
        <f t="shared" si="204"/>
        <v>0</v>
      </c>
      <c r="DJ297">
        <f>DF297</f>
        <v>0</v>
      </c>
      <c r="DK297">
        <v>0</v>
      </c>
      <c r="DL297" t="s">
        <v>3</v>
      </c>
      <c r="DM297">
        <v>0</v>
      </c>
      <c r="DN297" t="s">
        <v>3</v>
      </c>
      <c r="DO297">
        <v>0</v>
      </c>
    </row>
    <row r="298" spans="1:119" x14ac:dyDescent="0.2">
      <c r="A298">
        <f>ROW(Source!A54)</f>
        <v>54</v>
      </c>
      <c r="B298">
        <v>60075934</v>
      </c>
      <c r="C298">
        <v>60097324</v>
      </c>
      <c r="D298">
        <v>48164599</v>
      </c>
      <c r="E298">
        <v>21</v>
      </c>
      <c r="F298">
        <v>1</v>
      </c>
      <c r="G298">
        <v>1</v>
      </c>
      <c r="H298">
        <v>3</v>
      </c>
      <c r="I298" t="s">
        <v>834</v>
      </c>
      <c r="J298" t="s">
        <v>3</v>
      </c>
      <c r="K298" t="s">
        <v>835</v>
      </c>
      <c r="L298">
        <v>1374</v>
      </c>
      <c r="N298">
        <v>1013</v>
      </c>
      <c r="O298" t="s">
        <v>836</v>
      </c>
      <c r="P298" t="s">
        <v>836</v>
      </c>
      <c r="Q298">
        <v>1</v>
      </c>
      <c r="W298">
        <v>0</v>
      </c>
      <c r="X298">
        <v>-1731369543</v>
      </c>
      <c r="Y298">
        <f>AT298</f>
        <v>79.03</v>
      </c>
      <c r="AA298">
        <v>9.56</v>
      </c>
      <c r="AB298">
        <v>0</v>
      </c>
      <c r="AC298">
        <v>0</v>
      </c>
      <c r="AD298">
        <v>0</v>
      </c>
      <c r="AE298">
        <v>1</v>
      </c>
      <c r="AF298">
        <v>0</v>
      </c>
      <c r="AG298">
        <v>0</v>
      </c>
      <c r="AH298">
        <v>0</v>
      </c>
      <c r="AI298">
        <v>9.56</v>
      </c>
      <c r="AJ298">
        <v>1</v>
      </c>
      <c r="AK298">
        <v>1</v>
      </c>
      <c r="AL298">
        <v>1</v>
      </c>
      <c r="AM298">
        <v>4</v>
      </c>
      <c r="AN298">
        <v>0</v>
      </c>
      <c r="AO298">
        <v>1</v>
      </c>
      <c r="AP298">
        <v>1</v>
      </c>
      <c r="AQ298">
        <v>0</v>
      </c>
      <c r="AR298">
        <v>0</v>
      </c>
      <c r="AS298" t="s">
        <v>3</v>
      </c>
      <c r="AT298">
        <v>79.03</v>
      </c>
      <c r="AU298" t="s">
        <v>3</v>
      </c>
      <c r="AV298">
        <v>0</v>
      </c>
      <c r="AW298">
        <v>2</v>
      </c>
      <c r="AX298">
        <v>60097332</v>
      </c>
      <c r="AY298">
        <v>1</v>
      </c>
      <c r="AZ298">
        <v>0</v>
      </c>
      <c r="BA298">
        <v>298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X298">
        <f>ROUND(Y298*Source!I54,9)</f>
        <v>283.3581135</v>
      </c>
      <c r="CY298">
        <f>AA298</f>
        <v>9.56</v>
      </c>
      <c r="CZ298">
        <f>AE298</f>
        <v>1</v>
      </c>
      <c r="DA298">
        <f>AI298</f>
        <v>9.56</v>
      </c>
      <c r="DB298">
        <f>ROUND(ROUND(AT298*CZ298,2),2)</f>
        <v>79.03</v>
      </c>
      <c r="DC298">
        <f>ROUND(ROUND(AT298*AG298,2),2)</f>
        <v>0</v>
      </c>
      <c r="DD298" t="s">
        <v>3</v>
      </c>
      <c r="DE298" t="s">
        <v>3</v>
      </c>
      <c r="DF298">
        <f>ROUND(ROUND(AE298*AI298,2)*CX298,2)</f>
        <v>2708.9</v>
      </c>
      <c r="DG298">
        <f>ROUND(ROUND(AF298,2)*CX298,2)</f>
        <v>0</v>
      </c>
      <c r="DH298">
        <f>ROUND(ROUND(AG298,2)*CX298,2)</f>
        <v>0</v>
      </c>
      <c r="DI298">
        <f t="shared" si="204"/>
        <v>0</v>
      </c>
      <c r="DJ298">
        <f>DF298</f>
        <v>2708.9</v>
      </c>
      <c r="DK298">
        <v>0</v>
      </c>
      <c r="DL298" t="s">
        <v>3</v>
      </c>
      <c r="DM298">
        <v>0</v>
      </c>
      <c r="DN298" t="s">
        <v>3</v>
      </c>
      <c r="DO298">
        <v>0</v>
      </c>
    </row>
    <row r="299" spans="1:119" x14ac:dyDescent="0.2">
      <c r="A299">
        <f>ROW(Source!A56)</f>
        <v>56</v>
      </c>
      <c r="B299">
        <v>60075934</v>
      </c>
      <c r="C299">
        <v>60097360</v>
      </c>
      <c r="D299">
        <v>48164233</v>
      </c>
      <c r="E299">
        <v>1</v>
      </c>
      <c r="F299">
        <v>1</v>
      </c>
      <c r="G299">
        <v>1</v>
      </c>
      <c r="H299">
        <v>1</v>
      </c>
      <c r="I299" t="s">
        <v>812</v>
      </c>
      <c r="J299" t="s">
        <v>3</v>
      </c>
      <c r="K299" t="s">
        <v>813</v>
      </c>
      <c r="L299">
        <v>1191</v>
      </c>
      <c r="N299">
        <v>1013</v>
      </c>
      <c r="O299" t="s">
        <v>738</v>
      </c>
      <c r="P299" t="s">
        <v>738</v>
      </c>
      <c r="Q299">
        <v>1</v>
      </c>
      <c r="W299">
        <v>0</v>
      </c>
      <c r="X299">
        <v>-1853062777</v>
      </c>
      <c r="Y299">
        <f t="shared" ref="Y299:Y305" si="205">((AT299*1.15)*1.15)</f>
        <v>633.47749999999985</v>
      </c>
      <c r="AA299">
        <v>0</v>
      </c>
      <c r="AB299">
        <v>0</v>
      </c>
      <c r="AC299">
        <v>0</v>
      </c>
      <c r="AD299">
        <v>420.57</v>
      </c>
      <c r="AE299">
        <v>0</v>
      </c>
      <c r="AF299">
        <v>0</v>
      </c>
      <c r="AG299">
        <v>0</v>
      </c>
      <c r="AH299">
        <v>8.59</v>
      </c>
      <c r="AI299">
        <v>1</v>
      </c>
      <c r="AJ299">
        <v>1</v>
      </c>
      <c r="AK299">
        <v>1</v>
      </c>
      <c r="AL299">
        <v>48.96</v>
      </c>
      <c r="AM299">
        <v>4</v>
      </c>
      <c r="AN299">
        <v>0</v>
      </c>
      <c r="AO299">
        <v>1</v>
      </c>
      <c r="AP299">
        <v>1</v>
      </c>
      <c r="AQ299">
        <v>0</v>
      </c>
      <c r="AR299">
        <v>0</v>
      </c>
      <c r="AS299" t="s">
        <v>3</v>
      </c>
      <c r="AT299">
        <v>479</v>
      </c>
      <c r="AU299" t="s">
        <v>93</v>
      </c>
      <c r="AV299">
        <v>1</v>
      </c>
      <c r="AW299">
        <v>2</v>
      </c>
      <c r="AX299">
        <v>60097455</v>
      </c>
      <c r="AY299">
        <v>1</v>
      </c>
      <c r="AZ299">
        <v>0</v>
      </c>
      <c r="BA299">
        <v>299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X299">
        <f>ROUND(Y299*Source!I56,9)</f>
        <v>147.23284054999999</v>
      </c>
      <c r="CY299">
        <f>AD299</f>
        <v>420.57</v>
      </c>
      <c r="CZ299">
        <f>AH299</f>
        <v>8.59</v>
      </c>
      <c r="DA299">
        <f>AL299</f>
        <v>48.96</v>
      </c>
      <c r="DB299">
        <f t="shared" ref="DB299:DB305" si="206">ROUND(((ROUND(AT299*CZ299,2)*1.15)*1.15),2)</f>
        <v>5441.57</v>
      </c>
      <c r="DC299">
        <f t="shared" ref="DC299:DC305" si="207">ROUND(((ROUND(AT299*AG299,2)*1.15)*1.15),2)</f>
        <v>0</v>
      </c>
      <c r="DD299" t="s">
        <v>3</v>
      </c>
      <c r="DE299" t="s">
        <v>3</v>
      </c>
      <c r="DF299">
        <f t="shared" ref="DF299:DF305" si="208">ROUND(ROUND(AE299,2)*CX299,2)</f>
        <v>0</v>
      </c>
      <c r="DG299">
        <f>ROUND(ROUND(AF299,2)*CX299,2)</f>
        <v>0</v>
      </c>
      <c r="DH299">
        <f>ROUND(ROUND(AG299,2)*CX299,2)</f>
        <v>0</v>
      </c>
      <c r="DI299">
        <f>ROUND(ROUND(AH299*AL299,2)*CX299,2)</f>
        <v>61921.72</v>
      </c>
      <c r="DJ299">
        <f>DI299</f>
        <v>61921.72</v>
      </c>
      <c r="DK299">
        <v>0</v>
      </c>
      <c r="DL299" t="s">
        <v>3</v>
      </c>
      <c r="DM299">
        <v>0</v>
      </c>
      <c r="DN299" t="s">
        <v>3</v>
      </c>
      <c r="DO299">
        <v>0</v>
      </c>
    </row>
    <row r="300" spans="1:119" x14ac:dyDescent="0.2">
      <c r="A300">
        <f>ROW(Source!A56)</f>
        <v>56</v>
      </c>
      <c r="B300">
        <v>60075934</v>
      </c>
      <c r="C300">
        <v>60097360</v>
      </c>
      <c r="D300">
        <v>48164207</v>
      </c>
      <c r="E300">
        <v>1</v>
      </c>
      <c r="F300">
        <v>1</v>
      </c>
      <c r="G300">
        <v>1</v>
      </c>
      <c r="H300">
        <v>1</v>
      </c>
      <c r="I300" t="s">
        <v>740</v>
      </c>
      <c r="J300" t="s">
        <v>3</v>
      </c>
      <c r="K300" t="s">
        <v>741</v>
      </c>
      <c r="L300">
        <v>1191</v>
      </c>
      <c r="N300">
        <v>1013</v>
      </c>
      <c r="O300" t="s">
        <v>738</v>
      </c>
      <c r="P300" t="s">
        <v>738</v>
      </c>
      <c r="Q300">
        <v>1</v>
      </c>
      <c r="W300">
        <v>0</v>
      </c>
      <c r="X300">
        <v>-383101862</v>
      </c>
      <c r="Y300">
        <f t="shared" si="205"/>
        <v>63.585799999999992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1</v>
      </c>
      <c r="AJ300">
        <v>1</v>
      </c>
      <c r="AK300">
        <v>48.96</v>
      </c>
      <c r="AL300">
        <v>1</v>
      </c>
      <c r="AM300">
        <v>4</v>
      </c>
      <c r="AN300">
        <v>0</v>
      </c>
      <c r="AO300">
        <v>1</v>
      </c>
      <c r="AP300">
        <v>1</v>
      </c>
      <c r="AQ300">
        <v>0</v>
      </c>
      <c r="AR300">
        <v>0</v>
      </c>
      <c r="AS300" t="s">
        <v>3</v>
      </c>
      <c r="AT300">
        <v>48.08</v>
      </c>
      <c r="AU300" t="s">
        <v>93</v>
      </c>
      <c r="AV300">
        <v>2</v>
      </c>
      <c r="AW300">
        <v>2</v>
      </c>
      <c r="AX300">
        <v>60097456</v>
      </c>
      <c r="AY300">
        <v>1</v>
      </c>
      <c r="AZ300">
        <v>0</v>
      </c>
      <c r="BA300">
        <v>300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X300">
        <f>ROUND(Y300*Source!I56,9)</f>
        <v>14.778611636000001</v>
      </c>
      <c r="CY300">
        <f>AD300</f>
        <v>0</v>
      </c>
      <c r="CZ300">
        <f>AH300</f>
        <v>0</v>
      </c>
      <c r="DA300">
        <f>AL300</f>
        <v>1</v>
      </c>
      <c r="DB300">
        <f t="shared" si="206"/>
        <v>0</v>
      </c>
      <c r="DC300">
        <f t="shared" si="207"/>
        <v>0</v>
      </c>
      <c r="DD300" t="s">
        <v>3</v>
      </c>
      <c r="DE300" t="s">
        <v>3</v>
      </c>
      <c r="DF300">
        <f t="shared" si="208"/>
        <v>0</v>
      </c>
      <c r="DG300">
        <f>ROUND(ROUND(AF300,2)*CX300,2)</f>
        <v>0</v>
      </c>
      <c r="DH300">
        <f t="shared" ref="DH300:DH305" si="209">ROUND(ROUND(AG300*AK300,2)*CX300,2)</f>
        <v>0</v>
      </c>
      <c r="DI300">
        <f t="shared" ref="DI300:DI314" si="210">ROUND(ROUND(AH300,2)*CX300,2)</f>
        <v>0</v>
      </c>
      <c r="DJ300">
        <f>DI300</f>
        <v>0</v>
      </c>
      <c r="DK300">
        <v>0</v>
      </c>
      <c r="DL300" t="s">
        <v>3</v>
      </c>
      <c r="DM300">
        <v>0</v>
      </c>
      <c r="DN300" t="s">
        <v>3</v>
      </c>
      <c r="DO300">
        <v>0</v>
      </c>
    </row>
    <row r="301" spans="1:119" x14ac:dyDescent="0.2">
      <c r="A301">
        <f>ROW(Source!A56)</f>
        <v>56</v>
      </c>
      <c r="B301">
        <v>60075934</v>
      </c>
      <c r="C301">
        <v>60097360</v>
      </c>
      <c r="D301">
        <v>48244557</v>
      </c>
      <c r="E301">
        <v>1</v>
      </c>
      <c r="F301">
        <v>1</v>
      </c>
      <c r="G301">
        <v>1</v>
      </c>
      <c r="H301">
        <v>2</v>
      </c>
      <c r="I301" t="s">
        <v>746</v>
      </c>
      <c r="J301" t="s">
        <v>747</v>
      </c>
      <c r="K301" t="s">
        <v>748</v>
      </c>
      <c r="L301">
        <v>1368</v>
      </c>
      <c r="N301">
        <v>1011</v>
      </c>
      <c r="O301" t="s">
        <v>745</v>
      </c>
      <c r="P301" t="s">
        <v>745</v>
      </c>
      <c r="Q301">
        <v>1</v>
      </c>
      <c r="W301">
        <v>0</v>
      </c>
      <c r="X301">
        <v>903590057</v>
      </c>
      <c r="Y301">
        <f t="shared" si="205"/>
        <v>49.011849999999995</v>
      </c>
      <c r="AA301">
        <v>0</v>
      </c>
      <c r="AB301">
        <v>1603.59</v>
      </c>
      <c r="AC301">
        <v>579.69000000000005</v>
      </c>
      <c r="AD301">
        <v>0</v>
      </c>
      <c r="AE301">
        <v>0</v>
      </c>
      <c r="AF301">
        <v>112.77</v>
      </c>
      <c r="AG301">
        <v>11.84</v>
      </c>
      <c r="AH301">
        <v>0</v>
      </c>
      <c r="AI301">
        <v>1</v>
      </c>
      <c r="AJ301">
        <v>14.22</v>
      </c>
      <c r="AK301">
        <v>48.96</v>
      </c>
      <c r="AL301">
        <v>1</v>
      </c>
      <c r="AM301">
        <v>4</v>
      </c>
      <c r="AN301">
        <v>0</v>
      </c>
      <c r="AO301">
        <v>1</v>
      </c>
      <c r="AP301">
        <v>1</v>
      </c>
      <c r="AQ301">
        <v>0</v>
      </c>
      <c r="AR301">
        <v>0</v>
      </c>
      <c r="AS301" t="s">
        <v>3</v>
      </c>
      <c r="AT301">
        <v>37.06</v>
      </c>
      <c r="AU301" t="s">
        <v>93</v>
      </c>
      <c r="AV301">
        <v>0</v>
      </c>
      <c r="AW301">
        <v>2</v>
      </c>
      <c r="AX301">
        <v>60097457</v>
      </c>
      <c r="AY301">
        <v>1</v>
      </c>
      <c r="AZ301">
        <v>0</v>
      </c>
      <c r="BA301">
        <v>301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X301">
        <f>ROUND(Y301*Source!I56,9)</f>
        <v>11.391334176999999</v>
      </c>
      <c r="CY301">
        <f>AB301</f>
        <v>1603.59</v>
      </c>
      <c r="CZ301">
        <f>AF301</f>
        <v>112.77</v>
      </c>
      <c r="DA301">
        <f>AJ301</f>
        <v>14.22</v>
      </c>
      <c r="DB301">
        <f t="shared" si="206"/>
        <v>5527.07</v>
      </c>
      <c r="DC301">
        <f t="shared" si="207"/>
        <v>580.29999999999995</v>
      </c>
      <c r="DD301" t="s">
        <v>3</v>
      </c>
      <c r="DE301" t="s">
        <v>3</v>
      </c>
      <c r="DF301">
        <f t="shared" si="208"/>
        <v>0</v>
      </c>
      <c r="DG301">
        <f>ROUND(ROUND(AF301*AJ301,2)*CX301,2)</f>
        <v>18267.03</v>
      </c>
      <c r="DH301">
        <f t="shared" si="209"/>
        <v>6603.44</v>
      </c>
      <c r="DI301">
        <f t="shared" si="210"/>
        <v>0</v>
      </c>
      <c r="DJ301">
        <f>DG301</f>
        <v>18267.03</v>
      </c>
      <c r="DK301">
        <v>0</v>
      </c>
      <c r="DL301" t="s">
        <v>3</v>
      </c>
      <c r="DM301">
        <v>0</v>
      </c>
      <c r="DN301" t="s">
        <v>3</v>
      </c>
      <c r="DO301">
        <v>0</v>
      </c>
    </row>
    <row r="302" spans="1:119" x14ac:dyDescent="0.2">
      <c r="A302">
        <f>ROW(Source!A56)</f>
        <v>56</v>
      </c>
      <c r="B302">
        <v>60075934</v>
      </c>
      <c r="C302">
        <v>60097360</v>
      </c>
      <c r="D302">
        <v>48245294</v>
      </c>
      <c r="E302">
        <v>1</v>
      </c>
      <c r="F302">
        <v>1</v>
      </c>
      <c r="G302">
        <v>1</v>
      </c>
      <c r="H302">
        <v>2</v>
      </c>
      <c r="I302" t="s">
        <v>814</v>
      </c>
      <c r="J302" t="s">
        <v>815</v>
      </c>
      <c r="K302" t="s">
        <v>816</v>
      </c>
      <c r="L302">
        <v>1368</v>
      </c>
      <c r="N302">
        <v>1011</v>
      </c>
      <c r="O302" t="s">
        <v>745</v>
      </c>
      <c r="P302" t="s">
        <v>745</v>
      </c>
      <c r="Q302">
        <v>1</v>
      </c>
      <c r="W302">
        <v>0</v>
      </c>
      <c r="X302">
        <v>1511014073</v>
      </c>
      <c r="Y302">
        <f t="shared" si="205"/>
        <v>12.272799999999998</v>
      </c>
      <c r="AA302">
        <v>0</v>
      </c>
      <c r="AB302">
        <v>4244.3900000000003</v>
      </c>
      <c r="AC302">
        <v>495.96</v>
      </c>
      <c r="AD302">
        <v>0</v>
      </c>
      <c r="AE302">
        <v>0</v>
      </c>
      <c r="AF302">
        <v>298.48</v>
      </c>
      <c r="AG302">
        <v>10.130000000000001</v>
      </c>
      <c r="AH302">
        <v>0</v>
      </c>
      <c r="AI302">
        <v>1</v>
      </c>
      <c r="AJ302">
        <v>14.22</v>
      </c>
      <c r="AK302">
        <v>48.96</v>
      </c>
      <c r="AL302">
        <v>1</v>
      </c>
      <c r="AM302">
        <v>4</v>
      </c>
      <c r="AN302">
        <v>0</v>
      </c>
      <c r="AO302">
        <v>1</v>
      </c>
      <c r="AP302">
        <v>1</v>
      </c>
      <c r="AQ302">
        <v>0</v>
      </c>
      <c r="AR302">
        <v>0</v>
      </c>
      <c r="AS302" t="s">
        <v>3</v>
      </c>
      <c r="AT302">
        <v>9.2799999999999994</v>
      </c>
      <c r="AU302" t="s">
        <v>93</v>
      </c>
      <c r="AV302">
        <v>0</v>
      </c>
      <c r="AW302">
        <v>2</v>
      </c>
      <c r="AX302">
        <v>60097458</v>
      </c>
      <c r="AY302">
        <v>1</v>
      </c>
      <c r="AZ302">
        <v>0</v>
      </c>
      <c r="BA302">
        <v>302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X302">
        <f>ROUND(Y302*Source!I56,9)</f>
        <v>2.8524441760000001</v>
      </c>
      <c r="CY302">
        <f>AB302</f>
        <v>4244.3900000000003</v>
      </c>
      <c r="CZ302">
        <f>AF302</f>
        <v>298.48</v>
      </c>
      <c r="DA302">
        <f>AJ302</f>
        <v>14.22</v>
      </c>
      <c r="DB302">
        <f t="shared" si="206"/>
        <v>3663.18</v>
      </c>
      <c r="DC302">
        <f t="shared" si="207"/>
        <v>124.33</v>
      </c>
      <c r="DD302" t="s">
        <v>3</v>
      </c>
      <c r="DE302" t="s">
        <v>3</v>
      </c>
      <c r="DF302">
        <f t="shared" si="208"/>
        <v>0</v>
      </c>
      <c r="DG302">
        <f>ROUND(ROUND(AF302*AJ302,2)*CX302,2)</f>
        <v>12106.89</v>
      </c>
      <c r="DH302">
        <f t="shared" si="209"/>
        <v>1414.7</v>
      </c>
      <c r="DI302">
        <f t="shared" si="210"/>
        <v>0</v>
      </c>
      <c r="DJ302">
        <f>DG302</f>
        <v>12106.89</v>
      </c>
      <c r="DK302">
        <v>0</v>
      </c>
      <c r="DL302" t="s">
        <v>3</v>
      </c>
      <c r="DM302">
        <v>0</v>
      </c>
      <c r="DN302" t="s">
        <v>3</v>
      </c>
      <c r="DO302">
        <v>0</v>
      </c>
    </row>
    <row r="303" spans="1:119" x14ac:dyDescent="0.2">
      <c r="A303">
        <f>ROW(Source!A56)</f>
        <v>56</v>
      </c>
      <c r="B303">
        <v>60075934</v>
      </c>
      <c r="C303">
        <v>60097360</v>
      </c>
      <c r="D303">
        <v>48245568</v>
      </c>
      <c r="E303">
        <v>1</v>
      </c>
      <c r="F303">
        <v>1</v>
      </c>
      <c r="G303">
        <v>1</v>
      </c>
      <c r="H303">
        <v>2</v>
      </c>
      <c r="I303" t="s">
        <v>817</v>
      </c>
      <c r="J303" t="s">
        <v>818</v>
      </c>
      <c r="K303" t="s">
        <v>819</v>
      </c>
      <c r="L303">
        <v>1368</v>
      </c>
      <c r="N303">
        <v>1011</v>
      </c>
      <c r="O303" t="s">
        <v>745</v>
      </c>
      <c r="P303" t="s">
        <v>745</v>
      </c>
      <c r="Q303">
        <v>1</v>
      </c>
      <c r="W303">
        <v>0</v>
      </c>
      <c r="X303">
        <v>-2019686133</v>
      </c>
      <c r="Y303">
        <f t="shared" si="205"/>
        <v>2.3011499999999998</v>
      </c>
      <c r="AA303">
        <v>0</v>
      </c>
      <c r="AB303">
        <v>1818.17</v>
      </c>
      <c r="AC303">
        <v>579.69000000000005</v>
      </c>
      <c r="AD303">
        <v>0</v>
      </c>
      <c r="AE303">
        <v>0</v>
      </c>
      <c r="AF303">
        <v>127.86</v>
      </c>
      <c r="AG303">
        <v>11.84</v>
      </c>
      <c r="AH303">
        <v>0</v>
      </c>
      <c r="AI303">
        <v>1</v>
      </c>
      <c r="AJ303">
        <v>14.22</v>
      </c>
      <c r="AK303">
        <v>48.96</v>
      </c>
      <c r="AL303">
        <v>1</v>
      </c>
      <c r="AM303">
        <v>4</v>
      </c>
      <c r="AN303">
        <v>0</v>
      </c>
      <c r="AO303">
        <v>1</v>
      </c>
      <c r="AP303">
        <v>1</v>
      </c>
      <c r="AQ303">
        <v>0</v>
      </c>
      <c r="AR303">
        <v>0</v>
      </c>
      <c r="AS303" t="s">
        <v>3</v>
      </c>
      <c r="AT303">
        <v>1.74</v>
      </c>
      <c r="AU303" t="s">
        <v>93</v>
      </c>
      <c r="AV303">
        <v>0</v>
      </c>
      <c r="AW303">
        <v>2</v>
      </c>
      <c r="AX303">
        <v>60097459</v>
      </c>
      <c r="AY303">
        <v>1</v>
      </c>
      <c r="AZ303">
        <v>0</v>
      </c>
      <c r="BA303">
        <v>303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X303">
        <f>ROUND(Y303*Source!I56,9)</f>
        <v>0.53483328299999999</v>
      </c>
      <c r="CY303">
        <f>AB303</f>
        <v>1818.17</v>
      </c>
      <c r="CZ303">
        <f>AF303</f>
        <v>127.86</v>
      </c>
      <c r="DA303">
        <f>AJ303</f>
        <v>14.22</v>
      </c>
      <c r="DB303">
        <f t="shared" si="206"/>
        <v>294.23</v>
      </c>
      <c r="DC303">
        <f t="shared" si="207"/>
        <v>27.24</v>
      </c>
      <c r="DD303" t="s">
        <v>3</v>
      </c>
      <c r="DE303" t="s">
        <v>3</v>
      </c>
      <c r="DF303">
        <f t="shared" si="208"/>
        <v>0</v>
      </c>
      <c r="DG303">
        <f>ROUND(ROUND(AF303*AJ303,2)*CX303,2)</f>
        <v>972.42</v>
      </c>
      <c r="DH303">
        <f t="shared" si="209"/>
        <v>310.04000000000002</v>
      </c>
      <c r="DI303">
        <f t="shared" si="210"/>
        <v>0</v>
      </c>
      <c r="DJ303">
        <f>DG303</f>
        <v>972.42</v>
      </c>
      <c r="DK303">
        <v>0</v>
      </c>
      <c r="DL303" t="s">
        <v>3</v>
      </c>
      <c r="DM303">
        <v>0</v>
      </c>
      <c r="DN303" t="s">
        <v>3</v>
      </c>
      <c r="DO303">
        <v>0</v>
      </c>
    </row>
    <row r="304" spans="1:119" x14ac:dyDescent="0.2">
      <c r="A304">
        <f>ROW(Source!A56)</f>
        <v>56</v>
      </c>
      <c r="B304">
        <v>60075934</v>
      </c>
      <c r="C304">
        <v>60097360</v>
      </c>
      <c r="D304">
        <v>48245576</v>
      </c>
      <c r="E304">
        <v>1</v>
      </c>
      <c r="F304">
        <v>1</v>
      </c>
      <c r="G304">
        <v>1</v>
      </c>
      <c r="H304">
        <v>2</v>
      </c>
      <c r="I304" t="s">
        <v>820</v>
      </c>
      <c r="J304" t="s">
        <v>821</v>
      </c>
      <c r="K304" t="s">
        <v>822</v>
      </c>
      <c r="L304">
        <v>1368</v>
      </c>
      <c r="N304">
        <v>1011</v>
      </c>
      <c r="O304" t="s">
        <v>745</v>
      </c>
      <c r="P304" t="s">
        <v>745</v>
      </c>
      <c r="Q304">
        <v>1</v>
      </c>
      <c r="W304">
        <v>0</v>
      </c>
      <c r="X304">
        <v>1232549298</v>
      </c>
      <c r="Y304">
        <f t="shared" si="205"/>
        <v>2.3011499999999998</v>
      </c>
      <c r="AA304">
        <v>0</v>
      </c>
      <c r="AB304">
        <v>170.64</v>
      </c>
      <c r="AC304">
        <v>0</v>
      </c>
      <c r="AD304">
        <v>0</v>
      </c>
      <c r="AE304">
        <v>0</v>
      </c>
      <c r="AF304">
        <v>12</v>
      </c>
      <c r="AG304">
        <v>0</v>
      </c>
      <c r="AH304">
        <v>0</v>
      </c>
      <c r="AI304">
        <v>1</v>
      </c>
      <c r="AJ304">
        <v>14.22</v>
      </c>
      <c r="AK304">
        <v>48.96</v>
      </c>
      <c r="AL304">
        <v>1</v>
      </c>
      <c r="AM304">
        <v>4</v>
      </c>
      <c r="AN304">
        <v>0</v>
      </c>
      <c r="AO304">
        <v>1</v>
      </c>
      <c r="AP304">
        <v>1</v>
      </c>
      <c r="AQ304">
        <v>0</v>
      </c>
      <c r="AR304">
        <v>0</v>
      </c>
      <c r="AS304" t="s">
        <v>3</v>
      </c>
      <c r="AT304">
        <v>1.74</v>
      </c>
      <c r="AU304" t="s">
        <v>93</v>
      </c>
      <c r="AV304">
        <v>0</v>
      </c>
      <c r="AW304">
        <v>2</v>
      </c>
      <c r="AX304">
        <v>60097460</v>
      </c>
      <c r="AY304">
        <v>1</v>
      </c>
      <c r="AZ304">
        <v>0</v>
      </c>
      <c r="BA304">
        <v>304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X304">
        <f>ROUND(Y304*Source!I56,9)</f>
        <v>0.53483328299999999</v>
      </c>
      <c r="CY304">
        <f>AB304</f>
        <v>170.64</v>
      </c>
      <c r="CZ304">
        <f>AF304</f>
        <v>12</v>
      </c>
      <c r="DA304">
        <f>AJ304</f>
        <v>14.22</v>
      </c>
      <c r="DB304">
        <f t="shared" si="206"/>
        <v>27.61</v>
      </c>
      <c r="DC304">
        <f t="shared" si="207"/>
        <v>0</v>
      </c>
      <c r="DD304" t="s">
        <v>3</v>
      </c>
      <c r="DE304" t="s">
        <v>3</v>
      </c>
      <c r="DF304">
        <f t="shared" si="208"/>
        <v>0</v>
      </c>
      <c r="DG304">
        <f>ROUND(ROUND(AF304*AJ304,2)*CX304,2)</f>
        <v>91.26</v>
      </c>
      <c r="DH304">
        <f t="shared" si="209"/>
        <v>0</v>
      </c>
      <c r="DI304">
        <f t="shared" si="210"/>
        <v>0</v>
      </c>
      <c r="DJ304">
        <f>DG304</f>
        <v>91.26</v>
      </c>
      <c r="DK304">
        <v>0</v>
      </c>
      <c r="DL304" t="s">
        <v>3</v>
      </c>
      <c r="DM304">
        <v>0</v>
      </c>
      <c r="DN304" t="s">
        <v>3</v>
      </c>
      <c r="DO304">
        <v>0</v>
      </c>
    </row>
    <row r="305" spans="1:119" x14ac:dyDescent="0.2">
      <c r="A305">
        <f>ROW(Source!A56)</f>
        <v>56</v>
      </c>
      <c r="B305">
        <v>60075934</v>
      </c>
      <c r="C305">
        <v>60097360</v>
      </c>
      <c r="D305">
        <v>48245786</v>
      </c>
      <c r="E305">
        <v>1</v>
      </c>
      <c r="F305">
        <v>1</v>
      </c>
      <c r="G305">
        <v>1</v>
      </c>
      <c r="H305">
        <v>2</v>
      </c>
      <c r="I305" t="s">
        <v>823</v>
      </c>
      <c r="J305" t="s">
        <v>824</v>
      </c>
      <c r="K305" t="s">
        <v>825</v>
      </c>
      <c r="L305">
        <v>1368</v>
      </c>
      <c r="N305">
        <v>1011</v>
      </c>
      <c r="O305" t="s">
        <v>745</v>
      </c>
      <c r="P305" t="s">
        <v>745</v>
      </c>
      <c r="Q305">
        <v>1</v>
      </c>
      <c r="W305">
        <v>0</v>
      </c>
      <c r="X305">
        <v>-1277097320</v>
      </c>
      <c r="Y305">
        <f t="shared" si="205"/>
        <v>243.61772499999998</v>
      </c>
      <c r="AA305">
        <v>0</v>
      </c>
      <c r="AB305">
        <v>123.43</v>
      </c>
      <c r="AC305">
        <v>0</v>
      </c>
      <c r="AD305">
        <v>0</v>
      </c>
      <c r="AE305">
        <v>0</v>
      </c>
      <c r="AF305">
        <v>8.68</v>
      </c>
      <c r="AG305">
        <v>0</v>
      </c>
      <c r="AH305">
        <v>0</v>
      </c>
      <c r="AI305">
        <v>1</v>
      </c>
      <c r="AJ305">
        <v>14.22</v>
      </c>
      <c r="AK305">
        <v>48.96</v>
      </c>
      <c r="AL305">
        <v>1</v>
      </c>
      <c r="AM305">
        <v>4</v>
      </c>
      <c r="AN305">
        <v>0</v>
      </c>
      <c r="AO305">
        <v>1</v>
      </c>
      <c r="AP305">
        <v>1</v>
      </c>
      <c r="AQ305">
        <v>0</v>
      </c>
      <c r="AR305">
        <v>0</v>
      </c>
      <c r="AS305" t="s">
        <v>3</v>
      </c>
      <c r="AT305">
        <v>184.21</v>
      </c>
      <c r="AU305" t="s">
        <v>93</v>
      </c>
      <c r="AV305">
        <v>0</v>
      </c>
      <c r="AW305">
        <v>2</v>
      </c>
      <c r="AX305">
        <v>60097461</v>
      </c>
      <c r="AY305">
        <v>1</v>
      </c>
      <c r="AZ305">
        <v>0</v>
      </c>
      <c r="BA305">
        <v>305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X305">
        <f>ROUND(Y305*Source!I56,9)</f>
        <v>56.621631645000001</v>
      </c>
      <c r="CY305">
        <f>AB305</f>
        <v>123.43</v>
      </c>
      <c r="CZ305">
        <f>AF305</f>
        <v>8.68</v>
      </c>
      <c r="DA305">
        <f>AJ305</f>
        <v>14.22</v>
      </c>
      <c r="DB305">
        <f t="shared" si="206"/>
        <v>2114.6</v>
      </c>
      <c r="DC305">
        <f t="shared" si="207"/>
        <v>0</v>
      </c>
      <c r="DD305" t="s">
        <v>3</v>
      </c>
      <c r="DE305" t="s">
        <v>3</v>
      </c>
      <c r="DF305">
        <f t="shared" si="208"/>
        <v>0</v>
      </c>
      <c r="DG305">
        <f>ROUND(ROUND(AF305*AJ305,2)*CX305,2)</f>
        <v>6988.81</v>
      </c>
      <c r="DH305">
        <f t="shared" si="209"/>
        <v>0</v>
      </c>
      <c r="DI305">
        <f t="shared" si="210"/>
        <v>0</v>
      </c>
      <c r="DJ305">
        <f>DG305</f>
        <v>6988.81</v>
      </c>
      <c r="DK305">
        <v>0</v>
      </c>
      <c r="DL305" t="s">
        <v>3</v>
      </c>
      <c r="DM305">
        <v>0</v>
      </c>
      <c r="DN305" t="s">
        <v>3</v>
      </c>
      <c r="DO305">
        <v>0</v>
      </c>
    </row>
    <row r="306" spans="1:119" x14ac:dyDescent="0.2">
      <c r="A306">
        <f>ROW(Source!A56)</f>
        <v>56</v>
      </c>
      <c r="B306">
        <v>60075934</v>
      </c>
      <c r="C306">
        <v>60097360</v>
      </c>
      <c r="D306">
        <v>48168478</v>
      </c>
      <c r="E306">
        <v>1</v>
      </c>
      <c r="F306">
        <v>1</v>
      </c>
      <c r="G306">
        <v>1</v>
      </c>
      <c r="H306">
        <v>3</v>
      </c>
      <c r="I306" t="s">
        <v>891</v>
      </c>
      <c r="J306" t="s">
        <v>892</v>
      </c>
      <c r="K306" t="s">
        <v>893</v>
      </c>
      <c r="L306">
        <v>1348</v>
      </c>
      <c r="N306">
        <v>1009</v>
      </c>
      <c r="O306" t="s">
        <v>15</v>
      </c>
      <c r="P306" t="s">
        <v>15</v>
      </c>
      <c r="Q306">
        <v>1000</v>
      </c>
      <c r="W306">
        <v>0</v>
      </c>
      <c r="X306">
        <v>-170004378</v>
      </c>
      <c r="Y306">
        <f t="shared" ref="Y306:Y314" si="211">AT306</f>
        <v>3.6999999999999998E-2</v>
      </c>
      <c r="AA306">
        <v>8497.31</v>
      </c>
      <c r="AB306">
        <v>0</v>
      </c>
      <c r="AC306">
        <v>0</v>
      </c>
      <c r="AD306">
        <v>0</v>
      </c>
      <c r="AE306">
        <v>888.84</v>
      </c>
      <c r="AF306">
        <v>0</v>
      </c>
      <c r="AG306">
        <v>0</v>
      </c>
      <c r="AH306">
        <v>0</v>
      </c>
      <c r="AI306">
        <v>9.56</v>
      </c>
      <c r="AJ306">
        <v>1</v>
      </c>
      <c r="AK306">
        <v>1</v>
      </c>
      <c r="AL306">
        <v>1</v>
      </c>
      <c r="AM306">
        <v>4</v>
      </c>
      <c r="AN306">
        <v>0</v>
      </c>
      <c r="AO306">
        <v>1</v>
      </c>
      <c r="AP306">
        <v>1</v>
      </c>
      <c r="AQ306">
        <v>0</v>
      </c>
      <c r="AR306">
        <v>0</v>
      </c>
      <c r="AS306" t="s">
        <v>3</v>
      </c>
      <c r="AT306">
        <v>3.6999999999999998E-2</v>
      </c>
      <c r="AU306" t="s">
        <v>3</v>
      </c>
      <c r="AV306">
        <v>0</v>
      </c>
      <c r="AW306">
        <v>2</v>
      </c>
      <c r="AX306">
        <v>60097462</v>
      </c>
      <c r="AY306">
        <v>1</v>
      </c>
      <c r="AZ306">
        <v>0</v>
      </c>
      <c r="BA306">
        <v>306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X306">
        <f>ROUND(Y306*Source!I56,9)</f>
        <v>8.5995399999999993E-3</v>
      </c>
      <c r="CY306">
        <f t="shared" ref="CY306:CY314" si="212">AA306</f>
        <v>8497.31</v>
      </c>
      <c r="CZ306">
        <f t="shared" ref="CZ306:CZ314" si="213">AE306</f>
        <v>888.84</v>
      </c>
      <c r="DA306">
        <f t="shared" ref="DA306:DA314" si="214">AI306</f>
        <v>9.56</v>
      </c>
      <c r="DB306">
        <f t="shared" ref="DB306:DB314" si="215">ROUND(ROUND(AT306*CZ306,2),2)</f>
        <v>32.89</v>
      </c>
      <c r="DC306">
        <f t="shared" ref="DC306:DC314" si="216">ROUND(ROUND(AT306*AG306,2),2)</f>
        <v>0</v>
      </c>
      <c r="DD306" t="s">
        <v>3</v>
      </c>
      <c r="DE306" t="s">
        <v>3</v>
      </c>
      <c r="DF306">
        <f t="shared" ref="DF306:DF314" si="217">ROUND(ROUND(AE306*AI306,2)*CX306,2)</f>
        <v>73.069999999999993</v>
      </c>
      <c r="DG306">
        <f t="shared" ref="DG306:DG314" si="218">ROUND(ROUND(AF306,2)*CX306,2)</f>
        <v>0</v>
      </c>
      <c r="DH306">
        <f t="shared" ref="DH306:DH315" si="219">ROUND(ROUND(AG306,2)*CX306,2)</f>
        <v>0</v>
      </c>
      <c r="DI306">
        <f t="shared" si="210"/>
        <v>0</v>
      </c>
      <c r="DJ306">
        <f t="shared" ref="DJ306:DJ314" si="220">DF306</f>
        <v>73.069999999999993</v>
      </c>
      <c r="DK306">
        <v>0</v>
      </c>
      <c r="DL306" t="s">
        <v>3</v>
      </c>
      <c r="DM306">
        <v>0</v>
      </c>
      <c r="DN306" t="s">
        <v>3</v>
      </c>
      <c r="DO306">
        <v>0</v>
      </c>
    </row>
    <row r="307" spans="1:119" x14ac:dyDescent="0.2">
      <c r="A307">
        <f>ROW(Source!A56)</f>
        <v>56</v>
      </c>
      <c r="B307">
        <v>60075934</v>
      </c>
      <c r="C307">
        <v>60097360</v>
      </c>
      <c r="D307">
        <v>48168484</v>
      </c>
      <c r="E307">
        <v>1</v>
      </c>
      <c r="F307">
        <v>1</v>
      </c>
      <c r="G307">
        <v>1</v>
      </c>
      <c r="H307">
        <v>3</v>
      </c>
      <c r="I307" t="s">
        <v>223</v>
      </c>
      <c r="J307" t="s">
        <v>226</v>
      </c>
      <c r="K307" t="s">
        <v>761</v>
      </c>
      <c r="L307">
        <v>1339</v>
      </c>
      <c r="N307">
        <v>1007</v>
      </c>
      <c r="O307" t="s">
        <v>91</v>
      </c>
      <c r="P307" t="s">
        <v>91</v>
      </c>
      <c r="Q307">
        <v>1</v>
      </c>
      <c r="W307">
        <v>0</v>
      </c>
      <c r="X307">
        <v>1597319531</v>
      </c>
      <c r="Y307">
        <f t="shared" si="211"/>
        <v>71</v>
      </c>
      <c r="AA307">
        <v>84.03</v>
      </c>
      <c r="AB307">
        <v>0</v>
      </c>
      <c r="AC307">
        <v>0</v>
      </c>
      <c r="AD307">
        <v>0</v>
      </c>
      <c r="AE307">
        <v>8.7899999999999991</v>
      </c>
      <c r="AF307">
        <v>0</v>
      </c>
      <c r="AG307">
        <v>0</v>
      </c>
      <c r="AH307">
        <v>0</v>
      </c>
      <c r="AI307">
        <v>9.56</v>
      </c>
      <c r="AJ307">
        <v>1</v>
      </c>
      <c r="AK307">
        <v>1</v>
      </c>
      <c r="AL307">
        <v>1</v>
      </c>
      <c r="AM307">
        <v>4</v>
      </c>
      <c r="AN307">
        <v>0</v>
      </c>
      <c r="AO307">
        <v>1</v>
      </c>
      <c r="AP307">
        <v>1</v>
      </c>
      <c r="AQ307">
        <v>0</v>
      </c>
      <c r="AR307">
        <v>0</v>
      </c>
      <c r="AS307" t="s">
        <v>3</v>
      </c>
      <c r="AT307">
        <v>71</v>
      </c>
      <c r="AU307" t="s">
        <v>3</v>
      </c>
      <c r="AV307">
        <v>0</v>
      </c>
      <c r="AW307">
        <v>2</v>
      </c>
      <c r="AX307">
        <v>60097463</v>
      </c>
      <c r="AY307">
        <v>1</v>
      </c>
      <c r="AZ307">
        <v>0</v>
      </c>
      <c r="BA307">
        <v>307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X307">
        <f>ROUND(Y307*Source!I56,9)</f>
        <v>16.501819999999999</v>
      </c>
      <c r="CY307">
        <f t="shared" si="212"/>
        <v>84.03</v>
      </c>
      <c r="CZ307">
        <f t="shared" si="213"/>
        <v>8.7899999999999991</v>
      </c>
      <c r="DA307">
        <f t="shared" si="214"/>
        <v>9.56</v>
      </c>
      <c r="DB307">
        <f t="shared" si="215"/>
        <v>624.09</v>
      </c>
      <c r="DC307">
        <f t="shared" si="216"/>
        <v>0</v>
      </c>
      <c r="DD307" t="s">
        <v>3</v>
      </c>
      <c r="DE307" t="s">
        <v>3</v>
      </c>
      <c r="DF307">
        <f t="shared" si="217"/>
        <v>1386.65</v>
      </c>
      <c r="DG307">
        <f t="shared" si="218"/>
        <v>0</v>
      </c>
      <c r="DH307">
        <f t="shared" si="219"/>
        <v>0</v>
      </c>
      <c r="DI307">
        <f t="shared" si="210"/>
        <v>0</v>
      </c>
      <c r="DJ307">
        <f t="shared" si="220"/>
        <v>1386.65</v>
      </c>
      <c r="DK307">
        <v>0</v>
      </c>
      <c r="DL307" t="s">
        <v>3</v>
      </c>
      <c r="DM307">
        <v>0</v>
      </c>
      <c r="DN307" t="s">
        <v>3</v>
      </c>
      <c r="DO307">
        <v>0</v>
      </c>
    </row>
    <row r="308" spans="1:119" x14ac:dyDescent="0.2">
      <c r="A308">
        <f>ROW(Source!A56)</f>
        <v>56</v>
      </c>
      <c r="B308">
        <v>60075934</v>
      </c>
      <c r="C308">
        <v>60097360</v>
      </c>
      <c r="D308">
        <v>48168491</v>
      </c>
      <c r="E308">
        <v>1</v>
      </c>
      <c r="F308">
        <v>1</v>
      </c>
      <c r="G308">
        <v>1</v>
      </c>
      <c r="H308">
        <v>3</v>
      </c>
      <c r="I308" t="s">
        <v>229</v>
      </c>
      <c r="J308" t="s">
        <v>231</v>
      </c>
      <c r="K308" t="s">
        <v>762</v>
      </c>
      <c r="L308">
        <v>1346</v>
      </c>
      <c r="N308">
        <v>1009</v>
      </c>
      <c r="O308" t="s">
        <v>225</v>
      </c>
      <c r="P308" t="s">
        <v>225</v>
      </c>
      <c r="Q308">
        <v>1</v>
      </c>
      <c r="W308">
        <v>0</v>
      </c>
      <c r="X308">
        <v>-1411127917</v>
      </c>
      <c r="Y308">
        <f t="shared" si="211"/>
        <v>16</v>
      </c>
      <c r="AA308">
        <v>42.73</v>
      </c>
      <c r="AB308">
        <v>0</v>
      </c>
      <c r="AC308">
        <v>0</v>
      </c>
      <c r="AD308">
        <v>0</v>
      </c>
      <c r="AE308">
        <v>4.47</v>
      </c>
      <c r="AF308">
        <v>0</v>
      </c>
      <c r="AG308">
        <v>0</v>
      </c>
      <c r="AH308">
        <v>0</v>
      </c>
      <c r="AI308">
        <v>9.56</v>
      </c>
      <c r="AJ308">
        <v>1</v>
      </c>
      <c r="AK308">
        <v>1</v>
      </c>
      <c r="AL308">
        <v>1</v>
      </c>
      <c r="AM308">
        <v>4</v>
      </c>
      <c r="AN308">
        <v>0</v>
      </c>
      <c r="AO308">
        <v>1</v>
      </c>
      <c r="AP308">
        <v>1</v>
      </c>
      <c r="AQ308">
        <v>0</v>
      </c>
      <c r="AR308">
        <v>0</v>
      </c>
      <c r="AS308" t="s">
        <v>3</v>
      </c>
      <c r="AT308">
        <v>16</v>
      </c>
      <c r="AU308" t="s">
        <v>3</v>
      </c>
      <c r="AV308">
        <v>0</v>
      </c>
      <c r="AW308">
        <v>2</v>
      </c>
      <c r="AX308">
        <v>60097464</v>
      </c>
      <c r="AY308">
        <v>1</v>
      </c>
      <c r="AZ308">
        <v>0</v>
      </c>
      <c r="BA308">
        <v>308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X308">
        <f>ROUND(Y308*Source!I56,9)</f>
        <v>3.7187199999999998</v>
      </c>
      <c r="CY308">
        <f t="shared" si="212"/>
        <v>42.73</v>
      </c>
      <c r="CZ308">
        <f t="shared" si="213"/>
        <v>4.47</v>
      </c>
      <c r="DA308">
        <f t="shared" si="214"/>
        <v>9.56</v>
      </c>
      <c r="DB308">
        <f t="shared" si="215"/>
        <v>71.52</v>
      </c>
      <c r="DC308">
        <f t="shared" si="216"/>
        <v>0</v>
      </c>
      <c r="DD308" t="s">
        <v>3</v>
      </c>
      <c r="DE308" t="s">
        <v>3</v>
      </c>
      <c r="DF308">
        <f t="shared" si="217"/>
        <v>158.9</v>
      </c>
      <c r="DG308">
        <f t="shared" si="218"/>
        <v>0</v>
      </c>
      <c r="DH308">
        <f t="shared" si="219"/>
        <v>0</v>
      </c>
      <c r="DI308">
        <f t="shared" si="210"/>
        <v>0</v>
      </c>
      <c r="DJ308">
        <f t="shared" si="220"/>
        <v>158.9</v>
      </c>
      <c r="DK308">
        <v>0</v>
      </c>
      <c r="DL308" t="s">
        <v>3</v>
      </c>
      <c r="DM308">
        <v>0</v>
      </c>
      <c r="DN308" t="s">
        <v>3</v>
      </c>
      <c r="DO308">
        <v>0</v>
      </c>
    </row>
    <row r="309" spans="1:119" x14ac:dyDescent="0.2">
      <c r="A309">
        <f>ROW(Source!A56)</f>
        <v>56</v>
      </c>
      <c r="B309">
        <v>60075934</v>
      </c>
      <c r="C309">
        <v>60097360</v>
      </c>
      <c r="D309">
        <v>48170066</v>
      </c>
      <c r="E309">
        <v>1</v>
      </c>
      <c r="F309">
        <v>1</v>
      </c>
      <c r="G309">
        <v>1</v>
      </c>
      <c r="H309">
        <v>3</v>
      </c>
      <c r="I309" t="s">
        <v>826</v>
      </c>
      <c r="J309" t="s">
        <v>827</v>
      </c>
      <c r="K309" t="s">
        <v>828</v>
      </c>
      <c r="L309">
        <v>1339</v>
      </c>
      <c r="N309">
        <v>1007</v>
      </c>
      <c r="O309" t="s">
        <v>91</v>
      </c>
      <c r="P309" t="s">
        <v>91</v>
      </c>
      <c r="Q309">
        <v>1</v>
      </c>
      <c r="W309">
        <v>0</v>
      </c>
      <c r="X309">
        <v>1490861376</v>
      </c>
      <c r="Y309">
        <f t="shared" si="211"/>
        <v>31</v>
      </c>
      <c r="AA309">
        <v>30.11</v>
      </c>
      <c r="AB309">
        <v>0</v>
      </c>
      <c r="AC309">
        <v>0</v>
      </c>
      <c r="AD309">
        <v>0</v>
      </c>
      <c r="AE309">
        <v>3.15</v>
      </c>
      <c r="AF309">
        <v>0</v>
      </c>
      <c r="AG309">
        <v>0</v>
      </c>
      <c r="AH309">
        <v>0</v>
      </c>
      <c r="AI309">
        <v>9.56</v>
      </c>
      <c r="AJ309">
        <v>1</v>
      </c>
      <c r="AK309">
        <v>1</v>
      </c>
      <c r="AL309">
        <v>1</v>
      </c>
      <c r="AM309">
        <v>4</v>
      </c>
      <c r="AN309">
        <v>0</v>
      </c>
      <c r="AO309">
        <v>1</v>
      </c>
      <c r="AP309">
        <v>1</v>
      </c>
      <c r="AQ309">
        <v>0</v>
      </c>
      <c r="AR309">
        <v>0</v>
      </c>
      <c r="AS309" t="s">
        <v>3</v>
      </c>
      <c r="AT309">
        <v>31</v>
      </c>
      <c r="AU309" t="s">
        <v>3</v>
      </c>
      <c r="AV309">
        <v>0</v>
      </c>
      <c r="AW309">
        <v>2</v>
      </c>
      <c r="AX309">
        <v>60097465</v>
      </c>
      <c r="AY309">
        <v>1</v>
      </c>
      <c r="AZ309">
        <v>0</v>
      </c>
      <c r="BA309">
        <v>309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X309">
        <f>ROUND(Y309*Source!I56,9)</f>
        <v>7.2050200000000002</v>
      </c>
      <c r="CY309">
        <f t="shared" si="212"/>
        <v>30.11</v>
      </c>
      <c r="CZ309">
        <f t="shared" si="213"/>
        <v>3.15</v>
      </c>
      <c r="DA309">
        <f t="shared" si="214"/>
        <v>9.56</v>
      </c>
      <c r="DB309">
        <f t="shared" si="215"/>
        <v>97.65</v>
      </c>
      <c r="DC309">
        <f t="shared" si="216"/>
        <v>0</v>
      </c>
      <c r="DD309" t="s">
        <v>3</v>
      </c>
      <c r="DE309" t="s">
        <v>3</v>
      </c>
      <c r="DF309">
        <f t="shared" si="217"/>
        <v>216.94</v>
      </c>
      <c r="DG309">
        <f t="shared" si="218"/>
        <v>0</v>
      </c>
      <c r="DH309">
        <f t="shared" si="219"/>
        <v>0</v>
      </c>
      <c r="DI309">
        <f t="shared" si="210"/>
        <v>0</v>
      </c>
      <c r="DJ309">
        <f t="shared" si="220"/>
        <v>216.94</v>
      </c>
      <c r="DK309">
        <v>0</v>
      </c>
      <c r="DL309" t="s">
        <v>3</v>
      </c>
      <c r="DM309">
        <v>0</v>
      </c>
      <c r="DN309" t="s">
        <v>3</v>
      </c>
      <c r="DO309">
        <v>0</v>
      </c>
    </row>
    <row r="310" spans="1:119" x14ac:dyDescent="0.2">
      <c r="A310">
        <f>ROW(Source!A56)</f>
        <v>56</v>
      </c>
      <c r="B310">
        <v>60075934</v>
      </c>
      <c r="C310">
        <v>60097360</v>
      </c>
      <c r="D310">
        <v>48171451</v>
      </c>
      <c r="E310">
        <v>1</v>
      </c>
      <c r="F310">
        <v>1</v>
      </c>
      <c r="G310">
        <v>1</v>
      </c>
      <c r="H310">
        <v>3</v>
      </c>
      <c r="I310" t="s">
        <v>894</v>
      </c>
      <c r="J310" t="s">
        <v>895</v>
      </c>
      <c r="K310" t="s">
        <v>896</v>
      </c>
      <c r="L310">
        <v>1348</v>
      </c>
      <c r="N310">
        <v>1009</v>
      </c>
      <c r="O310" t="s">
        <v>15</v>
      </c>
      <c r="P310" t="s">
        <v>15</v>
      </c>
      <c r="Q310">
        <v>1000</v>
      </c>
      <c r="W310">
        <v>0</v>
      </c>
      <c r="X310">
        <v>-1341816797</v>
      </c>
      <c r="Y310">
        <f t="shared" si="211"/>
        <v>0.05</v>
      </c>
      <c r="AA310">
        <v>122859</v>
      </c>
      <c r="AB310">
        <v>0</v>
      </c>
      <c r="AC310">
        <v>0</v>
      </c>
      <c r="AD310">
        <v>0</v>
      </c>
      <c r="AE310">
        <v>12851.36</v>
      </c>
      <c r="AF310">
        <v>0</v>
      </c>
      <c r="AG310">
        <v>0</v>
      </c>
      <c r="AH310">
        <v>0</v>
      </c>
      <c r="AI310">
        <v>9.56</v>
      </c>
      <c r="AJ310">
        <v>1</v>
      </c>
      <c r="AK310">
        <v>1</v>
      </c>
      <c r="AL310">
        <v>1</v>
      </c>
      <c r="AM310">
        <v>4</v>
      </c>
      <c r="AN310">
        <v>0</v>
      </c>
      <c r="AO310">
        <v>1</v>
      </c>
      <c r="AP310">
        <v>1</v>
      </c>
      <c r="AQ310">
        <v>0</v>
      </c>
      <c r="AR310">
        <v>0</v>
      </c>
      <c r="AS310" t="s">
        <v>3</v>
      </c>
      <c r="AT310">
        <v>0.05</v>
      </c>
      <c r="AU310" t="s">
        <v>3</v>
      </c>
      <c r="AV310">
        <v>0</v>
      </c>
      <c r="AW310">
        <v>2</v>
      </c>
      <c r="AX310">
        <v>60097466</v>
      </c>
      <c r="AY310">
        <v>1</v>
      </c>
      <c r="AZ310">
        <v>0</v>
      </c>
      <c r="BA310">
        <v>310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X310">
        <f>ROUND(Y310*Source!I56,9)</f>
        <v>1.1620999999999999E-2</v>
      </c>
      <c r="CY310">
        <f t="shared" si="212"/>
        <v>122859</v>
      </c>
      <c r="CZ310">
        <f t="shared" si="213"/>
        <v>12851.36</v>
      </c>
      <c r="DA310">
        <f t="shared" si="214"/>
        <v>9.56</v>
      </c>
      <c r="DB310">
        <f t="shared" si="215"/>
        <v>642.57000000000005</v>
      </c>
      <c r="DC310">
        <f t="shared" si="216"/>
        <v>0</v>
      </c>
      <c r="DD310" t="s">
        <v>3</v>
      </c>
      <c r="DE310" t="s">
        <v>3</v>
      </c>
      <c r="DF310">
        <f t="shared" si="217"/>
        <v>1427.74</v>
      </c>
      <c r="DG310">
        <f t="shared" si="218"/>
        <v>0</v>
      </c>
      <c r="DH310">
        <f t="shared" si="219"/>
        <v>0</v>
      </c>
      <c r="DI310">
        <f t="shared" si="210"/>
        <v>0</v>
      </c>
      <c r="DJ310">
        <f t="shared" si="220"/>
        <v>1427.74</v>
      </c>
      <c r="DK310">
        <v>0</v>
      </c>
      <c r="DL310" t="s">
        <v>3</v>
      </c>
      <c r="DM310">
        <v>0</v>
      </c>
      <c r="DN310" t="s">
        <v>3</v>
      </c>
      <c r="DO310">
        <v>0</v>
      </c>
    </row>
    <row r="311" spans="1:119" x14ac:dyDescent="0.2">
      <c r="A311">
        <f>ROW(Source!A56)</f>
        <v>56</v>
      </c>
      <c r="B311">
        <v>60075934</v>
      </c>
      <c r="C311">
        <v>60097360</v>
      </c>
      <c r="D311">
        <v>48171468</v>
      </c>
      <c r="E311">
        <v>1</v>
      </c>
      <c r="F311">
        <v>1</v>
      </c>
      <c r="G311">
        <v>1</v>
      </c>
      <c r="H311">
        <v>3</v>
      </c>
      <c r="I311" t="s">
        <v>897</v>
      </c>
      <c r="J311" t="s">
        <v>898</v>
      </c>
      <c r="K311" t="s">
        <v>899</v>
      </c>
      <c r="L311">
        <v>1348</v>
      </c>
      <c r="N311">
        <v>1009</v>
      </c>
      <c r="O311" t="s">
        <v>15</v>
      </c>
      <c r="P311" t="s">
        <v>15</v>
      </c>
      <c r="Q311">
        <v>1000</v>
      </c>
      <c r="W311">
        <v>0</v>
      </c>
      <c r="X311">
        <v>1888566897</v>
      </c>
      <c r="Y311">
        <f t="shared" si="211"/>
        <v>2.1000000000000001E-2</v>
      </c>
      <c r="AA311">
        <v>154913.39000000001</v>
      </c>
      <c r="AB311">
        <v>0</v>
      </c>
      <c r="AC311">
        <v>0</v>
      </c>
      <c r="AD311">
        <v>0</v>
      </c>
      <c r="AE311">
        <v>16204.33</v>
      </c>
      <c r="AF311">
        <v>0</v>
      </c>
      <c r="AG311">
        <v>0</v>
      </c>
      <c r="AH311">
        <v>0</v>
      </c>
      <c r="AI311">
        <v>9.56</v>
      </c>
      <c r="AJ311">
        <v>1</v>
      </c>
      <c r="AK311">
        <v>1</v>
      </c>
      <c r="AL311">
        <v>1</v>
      </c>
      <c r="AM311">
        <v>4</v>
      </c>
      <c r="AN311">
        <v>0</v>
      </c>
      <c r="AO311">
        <v>1</v>
      </c>
      <c r="AP311">
        <v>1</v>
      </c>
      <c r="AQ311">
        <v>0</v>
      </c>
      <c r="AR311">
        <v>0</v>
      </c>
      <c r="AS311" t="s">
        <v>3</v>
      </c>
      <c r="AT311">
        <v>2.1000000000000001E-2</v>
      </c>
      <c r="AU311" t="s">
        <v>3</v>
      </c>
      <c r="AV311">
        <v>0</v>
      </c>
      <c r="AW311">
        <v>2</v>
      </c>
      <c r="AX311">
        <v>60097467</v>
      </c>
      <c r="AY311">
        <v>1</v>
      </c>
      <c r="AZ311">
        <v>0</v>
      </c>
      <c r="BA311">
        <v>311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X311">
        <f>ROUND(Y311*Source!I56,9)</f>
        <v>4.8808200000000001E-3</v>
      </c>
      <c r="CY311">
        <f t="shared" si="212"/>
        <v>154913.39000000001</v>
      </c>
      <c r="CZ311">
        <f t="shared" si="213"/>
        <v>16204.33</v>
      </c>
      <c r="DA311">
        <f t="shared" si="214"/>
        <v>9.56</v>
      </c>
      <c r="DB311">
        <f t="shared" si="215"/>
        <v>340.29</v>
      </c>
      <c r="DC311">
        <f t="shared" si="216"/>
        <v>0</v>
      </c>
      <c r="DD311" t="s">
        <v>3</v>
      </c>
      <c r="DE311" t="s">
        <v>3</v>
      </c>
      <c r="DF311">
        <f t="shared" si="217"/>
        <v>756.1</v>
      </c>
      <c r="DG311">
        <f t="shared" si="218"/>
        <v>0</v>
      </c>
      <c r="DH311">
        <f t="shared" si="219"/>
        <v>0</v>
      </c>
      <c r="DI311">
        <f t="shared" si="210"/>
        <v>0</v>
      </c>
      <c r="DJ311">
        <f t="shared" si="220"/>
        <v>756.1</v>
      </c>
      <c r="DK311">
        <v>0</v>
      </c>
      <c r="DL311" t="s">
        <v>3</v>
      </c>
      <c r="DM311">
        <v>0</v>
      </c>
      <c r="DN311" t="s">
        <v>3</v>
      </c>
      <c r="DO311">
        <v>0</v>
      </c>
    </row>
    <row r="312" spans="1:119" x14ac:dyDescent="0.2">
      <c r="A312">
        <f>ROW(Source!A56)</f>
        <v>56</v>
      </c>
      <c r="B312">
        <v>60075934</v>
      </c>
      <c r="C312">
        <v>60097360</v>
      </c>
      <c r="D312">
        <v>48171516</v>
      </c>
      <c r="E312">
        <v>1</v>
      </c>
      <c r="F312">
        <v>1</v>
      </c>
      <c r="G312">
        <v>1</v>
      </c>
      <c r="H312">
        <v>3</v>
      </c>
      <c r="I312" t="s">
        <v>829</v>
      </c>
      <c r="J312" t="s">
        <v>830</v>
      </c>
      <c r="K312" t="s">
        <v>831</v>
      </c>
      <c r="L312">
        <v>1348</v>
      </c>
      <c r="N312">
        <v>1009</v>
      </c>
      <c r="O312" t="s">
        <v>15</v>
      </c>
      <c r="P312" t="s">
        <v>15</v>
      </c>
      <c r="Q312">
        <v>1000</v>
      </c>
      <c r="W312">
        <v>0</v>
      </c>
      <c r="X312">
        <v>-1570597375</v>
      </c>
      <c r="Y312">
        <f t="shared" si="211"/>
        <v>0.13900000000000001</v>
      </c>
      <c r="AA312">
        <v>126624.59</v>
      </c>
      <c r="AB312">
        <v>0</v>
      </c>
      <c r="AC312">
        <v>0</v>
      </c>
      <c r="AD312">
        <v>0</v>
      </c>
      <c r="AE312">
        <v>13245.25</v>
      </c>
      <c r="AF312">
        <v>0</v>
      </c>
      <c r="AG312">
        <v>0</v>
      </c>
      <c r="AH312">
        <v>0</v>
      </c>
      <c r="AI312">
        <v>9.56</v>
      </c>
      <c r="AJ312">
        <v>1</v>
      </c>
      <c r="AK312">
        <v>1</v>
      </c>
      <c r="AL312">
        <v>1</v>
      </c>
      <c r="AM312">
        <v>4</v>
      </c>
      <c r="AN312">
        <v>0</v>
      </c>
      <c r="AO312">
        <v>1</v>
      </c>
      <c r="AP312">
        <v>1</v>
      </c>
      <c r="AQ312">
        <v>0</v>
      </c>
      <c r="AR312">
        <v>0</v>
      </c>
      <c r="AS312" t="s">
        <v>3</v>
      </c>
      <c r="AT312">
        <v>0.13900000000000001</v>
      </c>
      <c r="AU312" t="s">
        <v>3</v>
      </c>
      <c r="AV312">
        <v>0</v>
      </c>
      <c r="AW312">
        <v>2</v>
      </c>
      <c r="AX312">
        <v>60097468</v>
      </c>
      <c r="AY312">
        <v>1</v>
      </c>
      <c r="AZ312">
        <v>0</v>
      </c>
      <c r="BA312">
        <v>312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X312">
        <f>ROUND(Y312*Source!I56,9)</f>
        <v>3.2306380000000003E-2</v>
      </c>
      <c r="CY312">
        <f t="shared" si="212"/>
        <v>126624.59</v>
      </c>
      <c r="CZ312">
        <f t="shared" si="213"/>
        <v>13245.25</v>
      </c>
      <c r="DA312">
        <f t="shared" si="214"/>
        <v>9.56</v>
      </c>
      <c r="DB312">
        <f t="shared" si="215"/>
        <v>1841.09</v>
      </c>
      <c r="DC312">
        <f t="shared" si="216"/>
        <v>0</v>
      </c>
      <c r="DD312" t="s">
        <v>3</v>
      </c>
      <c r="DE312" t="s">
        <v>3</v>
      </c>
      <c r="DF312">
        <f t="shared" si="217"/>
        <v>4090.78</v>
      </c>
      <c r="DG312">
        <f t="shared" si="218"/>
        <v>0</v>
      </c>
      <c r="DH312">
        <f t="shared" si="219"/>
        <v>0</v>
      </c>
      <c r="DI312">
        <f t="shared" si="210"/>
        <v>0</v>
      </c>
      <c r="DJ312">
        <f t="shared" si="220"/>
        <v>4090.78</v>
      </c>
      <c r="DK312">
        <v>0</v>
      </c>
      <c r="DL312" t="s">
        <v>3</v>
      </c>
      <c r="DM312">
        <v>0</v>
      </c>
      <c r="DN312" t="s">
        <v>3</v>
      </c>
      <c r="DO312">
        <v>0</v>
      </c>
    </row>
    <row r="313" spans="1:119" x14ac:dyDescent="0.2">
      <c r="A313">
        <f>ROW(Source!A56)</f>
        <v>56</v>
      </c>
      <c r="B313">
        <v>60075934</v>
      </c>
      <c r="C313">
        <v>60097360</v>
      </c>
      <c r="D313">
        <v>48164600</v>
      </c>
      <c r="E313">
        <v>21</v>
      </c>
      <c r="F313">
        <v>1</v>
      </c>
      <c r="G313">
        <v>1</v>
      </c>
      <c r="H313">
        <v>3</v>
      </c>
      <c r="I313" t="s">
        <v>832</v>
      </c>
      <c r="J313" t="s">
        <v>3</v>
      </c>
      <c r="K313" t="s">
        <v>833</v>
      </c>
      <c r="L313">
        <v>1346</v>
      </c>
      <c r="N313">
        <v>1009</v>
      </c>
      <c r="O313" t="s">
        <v>225</v>
      </c>
      <c r="P313" t="s">
        <v>225</v>
      </c>
      <c r="Q313">
        <v>1</v>
      </c>
      <c r="W313">
        <v>0</v>
      </c>
      <c r="X313">
        <v>-1306236574</v>
      </c>
      <c r="Y313">
        <f t="shared" si="211"/>
        <v>11100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9.56</v>
      </c>
      <c r="AJ313">
        <v>1</v>
      </c>
      <c r="AK313">
        <v>1</v>
      </c>
      <c r="AL313">
        <v>1</v>
      </c>
      <c r="AM313">
        <v>4</v>
      </c>
      <c r="AN313">
        <v>0</v>
      </c>
      <c r="AO313">
        <v>0</v>
      </c>
      <c r="AP313">
        <v>1</v>
      </c>
      <c r="AQ313">
        <v>0</v>
      </c>
      <c r="AR313">
        <v>0</v>
      </c>
      <c r="AS313" t="s">
        <v>3</v>
      </c>
      <c r="AT313">
        <v>11100</v>
      </c>
      <c r="AU313" t="s">
        <v>3</v>
      </c>
      <c r="AV313">
        <v>0</v>
      </c>
      <c r="AW313">
        <v>2</v>
      </c>
      <c r="AX313">
        <v>60097469</v>
      </c>
      <c r="AY313">
        <v>1</v>
      </c>
      <c r="AZ313">
        <v>0</v>
      </c>
      <c r="BA313">
        <v>313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X313">
        <f>ROUND(Y313*Source!I56,9)</f>
        <v>2579.8620000000001</v>
      </c>
      <c r="CY313">
        <f t="shared" si="212"/>
        <v>0</v>
      </c>
      <c r="CZ313">
        <f t="shared" si="213"/>
        <v>0</v>
      </c>
      <c r="DA313">
        <f t="shared" si="214"/>
        <v>9.56</v>
      </c>
      <c r="DB313">
        <f t="shared" si="215"/>
        <v>0</v>
      </c>
      <c r="DC313">
        <f t="shared" si="216"/>
        <v>0</v>
      </c>
      <c r="DD313" t="s">
        <v>3</v>
      </c>
      <c r="DE313" t="s">
        <v>3</v>
      </c>
      <c r="DF313">
        <f t="shared" si="217"/>
        <v>0</v>
      </c>
      <c r="DG313">
        <f t="shared" si="218"/>
        <v>0</v>
      </c>
      <c r="DH313">
        <f t="shared" si="219"/>
        <v>0</v>
      </c>
      <c r="DI313">
        <f t="shared" si="210"/>
        <v>0</v>
      </c>
      <c r="DJ313">
        <f t="shared" si="220"/>
        <v>0</v>
      </c>
      <c r="DK313">
        <v>0</v>
      </c>
      <c r="DL313" t="s">
        <v>3</v>
      </c>
      <c r="DM313">
        <v>0</v>
      </c>
      <c r="DN313" t="s">
        <v>3</v>
      </c>
      <c r="DO313">
        <v>0</v>
      </c>
    </row>
    <row r="314" spans="1:119" x14ac:dyDescent="0.2">
      <c r="A314">
        <f>ROW(Source!A56)</f>
        <v>56</v>
      </c>
      <c r="B314">
        <v>60075934</v>
      </c>
      <c r="C314">
        <v>60097360</v>
      </c>
      <c r="D314">
        <v>48164599</v>
      </c>
      <c r="E314">
        <v>21</v>
      </c>
      <c r="F314">
        <v>1</v>
      </c>
      <c r="G314">
        <v>1</v>
      </c>
      <c r="H314">
        <v>3</v>
      </c>
      <c r="I314" t="s">
        <v>834</v>
      </c>
      <c r="J314" t="s">
        <v>3</v>
      </c>
      <c r="K314" t="s">
        <v>835</v>
      </c>
      <c r="L314">
        <v>1374</v>
      </c>
      <c r="N314">
        <v>1013</v>
      </c>
      <c r="O314" t="s">
        <v>836</v>
      </c>
      <c r="P314" t="s">
        <v>836</v>
      </c>
      <c r="Q314">
        <v>1</v>
      </c>
      <c r="W314">
        <v>0</v>
      </c>
      <c r="X314">
        <v>-1731369543</v>
      </c>
      <c r="Y314">
        <f t="shared" si="211"/>
        <v>82.29</v>
      </c>
      <c r="AA314">
        <v>9.56</v>
      </c>
      <c r="AB314">
        <v>0</v>
      </c>
      <c r="AC314">
        <v>0</v>
      </c>
      <c r="AD314">
        <v>0</v>
      </c>
      <c r="AE314">
        <v>1</v>
      </c>
      <c r="AF314">
        <v>0</v>
      </c>
      <c r="AG314">
        <v>0</v>
      </c>
      <c r="AH314">
        <v>0</v>
      </c>
      <c r="AI314">
        <v>9.56</v>
      </c>
      <c r="AJ314">
        <v>1</v>
      </c>
      <c r="AK314">
        <v>1</v>
      </c>
      <c r="AL314">
        <v>1</v>
      </c>
      <c r="AM314">
        <v>4</v>
      </c>
      <c r="AN314">
        <v>0</v>
      </c>
      <c r="AO314">
        <v>1</v>
      </c>
      <c r="AP314">
        <v>1</v>
      </c>
      <c r="AQ314">
        <v>0</v>
      </c>
      <c r="AR314">
        <v>0</v>
      </c>
      <c r="AS314" t="s">
        <v>3</v>
      </c>
      <c r="AT314">
        <v>82.29</v>
      </c>
      <c r="AU314" t="s">
        <v>3</v>
      </c>
      <c r="AV314">
        <v>0</v>
      </c>
      <c r="AW314">
        <v>2</v>
      </c>
      <c r="AX314">
        <v>60097470</v>
      </c>
      <c r="AY314">
        <v>1</v>
      </c>
      <c r="AZ314">
        <v>0</v>
      </c>
      <c r="BA314">
        <v>314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X314">
        <f>ROUND(Y314*Source!I56,9)</f>
        <v>19.1258418</v>
      </c>
      <c r="CY314">
        <f t="shared" si="212"/>
        <v>9.56</v>
      </c>
      <c r="CZ314">
        <f t="shared" si="213"/>
        <v>1</v>
      </c>
      <c r="DA314">
        <f t="shared" si="214"/>
        <v>9.56</v>
      </c>
      <c r="DB314">
        <f t="shared" si="215"/>
        <v>82.29</v>
      </c>
      <c r="DC314">
        <f t="shared" si="216"/>
        <v>0</v>
      </c>
      <c r="DD314" t="s">
        <v>3</v>
      </c>
      <c r="DE314" t="s">
        <v>3</v>
      </c>
      <c r="DF314">
        <f t="shared" si="217"/>
        <v>182.84</v>
      </c>
      <c r="DG314">
        <f t="shared" si="218"/>
        <v>0</v>
      </c>
      <c r="DH314">
        <f t="shared" si="219"/>
        <v>0</v>
      </c>
      <c r="DI314">
        <f t="shared" si="210"/>
        <v>0</v>
      </c>
      <c r="DJ314">
        <f t="shared" si="220"/>
        <v>182.84</v>
      </c>
      <c r="DK314">
        <v>0</v>
      </c>
      <c r="DL314" t="s">
        <v>3</v>
      </c>
      <c r="DM314">
        <v>0</v>
      </c>
      <c r="DN314" t="s">
        <v>3</v>
      </c>
      <c r="DO314">
        <v>0</v>
      </c>
    </row>
    <row r="315" spans="1:119" x14ac:dyDescent="0.2">
      <c r="A315">
        <f>ROW(Source!A68)</f>
        <v>68</v>
      </c>
      <c r="B315">
        <v>60075934</v>
      </c>
      <c r="C315">
        <v>60097489</v>
      </c>
      <c r="D315">
        <v>48164249</v>
      </c>
      <c r="E315">
        <v>1</v>
      </c>
      <c r="F315">
        <v>1</v>
      </c>
      <c r="G315">
        <v>1</v>
      </c>
      <c r="H315">
        <v>1</v>
      </c>
      <c r="I315" t="s">
        <v>799</v>
      </c>
      <c r="J315" t="s">
        <v>3</v>
      </c>
      <c r="K315" t="s">
        <v>800</v>
      </c>
      <c r="L315">
        <v>1191</v>
      </c>
      <c r="N315">
        <v>1013</v>
      </c>
      <c r="O315" t="s">
        <v>738</v>
      </c>
      <c r="P315" t="s">
        <v>738</v>
      </c>
      <c r="Q315">
        <v>1</v>
      </c>
      <c r="W315">
        <v>0</v>
      </c>
      <c r="X315">
        <v>-1002643276</v>
      </c>
      <c r="Y315">
        <f>((AT315*1.15)*1.15)</f>
        <v>5.1841999999999997</v>
      </c>
      <c r="AA315">
        <v>0</v>
      </c>
      <c r="AB315">
        <v>0</v>
      </c>
      <c r="AC315">
        <v>0</v>
      </c>
      <c r="AD315">
        <v>484.7</v>
      </c>
      <c r="AE315">
        <v>0</v>
      </c>
      <c r="AF315">
        <v>0</v>
      </c>
      <c r="AG315">
        <v>0</v>
      </c>
      <c r="AH315">
        <v>9.9</v>
      </c>
      <c r="AI315">
        <v>1</v>
      </c>
      <c r="AJ315">
        <v>1</v>
      </c>
      <c r="AK315">
        <v>1</v>
      </c>
      <c r="AL315">
        <v>48.96</v>
      </c>
      <c r="AM315">
        <v>4</v>
      </c>
      <c r="AN315">
        <v>0</v>
      </c>
      <c r="AO315">
        <v>1</v>
      </c>
      <c r="AP315">
        <v>1</v>
      </c>
      <c r="AQ315">
        <v>0</v>
      </c>
      <c r="AR315">
        <v>0</v>
      </c>
      <c r="AS315" t="s">
        <v>3</v>
      </c>
      <c r="AT315">
        <v>3.92</v>
      </c>
      <c r="AU315" t="s">
        <v>93</v>
      </c>
      <c r="AV315">
        <v>1</v>
      </c>
      <c r="AW315">
        <v>2</v>
      </c>
      <c r="AX315">
        <v>60097497</v>
      </c>
      <c r="AY315">
        <v>1</v>
      </c>
      <c r="AZ315">
        <v>0</v>
      </c>
      <c r="BA315">
        <v>315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X315">
        <f>ROUND(Y315*Source!I68,9)</f>
        <v>20.736799999999999</v>
      </c>
      <c r="CY315">
        <f>AD315</f>
        <v>484.7</v>
      </c>
      <c r="CZ315">
        <f>AH315</f>
        <v>9.9</v>
      </c>
      <c r="DA315">
        <f>AL315</f>
        <v>48.96</v>
      </c>
      <c r="DB315">
        <f>ROUND((((ROUND(AT315*CZ315,2)*1.15)*1.15)*1.1),2)</f>
        <v>56.46</v>
      </c>
      <c r="DC315">
        <f>ROUND(((ROUND(AT315*AG315,2)*1.15)*1.15),2)</f>
        <v>0</v>
      </c>
      <c r="DD315" t="s">
        <v>739</v>
      </c>
      <c r="DE315" t="s">
        <v>3</v>
      </c>
      <c r="DF315">
        <f>ROUND((ROUND(AE315,2)*1.1)*CX315,2)</f>
        <v>0</v>
      </c>
      <c r="DG315">
        <f>ROUND((ROUND(AF315,2)*1.1)*CX315,2)</f>
        <v>0</v>
      </c>
      <c r="DH315">
        <f t="shared" si="219"/>
        <v>0</v>
      </c>
      <c r="DI315">
        <f>ROUND((ROUND(AH315*AL315,2)*1.1)*CX315,2)</f>
        <v>11056.24</v>
      </c>
      <c r="DJ315">
        <f>DI315</f>
        <v>11056.24</v>
      </c>
      <c r="DK315">
        <v>0</v>
      </c>
      <c r="DL315" t="s">
        <v>3</v>
      </c>
      <c r="DM315">
        <v>0</v>
      </c>
      <c r="DN315" t="s">
        <v>3</v>
      </c>
      <c r="DO315">
        <v>0</v>
      </c>
    </row>
    <row r="316" spans="1:119" x14ac:dyDescent="0.2">
      <c r="A316">
        <f>ROW(Source!A68)</f>
        <v>68</v>
      </c>
      <c r="B316">
        <v>60075934</v>
      </c>
      <c r="C316">
        <v>60097489</v>
      </c>
      <c r="D316">
        <v>48164207</v>
      </c>
      <c r="E316">
        <v>1</v>
      </c>
      <c r="F316">
        <v>1</v>
      </c>
      <c r="G316">
        <v>1</v>
      </c>
      <c r="H316">
        <v>1</v>
      </c>
      <c r="I316" t="s">
        <v>740</v>
      </c>
      <c r="J316" t="s">
        <v>3</v>
      </c>
      <c r="K316" t="s">
        <v>741</v>
      </c>
      <c r="L316">
        <v>1191</v>
      </c>
      <c r="N316">
        <v>1013</v>
      </c>
      <c r="O316" t="s">
        <v>738</v>
      </c>
      <c r="P316" t="s">
        <v>738</v>
      </c>
      <c r="Q316">
        <v>1</v>
      </c>
      <c r="W316">
        <v>0</v>
      </c>
      <c r="X316">
        <v>-383101862</v>
      </c>
      <c r="Y316">
        <f>((AT316*1.15)*1.15)</f>
        <v>6.7315249999999986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1</v>
      </c>
      <c r="AJ316">
        <v>1</v>
      </c>
      <c r="AK316">
        <v>48.96</v>
      </c>
      <c r="AL316">
        <v>1</v>
      </c>
      <c r="AM316">
        <v>4</v>
      </c>
      <c r="AN316">
        <v>0</v>
      </c>
      <c r="AO316">
        <v>1</v>
      </c>
      <c r="AP316">
        <v>1</v>
      </c>
      <c r="AQ316">
        <v>0</v>
      </c>
      <c r="AR316">
        <v>0</v>
      </c>
      <c r="AS316" t="s">
        <v>3</v>
      </c>
      <c r="AT316">
        <v>5.09</v>
      </c>
      <c r="AU316" t="s">
        <v>93</v>
      </c>
      <c r="AV316">
        <v>2</v>
      </c>
      <c r="AW316">
        <v>2</v>
      </c>
      <c r="AX316">
        <v>60097498</v>
      </c>
      <c r="AY316">
        <v>1</v>
      </c>
      <c r="AZ316">
        <v>0</v>
      </c>
      <c r="BA316">
        <v>316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X316">
        <f>ROUND(Y316*Source!I68,9)</f>
        <v>26.926100000000002</v>
      </c>
      <c r="CY316">
        <f>AD316</f>
        <v>0</v>
      </c>
      <c r="CZ316">
        <f>AH316</f>
        <v>0</v>
      </c>
      <c r="DA316">
        <f>AL316</f>
        <v>1</v>
      </c>
      <c r="DB316">
        <f>ROUND((((ROUND(AT316*CZ316,2)*1.15)*1.15)*1.1),2)</f>
        <v>0</v>
      </c>
      <c r="DC316">
        <f>ROUND(((ROUND(AT316*AG316,2)*1.15)*1.15),2)</f>
        <v>0</v>
      </c>
      <c r="DD316" t="s">
        <v>739</v>
      </c>
      <c r="DE316" t="s">
        <v>3</v>
      </c>
      <c r="DF316">
        <f>ROUND((ROUND(AE316,2)*1.1)*CX316,2)</f>
        <v>0</v>
      </c>
      <c r="DG316">
        <f>ROUND((ROUND(AF316,2)*1.1)*CX316,2)</f>
        <v>0</v>
      </c>
      <c r="DH316">
        <f>ROUND(ROUND(AG316*AK316,2)*CX316,2)</f>
        <v>0</v>
      </c>
      <c r="DI316">
        <f>ROUND((ROUND(AH316,2)*1.1)*CX316,2)</f>
        <v>0</v>
      </c>
      <c r="DJ316">
        <f>DI316</f>
        <v>0</v>
      </c>
      <c r="DK316">
        <v>0</v>
      </c>
      <c r="DL316" t="s">
        <v>3</v>
      </c>
      <c r="DM316">
        <v>0</v>
      </c>
      <c r="DN316" t="s">
        <v>3</v>
      </c>
      <c r="DO316">
        <v>0</v>
      </c>
    </row>
    <row r="317" spans="1:119" x14ac:dyDescent="0.2">
      <c r="A317">
        <f>ROW(Source!A68)</f>
        <v>68</v>
      </c>
      <c r="B317">
        <v>60075934</v>
      </c>
      <c r="C317">
        <v>60097489</v>
      </c>
      <c r="D317">
        <v>48245333</v>
      </c>
      <c r="E317">
        <v>1</v>
      </c>
      <c r="F317">
        <v>1</v>
      </c>
      <c r="G317">
        <v>1</v>
      </c>
      <c r="H317">
        <v>2</v>
      </c>
      <c r="I317" t="s">
        <v>801</v>
      </c>
      <c r="J317" t="s">
        <v>802</v>
      </c>
      <c r="K317" t="s">
        <v>803</v>
      </c>
      <c r="L317">
        <v>1368</v>
      </c>
      <c r="N317">
        <v>1011</v>
      </c>
      <c r="O317" t="s">
        <v>745</v>
      </c>
      <c r="P317" t="s">
        <v>745</v>
      </c>
      <c r="Q317">
        <v>1</v>
      </c>
      <c r="W317">
        <v>0</v>
      </c>
      <c r="X317">
        <v>783996961</v>
      </c>
      <c r="Y317">
        <f>((AT317*1.15)*1.15)</f>
        <v>3.5839749999999997</v>
      </c>
      <c r="AA317">
        <v>0</v>
      </c>
      <c r="AB317">
        <v>2229.41</v>
      </c>
      <c r="AC317">
        <v>618.36</v>
      </c>
      <c r="AD317">
        <v>0</v>
      </c>
      <c r="AE317">
        <v>0</v>
      </c>
      <c r="AF317">
        <v>156.78</v>
      </c>
      <c r="AG317">
        <v>12.63</v>
      </c>
      <c r="AH317">
        <v>0</v>
      </c>
      <c r="AI317">
        <v>1</v>
      </c>
      <c r="AJ317">
        <v>14.22</v>
      </c>
      <c r="AK317">
        <v>48.96</v>
      </c>
      <c r="AL317">
        <v>1</v>
      </c>
      <c r="AM317">
        <v>4</v>
      </c>
      <c r="AN317">
        <v>0</v>
      </c>
      <c r="AO317">
        <v>1</v>
      </c>
      <c r="AP317">
        <v>1</v>
      </c>
      <c r="AQ317">
        <v>0</v>
      </c>
      <c r="AR317">
        <v>0</v>
      </c>
      <c r="AS317" t="s">
        <v>3</v>
      </c>
      <c r="AT317">
        <v>2.71</v>
      </c>
      <c r="AU317" t="s">
        <v>93</v>
      </c>
      <c r="AV317">
        <v>0</v>
      </c>
      <c r="AW317">
        <v>2</v>
      </c>
      <c r="AX317">
        <v>60097499</v>
      </c>
      <c r="AY317">
        <v>1</v>
      </c>
      <c r="AZ317">
        <v>0</v>
      </c>
      <c r="BA317">
        <v>317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X317">
        <f>ROUND(Y317*Source!I68,9)</f>
        <v>14.335900000000001</v>
      </c>
      <c r="CY317">
        <f>AB317</f>
        <v>2229.41</v>
      </c>
      <c r="CZ317">
        <f>AF317</f>
        <v>156.78</v>
      </c>
      <c r="DA317">
        <f>AJ317</f>
        <v>14.22</v>
      </c>
      <c r="DB317">
        <f>ROUND(((ROUND(AT317*CZ317,2)*1.15)*1.15),2)</f>
        <v>561.89</v>
      </c>
      <c r="DC317">
        <f>ROUND((((ROUND(AT317*AG317,2)*1.15)*1.15)*1.1),2)</f>
        <v>49.8</v>
      </c>
      <c r="DD317" t="s">
        <v>3</v>
      </c>
      <c r="DE317" t="s">
        <v>739</v>
      </c>
      <c r="DF317">
        <f>ROUND(ROUND(AE317,2)*CX317,2)</f>
        <v>0</v>
      </c>
      <c r="DG317">
        <f>ROUND(ROUND(AF317*AJ317,2)*CX317,2)</f>
        <v>31960.6</v>
      </c>
      <c r="DH317">
        <f>ROUND((ROUND(AG317*AK317,2)*1.1)*CX317,2)</f>
        <v>9751.2199999999993</v>
      </c>
      <c r="DI317">
        <f>ROUND(ROUND(AH317,2)*CX317,2)</f>
        <v>0</v>
      </c>
      <c r="DJ317">
        <f>DG317</f>
        <v>31960.6</v>
      </c>
      <c r="DK317">
        <v>0</v>
      </c>
      <c r="DL317" t="s">
        <v>3</v>
      </c>
      <c r="DM317">
        <v>0</v>
      </c>
      <c r="DN317" t="s">
        <v>3</v>
      </c>
      <c r="DO317">
        <v>0</v>
      </c>
    </row>
    <row r="318" spans="1:119" x14ac:dyDescent="0.2">
      <c r="A318">
        <f>ROW(Source!A68)</f>
        <v>68</v>
      </c>
      <c r="B318">
        <v>60075934</v>
      </c>
      <c r="C318">
        <v>60097489</v>
      </c>
      <c r="D318">
        <v>48245551</v>
      </c>
      <c r="E318">
        <v>1</v>
      </c>
      <c r="F318">
        <v>1</v>
      </c>
      <c r="G318">
        <v>1</v>
      </c>
      <c r="H318">
        <v>2</v>
      </c>
      <c r="I318" t="s">
        <v>752</v>
      </c>
      <c r="J318" t="s">
        <v>753</v>
      </c>
      <c r="K318" t="s">
        <v>754</v>
      </c>
      <c r="L318">
        <v>1368</v>
      </c>
      <c r="N318">
        <v>1011</v>
      </c>
      <c r="O318" t="s">
        <v>745</v>
      </c>
      <c r="P318" t="s">
        <v>745</v>
      </c>
      <c r="Q318">
        <v>1</v>
      </c>
      <c r="W318">
        <v>0</v>
      </c>
      <c r="X318">
        <v>1171957361</v>
      </c>
      <c r="Y318">
        <f>((AT318*1.15)*1.15)</f>
        <v>5.2899999999999996E-2</v>
      </c>
      <c r="AA318">
        <v>0</v>
      </c>
      <c r="AB318">
        <v>1234.1500000000001</v>
      </c>
      <c r="AC318">
        <v>495.96</v>
      </c>
      <c r="AD318">
        <v>0</v>
      </c>
      <c r="AE318">
        <v>0</v>
      </c>
      <c r="AF318">
        <v>86.79</v>
      </c>
      <c r="AG318">
        <v>10.130000000000001</v>
      </c>
      <c r="AH318">
        <v>0</v>
      </c>
      <c r="AI318">
        <v>1</v>
      </c>
      <c r="AJ318">
        <v>14.22</v>
      </c>
      <c r="AK318">
        <v>48.96</v>
      </c>
      <c r="AL318">
        <v>1</v>
      </c>
      <c r="AM318">
        <v>4</v>
      </c>
      <c r="AN318">
        <v>0</v>
      </c>
      <c r="AO318">
        <v>1</v>
      </c>
      <c r="AP318">
        <v>1</v>
      </c>
      <c r="AQ318">
        <v>0</v>
      </c>
      <c r="AR318">
        <v>0</v>
      </c>
      <c r="AS318" t="s">
        <v>3</v>
      </c>
      <c r="AT318">
        <v>0.04</v>
      </c>
      <c r="AU318" t="s">
        <v>93</v>
      </c>
      <c r="AV318">
        <v>0</v>
      </c>
      <c r="AW318">
        <v>2</v>
      </c>
      <c r="AX318">
        <v>60097500</v>
      </c>
      <c r="AY318">
        <v>1</v>
      </c>
      <c r="AZ318">
        <v>0</v>
      </c>
      <c r="BA318">
        <v>318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X318">
        <f>ROUND(Y318*Source!I68,9)</f>
        <v>0.21160000000000001</v>
      </c>
      <c r="CY318">
        <f>AB318</f>
        <v>1234.1500000000001</v>
      </c>
      <c r="CZ318">
        <f>AF318</f>
        <v>86.79</v>
      </c>
      <c r="DA318">
        <f>AJ318</f>
        <v>14.22</v>
      </c>
      <c r="DB318">
        <f>ROUND(((ROUND(AT318*CZ318,2)*1.15)*1.15),2)</f>
        <v>4.59</v>
      </c>
      <c r="DC318">
        <f>ROUND((((ROUND(AT318*AG318,2)*1.15)*1.15)*1.1),2)</f>
        <v>0.6</v>
      </c>
      <c r="DD318" t="s">
        <v>3</v>
      </c>
      <c r="DE318" t="s">
        <v>739</v>
      </c>
      <c r="DF318">
        <f>ROUND(ROUND(AE318,2)*CX318,2)</f>
        <v>0</v>
      </c>
      <c r="DG318">
        <f>ROUND(ROUND(AF318*AJ318,2)*CX318,2)</f>
        <v>261.14999999999998</v>
      </c>
      <c r="DH318">
        <f>ROUND((ROUND(AG318*AK318,2)*1.1)*CX318,2)</f>
        <v>115.44</v>
      </c>
      <c r="DI318">
        <f>ROUND(ROUND(AH318,2)*CX318,2)</f>
        <v>0</v>
      </c>
      <c r="DJ318">
        <f>DG318</f>
        <v>261.14999999999998</v>
      </c>
      <c r="DK318">
        <v>0</v>
      </c>
      <c r="DL318" t="s">
        <v>3</v>
      </c>
      <c r="DM318">
        <v>0</v>
      </c>
      <c r="DN318" t="s">
        <v>3</v>
      </c>
      <c r="DO318">
        <v>0</v>
      </c>
    </row>
    <row r="319" spans="1:119" x14ac:dyDescent="0.2">
      <c r="A319">
        <f>ROW(Source!A68)</f>
        <v>68</v>
      </c>
      <c r="B319">
        <v>60075934</v>
      </c>
      <c r="C319">
        <v>60097489</v>
      </c>
      <c r="D319">
        <v>48245707</v>
      </c>
      <c r="E319">
        <v>1</v>
      </c>
      <c r="F319">
        <v>1</v>
      </c>
      <c r="G319">
        <v>1</v>
      </c>
      <c r="H319">
        <v>2</v>
      </c>
      <c r="I319" t="s">
        <v>804</v>
      </c>
      <c r="J319" t="s">
        <v>805</v>
      </c>
      <c r="K319" t="s">
        <v>806</v>
      </c>
      <c r="L319">
        <v>1368</v>
      </c>
      <c r="N319">
        <v>1011</v>
      </c>
      <c r="O319" t="s">
        <v>745</v>
      </c>
      <c r="P319" t="s">
        <v>745</v>
      </c>
      <c r="Q319">
        <v>1</v>
      </c>
      <c r="W319">
        <v>0</v>
      </c>
      <c r="X319">
        <v>-2053221145</v>
      </c>
      <c r="Y319">
        <f>((AT319*1.15)*1.15)</f>
        <v>3.0946499999999997</v>
      </c>
      <c r="AA319">
        <v>0</v>
      </c>
      <c r="AB319">
        <v>1935.2</v>
      </c>
      <c r="AC319">
        <v>579.69000000000005</v>
      </c>
      <c r="AD319">
        <v>0</v>
      </c>
      <c r="AE319">
        <v>0</v>
      </c>
      <c r="AF319">
        <v>136.09</v>
      </c>
      <c r="AG319">
        <v>11.84</v>
      </c>
      <c r="AH319">
        <v>0</v>
      </c>
      <c r="AI319">
        <v>1</v>
      </c>
      <c r="AJ319">
        <v>14.22</v>
      </c>
      <c r="AK319">
        <v>48.96</v>
      </c>
      <c r="AL319">
        <v>1</v>
      </c>
      <c r="AM319">
        <v>4</v>
      </c>
      <c r="AN319">
        <v>0</v>
      </c>
      <c r="AO319">
        <v>1</v>
      </c>
      <c r="AP319">
        <v>1</v>
      </c>
      <c r="AQ319">
        <v>0</v>
      </c>
      <c r="AR319">
        <v>0</v>
      </c>
      <c r="AS319" t="s">
        <v>3</v>
      </c>
      <c r="AT319">
        <v>2.34</v>
      </c>
      <c r="AU319" t="s">
        <v>93</v>
      </c>
      <c r="AV319">
        <v>0</v>
      </c>
      <c r="AW319">
        <v>2</v>
      </c>
      <c r="AX319">
        <v>60097501</v>
      </c>
      <c r="AY319">
        <v>1</v>
      </c>
      <c r="AZ319">
        <v>0</v>
      </c>
      <c r="BA319">
        <v>319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X319">
        <f>ROUND(Y319*Source!I68,9)</f>
        <v>12.3786</v>
      </c>
      <c r="CY319">
        <f>AB319</f>
        <v>1935.2</v>
      </c>
      <c r="CZ319">
        <f>AF319</f>
        <v>136.09</v>
      </c>
      <c r="DA319">
        <f>AJ319</f>
        <v>14.22</v>
      </c>
      <c r="DB319">
        <f>ROUND(((ROUND(AT319*CZ319,2)*1.15)*1.15),2)</f>
        <v>421.15</v>
      </c>
      <c r="DC319">
        <f>ROUND((((ROUND(AT319*AG319,2)*1.15)*1.15)*1.1),2)</f>
        <v>40.31</v>
      </c>
      <c r="DD319" t="s">
        <v>3</v>
      </c>
      <c r="DE319" t="s">
        <v>739</v>
      </c>
      <c r="DF319">
        <f>ROUND(ROUND(AE319,2)*CX319,2)</f>
        <v>0</v>
      </c>
      <c r="DG319">
        <f>ROUND(ROUND(AF319*AJ319,2)*CX319,2)</f>
        <v>23955.07</v>
      </c>
      <c r="DH319">
        <f>ROUND((ROUND(AG319*AK319,2)*1.1)*CX319,2)</f>
        <v>7893.33</v>
      </c>
      <c r="DI319">
        <f>ROUND(ROUND(AH319,2)*CX319,2)</f>
        <v>0</v>
      </c>
      <c r="DJ319">
        <f>DG319</f>
        <v>23955.07</v>
      </c>
      <c r="DK319">
        <v>0</v>
      </c>
      <c r="DL319" t="s">
        <v>3</v>
      </c>
      <c r="DM319">
        <v>0</v>
      </c>
      <c r="DN319" t="s">
        <v>3</v>
      </c>
      <c r="DO319">
        <v>0</v>
      </c>
    </row>
    <row r="320" spans="1:119" x14ac:dyDescent="0.2">
      <c r="A320">
        <f>ROW(Source!A68)</f>
        <v>68</v>
      </c>
      <c r="B320">
        <v>60075934</v>
      </c>
      <c r="C320">
        <v>60097489</v>
      </c>
      <c r="D320">
        <v>48171507</v>
      </c>
      <c r="E320">
        <v>1</v>
      </c>
      <c r="F320">
        <v>1</v>
      </c>
      <c r="G320">
        <v>1</v>
      </c>
      <c r="H320">
        <v>3</v>
      </c>
      <c r="I320" t="s">
        <v>807</v>
      </c>
      <c r="J320" t="s">
        <v>808</v>
      </c>
      <c r="K320" t="s">
        <v>809</v>
      </c>
      <c r="L320">
        <v>1348</v>
      </c>
      <c r="N320">
        <v>1009</v>
      </c>
      <c r="O320" t="s">
        <v>15</v>
      </c>
      <c r="P320" t="s">
        <v>15</v>
      </c>
      <c r="Q320">
        <v>1000</v>
      </c>
      <c r="W320">
        <v>0</v>
      </c>
      <c r="X320">
        <v>1344828851</v>
      </c>
      <c r="Y320">
        <f>AT320</f>
        <v>2.7000000000000001E-3</v>
      </c>
      <c r="AA320">
        <v>101489.92</v>
      </c>
      <c r="AB320">
        <v>0</v>
      </c>
      <c r="AC320">
        <v>0</v>
      </c>
      <c r="AD320">
        <v>0</v>
      </c>
      <c r="AE320">
        <v>10616.1</v>
      </c>
      <c r="AF320">
        <v>0</v>
      </c>
      <c r="AG320">
        <v>0</v>
      </c>
      <c r="AH320">
        <v>0</v>
      </c>
      <c r="AI320">
        <v>9.56</v>
      </c>
      <c r="AJ320">
        <v>1</v>
      </c>
      <c r="AK320">
        <v>1</v>
      </c>
      <c r="AL320">
        <v>1</v>
      </c>
      <c r="AM320">
        <v>4</v>
      </c>
      <c r="AN320">
        <v>0</v>
      </c>
      <c r="AO320">
        <v>1</v>
      </c>
      <c r="AP320">
        <v>1</v>
      </c>
      <c r="AQ320">
        <v>0</v>
      </c>
      <c r="AR320">
        <v>0</v>
      </c>
      <c r="AS320" t="s">
        <v>3</v>
      </c>
      <c r="AT320">
        <v>2.7000000000000001E-3</v>
      </c>
      <c r="AU320" t="s">
        <v>3</v>
      </c>
      <c r="AV320">
        <v>0</v>
      </c>
      <c r="AW320">
        <v>2</v>
      </c>
      <c r="AX320">
        <v>60097502</v>
      </c>
      <c r="AY320">
        <v>1</v>
      </c>
      <c r="AZ320">
        <v>0</v>
      </c>
      <c r="BA320">
        <v>320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X320">
        <f>ROUND(Y320*Source!I68,9)</f>
        <v>1.0800000000000001E-2</v>
      </c>
      <c r="CY320">
        <f>AA320</f>
        <v>101489.92</v>
      </c>
      <c r="CZ320">
        <f>AE320</f>
        <v>10616.1</v>
      </c>
      <c r="DA320">
        <f>AI320</f>
        <v>9.56</v>
      </c>
      <c r="DB320">
        <f>ROUND(ROUND(AT320*CZ320,2),2)</f>
        <v>28.66</v>
      </c>
      <c r="DC320">
        <f>ROUND(ROUND(AT320*AG320,2),2)</f>
        <v>0</v>
      </c>
      <c r="DD320" t="s">
        <v>3</v>
      </c>
      <c r="DE320" t="s">
        <v>3</v>
      </c>
      <c r="DF320">
        <f>ROUND(ROUND(AE320*AI320,2)*CX320,2)</f>
        <v>1096.0899999999999</v>
      </c>
      <c r="DG320">
        <f>ROUND(ROUND(AF320,2)*CX320,2)</f>
        <v>0</v>
      </c>
      <c r="DH320">
        <f>ROUND(ROUND(AG320,2)*CX320,2)</f>
        <v>0</v>
      </c>
      <c r="DI320">
        <f>ROUND(ROUND(AH320,2)*CX320,2)</f>
        <v>0</v>
      </c>
      <c r="DJ320">
        <f>DF320</f>
        <v>1096.0899999999999</v>
      </c>
      <c r="DK320">
        <v>0</v>
      </c>
      <c r="DL320" t="s">
        <v>3</v>
      </c>
      <c r="DM320">
        <v>0</v>
      </c>
      <c r="DN320" t="s">
        <v>3</v>
      </c>
      <c r="DO320">
        <v>0</v>
      </c>
    </row>
    <row r="321" spans="1:119" x14ac:dyDescent="0.2">
      <c r="A321">
        <f>ROW(Source!A68)</f>
        <v>68</v>
      </c>
      <c r="B321">
        <v>60075934</v>
      </c>
      <c r="C321">
        <v>60097489</v>
      </c>
      <c r="D321">
        <v>48167136</v>
      </c>
      <c r="E321">
        <v>21</v>
      </c>
      <c r="F321">
        <v>1</v>
      </c>
      <c r="G321">
        <v>1</v>
      </c>
      <c r="H321">
        <v>3</v>
      </c>
      <c r="I321" t="s">
        <v>810</v>
      </c>
      <c r="J321" t="s">
        <v>3</v>
      </c>
      <c r="K321" t="s">
        <v>811</v>
      </c>
      <c r="L321">
        <v>1354</v>
      </c>
      <c r="N321">
        <v>1010</v>
      </c>
      <c r="O321" t="s">
        <v>27</v>
      </c>
      <c r="P321" t="s">
        <v>27</v>
      </c>
      <c r="Q321">
        <v>1</v>
      </c>
      <c r="W321">
        <v>0</v>
      </c>
      <c r="X321">
        <v>1274013736</v>
      </c>
      <c r="Y321">
        <f>AT321</f>
        <v>1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9.56</v>
      </c>
      <c r="AJ321">
        <v>1</v>
      </c>
      <c r="AK321">
        <v>1</v>
      </c>
      <c r="AL321">
        <v>1</v>
      </c>
      <c r="AM321">
        <v>4</v>
      </c>
      <c r="AN321">
        <v>0</v>
      </c>
      <c r="AO321">
        <v>0</v>
      </c>
      <c r="AP321">
        <v>1</v>
      </c>
      <c r="AQ321">
        <v>0</v>
      </c>
      <c r="AR321">
        <v>0</v>
      </c>
      <c r="AS321" t="s">
        <v>3</v>
      </c>
      <c r="AT321">
        <v>1</v>
      </c>
      <c r="AU321" t="s">
        <v>3</v>
      </c>
      <c r="AV321">
        <v>0</v>
      </c>
      <c r="AW321">
        <v>2</v>
      </c>
      <c r="AX321">
        <v>60097503</v>
      </c>
      <c r="AY321">
        <v>1</v>
      </c>
      <c r="AZ321">
        <v>0</v>
      </c>
      <c r="BA321">
        <v>321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X321">
        <f>ROUND(Y321*Source!I68,9)</f>
        <v>4</v>
      </c>
      <c r="CY321">
        <f>AA321</f>
        <v>0</v>
      </c>
      <c r="CZ321">
        <f>AE321</f>
        <v>0</v>
      </c>
      <c r="DA321">
        <f>AI321</f>
        <v>9.56</v>
      </c>
      <c r="DB321">
        <f>ROUND(ROUND(AT321*CZ321,2),2)</f>
        <v>0</v>
      </c>
      <c r="DC321">
        <f>ROUND(ROUND(AT321*AG321,2),2)</f>
        <v>0</v>
      </c>
      <c r="DD321" t="s">
        <v>3</v>
      </c>
      <c r="DE321" t="s">
        <v>3</v>
      </c>
      <c r="DF321">
        <f>ROUND(ROUND(AE321*AI321,2)*CX321,2)</f>
        <v>0</v>
      </c>
      <c r="DG321">
        <f>ROUND(ROUND(AF321,2)*CX321,2)</f>
        <v>0</v>
      </c>
      <c r="DH321">
        <f>ROUND(ROUND(AG321,2)*CX321,2)</f>
        <v>0</v>
      </c>
      <c r="DI321">
        <f>ROUND(ROUND(AH321,2)*CX321,2)</f>
        <v>0</v>
      </c>
      <c r="DJ321">
        <f>DF321</f>
        <v>0</v>
      </c>
      <c r="DK321">
        <v>0</v>
      </c>
      <c r="DL321" t="s">
        <v>3</v>
      </c>
      <c r="DM321">
        <v>0</v>
      </c>
      <c r="DN321" t="s">
        <v>3</v>
      </c>
      <c r="DO321">
        <v>0</v>
      </c>
    </row>
    <row r="322" spans="1:119" x14ac:dyDescent="0.2">
      <c r="A322">
        <f>ROW(Source!A70)</f>
        <v>70</v>
      </c>
      <c r="B322">
        <v>60075934</v>
      </c>
      <c r="C322">
        <v>60099110</v>
      </c>
      <c r="D322">
        <v>48164231</v>
      </c>
      <c r="E322">
        <v>1</v>
      </c>
      <c r="F322">
        <v>1</v>
      </c>
      <c r="G322">
        <v>1</v>
      </c>
      <c r="H322">
        <v>1</v>
      </c>
      <c r="I322" t="s">
        <v>900</v>
      </c>
      <c r="J322" t="s">
        <v>3</v>
      </c>
      <c r="K322" t="s">
        <v>901</v>
      </c>
      <c r="L322">
        <v>1191</v>
      </c>
      <c r="N322">
        <v>1013</v>
      </c>
      <c r="O322" t="s">
        <v>738</v>
      </c>
      <c r="P322" t="s">
        <v>738</v>
      </c>
      <c r="Q322">
        <v>1</v>
      </c>
      <c r="W322">
        <v>0</v>
      </c>
      <c r="X322">
        <v>1554607928</v>
      </c>
      <c r="Y322">
        <f t="shared" ref="Y322:Y330" si="221">((AT322*1.15)*1.15)</f>
        <v>677.11999999999989</v>
      </c>
      <c r="AA322">
        <v>0</v>
      </c>
      <c r="AB322">
        <v>0</v>
      </c>
      <c r="AC322">
        <v>0</v>
      </c>
      <c r="AD322">
        <v>452.39</v>
      </c>
      <c r="AE322">
        <v>0</v>
      </c>
      <c r="AF322">
        <v>0</v>
      </c>
      <c r="AG322">
        <v>0</v>
      </c>
      <c r="AH322">
        <v>9.24</v>
      </c>
      <c r="AI322">
        <v>1</v>
      </c>
      <c r="AJ322">
        <v>1</v>
      </c>
      <c r="AK322">
        <v>1</v>
      </c>
      <c r="AL322">
        <v>48.96</v>
      </c>
      <c r="AM322">
        <v>4</v>
      </c>
      <c r="AN322">
        <v>0</v>
      </c>
      <c r="AO322">
        <v>1</v>
      </c>
      <c r="AP322">
        <v>1</v>
      </c>
      <c r="AQ322">
        <v>0</v>
      </c>
      <c r="AR322">
        <v>0</v>
      </c>
      <c r="AS322" t="s">
        <v>3</v>
      </c>
      <c r="AT322">
        <v>512</v>
      </c>
      <c r="AU322" t="s">
        <v>93</v>
      </c>
      <c r="AV322">
        <v>1</v>
      </c>
      <c r="AW322">
        <v>2</v>
      </c>
      <c r="AX322">
        <v>60099111</v>
      </c>
      <c r="AY322">
        <v>1</v>
      </c>
      <c r="AZ322">
        <v>0</v>
      </c>
      <c r="BA322">
        <v>322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X322">
        <f>ROUND(Y322*Source!I70,9)</f>
        <v>0.27084799999999998</v>
      </c>
      <c r="CY322">
        <f>AD322</f>
        <v>452.39</v>
      </c>
      <c r="CZ322">
        <f>AH322</f>
        <v>9.24</v>
      </c>
      <c r="DA322">
        <f>AL322</f>
        <v>48.96</v>
      </c>
      <c r="DB322">
        <f>ROUND((((ROUND(AT322*CZ322,2)*1.15)*1.15)*1.1),2)</f>
        <v>6882.25</v>
      </c>
      <c r="DC322">
        <f>ROUND(((ROUND(AT322*AG322,2)*1.15)*1.15),2)</f>
        <v>0</v>
      </c>
      <c r="DD322" t="s">
        <v>739</v>
      </c>
      <c r="DE322" t="s">
        <v>3</v>
      </c>
      <c r="DF322">
        <f>ROUND((ROUND(AE322,2)*1.1)*CX322,2)</f>
        <v>0</v>
      </c>
      <c r="DG322">
        <f>ROUND((ROUND(AF322,2)*1.1)*CX322,2)</f>
        <v>0</v>
      </c>
      <c r="DH322">
        <f>ROUND(ROUND(AG322,2)*CX322,2)</f>
        <v>0</v>
      </c>
      <c r="DI322">
        <f>ROUND((ROUND(AH322*AL322,2)*1.1)*CX322,2)</f>
        <v>134.78</v>
      </c>
      <c r="DJ322">
        <f>DI322</f>
        <v>134.78</v>
      </c>
      <c r="DK322">
        <v>0</v>
      </c>
      <c r="DL322" t="s">
        <v>3</v>
      </c>
      <c r="DM322">
        <v>0</v>
      </c>
      <c r="DN322" t="s">
        <v>3</v>
      </c>
      <c r="DO322">
        <v>0</v>
      </c>
    </row>
    <row r="323" spans="1:119" x14ac:dyDescent="0.2">
      <c r="A323">
        <f>ROW(Source!A70)</f>
        <v>70</v>
      </c>
      <c r="B323">
        <v>60075934</v>
      </c>
      <c r="C323">
        <v>60099110</v>
      </c>
      <c r="D323">
        <v>48164207</v>
      </c>
      <c r="E323">
        <v>1</v>
      </c>
      <c r="F323">
        <v>1</v>
      </c>
      <c r="G323">
        <v>1</v>
      </c>
      <c r="H323">
        <v>1</v>
      </c>
      <c r="I323" t="s">
        <v>740</v>
      </c>
      <c r="J323" t="s">
        <v>3</v>
      </c>
      <c r="K323" t="s">
        <v>741</v>
      </c>
      <c r="L323">
        <v>1191</v>
      </c>
      <c r="N323">
        <v>1013</v>
      </c>
      <c r="O323" t="s">
        <v>738</v>
      </c>
      <c r="P323" t="s">
        <v>738</v>
      </c>
      <c r="Q323">
        <v>1</v>
      </c>
      <c r="W323">
        <v>0</v>
      </c>
      <c r="X323">
        <v>-383101862</v>
      </c>
      <c r="Y323">
        <f t="shared" si="221"/>
        <v>175.13867499999998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1</v>
      </c>
      <c r="AJ323">
        <v>1</v>
      </c>
      <c r="AK323">
        <v>48.96</v>
      </c>
      <c r="AL323">
        <v>1</v>
      </c>
      <c r="AM323">
        <v>4</v>
      </c>
      <c r="AN323">
        <v>0</v>
      </c>
      <c r="AO323">
        <v>1</v>
      </c>
      <c r="AP323">
        <v>1</v>
      </c>
      <c r="AQ323">
        <v>0</v>
      </c>
      <c r="AR323">
        <v>0</v>
      </c>
      <c r="AS323" t="s">
        <v>3</v>
      </c>
      <c r="AT323">
        <v>132.43</v>
      </c>
      <c r="AU323" t="s">
        <v>93</v>
      </c>
      <c r="AV323">
        <v>2</v>
      </c>
      <c r="AW323">
        <v>2</v>
      </c>
      <c r="AX323">
        <v>60099112</v>
      </c>
      <c r="AY323">
        <v>1</v>
      </c>
      <c r="AZ323">
        <v>0</v>
      </c>
      <c r="BA323">
        <v>323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X323">
        <f>ROUND(Y323*Source!I70,9)</f>
        <v>7.0055469999999995E-2</v>
      </c>
      <c r="CY323">
        <f>AD323</f>
        <v>0</v>
      </c>
      <c r="CZ323">
        <f>AH323</f>
        <v>0</v>
      </c>
      <c r="DA323">
        <f>AL323</f>
        <v>1</v>
      </c>
      <c r="DB323">
        <f>ROUND((((ROUND(AT323*CZ323,2)*1.15)*1.15)*1.1),2)</f>
        <v>0</v>
      </c>
      <c r="DC323">
        <f>ROUND(((ROUND(AT323*AG323,2)*1.15)*1.15),2)</f>
        <v>0</v>
      </c>
      <c r="DD323" t="s">
        <v>739</v>
      </c>
      <c r="DE323" t="s">
        <v>3</v>
      </c>
      <c r="DF323">
        <f>ROUND((ROUND(AE323,2)*1.1)*CX323,2)</f>
        <v>0</v>
      </c>
      <c r="DG323">
        <f>ROUND((ROUND(AF323,2)*1.1)*CX323,2)</f>
        <v>0</v>
      </c>
      <c r="DH323">
        <f>ROUND(ROUND(AG323*AK323,2)*CX323,2)</f>
        <v>0</v>
      </c>
      <c r="DI323">
        <f>ROUND((ROUND(AH323,2)*1.1)*CX323,2)</f>
        <v>0</v>
      </c>
      <c r="DJ323">
        <f>DI323</f>
        <v>0</v>
      </c>
      <c r="DK323">
        <v>0</v>
      </c>
      <c r="DL323" t="s">
        <v>3</v>
      </c>
      <c r="DM323">
        <v>0</v>
      </c>
      <c r="DN323" t="s">
        <v>3</v>
      </c>
      <c r="DO323">
        <v>0</v>
      </c>
    </row>
    <row r="324" spans="1:119" x14ac:dyDescent="0.2">
      <c r="A324">
        <f>ROW(Source!A70)</f>
        <v>70</v>
      </c>
      <c r="B324">
        <v>60075934</v>
      </c>
      <c r="C324">
        <v>60099110</v>
      </c>
      <c r="D324">
        <v>48243967</v>
      </c>
      <c r="E324">
        <v>1</v>
      </c>
      <c r="F324">
        <v>1</v>
      </c>
      <c r="G324">
        <v>1</v>
      </c>
      <c r="H324">
        <v>2</v>
      </c>
      <c r="I324" t="s">
        <v>902</v>
      </c>
      <c r="J324" t="s">
        <v>903</v>
      </c>
      <c r="K324" t="s">
        <v>904</v>
      </c>
      <c r="L324">
        <v>1368</v>
      </c>
      <c r="N324">
        <v>1011</v>
      </c>
      <c r="O324" t="s">
        <v>745</v>
      </c>
      <c r="P324" t="s">
        <v>745</v>
      </c>
      <c r="Q324">
        <v>1</v>
      </c>
      <c r="W324">
        <v>0</v>
      </c>
      <c r="X324">
        <v>1635738407</v>
      </c>
      <c r="Y324">
        <f t="shared" si="221"/>
        <v>2.1821249999999996</v>
      </c>
      <c r="AA324">
        <v>0</v>
      </c>
      <c r="AB324">
        <v>1369.95</v>
      </c>
      <c r="AC324">
        <v>579.69000000000005</v>
      </c>
      <c r="AD324">
        <v>0</v>
      </c>
      <c r="AE324">
        <v>0</v>
      </c>
      <c r="AF324">
        <v>96.34</v>
      </c>
      <c r="AG324">
        <v>11.84</v>
      </c>
      <c r="AH324">
        <v>0</v>
      </c>
      <c r="AI324">
        <v>1</v>
      </c>
      <c r="AJ324">
        <v>14.22</v>
      </c>
      <c r="AK324">
        <v>48.96</v>
      </c>
      <c r="AL324">
        <v>1</v>
      </c>
      <c r="AM324">
        <v>4</v>
      </c>
      <c r="AN324">
        <v>0</v>
      </c>
      <c r="AO324">
        <v>1</v>
      </c>
      <c r="AP324">
        <v>1</v>
      </c>
      <c r="AQ324">
        <v>0</v>
      </c>
      <c r="AR324">
        <v>0</v>
      </c>
      <c r="AS324" t="s">
        <v>3</v>
      </c>
      <c r="AT324">
        <v>1.65</v>
      </c>
      <c r="AU324" t="s">
        <v>93</v>
      </c>
      <c r="AV324">
        <v>0</v>
      </c>
      <c r="AW324">
        <v>2</v>
      </c>
      <c r="AX324">
        <v>60099113</v>
      </c>
      <c r="AY324">
        <v>1</v>
      </c>
      <c r="AZ324">
        <v>0</v>
      </c>
      <c r="BA324">
        <v>324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X324">
        <f>ROUND(Y324*Source!I70,9)</f>
        <v>8.7284999999999999E-4</v>
      </c>
      <c r="CY324">
        <f t="shared" ref="CY324:CY330" si="222">AB324</f>
        <v>1369.95</v>
      </c>
      <c r="CZ324">
        <f t="shared" ref="CZ324:CZ330" si="223">AF324</f>
        <v>96.34</v>
      </c>
      <c r="DA324">
        <f t="shared" ref="DA324:DA330" si="224">AJ324</f>
        <v>14.22</v>
      </c>
      <c r="DB324">
        <f t="shared" ref="DB324:DB330" si="225">ROUND(((ROUND(AT324*CZ324,2)*1.15)*1.15),2)</f>
        <v>210.22</v>
      </c>
      <c r="DC324">
        <f t="shared" ref="DC324:DC330" si="226">ROUND((((ROUND(AT324*AG324,2)*1.15)*1.15)*1.1),2)</f>
        <v>28.43</v>
      </c>
      <c r="DD324" t="s">
        <v>3</v>
      </c>
      <c r="DE324" t="s">
        <v>739</v>
      </c>
      <c r="DF324">
        <f t="shared" ref="DF324:DF330" si="227">ROUND(ROUND(AE324,2)*CX324,2)</f>
        <v>0</v>
      </c>
      <c r="DG324">
        <f t="shared" ref="DG324:DG330" si="228">ROUND(ROUND(AF324*AJ324,2)*CX324,2)</f>
        <v>1.2</v>
      </c>
      <c r="DH324">
        <f t="shared" ref="DH324:DH330" si="229">ROUND((ROUND(AG324*AK324,2)*1.1)*CX324,2)</f>
        <v>0.56000000000000005</v>
      </c>
      <c r="DI324">
        <f t="shared" ref="DI324:DI336" si="230">ROUND(ROUND(AH324,2)*CX324,2)</f>
        <v>0</v>
      </c>
      <c r="DJ324">
        <f t="shared" ref="DJ324:DJ330" si="231">DG324</f>
        <v>1.2</v>
      </c>
      <c r="DK324">
        <v>0</v>
      </c>
      <c r="DL324" t="s">
        <v>3</v>
      </c>
      <c r="DM324">
        <v>0</v>
      </c>
      <c r="DN324" t="s">
        <v>3</v>
      </c>
      <c r="DO324">
        <v>0</v>
      </c>
    </row>
    <row r="325" spans="1:119" x14ac:dyDescent="0.2">
      <c r="A325">
        <f>ROW(Source!A70)</f>
        <v>70</v>
      </c>
      <c r="B325">
        <v>60075934</v>
      </c>
      <c r="C325">
        <v>60099110</v>
      </c>
      <c r="D325">
        <v>48245332</v>
      </c>
      <c r="E325">
        <v>1</v>
      </c>
      <c r="F325">
        <v>1</v>
      </c>
      <c r="G325">
        <v>1</v>
      </c>
      <c r="H325">
        <v>2</v>
      </c>
      <c r="I325" t="s">
        <v>905</v>
      </c>
      <c r="J325" t="s">
        <v>906</v>
      </c>
      <c r="K325" t="s">
        <v>907</v>
      </c>
      <c r="L325">
        <v>1368</v>
      </c>
      <c r="N325">
        <v>1011</v>
      </c>
      <c r="O325" t="s">
        <v>745</v>
      </c>
      <c r="P325" t="s">
        <v>745</v>
      </c>
      <c r="Q325">
        <v>1</v>
      </c>
      <c r="W325">
        <v>0</v>
      </c>
      <c r="X325">
        <v>-1075348478</v>
      </c>
      <c r="Y325">
        <f t="shared" si="221"/>
        <v>20.141674999999996</v>
      </c>
      <c r="AA325">
        <v>0</v>
      </c>
      <c r="AB325">
        <v>2285.0100000000002</v>
      </c>
      <c r="AC325">
        <v>618.36</v>
      </c>
      <c r="AD325">
        <v>0</v>
      </c>
      <c r="AE325">
        <v>0</v>
      </c>
      <c r="AF325">
        <v>160.69</v>
      </c>
      <c r="AG325">
        <v>12.63</v>
      </c>
      <c r="AH325">
        <v>0</v>
      </c>
      <c r="AI325">
        <v>1</v>
      </c>
      <c r="AJ325">
        <v>14.22</v>
      </c>
      <c r="AK325">
        <v>48.96</v>
      </c>
      <c r="AL325">
        <v>1</v>
      </c>
      <c r="AM325">
        <v>4</v>
      </c>
      <c r="AN325">
        <v>0</v>
      </c>
      <c r="AO325">
        <v>1</v>
      </c>
      <c r="AP325">
        <v>1</v>
      </c>
      <c r="AQ325">
        <v>0</v>
      </c>
      <c r="AR325">
        <v>0</v>
      </c>
      <c r="AS325" t="s">
        <v>3</v>
      </c>
      <c r="AT325">
        <v>15.23</v>
      </c>
      <c r="AU325" t="s">
        <v>93</v>
      </c>
      <c r="AV325">
        <v>0</v>
      </c>
      <c r="AW325">
        <v>2</v>
      </c>
      <c r="AX325">
        <v>60099114</v>
      </c>
      <c r="AY325">
        <v>1</v>
      </c>
      <c r="AZ325">
        <v>0</v>
      </c>
      <c r="BA325">
        <v>325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X325">
        <f>ROUND(Y325*Source!I70,9)</f>
        <v>8.0566700000000002E-3</v>
      </c>
      <c r="CY325">
        <f t="shared" si="222"/>
        <v>2285.0100000000002</v>
      </c>
      <c r="CZ325">
        <f t="shared" si="223"/>
        <v>160.69</v>
      </c>
      <c r="DA325">
        <f t="shared" si="224"/>
        <v>14.22</v>
      </c>
      <c r="DB325">
        <f t="shared" si="225"/>
        <v>3236.57</v>
      </c>
      <c r="DC325">
        <f t="shared" si="226"/>
        <v>279.82</v>
      </c>
      <c r="DD325" t="s">
        <v>3</v>
      </c>
      <c r="DE325" t="s">
        <v>739</v>
      </c>
      <c r="DF325">
        <f t="shared" si="227"/>
        <v>0</v>
      </c>
      <c r="DG325">
        <f t="shared" si="228"/>
        <v>18.41</v>
      </c>
      <c r="DH325">
        <f t="shared" si="229"/>
        <v>5.48</v>
      </c>
      <c r="DI325">
        <f t="shared" si="230"/>
        <v>0</v>
      </c>
      <c r="DJ325">
        <f t="shared" si="231"/>
        <v>18.41</v>
      </c>
      <c r="DK325">
        <v>0</v>
      </c>
      <c r="DL325" t="s">
        <v>3</v>
      </c>
      <c r="DM325">
        <v>0</v>
      </c>
      <c r="DN325" t="s">
        <v>3</v>
      </c>
      <c r="DO325">
        <v>0</v>
      </c>
    </row>
    <row r="326" spans="1:119" x14ac:dyDescent="0.2">
      <c r="A326">
        <f>ROW(Source!A70)</f>
        <v>70</v>
      </c>
      <c r="B326">
        <v>60075934</v>
      </c>
      <c r="C326">
        <v>60099110</v>
      </c>
      <c r="D326">
        <v>48245343</v>
      </c>
      <c r="E326">
        <v>1</v>
      </c>
      <c r="F326">
        <v>1</v>
      </c>
      <c r="G326">
        <v>1</v>
      </c>
      <c r="H326">
        <v>2</v>
      </c>
      <c r="I326" t="s">
        <v>908</v>
      </c>
      <c r="J326" t="s">
        <v>909</v>
      </c>
      <c r="K326" t="s">
        <v>910</v>
      </c>
      <c r="L326">
        <v>1368</v>
      </c>
      <c r="N326">
        <v>1011</v>
      </c>
      <c r="O326" t="s">
        <v>745</v>
      </c>
      <c r="P326" t="s">
        <v>745</v>
      </c>
      <c r="Q326">
        <v>1</v>
      </c>
      <c r="W326">
        <v>0</v>
      </c>
      <c r="X326">
        <v>1046344639</v>
      </c>
      <c r="Y326">
        <f t="shared" si="221"/>
        <v>4.9064749999999995</v>
      </c>
      <c r="AA326">
        <v>0</v>
      </c>
      <c r="AB326">
        <v>436.27</v>
      </c>
      <c r="AC326">
        <v>495.96</v>
      </c>
      <c r="AD326">
        <v>0</v>
      </c>
      <c r="AE326">
        <v>0</v>
      </c>
      <c r="AF326">
        <v>30.68</v>
      </c>
      <c r="AG326">
        <v>10.130000000000001</v>
      </c>
      <c r="AH326">
        <v>0</v>
      </c>
      <c r="AI326">
        <v>1</v>
      </c>
      <c r="AJ326">
        <v>14.22</v>
      </c>
      <c r="AK326">
        <v>48.96</v>
      </c>
      <c r="AL326">
        <v>1</v>
      </c>
      <c r="AM326">
        <v>4</v>
      </c>
      <c r="AN326">
        <v>0</v>
      </c>
      <c r="AO326">
        <v>1</v>
      </c>
      <c r="AP326">
        <v>1</v>
      </c>
      <c r="AQ326">
        <v>0</v>
      </c>
      <c r="AR326">
        <v>0</v>
      </c>
      <c r="AS326" t="s">
        <v>3</v>
      </c>
      <c r="AT326">
        <v>3.71</v>
      </c>
      <c r="AU326" t="s">
        <v>93</v>
      </c>
      <c r="AV326">
        <v>0</v>
      </c>
      <c r="AW326">
        <v>2</v>
      </c>
      <c r="AX326">
        <v>60099115</v>
      </c>
      <c r="AY326">
        <v>1</v>
      </c>
      <c r="AZ326">
        <v>0</v>
      </c>
      <c r="BA326">
        <v>326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X326">
        <f>ROUND(Y326*Source!I70,9)</f>
        <v>1.9625900000000002E-3</v>
      </c>
      <c r="CY326">
        <f t="shared" si="222"/>
        <v>436.27</v>
      </c>
      <c r="CZ326">
        <f t="shared" si="223"/>
        <v>30.68</v>
      </c>
      <c r="DA326">
        <f t="shared" si="224"/>
        <v>14.22</v>
      </c>
      <c r="DB326">
        <f t="shared" si="225"/>
        <v>150.53</v>
      </c>
      <c r="DC326">
        <f t="shared" si="226"/>
        <v>54.67</v>
      </c>
      <c r="DD326" t="s">
        <v>3</v>
      </c>
      <c r="DE326" t="s">
        <v>739</v>
      </c>
      <c r="DF326">
        <f t="shared" si="227"/>
        <v>0</v>
      </c>
      <c r="DG326">
        <f t="shared" si="228"/>
        <v>0.86</v>
      </c>
      <c r="DH326">
        <f t="shared" si="229"/>
        <v>1.07</v>
      </c>
      <c r="DI326">
        <f t="shared" si="230"/>
        <v>0</v>
      </c>
      <c r="DJ326">
        <f t="shared" si="231"/>
        <v>0.86</v>
      </c>
      <c r="DK326">
        <v>0</v>
      </c>
      <c r="DL326" t="s">
        <v>3</v>
      </c>
      <c r="DM326">
        <v>0</v>
      </c>
      <c r="DN326" t="s">
        <v>3</v>
      </c>
      <c r="DO326">
        <v>0</v>
      </c>
    </row>
    <row r="327" spans="1:119" x14ac:dyDescent="0.2">
      <c r="A327">
        <f>ROW(Source!A70)</f>
        <v>70</v>
      </c>
      <c r="B327">
        <v>60075934</v>
      </c>
      <c r="C327">
        <v>60099110</v>
      </c>
      <c r="D327">
        <v>48245360</v>
      </c>
      <c r="E327">
        <v>1</v>
      </c>
      <c r="F327">
        <v>1</v>
      </c>
      <c r="G327">
        <v>1</v>
      </c>
      <c r="H327">
        <v>2</v>
      </c>
      <c r="I327" t="s">
        <v>911</v>
      </c>
      <c r="J327" t="s">
        <v>912</v>
      </c>
      <c r="K327" t="s">
        <v>913</v>
      </c>
      <c r="L327">
        <v>1368</v>
      </c>
      <c r="N327">
        <v>1011</v>
      </c>
      <c r="O327" t="s">
        <v>745</v>
      </c>
      <c r="P327" t="s">
        <v>745</v>
      </c>
      <c r="Q327">
        <v>1</v>
      </c>
      <c r="W327">
        <v>0</v>
      </c>
      <c r="X327">
        <v>-2099508448</v>
      </c>
      <c r="Y327">
        <f t="shared" si="221"/>
        <v>46.287499999999994</v>
      </c>
      <c r="AA327">
        <v>0</v>
      </c>
      <c r="AB327">
        <v>374.27</v>
      </c>
      <c r="AC327">
        <v>0</v>
      </c>
      <c r="AD327">
        <v>0</v>
      </c>
      <c r="AE327">
        <v>0</v>
      </c>
      <c r="AF327">
        <v>26.32</v>
      </c>
      <c r="AG327">
        <v>0</v>
      </c>
      <c r="AH327">
        <v>0</v>
      </c>
      <c r="AI327">
        <v>1</v>
      </c>
      <c r="AJ327">
        <v>14.22</v>
      </c>
      <c r="AK327">
        <v>48.96</v>
      </c>
      <c r="AL327">
        <v>1</v>
      </c>
      <c r="AM327">
        <v>4</v>
      </c>
      <c r="AN327">
        <v>0</v>
      </c>
      <c r="AO327">
        <v>1</v>
      </c>
      <c r="AP327">
        <v>1</v>
      </c>
      <c r="AQ327">
        <v>0</v>
      </c>
      <c r="AR327">
        <v>0</v>
      </c>
      <c r="AS327" t="s">
        <v>3</v>
      </c>
      <c r="AT327">
        <v>35</v>
      </c>
      <c r="AU327" t="s">
        <v>93</v>
      </c>
      <c r="AV327">
        <v>0</v>
      </c>
      <c r="AW327">
        <v>2</v>
      </c>
      <c r="AX327">
        <v>60099116</v>
      </c>
      <c r="AY327">
        <v>1</v>
      </c>
      <c r="AZ327">
        <v>0</v>
      </c>
      <c r="BA327">
        <v>327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X327">
        <f>ROUND(Y327*Source!I70,9)</f>
        <v>1.8515E-2</v>
      </c>
      <c r="CY327">
        <f t="shared" si="222"/>
        <v>374.27</v>
      </c>
      <c r="CZ327">
        <f t="shared" si="223"/>
        <v>26.32</v>
      </c>
      <c r="DA327">
        <f t="shared" si="224"/>
        <v>14.22</v>
      </c>
      <c r="DB327">
        <f t="shared" si="225"/>
        <v>1218.29</v>
      </c>
      <c r="DC327">
        <f t="shared" si="226"/>
        <v>0</v>
      </c>
      <c r="DD327" t="s">
        <v>3</v>
      </c>
      <c r="DE327" t="s">
        <v>739</v>
      </c>
      <c r="DF327">
        <f t="shared" si="227"/>
        <v>0</v>
      </c>
      <c r="DG327">
        <f t="shared" si="228"/>
        <v>6.93</v>
      </c>
      <c r="DH327">
        <f t="shared" si="229"/>
        <v>0</v>
      </c>
      <c r="DI327">
        <f t="shared" si="230"/>
        <v>0</v>
      </c>
      <c r="DJ327">
        <f t="shared" si="231"/>
        <v>6.93</v>
      </c>
      <c r="DK327">
        <v>0</v>
      </c>
      <c r="DL327" t="s">
        <v>3</v>
      </c>
      <c r="DM327">
        <v>0</v>
      </c>
      <c r="DN327" t="s">
        <v>3</v>
      </c>
      <c r="DO327">
        <v>0</v>
      </c>
    </row>
    <row r="328" spans="1:119" x14ac:dyDescent="0.2">
      <c r="A328">
        <f>ROW(Source!A70)</f>
        <v>70</v>
      </c>
      <c r="B328">
        <v>60075934</v>
      </c>
      <c r="C328">
        <v>60099110</v>
      </c>
      <c r="D328">
        <v>48245551</v>
      </c>
      <c r="E328">
        <v>1</v>
      </c>
      <c r="F328">
        <v>1</v>
      </c>
      <c r="G328">
        <v>1</v>
      </c>
      <c r="H328">
        <v>2</v>
      </c>
      <c r="I328" t="s">
        <v>752</v>
      </c>
      <c r="J328" t="s">
        <v>753</v>
      </c>
      <c r="K328" t="s">
        <v>754</v>
      </c>
      <c r="L328">
        <v>1368</v>
      </c>
      <c r="N328">
        <v>1011</v>
      </c>
      <c r="O328" t="s">
        <v>745</v>
      </c>
      <c r="P328" t="s">
        <v>745</v>
      </c>
      <c r="Q328">
        <v>1</v>
      </c>
      <c r="W328">
        <v>0</v>
      </c>
      <c r="X328">
        <v>1171957361</v>
      </c>
      <c r="Y328">
        <f t="shared" si="221"/>
        <v>0.60834999999999995</v>
      </c>
      <c r="AA328">
        <v>0</v>
      </c>
      <c r="AB328">
        <v>1234.1500000000001</v>
      </c>
      <c r="AC328">
        <v>495.96</v>
      </c>
      <c r="AD328">
        <v>0</v>
      </c>
      <c r="AE328">
        <v>0</v>
      </c>
      <c r="AF328">
        <v>86.79</v>
      </c>
      <c r="AG328">
        <v>10.130000000000001</v>
      </c>
      <c r="AH328">
        <v>0</v>
      </c>
      <c r="AI328">
        <v>1</v>
      </c>
      <c r="AJ328">
        <v>14.22</v>
      </c>
      <c r="AK328">
        <v>48.96</v>
      </c>
      <c r="AL328">
        <v>1</v>
      </c>
      <c r="AM328">
        <v>4</v>
      </c>
      <c r="AN328">
        <v>0</v>
      </c>
      <c r="AO328">
        <v>1</v>
      </c>
      <c r="AP328">
        <v>1</v>
      </c>
      <c r="AQ328">
        <v>0</v>
      </c>
      <c r="AR328">
        <v>0</v>
      </c>
      <c r="AS328" t="s">
        <v>3</v>
      </c>
      <c r="AT328">
        <v>0.46</v>
      </c>
      <c r="AU328" t="s">
        <v>93</v>
      </c>
      <c r="AV328">
        <v>0</v>
      </c>
      <c r="AW328">
        <v>2</v>
      </c>
      <c r="AX328">
        <v>60099117</v>
      </c>
      <c r="AY328">
        <v>1</v>
      </c>
      <c r="AZ328">
        <v>0</v>
      </c>
      <c r="BA328">
        <v>328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X328">
        <f>ROUND(Y328*Source!I70,9)</f>
        <v>2.4334000000000001E-4</v>
      </c>
      <c r="CY328">
        <f t="shared" si="222"/>
        <v>1234.1500000000001</v>
      </c>
      <c r="CZ328">
        <f t="shared" si="223"/>
        <v>86.79</v>
      </c>
      <c r="DA328">
        <f t="shared" si="224"/>
        <v>14.22</v>
      </c>
      <c r="DB328">
        <f t="shared" si="225"/>
        <v>52.79</v>
      </c>
      <c r="DC328">
        <f t="shared" si="226"/>
        <v>6.78</v>
      </c>
      <c r="DD328" t="s">
        <v>3</v>
      </c>
      <c r="DE328" t="s">
        <v>739</v>
      </c>
      <c r="DF328">
        <f t="shared" si="227"/>
        <v>0</v>
      </c>
      <c r="DG328">
        <f t="shared" si="228"/>
        <v>0.3</v>
      </c>
      <c r="DH328">
        <f t="shared" si="229"/>
        <v>0.13</v>
      </c>
      <c r="DI328">
        <f t="shared" si="230"/>
        <v>0</v>
      </c>
      <c r="DJ328">
        <f t="shared" si="231"/>
        <v>0.3</v>
      </c>
      <c r="DK328">
        <v>0</v>
      </c>
      <c r="DL328" t="s">
        <v>3</v>
      </c>
      <c r="DM328">
        <v>0</v>
      </c>
      <c r="DN328" t="s">
        <v>3</v>
      </c>
      <c r="DO328">
        <v>0</v>
      </c>
    </row>
    <row r="329" spans="1:119" x14ac:dyDescent="0.2">
      <c r="A329">
        <f>ROW(Source!A70)</f>
        <v>70</v>
      </c>
      <c r="B329">
        <v>60075934</v>
      </c>
      <c r="C329">
        <v>60099110</v>
      </c>
      <c r="D329">
        <v>48245643</v>
      </c>
      <c r="E329">
        <v>1</v>
      </c>
      <c r="F329">
        <v>1</v>
      </c>
      <c r="G329">
        <v>1</v>
      </c>
      <c r="H329">
        <v>2</v>
      </c>
      <c r="I329" t="s">
        <v>914</v>
      </c>
      <c r="J329" t="s">
        <v>915</v>
      </c>
      <c r="K329" t="s">
        <v>916</v>
      </c>
      <c r="L329">
        <v>1368</v>
      </c>
      <c r="N329">
        <v>1011</v>
      </c>
      <c r="O329" t="s">
        <v>745</v>
      </c>
      <c r="P329" t="s">
        <v>745</v>
      </c>
      <c r="Q329">
        <v>1</v>
      </c>
      <c r="W329">
        <v>0</v>
      </c>
      <c r="X329">
        <v>-1701426592</v>
      </c>
      <c r="Y329">
        <f t="shared" si="221"/>
        <v>39.317924999999988</v>
      </c>
      <c r="AA329">
        <v>0</v>
      </c>
      <c r="AB329">
        <v>401.57</v>
      </c>
      <c r="AC329">
        <v>495.96</v>
      </c>
      <c r="AD329">
        <v>0</v>
      </c>
      <c r="AE329">
        <v>0</v>
      </c>
      <c r="AF329">
        <v>28.24</v>
      </c>
      <c r="AG329">
        <v>10.130000000000001</v>
      </c>
      <c r="AH329">
        <v>0</v>
      </c>
      <c r="AI329">
        <v>1</v>
      </c>
      <c r="AJ329">
        <v>14.22</v>
      </c>
      <c r="AK329">
        <v>48.96</v>
      </c>
      <c r="AL329">
        <v>1</v>
      </c>
      <c r="AM329">
        <v>4</v>
      </c>
      <c r="AN329">
        <v>0</v>
      </c>
      <c r="AO329">
        <v>1</v>
      </c>
      <c r="AP329">
        <v>1</v>
      </c>
      <c r="AQ329">
        <v>0</v>
      </c>
      <c r="AR329">
        <v>0</v>
      </c>
      <c r="AS329" t="s">
        <v>3</v>
      </c>
      <c r="AT329">
        <v>29.73</v>
      </c>
      <c r="AU329" t="s">
        <v>93</v>
      </c>
      <c r="AV329">
        <v>0</v>
      </c>
      <c r="AW329">
        <v>2</v>
      </c>
      <c r="AX329">
        <v>60099118</v>
      </c>
      <c r="AY329">
        <v>1</v>
      </c>
      <c r="AZ329">
        <v>0</v>
      </c>
      <c r="BA329">
        <v>329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X329">
        <f>ROUND(Y329*Source!I70,9)</f>
        <v>1.5727169999999999E-2</v>
      </c>
      <c r="CY329">
        <f t="shared" si="222"/>
        <v>401.57</v>
      </c>
      <c r="CZ329">
        <f t="shared" si="223"/>
        <v>28.24</v>
      </c>
      <c r="DA329">
        <f t="shared" si="224"/>
        <v>14.22</v>
      </c>
      <c r="DB329">
        <f t="shared" si="225"/>
        <v>1110.3399999999999</v>
      </c>
      <c r="DC329">
        <f t="shared" si="226"/>
        <v>438.11</v>
      </c>
      <c r="DD329" t="s">
        <v>3</v>
      </c>
      <c r="DE329" t="s">
        <v>739</v>
      </c>
      <c r="DF329">
        <f t="shared" si="227"/>
        <v>0</v>
      </c>
      <c r="DG329">
        <f t="shared" si="228"/>
        <v>6.32</v>
      </c>
      <c r="DH329">
        <f t="shared" si="229"/>
        <v>8.58</v>
      </c>
      <c r="DI329">
        <f t="shared" si="230"/>
        <v>0</v>
      </c>
      <c r="DJ329">
        <f t="shared" si="231"/>
        <v>6.32</v>
      </c>
      <c r="DK329">
        <v>0</v>
      </c>
      <c r="DL329" t="s">
        <v>3</v>
      </c>
      <c r="DM329">
        <v>0</v>
      </c>
      <c r="DN329" t="s">
        <v>3</v>
      </c>
      <c r="DO329">
        <v>0</v>
      </c>
    </row>
    <row r="330" spans="1:119" x14ac:dyDescent="0.2">
      <c r="A330">
        <f>ROW(Source!A70)</f>
        <v>70</v>
      </c>
      <c r="B330">
        <v>60075934</v>
      </c>
      <c r="C330">
        <v>60099110</v>
      </c>
      <c r="D330">
        <v>48245707</v>
      </c>
      <c r="E330">
        <v>1</v>
      </c>
      <c r="F330">
        <v>1</v>
      </c>
      <c r="G330">
        <v>1</v>
      </c>
      <c r="H330">
        <v>2</v>
      </c>
      <c r="I330" t="s">
        <v>804</v>
      </c>
      <c r="J330" t="s">
        <v>805</v>
      </c>
      <c r="K330" t="s">
        <v>806</v>
      </c>
      <c r="L330">
        <v>1368</v>
      </c>
      <c r="N330">
        <v>1011</v>
      </c>
      <c r="O330" t="s">
        <v>745</v>
      </c>
      <c r="P330" t="s">
        <v>745</v>
      </c>
      <c r="Q330">
        <v>1</v>
      </c>
      <c r="W330">
        <v>0</v>
      </c>
      <c r="X330">
        <v>-2053221145</v>
      </c>
      <c r="Y330">
        <f t="shared" si="221"/>
        <v>107.98212499999998</v>
      </c>
      <c r="AA330">
        <v>0</v>
      </c>
      <c r="AB330">
        <v>1935.2</v>
      </c>
      <c r="AC330">
        <v>579.69000000000005</v>
      </c>
      <c r="AD330">
        <v>0</v>
      </c>
      <c r="AE330">
        <v>0</v>
      </c>
      <c r="AF330">
        <v>136.09</v>
      </c>
      <c r="AG330">
        <v>11.84</v>
      </c>
      <c r="AH330">
        <v>0</v>
      </c>
      <c r="AI330">
        <v>1</v>
      </c>
      <c r="AJ330">
        <v>14.22</v>
      </c>
      <c r="AK330">
        <v>48.96</v>
      </c>
      <c r="AL330">
        <v>1</v>
      </c>
      <c r="AM330">
        <v>4</v>
      </c>
      <c r="AN330">
        <v>0</v>
      </c>
      <c r="AO330">
        <v>1</v>
      </c>
      <c r="AP330">
        <v>1</v>
      </c>
      <c r="AQ330">
        <v>0</v>
      </c>
      <c r="AR330">
        <v>0</v>
      </c>
      <c r="AS330" t="s">
        <v>3</v>
      </c>
      <c r="AT330">
        <v>81.650000000000006</v>
      </c>
      <c r="AU330" t="s">
        <v>93</v>
      </c>
      <c r="AV330">
        <v>0</v>
      </c>
      <c r="AW330">
        <v>2</v>
      </c>
      <c r="AX330">
        <v>60099119</v>
      </c>
      <c r="AY330">
        <v>1</v>
      </c>
      <c r="AZ330">
        <v>0</v>
      </c>
      <c r="BA330">
        <v>330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X330">
        <f>ROUND(Y330*Source!I70,9)</f>
        <v>4.3192849999999998E-2</v>
      </c>
      <c r="CY330">
        <f t="shared" si="222"/>
        <v>1935.2</v>
      </c>
      <c r="CZ330">
        <f t="shared" si="223"/>
        <v>136.09</v>
      </c>
      <c r="DA330">
        <f t="shared" si="224"/>
        <v>14.22</v>
      </c>
      <c r="DB330">
        <f t="shared" si="225"/>
        <v>14695.29</v>
      </c>
      <c r="DC330">
        <f t="shared" si="226"/>
        <v>1406.37</v>
      </c>
      <c r="DD330" t="s">
        <v>3</v>
      </c>
      <c r="DE330" t="s">
        <v>739</v>
      </c>
      <c r="DF330">
        <f t="shared" si="227"/>
        <v>0</v>
      </c>
      <c r="DG330">
        <f t="shared" si="228"/>
        <v>83.59</v>
      </c>
      <c r="DH330">
        <f t="shared" si="229"/>
        <v>27.54</v>
      </c>
      <c r="DI330">
        <f t="shared" si="230"/>
        <v>0</v>
      </c>
      <c r="DJ330">
        <f t="shared" si="231"/>
        <v>83.59</v>
      </c>
      <c r="DK330">
        <v>0</v>
      </c>
      <c r="DL330" t="s">
        <v>3</v>
      </c>
      <c r="DM330">
        <v>0</v>
      </c>
      <c r="DN330" t="s">
        <v>3</v>
      </c>
      <c r="DO330">
        <v>0</v>
      </c>
    </row>
    <row r="331" spans="1:119" x14ac:dyDescent="0.2">
      <c r="A331">
        <f>ROW(Source!A70)</f>
        <v>70</v>
      </c>
      <c r="B331">
        <v>60075934</v>
      </c>
      <c r="C331">
        <v>60099110</v>
      </c>
      <c r="D331">
        <v>48170065</v>
      </c>
      <c r="E331">
        <v>1</v>
      </c>
      <c r="F331">
        <v>1</v>
      </c>
      <c r="G331">
        <v>1</v>
      </c>
      <c r="H331">
        <v>3</v>
      </c>
      <c r="I331" t="s">
        <v>917</v>
      </c>
      <c r="J331" t="s">
        <v>918</v>
      </c>
      <c r="K331" t="s">
        <v>919</v>
      </c>
      <c r="L331">
        <v>1339</v>
      </c>
      <c r="N331">
        <v>1007</v>
      </c>
      <c r="O331" t="s">
        <v>91</v>
      </c>
      <c r="P331" t="s">
        <v>91</v>
      </c>
      <c r="Q331">
        <v>1</v>
      </c>
      <c r="W331">
        <v>0</v>
      </c>
      <c r="X331">
        <v>82350058</v>
      </c>
      <c r="Y331">
        <f t="shared" ref="Y331:Y336" si="232">AT331</f>
        <v>98.8</v>
      </c>
      <c r="AA331">
        <v>23.33</v>
      </c>
      <c r="AB331">
        <v>0</v>
      </c>
      <c r="AC331">
        <v>0</v>
      </c>
      <c r="AD331">
        <v>0</v>
      </c>
      <c r="AE331">
        <v>2.44</v>
      </c>
      <c r="AF331">
        <v>0</v>
      </c>
      <c r="AG331">
        <v>0</v>
      </c>
      <c r="AH331">
        <v>0</v>
      </c>
      <c r="AI331">
        <v>9.56</v>
      </c>
      <c r="AJ331">
        <v>1</v>
      </c>
      <c r="AK331">
        <v>1</v>
      </c>
      <c r="AL331">
        <v>1</v>
      </c>
      <c r="AM331">
        <v>4</v>
      </c>
      <c r="AN331">
        <v>0</v>
      </c>
      <c r="AO331">
        <v>1</v>
      </c>
      <c r="AP331">
        <v>1</v>
      </c>
      <c r="AQ331">
        <v>0</v>
      </c>
      <c r="AR331">
        <v>0</v>
      </c>
      <c r="AS331" t="s">
        <v>3</v>
      </c>
      <c r="AT331">
        <v>98.8</v>
      </c>
      <c r="AU331" t="s">
        <v>3</v>
      </c>
      <c r="AV331">
        <v>0</v>
      </c>
      <c r="AW331">
        <v>2</v>
      </c>
      <c r="AX331">
        <v>60099120</v>
      </c>
      <c r="AY331">
        <v>1</v>
      </c>
      <c r="AZ331">
        <v>0</v>
      </c>
      <c r="BA331">
        <v>331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X331">
        <f>ROUND(Y331*Source!I70,9)</f>
        <v>3.952E-2</v>
      </c>
      <c r="CY331">
        <f t="shared" ref="CY331:CY336" si="233">AA331</f>
        <v>23.33</v>
      </c>
      <c r="CZ331">
        <f t="shared" ref="CZ331:CZ336" si="234">AE331</f>
        <v>2.44</v>
      </c>
      <c r="DA331">
        <f t="shared" ref="DA331:DA336" si="235">AI331</f>
        <v>9.56</v>
      </c>
      <c r="DB331">
        <f t="shared" ref="DB331:DB336" si="236">ROUND(ROUND(AT331*CZ331,2),2)</f>
        <v>241.07</v>
      </c>
      <c r="DC331">
        <f t="shared" ref="DC331:DC336" si="237">ROUND(ROUND(AT331*AG331,2),2)</f>
        <v>0</v>
      </c>
      <c r="DD331" t="s">
        <v>3</v>
      </c>
      <c r="DE331" t="s">
        <v>3</v>
      </c>
      <c r="DF331">
        <f t="shared" ref="DF331:DF336" si="238">ROUND(ROUND(AE331*AI331,2)*CX331,2)</f>
        <v>0.92</v>
      </c>
      <c r="DG331">
        <f t="shared" ref="DG331:DG336" si="239">ROUND(ROUND(AF331,2)*CX331,2)</f>
        <v>0</v>
      </c>
      <c r="DH331">
        <f t="shared" ref="DH331:DH337" si="240">ROUND(ROUND(AG331,2)*CX331,2)</f>
        <v>0</v>
      </c>
      <c r="DI331">
        <f t="shared" si="230"/>
        <v>0</v>
      </c>
      <c r="DJ331">
        <f t="shared" ref="DJ331:DJ336" si="241">DF331</f>
        <v>0.92</v>
      </c>
      <c r="DK331">
        <v>0</v>
      </c>
      <c r="DL331" t="s">
        <v>3</v>
      </c>
      <c r="DM331">
        <v>0</v>
      </c>
      <c r="DN331" t="s">
        <v>3</v>
      </c>
      <c r="DO331">
        <v>0</v>
      </c>
    </row>
    <row r="332" spans="1:119" x14ac:dyDescent="0.2">
      <c r="A332">
        <f>ROW(Source!A70)</f>
        <v>70</v>
      </c>
      <c r="B332">
        <v>60075934</v>
      </c>
      <c r="C332">
        <v>60099110</v>
      </c>
      <c r="D332">
        <v>48171452</v>
      </c>
      <c r="E332">
        <v>1</v>
      </c>
      <c r="F332">
        <v>1</v>
      </c>
      <c r="G332">
        <v>1</v>
      </c>
      <c r="H332">
        <v>3</v>
      </c>
      <c r="I332" t="s">
        <v>920</v>
      </c>
      <c r="J332" t="s">
        <v>921</v>
      </c>
      <c r="K332" t="s">
        <v>922</v>
      </c>
      <c r="L332">
        <v>1348</v>
      </c>
      <c r="N332">
        <v>1009</v>
      </c>
      <c r="O332" t="s">
        <v>15</v>
      </c>
      <c r="P332" t="s">
        <v>15</v>
      </c>
      <c r="Q332">
        <v>1000</v>
      </c>
      <c r="W332">
        <v>0</v>
      </c>
      <c r="X332">
        <v>1432874726</v>
      </c>
      <c r="Y332">
        <f t="shared" si="232"/>
        <v>0.06</v>
      </c>
      <c r="AA332">
        <v>103374.57</v>
      </c>
      <c r="AB332">
        <v>0</v>
      </c>
      <c r="AC332">
        <v>0</v>
      </c>
      <c r="AD332">
        <v>0</v>
      </c>
      <c r="AE332">
        <v>10813.24</v>
      </c>
      <c r="AF332">
        <v>0</v>
      </c>
      <c r="AG332">
        <v>0</v>
      </c>
      <c r="AH332">
        <v>0</v>
      </c>
      <c r="AI332">
        <v>9.56</v>
      </c>
      <c r="AJ332">
        <v>1</v>
      </c>
      <c r="AK332">
        <v>1</v>
      </c>
      <c r="AL332">
        <v>1</v>
      </c>
      <c r="AM332">
        <v>4</v>
      </c>
      <c r="AN332">
        <v>0</v>
      </c>
      <c r="AO332">
        <v>1</v>
      </c>
      <c r="AP332">
        <v>1</v>
      </c>
      <c r="AQ332">
        <v>0</v>
      </c>
      <c r="AR332">
        <v>0</v>
      </c>
      <c r="AS332" t="s">
        <v>3</v>
      </c>
      <c r="AT332">
        <v>0.06</v>
      </c>
      <c r="AU332" t="s">
        <v>3</v>
      </c>
      <c r="AV332">
        <v>0</v>
      </c>
      <c r="AW332">
        <v>2</v>
      </c>
      <c r="AX332">
        <v>60099121</v>
      </c>
      <c r="AY332">
        <v>1</v>
      </c>
      <c r="AZ332">
        <v>0</v>
      </c>
      <c r="BA332">
        <v>332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X332">
        <f>ROUND(Y332*Source!I70,9)</f>
        <v>2.4000000000000001E-5</v>
      </c>
      <c r="CY332">
        <f t="shared" si="233"/>
        <v>103374.57</v>
      </c>
      <c r="CZ332">
        <f t="shared" si="234"/>
        <v>10813.24</v>
      </c>
      <c r="DA332">
        <f t="shared" si="235"/>
        <v>9.56</v>
      </c>
      <c r="DB332">
        <f t="shared" si="236"/>
        <v>648.79</v>
      </c>
      <c r="DC332">
        <f t="shared" si="237"/>
        <v>0</v>
      </c>
      <c r="DD332" t="s">
        <v>3</v>
      </c>
      <c r="DE332" t="s">
        <v>3</v>
      </c>
      <c r="DF332">
        <f t="shared" si="238"/>
        <v>2.48</v>
      </c>
      <c r="DG332">
        <f t="shared" si="239"/>
        <v>0</v>
      </c>
      <c r="DH332">
        <f t="shared" si="240"/>
        <v>0</v>
      </c>
      <c r="DI332">
        <f t="shared" si="230"/>
        <v>0</v>
      </c>
      <c r="DJ332">
        <f t="shared" si="241"/>
        <v>2.48</v>
      </c>
      <c r="DK332">
        <v>0</v>
      </c>
      <c r="DL332" t="s">
        <v>3</v>
      </c>
      <c r="DM332">
        <v>0</v>
      </c>
      <c r="DN332" t="s">
        <v>3</v>
      </c>
      <c r="DO332">
        <v>0</v>
      </c>
    </row>
    <row r="333" spans="1:119" x14ac:dyDescent="0.2">
      <c r="A333">
        <f>ROW(Source!A70)</f>
        <v>70</v>
      </c>
      <c r="B333">
        <v>60075934</v>
      </c>
      <c r="C333">
        <v>60099110</v>
      </c>
      <c r="D333">
        <v>48171468</v>
      </c>
      <c r="E333">
        <v>1</v>
      </c>
      <c r="F333">
        <v>1</v>
      </c>
      <c r="G333">
        <v>1</v>
      </c>
      <c r="H333">
        <v>3</v>
      </c>
      <c r="I333" t="s">
        <v>897</v>
      </c>
      <c r="J333" t="s">
        <v>898</v>
      </c>
      <c r="K333" t="s">
        <v>899</v>
      </c>
      <c r="L333">
        <v>1348</v>
      </c>
      <c r="N333">
        <v>1009</v>
      </c>
      <c r="O333" t="s">
        <v>15</v>
      </c>
      <c r="P333" t="s">
        <v>15</v>
      </c>
      <c r="Q333">
        <v>1000</v>
      </c>
      <c r="W333">
        <v>0</v>
      </c>
      <c r="X333">
        <v>1888566897</v>
      </c>
      <c r="Y333">
        <f t="shared" si="232"/>
        <v>0.08</v>
      </c>
      <c r="AA333">
        <v>154913.39000000001</v>
      </c>
      <c r="AB333">
        <v>0</v>
      </c>
      <c r="AC333">
        <v>0</v>
      </c>
      <c r="AD333">
        <v>0</v>
      </c>
      <c r="AE333">
        <v>16204.33</v>
      </c>
      <c r="AF333">
        <v>0</v>
      </c>
      <c r="AG333">
        <v>0</v>
      </c>
      <c r="AH333">
        <v>0</v>
      </c>
      <c r="AI333">
        <v>9.56</v>
      </c>
      <c r="AJ333">
        <v>1</v>
      </c>
      <c r="AK333">
        <v>1</v>
      </c>
      <c r="AL333">
        <v>1</v>
      </c>
      <c r="AM333">
        <v>4</v>
      </c>
      <c r="AN333">
        <v>0</v>
      </c>
      <c r="AO333">
        <v>1</v>
      </c>
      <c r="AP333">
        <v>1</v>
      </c>
      <c r="AQ333">
        <v>0</v>
      </c>
      <c r="AR333">
        <v>0</v>
      </c>
      <c r="AS333" t="s">
        <v>3</v>
      </c>
      <c r="AT333">
        <v>0.08</v>
      </c>
      <c r="AU333" t="s">
        <v>3</v>
      </c>
      <c r="AV333">
        <v>0</v>
      </c>
      <c r="AW333">
        <v>2</v>
      </c>
      <c r="AX333">
        <v>60099122</v>
      </c>
      <c r="AY333">
        <v>1</v>
      </c>
      <c r="AZ333">
        <v>0</v>
      </c>
      <c r="BA333">
        <v>333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X333">
        <f>ROUND(Y333*Source!I70,9)</f>
        <v>3.1999999999999999E-5</v>
      </c>
      <c r="CY333">
        <f t="shared" si="233"/>
        <v>154913.39000000001</v>
      </c>
      <c r="CZ333">
        <f t="shared" si="234"/>
        <v>16204.33</v>
      </c>
      <c r="DA333">
        <f t="shared" si="235"/>
        <v>9.56</v>
      </c>
      <c r="DB333">
        <f t="shared" si="236"/>
        <v>1296.3499999999999</v>
      </c>
      <c r="DC333">
        <f t="shared" si="237"/>
        <v>0</v>
      </c>
      <c r="DD333" t="s">
        <v>3</v>
      </c>
      <c r="DE333" t="s">
        <v>3</v>
      </c>
      <c r="DF333">
        <f t="shared" si="238"/>
        <v>4.96</v>
      </c>
      <c r="DG333">
        <f t="shared" si="239"/>
        <v>0</v>
      </c>
      <c r="DH333">
        <f t="shared" si="240"/>
        <v>0</v>
      </c>
      <c r="DI333">
        <f t="shared" si="230"/>
        <v>0</v>
      </c>
      <c r="DJ333">
        <f t="shared" si="241"/>
        <v>4.96</v>
      </c>
      <c r="DK333">
        <v>0</v>
      </c>
      <c r="DL333" t="s">
        <v>3</v>
      </c>
      <c r="DM333">
        <v>0</v>
      </c>
      <c r="DN333" t="s">
        <v>3</v>
      </c>
      <c r="DO333">
        <v>0</v>
      </c>
    </row>
    <row r="334" spans="1:119" x14ac:dyDescent="0.2">
      <c r="A334">
        <f>ROW(Source!A70)</f>
        <v>70</v>
      </c>
      <c r="B334">
        <v>60075934</v>
      </c>
      <c r="C334">
        <v>60099110</v>
      </c>
      <c r="D334">
        <v>48171507</v>
      </c>
      <c r="E334">
        <v>1</v>
      </c>
      <c r="F334">
        <v>1</v>
      </c>
      <c r="G334">
        <v>1</v>
      </c>
      <c r="H334">
        <v>3</v>
      </c>
      <c r="I334" t="s">
        <v>807</v>
      </c>
      <c r="J334" t="s">
        <v>808</v>
      </c>
      <c r="K334" t="s">
        <v>809</v>
      </c>
      <c r="L334">
        <v>1348</v>
      </c>
      <c r="N334">
        <v>1009</v>
      </c>
      <c r="O334" t="s">
        <v>15</v>
      </c>
      <c r="P334" t="s">
        <v>15</v>
      </c>
      <c r="Q334">
        <v>1000</v>
      </c>
      <c r="W334">
        <v>0</v>
      </c>
      <c r="X334">
        <v>1344828851</v>
      </c>
      <c r="Y334">
        <f t="shared" si="232"/>
        <v>0.13</v>
      </c>
      <c r="AA334">
        <v>101489.92</v>
      </c>
      <c r="AB334">
        <v>0</v>
      </c>
      <c r="AC334">
        <v>0</v>
      </c>
      <c r="AD334">
        <v>0</v>
      </c>
      <c r="AE334">
        <v>10616.1</v>
      </c>
      <c r="AF334">
        <v>0</v>
      </c>
      <c r="AG334">
        <v>0</v>
      </c>
      <c r="AH334">
        <v>0</v>
      </c>
      <c r="AI334">
        <v>9.56</v>
      </c>
      <c r="AJ334">
        <v>1</v>
      </c>
      <c r="AK334">
        <v>1</v>
      </c>
      <c r="AL334">
        <v>1</v>
      </c>
      <c r="AM334">
        <v>4</v>
      </c>
      <c r="AN334">
        <v>0</v>
      </c>
      <c r="AO334">
        <v>1</v>
      </c>
      <c r="AP334">
        <v>1</v>
      </c>
      <c r="AQ334">
        <v>0</v>
      </c>
      <c r="AR334">
        <v>0</v>
      </c>
      <c r="AS334" t="s">
        <v>3</v>
      </c>
      <c r="AT334">
        <v>0.13</v>
      </c>
      <c r="AU334" t="s">
        <v>3</v>
      </c>
      <c r="AV334">
        <v>0</v>
      </c>
      <c r="AW334">
        <v>2</v>
      </c>
      <c r="AX334">
        <v>60099123</v>
      </c>
      <c r="AY334">
        <v>1</v>
      </c>
      <c r="AZ334">
        <v>0</v>
      </c>
      <c r="BA334">
        <v>334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X334">
        <f>ROUND(Y334*Source!I70,9)</f>
        <v>5.1999999999999997E-5</v>
      </c>
      <c r="CY334">
        <f t="shared" si="233"/>
        <v>101489.92</v>
      </c>
      <c r="CZ334">
        <f t="shared" si="234"/>
        <v>10616.1</v>
      </c>
      <c r="DA334">
        <f t="shared" si="235"/>
        <v>9.56</v>
      </c>
      <c r="DB334">
        <f t="shared" si="236"/>
        <v>1380.09</v>
      </c>
      <c r="DC334">
        <f t="shared" si="237"/>
        <v>0</v>
      </c>
      <c r="DD334" t="s">
        <v>3</v>
      </c>
      <c r="DE334" t="s">
        <v>3</v>
      </c>
      <c r="DF334">
        <f t="shared" si="238"/>
        <v>5.28</v>
      </c>
      <c r="DG334">
        <f t="shared" si="239"/>
        <v>0</v>
      </c>
      <c r="DH334">
        <f t="shared" si="240"/>
        <v>0</v>
      </c>
      <c r="DI334">
        <f t="shared" si="230"/>
        <v>0</v>
      </c>
      <c r="DJ334">
        <f t="shared" si="241"/>
        <v>5.28</v>
      </c>
      <c r="DK334">
        <v>0</v>
      </c>
      <c r="DL334" t="s">
        <v>3</v>
      </c>
      <c r="DM334">
        <v>0</v>
      </c>
      <c r="DN334" t="s">
        <v>3</v>
      </c>
      <c r="DO334">
        <v>0</v>
      </c>
    </row>
    <row r="335" spans="1:119" x14ac:dyDescent="0.2">
      <c r="A335">
        <f>ROW(Source!A70)</f>
        <v>70</v>
      </c>
      <c r="B335">
        <v>60075934</v>
      </c>
      <c r="C335">
        <v>60099110</v>
      </c>
      <c r="D335">
        <v>48194383</v>
      </c>
      <c r="E335">
        <v>1</v>
      </c>
      <c r="F335">
        <v>1</v>
      </c>
      <c r="G335">
        <v>1</v>
      </c>
      <c r="H335">
        <v>3</v>
      </c>
      <c r="I335" t="s">
        <v>923</v>
      </c>
      <c r="J335" t="s">
        <v>924</v>
      </c>
      <c r="K335" t="s">
        <v>925</v>
      </c>
      <c r="L335">
        <v>1339</v>
      </c>
      <c r="N335">
        <v>1007</v>
      </c>
      <c r="O335" t="s">
        <v>91</v>
      </c>
      <c r="P335" t="s">
        <v>91</v>
      </c>
      <c r="Q335">
        <v>1</v>
      </c>
      <c r="W335">
        <v>0</v>
      </c>
      <c r="X335">
        <v>-1059863813</v>
      </c>
      <c r="Y335">
        <f t="shared" si="232"/>
        <v>0.21</v>
      </c>
      <c r="AA335">
        <v>15326.11</v>
      </c>
      <c r="AB335">
        <v>0</v>
      </c>
      <c r="AC335">
        <v>0</v>
      </c>
      <c r="AD335">
        <v>0</v>
      </c>
      <c r="AE335">
        <v>1603.15</v>
      </c>
      <c r="AF335">
        <v>0</v>
      </c>
      <c r="AG335">
        <v>0</v>
      </c>
      <c r="AH335">
        <v>0</v>
      </c>
      <c r="AI335">
        <v>9.56</v>
      </c>
      <c r="AJ335">
        <v>1</v>
      </c>
      <c r="AK335">
        <v>1</v>
      </c>
      <c r="AL335">
        <v>1</v>
      </c>
      <c r="AM335">
        <v>4</v>
      </c>
      <c r="AN335">
        <v>0</v>
      </c>
      <c r="AO335">
        <v>1</v>
      </c>
      <c r="AP335">
        <v>1</v>
      </c>
      <c r="AQ335">
        <v>0</v>
      </c>
      <c r="AR335">
        <v>0</v>
      </c>
      <c r="AS335" t="s">
        <v>3</v>
      </c>
      <c r="AT335">
        <v>0.21</v>
      </c>
      <c r="AU335" t="s">
        <v>3</v>
      </c>
      <c r="AV335">
        <v>0</v>
      </c>
      <c r="AW335">
        <v>2</v>
      </c>
      <c r="AX335">
        <v>60099124</v>
      </c>
      <c r="AY335">
        <v>1</v>
      </c>
      <c r="AZ335">
        <v>0</v>
      </c>
      <c r="BA335">
        <v>335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X335">
        <f>ROUND(Y335*Source!I70,9)</f>
        <v>8.3999999999999995E-5</v>
      </c>
      <c r="CY335">
        <f t="shared" si="233"/>
        <v>15326.11</v>
      </c>
      <c r="CZ335">
        <f t="shared" si="234"/>
        <v>1603.15</v>
      </c>
      <c r="DA335">
        <f t="shared" si="235"/>
        <v>9.56</v>
      </c>
      <c r="DB335">
        <f t="shared" si="236"/>
        <v>336.66</v>
      </c>
      <c r="DC335">
        <f t="shared" si="237"/>
        <v>0</v>
      </c>
      <c r="DD335" t="s">
        <v>3</v>
      </c>
      <c r="DE335" t="s">
        <v>3</v>
      </c>
      <c r="DF335">
        <f t="shared" si="238"/>
        <v>1.29</v>
      </c>
      <c r="DG335">
        <f t="shared" si="239"/>
        <v>0</v>
      </c>
      <c r="DH335">
        <f t="shared" si="240"/>
        <v>0</v>
      </c>
      <c r="DI335">
        <f t="shared" si="230"/>
        <v>0</v>
      </c>
      <c r="DJ335">
        <f t="shared" si="241"/>
        <v>1.29</v>
      </c>
      <c r="DK335">
        <v>0</v>
      </c>
      <c r="DL335" t="s">
        <v>3</v>
      </c>
      <c r="DM335">
        <v>0</v>
      </c>
      <c r="DN335" t="s">
        <v>3</v>
      </c>
      <c r="DO335">
        <v>0</v>
      </c>
    </row>
    <row r="336" spans="1:119" x14ac:dyDescent="0.2">
      <c r="A336">
        <f>ROW(Source!A70)</f>
        <v>70</v>
      </c>
      <c r="B336">
        <v>60075934</v>
      </c>
      <c r="C336">
        <v>60099110</v>
      </c>
      <c r="D336">
        <v>48166052</v>
      </c>
      <c r="E336">
        <v>21</v>
      </c>
      <c r="F336">
        <v>1</v>
      </c>
      <c r="G336">
        <v>1</v>
      </c>
      <c r="H336">
        <v>3</v>
      </c>
      <c r="I336" t="s">
        <v>926</v>
      </c>
      <c r="J336" t="s">
        <v>3</v>
      </c>
      <c r="K336" t="s">
        <v>927</v>
      </c>
      <c r="L336">
        <v>1301</v>
      </c>
      <c r="N336">
        <v>1003</v>
      </c>
      <c r="O336" t="s">
        <v>928</v>
      </c>
      <c r="P336" t="s">
        <v>928</v>
      </c>
      <c r="Q336">
        <v>1</v>
      </c>
      <c r="W336">
        <v>0</v>
      </c>
      <c r="X336">
        <v>-104738797</v>
      </c>
      <c r="Y336">
        <f t="shared" si="232"/>
        <v>1004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9.56</v>
      </c>
      <c r="AJ336">
        <v>1</v>
      </c>
      <c r="AK336">
        <v>1</v>
      </c>
      <c r="AL336">
        <v>1</v>
      </c>
      <c r="AM336">
        <v>4</v>
      </c>
      <c r="AN336">
        <v>0</v>
      </c>
      <c r="AO336">
        <v>0</v>
      </c>
      <c r="AP336">
        <v>1</v>
      </c>
      <c r="AQ336">
        <v>0</v>
      </c>
      <c r="AR336">
        <v>0</v>
      </c>
      <c r="AS336" t="s">
        <v>3</v>
      </c>
      <c r="AT336">
        <v>1004</v>
      </c>
      <c r="AU336" t="s">
        <v>3</v>
      </c>
      <c r="AV336">
        <v>0</v>
      </c>
      <c r="AW336">
        <v>2</v>
      </c>
      <c r="AX336">
        <v>60099125</v>
      </c>
      <c r="AY336">
        <v>1</v>
      </c>
      <c r="AZ336">
        <v>0</v>
      </c>
      <c r="BA336">
        <v>336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X336">
        <f>ROUND(Y336*Source!I70,9)</f>
        <v>0.40160000000000001</v>
      </c>
      <c r="CY336">
        <f t="shared" si="233"/>
        <v>0</v>
      </c>
      <c r="CZ336">
        <f t="shared" si="234"/>
        <v>0</v>
      </c>
      <c r="DA336">
        <f t="shared" si="235"/>
        <v>9.56</v>
      </c>
      <c r="DB336">
        <f t="shared" si="236"/>
        <v>0</v>
      </c>
      <c r="DC336">
        <f t="shared" si="237"/>
        <v>0</v>
      </c>
      <c r="DD336" t="s">
        <v>3</v>
      </c>
      <c r="DE336" t="s">
        <v>3</v>
      </c>
      <c r="DF336">
        <f t="shared" si="238"/>
        <v>0</v>
      </c>
      <c r="DG336">
        <f t="shared" si="239"/>
        <v>0</v>
      </c>
      <c r="DH336">
        <f t="shared" si="240"/>
        <v>0</v>
      </c>
      <c r="DI336">
        <f t="shared" si="230"/>
        <v>0</v>
      </c>
      <c r="DJ336">
        <f t="shared" si="241"/>
        <v>0</v>
      </c>
      <c r="DK336">
        <v>0</v>
      </c>
      <c r="DL336" t="s">
        <v>3</v>
      </c>
      <c r="DM336">
        <v>0</v>
      </c>
      <c r="DN336" t="s">
        <v>3</v>
      </c>
      <c r="DO336">
        <v>0</v>
      </c>
    </row>
    <row r="337" spans="1:119" x14ac:dyDescent="0.2">
      <c r="A337">
        <f>ROW(Source!A73)</f>
        <v>73</v>
      </c>
      <c r="B337">
        <v>60075934</v>
      </c>
      <c r="C337">
        <v>60100068</v>
      </c>
      <c r="D337">
        <v>48164233</v>
      </c>
      <c r="E337">
        <v>1</v>
      </c>
      <c r="F337">
        <v>1</v>
      </c>
      <c r="G337">
        <v>1</v>
      </c>
      <c r="H337">
        <v>1</v>
      </c>
      <c r="I337" t="s">
        <v>812</v>
      </c>
      <c r="J337" t="s">
        <v>3</v>
      </c>
      <c r="K337" t="s">
        <v>813</v>
      </c>
      <c r="L337">
        <v>1191</v>
      </c>
      <c r="N337">
        <v>1013</v>
      </c>
      <c r="O337" t="s">
        <v>738</v>
      </c>
      <c r="P337" t="s">
        <v>738</v>
      </c>
      <c r="Q337">
        <v>1</v>
      </c>
      <c r="W337">
        <v>0</v>
      </c>
      <c r="X337">
        <v>-1853062777</v>
      </c>
      <c r="Y337">
        <f>((AT337*1.15)*1.15)</f>
        <v>118.76049999999996</v>
      </c>
      <c r="AA337">
        <v>0</v>
      </c>
      <c r="AB337">
        <v>0</v>
      </c>
      <c r="AC337">
        <v>0</v>
      </c>
      <c r="AD337">
        <v>420.57</v>
      </c>
      <c r="AE337">
        <v>0</v>
      </c>
      <c r="AF337">
        <v>0</v>
      </c>
      <c r="AG337">
        <v>0</v>
      </c>
      <c r="AH337">
        <v>8.59</v>
      </c>
      <c r="AI337">
        <v>1</v>
      </c>
      <c r="AJ337">
        <v>1</v>
      </c>
      <c r="AK337">
        <v>1</v>
      </c>
      <c r="AL337">
        <v>48.96</v>
      </c>
      <c r="AM337">
        <v>4</v>
      </c>
      <c r="AN337">
        <v>0</v>
      </c>
      <c r="AO337">
        <v>1</v>
      </c>
      <c r="AP337">
        <v>1</v>
      </c>
      <c r="AQ337">
        <v>0</v>
      </c>
      <c r="AR337">
        <v>0</v>
      </c>
      <c r="AS337" t="s">
        <v>3</v>
      </c>
      <c r="AT337">
        <v>89.8</v>
      </c>
      <c r="AU337" t="s">
        <v>93</v>
      </c>
      <c r="AV337">
        <v>1</v>
      </c>
      <c r="AW337">
        <v>2</v>
      </c>
      <c r="AX337">
        <v>60100069</v>
      </c>
      <c r="AY337">
        <v>1</v>
      </c>
      <c r="AZ337">
        <v>0</v>
      </c>
      <c r="BA337">
        <v>337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X337">
        <f>ROUND(Y337*Source!I73,9)</f>
        <v>0.47504200000000002</v>
      </c>
      <c r="CY337">
        <f>AD337</f>
        <v>420.57</v>
      </c>
      <c r="CZ337">
        <f>AH337</f>
        <v>8.59</v>
      </c>
      <c r="DA337">
        <f>AL337</f>
        <v>48.96</v>
      </c>
      <c r="DB337">
        <f>ROUND((((ROUND(AT337*CZ337,2)*1.15)*1.15)*1.1),2)</f>
        <v>1122.17</v>
      </c>
      <c r="DC337">
        <f>ROUND(((ROUND(AT337*AG337,2)*1.15)*1.15),2)</f>
        <v>0</v>
      </c>
      <c r="DD337" t="s">
        <v>739</v>
      </c>
      <c r="DE337" t="s">
        <v>3</v>
      </c>
      <c r="DF337">
        <f>ROUND((ROUND(AE337,2)*1.1)*CX337,2)</f>
        <v>0</v>
      </c>
      <c r="DG337">
        <f>ROUND((ROUND(AF337,2)*1.1)*CX337,2)</f>
        <v>0</v>
      </c>
      <c r="DH337">
        <f t="shared" si="240"/>
        <v>0</v>
      </c>
      <c r="DI337">
        <f>ROUND((ROUND(AH337*AL337,2)*1.1)*CX337,2)</f>
        <v>219.77</v>
      </c>
      <c r="DJ337">
        <f>DI337</f>
        <v>219.77</v>
      </c>
      <c r="DK337">
        <v>0</v>
      </c>
      <c r="DL337" t="s">
        <v>3</v>
      </c>
      <c r="DM337">
        <v>0</v>
      </c>
      <c r="DN337" t="s">
        <v>3</v>
      </c>
      <c r="DO337">
        <v>0</v>
      </c>
    </row>
    <row r="338" spans="1:119" x14ac:dyDescent="0.2">
      <c r="A338">
        <f>ROW(Source!A73)</f>
        <v>73</v>
      </c>
      <c r="B338">
        <v>60075934</v>
      </c>
      <c r="C338">
        <v>60100068</v>
      </c>
      <c r="D338">
        <v>48164207</v>
      </c>
      <c r="E338">
        <v>1</v>
      </c>
      <c r="F338">
        <v>1</v>
      </c>
      <c r="G338">
        <v>1</v>
      </c>
      <c r="H338">
        <v>1</v>
      </c>
      <c r="I338" t="s">
        <v>740</v>
      </c>
      <c r="J338" t="s">
        <v>3</v>
      </c>
      <c r="K338" t="s">
        <v>741</v>
      </c>
      <c r="L338">
        <v>1191</v>
      </c>
      <c r="N338">
        <v>1013</v>
      </c>
      <c r="O338" t="s">
        <v>738</v>
      </c>
      <c r="P338" t="s">
        <v>738</v>
      </c>
      <c r="Q338">
        <v>1</v>
      </c>
      <c r="W338">
        <v>0</v>
      </c>
      <c r="X338">
        <v>-383101862</v>
      </c>
      <c r="Y338">
        <f>((AT338*1.15)*1.15)</f>
        <v>0.27772499999999994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</v>
      </c>
      <c r="AJ338">
        <v>1</v>
      </c>
      <c r="AK338">
        <v>48.96</v>
      </c>
      <c r="AL338">
        <v>1</v>
      </c>
      <c r="AM338">
        <v>4</v>
      </c>
      <c r="AN338">
        <v>0</v>
      </c>
      <c r="AO338">
        <v>1</v>
      </c>
      <c r="AP338">
        <v>1</v>
      </c>
      <c r="AQ338">
        <v>0</v>
      </c>
      <c r="AR338">
        <v>0</v>
      </c>
      <c r="AS338" t="s">
        <v>3</v>
      </c>
      <c r="AT338">
        <v>0.21</v>
      </c>
      <c r="AU338" t="s">
        <v>93</v>
      </c>
      <c r="AV338">
        <v>2</v>
      </c>
      <c r="AW338">
        <v>2</v>
      </c>
      <c r="AX338">
        <v>60100070</v>
      </c>
      <c r="AY338">
        <v>1</v>
      </c>
      <c r="AZ338">
        <v>0</v>
      </c>
      <c r="BA338">
        <v>338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X338">
        <f>ROUND(Y338*Source!I73,9)</f>
        <v>1.1109E-3</v>
      </c>
      <c r="CY338">
        <f>AD338</f>
        <v>0</v>
      </c>
      <c r="CZ338">
        <f>AH338</f>
        <v>0</v>
      </c>
      <c r="DA338">
        <f>AL338</f>
        <v>1</v>
      </c>
      <c r="DB338">
        <f>ROUND((((ROUND(AT338*CZ338,2)*1.15)*1.15)*1.1),2)</f>
        <v>0</v>
      </c>
      <c r="DC338">
        <f>ROUND(((ROUND(AT338*AG338,2)*1.15)*1.15),2)</f>
        <v>0</v>
      </c>
      <c r="DD338" t="s">
        <v>739</v>
      </c>
      <c r="DE338" t="s">
        <v>3</v>
      </c>
      <c r="DF338">
        <f>ROUND((ROUND(AE338,2)*1.1)*CX338,2)</f>
        <v>0</v>
      </c>
      <c r="DG338">
        <f>ROUND((ROUND(AF338,2)*1.1)*CX338,2)</f>
        <v>0</v>
      </c>
      <c r="DH338">
        <f>ROUND(ROUND(AG338*AK338,2)*CX338,2)</f>
        <v>0</v>
      </c>
      <c r="DI338">
        <f>ROUND((ROUND(AH338,2)*1.1)*CX338,2)</f>
        <v>0</v>
      </c>
      <c r="DJ338">
        <f>DI338</f>
        <v>0</v>
      </c>
      <c r="DK338">
        <v>0</v>
      </c>
      <c r="DL338" t="s">
        <v>3</v>
      </c>
      <c r="DM338">
        <v>0</v>
      </c>
      <c r="DN338" t="s">
        <v>3</v>
      </c>
      <c r="DO338">
        <v>0</v>
      </c>
    </row>
    <row r="339" spans="1:119" x14ac:dyDescent="0.2">
      <c r="A339">
        <f>ROW(Source!A73)</f>
        <v>73</v>
      </c>
      <c r="B339">
        <v>60075934</v>
      </c>
      <c r="C339">
        <v>60100068</v>
      </c>
      <c r="D339">
        <v>48244682</v>
      </c>
      <c r="E339">
        <v>1</v>
      </c>
      <c r="F339">
        <v>1</v>
      </c>
      <c r="G339">
        <v>1</v>
      </c>
      <c r="H339">
        <v>2</v>
      </c>
      <c r="I339" t="s">
        <v>929</v>
      </c>
      <c r="J339" t="s">
        <v>930</v>
      </c>
      <c r="K339" t="s">
        <v>931</v>
      </c>
      <c r="L339">
        <v>1368</v>
      </c>
      <c r="N339">
        <v>1011</v>
      </c>
      <c r="O339" t="s">
        <v>745</v>
      </c>
      <c r="P339" t="s">
        <v>745</v>
      </c>
      <c r="Q339">
        <v>1</v>
      </c>
      <c r="W339">
        <v>0</v>
      </c>
      <c r="X339">
        <v>144339459</v>
      </c>
      <c r="Y339">
        <f>((AT339*1.15)*1.15)</f>
        <v>34.490799999999993</v>
      </c>
      <c r="AA339">
        <v>0</v>
      </c>
      <c r="AB339">
        <v>9.9499999999999993</v>
      </c>
      <c r="AC339">
        <v>0</v>
      </c>
      <c r="AD339">
        <v>0</v>
      </c>
      <c r="AE339">
        <v>0</v>
      </c>
      <c r="AF339">
        <v>0.7</v>
      </c>
      <c r="AG339">
        <v>0</v>
      </c>
      <c r="AH339">
        <v>0</v>
      </c>
      <c r="AI339">
        <v>1</v>
      </c>
      <c r="AJ339">
        <v>14.22</v>
      </c>
      <c r="AK339">
        <v>48.96</v>
      </c>
      <c r="AL339">
        <v>1</v>
      </c>
      <c r="AM339">
        <v>4</v>
      </c>
      <c r="AN339">
        <v>0</v>
      </c>
      <c r="AO339">
        <v>1</v>
      </c>
      <c r="AP339">
        <v>1</v>
      </c>
      <c r="AQ339">
        <v>0</v>
      </c>
      <c r="AR339">
        <v>0</v>
      </c>
      <c r="AS339" t="s">
        <v>3</v>
      </c>
      <c r="AT339">
        <v>26.08</v>
      </c>
      <c r="AU339" t="s">
        <v>93</v>
      </c>
      <c r="AV339">
        <v>0</v>
      </c>
      <c r="AW339">
        <v>2</v>
      </c>
      <c r="AX339">
        <v>60100071</v>
      </c>
      <c r="AY339">
        <v>1</v>
      </c>
      <c r="AZ339">
        <v>0</v>
      </c>
      <c r="BA339">
        <v>339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X339">
        <f>ROUND(Y339*Source!I73,9)</f>
        <v>0.13796320000000001</v>
      </c>
      <c r="CY339">
        <f>AB339</f>
        <v>9.9499999999999993</v>
      </c>
      <c r="CZ339">
        <f>AF339</f>
        <v>0.7</v>
      </c>
      <c r="DA339">
        <f>AJ339</f>
        <v>14.22</v>
      </c>
      <c r="DB339">
        <f>ROUND(((ROUND(AT339*CZ339,2)*1.15)*1.15),2)</f>
        <v>24.15</v>
      </c>
      <c r="DC339">
        <f>ROUND((((ROUND(AT339*AG339,2)*1.15)*1.15)*1.1),2)</f>
        <v>0</v>
      </c>
      <c r="DD339" t="s">
        <v>3</v>
      </c>
      <c r="DE339" t="s">
        <v>739</v>
      </c>
      <c r="DF339">
        <f>ROUND(ROUND(AE339,2)*CX339,2)</f>
        <v>0</v>
      </c>
      <c r="DG339">
        <f>ROUND(ROUND(AF339*AJ339,2)*CX339,2)</f>
        <v>1.37</v>
      </c>
      <c r="DH339">
        <f>ROUND((ROUND(AG339*AK339,2)*1.1)*CX339,2)</f>
        <v>0</v>
      </c>
      <c r="DI339">
        <f>ROUND(ROUND(AH339,2)*CX339,2)</f>
        <v>0</v>
      </c>
      <c r="DJ339">
        <f>DG339</f>
        <v>1.37</v>
      </c>
      <c r="DK339">
        <v>0</v>
      </c>
      <c r="DL339" t="s">
        <v>3</v>
      </c>
      <c r="DM339">
        <v>0</v>
      </c>
      <c r="DN339" t="s">
        <v>3</v>
      </c>
      <c r="DO339">
        <v>0</v>
      </c>
    </row>
    <row r="340" spans="1:119" x14ac:dyDescent="0.2">
      <c r="A340">
        <f>ROW(Source!A73)</f>
        <v>73</v>
      </c>
      <c r="B340">
        <v>60075934</v>
      </c>
      <c r="C340">
        <v>60100068</v>
      </c>
      <c r="D340">
        <v>48245551</v>
      </c>
      <c r="E340">
        <v>1</v>
      </c>
      <c r="F340">
        <v>1</v>
      </c>
      <c r="G340">
        <v>1</v>
      </c>
      <c r="H340">
        <v>2</v>
      </c>
      <c r="I340" t="s">
        <v>752</v>
      </c>
      <c r="J340" t="s">
        <v>753</v>
      </c>
      <c r="K340" t="s">
        <v>754</v>
      </c>
      <c r="L340">
        <v>1368</v>
      </c>
      <c r="N340">
        <v>1011</v>
      </c>
      <c r="O340" t="s">
        <v>745</v>
      </c>
      <c r="P340" t="s">
        <v>745</v>
      </c>
      <c r="Q340">
        <v>1</v>
      </c>
      <c r="W340">
        <v>0</v>
      </c>
      <c r="X340">
        <v>1171957361</v>
      </c>
      <c r="Y340">
        <f>((AT340*1.15)*1.15)</f>
        <v>0.27772499999999994</v>
      </c>
      <c r="AA340">
        <v>0</v>
      </c>
      <c r="AB340">
        <v>1234.1500000000001</v>
      </c>
      <c r="AC340">
        <v>495.96</v>
      </c>
      <c r="AD340">
        <v>0</v>
      </c>
      <c r="AE340">
        <v>0</v>
      </c>
      <c r="AF340">
        <v>86.79</v>
      </c>
      <c r="AG340">
        <v>10.130000000000001</v>
      </c>
      <c r="AH340">
        <v>0</v>
      </c>
      <c r="AI340">
        <v>1</v>
      </c>
      <c r="AJ340">
        <v>14.22</v>
      </c>
      <c r="AK340">
        <v>48.96</v>
      </c>
      <c r="AL340">
        <v>1</v>
      </c>
      <c r="AM340">
        <v>4</v>
      </c>
      <c r="AN340">
        <v>0</v>
      </c>
      <c r="AO340">
        <v>1</v>
      </c>
      <c r="AP340">
        <v>1</v>
      </c>
      <c r="AQ340">
        <v>0</v>
      </c>
      <c r="AR340">
        <v>0</v>
      </c>
      <c r="AS340" t="s">
        <v>3</v>
      </c>
      <c r="AT340">
        <v>0.21</v>
      </c>
      <c r="AU340" t="s">
        <v>93</v>
      </c>
      <c r="AV340">
        <v>0</v>
      </c>
      <c r="AW340">
        <v>2</v>
      </c>
      <c r="AX340">
        <v>60100072</v>
      </c>
      <c r="AY340">
        <v>1</v>
      </c>
      <c r="AZ340">
        <v>0</v>
      </c>
      <c r="BA340">
        <v>340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X340">
        <f>ROUND(Y340*Source!I73,9)</f>
        <v>1.1109E-3</v>
      </c>
      <c r="CY340">
        <f>AB340</f>
        <v>1234.1500000000001</v>
      </c>
      <c r="CZ340">
        <f>AF340</f>
        <v>86.79</v>
      </c>
      <c r="DA340">
        <f>AJ340</f>
        <v>14.22</v>
      </c>
      <c r="DB340">
        <f>ROUND(((ROUND(AT340*CZ340,2)*1.15)*1.15),2)</f>
        <v>24.11</v>
      </c>
      <c r="DC340">
        <f>ROUND((((ROUND(AT340*AG340,2)*1.15)*1.15)*1.1),2)</f>
        <v>3.1</v>
      </c>
      <c r="DD340" t="s">
        <v>3</v>
      </c>
      <c r="DE340" t="s">
        <v>739</v>
      </c>
      <c r="DF340">
        <f>ROUND(ROUND(AE340,2)*CX340,2)</f>
        <v>0</v>
      </c>
      <c r="DG340">
        <f>ROUND(ROUND(AF340*AJ340,2)*CX340,2)</f>
        <v>1.37</v>
      </c>
      <c r="DH340">
        <f>ROUND((ROUND(AG340*AK340,2)*1.1)*CX340,2)</f>
        <v>0.61</v>
      </c>
      <c r="DI340">
        <f>ROUND(ROUND(AH340,2)*CX340,2)</f>
        <v>0</v>
      </c>
      <c r="DJ340">
        <f>DG340</f>
        <v>1.37</v>
      </c>
      <c r="DK340">
        <v>0</v>
      </c>
      <c r="DL340" t="s">
        <v>3</v>
      </c>
      <c r="DM340">
        <v>0</v>
      </c>
      <c r="DN340" t="s">
        <v>3</v>
      </c>
      <c r="DO340">
        <v>0</v>
      </c>
    </row>
    <row r="341" spans="1:119" x14ac:dyDescent="0.2">
      <c r="A341">
        <f>ROW(Source!A73)</f>
        <v>73</v>
      </c>
      <c r="B341">
        <v>60075934</v>
      </c>
      <c r="C341">
        <v>60100068</v>
      </c>
      <c r="D341">
        <v>48168423</v>
      </c>
      <c r="E341">
        <v>1</v>
      </c>
      <c r="F341">
        <v>1</v>
      </c>
      <c r="G341">
        <v>1</v>
      </c>
      <c r="H341">
        <v>3</v>
      </c>
      <c r="I341" t="s">
        <v>932</v>
      </c>
      <c r="J341" t="s">
        <v>933</v>
      </c>
      <c r="K341" t="s">
        <v>934</v>
      </c>
      <c r="L341">
        <v>1348</v>
      </c>
      <c r="N341">
        <v>1009</v>
      </c>
      <c r="O341" t="s">
        <v>15</v>
      </c>
      <c r="P341" t="s">
        <v>15</v>
      </c>
      <c r="Q341">
        <v>1000</v>
      </c>
      <c r="W341">
        <v>0</v>
      </c>
      <c r="X341">
        <v>18269163</v>
      </c>
      <c r="Y341">
        <f>AT341</f>
        <v>5.8999999999999999E-3</v>
      </c>
      <c r="AA341">
        <v>89671.46</v>
      </c>
      <c r="AB341">
        <v>0</v>
      </c>
      <c r="AC341">
        <v>0</v>
      </c>
      <c r="AD341">
        <v>0</v>
      </c>
      <c r="AE341">
        <v>9379.86</v>
      </c>
      <c r="AF341">
        <v>0</v>
      </c>
      <c r="AG341">
        <v>0</v>
      </c>
      <c r="AH341">
        <v>0</v>
      </c>
      <c r="AI341">
        <v>9.56</v>
      </c>
      <c r="AJ341">
        <v>1</v>
      </c>
      <c r="AK341">
        <v>1</v>
      </c>
      <c r="AL341">
        <v>1</v>
      </c>
      <c r="AM341">
        <v>4</v>
      </c>
      <c r="AN341">
        <v>0</v>
      </c>
      <c r="AO341">
        <v>1</v>
      </c>
      <c r="AP341">
        <v>1</v>
      </c>
      <c r="AQ341">
        <v>0</v>
      </c>
      <c r="AR341">
        <v>0</v>
      </c>
      <c r="AS341" t="s">
        <v>3</v>
      </c>
      <c r="AT341">
        <v>5.8999999999999999E-3</v>
      </c>
      <c r="AU341" t="s">
        <v>3</v>
      </c>
      <c r="AV341">
        <v>0</v>
      </c>
      <c r="AW341">
        <v>2</v>
      </c>
      <c r="AX341">
        <v>60100073</v>
      </c>
      <c r="AY341">
        <v>1</v>
      </c>
      <c r="AZ341">
        <v>0</v>
      </c>
      <c r="BA341">
        <v>341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X341">
        <f>ROUND(Y341*Source!I73,9)</f>
        <v>2.3600000000000001E-5</v>
      </c>
      <c r="CY341">
        <f>AA341</f>
        <v>89671.46</v>
      </c>
      <c r="CZ341">
        <f>AE341</f>
        <v>9379.86</v>
      </c>
      <c r="DA341">
        <f>AI341</f>
        <v>9.56</v>
      </c>
      <c r="DB341">
        <f>ROUND(ROUND(AT341*CZ341,2),2)</f>
        <v>55.34</v>
      </c>
      <c r="DC341">
        <f>ROUND(ROUND(AT341*AG341,2),2)</f>
        <v>0</v>
      </c>
      <c r="DD341" t="s">
        <v>3</v>
      </c>
      <c r="DE341" t="s">
        <v>3</v>
      </c>
      <c r="DF341">
        <f>ROUND(ROUND(AE341*AI341,2)*CX341,2)</f>
        <v>2.12</v>
      </c>
      <c r="DG341">
        <f>ROUND(ROUND(AF341,2)*CX341,2)</f>
        <v>0</v>
      </c>
      <c r="DH341">
        <f>ROUND(ROUND(AG341,2)*CX341,2)</f>
        <v>0</v>
      </c>
      <c r="DI341">
        <f>ROUND(ROUND(AH341,2)*CX341,2)</f>
        <v>0</v>
      </c>
      <c r="DJ341">
        <f>DF341</f>
        <v>2.12</v>
      </c>
      <c r="DK341">
        <v>0</v>
      </c>
      <c r="DL341" t="s">
        <v>3</v>
      </c>
      <c r="DM341">
        <v>0</v>
      </c>
      <c r="DN341" t="s">
        <v>3</v>
      </c>
      <c r="DO341">
        <v>0</v>
      </c>
    </row>
    <row r="342" spans="1:119" x14ac:dyDescent="0.2">
      <c r="A342">
        <f>ROW(Source!A73)</f>
        <v>73</v>
      </c>
      <c r="B342">
        <v>60075934</v>
      </c>
      <c r="C342">
        <v>60100068</v>
      </c>
      <c r="D342">
        <v>48173552</v>
      </c>
      <c r="E342">
        <v>1</v>
      </c>
      <c r="F342">
        <v>1</v>
      </c>
      <c r="G342">
        <v>1</v>
      </c>
      <c r="H342">
        <v>3</v>
      </c>
      <c r="I342" t="s">
        <v>935</v>
      </c>
      <c r="J342" t="s">
        <v>936</v>
      </c>
      <c r="K342" t="s">
        <v>937</v>
      </c>
      <c r="L342">
        <v>1346</v>
      </c>
      <c r="N342">
        <v>1009</v>
      </c>
      <c r="O342" t="s">
        <v>225</v>
      </c>
      <c r="P342" t="s">
        <v>225</v>
      </c>
      <c r="Q342">
        <v>1</v>
      </c>
      <c r="W342">
        <v>0</v>
      </c>
      <c r="X342">
        <v>-791714149</v>
      </c>
      <c r="Y342">
        <f>AT342</f>
        <v>40.200000000000003</v>
      </c>
      <c r="AA342">
        <v>226.09</v>
      </c>
      <c r="AB342">
        <v>0</v>
      </c>
      <c r="AC342">
        <v>0</v>
      </c>
      <c r="AD342">
        <v>0</v>
      </c>
      <c r="AE342">
        <v>23.65</v>
      </c>
      <c r="AF342">
        <v>0</v>
      </c>
      <c r="AG342">
        <v>0</v>
      </c>
      <c r="AH342">
        <v>0</v>
      </c>
      <c r="AI342">
        <v>9.56</v>
      </c>
      <c r="AJ342">
        <v>1</v>
      </c>
      <c r="AK342">
        <v>1</v>
      </c>
      <c r="AL342">
        <v>1</v>
      </c>
      <c r="AM342">
        <v>4</v>
      </c>
      <c r="AN342">
        <v>0</v>
      </c>
      <c r="AO342">
        <v>1</v>
      </c>
      <c r="AP342">
        <v>1</v>
      </c>
      <c r="AQ342">
        <v>0</v>
      </c>
      <c r="AR342">
        <v>0</v>
      </c>
      <c r="AS342" t="s">
        <v>3</v>
      </c>
      <c r="AT342">
        <v>40.200000000000003</v>
      </c>
      <c r="AU342" t="s">
        <v>3</v>
      </c>
      <c r="AV342">
        <v>0</v>
      </c>
      <c r="AW342">
        <v>2</v>
      </c>
      <c r="AX342">
        <v>60100074</v>
      </c>
      <c r="AY342">
        <v>1</v>
      </c>
      <c r="AZ342">
        <v>0</v>
      </c>
      <c r="BA342">
        <v>342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X342">
        <f>ROUND(Y342*Source!I73,9)</f>
        <v>0.1608</v>
      </c>
      <c r="CY342">
        <f>AA342</f>
        <v>226.09</v>
      </c>
      <c r="CZ342">
        <f>AE342</f>
        <v>23.65</v>
      </c>
      <c r="DA342">
        <f>AI342</f>
        <v>9.56</v>
      </c>
      <c r="DB342">
        <f>ROUND(ROUND(AT342*CZ342,2),2)</f>
        <v>950.73</v>
      </c>
      <c r="DC342">
        <f>ROUND(ROUND(AT342*AG342,2),2)</f>
        <v>0</v>
      </c>
      <c r="DD342" t="s">
        <v>3</v>
      </c>
      <c r="DE342" t="s">
        <v>3</v>
      </c>
      <c r="DF342">
        <f>ROUND(ROUND(AE342*AI342,2)*CX342,2)</f>
        <v>36.36</v>
      </c>
      <c r="DG342">
        <f>ROUND(ROUND(AF342,2)*CX342,2)</f>
        <v>0</v>
      </c>
      <c r="DH342">
        <f>ROUND(ROUND(AG342,2)*CX342,2)</f>
        <v>0</v>
      </c>
      <c r="DI342">
        <f>ROUND(ROUND(AH342,2)*CX342,2)</f>
        <v>0</v>
      </c>
      <c r="DJ342">
        <f>DF342</f>
        <v>36.36</v>
      </c>
      <c r="DK342">
        <v>0</v>
      </c>
      <c r="DL342" t="s">
        <v>3</v>
      </c>
      <c r="DM342">
        <v>0</v>
      </c>
      <c r="DN342" t="s">
        <v>3</v>
      </c>
      <c r="DO342">
        <v>0</v>
      </c>
    </row>
    <row r="343" spans="1:119" x14ac:dyDescent="0.2">
      <c r="A343">
        <f>ROW(Source!A73)</f>
        <v>73</v>
      </c>
      <c r="B343">
        <v>60075934</v>
      </c>
      <c r="C343">
        <v>60100068</v>
      </c>
      <c r="D343">
        <v>48188475</v>
      </c>
      <c r="E343">
        <v>1</v>
      </c>
      <c r="F343">
        <v>1</v>
      </c>
      <c r="G343">
        <v>1</v>
      </c>
      <c r="H343">
        <v>3</v>
      </c>
      <c r="I343" t="s">
        <v>938</v>
      </c>
      <c r="J343" t="s">
        <v>939</v>
      </c>
      <c r="K343" t="s">
        <v>940</v>
      </c>
      <c r="L343">
        <v>1348</v>
      </c>
      <c r="N343">
        <v>1009</v>
      </c>
      <c r="O343" t="s">
        <v>15</v>
      </c>
      <c r="P343" t="s">
        <v>15</v>
      </c>
      <c r="Q343">
        <v>1000</v>
      </c>
      <c r="W343">
        <v>0</v>
      </c>
      <c r="X343">
        <v>729703251</v>
      </c>
      <c r="Y343">
        <f>AT343</f>
        <v>7.5399999999999995E-2</v>
      </c>
      <c r="AA343">
        <v>64340.71</v>
      </c>
      <c r="AB343">
        <v>0</v>
      </c>
      <c r="AC343">
        <v>0</v>
      </c>
      <c r="AD343">
        <v>0</v>
      </c>
      <c r="AE343">
        <v>6730.2</v>
      </c>
      <c r="AF343">
        <v>0</v>
      </c>
      <c r="AG343">
        <v>0</v>
      </c>
      <c r="AH343">
        <v>0</v>
      </c>
      <c r="AI343">
        <v>9.56</v>
      </c>
      <c r="AJ343">
        <v>1</v>
      </c>
      <c r="AK343">
        <v>1</v>
      </c>
      <c r="AL343">
        <v>1</v>
      </c>
      <c r="AM343">
        <v>4</v>
      </c>
      <c r="AN343">
        <v>0</v>
      </c>
      <c r="AO343">
        <v>1</v>
      </c>
      <c r="AP343">
        <v>1</v>
      </c>
      <c r="AQ343">
        <v>0</v>
      </c>
      <c r="AR343">
        <v>0</v>
      </c>
      <c r="AS343" t="s">
        <v>3</v>
      </c>
      <c r="AT343">
        <v>7.5399999999999995E-2</v>
      </c>
      <c r="AU343" t="s">
        <v>3</v>
      </c>
      <c r="AV343">
        <v>0</v>
      </c>
      <c r="AW343">
        <v>2</v>
      </c>
      <c r="AX343">
        <v>60100075</v>
      </c>
      <c r="AY343">
        <v>1</v>
      </c>
      <c r="AZ343">
        <v>0</v>
      </c>
      <c r="BA343">
        <v>343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X343">
        <f>ROUND(Y343*Source!I73,9)</f>
        <v>3.0160000000000001E-4</v>
      </c>
      <c r="CY343">
        <f>AA343</f>
        <v>64340.71</v>
      </c>
      <c r="CZ343">
        <f>AE343</f>
        <v>6730.2</v>
      </c>
      <c r="DA343">
        <f>AI343</f>
        <v>9.56</v>
      </c>
      <c r="DB343">
        <f>ROUND(ROUND(AT343*CZ343,2),2)</f>
        <v>507.46</v>
      </c>
      <c r="DC343">
        <f>ROUND(ROUND(AT343*AG343,2),2)</f>
        <v>0</v>
      </c>
      <c r="DD343" t="s">
        <v>3</v>
      </c>
      <c r="DE343" t="s">
        <v>3</v>
      </c>
      <c r="DF343">
        <f>ROUND(ROUND(AE343*AI343,2)*CX343,2)</f>
        <v>19.41</v>
      </c>
      <c r="DG343">
        <f>ROUND(ROUND(AF343,2)*CX343,2)</f>
        <v>0</v>
      </c>
      <c r="DH343">
        <f>ROUND(ROUND(AG343,2)*CX343,2)</f>
        <v>0</v>
      </c>
      <c r="DI343">
        <f>ROUND(ROUND(AH343,2)*CX343,2)</f>
        <v>0</v>
      </c>
      <c r="DJ343">
        <f>DF343</f>
        <v>19.41</v>
      </c>
      <c r="DK343">
        <v>0</v>
      </c>
      <c r="DL343" t="s">
        <v>3</v>
      </c>
      <c r="DM343">
        <v>0</v>
      </c>
      <c r="DN343" t="s">
        <v>3</v>
      </c>
      <c r="DO343">
        <v>0</v>
      </c>
    </row>
    <row r="344" spans="1:119" x14ac:dyDescent="0.2">
      <c r="A344">
        <f>ROW(Source!A74)</f>
        <v>74</v>
      </c>
      <c r="B344">
        <v>60075934</v>
      </c>
      <c r="C344">
        <v>60100081</v>
      </c>
      <c r="D344">
        <v>48164233</v>
      </c>
      <c r="E344">
        <v>1</v>
      </c>
      <c r="F344">
        <v>1</v>
      </c>
      <c r="G344">
        <v>1</v>
      </c>
      <c r="H344">
        <v>1</v>
      </c>
      <c r="I344" t="s">
        <v>812</v>
      </c>
      <c r="J344" t="s">
        <v>3</v>
      </c>
      <c r="K344" t="s">
        <v>813</v>
      </c>
      <c r="L344">
        <v>1191</v>
      </c>
      <c r="N344">
        <v>1013</v>
      </c>
      <c r="O344" t="s">
        <v>738</v>
      </c>
      <c r="P344" t="s">
        <v>738</v>
      </c>
      <c r="Q344">
        <v>1</v>
      </c>
      <c r="W344">
        <v>0</v>
      </c>
      <c r="X344">
        <v>-1853062777</v>
      </c>
      <c r="Y344">
        <f t="shared" ref="Y344:Y350" si="242">((AT344*1.15)*1.15)</f>
        <v>440.39249999999993</v>
      </c>
      <c r="AA344">
        <v>0</v>
      </c>
      <c r="AB344">
        <v>0</v>
      </c>
      <c r="AC344">
        <v>0</v>
      </c>
      <c r="AD344">
        <v>420.57</v>
      </c>
      <c r="AE344">
        <v>0</v>
      </c>
      <c r="AF344">
        <v>0</v>
      </c>
      <c r="AG344">
        <v>0</v>
      </c>
      <c r="AH344">
        <v>8.59</v>
      </c>
      <c r="AI344">
        <v>1</v>
      </c>
      <c r="AJ344">
        <v>1</v>
      </c>
      <c r="AK344">
        <v>1</v>
      </c>
      <c r="AL344">
        <v>48.96</v>
      </c>
      <c r="AM344">
        <v>4</v>
      </c>
      <c r="AN344">
        <v>0</v>
      </c>
      <c r="AO344">
        <v>1</v>
      </c>
      <c r="AP344">
        <v>1</v>
      </c>
      <c r="AQ344">
        <v>0</v>
      </c>
      <c r="AR344">
        <v>0</v>
      </c>
      <c r="AS344" t="s">
        <v>3</v>
      </c>
      <c r="AT344">
        <v>333</v>
      </c>
      <c r="AU344" t="s">
        <v>93</v>
      </c>
      <c r="AV344">
        <v>1</v>
      </c>
      <c r="AW344">
        <v>2</v>
      </c>
      <c r="AX344">
        <v>60100114</v>
      </c>
      <c r="AY344">
        <v>1</v>
      </c>
      <c r="AZ344">
        <v>0</v>
      </c>
      <c r="BA344">
        <v>344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X344">
        <f>ROUND(Y344*Source!I74,9)</f>
        <v>78.504367049999999</v>
      </c>
      <c r="CY344">
        <f>AD344</f>
        <v>420.57</v>
      </c>
      <c r="CZ344">
        <f>AH344</f>
        <v>8.59</v>
      </c>
      <c r="DA344">
        <f>AL344</f>
        <v>48.96</v>
      </c>
      <c r="DB344">
        <f t="shared" ref="DB344:DB350" si="243">ROUND(((ROUND(AT344*CZ344,2)*1.15)*1.15),2)</f>
        <v>3782.97</v>
      </c>
      <c r="DC344">
        <f t="shared" ref="DC344:DC350" si="244">ROUND(((ROUND(AT344*AG344,2)*1.15)*1.15),2)</f>
        <v>0</v>
      </c>
      <c r="DD344" t="s">
        <v>3</v>
      </c>
      <c r="DE344" t="s">
        <v>3</v>
      </c>
      <c r="DF344">
        <f t="shared" ref="DF344:DF350" si="245">ROUND(ROUND(AE344,2)*CX344,2)</f>
        <v>0</v>
      </c>
      <c r="DG344">
        <f>ROUND(ROUND(AF344,2)*CX344,2)</f>
        <v>0</v>
      </c>
      <c r="DH344">
        <f>ROUND(ROUND(AG344,2)*CX344,2)</f>
        <v>0</v>
      </c>
      <c r="DI344">
        <f>ROUND(ROUND(AH344*AL344,2)*CX344,2)</f>
        <v>33016.58</v>
      </c>
      <c r="DJ344">
        <f>DI344</f>
        <v>33016.58</v>
      </c>
      <c r="DK344">
        <v>0</v>
      </c>
      <c r="DL344" t="s">
        <v>3</v>
      </c>
      <c r="DM344">
        <v>0</v>
      </c>
      <c r="DN344" t="s">
        <v>3</v>
      </c>
      <c r="DO344">
        <v>0</v>
      </c>
    </row>
    <row r="345" spans="1:119" x14ac:dyDescent="0.2">
      <c r="A345">
        <f>ROW(Source!A74)</f>
        <v>74</v>
      </c>
      <c r="B345">
        <v>60075934</v>
      </c>
      <c r="C345">
        <v>60100081</v>
      </c>
      <c r="D345">
        <v>48164207</v>
      </c>
      <c r="E345">
        <v>1</v>
      </c>
      <c r="F345">
        <v>1</v>
      </c>
      <c r="G345">
        <v>1</v>
      </c>
      <c r="H345">
        <v>1</v>
      </c>
      <c r="I345" t="s">
        <v>740</v>
      </c>
      <c r="J345" t="s">
        <v>3</v>
      </c>
      <c r="K345" t="s">
        <v>741</v>
      </c>
      <c r="L345">
        <v>1191</v>
      </c>
      <c r="N345">
        <v>1013</v>
      </c>
      <c r="O345" t="s">
        <v>738</v>
      </c>
      <c r="P345" t="s">
        <v>738</v>
      </c>
      <c r="Q345">
        <v>1</v>
      </c>
      <c r="W345">
        <v>0</v>
      </c>
      <c r="X345">
        <v>-383101862</v>
      </c>
      <c r="Y345">
        <f t="shared" si="242"/>
        <v>48.443174999999997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1</v>
      </c>
      <c r="AJ345">
        <v>1</v>
      </c>
      <c r="AK345">
        <v>48.96</v>
      </c>
      <c r="AL345">
        <v>1</v>
      </c>
      <c r="AM345">
        <v>4</v>
      </c>
      <c r="AN345">
        <v>0</v>
      </c>
      <c r="AO345">
        <v>1</v>
      </c>
      <c r="AP345">
        <v>1</v>
      </c>
      <c r="AQ345">
        <v>0</v>
      </c>
      <c r="AR345">
        <v>0</v>
      </c>
      <c r="AS345" t="s">
        <v>3</v>
      </c>
      <c r="AT345">
        <v>36.630000000000003</v>
      </c>
      <c r="AU345" t="s">
        <v>93</v>
      </c>
      <c r="AV345">
        <v>2</v>
      </c>
      <c r="AW345">
        <v>2</v>
      </c>
      <c r="AX345">
        <v>60100115</v>
      </c>
      <c r="AY345">
        <v>1</v>
      </c>
      <c r="AZ345">
        <v>0</v>
      </c>
      <c r="BA345">
        <v>345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X345">
        <f>ROUND(Y345*Source!I74,9)</f>
        <v>8.6354803760000003</v>
      </c>
      <c r="CY345">
        <f>AD345</f>
        <v>0</v>
      </c>
      <c r="CZ345">
        <f>AH345</f>
        <v>0</v>
      </c>
      <c r="DA345">
        <f>AL345</f>
        <v>1</v>
      </c>
      <c r="DB345">
        <f t="shared" si="243"/>
        <v>0</v>
      </c>
      <c r="DC345">
        <f t="shared" si="244"/>
        <v>0</v>
      </c>
      <c r="DD345" t="s">
        <v>3</v>
      </c>
      <c r="DE345" t="s">
        <v>3</v>
      </c>
      <c r="DF345">
        <f t="shared" si="245"/>
        <v>0</v>
      </c>
      <c r="DG345">
        <f>ROUND(ROUND(AF345,2)*CX345,2)</f>
        <v>0</v>
      </c>
      <c r="DH345">
        <f t="shared" ref="DH345:DH350" si="246">ROUND(ROUND(AG345*AK345,2)*CX345,2)</f>
        <v>0</v>
      </c>
      <c r="DI345">
        <f t="shared" ref="DI345:DI358" si="247">ROUND(ROUND(AH345,2)*CX345,2)</f>
        <v>0</v>
      </c>
      <c r="DJ345">
        <f>DI345</f>
        <v>0</v>
      </c>
      <c r="DK345">
        <v>0</v>
      </c>
      <c r="DL345" t="s">
        <v>3</v>
      </c>
      <c r="DM345">
        <v>0</v>
      </c>
      <c r="DN345" t="s">
        <v>3</v>
      </c>
      <c r="DO345">
        <v>0</v>
      </c>
    </row>
    <row r="346" spans="1:119" x14ac:dyDescent="0.2">
      <c r="A346">
        <f>ROW(Source!A74)</f>
        <v>74</v>
      </c>
      <c r="B346">
        <v>60075934</v>
      </c>
      <c r="C346">
        <v>60100081</v>
      </c>
      <c r="D346">
        <v>48244557</v>
      </c>
      <c r="E346">
        <v>1</v>
      </c>
      <c r="F346">
        <v>1</v>
      </c>
      <c r="G346">
        <v>1</v>
      </c>
      <c r="H346">
        <v>2</v>
      </c>
      <c r="I346" t="s">
        <v>746</v>
      </c>
      <c r="J346" t="s">
        <v>747</v>
      </c>
      <c r="K346" t="s">
        <v>748</v>
      </c>
      <c r="L346">
        <v>1368</v>
      </c>
      <c r="N346">
        <v>1011</v>
      </c>
      <c r="O346" t="s">
        <v>745</v>
      </c>
      <c r="P346" t="s">
        <v>745</v>
      </c>
      <c r="Q346">
        <v>1</v>
      </c>
      <c r="W346">
        <v>0</v>
      </c>
      <c r="X346">
        <v>903590057</v>
      </c>
      <c r="Y346">
        <f t="shared" si="242"/>
        <v>37.479649999999992</v>
      </c>
      <c r="AA346">
        <v>0</v>
      </c>
      <c r="AB346">
        <v>1603.59</v>
      </c>
      <c r="AC346">
        <v>579.69000000000005</v>
      </c>
      <c r="AD346">
        <v>0</v>
      </c>
      <c r="AE346">
        <v>0</v>
      </c>
      <c r="AF346">
        <v>112.77</v>
      </c>
      <c r="AG346">
        <v>11.84</v>
      </c>
      <c r="AH346">
        <v>0</v>
      </c>
      <c r="AI346">
        <v>1</v>
      </c>
      <c r="AJ346">
        <v>14.22</v>
      </c>
      <c r="AK346">
        <v>48.96</v>
      </c>
      <c r="AL346">
        <v>1</v>
      </c>
      <c r="AM346">
        <v>4</v>
      </c>
      <c r="AN346">
        <v>0</v>
      </c>
      <c r="AO346">
        <v>1</v>
      </c>
      <c r="AP346">
        <v>1</v>
      </c>
      <c r="AQ346">
        <v>0</v>
      </c>
      <c r="AR346">
        <v>0</v>
      </c>
      <c r="AS346" t="s">
        <v>3</v>
      </c>
      <c r="AT346">
        <v>28.34</v>
      </c>
      <c r="AU346" t="s">
        <v>93</v>
      </c>
      <c r="AV346">
        <v>0</v>
      </c>
      <c r="AW346">
        <v>2</v>
      </c>
      <c r="AX346">
        <v>60100116</v>
      </c>
      <c r="AY346">
        <v>1</v>
      </c>
      <c r="AZ346">
        <v>0</v>
      </c>
      <c r="BA346">
        <v>346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X346">
        <f>ROUND(Y346*Source!I74,9)</f>
        <v>6.6811224090000003</v>
      </c>
      <c r="CY346">
        <f>AB346</f>
        <v>1603.59</v>
      </c>
      <c r="CZ346">
        <f>AF346</f>
        <v>112.77</v>
      </c>
      <c r="DA346">
        <f>AJ346</f>
        <v>14.22</v>
      </c>
      <c r="DB346">
        <f t="shared" si="243"/>
        <v>4226.58</v>
      </c>
      <c r="DC346">
        <f t="shared" si="244"/>
        <v>443.76</v>
      </c>
      <c r="DD346" t="s">
        <v>3</v>
      </c>
      <c r="DE346" t="s">
        <v>3</v>
      </c>
      <c r="DF346">
        <f t="shared" si="245"/>
        <v>0</v>
      </c>
      <c r="DG346">
        <f>ROUND(ROUND(AF346*AJ346,2)*CX346,2)</f>
        <v>10713.78</v>
      </c>
      <c r="DH346">
        <f t="shared" si="246"/>
        <v>3872.98</v>
      </c>
      <c r="DI346">
        <f t="shared" si="247"/>
        <v>0</v>
      </c>
      <c r="DJ346">
        <f>DG346</f>
        <v>10713.78</v>
      </c>
      <c r="DK346">
        <v>0</v>
      </c>
      <c r="DL346" t="s">
        <v>3</v>
      </c>
      <c r="DM346">
        <v>0</v>
      </c>
      <c r="DN346" t="s">
        <v>3</v>
      </c>
      <c r="DO346">
        <v>0</v>
      </c>
    </row>
    <row r="347" spans="1:119" x14ac:dyDescent="0.2">
      <c r="A347">
        <f>ROW(Source!A74)</f>
        <v>74</v>
      </c>
      <c r="B347">
        <v>60075934</v>
      </c>
      <c r="C347">
        <v>60100081</v>
      </c>
      <c r="D347">
        <v>48245294</v>
      </c>
      <c r="E347">
        <v>1</v>
      </c>
      <c r="F347">
        <v>1</v>
      </c>
      <c r="G347">
        <v>1</v>
      </c>
      <c r="H347">
        <v>2</v>
      </c>
      <c r="I347" t="s">
        <v>814</v>
      </c>
      <c r="J347" t="s">
        <v>815</v>
      </c>
      <c r="K347" t="s">
        <v>816</v>
      </c>
      <c r="L347">
        <v>1368</v>
      </c>
      <c r="N347">
        <v>1011</v>
      </c>
      <c r="O347" t="s">
        <v>745</v>
      </c>
      <c r="P347" t="s">
        <v>745</v>
      </c>
      <c r="Q347">
        <v>1</v>
      </c>
      <c r="W347">
        <v>0</v>
      </c>
      <c r="X347">
        <v>1511014073</v>
      </c>
      <c r="Y347">
        <f t="shared" si="242"/>
        <v>10.275824999999999</v>
      </c>
      <c r="AA347">
        <v>0</v>
      </c>
      <c r="AB347">
        <v>4244.3900000000003</v>
      </c>
      <c r="AC347">
        <v>495.96</v>
      </c>
      <c r="AD347">
        <v>0</v>
      </c>
      <c r="AE347">
        <v>0</v>
      </c>
      <c r="AF347">
        <v>298.48</v>
      </c>
      <c r="AG347">
        <v>10.130000000000001</v>
      </c>
      <c r="AH347">
        <v>0</v>
      </c>
      <c r="AI347">
        <v>1</v>
      </c>
      <c r="AJ347">
        <v>14.22</v>
      </c>
      <c r="AK347">
        <v>48.96</v>
      </c>
      <c r="AL347">
        <v>1</v>
      </c>
      <c r="AM347">
        <v>4</v>
      </c>
      <c r="AN347">
        <v>0</v>
      </c>
      <c r="AO347">
        <v>1</v>
      </c>
      <c r="AP347">
        <v>1</v>
      </c>
      <c r="AQ347">
        <v>0</v>
      </c>
      <c r="AR347">
        <v>0</v>
      </c>
      <c r="AS347" t="s">
        <v>3</v>
      </c>
      <c r="AT347">
        <v>7.77</v>
      </c>
      <c r="AU347" t="s">
        <v>93</v>
      </c>
      <c r="AV347">
        <v>0</v>
      </c>
      <c r="AW347">
        <v>2</v>
      </c>
      <c r="AX347">
        <v>60100117</v>
      </c>
      <c r="AY347">
        <v>1</v>
      </c>
      <c r="AZ347">
        <v>0</v>
      </c>
      <c r="BA347">
        <v>347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X347">
        <f>ROUND(Y347*Source!I74,9)</f>
        <v>1.831768565</v>
      </c>
      <c r="CY347">
        <f>AB347</f>
        <v>4244.3900000000003</v>
      </c>
      <c r="CZ347">
        <f>AF347</f>
        <v>298.48</v>
      </c>
      <c r="DA347">
        <f>AJ347</f>
        <v>14.22</v>
      </c>
      <c r="DB347">
        <f t="shared" si="243"/>
        <v>3067.13</v>
      </c>
      <c r="DC347">
        <f t="shared" si="244"/>
        <v>104.09</v>
      </c>
      <c r="DD347" t="s">
        <v>3</v>
      </c>
      <c r="DE347" t="s">
        <v>3</v>
      </c>
      <c r="DF347">
        <f t="shared" si="245"/>
        <v>0</v>
      </c>
      <c r="DG347">
        <f>ROUND(ROUND(AF347*AJ347,2)*CX347,2)</f>
        <v>7774.74</v>
      </c>
      <c r="DH347">
        <f t="shared" si="246"/>
        <v>908.48</v>
      </c>
      <c r="DI347">
        <f t="shared" si="247"/>
        <v>0</v>
      </c>
      <c r="DJ347">
        <f>DG347</f>
        <v>7774.74</v>
      </c>
      <c r="DK347">
        <v>0</v>
      </c>
      <c r="DL347" t="s">
        <v>3</v>
      </c>
      <c r="DM347">
        <v>0</v>
      </c>
      <c r="DN347" t="s">
        <v>3</v>
      </c>
      <c r="DO347">
        <v>0</v>
      </c>
    </row>
    <row r="348" spans="1:119" x14ac:dyDescent="0.2">
      <c r="A348">
        <f>ROW(Source!A74)</f>
        <v>74</v>
      </c>
      <c r="B348">
        <v>60075934</v>
      </c>
      <c r="C348">
        <v>60100081</v>
      </c>
      <c r="D348">
        <v>48245568</v>
      </c>
      <c r="E348">
        <v>1</v>
      </c>
      <c r="F348">
        <v>1</v>
      </c>
      <c r="G348">
        <v>1</v>
      </c>
      <c r="H348">
        <v>2</v>
      </c>
      <c r="I348" t="s">
        <v>817</v>
      </c>
      <c r="J348" t="s">
        <v>818</v>
      </c>
      <c r="K348" t="s">
        <v>819</v>
      </c>
      <c r="L348">
        <v>1368</v>
      </c>
      <c r="N348">
        <v>1011</v>
      </c>
      <c r="O348" t="s">
        <v>745</v>
      </c>
      <c r="P348" t="s">
        <v>745</v>
      </c>
      <c r="Q348">
        <v>1</v>
      </c>
      <c r="W348">
        <v>0</v>
      </c>
      <c r="X348">
        <v>-2019686133</v>
      </c>
      <c r="Y348">
        <f t="shared" si="242"/>
        <v>0.68769999999999987</v>
      </c>
      <c r="AA348">
        <v>0</v>
      </c>
      <c r="AB348">
        <v>1818.17</v>
      </c>
      <c r="AC348">
        <v>579.69000000000005</v>
      </c>
      <c r="AD348">
        <v>0</v>
      </c>
      <c r="AE348">
        <v>0</v>
      </c>
      <c r="AF348">
        <v>127.86</v>
      </c>
      <c r="AG348">
        <v>11.84</v>
      </c>
      <c r="AH348">
        <v>0</v>
      </c>
      <c r="AI348">
        <v>1</v>
      </c>
      <c r="AJ348">
        <v>14.22</v>
      </c>
      <c r="AK348">
        <v>48.96</v>
      </c>
      <c r="AL348">
        <v>1</v>
      </c>
      <c r="AM348">
        <v>4</v>
      </c>
      <c r="AN348">
        <v>0</v>
      </c>
      <c r="AO348">
        <v>1</v>
      </c>
      <c r="AP348">
        <v>1</v>
      </c>
      <c r="AQ348">
        <v>0</v>
      </c>
      <c r="AR348">
        <v>0</v>
      </c>
      <c r="AS348" t="s">
        <v>3</v>
      </c>
      <c r="AT348">
        <v>0.52</v>
      </c>
      <c r="AU348" t="s">
        <v>93</v>
      </c>
      <c r="AV348">
        <v>0</v>
      </c>
      <c r="AW348">
        <v>2</v>
      </c>
      <c r="AX348">
        <v>60100118</v>
      </c>
      <c r="AY348">
        <v>1</v>
      </c>
      <c r="AZ348">
        <v>0</v>
      </c>
      <c r="BA348">
        <v>348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X348">
        <f>ROUND(Y348*Source!I74,9)</f>
        <v>0.122589402</v>
      </c>
      <c r="CY348">
        <f>AB348</f>
        <v>1818.17</v>
      </c>
      <c r="CZ348">
        <f>AF348</f>
        <v>127.86</v>
      </c>
      <c r="DA348">
        <f>AJ348</f>
        <v>14.22</v>
      </c>
      <c r="DB348">
        <f t="shared" si="243"/>
        <v>87.93</v>
      </c>
      <c r="DC348">
        <f t="shared" si="244"/>
        <v>8.15</v>
      </c>
      <c r="DD348" t="s">
        <v>3</v>
      </c>
      <c r="DE348" t="s">
        <v>3</v>
      </c>
      <c r="DF348">
        <f t="shared" si="245"/>
        <v>0</v>
      </c>
      <c r="DG348">
        <f>ROUND(ROUND(AF348*AJ348,2)*CX348,2)</f>
        <v>222.89</v>
      </c>
      <c r="DH348">
        <f t="shared" si="246"/>
        <v>71.06</v>
      </c>
      <c r="DI348">
        <f t="shared" si="247"/>
        <v>0</v>
      </c>
      <c r="DJ348">
        <f>DG348</f>
        <v>222.89</v>
      </c>
      <c r="DK348">
        <v>0</v>
      </c>
      <c r="DL348" t="s">
        <v>3</v>
      </c>
      <c r="DM348">
        <v>0</v>
      </c>
      <c r="DN348" t="s">
        <v>3</v>
      </c>
      <c r="DO348">
        <v>0</v>
      </c>
    </row>
    <row r="349" spans="1:119" x14ac:dyDescent="0.2">
      <c r="A349">
        <f>ROW(Source!A74)</f>
        <v>74</v>
      </c>
      <c r="B349">
        <v>60075934</v>
      </c>
      <c r="C349">
        <v>60100081</v>
      </c>
      <c r="D349">
        <v>48245576</v>
      </c>
      <c r="E349">
        <v>1</v>
      </c>
      <c r="F349">
        <v>1</v>
      </c>
      <c r="G349">
        <v>1</v>
      </c>
      <c r="H349">
        <v>2</v>
      </c>
      <c r="I349" t="s">
        <v>820</v>
      </c>
      <c r="J349" t="s">
        <v>821</v>
      </c>
      <c r="K349" t="s">
        <v>822</v>
      </c>
      <c r="L349">
        <v>1368</v>
      </c>
      <c r="N349">
        <v>1011</v>
      </c>
      <c r="O349" t="s">
        <v>745</v>
      </c>
      <c r="P349" t="s">
        <v>745</v>
      </c>
      <c r="Q349">
        <v>1</v>
      </c>
      <c r="W349">
        <v>0</v>
      </c>
      <c r="X349">
        <v>1232549298</v>
      </c>
      <c r="Y349">
        <f t="shared" si="242"/>
        <v>0.68769999999999987</v>
      </c>
      <c r="AA349">
        <v>0</v>
      </c>
      <c r="AB349">
        <v>170.64</v>
      </c>
      <c r="AC349">
        <v>0</v>
      </c>
      <c r="AD349">
        <v>0</v>
      </c>
      <c r="AE349">
        <v>0</v>
      </c>
      <c r="AF349">
        <v>12</v>
      </c>
      <c r="AG349">
        <v>0</v>
      </c>
      <c r="AH349">
        <v>0</v>
      </c>
      <c r="AI349">
        <v>1</v>
      </c>
      <c r="AJ349">
        <v>14.22</v>
      </c>
      <c r="AK349">
        <v>48.96</v>
      </c>
      <c r="AL349">
        <v>1</v>
      </c>
      <c r="AM349">
        <v>4</v>
      </c>
      <c r="AN349">
        <v>0</v>
      </c>
      <c r="AO349">
        <v>1</v>
      </c>
      <c r="AP349">
        <v>1</v>
      </c>
      <c r="AQ349">
        <v>0</v>
      </c>
      <c r="AR349">
        <v>0</v>
      </c>
      <c r="AS349" t="s">
        <v>3</v>
      </c>
      <c r="AT349">
        <v>0.52</v>
      </c>
      <c r="AU349" t="s">
        <v>93</v>
      </c>
      <c r="AV349">
        <v>0</v>
      </c>
      <c r="AW349">
        <v>2</v>
      </c>
      <c r="AX349">
        <v>60100119</v>
      </c>
      <c r="AY349">
        <v>1</v>
      </c>
      <c r="AZ349">
        <v>0</v>
      </c>
      <c r="BA349">
        <v>349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X349">
        <f>ROUND(Y349*Source!I74,9)</f>
        <v>0.122589402</v>
      </c>
      <c r="CY349">
        <f>AB349</f>
        <v>170.64</v>
      </c>
      <c r="CZ349">
        <f>AF349</f>
        <v>12</v>
      </c>
      <c r="DA349">
        <f>AJ349</f>
        <v>14.22</v>
      </c>
      <c r="DB349">
        <f t="shared" si="243"/>
        <v>8.25</v>
      </c>
      <c r="DC349">
        <f t="shared" si="244"/>
        <v>0</v>
      </c>
      <c r="DD349" t="s">
        <v>3</v>
      </c>
      <c r="DE349" t="s">
        <v>3</v>
      </c>
      <c r="DF349">
        <f t="shared" si="245"/>
        <v>0</v>
      </c>
      <c r="DG349">
        <f>ROUND(ROUND(AF349*AJ349,2)*CX349,2)</f>
        <v>20.92</v>
      </c>
      <c r="DH349">
        <f t="shared" si="246"/>
        <v>0</v>
      </c>
      <c r="DI349">
        <f t="shared" si="247"/>
        <v>0</v>
      </c>
      <c r="DJ349">
        <f>DG349</f>
        <v>20.92</v>
      </c>
      <c r="DK349">
        <v>0</v>
      </c>
      <c r="DL349" t="s">
        <v>3</v>
      </c>
      <c r="DM349">
        <v>0</v>
      </c>
      <c r="DN349" t="s">
        <v>3</v>
      </c>
      <c r="DO349">
        <v>0</v>
      </c>
    </row>
    <row r="350" spans="1:119" x14ac:dyDescent="0.2">
      <c r="A350">
        <f>ROW(Source!A74)</f>
        <v>74</v>
      </c>
      <c r="B350">
        <v>60075934</v>
      </c>
      <c r="C350">
        <v>60100081</v>
      </c>
      <c r="D350">
        <v>48245786</v>
      </c>
      <c r="E350">
        <v>1</v>
      </c>
      <c r="F350">
        <v>1</v>
      </c>
      <c r="G350">
        <v>1</v>
      </c>
      <c r="H350">
        <v>2</v>
      </c>
      <c r="I350" t="s">
        <v>823</v>
      </c>
      <c r="J350" t="s">
        <v>824</v>
      </c>
      <c r="K350" t="s">
        <v>825</v>
      </c>
      <c r="L350">
        <v>1368</v>
      </c>
      <c r="N350">
        <v>1011</v>
      </c>
      <c r="O350" t="s">
        <v>745</v>
      </c>
      <c r="P350" t="s">
        <v>745</v>
      </c>
      <c r="Q350">
        <v>1</v>
      </c>
      <c r="W350">
        <v>0</v>
      </c>
      <c r="X350">
        <v>-1277097320</v>
      </c>
      <c r="Y350">
        <f t="shared" si="242"/>
        <v>185.95672500000001</v>
      </c>
      <c r="AA350">
        <v>0</v>
      </c>
      <c r="AB350">
        <v>123.43</v>
      </c>
      <c r="AC350">
        <v>0</v>
      </c>
      <c r="AD350">
        <v>0</v>
      </c>
      <c r="AE350">
        <v>0</v>
      </c>
      <c r="AF350">
        <v>8.68</v>
      </c>
      <c r="AG350">
        <v>0</v>
      </c>
      <c r="AH350">
        <v>0</v>
      </c>
      <c r="AI350">
        <v>1</v>
      </c>
      <c r="AJ350">
        <v>14.22</v>
      </c>
      <c r="AK350">
        <v>48.96</v>
      </c>
      <c r="AL350">
        <v>1</v>
      </c>
      <c r="AM350">
        <v>4</v>
      </c>
      <c r="AN350">
        <v>0</v>
      </c>
      <c r="AO350">
        <v>1</v>
      </c>
      <c r="AP350">
        <v>1</v>
      </c>
      <c r="AQ350">
        <v>0</v>
      </c>
      <c r="AR350">
        <v>0</v>
      </c>
      <c r="AS350" t="s">
        <v>3</v>
      </c>
      <c r="AT350">
        <v>140.61000000000001</v>
      </c>
      <c r="AU350" t="s">
        <v>93</v>
      </c>
      <c r="AV350">
        <v>0</v>
      </c>
      <c r="AW350">
        <v>2</v>
      </c>
      <c r="AX350">
        <v>60100120</v>
      </c>
      <c r="AY350">
        <v>1</v>
      </c>
      <c r="AZ350">
        <v>0</v>
      </c>
      <c r="BA350">
        <v>350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X350">
        <f>ROUND(Y350*Source!I74,9)</f>
        <v>33.148645799000001</v>
      </c>
      <c r="CY350">
        <f>AB350</f>
        <v>123.43</v>
      </c>
      <c r="CZ350">
        <f>AF350</f>
        <v>8.68</v>
      </c>
      <c r="DA350">
        <f>AJ350</f>
        <v>14.22</v>
      </c>
      <c r="DB350">
        <f t="shared" si="243"/>
        <v>1614.1</v>
      </c>
      <c r="DC350">
        <f t="shared" si="244"/>
        <v>0</v>
      </c>
      <c r="DD350" t="s">
        <v>3</v>
      </c>
      <c r="DE350" t="s">
        <v>3</v>
      </c>
      <c r="DF350">
        <f t="shared" si="245"/>
        <v>0</v>
      </c>
      <c r="DG350">
        <f>ROUND(ROUND(AF350*AJ350,2)*CX350,2)</f>
        <v>4091.54</v>
      </c>
      <c r="DH350">
        <f t="shared" si="246"/>
        <v>0</v>
      </c>
      <c r="DI350">
        <f t="shared" si="247"/>
        <v>0</v>
      </c>
      <c r="DJ350">
        <f>DG350</f>
        <v>4091.54</v>
      </c>
      <c r="DK350">
        <v>0</v>
      </c>
      <c r="DL350" t="s">
        <v>3</v>
      </c>
      <c r="DM350">
        <v>0</v>
      </c>
      <c r="DN350" t="s">
        <v>3</v>
      </c>
      <c r="DO350">
        <v>0</v>
      </c>
    </row>
    <row r="351" spans="1:119" x14ac:dyDescent="0.2">
      <c r="A351">
        <f>ROW(Source!A74)</f>
        <v>74</v>
      </c>
      <c r="B351">
        <v>60075934</v>
      </c>
      <c r="C351">
        <v>60100081</v>
      </c>
      <c r="D351">
        <v>48168478</v>
      </c>
      <c r="E351">
        <v>1</v>
      </c>
      <c r="F351">
        <v>1</v>
      </c>
      <c r="G351">
        <v>1</v>
      </c>
      <c r="H351">
        <v>3</v>
      </c>
      <c r="I351" t="s">
        <v>891</v>
      </c>
      <c r="J351" t="s">
        <v>892</v>
      </c>
      <c r="K351" t="s">
        <v>893</v>
      </c>
      <c r="L351">
        <v>1348</v>
      </c>
      <c r="N351">
        <v>1009</v>
      </c>
      <c r="O351" t="s">
        <v>15</v>
      </c>
      <c r="P351" t="s">
        <v>15</v>
      </c>
      <c r="Q351">
        <v>1000</v>
      </c>
      <c r="W351">
        <v>0</v>
      </c>
      <c r="X351">
        <v>-170004378</v>
      </c>
      <c r="Y351">
        <f t="shared" ref="Y351:Y358" si="248">AT351</f>
        <v>2.3E-2</v>
      </c>
      <c r="AA351">
        <v>8497.31</v>
      </c>
      <c r="AB351">
        <v>0</v>
      </c>
      <c r="AC351">
        <v>0</v>
      </c>
      <c r="AD351">
        <v>0</v>
      </c>
      <c r="AE351">
        <v>888.84</v>
      </c>
      <c r="AF351">
        <v>0</v>
      </c>
      <c r="AG351">
        <v>0</v>
      </c>
      <c r="AH351">
        <v>0</v>
      </c>
      <c r="AI351">
        <v>9.56</v>
      </c>
      <c r="AJ351">
        <v>1</v>
      </c>
      <c r="AK351">
        <v>1</v>
      </c>
      <c r="AL351">
        <v>1</v>
      </c>
      <c r="AM351">
        <v>4</v>
      </c>
      <c r="AN351">
        <v>0</v>
      </c>
      <c r="AO351">
        <v>1</v>
      </c>
      <c r="AP351">
        <v>1</v>
      </c>
      <c r="AQ351">
        <v>0</v>
      </c>
      <c r="AR351">
        <v>0</v>
      </c>
      <c r="AS351" t="s">
        <v>3</v>
      </c>
      <c r="AT351">
        <v>2.3E-2</v>
      </c>
      <c r="AU351" t="s">
        <v>3</v>
      </c>
      <c r="AV351">
        <v>0</v>
      </c>
      <c r="AW351">
        <v>2</v>
      </c>
      <c r="AX351">
        <v>60100121</v>
      </c>
      <c r="AY351">
        <v>1</v>
      </c>
      <c r="AZ351">
        <v>0</v>
      </c>
      <c r="BA351">
        <v>351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X351">
        <f>ROUND(Y351*Source!I74,9)</f>
        <v>4.0999799999999996E-3</v>
      </c>
      <c r="CY351">
        <f t="shared" ref="CY351:CY358" si="249">AA351</f>
        <v>8497.31</v>
      </c>
      <c r="CZ351">
        <f t="shared" ref="CZ351:CZ358" si="250">AE351</f>
        <v>888.84</v>
      </c>
      <c r="DA351">
        <f t="shared" ref="DA351:DA358" si="251">AI351</f>
        <v>9.56</v>
      </c>
      <c r="DB351">
        <f t="shared" ref="DB351:DB358" si="252">ROUND(ROUND(AT351*CZ351,2),2)</f>
        <v>20.440000000000001</v>
      </c>
      <c r="DC351">
        <f t="shared" ref="DC351:DC358" si="253">ROUND(ROUND(AT351*AG351,2),2)</f>
        <v>0</v>
      </c>
      <c r="DD351" t="s">
        <v>3</v>
      </c>
      <c r="DE351" t="s">
        <v>3</v>
      </c>
      <c r="DF351">
        <f t="shared" ref="DF351:DF358" si="254">ROUND(ROUND(AE351*AI351,2)*CX351,2)</f>
        <v>34.840000000000003</v>
      </c>
      <c r="DG351">
        <f t="shared" ref="DG351:DG360" si="255">ROUND(ROUND(AF351,2)*CX351,2)</f>
        <v>0</v>
      </c>
      <c r="DH351">
        <f t="shared" ref="DH351:DH359" si="256">ROUND(ROUND(AG351,2)*CX351,2)</f>
        <v>0</v>
      </c>
      <c r="DI351">
        <f t="shared" si="247"/>
        <v>0</v>
      </c>
      <c r="DJ351">
        <f t="shared" ref="DJ351:DJ358" si="257">DF351</f>
        <v>34.840000000000003</v>
      </c>
      <c r="DK351">
        <v>0</v>
      </c>
      <c r="DL351" t="s">
        <v>3</v>
      </c>
      <c r="DM351">
        <v>0</v>
      </c>
      <c r="DN351" t="s">
        <v>3</v>
      </c>
      <c r="DO351">
        <v>0</v>
      </c>
    </row>
    <row r="352" spans="1:119" x14ac:dyDescent="0.2">
      <c r="A352">
        <f>ROW(Source!A74)</f>
        <v>74</v>
      </c>
      <c r="B352">
        <v>60075934</v>
      </c>
      <c r="C352">
        <v>60100081</v>
      </c>
      <c r="D352">
        <v>48168484</v>
      </c>
      <c r="E352">
        <v>1</v>
      </c>
      <c r="F352">
        <v>1</v>
      </c>
      <c r="G352">
        <v>1</v>
      </c>
      <c r="H352">
        <v>3</v>
      </c>
      <c r="I352" t="s">
        <v>223</v>
      </c>
      <c r="J352" t="s">
        <v>226</v>
      </c>
      <c r="K352" t="s">
        <v>761</v>
      </c>
      <c r="L352">
        <v>1339</v>
      </c>
      <c r="N352">
        <v>1007</v>
      </c>
      <c r="O352" t="s">
        <v>91</v>
      </c>
      <c r="P352" t="s">
        <v>91</v>
      </c>
      <c r="Q352">
        <v>1</v>
      </c>
      <c r="W352">
        <v>0</v>
      </c>
      <c r="X352">
        <v>1597319531</v>
      </c>
      <c r="Y352">
        <f t="shared" si="248"/>
        <v>36.5</v>
      </c>
      <c r="AA352">
        <v>84.03</v>
      </c>
      <c r="AB352">
        <v>0</v>
      </c>
      <c r="AC352">
        <v>0</v>
      </c>
      <c r="AD352">
        <v>0</v>
      </c>
      <c r="AE352">
        <v>8.7899999999999991</v>
      </c>
      <c r="AF352">
        <v>0</v>
      </c>
      <c r="AG352">
        <v>0</v>
      </c>
      <c r="AH352">
        <v>0</v>
      </c>
      <c r="AI352">
        <v>9.56</v>
      </c>
      <c r="AJ352">
        <v>1</v>
      </c>
      <c r="AK352">
        <v>1</v>
      </c>
      <c r="AL352">
        <v>1</v>
      </c>
      <c r="AM352">
        <v>4</v>
      </c>
      <c r="AN352">
        <v>0</v>
      </c>
      <c r="AO352">
        <v>1</v>
      </c>
      <c r="AP352">
        <v>1</v>
      </c>
      <c r="AQ352">
        <v>0</v>
      </c>
      <c r="AR352">
        <v>0</v>
      </c>
      <c r="AS352" t="s">
        <v>3</v>
      </c>
      <c r="AT352">
        <v>36.5</v>
      </c>
      <c r="AU352" t="s">
        <v>3</v>
      </c>
      <c r="AV352">
        <v>0</v>
      </c>
      <c r="AW352">
        <v>2</v>
      </c>
      <c r="AX352">
        <v>60100122</v>
      </c>
      <c r="AY352">
        <v>1</v>
      </c>
      <c r="AZ352">
        <v>0</v>
      </c>
      <c r="BA352">
        <v>352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X352">
        <f>ROUND(Y352*Source!I74,9)</f>
        <v>6.5064900000000003</v>
      </c>
      <c r="CY352">
        <f t="shared" si="249"/>
        <v>84.03</v>
      </c>
      <c r="CZ352">
        <f t="shared" si="250"/>
        <v>8.7899999999999991</v>
      </c>
      <c r="DA352">
        <f t="shared" si="251"/>
        <v>9.56</v>
      </c>
      <c r="DB352">
        <f t="shared" si="252"/>
        <v>320.83999999999997</v>
      </c>
      <c r="DC352">
        <f t="shared" si="253"/>
        <v>0</v>
      </c>
      <c r="DD352" t="s">
        <v>3</v>
      </c>
      <c r="DE352" t="s">
        <v>3</v>
      </c>
      <c r="DF352">
        <f t="shared" si="254"/>
        <v>546.74</v>
      </c>
      <c r="DG352">
        <f t="shared" si="255"/>
        <v>0</v>
      </c>
      <c r="DH352">
        <f t="shared" si="256"/>
        <v>0</v>
      </c>
      <c r="DI352">
        <f t="shared" si="247"/>
        <v>0</v>
      </c>
      <c r="DJ352">
        <f t="shared" si="257"/>
        <v>546.74</v>
      </c>
      <c r="DK352">
        <v>0</v>
      </c>
      <c r="DL352" t="s">
        <v>3</v>
      </c>
      <c r="DM352">
        <v>0</v>
      </c>
      <c r="DN352" t="s">
        <v>3</v>
      </c>
      <c r="DO352">
        <v>0</v>
      </c>
    </row>
    <row r="353" spans="1:119" x14ac:dyDescent="0.2">
      <c r="A353">
        <f>ROW(Source!A74)</f>
        <v>74</v>
      </c>
      <c r="B353">
        <v>60075934</v>
      </c>
      <c r="C353">
        <v>60100081</v>
      </c>
      <c r="D353">
        <v>48168491</v>
      </c>
      <c r="E353">
        <v>1</v>
      </c>
      <c r="F353">
        <v>1</v>
      </c>
      <c r="G353">
        <v>1</v>
      </c>
      <c r="H353">
        <v>3</v>
      </c>
      <c r="I353" t="s">
        <v>229</v>
      </c>
      <c r="J353" t="s">
        <v>231</v>
      </c>
      <c r="K353" t="s">
        <v>762</v>
      </c>
      <c r="L353">
        <v>1346</v>
      </c>
      <c r="N353">
        <v>1009</v>
      </c>
      <c r="O353" t="s">
        <v>225</v>
      </c>
      <c r="P353" t="s">
        <v>225</v>
      </c>
      <c r="Q353">
        <v>1</v>
      </c>
      <c r="W353">
        <v>0</v>
      </c>
      <c r="X353">
        <v>-1411127917</v>
      </c>
      <c r="Y353">
        <f t="shared" si="248"/>
        <v>9.3000000000000007</v>
      </c>
      <c r="AA353">
        <v>42.73</v>
      </c>
      <c r="AB353">
        <v>0</v>
      </c>
      <c r="AC353">
        <v>0</v>
      </c>
      <c r="AD353">
        <v>0</v>
      </c>
      <c r="AE353">
        <v>4.47</v>
      </c>
      <c r="AF353">
        <v>0</v>
      </c>
      <c r="AG353">
        <v>0</v>
      </c>
      <c r="AH353">
        <v>0</v>
      </c>
      <c r="AI353">
        <v>9.56</v>
      </c>
      <c r="AJ353">
        <v>1</v>
      </c>
      <c r="AK353">
        <v>1</v>
      </c>
      <c r="AL353">
        <v>1</v>
      </c>
      <c r="AM353">
        <v>4</v>
      </c>
      <c r="AN353">
        <v>0</v>
      </c>
      <c r="AO353">
        <v>1</v>
      </c>
      <c r="AP353">
        <v>1</v>
      </c>
      <c r="AQ353">
        <v>0</v>
      </c>
      <c r="AR353">
        <v>0</v>
      </c>
      <c r="AS353" t="s">
        <v>3</v>
      </c>
      <c r="AT353">
        <v>9.3000000000000007</v>
      </c>
      <c r="AU353" t="s">
        <v>3</v>
      </c>
      <c r="AV353">
        <v>0</v>
      </c>
      <c r="AW353">
        <v>2</v>
      </c>
      <c r="AX353">
        <v>60100123</v>
      </c>
      <c r="AY353">
        <v>1</v>
      </c>
      <c r="AZ353">
        <v>0</v>
      </c>
      <c r="BA353">
        <v>353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X353">
        <f>ROUND(Y353*Source!I74,9)</f>
        <v>1.657818</v>
      </c>
      <c r="CY353">
        <f t="shared" si="249"/>
        <v>42.73</v>
      </c>
      <c r="CZ353">
        <f t="shared" si="250"/>
        <v>4.47</v>
      </c>
      <c r="DA353">
        <f t="shared" si="251"/>
        <v>9.56</v>
      </c>
      <c r="DB353">
        <f t="shared" si="252"/>
        <v>41.57</v>
      </c>
      <c r="DC353">
        <f t="shared" si="253"/>
        <v>0</v>
      </c>
      <c r="DD353" t="s">
        <v>3</v>
      </c>
      <c r="DE353" t="s">
        <v>3</v>
      </c>
      <c r="DF353">
        <f t="shared" si="254"/>
        <v>70.84</v>
      </c>
      <c r="DG353">
        <f t="shared" si="255"/>
        <v>0</v>
      </c>
      <c r="DH353">
        <f t="shared" si="256"/>
        <v>0</v>
      </c>
      <c r="DI353">
        <f t="shared" si="247"/>
        <v>0</v>
      </c>
      <c r="DJ353">
        <f t="shared" si="257"/>
        <v>70.84</v>
      </c>
      <c r="DK353">
        <v>0</v>
      </c>
      <c r="DL353" t="s">
        <v>3</v>
      </c>
      <c r="DM353">
        <v>0</v>
      </c>
      <c r="DN353" t="s">
        <v>3</v>
      </c>
      <c r="DO353">
        <v>0</v>
      </c>
    </row>
    <row r="354" spans="1:119" x14ac:dyDescent="0.2">
      <c r="A354">
        <f>ROW(Source!A74)</f>
        <v>74</v>
      </c>
      <c r="B354">
        <v>60075934</v>
      </c>
      <c r="C354">
        <v>60100081</v>
      </c>
      <c r="D354">
        <v>48170066</v>
      </c>
      <c r="E354">
        <v>1</v>
      </c>
      <c r="F354">
        <v>1</v>
      </c>
      <c r="G354">
        <v>1</v>
      </c>
      <c r="H354">
        <v>3</v>
      </c>
      <c r="I354" t="s">
        <v>826</v>
      </c>
      <c r="J354" t="s">
        <v>827</v>
      </c>
      <c r="K354" t="s">
        <v>828</v>
      </c>
      <c r="L354">
        <v>1339</v>
      </c>
      <c r="N354">
        <v>1007</v>
      </c>
      <c r="O354" t="s">
        <v>91</v>
      </c>
      <c r="P354" t="s">
        <v>91</v>
      </c>
      <c r="Q354">
        <v>1</v>
      </c>
      <c r="W354">
        <v>0</v>
      </c>
      <c r="X354">
        <v>1490861376</v>
      </c>
      <c r="Y354">
        <f t="shared" si="248"/>
        <v>3.8</v>
      </c>
      <c r="AA354">
        <v>30.11</v>
      </c>
      <c r="AB354">
        <v>0</v>
      </c>
      <c r="AC354">
        <v>0</v>
      </c>
      <c r="AD354">
        <v>0</v>
      </c>
      <c r="AE354">
        <v>3.15</v>
      </c>
      <c r="AF354">
        <v>0</v>
      </c>
      <c r="AG354">
        <v>0</v>
      </c>
      <c r="AH354">
        <v>0</v>
      </c>
      <c r="AI354">
        <v>9.56</v>
      </c>
      <c r="AJ354">
        <v>1</v>
      </c>
      <c r="AK354">
        <v>1</v>
      </c>
      <c r="AL354">
        <v>1</v>
      </c>
      <c r="AM354">
        <v>4</v>
      </c>
      <c r="AN354">
        <v>0</v>
      </c>
      <c r="AO354">
        <v>1</v>
      </c>
      <c r="AP354">
        <v>1</v>
      </c>
      <c r="AQ354">
        <v>0</v>
      </c>
      <c r="AR354">
        <v>0</v>
      </c>
      <c r="AS354" t="s">
        <v>3</v>
      </c>
      <c r="AT354">
        <v>3.8</v>
      </c>
      <c r="AU354" t="s">
        <v>3</v>
      </c>
      <c r="AV354">
        <v>0</v>
      </c>
      <c r="AW354">
        <v>2</v>
      </c>
      <c r="AX354">
        <v>60100124</v>
      </c>
      <c r="AY354">
        <v>1</v>
      </c>
      <c r="AZ354">
        <v>0</v>
      </c>
      <c r="BA354">
        <v>354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X354">
        <f>ROUND(Y354*Source!I74,9)</f>
        <v>0.67738799999999999</v>
      </c>
      <c r="CY354">
        <f t="shared" si="249"/>
        <v>30.11</v>
      </c>
      <c r="CZ354">
        <f t="shared" si="250"/>
        <v>3.15</v>
      </c>
      <c r="DA354">
        <f t="shared" si="251"/>
        <v>9.56</v>
      </c>
      <c r="DB354">
        <f t="shared" si="252"/>
        <v>11.97</v>
      </c>
      <c r="DC354">
        <f t="shared" si="253"/>
        <v>0</v>
      </c>
      <c r="DD354" t="s">
        <v>3</v>
      </c>
      <c r="DE354" t="s">
        <v>3</v>
      </c>
      <c r="DF354">
        <f t="shared" si="254"/>
        <v>20.399999999999999</v>
      </c>
      <c r="DG354">
        <f t="shared" si="255"/>
        <v>0</v>
      </c>
      <c r="DH354">
        <f t="shared" si="256"/>
        <v>0</v>
      </c>
      <c r="DI354">
        <f t="shared" si="247"/>
        <v>0</v>
      </c>
      <c r="DJ354">
        <f t="shared" si="257"/>
        <v>20.399999999999999</v>
      </c>
      <c r="DK354">
        <v>0</v>
      </c>
      <c r="DL354" t="s">
        <v>3</v>
      </c>
      <c r="DM354">
        <v>0</v>
      </c>
      <c r="DN354" t="s">
        <v>3</v>
      </c>
      <c r="DO354">
        <v>0</v>
      </c>
    </row>
    <row r="355" spans="1:119" x14ac:dyDescent="0.2">
      <c r="A355">
        <f>ROW(Source!A74)</f>
        <v>74</v>
      </c>
      <c r="B355">
        <v>60075934</v>
      </c>
      <c r="C355">
        <v>60100081</v>
      </c>
      <c r="D355">
        <v>48171451</v>
      </c>
      <c r="E355">
        <v>1</v>
      </c>
      <c r="F355">
        <v>1</v>
      </c>
      <c r="G355">
        <v>1</v>
      </c>
      <c r="H355">
        <v>3</v>
      </c>
      <c r="I355" t="s">
        <v>894</v>
      </c>
      <c r="J355" t="s">
        <v>895</v>
      </c>
      <c r="K355" t="s">
        <v>896</v>
      </c>
      <c r="L355">
        <v>1348</v>
      </c>
      <c r="N355">
        <v>1009</v>
      </c>
      <c r="O355" t="s">
        <v>15</v>
      </c>
      <c r="P355" t="s">
        <v>15</v>
      </c>
      <c r="Q355">
        <v>1000</v>
      </c>
      <c r="W355">
        <v>0</v>
      </c>
      <c r="X355">
        <v>-1341816797</v>
      </c>
      <c r="Y355">
        <f t="shared" si="248"/>
        <v>2.8500000000000001E-2</v>
      </c>
      <c r="AA355">
        <v>122859</v>
      </c>
      <c r="AB355">
        <v>0</v>
      </c>
      <c r="AC355">
        <v>0</v>
      </c>
      <c r="AD355">
        <v>0</v>
      </c>
      <c r="AE355">
        <v>12851.36</v>
      </c>
      <c r="AF355">
        <v>0</v>
      </c>
      <c r="AG355">
        <v>0</v>
      </c>
      <c r="AH355">
        <v>0</v>
      </c>
      <c r="AI355">
        <v>9.56</v>
      </c>
      <c r="AJ355">
        <v>1</v>
      </c>
      <c r="AK355">
        <v>1</v>
      </c>
      <c r="AL355">
        <v>1</v>
      </c>
      <c r="AM355">
        <v>4</v>
      </c>
      <c r="AN355">
        <v>0</v>
      </c>
      <c r="AO355">
        <v>1</v>
      </c>
      <c r="AP355">
        <v>1</v>
      </c>
      <c r="AQ355">
        <v>0</v>
      </c>
      <c r="AR355">
        <v>0</v>
      </c>
      <c r="AS355" t="s">
        <v>3</v>
      </c>
      <c r="AT355">
        <v>2.8500000000000001E-2</v>
      </c>
      <c r="AU355" t="s">
        <v>3</v>
      </c>
      <c r="AV355">
        <v>0</v>
      </c>
      <c r="AW355">
        <v>2</v>
      </c>
      <c r="AX355">
        <v>60100125</v>
      </c>
      <c r="AY355">
        <v>1</v>
      </c>
      <c r="AZ355">
        <v>0</v>
      </c>
      <c r="BA355">
        <v>355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X355">
        <f>ROUND(Y355*Source!I74,9)</f>
        <v>5.0804099999999996E-3</v>
      </c>
      <c r="CY355">
        <f t="shared" si="249"/>
        <v>122859</v>
      </c>
      <c r="CZ355">
        <f t="shared" si="250"/>
        <v>12851.36</v>
      </c>
      <c r="DA355">
        <f t="shared" si="251"/>
        <v>9.56</v>
      </c>
      <c r="DB355">
        <f t="shared" si="252"/>
        <v>366.26</v>
      </c>
      <c r="DC355">
        <f t="shared" si="253"/>
        <v>0</v>
      </c>
      <c r="DD355" t="s">
        <v>3</v>
      </c>
      <c r="DE355" t="s">
        <v>3</v>
      </c>
      <c r="DF355">
        <f t="shared" si="254"/>
        <v>624.16999999999996</v>
      </c>
      <c r="DG355">
        <f t="shared" si="255"/>
        <v>0</v>
      </c>
      <c r="DH355">
        <f t="shared" si="256"/>
        <v>0</v>
      </c>
      <c r="DI355">
        <f t="shared" si="247"/>
        <v>0</v>
      </c>
      <c r="DJ355">
        <f t="shared" si="257"/>
        <v>624.16999999999996</v>
      </c>
      <c r="DK355">
        <v>0</v>
      </c>
      <c r="DL355" t="s">
        <v>3</v>
      </c>
      <c r="DM355">
        <v>0</v>
      </c>
      <c r="DN355" t="s">
        <v>3</v>
      </c>
      <c r="DO355">
        <v>0</v>
      </c>
    </row>
    <row r="356" spans="1:119" x14ac:dyDescent="0.2">
      <c r="A356">
        <f>ROW(Source!A74)</f>
        <v>74</v>
      </c>
      <c r="B356">
        <v>60075934</v>
      </c>
      <c r="C356">
        <v>60100081</v>
      </c>
      <c r="D356">
        <v>48171516</v>
      </c>
      <c r="E356">
        <v>1</v>
      </c>
      <c r="F356">
        <v>1</v>
      </c>
      <c r="G356">
        <v>1</v>
      </c>
      <c r="H356">
        <v>3</v>
      </c>
      <c r="I356" t="s">
        <v>829</v>
      </c>
      <c r="J356" t="s">
        <v>830</v>
      </c>
      <c r="K356" t="s">
        <v>831</v>
      </c>
      <c r="L356">
        <v>1348</v>
      </c>
      <c r="N356">
        <v>1009</v>
      </c>
      <c r="O356" t="s">
        <v>15</v>
      </c>
      <c r="P356" t="s">
        <v>15</v>
      </c>
      <c r="Q356">
        <v>1000</v>
      </c>
      <c r="W356">
        <v>0</v>
      </c>
      <c r="X356">
        <v>-1570597375</v>
      </c>
      <c r="Y356">
        <f t="shared" si="248"/>
        <v>5.1999999999999998E-2</v>
      </c>
      <c r="AA356">
        <v>126624.59</v>
      </c>
      <c r="AB356">
        <v>0</v>
      </c>
      <c r="AC356">
        <v>0</v>
      </c>
      <c r="AD356">
        <v>0</v>
      </c>
      <c r="AE356">
        <v>13245.25</v>
      </c>
      <c r="AF356">
        <v>0</v>
      </c>
      <c r="AG356">
        <v>0</v>
      </c>
      <c r="AH356">
        <v>0</v>
      </c>
      <c r="AI356">
        <v>9.56</v>
      </c>
      <c r="AJ356">
        <v>1</v>
      </c>
      <c r="AK356">
        <v>1</v>
      </c>
      <c r="AL356">
        <v>1</v>
      </c>
      <c r="AM356">
        <v>4</v>
      </c>
      <c r="AN356">
        <v>0</v>
      </c>
      <c r="AO356">
        <v>1</v>
      </c>
      <c r="AP356">
        <v>1</v>
      </c>
      <c r="AQ356">
        <v>0</v>
      </c>
      <c r="AR356">
        <v>0</v>
      </c>
      <c r="AS356" t="s">
        <v>3</v>
      </c>
      <c r="AT356">
        <v>5.1999999999999998E-2</v>
      </c>
      <c r="AU356" t="s">
        <v>3</v>
      </c>
      <c r="AV356">
        <v>0</v>
      </c>
      <c r="AW356">
        <v>2</v>
      </c>
      <c r="AX356">
        <v>60100126</v>
      </c>
      <c r="AY356">
        <v>1</v>
      </c>
      <c r="AZ356">
        <v>0</v>
      </c>
      <c r="BA356">
        <v>356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X356">
        <f>ROUND(Y356*Source!I74,9)</f>
        <v>9.2695199999999998E-3</v>
      </c>
      <c r="CY356">
        <f t="shared" si="249"/>
        <v>126624.59</v>
      </c>
      <c r="CZ356">
        <f t="shared" si="250"/>
        <v>13245.25</v>
      </c>
      <c r="DA356">
        <f t="shared" si="251"/>
        <v>9.56</v>
      </c>
      <c r="DB356">
        <f t="shared" si="252"/>
        <v>688.75</v>
      </c>
      <c r="DC356">
        <f t="shared" si="253"/>
        <v>0</v>
      </c>
      <c r="DD356" t="s">
        <v>3</v>
      </c>
      <c r="DE356" t="s">
        <v>3</v>
      </c>
      <c r="DF356">
        <f t="shared" si="254"/>
        <v>1173.75</v>
      </c>
      <c r="DG356">
        <f t="shared" si="255"/>
        <v>0</v>
      </c>
      <c r="DH356">
        <f t="shared" si="256"/>
        <v>0</v>
      </c>
      <c r="DI356">
        <f t="shared" si="247"/>
        <v>0</v>
      </c>
      <c r="DJ356">
        <f t="shared" si="257"/>
        <v>1173.75</v>
      </c>
      <c r="DK356">
        <v>0</v>
      </c>
      <c r="DL356" t="s">
        <v>3</v>
      </c>
      <c r="DM356">
        <v>0</v>
      </c>
      <c r="DN356" t="s">
        <v>3</v>
      </c>
      <c r="DO356">
        <v>0</v>
      </c>
    </row>
    <row r="357" spans="1:119" x14ac:dyDescent="0.2">
      <c r="A357">
        <f>ROW(Source!A74)</f>
        <v>74</v>
      </c>
      <c r="B357">
        <v>60075934</v>
      </c>
      <c r="C357">
        <v>60100081</v>
      </c>
      <c r="D357">
        <v>48164600</v>
      </c>
      <c r="E357">
        <v>21</v>
      </c>
      <c r="F357">
        <v>1</v>
      </c>
      <c r="G357">
        <v>1</v>
      </c>
      <c r="H357">
        <v>3</v>
      </c>
      <c r="I357" t="s">
        <v>832</v>
      </c>
      <c r="J357" t="s">
        <v>3</v>
      </c>
      <c r="K357" t="s">
        <v>833</v>
      </c>
      <c r="L357">
        <v>1346</v>
      </c>
      <c r="N357">
        <v>1009</v>
      </c>
      <c r="O357" t="s">
        <v>225</v>
      </c>
      <c r="P357" t="s">
        <v>225</v>
      </c>
      <c r="Q357">
        <v>1</v>
      </c>
      <c r="W357">
        <v>0</v>
      </c>
      <c r="X357">
        <v>-1306236574</v>
      </c>
      <c r="Y357">
        <f t="shared" si="248"/>
        <v>3450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9.56</v>
      </c>
      <c r="AJ357">
        <v>1</v>
      </c>
      <c r="AK357">
        <v>1</v>
      </c>
      <c r="AL357">
        <v>1</v>
      </c>
      <c r="AM357">
        <v>4</v>
      </c>
      <c r="AN357">
        <v>0</v>
      </c>
      <c r="AO357">
        <v>0</v>
      </c>
      <c r="AP357">
        <v>1</v>
      </c>
      <c r="AQ357">
        <v>0</v>
      </c>
      <c r="AR357">
        <v>0</v>
      </c>
      <c r="AS357" t="s">
        <v>3</v>
      </c>
      <c r="AT357">
        <v>3450</v>
      </c>
      <c r="AU357" t="s">
        <v>3</v>
      </c>
      <c r="AV357">
        <v>0</v>
      </c>
      <c r="AW357">
        <v>2</v>
      </c>
      <c r="AX357">
        <v>60100127</v>
      </c>
      <c r="AY357">
        <v>1</v>
      </c>
      <c r="AZ357">
        <v>0</v>
      </c>
      <c r="BA357">
        <v>357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X357">
        <f>ROUND(Y357*Source!I74,9)</f>
        <v>614.99699999999996</v>
      </c>
      <c r="CY357">
        <f t="shared" si="249"/>
        <v>0</v>
      </c>
      <c r="CZ357">
        <f t="shared" si="250"/>
        <v>0</v>
      </c>
      <c r="DA357">
        <f t="shared" si="251"/>
        <v>9.56</v>
      </c>
      <c r="DB357">
        <f t="shared" si="252"/>
        <v>0</v>
      </c>
      <c r="DC357">
        <f t="shared" si="253"/>
        <v>0</v>
      </c>
      <c r="DD357" t="s">
        <v>3</v>
      </c>
      <c r="DE357" t="s">
        <v>3</v>
      </c>
      <c r="DF357">
        <f t="shared" si="254"/>
        <v>0</v>
      </c>
      <c r="DG357">
        <f t="shared" si="255"/>
        <v>0</v>
      </c>
      <c r="DH357">
        <f t="shared" si="256"/>
        <v>0</v>
      </c>
      <c r="DI357">
        <f t="shared" si="247"/>
        <v>0</v>
      </c>
      <c r="DJ357">
        <f t="shared" si="257"/>
        <v>0</v>
      </c>
      <c r="DK357">
        <v>0</v>
      </c>
      <c r="DL357" t="s">
        <v>3</v>
      </c>
      <c r="DM357">
        <v>0</v>
      </c>
      <c r="DN357" t="s">
        <v>3</v>
      </c>
      <c r="DO357">
        <v>0</v>
      </c>
    </row>
    <row r="358" spans="1:119" x14ac:dyDescent="0.2">
      <c r="A358">
        <f>ROW(Source!A74)</f>
        <v>74</v>
      </c>
      <c r="B358">
        <v>60075934</v>
      </c>
      <c r="C358">
        <v>60100081</v>
      </c>
      <c r="D358">
        <v>48164599</v>
      </c>
      <c r="E358">
        <v>21</v>
      </c>
      <c r="F358">
        <v>1</v>
      </c>
      <c r="G358">
        <v>1</v>
      </c>
      <c r="H358">
        <v>3</v>
      </c>
      <c r="I358" t="s">
        <v>834</v>
      </c>
      <c r="J358" t="s">
        <v>3</v>
      </c>
      <c r="K358" t="s">
        <v>835</v>
      </c>
      <c r="L358">
        <v>1374</v>
      </c>
      <c r="N358">
        <v>1013</v>
      </c>
      <c r="O358" t="s">
        <v>836</v>
      </c>
      <c r="P358" t="s">
        <v>836</v>
      </c>
      <c r="Q358">
        <v>1</v>
      </c>
      <c r="W358">
        <v>0</v>
      </c>
      <c r="X358">
        <v>-1731369543</v>
      </c>
      <c r="Y358">
        <f t="shared" si="248"/>
        <v>57.21</v>
      </c>
      <c r="AA358">
        <v>9.56</v>
      </c>
      <c r="AB358">
        <v>0</v>
      </c>
      <c r="AC358">
        <v>0</v>
      </c>
      <c r="AD358">
        <v>0</v>
      </c>
      <c r="AE358">
        <v>1</v>
      </c>
      <c r="AF358">
        <v>0</v>
      </c>
      <c r="AG358">
        <v>0</v>
      </c>
      <c r="AH358">
        <v>0</v>
      </c>
      <c r="AI358">
        <v>9.56</v>
      </c>
      <c r="AJ358">
        <v>1</v>
      </c>
      <c r="AK358">
        <v>1</v>
      </c>
      <c r="AL358">
        <v>1</v>
      </c>
      <c r="AM358">
        <v>4</v>
      </c>
      <c r="AN358">
        <v>0</v>
      </c>
      <c r="AO358">
        <v>1</v>
      </c>
      <c r="AP358">
        <v>1</v>
      </c>
      <c r="AQ358">
        <v>0</v>
      </c>
      <c r="AR358">
        <v>0</v>
      </c>
      <c r="AS358" t="s">
        <v>3</v>
      </c>
      <c r="AT358">
        <v>57.21</v>
      </c>
      <c r="AU358" t="s">
        <v>3</v>
      </c>
      <c r="AV358">
        <v>0</v>
      </c>
      <c r="AW358">
        <v>2</v>
      </c>
      <c r="AX358">
        <v>60100128</v>
      </c>
      <c r="AY358">
        <v>1</v>
      </c>
      <c r="AZ358">
        <v>0</v>
      </c>
      <c r="BA358">
        <v>358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X358">
        <f>ROUND(Y358*Source!I74,9)</f>
        <v>10.1982546</v>
      </c>
      <c r="CY358">
        <f t="shared" si="249"/>
        <v>9.56</v>
      </c>
      <c r="CZ358">
        <f t="shared" si="250"/>
        <v>1</v>
      </c>
      <c r="DA358">
        <f t="shared" si="251"/>
        <v>9.56</v>
      </c>
      <c r="DB358">
        <f t="shared" si="252"/>
        <v>57.21</v>
      </c>
      <c r="DC358">
        <f t="shared" si="253"/>
        <v>0</v>
      </c>
      <c r="DD358" t="s">
        <v>3</v>
      </c>
      <c r="DE358" t="s">
        <v>3</v>
      </c>
      <c r="DF358">
        <f t="shared" si="254"/>
        <v>97.5</v>
      </c>
      <c r="DG358">
        <f t="shared" si="255"/>
        <v>0</v>
      </c>
      <c r="DH358">
        <f t="shared" si="256"/>
        <v>0</v>
      </c>
      <c r="DI358">
        <f t="shared" si="247"/>
        <v>0</v>
      </c>
      <c r="DJ358">
        <f t="shared" si="257"/>
        <v>97.5</v>
      </c>
      <c r="DK358">
        <v>0</v>
      </c>
      <c r="DL358" t="s">
        <v>3</v>
      </c>
      <c r="DM358">
        <v>0</v>
      </c>
      <c r="DN358" t="s">
        <v>3</v>
      </c>
      <c r="DO358">
        <v>0</v>
      </c>
    </row>
    <row r="359" spans="1:119" x14ac:dyDescent="0.2">
      <c r="A359">
        <f>ROW(Source!A87)</f>
        <v>87</v>
      </c>
      <c r="B359">
        <v>60075934</v>
      </c>
      <c r="C359">
        <v>60146665</v>
      </c>
      <c r="D359">
        <v>48164249</v>
      </c>
      <c r="E359">
        <v>1</v>
      </c>
      <c r="F359">
        <v>1</v>
      </c>
      <c r="G359">
        <v>1</v>
      </c>
      <c r="H359">
        <v>1</v>
      </c>
      <c r="I359" t="s">
        <v>799</v>
      </c>
      <c r="J359" t="s">
        <v>3</v>
      </c>
      <c r="K359" t="s">
        <v>800</v>
      </c>
      <c r="L359">
        <v>1191</v>
      </c>
      <c r="N359">
        <v>1013</v>
      </c>
      <c r="O359" t="s">
        <v>738</v>
      </c>
      <c r="P359" t="s">
        <v>738</v>
      </c>
      <c r="Q359">
        <v>1</v>
      </c>
      <c r="W359">
        <v>0</v>
      </c>
      <c r="X359">
        <v>-1002643276</v>
      </c>
      <c r="Y359">
        <f>((AT359*1.15)*1.15)</f>
        <v>2.1953499999999995</v>
      </c>
      <c r="AA359">
        <v>0</v>
      </c>
      <c r="AB359">
        <v>0</v>
      </c>
      <c r="AC359">
        <v>0</v>
      </c>
      <c r="AD359">
        <v>484.7</v>
      </c>
      <c r="AE359">
        <v>0</v>
      </c>
      <c r="AF359">
        <v>0</v>
      </c>
      <c r="AG359">
        <v>0</v>
      </c>
      <c r="AH359">
        <v>9.9</v>
      </c>
      <c r="AI359">
        <v>1</v>
      </c>
      <c r="AJ359">
        <v>1</v>
      </c>
      <c r="AK359">
        <v>1</v>
      </c>
      <c r="AL359">
        <v>48.96</v>
      </c>
      <c r="AM359">
        <v>4</v>
      </c>
      <c r="AN359">
        <v>0</v>
      </c>
      <c r="AO359">
        <v>1</v>
      </c>
      <c r="AP359">
        <v>1</v>
      </c>
      <c r="AQ359">
        <v>0</v>
      </c>
      <c r="AR359">
        <v>0</v>
      </c>
      <c r="AS359" t="s">
        <v>3</v>
      </c>
      <c r="AT359">
        <v>1.66</v>
      </c>
      <c r="AU359" t="s">
        <v>93</v>
      </c>
      <c r="AV359">
        <v>1</v>
      </c>
      <c r="AW359">
        <v>2</v>
      </c>
      <c r="AX359">
        <v>60146693</v>
      </c>
      <c r="AY359">
        <v>1</v>
      </c>
      <c r="AZ359">
        <v>0</v>
      </c>
      <c r="BA359">
        <v>359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X359">
        <f>ROUND(Y359*Source!I87,9)</f>
        <v>4.3906999999999998</v>
      </c>
      <c r="CY359">
        <f>AD359</f>
        <v>484.7</v>
      </c>
      <c r="CZ359">
        <f>AH359</f>
        <v>9.9</v>
      </c>
      <c r="DA359">
        <f>AL359</f>
        <v>48.96</v>
      </c>
      <c r="DB359">
        <f>ROUND(((ROUND(AT359*CZ359,2)*1.15)*1.15),2)</f>
        <v>21.73</v>
      </c>
      <c r="DC359">
        <f>ROUND(((ROUND(AT359*AG359,2)*1.15)*1.15),2)</f>
        <v>0</v>
      </c>
      <c r="DD359" t="s">
        <v>3</v>
      </c>
      <c r="DE359" t="s">
        <v>3</v>
      </c>
      <c r="DF359">
        <f>ROUND(ROUND(AE359,2)*CX359,2)</f>
        <v>0</v>
      </c>
      <c r="DG359">
        <f t="shared" si="255"/>
        <v>0</v>
      </c>
      <c r="DH359">
        <f t="shared" si="256"/>
        <v>0</v>
      </c>
      <c r="DI359">
        <f>ROUND(ROUND(AH359*AL359,2)*CX359,2)</f>
        <v>2128.17</v>
      </c>
      <c r="DJ359">
        <f>DI359</f>
        <v>2128.17</v>
      </c>
      <c r="DK359">
        <v>0</v>
      </c>
      <c r="DL359" t="s">
        <v>3</v>
      </c>
      <c r="DM359">
        <v>0</v>
      </c>
      <c r="DN359" t="s">
        <v>3</v>
      </c>
      <c r="DO359">
        <v>0</v>
      </c>
    </row>
    <row r="360" spans="1:119" x14ac:dyDescent="0.2">
      <c r="A360">
        <f>ROW(Source!A87)</f>
        <v>87</v>
      </c>
      <c r="B360">
        <v>60075934</v>
      </c>
      <c r="C360">
        <v>60146665</v>
      </c>
      <c r="D360">
        <v>48164207</v>
      </c>
      <c r="E360">
        <v>1</v>
      </c>
      <c r="F360">
        <v>1</v>
      </c>
      <c r="G360">
        <v>1</v>
      </c>
      <c r="H360">
        <v>1</v>
      </c>
      <c r="I360" t="s">
        <v>740</v>
      </c>
      <c r="J360" t="s">
        <v>3</v>
      </c>
      <c r="K360" t="s">
        <v>741</v>
      </c>
      <c r="L360">
        <v>1191</v>
      </c>
      <c r="N360">
        <v>1013</v>
      </c>
      <c r="O360" t="s">
        <v>738</v>
      </c>
      <c r="P360" t="s">
        <v>738</v>
      </c>
      <c r="Q360">
        <v>1</v>
      </c>
      <c r="W360">
        <v>0</v>
      </c>
      <c r="X360">
        <v>-383101862</v>
      </c>
      <c r="Y360">
        <f>((AT360*1.15)*1.15)</f>
        <v>1.4547499999999998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1</v>
      </c>
      <c r="AJ360">
        <v>1</v>
      </c>
      <c r="AK360">
        <v>48.96</v>
      </c>
      <c r="AL360">
        <v>1</v>
      </c>
      <c r="AM360">
        <v>4</v>
      </c>
      <c r="AN360">
        <v>0</v>
      </c>
      <c r="AO360">
        <v>1</v>
      </c>
      <c r="AP360">
        <v>1</v>
      </c>
      <c r="AQ360">
        <v>0</v>
      </c>
      <c r="AR360">
        <v>0</v>
      </c>
      <c r="AS360" t="s">
        <v>3</v>
      </c>
      <c r="AT360">
        <v>1.1000000000000001</v>
      </c>
      <c r="AU360" t="s">
        <v>93</v>
      </c>
      <c r="AV360">
        <v>2</v>
      </c>
      <c r="AW360">
        <v>2</v>
      </c>
      <c r="AX360">
        <v>60146694</v>
      </c>
      <c r="AY360">
        <v>1</v>
      </c>
      <c r="AZ360">
        <v>0</v>
      </c>
      <c r="BA360">
        <v>360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X360">
        <f>ROUND(Y360*Source!I87,9)</f>
        <v>2.9095</v>
      </c>
      <c r="CY360">
        <f>AD360</f>
        <v>0</v>
      </c>
      <c r="CZ360">
        <f>AH360</f>
        <v>0</v>
      </c>
      <c r="DA360">
        <f>AL360</f>
        <v>1</v>
      </c>
      <c r="DB360">
        <f>ROUND(((ROUND(AT360*CZ360,2)*1.15)*1.15),2)</f>
        <v>0</v>
      </c>
      <c r="DC360">
        <f>ROUND(((ROUND(AT360*AG360,2)*1.15)*1.15),2)</f>
        <v>0</v>
      </c>
      <c r="DD360" t="s">
        <v>3</v>
      </c>
      <c r="DE360" t="s">
        <v>3</v>
      </c>
      <c r="DF360">
        <f>ROUND(ROUND(AE360,2)*CX360,2)</f>
        <v>0</v>
      </c>
      <c r="DG360">
        <f t="shared" si="255"/>
        <v>0</v>
      </c>
      <c r="DH360">
        <f>ROUND(ROUND(AG360*AK360,2)*CX360,2)</f>
        <v>0</v>
      </c>
      <c r="DI360">
        <f>ROUND(ROUND(AH360,2)*CX360,2)</f>
        <v>0</v>
      </c>
      <c r="DJ360">
        <f>DI360</f>
        <v>0</v>
      </c>
      <c r="DK360">
        <v>0</v>
      </c>
      <c r="DL360" t="s">
        <v>3</v>
      </c>
      <c r="DM360">
        <v>0</v>
      </c>
      <c r="DN360" t="s">
        <v>3</v>
      </c>
      <c r="DO360">
        <v>0</v>
      </c>
    </row>
    <row r="361" spans="1:119" x14ac:dyDescent="0.2">
      <c r="A361">
        <f>ROW(Source!A87)</f>
        <v>87</v>
      </c>
      <c r="B361">
        <v>60075934</v>
      </c>
      <c r="C361">
        <v>60146665</v>
      </c>
      <c r="D361">
        <v>48245551</v>
      </c>
      <c r="E361">
        <v>1</v>
      </c>
      <c r="F361">
        <v>1</v>
      </c>
      <c r="G361">
        <v>1</v>
      </c>
      <c r="H361">
        <v>2</v>
      </c>
      <c r="I361" t="s">
        <v>752</v>
      </c>
      <c r="J361" t="s">
        <v>753</v>
      </c>
      <c r="K361" t="s">
        <v>754</v>
      </c>
      <c r="L361">
        <v>1368</v>
      </c>
      <c r="N361">
        <v>1011</v>
      </c>
      <c r="O361" t="s">
        <v>745</v>
      </c>
      <c r="P361" t="s">
        <v>745</v>
      </c>
      <c r="Q361">
        <v>1</v>
      </c>
      <c r="W361">
        <v>0</v>
      </c>
      <c r="X361">
        <v>1171957361</v>
      </c>
      <c r="Y361">
        <f>((AT361*1.15)*1.15)</f>
        <v>1.3224999999999999E-2</v>
      </c>
      <c r="AA361">
        <v>0</v>
      </c>
      <c r="AB361">
        <v>1234.1500000000001</v>
      </c>
      <c r="AC361">
        <v>495.96</v>
      </c>
      <c r="AD361">
        <v>0</v>
      </c>
      <c r="AE361">
        <v>0</v>
      </c>
      <c r="AF361">
        <v>86.79</v>
      </c>
      <c r="AG361">
        <v>10.130000000000001</v>
      </c>
      <c r="AH361">
        <v>0</v>
      </c>
      <c r="AI361">
        <v>1</v>
      </c>
      <c r="AJ361">
        <v>14.22</v>
      </c>
      <c r="AK361">
        <v>48.96</v>
      </c>
      <c r="AL361">
        <v>1</v>
      </c>
      <c r="AM361">
        <v>4</v>
      </c>
      <c r="AN361">
        <v>0</v>
      </c>
      <c r="AO361">
        <v>1</v>
      </c>
      <c r="AP361">
        <v>1</v>
      </c>
      <c r="AQ361">
        <v>0</v>
      </c>
      <c r="AR361">
        <v>0</v>
      </c>
      <c r="AS361" t="s">
        <v>3</v>
      </c>
      <c r="AT361">
        <v>0.01</v>
      </c>
      <c r="AU361" t="s">
        <v>93</v>
      </c>
      <c r="AV361">
        <v>0</v>
      </c>
      <c r="AW361">
        <v>2</v>
      </c>
      <c r="AX361">
        <v>60146695</v>
      </c>
      <c r="AY361">
        <v>1</v>
      </c>
      <c r="AZ361">
        <v>0</v>
      </c>
      <c r="BA361">
        <v>361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X361">
        <f>ROUND(Y361*Source!I87,9)</f>
        <v>2.6450000000000001E-2</v>
      </c>
      <c r="CY361">
        <f>AB361</f>
        <v>1234.1500000000001</v>
      </c>
      <c r="CZ361">
        <f>AF361</f>
        <v>86.79</v>
      </c>
      <c r="DA361">
        <f>AJ361</f>
        <v>14.22</v>
      </c>
      <c r="DB361">
        <f>ROUND(((ROUND(AT361*CZ361,2)*1.15)*1.15),2)</f>
        <v>1.1499999999999999</v>
      </c>
      <c r="DC361">
        <f>ROUND(((ROUND(AT361*AG361,2)*1.15)*1.15),2)</f>
        <v>0.13</v>
      </c>
      <c r="DD361" t="s">
        <v>3</v>
      </c>
      <c r="DE361" t="s">
        <v>3</v>
      </c>
      <c r="DF361">
        <f>ROUND(ROUND(AE361,2)*CX361,2)</f>
        <v>0</v>
      </c>
      <c r="DG361">
        <f>ROUND(ROUND(AF361*AJ361,2)*CX361,2)</f>
        <v>32.64</v>
      </c>
      <c r="DH361">
        <f>ROUND(ROUND(AG361*AK361,2)*CX361,2)</f>
        <v>13.12</v>
      </c>
      <c r="DI361">
        <f>ROUND(ROUND(AH361,2)*CX361,2)</f>
        <v>0</v>
      </c>
      <c r="DJ361">
        <f>DG361</f>
        <v>32.64</v>
      </c>
      <c r="DK361">
        <v>0</v>
      </c>
      <c r="DL361" t="s">
        <v>3</v>
      </c>
      <c r="DM361">
        <v>0</v>
      </c>
      <c r="DN361" t="s">
        <v>3</v>
      </c>
      <c r="DO361">
        <v>0</v>
      </c>
    </row>
    <row r="362" spans="1:119" x14ac:dyDescent="0.2">
      <c r="A362">
        <f>ROW(Source!A87)</f>
        <v>87</v>
      </c>
      <c r="B362">
        <v>60075934</v>
      </c>
      <c r="C362">
        <v>60146665</v>
      </c>
      <c r="D362">
        <v>48245707</v>
      </c>
      <c r="E362">
        <v>1</v>
      </c>
      <c r="F362">
        <v>1</v>
      </c>
      <c r="G362">
        <v>1</v>
      </c>
      <c r="H362">
        <v>2</v>
      </c>
      <c r="I362" t="s">
        <v>804</v>
      </c>
      <c r="J362" t="s">
        <v>805</v>
      </c>
      <c r="K362" t="s">
        <v>806</v>
      </c>
      <c r="L362">
        <v>1368</v>
      </c>
      <c r="N362">
        <v>1011</v>
      </c>
      <c r="O362" t="s">
        <v>745</v>
      </c>
      <c r="P362" t="s">
        <v>745</v>
      </c>
      <c r="Q362">
        <v>1</v>
      </c>
      <c r="W362">
        <v>0</v>
      </c>
      <c r="X362">
        <v>-2053221145</v>
      </c>
      <c r="Y362">
        <f>((AT362*1.15)*1.15)</f>
        <v>1.4415249999999999</v>
      </c>
      <c r="AA362">
        <v>0</v>
      </c>
      <c r="AB362">
        <v>1935.2</v>
      </c>
      <c r="AC362">
        <v>579.69000000000005</v>
      </c>
      <c r="AD362">
        <v>0</v>
      </c>
      <c r="AE362">
        <v>0</v>
      </c>
      <c r="AF362">
        <v>136.09</v>
      </c>
      <c r="AG362">
        <v>11.84</v>
      </c>
      <c r="AH362">
        <v>0</v>
      </c>
      <c r="AI362">
        <v>1</v>
      </c>
      <c r="AJ362">
        <v>14.22</v>
      </c>
      <c r="AK362">
        <v>48.96</v>
      </c>
      <c r="AL362">
        <v>1</v>
      </c>
      <c r="AM362">
        <v>4</v>
      </c>
      <c r="AN362">
        <v>0</v>
      </c>
      <c r="AO362">
        <v>1</v>
      </c>
      <c r="AP362">
        <v>1</v>
      </c>
      <c r="AQ362">
        <v>0</v>
      </c>
      <c r="AR362">
        <v>0</v>
      </c>
      <c r="AS362" t="s">
        <v>3</v>
      </c>
      <c r="AT362">
        <v>1.0900000000000001</v>
      </c>
      <c r="AU362" t="s">
        <v>93</v>
      </c>
      <c r="AV362">
        <v>0</v>
      </c>
      <c r="AW362">
        <v>2</v>
      </c>
      <c r="AX362">
        <v>60146696</v>
      </c>
      <c r="AY362">
        <v>1</v>
      </c>
      <c r="AZ362">
        <v>0</v>
      </c>
      <c r="BA362">
        <v>362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X362">
        <f>ROUND(Y362*Source!I87,9)</f>
        <v>2.8830499999999999</v>
      </c>
      <c r="CY362">
        <f>AB362</f>
        <v>1935.2</v>
      </c>
      <c r="CZ362">
        <f>AF362</f>
        <v>136.09</v>
      </c>
      <c r="DA362">
        <f>AJ362</f>
        <v>14.22</v>
      </c>
      <c r="DB362">
        <f>ROUND(((ROUND(AT362*CZ362,2)*1.15)*1.15),2)</f>
        <v>196.18</v>
      </c>
      <c r="DC362">
        <f>ROUND(((ROUND(AT362*AG362,2)*1.15)*1.15),2)</f>
        <v>17.07</v>
      </c>
      <c r="DD362" t="s">
        <v>3</v>
      </c>
      <c r="DE362" t="s">
        <v>3</v>
      </c>
      <c r="DF362">
        <f>ROUND(ROUND(AE362,2)*CX362,2)</f>
        <v>0</v>
      </c>
      <c r="DG362">
        <f>ROUND(ROUND(AF362*AJ362,2)*CX362,2)</f>
        <v>5579.28</v>
      </c>
      <c r="DH362">
        <f>ROUND(ROUND(AG362*AK362,2)*CX362,2)</f>
        <v>1671.28</v>
      </c>
      <c r="DI362">
        <f>ROUND(ROUND(AH362,2)*CX362,2)</f>
        <v>0</v>
      </c>
      <c r="DJ362">
        <f>DG362</f>
        <v>5579.28</v>
      </c>
      <c r="DK362">
        <v>0</v>
      </c>
      <c r="DL362" t="s">
        <v>3</v>
      </c>
      <c r="DM362">
        <v>0</v>
      </c>
      <c r="DN362" t="s">
        <v>3</v>
      </c>
      <c r="DO362">
        <v>0</v>
      </c>
    </row>
    <row r="363" spans="1:119" x14ac:dyDescent="0.2">
      <c r="A363">
        <f>ROW(Source!A87)</f>
        <v>87</v>
      </c>
      <c r="B363">
        <v>60075934</v>
      </c>
      <c r="C363">
        <v>60146665</v>
      </c>
      <c r="D363">
        <v>48171507</v>
      </c>
      <c r="E363">
        <v>1</v>
      </c>
      <c r="F363">
        <v>1</v>
      </c>
      <c r="G363">
        <v>1</v>
      </c>
      <c r="H363">
        <v>3</v>
      </c>
      <c r="I363" t="s">
        <v>807</v>
      </c>
      <c r="J363" t="s">
        <v>808</v>
      </c>
      <c r="K363" t="s">
        <v>809</v>
      </c>
      <c r="L363">
        <v>1348</v>
      </c>
      <c r="N363">
        <v>1009</v>
      </c>
      <c r="O363" t="s">
        <v>15</v>
      </c>
      <c r="P363" t="s">
        <v>15</v>
      </c>
      <c r="Q363">
        <v>1000</v>
      </c>
      <c r="W363">
        <v>0</v>
      </c>
      <c r="X363">
        <v>1344828851</v>
      </c>
      <c r="Y363">
        <f>AT363</f>
        <v>5.8E-4</v>
      </c>
      <c r="AA363">
        <v>101489.92</v>
      </c>
      <c r="AB363">
        <v>0</v>
      </c>
      <c r="AC363">
        <v>0</v>
      </c>
      <c r="AD363">
        <v>0</v>
      </c>
      <c r="AE363">
        <v>10616.1</v>
      </c>
      <c r="AF363">
        <v>0</v>
      </c>
      <c r="AG363">
        <v>0</v>
      </c>
      <c r="AH363">
        <v>0</v>
      </c>
      <c r="AI363">
        <v>9.56</v>
      </c>
      <c r="AJ363">
        <v>1</v>
      </c>
      <c r="AK363">
        <v>1</v>
      </c>
      <c r="AL363">
        <v>1</v>
      </c>
      <c r="AM363">
        <v>4</v>
      </c>
      <c r="AN363">
        <v>0</v>
      </c>
      <c r="AO363">
        <v>1</v>
      </c>
      <c r="AP363">
        <v>1</v>
      </c>
      <c r="AQ363">
        <v>0</v>
      </c>
      <c r="AR363">
        <v>0</v>
      </c>
      <c r="AS363" t="s">
        <v>3</v>
      </c>
      <c r="AT363">
        <v>5.8E-4</v>
      </c>
      <c r="AU363" t="s">
        <v>3</v>
      </c>
      <c r="AV363">
        <v>0</v>
      </c>
      <c r="AW363">
        <v>2</v>
      </c>
      <c r="AX363">
        <v>60146697</v>
      </c>
      <c r="AY363">
        <v>1</v>
      </c>
      <c r="AZ363">
        <v>0</v>
      </c>
      <c r="BA363">
        <v>363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X363">
        <f>ROUND(Y363*Source!I87,9)</f>
        <v>1.16E-3</v>
      </c>
      <c r="CY363">
        <f>AA363</f>
        <v>101489.92</v>
      </c>
      <c r="CZ363">
        <f>AE363</f>
        <v>10616.1</v>
      </c>
      <c r="DA363">
        <f>AI363</f>
        <v>9.56</v>
      </c>
      <c r="DB363">
        <f>ROUND(ROUND(AT363*CZ363,2),2)</f>
        <v>6.16</v>
      </c>
      <c r="DC363">
        <f>ROUND(ROUND(AT363*AG363,2),2)</f>
        <v>0</v>
      </c>
      <c r="DD363" t="s">
        <v>3</v>
      </c>
      <c r="DE363" t="s">
        <v>3</v>
      </c>
      <c r="DF363">
        <f>ROUND(ROUND(AE363*AI363,2)*CX363,2)</f>
        <v>117.73</v>
      </c>
      <c r="DG363">
        <f>ROUND(ROUND(AF363,2)*CX363,2)</f>
        <v>0</v>
      </c>
      <c r="DH363">
        <f>ROUND(ROUND(AG363,2)*CX363,2)</f>
        <v>0</v>
      </c>
      <c r="DI363">
        <f>ROUND(ROUND(AH363,2)*CX363,2)</f>
        <v>0</v>
      </c>
      <c r="DJ363">
        <f>DF363</f>
        <v>117.73</v>
      </c>
      <c r="DK363">
        <v>0</v>
      </c>
      <c r="DL363" t="s">
        <v>3</v>
      </c>
      <c r="DM363">
        <v>0</v>
      </c>
      <c r="DN363" t="s">
        <v>3</v>
      </c>
      <c r="DO363">
        <v>0</v>
      </c>
    </row>
    <row r="364" spans="1:119" x14ac:dyDescent="0.2">
      <c r="A364">
        <f>ROW(Source!A87)</f>
        <v>87</v>
      </c>
      <c r="B364">
        <v>60075934</v>
      </c>
      <c r="C364">
        <v>60146665</v>
      </c>
      <c r="D364">
        <v>48167136</v>
      </c>
      <c r="E364">
        <v>21</v>
      </c>
      <c r="F364">
        <v>1</v>
      </c>
      <c r="G364">
        <v>1</v>
      </c>
      <c r="H364">
        <v>3</v>
      </c>
      <c r="I364" t="s">
        <v>810</v>
      </c>
      <c r="J364" t="s">
        <v>3</v>
      </c>
      <c r="K364" t="s">
        <v>811</v>
      </c>
      <c r="L364">
        <v>1354</v>
      </c>
      <c r="N364">
        <v>1010</v>
      </c>
      <c r="O364" t="s">
        <v>27</v>
      </c>
      <c r="P364" t="s">
        <v>27</v>
      </c>
      <c r="Q364">
        <v>1</v>
      </c>
      <c r="W364">
        <v>0</v>
      </c>
      <c r="X364">
        <v>1274013736</v>
      </c>
      <c r="Y364">
        <f>AT364</f>
        <v>1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9.56</v>
      </c>
      <c r="AJ364">
        <v>1</v>
      </c>
      <c r="AK364">
        <v>1</v>
      </c>
      <c r="AL364">
        <v>1</v>
      </c>
      <c r="AM364">
        <v>4</v>
      </c>
      <c r="AN364">
        <v>0</v>
      </c>
      <c r="AO364">
        <v>0</v>
      </c>
      <c r="AP364">
        <v>1</v>
      </c>
      <c r="AQ364">
        <v>0</v>
      </c>
      <c r="AR364">
        <v>0</v>
      </c>
      <c r="AS364" t="s">
        <v>3</v>
      </c>
      <c r="AT364">
        <v>1</v>
      </c>
      <c r="AU364" t="s">
        <v>3</v>
      </c>
      <c r="AV364">
        <v>0</v>
      </c>
      <c r="AW364">
        <v>2</v>
      </c>
      <c r="AX364">
        <v>60146698</v>
      </c>
      <c r="AY364">
        <v>1</v>
      </c>
      <c r="AZ364">
        <v>0</v>
      </c>
      <c r="BA364">
        <v>364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X364">
        <f>ROUND(Y364*Source!I87,9)</f>
        <v>2</v>
      </c>
      <c r="CY364">
        <f>AA364</f>
        <v>0</v>
      </c>
      <c r="CZ364">
        <f>AE364</f>
        <v>0</v>
      </c>
      <c r="DA364">
        <f>AI364</f>
        <v>9.56</v>
      </c>
      <c r="DB364">
        <f>ROUND(ROUND(AT364*CZ364,2),2)</f>
        <v>0</v>
      </c>
      <c r="DC364">
        <f>ROUND(ROUND(AT364*AG364,2),2)</f>
        <v>0</v>
      </c>
      <c r="DD364" t="s">
        <v>3</v>
      </c>
      <c r="DE364" t="s">
        <v>3</v>
      </c>
      <c r="DF364">
        <f>ROUND(ROUND(AE364*AI364,2)*CX364,2)</f>
        <v>0</v>
      </c>
      <c r="DG364">
        <f>ROUND(ROUND(AF364,2)*CX364,2)</f>
        <v>0</v>
      </c>
      <c r="DH364">
        <f>ROUND(ROUND(AG364,2)*CX364,2)</f>
        <v>0</v>
      </c>
      <c r="DI364">
        <f>ROUND(ROUND(AH364,2)*CX364,2)</f>
        <v>0</v>
      </c>
      <c r="DJ364">
        <f>DF364</f>
        <v>0</v>
      </c>
      <c r="DK364">
        <v>0</v>
      </c>
      <c r="DL364" t="s">
        <v>3</v>
      </c>
      <c r="DM364">
        <v>0</v>
      </c>
      <c r="DN364" t="s">
        <v>3</v>
      </c>
      <c r="DO364">
        <v>0</v>
      </c>
    </row>
    <row r="365" spans="1:119" x14ac:dyDescent="0.2">
      <c r="A365">
        <f>ROW(Source!A90)</f>
        <v>90</v>
      </c>
      <c r="B365">
        <v>60075934</v>
      </c>
      <c r="C365">
        <v>60102582</v>
      </c>
      <c r="D365">
        <v>48164245</v>
      </c>
      <c r="E365">
        <v>1</v>
      </c>
      <c r="F365">
        <v>1</v>
      </c>
      <c r="G365">
        <v>1</v>
      </c>
      <c r="H365">
        <v>1</v>
      </c>
      <c r="I365" t="s">
        <v>941</v>
      </c>
      <c r="J365" t="s">
        <v>3</v>
      </c>
      <c r="K365" t="s">
        <v>942</v>
      </c>
      <c r="L365">
        <v>1191</v>
      </c>
      <c r="N365">
        <v>1013</v>
      </c>
      <c r="O365" t="s">
        <v>738</v>
      </c>
      <c r="P365" t="s">
        <v>738</v>
      </c>
      <c r="Q365">
        <v>1</v>
      </c>
      <c r="W365">
        <v>0</v>
      </c>
      <c r="X365">
        <v>1585451421</v>
      </c>
      <c r="Y365">
        <f>((AT365*1.15)*1.15)</f>
        <v>24.929124999999996</v>
      </c>
      <c r="AA365">
        <v>0</v>
      </c>
      <c r="AB365">
        <v>0</v>
      </c>
      <c r="AC365">
        <v>0</v>
      </c>
      <c r="AD365">
        <v>426.93</v>
      </c>
      <c r="AE365">
        <v>0</v>
      </c>
      <c r="AF365">
        <v>0</v>
      </c>
      <c r="AG365">
        <v>0</v>
      </c>
      <c r="AH365">
        <v>8.7200000000000006</v>
      </c>
      <c r="AI365">
        <v>1</v>
      </c>
      <c r="AJ365">
        <v>1</v>
      </c>
      <c r="AK365">
        <v>1</v>
      </c>
      <c r="AL365">
        <v>48.96</v>
      </c>
      <c r="AM365">
        <v>4</v>
      </c>
      <c r="AN365">
        <v>0</v>
      </c>
      <c r="AO365">
        <v>0</v>
      </c>
      <c r="AP365">
        <v>1</v>
      </c>
      <c r="AQ365">
        <v>1</v>
      </c>
      <c r="AR365">
        <v>0</v>
      </c>
      <c r="AS365" t="s">
        <v>3</v>
      </c>
      <c r="AT365">
        <v>18.850000000000001</v>
      </c>
      <c r="AU365" t="s">
        <v>93</v>
      </c>
      <c r="AV365">
        <v>1</v>
      </c>
      <c r="AW365">
        <v>2</v>
      </c>
      <c r="AX365">
        <v>60102706</v>
      </c>
      <c r="AY365">
        <v>1</v>
      </c>
      <c r="AZ365">
        <v>0</v>
      </c>
      <c r="BA365">
        <v>365</v>
      </c>
      <c r="BB365">
        <v>1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164.37200000000001</v>
      </c>
      <c r="BN365">
        <v>18.850000000000001</v>
      </c>
      <c r="BO365">
        <v>0</v>
      </c>
      <c r="BP365">
        <v>1</v>
      </c>
      <c r="BQ365">
        <v>0</v>
      </c>
      <c r="BR365">
        <v>0</v>
      </c>
      <c r="BS365">
        <v>0</v>
      </c>
      <c r="BT365">
        <v>217.38196999999997</v>
      </c>
      <c r="BU365">
        <v>24.929124999999996</v>
      </c>
      <c r="BV365">
        <v>0</v>
      </c>
      <c r="BW365">
        <v>1</v>
      </c>
      <c r="CX365">
        <f>ROUND(Y365*Source!I90,9)</f>
        <v>18.696843749999999</v>
      </c>
      <c r="CY365">
        <f>AD365</f>
        <v>426.93</v>
      </c>
      <c r="CZ365">
        <f>AH365</f>
        <v>8.7200000000000006</v>
      </c>
      <c r="DA365">
        <f>AL365</f>
        <v>48.96</v>
      </c>
      <c r="DB365">
        <f>ROUND(((ROUND(AT365*CZ365,2)*1.15)*1.15),2)</f>
        <v>217.38</v>
      </c>
      <c r="DC365">
        <f>ROUND(((ROUND(AT365*AG365,2)*1.15)*1.15),2)</f>
        <v>0</v>
      </c>
      <c r="DD365" t="s">
        <v>3</v>
      </c>
      <c r="DE365" t="s">
        <v>3</v>
      </c>
      <c r="DF365">
        <f>ROUND(ROUND(AE365,2)*CX365,2)</f>
        <v>0</v>
      </c>
      <c r="DG365">
        <f>ROUND(ROUND(AF365,2)*CX365,2)</f>
        <v>0</v>
      </c>
      <c r="DH365">
        <f>ROUND(ROUND(AG365,2)*CX365,2)</f>
        <v>0</v>
      </c>
      <c r="DI365">
        <f>ROUND(ROUND(AH365*AL365,2)*CX365,2)</f>
        <v>7982.24</v>
      </c>
      <c r="DJ365">
        <f>DI365</f>
        <v>7982.24</v>
      </c>
      <c r="DK365">
        <v>0</v>
      </c>
      <c r="DL365" t="s">
        <v>3</v>
      </c>
      <c r="DM365">
        <v>0</v>
      </c>
      <c r="DN365" t="s">
        <v>3</v>
      </c>
      <c r="DO365">
        <v>0</v>
      </c>
    </row>
    <row r="366" spans="1:119" x14ac:dyDescent="0.2">
      <c r="A366">
        <f>ROW(Source!A90)</f>
        <v>90</v>
      </c>
      <c r="B366">
        <v>60075934</v>
      </c>
      <c r="C366">
        <v>60102582</v>
      </c>
      <c r="D366">
        <v>48164207</v>
      </c>
      <c r="E366">
        <v>1</v>
      </c>
      <c r="F366">
        <v>1</v>
      </c>
      <c r="G366">
        <v>1</v>
      </c>
      <c r="H366">
        <v>1</v>
      </c>
      <c r="I366" t="s">
        <v>740</v>
      </c>
      <c r="J366" t="s">
        <v>3</v>
      </c>
      <c r="K366" t="s">
        <v>741</v>
      </c>
      <c r="L366">
        <v>1191</v>
      </c>
      <c r="N366">
        <v>1013</v>
      </c>
      <c r="O366" t="s">
        <v>738</v>
      </c>
      <c r="P366" t="s">
        <v>738</v>
      </c>
      <c r="Q366">
        <v>1</v>
      </c>
      <c r="W366">
        <v>0</v>
      </c>
      <c r="X366">
        <v>-383101862</v>
      </c>
      <c r="Y366">
        <f>((AT366*1.15)*1.15)</f>
        <v>0.72737499999999988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1</v>
      </c>
      <c r="AJ366">
        <v>1</v>
      </c>
      <c r="AK366">
        <v>48.96</v>
      </c>
      <c r="AL366">
        <v>1</v>
      </c>
      <c r="AM366">
        <v>4</v>
      </c>
      <c r="AN366">
        <v>0</v>
      </c>
      <c r="AO366">
        <v>0</v>
      </c>
      <c r="AP366">
        <v>1</v>
      </c>
      <c r="AQ366">
        <v>1</v>
      </c>
      <c r="AR366">
        <v>0</v>
      </c>
      <c r="AS366" t="s">
        <v>3</v>
      </c>
      <c r="AT366">
        <v>0.55000000000000004</v>
      </c>
      <c r="AU366" t="s">
        <v>93</v>
      </c>
      <c r="AV366">
        <v>2</v>
      </c>
      <c r="AW366">
        <v>2</v>
      </c>
      <c r="AX366">
        <v>60102707</v>
      </c>
      <c r="AY366">
        <v>1</v>
      </c>
      <c r="AZ366">
        <v>0</v>
      </c>
      <c r="BA366">
        <v>366</v>
      </c>
      <c r="BB366">
        <v>1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0.55000000000000004</v>
      </c>
      <c r="BP366">
        <v>1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0.72737499999999988</v>
      </c>
      <c r="BW366">
        <v>1</v>
      </c>
      <c r="CX366">
        <f>ROUND(Y366*Source!I90,9)</f>
        <v>0.54553125000000002</v>
      </c>
      <c r="CY366">
        <f>AD366</f>
        <v>0</v>
      </c>
      <c r="CZ366">
        <f>AH366</f>
        <v>0</v>
      </c>
      <c r="DA366">
        <f>AL366</f>
        <v>1</v>
      </c>
      <c r="DB366">
        <f>ROUND(((ROUND(AT366*CZ366,2)*1.15)*1.15),2)</f>
        <v>0</v>
      </c>
      <c r="DC366">
        <f>ROUND(((ROUND(AT366*AG366,2)*1.15)*1.15),2)</f>
        <v>0</v>
      </c>
      <c r="DD366" t="s">
        <v>3</v>
      </c>
      <c r="DE366" t="s">
        <v>3</v>
      </c>
      <c r="DF366">
        <f>ROUND(ROUND(AE366,2)*CX366,2)</f>
        <v>0</v>
      </c>
      <c r="DG366">
        <f>ROUND(ROUND(AF366,2)*CX366,2)</f>
        <v>0</v>
      </c>
      <c r="DH366">
        <f>ROUND(ROUND(AG366*AK366,2)*CX366,2)</f>
        <v>0</v>
      </c>
      <c r="DI366">
        <f t="shared" ref="DI366:DI375" si="258">ROUND(ROUND(AH366,2)*CX366,2)</f>
        <v>0</v>
      </c>
      <c r="DJ366">
        <f>DI366</f>
        <v>0</v>
      </c>
      <c r="DK366">
        <v>0</v>
      </c>
      <c r="DL366" t="s">
        <v>3</v>
      </c>
      <c r="DM366">
        <v>0</v>
      </c>
      <c r="DN366" t="s">
        <v>3</v>
      </c>
      <c r="DO366">
        <v>0</v>
      </c>
    </row>
    <row r="367" spans="1:119" x14ac:dyDescent="0.2">
      <c r="A367">
        <f>ROW(Source!A90)</f>
        <v>90</v>
      </c>
      <c r="B367">
        <v>60075934</v>
      </c>
      <c r="C367">
        <v>60102582</v>
      </c>
      <c r="D367">
        <v>48245551</v>
      </c>
      <c r="E367">
        <v>1</v>
      </c>
      <c r="F367">
        <v>1</v>
      </c>
      <c r="G367">
        <v>1</v>
      </c>
      <c r="H367">
        <v>2</v>
      </c>
      <c r="I367" t="s">
        <v>752</v>
      </c>
      <c r="J367" t="s">
        <v>753</v>
      </c>
      <c r="K367" t="s">
        <v>754</v>
      </c>
      <c r="L367">
        <v>1368</v>
      </c>
      <c r="N367">
        <v>1011</v>
      </c>
      <c r="O367" t="s">
        <v>745</v>
      </c>
      <c r="P367" t="s">
        <v>745</v>
      </c>
      <c r="Q367">
        <v>1</v>
      </c>
      <c r="W367">
        <v>0</v>
      </c>
      <c r="X367">
        <v>1171957361</v>
      </c>
      <c r="Y367">
        <f>((AT367*1.15)*1.15)</f>
        <v>0.72737499999999988</v>
      </c>
      <c r="AA367">
        <v>0</v>
      </c>
      <c r="AB367">
        <v>1234.1500000000001</v>
      </c>
      <c r="AC367">
        <v>495.96</v>
      </c>
      <c r="AD367">
        <v>0</v>
      </c>
      <c r="AE367">
        <v>0</v>
      </c>
      <c r="AF367">
        <v>86.79</v>
      </c>
      <c r="AG367">
        <v>10.130000000000001</v>
      </c>
      <c r="AH367">
        <v>0</v>
      </c>
      <c r="AI367">
        <v>1</v>
      </c>
      <c r="AJ367">
        <v>14.22</v>
      </c>
      <c r="AK367">
        <v>48.96</v>
      </c>
      <c r="AL367">
        <v>1</v>
      </c>
      <c r="AM367">
        <v>4</v>
      </c>
      <c r="AN367">
        <v>0</v>
      </c>
      <c r="AO367">
        <v>0</v>
      </c>
      <c r="AP367">
        <v>1</v>
      </c>
      <c r="AQ367">
        <v>1</v>
      </c>
      <c r="AR367">
        <v>0</v>
      </c>
      <c r="AS367" t="s">
        <v>3</v>
      </c>
      <c r="AT367">
        <v>0.55000000000000004</v>
      </c>
      <c r="AU367" t="s">
        <v>93</v>
      </c>
      <c r="AV367">
        <v>0</v>
      </c>
      <c r="AW367">
        <v>2</v>
      </c>
      <c r="AX367">
        <v>60102708</v>
      </c>
      <c r="AY367">
        <v>1</v>
      </c>
      <c r="AZ367">
        <v>0</v>
      </c>
      <c r="BA367">
        <v>367</v>
      </c>
      <c r="BB367">
        <v>1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47.734500000000004</v>
      </c>
      <c r="BL367">
        <v>5.5715000000000012</v>
      </c>
      <c r="BM367">
        <v>0</v>
      </c>
      <c r="BN367">
        <v>0</v>
      </c>
      <c r="BO367">
        <v>0</v>
      </c>
      <c r="BP367">
        <v>1</v>
      </c>
      <c r="BQ367">
        <v>0</v>
      </c>
      <c r="BR367">
        <v>63.128876249999998</v>
      </c>
      <c r="BS367">
        <v>7.3683087499999997</v>
      </c>
      <c r="BT367">
        <v>0</v>
      </c>
      <c r="BU367">
        <v>0</v>
      </c>
      <c r="BV367">
        <v>0</v>
      </c>
      <c r="BW367">
        <v>1</v>
      </c>
      <c r="CX367">
        <f>ROUND(Y367*Source!I90,9)</f>
        <v>0.54553125000000002</v>
      </c>
      <c r="CY367">
        <f>AB367</f>
        <v>1234.1500000000001</v>
      </c>
      <c r="CZ367">
        <f>AF367</f>
        <v>86.79</v>
      </c>
      <c r="DA367">
        <f>AJ367</f>
        <v>14.22</v>
      </c>
      <c r="DB367">
        <f>ROUND(((ROUND(AT367*CZ367,2)*1.15)*1.15),2)</f>
        <v>63.12</v>
      </c>
      <c r="DC367">
        <f>ROUND(((ROUND(AT367*AG367,2)*1.15)*1.15),2)</f>
        <v>7.37</v>
      </c>
      <c r="DD367" t="s">
        <v>3</v>
      </c>
      <c r="DE367" t="s">
        <v>3</v>
      </c>
      <c r="DF367">
        <f>ROUND(ROUND(AE367,2)*CX367,2)</f>
        <v>0</v>
      </c>
      <c r="DG367">
        <f>ROUND(ROUND(AF367*AJ367,2)*CX367,2)</f>
        <v>673.27</v>
      </c>
      <c r="DH367">
        <f>ROUND(ROUND(AG367*AK367,2)*CX367,2)</f>
        <v>270.56</v>
      </c>
      <c r="DI367">
        <f t="shared" si="258"/>
        <v>0</v>
      </c>
      <c r="DJ367">
        <f>DG367</f>
        <v>673.27</v>
      </c>
      <c r="DK367">
        <v>0</v>
      </c>
      <c r="DL367" t="s">
        <v>3</v>
      </c>
      <c r="DM367">
        <v>0</v>
      </c>
      <c r="DN367" t="s">
        <v>3</v>
      </c>
      <c r="DO367">
        <v>0</v>
      </c>
    </row>
    <row r="368" spans="1:119" x14ac:dyDescent="0.2">
      <c r="A368">
        <f>ROW(Source!A90)</f>
        <v>90</v>
      </c>
      <c r="B368">
        <v>60075934</v>
      </c>
      <c r="C368">
        <v>60102582</v>
      </c>
      <c r="D368">
        <v>48246426</v>
      </c>
      <c r="E368">
        <v>1</v>
      </c>
      <c r="F368">
        <v>1</v>
      </c>
      <c r="G368">
        <v>1</v>
      </c>
      <c r="H368">
        <v>2</v>
      </c>
      <c r="I368" t="s">
        <v>943</v>
      </c>
      <c r="J368" t="s">
        <v>944</v>
      </c>
      <c r="K368" t="s">
        <v>945</v>
      </c>
      <c r="L368">
        <v>1368</v>
      </c>
      <c r="N368">
        <v>1011</v>
      </c>
      <c r="O368" t="s">
        <v>745</v>
      </c>
      <c r="P368" t="s">
        <v>745</v>
      </c>
      <c r="Q368">
        <v>1</v>
      </c>
      <c r="W368">
        <v>0</v>
      </c>
      <c r="X368">
        <v>-291786216</v>
      </c>
      <c r="Y368">
        <f>((AT368*1.15)*1.15)</f>
        <v>0.85962499999999986</v>
      </c>
      <c r="AA368">
        <v>0</v>
      </c>
      <c r="AB368">
        <v>30.72</v>
      </c>
      <c r="AC368">
        <v>0</v>
      </c>
      <c r="AD368">
        <v>0</v>
      </c>
      <c r="AE368">
        <v>0</v>
      </c>
      <c r="AF368">
        <v>2.16</v>
      </c>
      <c r="AG368">
        <v>0</v>
      </c>
      <c r="AH368">
        <v>0</v>
      </c>
      <c r="AI368">
        <v>1</v>
      </c>
      <c r="AJ368">
        <v>14.22</v>
      </c>
      <c r="AK368">
        <v>48.96</v>
      </c>
      <c r="AL368">
        <v>1</v>
      </c>
      <c r="AM368">
        <v>4</v>
      </c>
      <c r="AN368">
        <v>0</v>
      </c>
      <c r="AO368">
        <v>0</v>
      </c>
      <c r="AP368">
        <v>1</v>
      </c>
      <c r="AQ368">
        <v>1</v>
      </c>
      <c r="AR368">
        <v>0</v>
      </c>
      <c r="AS368" t="s">
        <v>3</v>
      </c>
      <c r="AT368">
        <v>0.65</v>
      </c>
      <c r="AU368" t="s">
        <v>93</v>
      </c>
      <c r="AV368">
        <v>0</v>
      </c>
      <c r="AW368">
        <v>2</v>
      </c>
      <c r="AX368">
        <v>60102709</v>
      </c>
      <c r="AY368">
        <v>1</v>
      </c>
      <c r="AZ368">
        <v>0</v>
      </c>
      <c r="BA368">
        <v>368</v>
      </c>
      <c r="BB368">
        <v>1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1.4040000000000001</v>
      </c>
      <c r="BL368">
        <v>0</v>
      </c>
      <c r="BM368">
        <v>0</v>
      </c>
      <c r="BN368">
        <v>0</v>
      </c>
      <c r="BO368">
        <v>0</v>
      </c>
      <c r="BP368">
        <v>1</v>
      </c>
      <c r="BQ368">
        <v>0</v>
      </c>
      <c r="BR368">
        <v>1.8567899999999997</v>
      </c>
      <c r="BS368">
        <v>0</v>
      </c>
      <c r="BT368">
        <v>0</v>
      </c>
      <c r="BU368">
        <v>0</v>
      </c>
      <c r="BV368">
        <v>0</v>
      </c>
      <c r="BW368">
        <v>1</v>
      </c>
      <c r="CX368">
        <f>ROUND(Y368*Source!I90,9)</f>
        <v>0.64471875000000001</v>
      </c>
      <c r="CY368">
        <f>AB368</f>
        <v>30.72</v>
      </c>
      <c r="CZ368">
        <f>AF368</f>
        <v>2.16</v>
      </c>
      <c r="DA368">
        <f>AJ368</f>
        <v>14.22</v>
      </c>
      <c r="DB368">
        <f>ROUND(((ROUND(AT368*CZ368,2)*1.15)*1.15),2)</f>
        <v>1.85</v>
      </c>
      <c r="DC368">
        <f>ROUND(((ROUND(AT368*AG368,2)*1.15)*1.15),2)</f>
        <v>0</v>
      </c>
      <c r="DD368" t="s">
        <v>3</v>
      </c>
      <c r="DE368" t="s">
        <v>3</v>
      </c>
      <c r="DF368">
        <f>ROUND(ROUND(AE368,2)*CX368,2)</f>
        <v>0</v>
      </c>
      <c r="DG368">
        <f>ROUND(ROUND(AF368*AJ368,2)*CX368,2)</f>
        <v>19.809999999999999</v>
      </c>
      <c r="DH368">
        <f>ROUND(ROUND(AG368*AK368,2)*CX368,2)</f>
        <v>0</v>
      </c>
      <c r="DI368">
        <f t="shared" si="258"/>
        <v>0</v>
      </c>
      <c r="DJ368">
        <f>DG368</f>
        <v>19.809999999999999</v>
      </c>
      <c r="DK368">
        <v>0</v>
      </c>
      <c r="DL368" t="s">
        <v>3</v>
      </c>
      <c r="DM368">
        <v>0</v>
      </c>
      <c r="DN368" t="s">
        <v>3</v>
      </c>
      <c r="DO368">
        <v>0</v>
      </c>
    </row>
    <row r="369" spans="1:119" x14ac:dyDescent="0.2">
      <c r="A369">
        <f>ROW(Source!A90)</f>
        <v>90</v>
      </c>
      <c r="B369">
        <v>60075934</v>
      </c>
      <c r="C369">
        <v>60102582</v>
      </c>
      <c r="D369">
        <v>48172698</v>
      </c>
      <c r="E369">
        <v>1</v>
      </c>
      <c r="F369">
        <v>1</v>
      </c>
      <c r="G369">
        <v>1</v>
      </c>
      <c r="H369">
        <v>3</v>
      </c>
      <c r="I369" t="s">
        <v>946</v>
      </c>
      <c r="J369" t="s">
        <v>947</v>
      </c>
      <c r="K369" t="s">
        <v>948</v>
      </c>
      <c r="L369">
        <v>1348</v>
      </c>
      <c r="N369">
        <v>1009</v>
      </c>
      <c r="O369" t="s">
        <v>15</v>
      </c>
      <c r="P369" t="s">
        <v>15</v>
      </c>
      <c r="Q369">
        <v>1000</v>
      </c>
      <c r="W369">
        <v>0</v>
      </c>
      <c r="X369">
        <v>1859046811</v>
      </c>
      <c r="Y369">
        <f t="shared" ref="Y369:Y375" si="259">AT369</f>
        <v>4.0000000000000003E-5</v>
      </c>
      <c r="AA369">
        <v>187176.1</v>
      </c>
      <c r="AB369">
        <v>0</v>
      </c>
      <c r="AC369">
        <v>0</v>
      </c>
      <c r="AD369">
        <v>0</v>
      </c>
      <c r="AE369">
        <v>19579.09</v>
      </c>
      <c r="AF369">
        <v>0</v>
      </c>
      <c r="AG369">
        <v>0</v>
      </c>
      <c r="AH369">
        <v>0</v>
      </c>
      <c r="AI369">
        <v>9.56</v>
      </c>
      <c r="AJ369">
        <v>1</v>
      </c>
      <c r="AK369">
        <v>1</v>
      </c>
      <c r="AL369">
        <v>1</v>
      </c>
      <c r="AM369">
        <v>4</v>
      </c>
      <c r="AN369">
        <v>0</v>
      </c>
      <c r="AO369">
        <v>0</v>
      </c>
      <c r="AP369">
        <v>1</v>
      </c>
      <c r="AQ369">
        <v>1</v>
      </c>
      <c r="AR369">
        <v>0</v>
      </c>
      <c r="AS369" t="s">
        <v>3</v>
      </c>
      <c r="AT369">
        <v>4.0000000000000003E-5</v>
      </c>
      <c r="AU369" t="s">
        <v>3</v>
      </c>
      <c r="AV369">
        <v>0</v>
      </c>
      <c r="AW369">
        <v>2</v>
      </c>
      <c r="AX369">
        <v>60102710</v>
      </c>
      <c r="AY369">
        <v>1</v>
      </c>
      <c r="AZ369">
        <v>0</v>
      </c>
      <c r="BA369">
        <v>369</v>
      </c>
      <c r="BB369">
        <v>1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0.78316360000000007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1</v>
      </c>
      <c r="BQ369">
        <v>0.78316360000000007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1</v>
      </c>
      <c r="CX369">
        <f>ROUND(Y369*Source!I90,9)</f>
        <v>3.0000000000000001E-5</v>
      </c>
      <c r="CY369">
        <f t="shared" ref="CY369:CY375" si="260">AA369</f>
        <v>187176.1</v>
      </c>
      <c r="CZ369">
        <f t="shared" ref="CZ369:CZ375" si="261">AE369</f>
        <v>19579.09</v>
      </c>
      <c r="DA369">
        <f t="shared" ref="DA369:DA375" si="262">AI369</f>
        <v>9.56</v>
      </c>
      <c r="DB369">
        <f t="shared" ref="DB369:DB375" si="263">ROUND(ROUND(AT369*CZ369,2),2)</f>
        <v>0.78</v>
      </c>
      <c r="DC369">
        <f t="shared" ref="DC369:DC375" si="264">ROUND(ROUND(AT369*AG369,2),2)</f>
        <v>0</v>
      </c>
      <c r="DD369" t="s">
        <v>3</v>
      </c>
      <c r="DE369" t="s">
        <v>3</v>
      </c>
      <c r="DF369">
        <f t="shared" ref="DF369:DF375" si="265">ROUND(ROUND(AE369*AI369,2)*CX369,2)</f>
        <v>5.62</v>
      </c>
      <c r="DG369">
        <f t="shared" ref="DG369:DG377" si="266">ROUND(ROUND(AF369,2)*CX369,2)</f>
        <v>0</v>
      </c>
      <c r="DH369">
        <f t="shared" ref="DH369:DH376" si="267">ROUND(ROUND(AG369,2)*CX369,2)</f>
        <v>0</v>
      </c>
      <c r="DI369">
        <f t="shared" si="258"/>
        <v>0</v>
      </c>
      <c r="DJ369">
        <f t="shared" ref="DJ369:DJ375" si="268">DF369</f>
        <v>5.62</v>
      </c>
      <c r="DK369">
        <v>0</v>
      </c>
      <c r="DL369" t="s">
        <v>3</v>
      </c>
      <c r="DM369">
        <v>0</v>
      </c>
      <c r="DN369" t="s">
        <v>3</v>
      </c>
      <c r="DO369">
        <v>0</v>
      </c>
    </row>
    <row r="370" spans="1:119" x14ac:dyDescent="0.2">
      <c r="A370">
        <f>ROW(Source!A90)</f>
        <v>90</v>
      </c>
      <c r="B370">
        <v>60075934</v>
      </c>
      <c r="C370">
        <v>60102582</v>
      </c>
      <c r="D370">
        <v>48189742</v>
      </c>
      <c r="E370">
        <v>1</v>
      </c>
      <c r="F370">
        <v>1</v>
      </c>
      <c r="G370">
        <v>1</v>
      </c>
      <c r="H370">
        <v>3</v>
      </c>
      <c r="I370" t="s">
        <v>949</v>
      </c>
      <c r="J370" t="s">
        <v>950</v>
      </c>
      <c r="K370" t="s">
        <v>951</v>
      </c>
      <c r="L370">
        <v>1348</v>
      </c>
      <c r="N370">
        <v>1009</v>
      </c>
      <c r="O370" t="s">
        <v>15</v>
      </c>
      <c r="P370" t="s">
        <v>15</v>
      </c>
      <c r="Q370">
        <v>1000</v>
      </c>
      <c r="W370">
        <v>0</v>
      </c>
      <c r="X370">
        <v>1197435728</v>
      </c>
      <c r="Y370">
        <f t="shared" si="259"/>
        <v>1.06E-2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9.56</v>
      </c>
      <c r="AJ370">
        <v>1</v>
      </c>
      <c r="AK370">
        <v>1</v>
      </c>
      <c r="AL370">
        <v>1</v>
      </c>
      <c r="AM370">
        <v>4</v>
      </c>
      <c r="AN370">
        <v>0</v>
      </c>
      <c r="AO370">
        <v>0</v>
      </c>
      <c r="AP370">
        <v>1</v>
      </c>
      <c r="AQ370">
        <v>1</v>
      </c>
      <c r="AR370">
        <v>0</v>
      </c>
      <c r="AS370" t="s">
        <v>3</v>
      </c>
      <c r="AT370">
        <v>1.06E-2</v>
      </c>
      <c r="AU370" t="s">
        <v>3</v>
      </c>
      <c r="AV370">
        <v>0</v>
      </c>
      <c r="AW370">
        <v>2</v>
      </c>
      <c r="AX370">
        <v>60102711</v>
      </c>
      <c r="AY370">
        <v>2</v>
      </c>
      <c r="AZ370">
        <v>16384</v>
      </c>
      <c r="BA370">
        <v>370</v>
      </c>
      <c r="BB370">
        <v>1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X370">
        <f>ROUND(Y370*Source!I90,9)</f>
        <v>7.9500000000000005E-3</v>
      </c>
      <c r="CY370">
        <f t="shared" si="260"/>
        <v>0</v>
      </c>
      <c r="CZ370">
        <f t="shared" si="261"/>
        <v>0</v>
      </c>
      <c r="DA370">
        <f t="shared" si="262"/>
        <v>9.56</v>
      </c>
      <c r="DB370">
        <f t="shared" si="263"/>
        <v>0</v>
      </c>
      <c r="DC370">
        <f t="shared" si="264"/>
        <v>0</v>
      </c>
      <c r="DD370" t="s">
        <v>3</v>
      </c>
      <c r="DE370" t="s">
        <v>3</v>
      </c>
      <c r="DF370">
        <f t="shared" si="265"/>
        <v>0</v>
      </c>
      <c r="DG370">
        <f t="shared" si="266"/>
        <v>0</v>
      </c>
      <c r="DH370">
        <f t="shared" si="267"/>
        <v>0</v>
      </c>
      <c r="DI370">
        <f t="shared" si="258"/>
        <v>0</v>
      </c>
      <c r="DJ370">
        <f t="shared" si="268"/>
        <v>0</v>
      </c>
      <c r="DK370">
        <v>2</v>
      </c>
      <c r="DL370" t="s">
        <v>3</v>
      </c>
      <c r="DM370">
        <v>0</v>
      </c>
      <c r="DN370" t="s">
        <v>3</v>
      </c>
      <c r="DO370">
        <v>0</v>
      </c>
    </row>
    <row r="371" spans="1:119" x14ac:dyDescent="0.2">
      <c r="A371">
        <f>ROW(Source!A90)</f>
        <v>90</v>
      </c>
      <c r="B371">
        <v>60075934</v>
      </c>
      <c r="C371">
        <v>60102582</v>
      </c>
      <c r="D371">
        <v>48189814</v>
      </c>
      <c r="E371">
        <v>1</v>
      </c>
      <c r="F371">
        <v>1</v>
      </c>
      <c r="G371">
        <v>1</v>
      </c>
      <c r="H371">
        <v>3</v>
      </c>
      <c r="I371" t="s">
        <v>952</v>
      </c>
      <c r="J371" t="s">
        <v>953</v>
      </c>
      <c r="K371" t="s">
        <v>954</v>
      </c>
      <c r="L371">
        <v>1348</v>
      </c>
      <c r="N371">
        <v>1009</v>
      </c>
      <c r="O371" t="s">
        <v>15</v>
      </c>
      <c r="P371" t="s">
        <v>15</v>
      </c>
      <c r="Q371">
        <v>1000</v>
      </c>
      <c r="W371">
        <v>0</v>
      </c>
      <c r="X371">
        <v>1108853499</v>
      </c>
      <c r="Y371">
        <f t="shared" si="259"/>
        <v>1E-3</v>
      </c>
      <c r="AA371">
        <v>114413.32</v>
      </c>
      <c r="AB371">
        <v>0</v>
      </c>
      <c r="AC371">
        <v>0</v>
      </c>
      <c r="AD371">
        <v>0</v>
      </c>
      <c r="AE371">
        <v>11967.92</v>
      </c>
      <c r="AF371">
        <v>0</v>
      </c>
      <c r="AG371">
        <v>0</v>
      </c>
      <c r="AH371">
        <v>0</v>
      </c>
      <c r="AI371">
        <v>9.56</v>
      </c>
      <c r="AJ371">
        <v>1</v>
      </c>
      <c r="AK371">
        <v>1</v>
      </c>
      <c r="AL371">
        <v>1</v>
      </c>
      <c r="AM371">
        <v>4</v>
      </c>
      <c r="AN371">
        <v>0</v>
      </c>
      <c r="AO371">
        <v>0</v>
      </c>
      <c r="AP371">
        <v>1</v>
      </c>
      <c r="AQ371">
        <v>1</v>
      </c>
      <c r="AR371">
        <v>0</v>
      </c>
      <c r="AS371" t="s">
        <v>3</v>
      </c>
      <c r="AT371">
        <v>1E-3</v>
      </c>
      <c r="AU371" t="s">
        <v>3</v>
      </c>
      <c r="AV371">
        <v>0</v>
      </c>
      <c r="AW371">
        <v>2</v>
      </c>
      <c r="AX371">
        <v>60102712</v>
      </c>
      <c r="AY371">
        <v>1</v>
      </c>
      <c r="AZ371">
        <v>0</v>
      </c>
      <c r="BA371">
        <v>371</v>
      </c>
      <c r="BB371">
        <v>1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11.967919999999999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1</v>
      </c>
      <c r="BQ371">
        <v>11.967919999999999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1</v>
      </c>
      <c r="CX371">
        <f>ROUND(Y371*Source!I90,9)</f>
        <v>7.5000000000000002E-4</v>
      </c>
      <c r="CY371">
        <f t="shared" si="260"/>
        <v>114413.32</v>
      </c>
      <c r="CZ371">
        <f t="shared" si="261"/>
        <v>11967.92</v>
      </c>
      <c r="DA371">
        <f t="shared" si="262"/>
        <v>9.56</v>
      </c>
      <c r="DB371">
        <f t="shared" si="263"/>
        <v>11.97</v>
      </c>
      <c r="DC371">
        <f t="shared" si="264"/>
        <v>0</v>
      </c>
      <c r="DD371" t="s">
        <v>3</v>
      </c>
      <c r="DE371" t="s">
        <v>3</v>
      </c>
      <c r="DF371">
        <f t="shared" si="265"/>
        <v>85.81</v>
      </c>
      <c r="DG371">
        <f t="shared" si="266"/>
        <v>0</v>
      </c>
      <c r="DH371">
        <f t="shared" si="267"/>
        <v>0</v>
      </c>
      <c r="DI371">
        <f t="shared" si="258"/>
        <v>0</v>
      </c>
      <c r="DJ371">
        <f t="shared" si="268"/>
        <v>85.81</v>
      </c>
      <c r="DK371">
        <v>0</v>
      </c>
      <c r="DL371" t="s">
        <v>3</v>
      </c>
      <c r="DM371">
        <v>0</v>
      </c>
      <c r="DN371" t="s">
        <v>3</v>
      </c>
      <c r="DO371">
        <v>0</v>
      </c>
    </row>
    <row r="372" spans="1:119" x14ac:dyDescent="0.2">
      <c r="A372">
        <f>ROW(Source!A90)</f>
        <v>90</v>
      </c>
      <c r="B372">
        <v>60075934</v>
      </c>
      <c r="C372">
        <v>60102582</v>
      </c>
      <c r="D372">
        <v>48189816</v>
      </c>
      <c r="E372">
        <v>1</v>
      </c>
      <c r="F372">
        <v>1</v>
      </c>
      <c r="G372">
        <v>1</v>
      </c>
      <c r="H372">
        <v>3</v>
      </c>
      <c r="I372" t="s">
        <v>955</v>
      </c>
      <c r="J372" t="s">
        <v>956</v>
      </c>
      <c r="K372" t="s">
        <v>957</v>
      </c>
      <c r="L372">
        <v>1348</v>
      </c>
      <c r="N372">
        <v>1009</v>
      </c>
      <c r="O372" t="s">
        <v>15</v>
      </c>
      <c r="P372" t="s">
        <v>15</v>
      </c>
      <c r="Q372">
        <v>1000</v>
      </c>
      <c r="W372">
        <v>0</v>
      </c>
      <c r="X372">
        <v>-1146469572</v>
      </c>
      <c r="Y372">
        <f t="shared" si="259"/>
        <v>1.23E-3</v>
      </c>
      <c r="AA372">
        <v>97383.61</v>
      </c>
      <c r="AB372">
        <v>0</v>
      </c>
      <c r="AC372">
        <v>0</v>
      </c>
      <c r="AD372">
        <v>0</v>
      </c>
      <c r="AE372">
        <v>10186.57</v>
      </c>
      <c r="AF372">
        <v>0</v>
      </c>
      <c r="AG372">
        <v>0</v>
      </c>
      <c r="AH372">
        <v>0</v>
      </c>
      <c r="AI372">
        <v>9.56</v>
      </c>
      <c r="AJ372">
        <v>1</v>
      </c>
      <c r="AK372">
        <v>1</v>
      </c>
      <c r="AL372">
        <v>1</v>
      </c>
      <c r="AM372">
        <v>4</v>
      </c>
      <c r="AN372">
        <v>0</v>
      </c>
      <c r="AO372">
        <v>0</v>
      </c>
      <c r="AP372">
        <v>1</v>
      </c>
      <c r="AQ372">
        <v>1</v>
      </c>
      <c r="AR372">
        <v>0</v>
      </c>
      <c r="AS372" t="s">
        <v>3</v>
      </c>
      <c r="AT372">
        <v>1.23E-3</v>
      </c>
      <c r="AU372" t="s">
        <v>3</v>
      </c>
      <c r="AV372">
        <v>0</v>
      </c>
      <c r="AW372">
        <v>2</v>
      </c>
      <c r="AX372">
        <v>60102713</v>
      </c>
      <c r="AY372">
        <v>1</v>
      </c>
      <c r="AZ372">
        <v>0</v>
      </c>
      <c r="BA372">
        <v>372</v>
      </c>
      <c r="BB372">
        <v>1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12.5294811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1</v>
      </c>
      <c r="BQ372">
        <v>12.5294811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1</v>
      </c>
      <c r="CX372">
        <f>ROUND(Y372*Source!I90,9)</f>
        <v>9.2250000000000003E-4</v>
      </c>
      <c r="CY372">
        <f t="shared" si="260"/>
        <v>97383.61</v>
      </c>
      <c r="CZ372">
        <f t="shared" si="261"/>
        <v>10186.57</v>
      </c>
      <c r="DA372">
        <f t="shared" si="262"/>
        <v>9.56</v>
      </c>
      <c r="DB372">
        <f t="shared" si="263"/>
        <v>12.53</v>
      </c>
      <c r="DC372">
        <f t="shared" si="264"/>
        <v>0</v>
      </c>
      <c r="DD372" t="s">
        <v>3</v>
      </c>
      <c r="DE372" t="s">
        <v>3</v>
      </c>
      <c r="DF372">
        <f t="shared" si="265"/>
        <v>89.84</v>
      </c>
      <c r="DG372">
        <f t="shared" si="266"/>
        <v>0</v>
      </c>
      <c r="DH372">
        <f t="shared" si="267"/>
        <v>0</v>
      </c>
      <c r="DI372">
        <f t="shared" si="258"/>
        <v>0</v>
      </c>
      <c r="DJ372">
        <f t="shared" si="268"/>
        <v>89.84</v>
      </c>
      <c r="DK372">
        <v>0</v>
      </c>
      <c r="DL372" t="s">
        <v>3</v>
      </c>
      <c r="DM372">
        <v>0</v>
      </c>
      <c r="DN372" t="s">
        <v>3</v>
      </c>
      <c r="DO372">
        <v>0</v>
      </c>
    </row>
    <row r="373" spans="1:119" x14ac:dyDescent="0.2">
      <c r="A373">
        <f>ROW(Source!A90)</f>
        <v>90</v>
      </c>
      <c r="B373">
        <v>60075934</v>
      </c>
      <c r="C373">
        <v>60102582</v>
      </c>
      <c r="D373">
        <v>48190060</v>
      </c>
      <c r="E373">
        <v>1</v>
      </c>
      <c r="F373">
        <v>1</v>
      </c>
      <c r="G373">
        <v>1</v>
      </c>
      <c r="H373">
        <v>3</v>
      </c>
      <c r="I373" t="s">
        <v>958</v>
      </c>
      <c r="J373" t="s">
        <v>959</v>
      </c>
      <c r="K373" t="s">
        <v>960</v>
      </c>
      <c r="L373">
        <v>1348</v>
      </c>
      <c r="N373">
        <v>1009</v>
      </c>
      <c r="O373" t="s">
        <v>15</v>
      </c>
      <c r="P373" t="s">
        <v>15</v>
      </c>
      <c r="Q373">
        <v>1000</v>
      </c>
      <c r="W373">
        <v>0</v>
      </c>
      <c r="X373">
        <v>1837547564</v>
      </c>
      <c r="Y373">
        <f t="shared" si="259"/>
        <v>2.6499999999999999E-2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9.56</v>
      </c>
      <c r="AJ373">
        <v>1</v>
      </c>
      <c r="AK373">
        <v>1</v>
      </c>
      <c r="AL373">
        <v>1</v>
      </c>
      <c r="AM373">
        <v>4</v>
      </c>
      <c r="AN373">
        <v>0</v>
      </c>
      <c r="AO373">
        <v>0</v>
      </c>
      <c r="AP373">
        <v>1</v>
      </c>
      <c r="AQ373">
        <v>1</v>
      </c>
      <c r="AR373">
        <v>0</v>
      </c>
      <c r="AS373" t="s">
        <v>3</v>
      </c>
      <c r="AT373">
        <v>2.6499999999999999E-2</v>
      </c>
      <c r="AU373" t="s">
        <v>3</v>
      </c>
      <c r="AV373">
        <v>0</v>
      </c>
      <c r="AW373">
        <v>2</v>
      </c>
      <c r="AX373">
        <v>60102714</v>
      </c>
      <c r="AY373">
        <v>2</v>
      </c>
      <c r="AZ373">
        <v>16384</v>
      </c>
      <c r="BA373">
        <v>373</v>
      </c>
      <c r="BB373">
        <v>1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X373">
        <f>ROUND(Y373*Source!I90,9)</f>
        <v>1.9875E-2</v>
      </c>
      <c r="CY373">
        <f t="shared" si="260"/>
        <v>0</v>
      </c>
      <c r="CZ373">
        <f t="shared" si="261"/>
        <v>0</v>
      </c>
      <c r="DA373">
        <f t="shared" si="262"/>
        <v>9.56</v>
      </c>
      <c r="DB373">
        <f t="shared" si="263"/>
        <v>0</v>
      </c>
      <c r="DC373">
        <f t="shared" si="264"/>
        <v>0</v>
      </c>
      <c r="DD373" t="s">
        <v>3</v>
      </c>
      <c r="DE373" t="s">
        <v>3</v>
      </c>
      <c r="DF373">
        <f t="shared" si="265"/>
        <v>0</v>
      </c>
      <c r="DG373">
        <f t="shared" si="266"/>
        <v>0</v>
      </c>
      <c r="DH373">
        <f t="shared" si="267"/>
        <v>0</v>
      </c>
      <c r="DI373">
        <f t="shared" si="258"/>
        <v>0</v>
      </c>
      <c r="DJ373">
        <f t="shared" si="268"/>
        <v>0</v>
      </c>
      <c r="DK373">
        <v>2</v>
      </c>
      <c r="DL373" t="s">
        <v>3</v>
      </c>
      <c r="DM373">
        <v>0</v>
      </c>
      <c r="DN373" t="s">
        <v>3</v>
      </c>
      <c r="DO373">
        <v>0</v>
      </c>
    </row>
    <row r="374" spans="1:119" x14ac:dyDescent="0.2">
      <c r="A374">
        <f>ROW(Source!A90)</f>
        <v>90</v>
      </c>
      <c r="B374">
        <v>60075934</v>
      </c>
      <c r="C374">
        <v>60102582</v>
      </c>
      <c r="D374">
        <v>48192367</v>
      </c>
      <c r="E374">
        <v>1</v>
      </c>
      <c r="F374">
        <v>1</v>
      </c>
      <c r="G374">
        <v>1</v>
      </c>
      <c r="H374">
        <v>3</v>
      </c>
      <c r="I374" t="s">
        <v>961</v>
      </c>
      <c r="J374" t="s">
        <v>962</v>
      </c>
      <c r="K374" t="s">
        <v>963</v>
      </c>
      <c r="L374">
        <v>1346</v>
      </c>
      <c r="N374">
        <v>1009</v>
      </c>
      <c r="O374" t="s">
        <v>225</v>
      </c>
      <c r="P374" t="s">
        <v>225</v>
      </c>
      <c r="Q374">
        <v>1</v>
      </c>
      <c r="W374">
        <v>0</v>
      </c>
      <c r="X374">
        <v>498060379</v>
      </c>
      <c r="Y374">
        <f t="shared" si="259"/>
        <v>0.56000000000000005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9.56</v>
      </c>
      <c r="AJ374">
        <v>1</v>
      </c>
      <c r="AK374">
        <v>1</v>
      </c>
      <c r="AL374">
        <v>1</v>
      </c>
      <c r="AM374">
        <v>4</v>
      </c>
      <c r="AN374">
        <v>0</v>
      </c>
      <c r="AO374">
        <v>0</v>
      </c>
      <c r="AP374">
        <v>1</v>
      </c>
      <c r="AQ374">
        <v>1</v>
      </c>
      <c r="AR374">
        <v>0</v>
      </c>
      <c r="AS374" t="s">
        <v>3</v>
      </c>
      <c r="AT374">
        <v>0.56000000000000005</v>
      </c>
      <c r="AU374" t="s">
        <v>3</v>
      </c>
      <c r="AV374">
        <v>0</v>
      </c>
      <c r="AW374">
        <v>2</v>
      </c>
      <c r="AX374">
        <v>60102715</v>
      </c>
      <c r="AY374">
        <v>2</v>
      </c>
      <c r="AZ374">
        <v>16384</v>
      </c>
      <c r="BA374">
        <v>374</v>
      </c>
      <c r="BB374">
        <v>1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X374">
        <f>ROUND(Y374*Source!I90,9)</f>
        <v>0.42</v>
      </c>
      <c r="CY374">
        <f t="shared" si="260"/>
        <v>0</v>
      </c>
      <c r="CZ374">
        <f t="shared" si="261"/>
        <v>0</v>
      </c>
      <c r="DA374">
        <f t="shared" si="262"/>
        <v>9.56</v>
      </c>
      <c r="DB374">
        <f t="shared" si="263"/>
        <v>0</v>
      </c>
      <c r="DC374">
        <f t="shared" si="264"/>
        <v>0</v>
      </c>
      <c r="DD374" t="s">
        <v>3</v>
      </c>
      <c r="DE374" t="s">
        <v>3</v>
      </c>
      <c r="DF374">
        <f t="shared" si="265"/>
        <v>0</v>
      </c>
      <c r="DG374">
        <f t="shared" si="266"/>
        <v>0</v>
      </c>
      <c r="DH374">
        <f t="shared" si="267"/>
        <v>0</v>
      </c>
      <c r="DI374">
        <f t="shared" si="258"/>
        <v>0</v>
      </c>
      <c r="DJ374">
        <f t="shared" si="268"/>
        <v>0</v>
      </c>
      <c r="DK374">
        <v>2</v>
      </c>
      <c r="DL374" t="s">
        <v>3</v>
      </c>
      <c r="DM374">
        <v>0</v>
      </c>
      <c r="DN374" t="s">
        <v>3</v>
      </c>
      <c r="DO374">
        <v>0</v>
      </c>
    </row>
    <row r="375" spans="1:119" x14ac:dyDescent="0.2">
      <c r="A375">
        <f>ROW(Source!A90)</f>
        <v>90</v>
      </c>
      <c r="B375">
        <v>60075934</v>
      </c>
      <c r="C375">
        <v>60102582</v>
      </c>
      <c r="D375">
        <v>48167008</v>
      </c>
      <c r="E375">
        <v>21</v>
      </c>
      <c r="F375">
        <v>1</v>
      </c>
      <c r="G375">
        <v>1</v>
      </c>
      <c r="H375">
        <v>3</v>
      </c>
      <c r="I375" t="s">
        <v>964</v>
      </c>
      <c r="J375" t="s">
        <v>3</v>
      </c>
      <c r="K375" t="s">
        <v>965</v>
      </c>
      <c r="L375">
        <v>1339</v>
      </c>
      <c r="N375">
        <v>1007</v>
      </c>
      <c r="O375" t="s">
        <v>91</v>
      </c>
      <c r="P375" t="s">
        <v>91</v>
      </c>
      <c r="Q375">
        <v>1</v>
      </c>
      <c r="W375">
        <v>0</v>
      </c>
      <c r="X375">
        <v>1411788332</v>
      </c>
      <c r="Y375">
        <f t="shared" si="259"/>
        <v>1.03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9.56</v>
      </c>
      <c r="AJ375">
        <v>1</v>
      </c>
      <c r="AK375">
        <v>1</v>
      </c>
      <c r="AL375">
        <v>1</v>
      </c>
      <c r="AM375">
        <v>4</v>
      </c>
      <c r="AN375">
        <v>0</v>
      </c>
      <c r="AO375">
        <v>0</v>
      </c>
      <c r="AP375">
        <v>1</v>
      </c>
      <c r="AQ375">
        <v>1</v>
      </c>
      <c r="AR375">
        <v>0</v>
      </c>
      <c r="AS375" t="s">
        <v>3</v>
      </c>
      <c r="AT375">
        <v>1.03</v>
      </c>
      <c r="AU375" t="s">
        <v>3</v>
      </c>
      <c r="AV375">
        <v>0</v>
      </c>
      <c r="AW375">
        <v>2</v>
      </c>
      <c r="AX375">
        <v>60102716</v>
      </c>
      <c r="AY375">
        <v>1</v>
      </c>
      <c r="AZ375">
        <v>0</v>
      </c>
      <c r="BA375">
        <v>375</v>
      </c>
      <c r="BB375">
        <v>1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X375">
        <f>ROUND(Y375*Source!I90,9)</f>
        <v>0.77249999999999996</v>
      </c>
      <c r="CY375">
        <f t="shared" si="260"/>
        <v>0</v>
      </c>
      <c r="CZ375">
        <f t="shared" si="261"/>
        <v>0</v>
      </c>
      <c r="DA375">
        <f t="shared" si="262"/>
        <v>9.56</v>
      </c>
      <c r="DB375">
        <f t="shared" si="263"/>
        <v>0</v>
      </c>
      <c r="DC375">
        <f t="shared" si="264"/>
        <v>0</v>
      </c>
      <c r="DD375" t="s">
        <v>3</v>
      </c>
      <c r="DE375" t="s">
        <v>3</v>
      </c>
      <c r="DF375">
        <f t="shared" si="265"/>
        <v>0</v>
      </c>
      <c r="DG375">
        <f t="shared" si="266"/>
        <v>0</v>
      </c>
      <c r="DH375">
        <f t="shared" si="267"/>
        <v>0</v>
      </c>
      <c r="DI375">
        <f t="shared" si="258"/>
        <v>0</v>
      </c>
      <c r="DJ375">
        <f t="shared" si="268"/>
        <v>0</v>
      </c>
      <c r="DK375">
        <v>0</v>
      </c>
      <c r="DL375" t="s">
        <v>3</v>
      </c>
      <c r="DM375">
        <v>0</v>
      </c>
      <c r="DN375" t="s">
        <v>3</v>
      </c>
      <c r="DO375">
        <v>0</v>
      </c>
    </row>
    <row r="376" spans="1:119" x14ac:dyDescent="0.2">
      <c r="A376">
        <f>ROW(Source!A92)</f>
        <v>92</v>
      </c>
      <c r="B376">
        <v>60075934</v>
      </c>
      <c r="C376">
        <v>60102605</v>
      </c>
      <c r="D376">
        <v>48164245</v>
      </c>
      <c r="E376">
        <v>1</v>
      </c>
      <c r="F376">
        <v>1</v>
      </c>
      <c r="G376">
        <v>1</v>
      </c>
      <c r="H376">
        <v>1</v>
      </c>
      <c r="I376" t="s">
        <v>941</v>
      </c>
      <c r="J376" t="s">
        <v>3</v>
      </c>
      <c r="K376" t="s">
        <v>942</v>
      </c>
      <c r="L376">
        <v>1191</v>
      </c>
      <c r="N376">
        <v>1013</v>
      </c>
      <c r="O376" t="s">
        <v>738</v>
      </c>
      <c r="P376" t="s">
        <v>738</v>
      </c>
      <c r="Q376">
        <v>1</v>
      </c>
      <c r="W376">
        <v>0</v>
      </c>
      <c r="X376">
        <v>1585451421</v>
      </c>
      <c r="Y376">
        <f>((AT376*1.15)*1.15)</f>
        <v>196.4177</v>
      </c>
      <c r="AA376">
        <v>0</v>
      </c>
      <c r="AB376">
        <v>0</v>
      </c>
      <c r="AC376">
        <v>0</v>
      </c>
      <c r="AD376">
        <v>426.93</v>
      </c>
      <c r="AE376">
        <v>0</v>
      </c>
      <c r="AF376">
        <v>0</v>
      </c>
      <c r="AG376">
        <v>0</v>
      </c>
      <c r="AH376">
        <v>8.7200000000000006</v>
      </c>
      <c r="AI376">
        <v>1</v>
      </c>
      <c r="AJ376">
        <v>1</v>
      </c>
      <c r="AK376">
        <v>1</v>
      </c>
      <c r="AL376">
        <v>48.96</v>
      </c>
      <c r="AM376">
        <v>4</v>
      </c>
      <c r="AN376">
        <v>0</v>
      </c>
      <c r="AO376">
        <v>0</v>
      </c>
      <c r="AP376">
        <v>1</v>
      </c>
      <c r="AQ376">
        <v>1</v>
      </c>
      <c r="AR376">
        <v>0</v>
      </c>
      <c r="AS376" t="s">
        <v>3</v>
      </c>
      <c r="AT376">
        <v>148.52000000000001</v>
      </c>
      <c r="AU376" t="s">
        <v>93</v>
      </c>
      <c r="AV376">
        <v>1</v>
      </c>
      <c r="AW376">
        <v>2</v>
      </c>
      <c r="AX376">
        <v>60103125</v>
      </c>
      <c r="AY376">
        <v>1</v>
      </c>
      <c r="AZ376">
        <v>0</v>
      </c>
      <c r="BA376">
        <v>376</v>
      </c>
      <c r="BB376">
        <v>1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1295.0944000000002</v>
      </c>
      <c r="BN376">
        <v>148.52000000000001</v>
      </c>
      <c r="BO376">
        <v>0</v>
      </c>
      <c r="BP376">
        <v>1</v>
      </c>
      <c r="BQ376">
        <v>0</v>
      </c>
      <c r="BR376">
        <v>0</v>
      </c>
      <c r="BS376">
        <v>0</v>
      </c>
      <c r="BT376">
        <v>1712.762344</v>
      </c>
      <c r="BU376">
        <v>196.4177</v>
      </c>
      <c r="BV376">
        <v>0</v>
      </c>
      <c r="BW376">
        <v>1</v>
      </c>
      <c r="CX376">
        <f>ROUND(Y376*Source!I92,9)</f>
        <v>34.765932900000003</v>
      </c>
      <c r="CY376">
        <f>AD376</f>
        <v>426.93</v>
      </c>
      <c r="CZ376">
        <f>AH376</f>
        <v>8.7200000000000006</v>
      </c>
      <c r="DA376">
        <f>AL376</f>
        <v>48.96</v>
      </c>
      <c r="DB376">
        <f>ROUND(((ROUND(AT376*CZ376,2)*1.15)*1.15),2)</f>
        <v>1712.76</v>
      </c>
      <c r="DC376">
        <f>ROUND(((ROUND(AT376*AG376,2)*1.15)*1.15),2)</f>
        <v>0</v>
      </c>
      <c r="DD376" t="s">
        <v>3</v>
      </c>
      <c r="DE376" t="s">
        <v>3</v>
      </c>
      <c r="DF376">
        <f>ROUND(ROUND(AE376,2)*CX376,2)</f>
        <v>0</v>
      </c>
      <c r="DG376">
        <f t="shared" si="266"/>
        <v>0</v>
      </c>
      <c r="DH376">
        <f t="shared" si="267"/>
        <v>0</v>
      </c>
      <c r="DI376">
        <f>ROUND(ROUND(AH376*AL376,2)*CX376,2)</f>
        <v>14842.62</v>
      </c>
      <c r="DJ376">
        <f>DI376</f>
        <v>14842.62</v>
      </c>
      <c r="DK376">
        <v>0</v>
      </c>
      <c r="DL376" t="s">
        <v>3</v>
      </c>
      <c r="DM376">
        <v>0</v>
      </c>
      <c r="DN376" t="s">
        <v>3</v>
      </c>
      <c r="DO376">
        <v>0</v>
      </c>
    </row>
    <row r="377" spans="1:119" x14ac:dyDescent="0.2">
      <c r="A377">
        <f>ROW(Source!A92)</f>
        <v>92</v>
      </c>
      <c r="B377">
        <v>60075934</v>
      </c>
      <c r="C377">
        <v>60102605</v>
      </c>
      <c r="D377">
        <v>48164207</v>
      </c>
      <c r="E377">
        <v>1</v>
      </c>
      <c r="F377">
        <v>1</v>
      </c>
      <c r="G377">
        <v>1</v>
      </c>
      <c r="H377">
        <v>1</v>
      </c>
      <c r="I377" t="s">
        <v>740</v>
      </c>
      <c r="J377" t="s">
        <v>3</v>
      </c>
      <c r="K377" t="s">
        <v>741</v>
      </c>
      <c r="L377">
        <v>1191</v>
      </c>
      <c r="N377">
        <v>1013</v>
      </c>
      <c r="O377" t="s">
        <v>738</v>
      </c>
      <c r="P377" t="s">
        <v>738</v>
      </c>
      <c r="Q377">
        <v>1</v>
      </c>
      <c r="W377">
        <v>0</v>
      </c>
      <c r="X377">
        <v>-383101862</v>
      </c>
      <c r="Y377">
        <f>((AT377*1.15)*1.15)</f>
        <v>1.4282999999999999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1</v>
      </c>
      <c r="AJ377">
        <v>1</v>
      </c>
      <c r="AK377">
        <v>48.96</v>
      </c>
      <c r="AL377">
        <v>1</v>
      </c>
      <c r="AM377">
        <v>4</v>
      </c>
      <c r="AN377">
        <v>0</v>
      </c>
      <c r="AO377">
        <v>0</v>
      </c>
      <c r="AP377">
        <v>1</v>
      </c>
      <c r="AQ377">
        <v>1</v>
      </c>
      <c r="AR377">
        <v>0</v>
      </c>
      <c r="AS377" t="s">
        <v>3</v>
      </c>
      <c r="AT377">
        <v>1.08</v>
      </c>
      <c r="AU377" t="s">
        <v>93</v>
      </c>
      <c r="AV377">
        <v>2</v>
      </c>
      <c r="AW377">
        <v>2</v>
      </c>
      <c r="AX377">
        <v>60103126</v>
      </c>
      <c r="AY377">
        <v>1</v>
      </c>
      <c r="AZ377">
        <v>0</v>
      </c>
      <c r="BA377">
        <v>377</v>
      </c>
      <c r="BB377">
        <v>1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1.08</v>
      </c>
      <c r="BP377">
        <v>1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1.4282999999999999</v>
      </c>
      <c r="BW377">
        <v>1</v>
      </c>
      <c r="CX377">
        <f>ROUND(Y377*Source!I92,9)</f>
        <v>0.25280910000000001</v>
      </c>
      <c r="CY377">
        <f>AD377</f>
        <v>0</v>
      </c>
      <c r="CZ377">
        <f>AH377</f>
        <v>0</v>
      </c>
      <c r="DA377">
        <f>AL377</f>
        <v>1</v>
      </c>
      <c r="DB377">
        <f>ROUND(((ROUND(AT377*CZ377,2)*1.15)*1.15),2)</f>
        <v>0</v>
      </c>
      <c r="DC377">
        <f>ROUND(((ROUND(AT377*AG377,2)*1.15)*1.15),2)</f>
        <v>0</v>
      </c>
      <c r="DD377" t="s">
        <v>3</v>
      </c>
      <c r="DE377" t="s">
        <v>3</v>
      </c>
      <c r="DF377">
        <f>ROUND(ROUND(AE377,2)*CX377,2)</f>
        <v>0</v>
      </c>
      <c r="DG377">
        <f t="shared" si="266"/>
        <v>0</v>
      </c>
      <c r="DH377">
        <f>ROUND(ROUND(AG377*AK377,2)*CX377,2)</f>
        <v>0</v>
      </c>
      <c r="DI377">
        <f t="shared" ref="DI377:DI385" si="269">ROUND(ROUND(AH377,2)*CX377,2)</f>
        <v>0</v>
      </c>
      <c r="DJ377">
        <f>DI377</f>
        <v>0</v>
      </c>
      <c r="DK377">
        <v>0</v>
      </c>
      <c r="DL377" t="s">
        <v>3</v>
      </c>
      <c r="DM377">
        <v>0</v>
      </c>
      <c r="DN377" t="s">
        <v>3</v>
      </c>
      <c r="DO377">
        <v>0</v>
      </c>
    </row>
    <row r="378" spans="1:119" x14ac:dyDescent="0.2">
      <c r="A378">
        <f>ROW(Source!A92)</f>
        <v>92</v>
      </c>
      <c r="B378">
        <v>60075934</v>
      </c>
      <c r="C378">
        <v>60102605</v>
      </c>
      <c r="D378">
        <v>48245551</v>
      </c>
      <c r="E378">
        <v>1</v>
      </c>
      <c r="F378">
        <v>1</v>
      </c>
      <c r="G378">
        <v>1</v>
      </c>
      <c r="H378">
        <v>2</v>
      </c>
      <c r="I378" t="s">
        <v>752</v>
      </c>
      <c r="J378" t="s">
        <v>753</v>
      </c>
      <c r="K378" t="s">
        <v>754</v>
      </c>
      <c r="L378">
        <v>1368</v>
      </c>
      <c r="N378">
        <v>1011</v>
      </c>
      <c r="O378" t="s">
        <v>745</v>
      </c>
      <c r="P378" t="s">
        <v>745</v>
      </c>
      <c r="Q378">
        <v>1</v>
      </c>
      <c r="W378">
        <v>0</v>
      </c>
      <c r="X378">
        <v>1171957361</v>
      </c>
      <c r="Y378">
        <f>((AT378*1.15)*1.15)</f>
        <v>1.4282999999999999</v>
      </c>
      <c r="AA378">
        <v>0</v>
      </c>
      <c r="AB378">
        <v>1234.1500000000001</v>
      </c>
      <c r="AC378">
        <v>495.96</v>
      </c>
      <c r="AD378">
        <v>0</v>
      </c>
      <c r="AE378">
        <v>0</v>
      </c>
      <c r="AF378">
        <v>86.79</v>
      </c>
      <c r="AG378">
        <v>10.130000000000001</v>
      </c>
      <c r="AH378">
        <v>0</v>
      </c>
      <c r="AI378">
        <v>1</v>
      </c>
      <c r="AJ378">
        <v>14.22</v>
      </c>
      <c r="AK378">
        <v>48.96</v>
      </c>
      <c r="AL378">
        <v>1</v>
      </c>
      <c r="AM378">
        <v>4</v>
      </c>
      <c r="AN378">
        <v>0</v>
      </c>
      <c r="AO378">
        <v>0</v>
      </c>
      <c r="AP378">
        <v>1</v>
      </c>
      <c r="AQ378">
        <v>1</v>
      </c>
      <c r="AR378">
        <v>0</v>
      </c>
      <c r="AS378" t="s">
        <v>3</v>
      </c>
      <c r="AT378">
        <v>1.08</v>
      </c>
      <c r="AU378" t="s">
        <v>93</v>
      </c>
      <c r="AV378">
        <v>0</v>
      </c>
      <c r="AW378">
        <v>2</v>
      </c>
      <c r="AX378">
        <v>60103127</v>
      </c>
      <c r="AY378">
        <v>1</v>
      </c>
      <c r="AZ378">
        <v>0</v>
      </c>
      <c r="BA378">
        <v>378</v>
      </c>
      <c r="BB378">
        <v>1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93.733200000000011</v>
      </c>
      <c r="BL378">
        <v>10.940400000000002</v>
      </c>
      <c r="BM378">
        <v>0</v>
      </c>
      <c r="BN378">
        <v>0</v>
      </c>
      <c r="BO378">
        <v>0</v>
      </c>
      <c r="BP378">
        <v>1</v>
      </c>
      <c r="BQ378">
        <v>0</v>
      </c>
      <c r="BR378">
        <v>123.962157</v>
      </c>
      <c r="BS378">
        <v>14.468679</v>
      </c>
      <c r="BT378">
        <v>0</v>
      </c>
      <c r="BU378">
        <v>0</v>
      </c>
      <c r="BV378">
        <v>0</v>
      </c>
      <c r="BW378">
        <v>1</v>
      </c>
      <c r="CX378">
        <f>ROUND(Y378*Source!I92,9)</f>
        <v>0.25280910000000001</v>
      </c>
      <c r="CY378">
        <f>AB378</f>
        <v>1234.1500000000001</v>
      </c>
      <c r="CZ378">
        <f>AF378</f>
        <v>86.79</v>
      </c>
      <c r="DA378">
        <f>AJ378</f>
        <v>14.22</v>
      </c>
      <c r="DB378">
        <f>ROUND(((ROUND(AT378*CZ378,2)*1.15)*1.15),2)</f>
        <v>123.96</v>
      </c>
      <c r="DC378">
        <f>ROUND(((ROUND(AT378*AG378,2)*1.15)*1.15),2)</f>
        <v>14.47</v>
      </c>
      <c r="DD378" t="s">
        <v>3</v>
      </c>
      <c r="DE378" t="s">
        <v>3</v>
      </c>
      <c r="DF378">
        <f>ROUND(ROUND(AE378,2)*CX378,2)</f>
        <v>0</v>
      </c>
      <c r="DG378">
        <f>ROUND(ROUND(AF378*AJ378,2)*CX378,2)</f>
        <v>312</v>
      </c>
      <c r="DH378">
        <f>ROUND(ROUND(AG378*AK378,2)*CX378,2)</f>
        <v>125.38</v>
      </c>
      <c r="DI378">
        <f t="shared" si="269"/>
        <v>0</v>
      </c>
      <c r="DJ378">
        <f>DG378</f>
        <v>312</v>
      </c>
      <c r="DK378">
        <v>0</v>
      </c>
      <c r="DL378" t="s">
        <v>3</v>
      </c>
      <c r="DM378">
        <v>0</v>
      </c>
      <c r="DN378" t="s">
        <v>3</v>
      </c>
      <c r="DO378">
        <v>0</v>
      </c>
    </row>
    <row r="379" spans="1:119" x14ac:dyDescent="0.2">
      <c r="A379">
        <f>ROW(Source!A92)</f>
        <v>92</v>
      </c>
      <c r="B379">
        <v>60075934</v>
      </c>
      <c r="C379">
        <v>60102605</v>
      </c>
      <c r="D379">
        <v>48246424</v>
      </c>
      <c r="E379">
        <v>1</v>
      </c>
      <c r="F379">
        <v>1</v>
      </c>
      <c r="G379">
        <v>1</v>
      </c>
      <c r="H379">
        <v>2</v>
      </c>
      <c r="I379" t="s">
        <v>966</v>
      </c>
      <c r="J379" t="s">
        <v>967</v>
      </c>
      <c r="K379" t="s">
        <v>968</v>
      </c>
      <c r="L379">
        <v>1368</v>
      </c>
      <c r="N379">
        <v>1011</v>
      </c>
      <c r="O379" t="s">
        <v>745</v>
      </c>
      <c r="P379" t="s">
        <v>745</v>
      </c>
      <c r="Q379">
        <v>1</v>
      </c>
      <c r="W379">
        <v>0</v>
      </c>
      <c r="X379">
        <v>-822568991</v>
      </c>
      <c r="Y379">
        <f>((AT379*1.15)*1.15)</f>
        <v>17.152825</v>
      </c>
      <c r="AA379">
        <v>0</v>
      </c>
      <c r="AB379">
        <v>927.86</v>
      </c>
      <c r="AC379">
        <v>0</v>
      </c>
      <c r="AD379">
        <v>0</v>
      </c>
      <c r="AE379">
        <v>0</v>
      </c>
      <c r="AF379">
        <v>65.25</v>
      </c>
      <c r="AG379">
        <v>0</v>
      </c>
      <c r="AH379">
        <v>0</v>
      </c>
      <c r="AI379">
        <v>1</v>
      </c>
      <c r="AJ379">
        <v>14.22</v>
      </c>
      <c r="AK379">
        <v>48.96</v>
      </c>
      <c r="AL379">
        <v>1</v>
      </c>
      <c r="AM379">
        <v>4</v>
      </c>
      <c r="AN379">
        <v>0</v>
      </c>
      <c r="AO379">
        <v>0</v>
      </c>
      <c r="AP379">
        <v>1</v>
      </c>
      <c r="AQ379">
        <v>1</v>
      </c>
      <c r="AR379">
        <v>0</v>
      </c>
      <c r="AS379" t="s">
        <v>3</v>
      </c>
      <c r="AT379">
        <v>12.97</v>
      </c>
      <c r="AU379" t="s">
        <v>93</v>
      </c>
      <c r="AV379">
        <v>0</v>
      </c>
      <c r="AW379">
        <v>2</v>
      </c>
      <c r="AX379">
        <v>60103128</v>
      </c>
      <c r="AY379">
        <v>1</v>
      </c>
      <c r="AZ379">
        <v>0</v>
      </c>
      <c r="BA379">
        <v>379</v>
      </c>
      <c r="BB379">
        <v>1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846.29250000000002</v>
      </c>
      <c r="BL379">
        <v>0</v>
      </c>
      <c r="BM379">
        <v>0</v>
      </c>
      <c r="BN379">
        <v>0</v>
      </c>
      <c r="BO379">
        <v>0</v>
      </c>
      <c r="BP379">
        <v>1</v>
      </c>
      <c r="BQ379">
        <v>0</v>
      </c>
      <c r="BR379">
        <v>1119.2218312499999</v>
      </c>
      <c r="BS379">
        <v>0</v>
      </c>
      <c r="BT379">
        <v>0</v>
      </c>
      <c r="BU379">
        <v>0</v>
      </c>
      <c r="BV379">
        <v>0</v>
      </c>
      <c r="BW379">
        <v>1</v>
      </c>
      <c r="CX379">
        <f>ROUND(Y379*Source!I92,9)</f>
        <v>3.0360500250000002</v>
      </c>
      <c r="CY379">
        <f>AB379</f>
        <v>927.86</v>
      </c>
      <c r="CZ379">
        <f>AF379</f>
        <v>65.25</v>
      </c>
      <c r="DA379">
        <f>AJ379</f>
        <v>14.22</v>
      </c>
      <c r="DB379">
        <f>ROUND(((ROUND(AT379*CZ379,2)*1.15)*1.15),2)</f>
        <v>1119.22</v>
      </c>
      <c r="DC379">
        <f>ROUND(((ROUND(AT379*AG379,2)*1.15)*1.15),2)</f>
        <v>0</v>
      </c>
      <c r="DD379" t="s">
        <v>3</v>
      </c>
      <c r="DE379" t="s">
        <v>3</v>
      </c>
      <c r="DF379">
        <f>ROUND(ROUND(AE379,2)*CX379,2)</f>
        <v>0</v>
      </c>
      <c r="DG379">
        <f>ROUND(ROUND(AF379*AJ379,2)*CX379,2)</f>
        <v>2817.03</v>
      </c>
      <c r="DH379">
        <f>ROUND(ROUND(AG379*AK379,2)*CX379,2)</f>
        <v>0</v>
      </c>
      <c r="DI379">
        <f t="shared" si="269"/>
        <v>0</v>
      </c>
      <c r="DJ379">
        <f>DG379</f>
        <v>2817.03</v>
      </c>
      <c r="DK379">
        <v>0</v>
      </c>
      <c r="DL379" t="s">
        <v>3</v>
      </c>
      <c r="DM379">
        <v>0</v>
      </c>
      <c r="DN379" t="s">
        <v>3</v>
      </c>
      <c r="DO379">
        <v>0</v>
      </c>
    </row>
    <row r="380" spans="1:119" x14ac:dyDescent="0.2">
      <c r="A380">
        <f>ROW(Source!A92)</f>
        <v>92</v>
      </c>
      <c r="B380">
        <v>60075934</v>
      </c>
      <c r="C380">
        <v>60102605</v>
      </c>
      <c r="D380">
        <v>48246426</v>
      </c>
      <c r="E380">
        <v>1</v>
      </c>
      <c r="F380">
        <v>1</v>
      </c>
      <c r="G380">
        <v>1</v>
      </c>
      <c r="H380">
        <v>2</v>
      </c>
      <c r="I380" t="s">
        <v>943</v>
      </c>
      <c r="J380" t="s">
        <v>944</v>
      </c>
      <c r="K380" t="s">
        <v>945</v>
      </c>
      <c r="L380">
        <v>1368</v>
      </c>
      <c r="N380">
        <v>1011</v>
      </c>
      <c r="O380" t="s">
        <v>745</v>
      </c>
      <c r="P380" t="s">
        <v>745</v>
      </c>
      <c r="Q380">
        <v>1</v>
      </c>
      <c r="W380">
        <v>0</v>
      </c>
      <c r="X380">
        <v>-291786216</v>
      </c>
      <c r="Y380">
        <f>((AT380*1.15)*1.15)</f>
        <v>7.5779249999999996</v>
      </c>
      <c r="AA380">
        <v>0</v>
      </c>
      <c r="AB380">
        <v>30.72</v>
      </c>
      <c r="AC380">
        <v>0</v>
      </c>
      <c r="AD380">
        <v>0</v>
      </c>
      <c r="AE380">
        <v>0</v>
      </c>
      <c r="AF380">
        <v>2.16</v>
      </c>
      <c r="AG380">
        <v>0</v>
      </c>
      <c r="AH380">
        <v>0</v>
      </c>
      <c r="AI380">
        <v>1</v>
      </c>
      <c r="AJ380">
        <v>14.22</v>
      </c>
      <c r="AK380">
        <v>48.96</v>
      </c>
      <c r="AL380">
        <v>1</v>
      </c>
      <c r="AM380">
        <v>4</v>
      </c>
      <c r="AN380">
        <v>0</v>
      </c>
      <c r="AO380">
        <v>0</v>
      </c>
      <c r="AP380">
        <v>1</v>
      </c>
      <c r="AQ380">
        <v>1</v>
      </c>
      <c r="AR380">
        <v>0</v>
      </c>
      <c r="AS380" t="s">
        <v>3</v>
      </c>
      <c r="AT380">
        <v>5.73</v>
      </c>
      <c r="AU380" t="s">
        <v>93</v>
      </c>
      <c r="AV380">
        <v>0</v>
      </c>
      <c r="AW380">
        <v>2</v>
      </c>
      <c r="AX380">
        <v>60103129</v>
      </c>
      <c r="AY380">
        <v>1</v>
      </c>
      <c r="AZ380">
        <v>0</v>
      </c>
      <c r="BA380">
        <v>380</v>
      </c>
      <c r="BB380">
        <v>1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12.376800000000001</v>
      </c>
      <c r="BL380">
        <v>0</v>
      </c>
      <c r="BM380">
        <v>0</v>
      </c>
      <c r="BN380">
        <v>0</v>
      </c>
      <c r="BO380">
        <v>0</v>
      </c>
      <c r="BP380">
        <v>1</v>
      </c>
      <c r="BQ380">
        <v>0</v>
      </c>
      <c r="BR380">
        <v>16.368317999999999</v>
      </c>
      <c r="BS380">
        <v>0</v>
      </c>
      <c r="BT380">
        <v>0</v>
      </c>
      <c r="BU380">
        <v>0</v>
      </c>
      <c r="BV380">
        <v>0</v>
      </c>
      <c r="BW380">
        <v>1</v>
      </c>
      <c r="CX380">
        <f>ROUND(Y380*Source!I92,9)</f>
        <v>1.341292725</v>
      </c>
      <c r="CY380">
        <f>AB380</f>
        <v>30.72</v>
      </c>
      <c r="CZ380">
        <f>AF380</f>
        <v>2.16</v>
      </c>
      <c r="DA380">
        <f>AJ380</f>
        <v>14.22</v>
      </c>
      <c r="DB380">
        <f>ROUND(((ROUND(AT380*CZ380,2)*1.15)*1.15),2)</f>
        <v>16.37</v>
      </c>
      <c r="DC380">
        <f>ROUND(((ROUND(AT380*AG380,2)*1.15)*1.15),2)</f>
        <v>0</v>
      </c>
      <c r="DD380" t="s">
        <v>3</v>
      </c>
      <c r="DE380" t="s">
        <v>3</v>
      </c>
      <c r="DF380">
        <f>ROUND(ROUND(AE380,2)*CX380,2)</f>
        <v>0</v>
      </c>
      <c r="DG380">
        <f>ROUND(ROUND(AF380*AJ380,2)*CX380,2)</f>
        <v>41.2</v>
      </c>
      <c r="DH380">
        <f>ROUND(ROUND(AG380*AK380,2)*CX380,2)</f>
        <v>0</v>
      </c>
      <c r="DI380">
        <f t="shared" si="269"/>
        <v>0</v>
      </c>
      <c r="DJ380">
        <f>DG380</f>
        <v>41.2</v>
      </c>
      <c r="DK380">
        <v>0</v>
      </c>
      <c r="DL380" t="s">
        <v>3</v>
      </c>
      <c r="DM380">
        <v>0</v>
      </c>
      <c r="DN380" t="s">
        <v>3</v>
      </c>
      <c r="DO380">
        <v>0</v>
      </c>
    </row>
    <row r="381" spans="1:119" x14ac:dyDescent="0.2">
      <c r="A381">
        <f>ROW(Source!A92)</f>
        <v>92</v>
      </c>
      <c r="B381">
        <v>60075934</v>
      </c>
      <c r="C381">
        <v>60102605</v>
      </c>
      <c r="D381">
        <v>48172698</v>
      </c>
      <c r="E381">
        <v>1</v>
      </c>
      <c r="F381">
        <v>1</v>
      </c>
      <c r="G381">
        <v>1</v>
      </c>
      <c r="H381">
        <v>3</v>
      </c>
      <c r="I381" t="s">
        <v>946</v>
      </c>
      <c r="J381" t="s">
        <v>947</v>
      </c>
      <c r="K381" t="s">
        <v>948</v>
      </c>
      <c r="L381">
        <v>1348</v>
      </c>
      <c r="N381">
        <v>1009</v>
      </c>
      <c r="O381" t="s">
        <v>15</v>
      </c>
      <c r="P381" t="s">
        <v>15</v>
      </c>
      <c r="Q381">
        <v>1000</v>
      </c>
      <c r="W381">
        <v>0</v>
      </c>
      <c r="X381">
        <v>1859046811</v>
      </c>
      <c r="Y381">
        <f>AT381</f>
        <v>1.6999999999999999E-3</v>
      </c>
      <c r="AA381">
        <v>187176.1</v>
      </c>
      <c r="AB381">
        <v>0</v>
      </c>
      <c r="AC381">
        <v>0</v>
      </c>
      <c r="AD381">
        <v>0</v>
      </c>
      <c r="AE381">
        <v>19579.09</v>
      </c>
      <c r="AF381">
        <v>0</v>
      </c>
      <c r="AG381">
        <v>0</v>
      </c>
      <c r="AH381">
        <v>0</v>
      </c>
      <c r="AI381">
        <v>9.56</v>
      </c>
      <c r="AJ381">
        <v>1</v>
      </c>
      <c r="AK381">
        <v>1</v>
      </c>
      <c r="AL381">
        <v>1</v>
      </c>
      <c r="AM381">
        <v>4</v>
      </c>
      <c r="AN381">
        <v>0</v>
      </c>
      <c r="AO381">
        <v>0</v>
      </c>
      <c r="AP381">
        <v>1</v>
      </c>
      <c r="AQ381">
        <v>1</v>
      </c>
      <c r="AR381">
        <v>0</v>
      </c>
      <c r="AS381" t="s">
        <v>3</v>
      </c>
      <c r="AT381">
        <v>1.6999999999999999E-3</v>
      </c>
      <c r="AU381" t="s">
        <v>3</v>
      </c>
      <c r="AV381">
        <v>0</v>
      </c>
      <c r="AW381">
        <v>2</v>
      </c>
      <c r="AX381">
        <v>60103130</v>
      </c>
      <c r="AY381">
        <v>1</v>
      </c>
      <c r="AZ381">
        <v>0</v>
      </c>
      <c r="BA381">
        <v>381</v>
      </c>
      <c r="BB381">
        <v>1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33.284452999999999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1</v>
      </c>
      <c r="BQ381">
        <v>33.284452999999999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1</v>
      </c>
      <c r="CX381">
        <f>ROUND(Y381*Source!I92,9)</f>
        <v>3.009E-4</v>
      </c>
      <c r="CY381">
        <f>AA381</f>
        <v>187176.1</v>
      </c>
      <c r="CZ381">
        <f>AE381</f>
        <v>19579.09</v>
      </c>
      <c r="DA381">
        <f>AI381</f>
        <v>9.56</v>
      </c>
      <c r="DB381">
        <f>ROUND(ROUND(AT381*CZ381,2),2)</f>
        <v>33.28</v>
      </c>
      <c r="DC381">
        <f>ROUND(ROUND(AT381*AG381,2),2)</f>
        <v>0</v>
      </c>
      <c r="DD381" t="s">
        <v>3</v>
      </c>
      <c r="DE381" t="s">
        <v>3</v>
      </c>
      <c r="DF381">
        <f>ROUND(ROUND(AE381*AI381,2)*CX381,2)</f>
        <v>56.32</v>
      </c>
      <c r="DG381">
        <f t="shared" ref="DG381:DG387" si="270">ROUND(ROUND(AF381,2)*CX381,2)</f>
        <v>0</v>
      </c>
      <c r="DH381">
        <f t="shared" ref="DH381:DH386" si="271">ROUND(ROUND(AG381,2)*CX381,2)</f>
        <v>0</v>
      </c>
      <c r="DI381">
        <f t="shared" si="269"/>
        <v>0</v>
      </c>
      <c r="DJ381">
        <f>DF381</f>
        <v>56.32</v>
      </c>
      <c r="DK381">
        <v>0</v>
      </c>
      <c r="DL381" t="s">
        <v>3</v>
      </c>
      <c r="DM381">
        <v>0</v>
      </c>
      <c r="DN381" t="s">
        <v>3</v>
      </c>
      <c r="DO381">
        <v>0</v>
      </c>
    </row>
    <row r="382" spans="1:119" x14ac:dyDescent="0.2">
      <c r="A382">
        <f>ROW(Source!A92)</f>
        <v>92</v>
      </c>
      <c r="B382">
        <v>60075934</v>
      </c>
      <c r="C382">
        <v>60102605</v>
      </c>
      <c r="D382">
        <v>48189742</v>
      </c>
      <c r="E382">
        <v>1</v>
      </c>
      <c r="F382">
        <v>1</v>
      </c>
      <c r="G382">
        <v>1</v>
      </c>
      <c r="H382">
        <v>3</v>
      </c>
      <c r="I382" t="s">
        <v>949</v>
      </c>
      <c r="J382" t="s">
        <v>950</v>
      </c>
      <c r="K382" t="s">
        <v>951</v>
      </c>
      <c r="L382">
        <v>1348</v>
      </c>
      <c r="N382">
        <v>1009</v>
      </c>
      <c r="O382" t="s">
        <v>15</v>
      </c>
      <c r="P382" t="s">
        <v>15</v>
      </c>
      <c r="Q382">
        <v>1000</v>
      </c>
      <c r="W382">
        <v>0</v>
      </c>
      <c r="X382">
        <v>1197435728</v>
      </c>
      <c r="Y382">
        <f>AT382</f>
        <v>1.1560000000000001E-2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9.56</v>
      </c>
      <c r="AJ382">
        <v>1</v>
      </c>
      <c r="AK382">
        <v>1</v>
      </c>
      <c r="AL382">
        <v>1</v>
      </c>
      <c r="AM382">
        <v>4</v>
      </c>
      <c r="AN382">
        <v>0</v>
      </c>
      <c r="AO382">
        <v>0</v>
      </c>
      <c r="AP382">
        <v>1</v>
      </c>
      <c r="AQ382">
        <v>1</v>
      </c>
      <c r="AR382">
        <v>0</v>
      </c>
      <c r="AS382" t="s">
        <v>3</v>
      </c>
      <c r="AT382">
        <v>1.1560000000000001E-2</v>
      </c>
      <c r="AU382" t="s">
        <v>3</v>
      </c>
      <c r="AV382">
        <v>0</v>
      </c>
      <c r="AW382">
        <v>2</v>
      </c>
      <c r="AX382">
        <v>60103131</v>
      </c>
      <c r="AY382">
        <v>2</v>
      </c>
      <c r="AZ382">
        <v>16384</v>
      </c>
      <c r="BA382">
        <v>382</v>
      </c>
      <c r="BB382">
        <v>1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X382">
        <f>ROUND(Y382*Source!I92,9)</f>
        <v>2.0461199999999998E-3</v>
      </c>
      <c r="CY382">
        <f>AA382</f>
        <v>0</v>
      </c>
      <c r="CZ382">
        <f>AE382</f>
        <v>0</v>
      </c>
      <c r="DA382">
        <f>AI382</f>
        <v>9.56</v>
      </c>
      <c r="DB382">
        <f>ROUND(ROUND(AT382*CZ382,2),2)</f>
        <v>0</v>
      </c>
      <c r="DC382">
        <f>ROUND(ROUND(AT382*AG382,2),2)</f>
        <v>0</v>
      </c>
      <c r="DD382" t="s">
        <v>3</v>
      </c>
      <c r="DE382" t="s">
        <v>3</v>
      </c>
      <c r="DF382">
        <f>ROUND(ROUND(AE382*AI382,2)*CX382,2)</f>
        <v>0</v>
      </c>
      <c r="DG382">
        <f t="shared" si="270"/>
        <v>0</v>
      </c>
      <c r="DH382">
        <f t="shared" si="271"/>
        <v>0</v>
      </c>
      <c r="DI382">
        <f t="shared" si="269"/>
        <v>0</v>
      </c>
      <c r="DJ382">
        <f>DF382</f>
        <v>0</v>
      </c>
      <c r="DK382">
        <v>2</v>
      </c>
      <c r="DL382" t="s">
        <v>3</v>
      </c>
      <c r="DM382">
        <v>0</v>
      </c>
      <c r="DN382" t="s">
        <v>3</v>
      </c>
      <c r="DO382">
        <v>0</v>
      </c>
    </row>
    <row r="383" spans="1:119" x14ac:dyDescent="0.2">
      <c r="A383">
        <f>ROW(Source!A92)</f>
        <v>92</v>
      </c>
      <c r="B383">
        <v>60075934</v>
      </c>
      <c r="C383">
        <v>60102605</v>
      </c>
      <c r="D383">
        <v>48190057</v>
      </c>
      <c r="E383">
        <v>1</v>
      </c>
      <c r="F383">
        <v>1</v>
      </c>
      <c r="G383">
        <v>1</v>
      </c>
      <c r="H383">
        <v>3</v>
      </c>
      <c r="I383" t="s">
        <v>969</v>
      </c>
      <c r="J383" t="s">
        <v>970</v>
      </c>
      <c r="K383" t="s">
        <v>971</v>
      </c>
      <c r="L383">
        <v>1348</v>
      </c>
      <c r="N383">
        <v>1009</v>
      </c>
      <c r="O383" t="s">
        <v>15</v>
      </c>
      <c r="P383" t="s">
        <v>15</v>
      </c>
      <c r="Q383">
        <v>1000</v>
      </c>
      <c r="W383">
        <v>0</v>
      </c>
      <c r="X383">
        <v>-1254291412</v>
      </c>
      <c r="Y383">
        <f>AT383</f>
        <v>4.6999999999999999E-4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9.56</v>
      </c>
      <c r="AJ383">
        <v>1</v>
      </c>
      <c r="AK383">
        <v>1</v>
      </c>
      <c r="AL383">
        <v>1</v>
      </c>
      <c r="AM383">
        <v>4</v>
      </c>
      <c r="AN383">
        <v>0</v>
      </c>
      <c r="AO383">
        <v>0</v>
      </c>
      <c r="AP383">
        <v>1</v>
      </c>
      <c r="AQ383">
        <v>1</v>
      </c>
      <c r="AR383">
        <v>0</v>
      </c>
      <c r="AS383" t="s">
        <v>3</v>
      </c>
      <c r="AT383">
        <v>4.6999999999999999E-4</v>
      </c>
      <c r="AU383" t="s">
        <v>3</v>
      </c>
      <c r="AV383">
        <v>0</v>
      </c>
      <c r="AW383">
        <v>2</v>
      </c>
      <c r="AX383">
        <v>60103132</v>
      </c>
      <c r="AY383">
        <v>2</v>
      </c>
      <c r="AZ383">
        <v>16384</v>
      </c>
      <c r="BA383">
        <v>383</v>
      </c>
      <c r="BB383">
        <v>1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X383">
        <f>ROUND(Y383*Source!I92,9)</f>
        <v>8.3189999999999995E-5</v>
      </c>
      <c r="CY383">
        <f>AA383</f>
        <v>0</v>
      </c>
      <c r="CZ383">
        <f>AE383</f>
        <v>0</v>
      </c>
      <c r="DA383">
        <f>AI383</f>
        <v>9.56</v>
      </c>
      <c r="DB383">
        <f>ROUND(ROUND(AT383*CZ383,2),2)</f>
        <v>0</v>
      </c>
      <c r="DC383">
        <f>ROUND(ROUND(AT383*AG383,2),2)</f>
        <v>0</v>
      </c>
      <c r="DD383" t="s">
        <v>3</v>
      </c>
      <c r="DE383" t="s">
        <v>3</v>
      </c>
      <c r="DF383">
        <f>ROUND(ROUND(AE383*AI383,2)*CX383,2)</f>
        <v>0</v>
      </c>
      <c r="DG383">
        <f t="shared" si="270"/>
        <v>0</v>
      </c>
      <c r="DH383">
        <f t="shared" si="271"/>
        <v>0</v>
      </c>
      <c r="DI383">
        <f t="shared" si="269"/>
        <v>0</v>
      </c>
      <c r="DJ383">
        <f>DF383</f>
        <v>0</v>
      </c>
      <c r="DK383">
        <v>2</v>
      </c>
      <c r="DL383" t="s">
        <v>3</v>
      </c>
      <c r="DM383">
        <v>0</v>
      </c>
      <c r="DN383" t="s">
        <v>3</v>
      </c>
      <c r="DO383">
        <v>0</v>
      </c>
    </row>
    <row r="384" spans="1:119" x14ac:dyDescent="0.2">
      <c r="A384">
        <f>ROW(Source!A92)</f>
        <v>92</v>
      </c>
      <c r="B384">
        <v>60075934</v>
      </c>
      <c r="C384">
        <v>60102605</v>
      </c>
      <c r="D384">
        <v>48190060</v>
      </c>
      <c r="E384">
        <v>1</v>
      </c>
      <c r="F384">
        <v>1</v>
      </c>
      <c r="G384">
        <v>1</v>
      </c>
      <c r="H384">
        <v>3</v>
      </c>
      <c r="I384" t="s">
        <v>958</v>
      </c>
      <c r="J384" t="s">
        <v>959</v>
      </c>
      <c r="K384" t="s">
        <v>960</v>
      </c>
      <c r="L384">
        <v>1348</v>
      </c>
      <c r="N384">
        <v>1009</v>
      </c>
      <c r="O384" t="s">
        <v>15</v>
      </c>
      <c r="P384" t="s">
        <v>15</v>
      </c>
      <c r="Q384">
        <v>1000</v>
      </c>
      <c r="W384">
        <v>0</v>
      </c>
      <c r="X384">
        <v>1837547564</v>
      </c>
      <c r="Y384">
        <f>AT384</f>
        <v>4.2770000000000002E-2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9.56</v>
      </c>
      <c r="AJ384">
        <v>1</v>
      </c>
      <c r="AK384">
        <v>1</v>
      </c>
      <c r="AL384">
        <v>1</v>
      </c>
      <c r="AM384">
        <v>4</v>
      </c>
      <c r="AN384">
        <v>0</v>
      </c>
      <c r="AO384">
        <v>0</v>
      </c>
      <c r="AP384">
        <v>1</v>
      </c>
      <c r="AQ384">
        <v>1</v>
      </c>
      <c r="AR384">
        <v>0</v>
      </c>
      <c r="AS384" t="s">
        <v>3</v>
      </c>
      <c r="AT384">
        <v>4.2770000000000002E-2</v>
      </c>
      <c r="AU384" t="s">
        <v>3</v>
      </c>
      <c r="AV384">
        <v>0</v>
      </c>
      <c r="AW384">
        <v>2</v>
      </c>
      <c r="AX384">
        <v>60103133</v>
      </c>
      <c r="AY384">
        <v>2</v>
      </c>
      <c r="AZ384">
        <v>16384</v>
      </c>
      <c r="BA384">
        <v>384</v>
      </c>
      <c r="BB384">
        <v>1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X384">
        <f>ROUND(Y384*Source!I92,9)</f>
        <v>7.5702900000000004E-3</v>
      </c>
      <c r="CY384">
        <f>AA384</f>
        <v>0</v>
      </c>
      <c r="CZ384">
        <f>AE384</f>
        <v>0</v>
      </c>
      <c r="DA384">
        <f>AI384</f>
        <v>9.56</v>
      </c>
      <c r="DB384">
        <f>ROUND(ROUND(AT384*CZ384,2),2)</f>
        <v>0</v>
      </c>
      <c r="DC384">
        <f>ROUND(ROUND(AT384*AG384,2),2)</f>
        <v>0</v>
      </c>
      <c r="DD384" t="s">
        <v>3</v>
      </c>
      <c r="DE384" t="s">
        <v>3</v>
      </c>
      <c r="DF384">
        <f>ROUND(ROUND(AE384*AI384,2)*CX384,2)</f>
        <v>0</v>
      </c>
      <c r="DG384">
        <f t="shared" si="270"/>
        <v>0</v>
      </c>
      <c r="DH384">
        <f t="shared" si="271"/>
        <v>0</v>
      </c>
      <c r="DI384">
        <f t="shared" si="269"/>
        <v>0</v>
      </c>
      <c r="DJ384">
        <f>DF384</f>
        <v>0</v>
      </c>
      <c r="DK384">
        <v>2</v>
      </c>
      <c r="DL384" t="s">
        <v>3</v>
      </c>
      <c r="DM384">
        <v>0</v>
      </c>
      <c r="DN384" t="s">
        <v>3</v>
      </c>
      <c r="DO384">
        <v>0</v>
      </c>
    </row>
    <row r="385" spans="1:119" x14ac:dyDescent="0.2">
      <c r="A385">
        <f>ROW(Source!A92)</f>
        <v>92</v>
      </c>
      <c r="B385">
        <v>60075934</v>
      </c>
      <c r="C385">
        <v>60102605</v>
      </c>
      <c r="D385">
        <v>48167070</v>
      </c>
      <c r="E385">
        <v>21</v>
      </c>
      <c r="F385">
        <v>1</v>
      </c>
      <c r="G385">
        <v>1</v>
      </c>
      <c r="H385">
        <v>3</v>
      </c>
      <c r="I385" t="s">
        <v>972</v>
      </c>
      <c r="J385" t="s">
        <v>3</v>
      </c>
      <c r="K385" t="s">
        <v>973</v>
      </c>
      <c r="L385">
        <v>1327</v>
      </c>
      <c r="N385">
        <v>1005</v>
      </c>
      <c r="O385" t="s">
        <v>317</v>
      </c>
      <c r="P385" t="s">
        <v>317</v>
      </c>
      <c r="Q385">
        <v>1</v>
      </c>
      <c r="W385">
        <v>0</v>
      </c>
      <c r="X385">
        <v>-413427488</v>
      </c>
      <c r="Y385">
        <f>AT385</f>
        <v>122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9.56</v>
      </c>
      <c r="AJ385">
        <v>1</v>
      </c>
      <c r="AK385">
        <v>1</v>
      </c>
      <c r="AL385">
        <v>1</v>
      </c>
      <c r="AM385">
        <v>4</v>
      </c>
      <c r="AN385">
        <v>0</v>
      </c>
      <c r="AO385">
        <v>0</v>
      </c>
      <c r="AP385">
        <v>1</v>
      </c>
      <c r="AQ385">
        <v>1</v>
      </c>
      <c r="AR385">
        <v>0</v>
      </c>
      <c r="AS385" t="s">
        <v>3</v>
      </c>
      <c r="AT385">
        <v>122</v>
      </c>
      <c r="AU385" t="s">
        <v>3</v>
      </c>
      <c r="AV385">
        <v>0</v>
      </c>
      <c r="AW385">
        <v>2</v>
      </c>
      <c r="AX385">
        <v>60103134</v>
      </c>
      <c r="AY385">
        <v>1</v>
      </c>
      <c r="AZ385">
        <v>0</v>
      </c>
      <c r="BA385">
        <v>385</v>
      </c>
      <c r="BB385">
        <v>1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X385">
        <f>ROUND(Y385*Source!I92,9)</f>
        <v>21.594000000000001</v>
      </c>
      <c r="CY385">
        <f>AA385</f>
        <v>0</v>
      </c>
      <c r="CZ385">
        <f>AE385</f>
        <v>0</v>
      </c>
      <c r="DA385">
        <f>AI385</f>
        <v>9.56</v>
      </c>
      <c r="DB385">
        <f>ROUND(ROUND(AT385*CZ385,2),2)</f>
        <v>0</v>
      </c>
      <c r="DC385">
        <f>ROUND(ROUND(AT385*AG385,2),2)</f>
        <v>0</v>
      </c>
      <c r="DD385" t="s">
        <v>3</v>
      </c>
      <c r="DE385" t="s">
        <v>3</v>
      </c>
      <c r="DF385">
        <f>ROUND(ROUND(AE385*AI385,2)*CX385,2)</f>
        <v>0</v>
      </c>
      <c r="DG385">
        <f t="shared" si="270"/>
        <v>0</v>
      </c>
      <c r="DH385">
        <f t="shared" si="271"/>
        <v>0</v>
      </c>
      <c r="DI385">
        <f t="shared" si="269"/>
        <v>0</v>
      </c>
      <c r="DJ385">
        <f>DF385</f>
        <v>0</v>
      </c>
      <c r="DK385">
        <v>0</v>
      </c>
      <c r="DL385" t="s">
        <v>3</v>
      </c>
      <c r="DM385">
        <v>0</v>
      </c>
      <c r="DN385" t="s">
        <v>3</v>
      </c>
      <c r="DO385">
        <v>0</v>
      </c>
    </row>
    <row r="386" spans="1:119" x14ac:dyDescent="0.2">
      <c r="A386">
        <f>ROW(Source!A94)</f>
        <v>94</v>
      </c>
      <c r="B386">
        <v>60075934</v>
      </c>
      <c r="C386">
        <v>60102907</v>
      </c>
      <c r="D386">
        <v>48164228</v>
      </c>
      <c r="E386">
        <v>1</v>
      </c>
      <c r="F386">
        <v>1</v>
      </c>
      <c r="G386">
        <v>1</v>
      </c>
      <c r="H386">
        <v>1</v>
      </c>
      <c r="I386" t="s">
        <v>974</v>
      </c>
      <c r="J386" t="s">
        <v>3</v>
      </c>
      <c r="K386" t="s">
        <v>975</v>
      </c>
      <c r="L386">
        <v>1191</v>
      </c>
      <c r="N386">
        <v>1013</v>
      </c>
      <c r="O386" t="s">
        <v>738</v>
      </c>
      <c r="P386" t="s">
        <v>738</v>
      </c>
      <c r="Q386">
        <v>1</v>
      </c>
      <c r="W386">
        <v>0</v>
      </c>
      <c r="X386">
        <v>2010026284</v>
      </c>
      <c r="Y386">
        <f>((AT386*1.15)*1.15)</f>
        <v>19.572999999999997</v>
      </c>
      <c r="AA386">
        <v>0</v>
      </c>
      <c r="AB386">
        <v>0</v>
      </c>
      <c r="AC386">
        <v>0</v>
      </c>
      <c r="AD386">
        <v>405.88</v>
      </c>
      <c r="AE386">
        <v>0</v>
      </c>
      <c r="AF386">
        <v>0</v>
      </c>
      <c r="AG386">
        <v>0</v>
      </c>
      <c r="AH386">
        <v>8.2899999999999991</v>
      </c>
      <c r="AI386">
        <v>1</v>
      </c>
      <c r="AJ386">
        <v>1</v>
      </c>
      <c r="AK386">
        <v>1</v>
      </c>
      <c r="AL386">
        <v>48.96</v>
      </c>
      <c r="AM386">
        <v>4</v>
      </c>
      <c r="AN386">
        <v>0</v>
      </c>
      <c r="AO386">
        <v>0</v>
      </c>
      <c r="AP386">
        <v>1</v>
      </c>
      <c r="AQ386">
        <v>1</v>
      </c>
      <c r="AR386">
        <v>0</v>
      </c>
      <c r="AS386" t="s">
        <v>3</v>
      </c>
      <c r="AT386">
        <v>14.8</v>
      </c>
      <c r="AU386" t="s">
        <v>93</v>
      </c>
      <c r="AV386">
        <v>1</v>
      </c>
      <c r="AW386">
        <v>2</v>
      </c>
      <c r="AX386">
        <v>60102930</v>
      </c>
      <c r="AY386">
        <v>1</v>
      </c>
      <c r="AZ386">
        <v>0</v>
      </c>
      <c r="BA386">
        <v>386</v>
      </c>
      <c r="BB386">
        <v>1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122.69199999999999</v>
      </c>
      <c r="BN386">
        <v>14.8</v>
      </c>
      <c r="BO386">
        <v>0</v>
      </c>
      <c r="BP386">
        <v>1</v>
      </c>
      <c r="BQ386">
        <v>0</v>
      </c>
      <c r="BR386">
        <v>0</v>
      </c>
      <c r="BS386">
        <v>0</v>
      </c>
      <c r="BT386">
        <v>162.26016999999996</v>
      </c>
      <c r="BU386">
        <v>19.572999999999997</v>
      </c>
      <c r="BV386">
        <v>0</v>
      </c>
      <c r="BW386">
        <v>1</v>
      </c>
      <c r="CX386">
        <f>ROUND(Y386*Source!I94,9)</f>
        <v>28.772310000000001</v>
      </c>
      <c r="CY386">
        <f>AD386</f>
        <v>405.88</v>
      </c>
      <c r="CZ386">
        <f>AH386</f>
        <v>8.2899999999999991</v>
      </c>
      <c r="DA386">
        <f>AL386</f>
        <v>48.96</v>
      </c>
      <c r="DB386">
        <f>ROUND(((ROUND(AT386*CZ386,2)*1.15)*1.15),2)</f>
        <v>162.26</v>
      </c>
      <c r="DC386">
        <f>ROUND(((ROUND(AT386*AG386,2)*1.15)*1.15),2)</f>
        <v>0</v>
      </c>
      <c r="DD386" t="s">
        <v>3</v>
      </c>
      <c r="DE386" t="s">
        <v>3</v>
      </c>
      <c r="DF386">
        <f>ROUND(ROUND(AE386,2)*CX386,2)</f>
        <v>0</v>
      </c>
      <c r="DG386">
        <f t="shared" si="270"/>
        <v>0</v>
      </c>
      <c r="DH386">
        <f t="shared" si="271"/>
        <v>0</v>
      </c>
      <c r="DI386">
        <f>ROUND(ROUND(AH386*AL386,2)*CX386,2)</f>
        <v>11678.11</v>
      </c>
      <c r="DJ386">
        <f>DI386</f>
        <v>11678.11</v>
      </c>
      <c r="DK386">
        <v>0</v>
      </c>
      <c r="DL386" t="s">
        <v>3</v>
      </c>
      <c r="DM386">
        <v>0</v>
      </c>
      <c r="DN386" t="s">
        <v>3</v>
      </c>
      <c r="DO386">
        <v>0</v>
      </c>
    </row>
    <row r="387" spans="1:119" x14ac:dyDescent="0.2">
      <c r="A387">
        <f>ROW(Source!A94)</f>
        <v>94</v>
      </c>
      <c r="B387">
        <v>60075934</v>
      </c>
      <c r="C387">
        <v>60102907</v>
      </c>
      <c r="D387">
        <v>48164207</v>
      </c>
      <c r="E387">
        <v>1</v>
      </c>
      <c r="F387">
        <v>1</v>
      </c>
      <c r="G387">
        <v>1</v>
      </c>
      <c r="H387">
        <v>1</v>
      </c>
      <c r="I387" t="s">
        <v>740</v>
      </c>
      <c r="J387" t="s">
        <v>3</v>
      </c>
      <c r="K387" t="s">
        <v>741</v>
      </c>
      <c r="L387">
        <v>1191</v>
      </c>
      <c r="N387">
        <v>1013</v>
      </c>
      <c r="O387" t="s">
        <v>738</v>
      </c>
      <c r="P387" t="s">
        <v>738</v>
      </c>
      <c r="Q387">
        <v>1</v>
      </c>
      <c r="W387">
        <v>0</v>
      </c>
      <c r="X387">
        <v>-383101862</v>
      </c>
      <c r="Y387">
        <f>((AT387*1.15)*1.15)</f>
        <v>0.67447499999999982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1</v>
      </c>
      <c r="AJ387">
        <v>1</v>
      </c>
      <c r="AK387">
        <v>48.96</v>
      </c>
      <c r="AL387">
        <v>1</v>
      </c>
      <c r="AM387">
        <v>4</v>
      </c>
      <c r="AN387">
        <v>0</v>
      </c>
      <c r="AO387">
        <v>0</v>
      </c>
      <c r="AP387">
        <v>1</v>
      </c>
      <c r="AQ387">
        <v>1</v>
      </c>
      <c r="AR387">
        <v>0</v>
      </c>
      <c r="AS387" t="s">
        <v>3</v>
      </c>
      <c r="AT387">
        <v>0.51</v>
      </c>
      <c r="AU387" t="s">
        <v>93</v>
      </c>
      <c r="AV387">
        <v>2</v>
      </c>
      <c r="AW387">
        <v>2</v>
      </c>
      <c r="AX387">
        <v>60102931</v>
      </c>
      <c r="AY387">
        <v>1</v>
      </c>
      <c r="AZ387">
        <v>0</v>
      </c>
      <c r="BA387">
        <v>387</v>
      </c>
      <c r="BB387">
        <v>1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0.51</v>
      </c>
      <c r="BP387">
        <v>1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0.67447499999999982</v>
      </c>
      <c r="BW387">
        <v>1</v>
      </c>
      <c r="CX387">
        <f>ROUND(Y387*Source!I94,9)</f>
        <v>0.99147825000000001</v>
      </c>
      <c r="CY387">
        <f>AD387</f>
        <v>0</v>
      </c>
      <c r="CZ387">
        <f>AH387</f>
        <v>0</v>
      </c>
      <c r="DA387">
        <f>AL387</f>
        <v>1</v>
      </c>
      <c r="DB387">
        <f>ROUND(((ROUND(AT387*CZ387,2)*1.15)*1.15),2)</f>
        <v>0</v>
      </c>
      <c r="DC387">
        <f>ROUND(((ROUND(AT387*AG387,2)*1.15)*1.15),2)</f>
        <v>0</v>
      </c>
      <c r="DD387" t="s">
        <v>3</v>
      </c>
      <c r="DE387" t="s">
        <v>3</v>
      </c>
      <c r="DF387">
        <f>ROUND(ROUND(AE387,2)*CX387,2)</f>
        <v>0</v>
      </c>
      <c r="DG387">
        <f t="shared" si="270"/>
        <v>0</v>
      </c>
      <c r="DH387">
        <f>ROUND(ROUND(AG387*AK387,2)*CX387,2)</f>
        <v>0</v>
      </c>
      <c r="DI387">
        <f t="shared" ref="DI387:DI396" si="272">ROUND(ROUND(AH387,2)*CX387,2)</f>
        <v>0</v>
      </c>
      <c r="DJ387">
        <f>DI387</f>
        <v>0</v>
      </c>
      <c r="DK387">
        <v>0</v>
      </c>
      <c r="DL387" t="s">
        <v>3</v>
      </c>
      <c r="DM387">
        <v>0</v>
      </c>
      <c r="DN387" t="s">
        <v>3</v>
      </c>
      <c r="DO387">
        <v>0</v>
      </c>
    </row>
    <row r="388" spans="1:119" x14ac:dyDescent="0.2">
      <c r="A388">
        <f>ROW(Source!A94)</f>
        <v>94</v>
      </c>
      <c r="B388">
        <v>60075934</v>
      </c>
      <c r="C388">
        <v>60102907</v>
      </c>
      <c r="D388">
        <v>48245551</v>
      </c>
      <c r="E388">
        <v>1</v>
      </c>
      <c r="F388">
        <v>1</v>
      </c>
      <c r="G388">
        <v>1</v>
      </c>
      <c r="H388">
        <v>2</v>
      </c>
      <c r="I388" t="s">
        <v>752</v>
      </c>
      <c r="J388" t="s">
        <v>753</v>
      </c>
      <c r="K388" t="s">
        <v>754</v>
      </c>
      <c r="L388">
        <v>1368</v>
      </c>
      <c r="N388">
        <v>1011</v>
      </c>
      <c r="O388" t="s">
        <v>745</v>
      </c>
      <c r="P388" t="s">
        <v>745</v>
      </c>
      <c r="Q388">
        <v>1</v>
      </c>
      <c r="W388">
        <v>0</v>
      </c>
      <c r="X388">
        <v>1171957361</v>
      </c>
      <c r="Y388">
        <f>((AT388*1.15)*1.15)</f>
        <v>0.67447499999999982</v>
      </c>
      <c r="AA388">
        <v>0</v>
      </c>
      <c r="AB388">
        <v>1234.1500000000001</v>
      </c>
      <c r="AC388">
        <v>495.96</v>
      </c>
      <c r="AD388">
        <v>0</v>
      </c>
      <c r="AE388">
        <v>0</v>
      </c>
      <c r="AF388">
        <v>86.79</v>
      </c>
      <c r="AG388">
        <v>10.130000000000001</v>
      </c>
      <c r="AH388">
        <v>0</v>
      </c>
      <c r="AI388">
        <v>1</v>
      </c>
      <c r="AJ388">
        <v>14.22</v>
      </c>
      <c r="AK388">
        <v>48.96</v>
      </c>
      <c r="AL388">
        <v>1</v>
      </c>
      <c r="AM388">
        <v>4</v>
      </c>
      <c r="AN388">
        <v>0</v>
      </c>
      <c r="AO388">
        <v>0</v>
      </c>
      <c r="AP388">
        <v>1</v>
      </c>
      <c r="AQ388">
        <v>1</v>
      </c>
      <c r="AR388">
        <v>0</v>
      </c>
      <c r="AS388" t="s">
        <v>3</v>
      </c>
      <c r="AT388">
        <v>0.51</v>
      </c>
      <c r="AU388" t="s">
        <v>93</v>
      </c>
      <c r="AV388">
        <v>0</v>
      </c>
      <c r="AW388">
        <v>2</v>
      </c>
      <c r="AX388">
        <v>60102932</v>
      </c>
      <c r="AY388">
        <v>1</v>
      </c>
      <c r="AZ388">
        <v>0</v>
      </c>
      <c r="BA388">
        <v>388</v>
      </c>
      <c r="BB388">
        <v>1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44.262900000000002</v>
      </c>
      <c r="BL388">
        <v>5.1663000000000006</v>
      </c>
      <c r="BM388">
        <v>0</v>
      </c>
      <c r="BN388">
        <v>0</v>
      </c>
      <c r="BO388">
        <v>0</v>
      </c>
      <c r="BP388">
        <v>1</v>
      </c>
      <c r="BQ388">
        <v>0</v>
      </c>
      <c r="BR388">
        <v>58.537685249999988</v>
      </c>
      <c r="BS388">
        <v>6.8324317499999987</v>
      </c>
      <c r="BT388">
        <v>0</v>
      </c>
      <c r="BU388">
        <v>0</v>
      </c>
      <c r="BV388">
        <v>0</v>
      </c>
      <c r="BW388">
        <v>1</v>
      </c>
      <c r="CX388">
        <f>ROUND(Y388*Source!I94,9)</f>
        <v>0.99147825000000001</v>
      </c>
      <c r="CY388">
        <f>AB388</f>
        <v>1234.1500000000001</v>
      </c>
      <c r="CZ388">
        <f>AF388</f>
        <v>86.79</v>
      </c>
      <c r="DA388">
        <f>AJ388</f>
        <v>14.22</v>
      </c>
      <c r="DB388">
        <f>ROUND(((ROUND(AT388*CZ388,2)*1.15)*1.15),2)</f>
        <v>58.53</v>
      </c>
      <c r="DC388">
        <f>ROUND(((ROUND(AT388*AG388,2)*1.15)*1.15),2)</f>
        <v>6.84</v>
      </c>
      <c r="DD388" t="s">
        <v>3</v>
      </c>
      <c r="DE388" t="s">
        <v>3</v>
      </c>
      <c r="DF388">
        <f>ROUND(ROUND(AE388,2)*CX388,2)</f>
        <v>0</v>
      </c>
      <c r="DG388">
        <f>ROUND(ROUND(AF388*AJ388,2)*CX388,2)</f>
        <v>1223.6300000000001</v>
      </c>
      <c r="DH388">
        <f>ROUND(ROUND(AG388*AK388,2)*CX388,2)</f>
        <v>491.73</v>
      </c>
      <c r="DI388">
        <f t="shared" si="272"/>
        <v>0</v>
      </c>
      <c r="DJ388">
        <f>DG388</f>
        <v>1223.6300000000001</v>
      </c>
      <c r="DK388">
        <v>0</v>
      </c>
      <c r="DL388" t="s">
        <v>3</v>
      </c>
      <c r="DM388">
        <v>0</v>
      </c>
      <c r="DN388" t="s">
        <v>3</v>
      </c>
      <c r="DO388">
        <v>0</v>
      </c>
    </row>
    <row r="389" spans="1:119" x14ac:dyDescent="0.2">
      <c r="A389">
        <f>ROW(Source!A94)</f>
        <v>94</v>
      </c>
      <c r="B389">
        <v>60075934</v>
      </c>
      <c r="C389">
        <v>60102907</v>
      </c>
      <c r="D389">
        <v>48246426</v>
      </c>
      <c r="E389">
        <v>1</v>
      </c>
      <c r="F389">
        <v>1</v>
      </c>
      <c r="G389">
        <v>1</v>
      </c>
      <c r="H389">
        <v>2</v>
      </c>
      <c r="I389" t="s">
        <v>943</v>
      </c>
      <c r="J389" t="s">
        <v>944</v>
      </c>
      <c r="K389" t="s">
        <v>945</v>
      </c>
      <c r="L389">
        <v>1368</v>
      </c>
      <c r="N389">
        <v>1011</v>
      </c>
      <c r="O389" t="s">
        <v>745</v>
      </c>
      <c r="P389" t="s">
        <v>745</v>
      </c>
      <c r="Q389">
        <v>1</v>
      </c>
      <c r="W389">
        <v>0</v>
      </c>
      <c r="X389">
        <v>-291786216</v>
      </c>
      <c r="Y389">
        <f>((AT389*1.15)*1.15)</f>
        <v>0.26449999999999996</v>
      </c>
      <c r="AA389">
        <v>0</v>
      </c>
      <c r="AB389">
        <v>30.72</v>
      </c>
      <c r="AC389">
        <v>0</v>
      </c>
      <c r="AD389">
        <v>0</v>
      </c>
      <c r="AE389">
        <v>0</v>
      </c>
      <c r="AF389">
        <v>2.16</v>
      </c>
      <c r="AG389">
        <v>0</v>
      </c>
      <c r="AH389">
        <v>0</v>
      </c>
      <c r="AI389">
        <v>1</v>
      </c>
      <c r="AJ389">
        <v>14.22</v>
      </c>
      <c r="AK389">
        <v>48.96</v>
      </c>
      <c r="AL389">
        <v>1</v>
      </c>
      <c r="AM389">
        <v>4</v>
      </c>
      <c r="AN389">
        <v>0</v>
      </c>
      <c r="AO389">
        <v>0</v>
      </c>
      <c r="AP389">
        <v>1</v>
      </c>
      <c r="AQ389">
        <v>1</v>
      </c>
      <c r="AR389">
        <v>0</v>
      </c>
      <c r="AS389" t="s">
        <v>3</v>
      </c>
      <c r="AT389">
        <v>0.2</v>
      </c>
      <c r="AU389" t="s">
        <v>93</v>
      </c>
      <c r="AV389">
        <v>0</v>
      </c>
      <c r="AW389">
        <v>2</v>
      </c>
      <c r="AX389">
        <v>60102933</v>
      </c>
      <c r="AY389">
        <v>1</v>
      </c>
      <c r="AZ389">
        <v>0</v>
      </c>
      <c r="BA389">
        <v>389</v>
      </c>
      <c r="BB389">
        <v>1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0.43200000000000005</v>
      </c>
      <c r="BL389">
        <v>0</v>
      </c>
      <c r="BM389">
        <v>0</v>
      </c>
      <c r="BN389">
        <v>0</v>
      </c>
      <c r="BO389">
        <v>0</v>
      </c>
      <c r="BP389">
        <v>1</v>
      </c>
      <c r="BQ389">
        <v>0</v>
      </c>
      <c r="BR389">
        <v>0.57131999999999994</v>
      </c>
      <c r="BS389">
        <v>0</v>
      </c>
      <c r="BT389">
        <v>0</v>
      </c>
      <c r="BU389">
        <v>0</v>
      </c>
      <c r="BV389">
        <v>0</v>
      </c>
      <c r="BW389">
        <v>1</v>
      </c>
      <c r="CX389">
        <f>ROUND(Y389*Source!I94,9)</f>
        <v>0.38881500000000002</v>
      </c>
      <c r="CY389">
        <f>AB389</f>
        <v>30.72</v>
      </c>
      <c r="CZ389">
        <f>AF389</f>
        <v>2.16</v>
      </c>
      <c r="DA389">
        <f>AJ389</f>
        <v>14.22</v>
      </c>
      <c r="DB389">
        <f>ROUND(((ROUND(AT389*CZ389,2)*1.15)*1.15),2)</f>
        <v>0.56999999999999995</v>
      </c>
      <c r="DC389">
        <f>ROUND(((ROUND(AT389*AG389,2)*1.15)*1.15),2)</f>
        <v>0</v>
      </c>
      <c r="DD389" t="s">
        <v>3</v>
      </c>
      <c r="DE389" t="s">
        <v>3</v>
      </c>
      <c r="DF389">
        <f>ROUND(ROUND(AE389,2)*CX389,2)</f>
        <v>0</v>
      </c>
      <c r="DG389">
        <f>ROUND(ROUND(AF389*AJ389,2)*CX389,2)</f>
        <v>11.94</v>
      </c>
      <c r="DH389">
        <f>ROUND(ROUND(AG389*AK389,2)*CX389,2)</f>
        <v>0</v>
      </c>
      <c r="DI389">
        <f t="shared" si="272"/>
        <v>0</v>
      </c>
      <c r="DJ389">
        <f>DG389</f>
        <v>11.94</v>
      </c>
      <c r="DK389">
        <v>0</v>
      </c>
      <c r="DL389" t="s">
        <v>3</v>
      </c>
      <c r="DM389">
        <v>0</v>
      </c>
      <c r="DN389" t="s">
        <v>3</v>
      </c>
      <c r="DO389">
        <v>0</v>
      </c>
    </row>
    <row r="390" spans="1:119" x14ac:dyDescent="0.2">
      <c r="A390">
        <f>ROW(Source!A94)</f>
        <v>94</v>
      </c>
      <c r="B390">
        <v>60075934</v>
      </c>
      <c r="C390">
        <v>60102907</v>
      </c>
      <c r="D390">
        <v>48189742</v>
      </c>
      <c r="E390">
        <v>1</v>
      </c>
      <c r="F390">
        <v>1</v>
      </c>
      <c r="G390">
        <v>1</v>
      </c>
      <c r="H390">
        <v>3</v>
      </c>
      <c r="I390" t="s">
        <v>949</v>
      </c>
      <c r="J390" t="s">
        <v>950</v>
      </c>
      <c r="K390" t="s">
        <v>951</v>
      </c>
      <c r="L390">
        <v>1348</v>
      </c>
      <c r="N390">
        <v>1009</v>
      </c>
      <c r="O390" t="s">
        <v>15</v>
      </c>
      <c r="P390" t="s">
        <v>15</v>
      </c>
      <c r="Q390">
        <v>1000</v>
      </c>
      <c r="W390">
        <v>0</v>
      </c>
      <c r="X390">
        <v>1197435728</v>
      </c>
      <c r="Y390">
        <f t="shared" ref="Y390:Y396" si="273">AT390</f>
        <v>7.26E-3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9.56</v>
      </c>
      <c r="AJ390">
        <v>1</v>
      </c>
      <c r="AK390">
        <v>1</v>
      </c>
      <c r="AL390">
        <v>1</v>
      </c>
      <c r="AM390">
        <v>4</v>
      </c>
      <c r="AN390">
        <v>0</v>
      </c>
      <c r="AO390">
        <v>0</v>
      </c>
      <c r="AP390">
        <v>1</v>
      </c>
      <c r="AQ390">
        <v>1</v>
      </c>
      <c r="AR390">
        <v>0</v>
      </c>
      <c r="AS390" t="s">
        <v>3</v>
      </c>
      <c r="AT390">
        <v>7.26E-3</v>
      </c>
      <c r="AU390" t="s">
        <v>3</v>
      </c>
      <c r="AV390">
        <v>0</v>
      </c>
      <c r="AW390">
        <v>2</v>
      </c>
      <c r="AX390">
        <v>60102934</v>
      </c>
      <c r="AY390">
        <v>2</v>
      </c>
      <c r="AZ390">
        <v>16384</v>
      </c>
      <c r="BA390">
        <v>390</v>
      </c>
      <c r="BB390">
        <v>1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X390">
        <f>ROUND(Y390*Source!I94,9)</f>
        <v>1.06722E-2</v>
      </c>
      <c r="CY390">
        <f t="shared" ref="CY390:CY396" si="274">AA390</f>
        <v>0</v>
      </c>
      <c r="CZ390">
        <f t="shared" ref="CZ390:CZ396" si="275">AE390</f>
        <v>0</v>
      </c>
      <c r="DA390">
        <f t="shared" ref="DA390:DA396" si="276">AI390</f>
        <v>9.56</v>
      </c>
      <c r="DB390">
        <f t="shared" ref="DB390:DB396" si="277">ROUND(ROUND(AT390*CZ390,2),2)</f>
        <v>0</v>
      </c>
      <c r="DC390">
        <f t="shared" ref="DC390:DC396" si="278">ROUND(ROUND(AT390*AG390,2),2)</f>
        <v>0</v>
      </c>
      <c r="DD390" t="s">
        <v>3</v>
      </c>
      <c r="DE390" t="s">
        <v>3</v>
      </c>
      <c r="DF390">
        <f t="shared" ref="DF390:DF396" si="279">ROUND(ROUND(AE390*AI390,2)*CX390,2)</f>
        <v>0</v>
      </c>
      <c r="DG390">
        <f t="shared" ref="DG390:DG398" si="280">ROUND(ROUND(AF390,2)*CX390,2)</f>
        <v>0</v>
      </c>
      <c r="DH390">
        <f t="shared" ref="DH390:DH397" si="281">ROUND(ROUND(AG390,2)*CX390,2)</f>
        <v>0</v>
      </c>
      <c r="DI390">
        <f t="shared" si="272"/>
        <v>0</v>
      </c>
      <c r="DJ390">
        <f t="shared" ref="DJ390:DJ396" si="282">DF390</f>
        <v>0</v>
      </c>
      <c r="DK390">
        <v>2</v>
      </c>
      <c r="DL390" t="s">
        <v>3</v>
      </c>
      <c r="DM390">
        <v>0</v>
      </c>
      <c r="DN390" t="s">
        <v>3</v>
      </c>
      <c r="DO390">
        <v>0</v>
      </c>
    </row>
    <row r="391" spans="1:119" x14ac:dyDescent="0.2">
      <c r="A391">
        <f>ROW(Source!A94)</f>
        <v>94</v>
      </c>
      <c r="B391">
        <v>60075934</v>
      </c>
      <c r="C391">
        <v>60102907</v>
      </c>
      <c r="D391">
        <v>48189792</v>
      </c>
      <c r="E391">
        <v>1</v>
      </c>
      <c r="F391">
        <v>1</v>
      </c>
      <c r="G391">
        <v>1</v>
      </c>
      <c r="H391">
        <v>3</v>
      </c>
      <c r="I391" t="s">
        <v>976</v>
      </c>
      <c r="J391" t="s">
        <v>977</v>
      </c>
      <c r="K391" t="s">
        <v>978</v>
      </c>
      <c r="L391">
        <v>1346</v>
      </c>
      <c r="N391">
        <v>1009</v>
      </c>
      <c r="O391" t="s">
        <v>225</v>
      </c>
      <c r="P391" t="s">
        <v>225</v>
      </c>
      <c r="Q391">
        <v>1</v>
      </c>
      <c r="W391">
        <v>0</v>
      </c>
      <c r="X391">
        <v>1861844118</v>
      </c>
      <c r="Y391">
        <f t="shared" si="273"/>
        <v>0.5</v>
      </c>
      <c r="AA391">
        <v>88.24</v>
      </c>
      <c r="AB391">
        <v>0</v>
      </c>
      <c r="AC391">
        <v>0</v>
      </c>
      <c r="AD391">
        <v>0</v>
      </c>
      <c r="AE391">
        <v>9.23</v>
      </c>
      <c r="AF391">
        <v>0</v>
      </c>
      <c r="AG391">
        <v>0</v>
      </c>
      <c r="AH391">
        <v>0</v>
      </c>
      <c r="AI391">
        <v>9.56</v>
      </c>
      <c r="AJ391">
        <v>1</v>
      </c>
      <c r="AK391">
        <v>1</v>
      </c>
      <c r="AL391">
        <v>1</v>
      </c>
      <c r="AM391">
        <v>4</v>
      </c>
      <c r="AN391">
        <v>0</v>
      </c>
      <c r="AO391">
        <v>0</v>
      </c>
      <c r="AP391">
        <v>1</v>
      </c>
      <c r="AQ391">
        <v>1</v>
      </c>
      <c r="AR391">
        <v>0</v>
      </c>
      <c r="AS391" t="s">
        <v>3</v>
      </c>
      <c r="AT391">
        <v>0.5</v>
      </c>
      <c r="AU391" t="s">
        <v>3</v>
      </c>
      <c r="AV391">
        <v>0</v>
      </c>
      <c r="AW391">
        <v>2</v>
      </c>
      <c r="AX391">
        <v>60102935</v>
      </c>
      <c r="AY391">
        <v>1</v>
      </c>
      <c r="AZ391">
        <v>0</v>
      </c>
      <c r="BA391">
        <v>391</v>
      </c>
      <c r="BB391">
        <v>1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4.6150000000000002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1</v>
      </c>
      <c r="BQ391">
        <v>4.6150000000000002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1</v>
      </c>
      <c r="CX391">
        <f>ROUND(Y391*Source!I94,9)</f>
        <v>0.73499999999999999</v>
      </c>
      <c r="CY391">
        <f t="shared" si="274"/>
        <v>88.24</v>
      </c>
      <c r="CZ391">
        <f t="shared" si="275"/>
        <v>9.23</v>
      </c>
      <c r="DA391">
        <f t="shared" si="276"/>
        <v>9.56</v>
      </c>
      <c r="DB391">
        <f t="shared" si="277"/>
        <v>4.62</v>
      </c>
      <c r="DC391">
        <f t="shared" si="278"/>
        <v>0</v>
      </c>
      <c r="DD391" t="s">
        <v>3</v>
      </c>
      <c r="DE391" t="s">
        <v>3</v>
      </c>
      <c r="DF391">
        <f t="shared" si="279"/>
        <v>64.86</v>
      </c>
      <c r="DG391">
        <f t="shared" si="280"/>
        <v>0</v>
      </c>
      <c r="DH391">
        <f t="shared" si="281"/>
        <v>0</v>
      </c>
      <c r="DI391">
        <f t="shared" si="272"/>
        <v>0</v>
      </c>
      <c r="DJ391">
        <f t="shared" si="282"/>
        <v>64.86</v>
      </c>
      <c r="DK391">
        <v>0</v>
      </c>
      <c r="DL391" t="s">
        <v>3</v>
      </c>
      <c r="DM391">
        <v>0</v>
      </c>
      <c r="DN391" t="s">
        <v>3</v>
      </c>
      <c r="DO391">
        <v>0</v>
      </c>
    </row>
    <row r="392" spans="1:119" x14ac:dyDescent="0.2">
      <c r="A392">
        <f>ROW(Source!A94)</f>
        <v>94</v>
      </c>
      <c r="B392">
        <v>60075934</v>
      </c>
      <c r="C392">
        <v>60102907</v>
      </c>
      <c r="D392">
        <v>48189796</v>
      </c>
      <c r="E392">
        <v>1</v>
      </c>
      <c r="F392">
        <v>1</v>
      </c>
      <c r="G392">
        <v>1</v>
      </c>
      <c r="H392">
        <v>3</v>
      </c>
      <c r="I392" t="s">
        <v>979</v>
      </c>
      <c r="J392" t="s">
        <v>980</v>
      </c>
      <c r="K392" t="s">
        <v>981</v>
      </c>
      <c r="L392">
        <v>1346</v>
      </c>
      <c r="N392">
        <v>1009</v>
      </c>
      <c r="O392" t="s">
        <v>225</v>
      </c>
      <c r="P392" t="s">
        <v>225</v>
      </c>
      <c r="Q392">
        <v>1</v>
      </c>
      <c r="W392">
        <v>0</v>
      </c>
      <c r="X392">
        <v>2147463458</v>
      </c>
      <c r="Y392">
        <f t="shared" si="273"/>
        <v>1.4</v>
      </c>
      <c r="AA392">
        <v>65.959999999999994</v>
      </c>
      <c r="AB392">
        <v>0</v>
      </c>
      <c r="AC392">
        <v>0</v>
      </c>
      <c r="AD392">
        <v>0</v>
      </c>
      <c r="AE392">
        <v>6.9</v>
      </c>
      <c r="AF392">
        <v>0</v>
      </c>
      <c r="AG392">
        <v>0</v>
      </c>
      <c r="AH392">
        <v>0</v>
      </c>
      <c r="AI392">
        <v>9.56</v>
      </c>
      <c r="AJ392">
        <v>1</v>
      </c>
      <c r="AK392">
        <v>1</v>
      </c>
      <c r="AL392">
        <v>1</v>
      </c>
      <c r="AM392">
        <v>4</v>
      </c>
      <c r="AN392">
        <v>0</v>
      </c>
      <c r="AO392">
        <v>0</v>
      </c>
      <c r="AP392">
        <v>1</v>
      </c>
      <c r="AQ392">
        <v>1</v>
      </c>
      <c r="AR392">
        <v>0</v>
      </c>
      <c r="AS392" t="s">
        <v>3</v>
      </c>
      <c r="AT392">
        <v>1.4</v>
      </c>
      <c r="AU392" t="s">
        <v>3</v>
      </c>
      <c r="AV392">
        <v>0</v>
      </c>
      <c r="AW392">
        <v>2</v>
      </c>
      <c r="AX392">
        <v>60102936</v>
      </c>
      <c r="AY392">
        <v>1</v>
      </c>
      <c r="AZ392">
        <v>0</v>
      </c>
      <c r="BA392">
        <v>392</v>
      </c>
      <c r="BB392">
        <v>1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9.66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1</v>
      </c>
      <c r="BQ392">
        <v>9.66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1</v>
      </c>
      <c r="CX392">
        <f>ROUND(Y392*Source!I94,9)</f>
        <v>2.0579999999999998</v>
      </c>
      <c r="CY392">
        <f t="shared" si="274"/>
        <v>65.959999999999994</v>
      </c>
      <c r="CZ392">
        <f t="shared" si="275"/>
        <v>6.9</v>
      </c>
      <c r="DA392">
        <f t="shared" si="276"/>
        <v>9.56</v>
      </c>
      <c r="DB392">
        <f t="shared" si="277"/>
        <v>9.66</v>
      </c>
      <c r="DC392">
        <f t="shared" si="278"/>
        <v>0</v>
      </c>
      <c r="DD392" t="s">
        <v>3</v>
      </c>
      <c r="DE392" t="s">
        <v>3</v>
      </c>
      <c r="DF392">
        <f t="shared" si="279"/>
        <v>135.75</v>
      </c>
      <c r="DG392">
        <f t="shared" si="280"/>
        <v>0</v>
      </c>
      <c r="DH392">
        <f t="shared" si="281"/>
        <v>0</v>
      </c>
      <c r="DI392">
        <f t="shared" si="272"/>
        <v>0</v>
      </c>
      <c r="DJ392">
        <f t="shared" si="282"/>
        <v>135.75</v>
      </c>
      <c r="DK392">
        <v>0</v>
      </c>
      <c r="DL392" t="s">
        <v>3</v>
      </c>
      <c r="DM392">
        <v>0</v>
      </c>
      <c r="DN392" t="s">
        <v>3</v>
      </c>
      <c r="DO392">
        <v>0</v>
      </c>
    </row>
    <row r="393" spans="1:119" x14ac:dyDescent="0.2">
      <c r="A393">
        <f>ROW(Source!A94)</f>
        <v>94</v>
      </c>
      <c r="B393">
        <v>60075934</v>
      </c>
      <c r="C393">
        <v>60102907</v>
      </c>
      <c r="D393">
        <v>48189814</v>
      </c>
      <c r="E393">
        <v>1</v>
      </c>
      <c r="F393">
        <v>1</v>
      </c>
      <c r="G393">
        <v>1</v>
      </c>
      <c r="H393">
        <v>3</v>
      </c>
      <c r="I393" t="s">
        <v>952</v>
      </c>
      <c r="J393" t="s">
        <v>953</v>
      </c>
      <c r="K393" t="s">
        <v>954</v>
      </c>
      <c r="L393">
        <v>1348</v>
      </c>
      <c r="N393">
        <v>1009</v>
      </c>
      <c r="O393" t="s">
        <v>15</v>
      </c>
      <c r="P393" t="s">
        <v>15</v>
      </c>
      <c r="Q393">
        <v>1000</v>
      </c>
      <c r="W393">
        <v>0</v>
      </c>
      <c r="X393">
        <v>1108853499</v>
      </c>
      <c r="Y393">
        <f t="shared" si="273"/>
        <v>2E-3</v>
      </c>
      <c r="AA393">
        <v>114413.32</v>
      </c>
      <c r="AB393">
        <v>0</v>
      </c>
      <c r="AC393">
        <v>0</v>
      </c>
      <c r="AD393">
        <v>0</v>
      </c>
      <c r="AE393">
        <v>11967.92</v>
      </c>
      <c r="AF393">
        <v>0</v>
      </c>
      <c r="AG393">
        <v>0</v>
      </c>
      <c r="AH393">
        <v>0</v>
      </c>
      <c r="AI393">
        <v>9.56</v>
      </c>
      <c r="AJ393">
        <v>1</v>
      </c>
      <c r="AK393">
        <v>1</v>
      </c>
      <c r="AL393">
        <v>1</v>
      </c>
      <c r="AM393">
        <v>4</v>
      </c>
      <c r="AN393">
        <v>0</v>
      </c>
      <c r="AO393">
        <v>0</v>
      </c>
      <c r="AP393">
        <v>1</v>
      </c>
      <c r="AQ393">
        <v>1</v>
      </c>
      <c r="AR393">
        <v>0</v>
      </c>
      <c r="AS393" t="s">
        <v>3</v>
      </c>
      <c r="AT393">
        <v>2E-3</v>
      </c>
      <c r="AU393" t="s">
        <v>3</v>
      </c>
      <c r="AV393">
        <v>0</v>
      </c>
      <c r="AW393">
        <v>2</v>
      </c>
      <c r="AX393">
        <v>60102937</v>
      </c>
      <c r="AY393">
        <v>1</v>
      </c>
      <c r="AZ393">
        <v>0</v>
      </c>
      <c r="BA393">
        <v>393</v>
      </c>
      <c r="BB393">
        <v>1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23.935839999999999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1</v>
      </c>
      <c r="BQ393">
        <v>23.935839999999999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1</v>
      </c>
      <c r="CX393">
        <f>ROUND(Y393*Source!I94,9)</f>
        <v>2.9399999999999999E-3</v>
      </c>
      <c r="CY393">
        <f t="shared" si="274"/>
        <v>114413.32</v>
      </c>
      <c r="CZ393">
        <f t="shared" si="275"/>
        <v>11967.92</v>
      </c>
      <c r="DA393">
        <f t="shared" si="276"/>
        <v>9.56</v>
      </c>
      <c r="DB393">
        <f t="shared" si="277"/>
        <v>23.94</v>
      </c>
      <c r="DC393">
        <f t="shared" si="278"/>
        <v>0</v>
      </c>
      <c r="DD393" t="s">
        <v>3</v>
      </c>
      <c r="DE393" t="s">
        <v>3</v>
      </c>
      <c r="DF393">
        <f t="shared" si="279"/>
        <v>336.38</v>
      </c>
      <c r="DG393">
        <f t="shared" si="280"/>
        <v>0</v>
      </c>
      <c r="DH393">
        <f t="shared" si="281"/>
        <v>0</v>
      </c>
      <c r="DI393">
        <f t="shared" si="272"/>
        <v>0</v>
      </c>
      <c r="DJ393">
        <f t="shared" si="282"/>
        <v>336.38</v>
      </c>
      <c r="DK393">
        <v>0</v>
      </c>
      <c r="DL393" t="s">
        <v>3</v>
      </c>
      <c r="DM393">
        <v>0</v>
      </c>
      <c r="DN393" t="s">
        <v>3</v>
      </c>
      <c r="DO393">
        <v>0</v>
      </c>
    </row>
    <row r="394" spans="1:119" x14ac:dyDescent="0.2">
      <c r="A394">
        <f>ROW(Source!A94)</f>
        <v>94</v>
      </c>
      <c r="B394">
        <v>60075934</v>
      </c>
      <c r="C394">
        <v>60102907</v>
      </c>
      <c r="D394">
        <v>48189823</v>
      </c>
      <c r="E394">
        <v>1</v>
      </c>
      <c r="F394">
        <v>1</v>
      </c>
      <c r="G394">
        <v>1</v>
      </c>
      <c r="H394">
        <v>3</v>
      </c>
      <c r="I394" t="s">
        <v>982</v>
      </c>
      <c r="J394" t="s">
        <v>983</v>
      </c>
      <c r="K394" t="s">
        <v>984</v>
      </c>
      <c r="L394">
        <v>1348</v>
      </c>
      <c r="N394">
        <v>1009</v>
      </c>
      <c r="O394" t="s">
        <v>15</v>
      </c>
      <c r="P394" t="s">
        <v>15</v>
      </c>
      <c r="Q394">
        <v>1000</v>
      </c>
      <c r="W394">
        <v>0</v>
      </c>
      <c r="X394">
        <v>1738912053</v>
      </c>
      <c r="Y394">
        <f t="shared" si="273"/>
        <v>3.0000000000000001E-3</v>
      </c>
      <c r="AA394">
        <v>102716.85</v>
      </c>
      <c r="AB394">
        <v>0</v>
      </c>
      <c r="AC394">
        <v>0</v>
      </c>
      <c r="AD394">
        <v>0</v>
      </c>
      <c r="AE394">
        <v>10744.44</v>
      </c>
      <c r="AF394">
        <v>0</v>
      </c>
      <c r="AG394">
        <v>0</v>
      </c>
      <c r="AH394">
        <v>0</v>
      </c>
      <c r="AI394">
        <v>9.56</v>
      </c>
      <c r="AJ394">
        <v>1</v>
      </c>
      <c r="AK394">
        <v>1</v>
      </c>
      <c r="AL394">
        <v>1</v>
      </c>
      <c r="AM394">
        <v>4</v>
      </c>
      <c r="AN394">
        <v>0</v>
      </c>
      <c r="AO394">
        <v>0</v>
      </c>
      <c r="AP394">
        <v>1</v>
      </c>
      <c r="AQ394">
        <v>1</v>
      </c>
      <c r="AR394">
        <v>0</v>
      </c>
      <c r="AS394" t="s">
        <v>3</v>
      </c>
      <c r="AT394">
        <v>3.0000000000000001E-3</v>
      </c>
      <c r="AU394" t="s">
        <v>3</v>
      </c>
      <c r="AV394">
        <v>0</v>
      </c>
      <c r="AW394">
        <v>2</v>
      </c>
      <c r="AX394">
        <v>60102938</v>
      </c>
      <c r="AY394">
        <v>1</v>
      </c>
      <c r="AZ394">
        <v>0</v>
      </c>
      <c r="BA394">
        <v>394</v>
      </c>
      <c r="BB394">
        <v>1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32.233319999999999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1</v>
      </c>
      <c r="BQ394">
        <v>32.233319999999999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1</v>
      </c>
      <c r="CX394">
        <f>ROUND(Y394*Source!I94,9)</f>
        <v>4.4099999999999999E-3</v>
      </c>
      <c r="CY394">
        <f t="shared" si="274"/>
        <v>102716.85</v>
      </c>
      <c r="CZ394">
        <f t="shared" si="275"/>
        <v>10744.44</v>
      </c>
      <c r="DA394">
        <f t="shared" si="276"/>
        <v>9.56</v>
      </c>
      <c r="DB394">
        <f t="shared" si="277"/>
        <v>32.229999999999997</v>
      </c>
      <c r="DC394">
        <f t="shared" si="278"/>
        <v>0</v>
      </c>
      <c r="DD394" t="s">
        <v>3</v>
      </c>
      <c r="DE394" t="s">
        <v>3</v>
      </c>
      <c r="DF394">
        <f t="shared" si="279"/>
        <v>452.98</v>
      </c>
      <c r="DG394">
        <f t="shared" si="280"/>
        <v>0</v>
      </c>
      <c r="DH394">
        <f t="shared" si="281"/>
        <v>0</v>
      </c>
      <c r="DI394">
        <f t="shared" si="272"/>
        <v>0</v>
      </c>
      <c r="DJ394">
        <f t="shared" si="282"/>
        <v>452.98</v>
      </c>
      <c r="DK394">
        <v>0</v>
      </c>
      <c r="DL394" t="s">
        <v>3</v>
      </c>
      <c r="DM394">
        <v>0</v>
      </c>
      <c r="DN394" t="s">
        <v>3</v>
      </c>
      <c r="DO394">
        <v>0</v>
      </c>
    </row>
    <row r="395" spans="1:119" x14ac:dyDescent="0.2">
      <c r="A395">
        <f>ROW(Source!A94)</f>
        <v>94</v>
      </c>
      <c r="B395">
        <v>60075934</v>
      </c>
      <c r="C395">
        <v>60102907</v>
      </c>
      <c r="D395">
        <v>48190060</v>
      </c>
      <c r="E395">
        <v>1</v>
      </c>
      <c r="F395">
        <v>1</v>
      </c>
      <c r="G395">
        <v>1</v>
      </c>
      <c r="H395">
        <v>3</v>
      </c>
      <c r="I395" t="s">
        <v>958</v>
      </c>
      <c r="J395" t="s">
        <v>959</v>
      </c>
      <c r="K395" t="s">
        <v>960</v>
      </c>
      <c r="L395">
        <v>1348</v>
      </c>
      <c r="N395">
        <v>1009</v>
      </c>
      <c r="O395" t="s">
        <v>15</v>
      </c>
      <c r="P395" t="s">
        <v>15</v>
      </c>
      <c r="Q395">
        <v>1000</v>
      </c>
      <c r="W395">
        <v>0</v>
      </c>
      <c r="X395">
        <v>1837547564</v>
      </c>
      <c r="Y395">
        <f t="shared" si="273"/>
        <v>6.0000000000000002E-5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9.56</v>
      </c>
      <c r="AJ395">
        <v>1</v>
      </c>
      <c r="AK395">
        <v>1</v>
      </c>
      <c r="AL395">
        <v>1</v>
      </c>
      <c r="AM395">
        <v>4</v>
      </c>
      <c r="AN395">
        <v>0</v>
      </c>
      <c r="AO395">
        <v>0</v>
      </c>
      <c r="AP395">
        <v>1</v>
      </c>
      <c r="AQ395">
        <v>1</v>
      </c>
      <c r="AR395">
        <v>0</v>
      </c>
      <c r="AS395" t="s">
        <v>3</v>
      </c>
      <c r="AT395">
        <v>6.0000000000000002E-5</v>
      </c>
      <c r="AU395" t="s">
        <v>3</v>
      </c>
      <c r="AV395">
        <v>0</v>
      </c>
      <c r="AW395">
        <v>2</v>
      </c>
      <c r="AX395">
        <v>60102939</v>
      </c>
      <c r="AY395">
        <v>2</v>
      </c>
      <c r="AZ395">
        <v>16384</v>
      </c>
      <c r="BA395">
        <v>395</v>
      </c>
      <c r="BB395">
        <v>1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X395">
        <f>ROUND(Y395*Source!I94,9)</f>
        <v>8.8200000000000003E-5</v>
      </c>
      <c r="CY395">
        <f t="shared" si="274"/>
        <v>0</v>
      </c>
      <c r="CZ395">
        <f t="shared" si="275"/>
        <v>0</v>
      </c>
      <c r="DA395">
        <f t="shared" si="276"/>
        <v>9.56</v>
      </c>
      <c r="DB395">
        <f t="shared" si="277"/>
        <v>0</v>
      </c>
      <c r="DC395">
        <f t="shared" si="278"/>
        <v>0</v>
      </c>
      <c r="DD395" t="s">
        <v>3</v>
      </c>
      <c r="DE395" t="s">
        <v>3</v>
      </c>
      <c r="DF395">
        <f t="shared" si="279"/>
        <v>0</v>
      </c>
      <c r="DG395">
        <f t="shared" si="280"/>
        <v>0</v>
      </c>
      <c r="DH395">
        <f t="shared" si="281"/>
        <v>0</v>
      </c>
      <c r="DI395">
        <f t="shared" si="272"/>
        <v>0</v>
      </c>
      <c r="DJ395">
        <f t="shared" si="282"/>
        <v>0</v>
      </c>
      <c r="DK395">
        <v>2</v>
      </c>
      <c r="DL395" t="s">
        <v>3</v>
      </c>
      <c r="DM395">
        <v>0</v>
      </c>
      <c r="DN395" t="s">
        <v>3</v>
      </c>
      <c r="DO395">
        <v>0</v>
      </c>
    </row>
    <row r="396" spans="1:119" x14ac:dyDescent="0.2">
      <c r="A396">
        <f>ROW(Source!A94)</f>
        <v>94</v>
      </c>
      <c r="B396">
        <v>60075934</v>
      </c>
      <c r="C396">
        <v>60102907</v>
      </c>
      <c r="D396">
        <v>48167048</v>
      </c>
      <c r="E396">
        <v>21</v>
      </c>
      <c r="F396">
        <v>1</v>
      </c>
      <c r="G396">
        <v>1</v>
      </c>
      <c r="H396">
        <v>3</v>
      </c>
      <c r="I396" t="s">
        <v>985</v>
      </c>
      <c r="J396" t="s">
        <v>3</v>
      </c>
      <c r="K396" t="s">
        <v>986</v>
      </c>
      <c r="L396">
        <v>1339</v>
      </c>
      <c r="N396">
        <v>1007</v>
      </c>
      <c r="O396" t="s">
        <v>91</v>
      </c>
      <c r="P396" t="s">
        <v>91</v>
      </c>
      <c r="Q396">
        <v>1</v>
      </c>
      <c r="W396">
        <v>0</v>
      </c>
      <c r="X396">
        <v>789882436</v>
      </c>
      <c r="Y396">
        <f t="shared" si="273"/>
        <v>1.08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9.56</v>
      </c>
      <c r="AJ396">
        <v>1</v>
      </c>
      <c r="AK396">
        <v>1</v>
      </c>
      <c r="AL396">
        <v>1</v>
      </c>
      <c r="AM396">
        <v>4</v>
      </c>
      <c r="AN396">
        <v>0</v>
      </c>
      <c r="AO396">
        <v>0</v>
      </c>
      <c r="AP396">
        <v>1</v>
      </c>
      <c r="AQ396">
        <v>1</v>
      </c>
      <c r="AR396">
        <v>0</v>
      </c>
      <c r="AS396" t="s">
        <v>3</v>
      </c>
      <c r="AT396">
        <v>1.08</v>
      </c>
      <c r="AU396" t="s">
        <v>3</v>
      </c>
      <c r="AV396">
        <v>0</v>
      </c>
      <c r="AW396">
        <v>2</v>
      </c>
      <c r="AX396">
        <v>60102940</v>
      </c>
      <c r="AY396">
        <v>1</v>
      </c>
      <c r="AZ396">
        <v>0</v>
      </c>
      <c r="BA396">
        <v>396</v>
      </c>
      <c r="BB396">
        <v>1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X396">
        <f>ROUND(Y396*Source!I94,9)</f>
        <v>1.5875999999999999</v>
      </c>
      <c r="CY396">
        <f t="shared" si="274"/>
        <v>0</v>
      </c>
      <c r="CZ396">
        <f t="shared" si="275"/>
        <v>0</v>
      </c>
      <c r="DA396">
        <f t="shared" si="276"/>
        <v>9.56</v>
      </c>
      <c r="DB396">
        <f t="shared" si="277"/>
        <v>0</v>
      </c>
      <c r="DC396">
        <f t="shared" si="278"/>
        <v>0</v>
      </c>
      <c r="DD396" t="s">
        <v>3</v>
      </c>
      <c r="DE396" t="s">
        <v>3</v>
      </c>
      <c r="DF396">
        <f t="shared" si="279"/>
        <v>0</v>
      </c>
      <c r="DG396">
        <f t="shared" si="280"/>
        <v>0</v>
      </c>
      <c r="DH396">
        <f t="shared" si="281"/>
        <v>0</v>
      </c>
      <c r="DI396">
        <f t="shared" si="272"/>
        <v>0</v>
      </c>
      <c r="DJ396">
        <f t="shared" si="282"/>
        <v>0</v>
      </c>
      <c r="DK396">
        <v>0</v>
      </c>
      <c r="DL396" t="s">
        <v>3</v>
      </c>
      <c r="DM396">
        <v>0</v>
      </c>
      <c r="DN396" t="s">
        <v>3</v>
      </c>
      <c r="DO396">
        <v>0</v>
      </c>
    </row>
    <row r="397" spans="1:119" x14ac:dyDescent="0.2">
      <c r="A397">
        <f>ROW(Source!A96)</f>
        <v>96</v>
      </c>
      <c r="B397">
        <v>60075934</v>
      </c>
      <c r="C397">
        <v>60102961</v>
      </c>
      <c r="D397">
        <v>48164209</v>
      </c>
      <c r="E397">
        <v>1</v>
      </c>
      <c r="F397">
        <v>1</v>
      </c>
      <c r="G397">
        <v>1</v>
      </c>
      <c r="H397">
        <v>1</v>
      </c>
      <c r="I397" t="s">
        <v>987</v>
      </c>
      <c r="J397" t="s">
        <v>3</v>
      </c>
      <c r="K397" t="s">
        <v>988</v>
      </c>
      <c r="L397">
        <v>1191</v>
      </c>
      <c r="N397">
        <v>1013</v>
      </c>
      <c r="O397" t="s">
        <v>738</v>
      </c>
      <c r="P397" t="s">
        <v>738</v>
      </c>
      <c r="Q397">
        <v>1</v>
      </c>
      <c r="W397">
        <v>0</v>
      </c>
      <c r="X397">
        <v>-1110656166</v>
      </c>
      <c r="Y397">
        <f>((AT397*1.15)*1.15)</f>
        <v>184.55487499999998</v>
      </c>
      <c r="AA397">
        <v>0</v>
      </c>
      <c r="AB397">
        <v>0</v>
      </c>
      <c r="AC397">
        <v>0</v>
      </c>
      <c r="AD397">
        <v>396.58</v>
      </c>
      <c r="AE397">
        <v>0</v>
      </c>
      <c r="AF397">
        <v>0</v>
      </c>
      <c r="AG397">
        <v>0</v>
      </c>
      <c r="AH397">
        <v>8.1</v>
      </c>
      <c r="AI397">
        <v>1</v>
      </c>
      <c r="AJ397">
        <v>1</v>
      </c>
      <c r="AK397">
        <v>1</v>
      </c>
      <c r="AL397">
        <v>48.96</v>
      </c>
      <c r="AM397">
        <v>4</v>
      </c>
      <c r="AN397">
        <v>0</v>
      </c>
      <c r="AO397">
        <v>1</v>
      </c>
      <c r="AP397">
        <v>1</v>
      </c>
      <c r="AQ397">
        <v>0</v>
      </c>
      <c r="AR397">
        <v>0</v>
      </c>
      <c r="AS397" t="s">
        <v>3</v>
      </c>
      <c r="AT397">
        <v>139.55000000000001</v>
      </c>
      <c r="AU397" t="s">
        <v>93</v>
      </c>
      <c r="AV397">
        <v>1</v>
      </c>
      <c r="AW397">
        <v>2</v>
      </c>
      <c r="AX397">
        <v>60102988</v>
      </c>
      <c r="AY397">
        <v>1</v>
      </c>
      <c r="AZ397">
        <v>0</v>
      </c>
      <c r="BA397">
        <v>397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X397">
        <f>ROUND(Y397*Source!I96,9)</f>
        <v>37.021707925000001</v>
      </c>
      <c r="CY397">
        <f>AD397</f>
        <v>396.58</v>
      </c>
      <c r="CZ397">
        <f>AH397</f>
        <v>8.1</v>
      </c>
      <c r="DA397">
        <f>AL397</f>
        <v>48.96</v>
      </c>
      <c r="DB397">
        <f>ROUND(((ROUND(AT397*CZ397,2)*1.15)*1.15),2)</f>
        <v>1494.9</v>
      </c>
      <c r="DC397">
        <f>ROUND(((ROUND(AT397*AG397,2)*1.15)*1.15),2)</f>
        <v>0</v>
      </c>
      <c r="DD397" t="s">
        <v>3</v>
      </c>
      <c r="DE397" t="s">
        <v>3</v>
      </c>
      <c r="DF397">
        <f>ROUND(ROUND(AE397,2)*CX397,2)</f>
        <v>0</v>
      </c>
      <c r="DG397">
        <f t="shared" si="280"/>
        <v>0</v>
      </c>
      <c r="DH397">
        <f t="shared" si="281"/>
        <v>0</v>
      </c>
      <c r="DI397">
        <f>ROUND(ROUND(AH397*AL397,2)*CX397,2)</f>
        <v>14682.07</v>
      </c>
      <c r="DJ397">
        <f>DI397</f>
        <v>14682.07</v>
      </c>
      <c r="DK397">
        <v>0</v>
      </c>
      <c r="DL397" t="s">
        <v>3</v>
      </c>
      <c r="DM397">
        <v>0</v>
      </c>
      <c r="DN397" t="s">
        <v>3</v>
      </c>
      <c r="DO397">
        <v>0</v>
      </c>
    </row>
    <row r="398" spans="1:119" x14ac:dyDescent="0.2">
      <c r="A398">
        <f>ROW(Source!A96)</f>
        <v>96</v>
      </c>
      <c r="B398">
        <v>60075934</v>
      </c>
      <c r="C398">
        <v>60102961</v>
      </c>
      <c r="D398">
        <v>48164207</v>
      </c>
      <c r="E398">
        <v>1</v>
      </c>
      <c r="F398">
        <v>1</v>
      </c>
      <c r="G398">
        <v>1</v>
      </c>
      <c r="H398">
        <v>1</v>
      </c>
      <c r="I398" t="s">
        <v>740</v>
      </c>
      <c r="J398" t="s">
        <v>3</v>
      </c>
      <c r="K398" t="s">
        <v>741</v>
      </c>
      <c r="L398">
        <v>1191</v>
      </c>
      <c r="N398">
        <v>1013</v>
      </c>
      <c r="O398" t="s">
        <v>738</v>
      </c>
      <c r="P398" t="s">
        <v>738</v>
      </c>
      <c r="Q398">
        <v>1</v>
      </c>
      <c r="W398">
        <v>0</v>
      </c>
      <c r="X398">
        <v>-383101862</v>
      </c>
      <c r="Y398">
        <f>((AT398*1.15)*1.15)</f>
        <v>1.4018499999999998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1</v>
      </c>
      <c r="AJ398">
        <v>1</v>
      </c>
      <c r="AK398">
        <v>48.96</v>
      </c>
      <c r="AL398">
        <v>1</v>
      </c>
      <c r="AM398">
        <v>4</v>
      </c>
      <c r="AN398">
        <v>0</v>
      </c>
      <c r="AO398">
        <v>1</v>
      </c>
      <c r="AP398">
        <v>1</v>
      </c>
      <c r="AQ398">
        <v>0</v>
      </c>
      <c r="AR398">
        <v>0</v>
      </c>
      <c r="AS398" t="s">
        <v>3</v>
      </c>
      <c r="AT398">
        <v>1.06</v>
      </c>
      <c r="AU398" t="s">
        <v>93</v>
      </c>
      <c r="AV398">
        <v>2</v>
      </c>
      <c r="AW398">
        <v>2</v>
      </c>
      <c r="AX398">
        <v>60102989</v>
      </c>
      <c r="AY398">
        <v>1</v>
      </c>
      <c r="AZ398">
        <v>0</v>
      </c>
      <c r="BA398">
        <v>398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X398">
        <f>ROUND(Y398*Source!I96,9)</f>
        <v>0.28121110999999999</v>
      </c>
      <c r="CY398">
        <f>AD398</f>
        <v>0</v>
      </c>
      <c r="CZ398">
        <f>AH398</f>
        <v>0</v>
      </c>
      <c r="DA398">
        <f>AL398</f>
        <v>1</v>
      </c>
      <c r="DB398">
        <f>ROUND(((ROUND(AT398*CZ398,2)*1.15)*1.15),2)</f>
        <v>0</v>
      </c>
      <c r="DC398">
        <f>ROUND(((ROUND(AT398*AG398,2)*1.15)*1.15),2)</f>
        <v>0</v>
      </c>
      <c r="DD398" t="s">
        <v>3</v>
      </c>
      <c r="DE398" t="s">
        <v>3</v>
      </c>
      <c r="DF398">
        <f>ROUND(ROUND(AE398,2)*CX398,2)</f>
        <v>0</v>
      </c>
      <c r="DG398">
        <f t="shared" si="280"/>
        <v>0</v>
      </c>
      <c r="DH398">
        <f>ROUND(ROUND(AG398*AK398,2)*CX398,2)</f>
        <v>0</v>
      </c>
      <c r="DI398">
        <f>ROUND(ROUND(AH398,2)*CX398,2)</f>
        <v>0</v>
      </c>
      <c r="DJ398">
        <f>DI398</f>
        <v>0</v>
      </c>
      <c r="DK398">
        <v>0</v>
      </c>
      <c r="DL398" t="s">
        <v>3</v>
      </c>
      <c r="DM398">
        <v>0</v>
      </c>
      <c r="DN398" t="s">
        <v>3</v>
      </c>
      <c r="DO398">
        <v>0</v>
      </c>
    </row>
    <row r="399" spans="1:119" x14ac:dyDescent="0.2">
      <c r="A399">
        <f>ROW(Source!A96)</f>
        <v>96</v>
      </c>
      <c r="B399">
        <v>60075934</v>
      </c>
      <c r="C399">
        <v>60102961</v>
      </c>
      <c r="D399">
        <v>48245551</v>
      </c>
      <c r="E399">
        <v>1</v>
      </c>
      <c r="F399">
        <v>1</v>
      </c>
      <c r="G399">
        <v>1</v>
      </c>
      <c r="H399">
        <v>2</v>
      </c>
      <c r="I399" t="s">
        <v>752</v>
      </c>
      <c r="J399" t="s">
        <v>753</v>
      </c>
      <c r="K399" t="s">
        <v>754</v>
      </c>
      <c r="L399">
        <v>1368</v>
      </c>
      <c r="N399">
        <v>1011</v>
      </c>
      <c r="O399" t="s">
        <v>745</v>
      </c>
      <c r="P399" t="s">
        <v>745</v>
      </c>
      <c r="Q399">
        <v>1</v>
      </c>
      <c r="W399">
        <v>0</v>
      </c>
      <c r="X399">
        <v>1171957361</v>
      </c>
      <c r="Y399">
        <f>((AT399*1.15)*1.15)</f>
        <v>1.4018499999999998</v>
      </c>
      <c r="AA399">
        <v>0</v>
      </c>
      <c r="AB399">
        <v>1234.1500000000001</v>
      </c>
      <c r="AC399">
        <v>495.96</v>
      </c>
      <c r="AD399">
        <v>0</v>
      </c>
      <c r="AE399">
        <v>0</v>
      </c>
      <c r="AF399">
        <v>86.79</v>
      </c>
      <c r="AG399">
        <v>10.130000000000001</v>
      </c>
      <c r="AH399">
        <v>0</v>
      </c>
      <c r="AI399">
        <v>1</v>
      </c>
      <c r="AJ399">
        <v>14.22</v>
      </c>
      <c r="AK399">
        <v>48.96</v>
      </c>
      <c r="AL399">
        <v>1</v>
      </c>
      <c r="AM399">
        <v>4</v>
      </c>
      <c r="AN399">
        <v>0</v>
      </c>
      <c r="AO399">
        <v>1</v>
      </c>
      <c r="AP399">
        <v>1</v>
      </c>
      <c r="AQ399">
        <v>0</v>
      </c>
      <c r="AR399">
        <v>0</v>
      </c>
      <c r="AS399" t="s">
        <v>3</v>
      </c>
      <c r="AT399">
        <v>1.06</v>
      </c>
      <c r="AU399" t="s">
        <v>93</v>
      </c>
      <c r="AV399">
        <v>0</v>
      </c>
      <c r="AW399">
        <v>2</v>
      </c>
      <c r="AX399">
        <v>60102990</v>
      </c>
      <c r="AY399">
        <v>1</v>
      </c>
      <c r="AZ399">
        <v>0</v>
      </c>
      <c r="BA399">
        <v>399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X399">
        <f>ROUND(Y399*Source!I96,9)</f>
        <v>0.28121110999999999</v>
      </c>
      <c r="CY399">
        <f>AB399</f>
        <v>1234.1500000000001</v>
      </c>
      <c r="CZ399">
        <f>AF399</f>
        <v>86.79</v>
      </c>
      <c r="DA399">
        <f>AJ399</f>
        <v>14.22</v>
      </c>
      <c r="DB399">
        <f>ROUND(((ROUND(AT399*CZ399,2)*1.15)*1.15),2)</f>
        <v>121.67</v>
      </c>
      <c r="DC399">
        <f>ROUND(((ROUND(AT399*AG399,2)*1.15)*1.15),2)</f>
        <v>14.2</v>
      </c>
      <c r="DD399" t="s">
        <v>3</v>
      </c>
      <c r="DE399" t="s">
        <v>3</v>
      </c>
      <c r="DF399">
        <f>ROUND(ROUND(AE399,2)*CX399,2)</f>
        <v>0</v>
      </c>
      <c r="DG399">
        <f>ROUND(ROUND(AF399*AJ399,2)*CX399,2)</f>
        <v>347.06</v>
      </c>
      <c r="DH399">
        <f>ROUND(ROUND(AG399*AK399,2)*CX399,2)</f>
        <v>139.47</v>
      </c>
      <c r="DI399">
        <f>ROUND(ROUND(AH399,2)*CX399,2)</f>
        <v>0</v>
      </c>
      <c r="DJ399">
        <f>DG399</f>
        <v>347.06</v>
      </c>
      <c r="DK399">
        <v>0</v>
      </c>
      <c r="DL399" t="s">
        <v>3</v>
      </c>
      <c r="DM399">
        <v>0</v>
      </c>
      <c r="DN399" t="s">
        <v>3</v>
      </c>
      <c r="DO399">
        <v>0</v>
      </c>
    </row>
    <row r="400" spans="1:119" x14ac:dyDescent="0.2">
      <c r="A400">
        <f>ROW(Source!A96)</f>
        <v>96</v>
      </c>
      <c r="B400">
        <v>60075934</v>
      </c>
      <c r="C400">
        <v>60102961</v>
      </c>
      <c r="D400">
        <v>48246424</v>
      </c>
      <c r="E400">
        <v>1</v>
      </c>
      <c r="F400">
        <v>1</v>
      </c>
      <c r="G400">
        <v>1</v>
      </c>
      <c r="H400">
        <v>2</v>
      </c>
      <c r="I400" t="s">
        <v>966</v>
      </c>
      <c r="J400" t="s">
        <v>967</v>
      </c>
      <c r="K400" t="s">
        <v>968</v>
      </c>
      <c r="L400">
        <v>1368</v>
      </c>
      <c r="N400">
        <v>1011</v>
      </c>
      <c r="O400" t="s">
        <v>745</v>
      </c>
      <c r="P400" t="s">
        <v>745</v>
      </c>
      <c r="Q400">
        <v>1</v>
      </c>
      <c r="W400">
        <v>0</v>
      </c>
      <c r="X400">
        <v>-822568991</v>
      </c>
      <c r="Y400">
        <f>((AT400*1.15)*1.15)</f>
        <v>9.5219999999999985</v>
      </c>
      <c r="AA400">
        <v>0</v>
      </c>
      <c r="AB400">
        <v>927.86</v>
      </c>
      <c r="AC400">
        <v>0</v>
      </c>
      <c r="AD400">
        <v>0</v>
      </c>
      <c r="AE400">
        <v>0</v>
      </c>
      <c r="AF400">
        <v>65.25</v>
      </c>
      <c r="AG400">
        <v>0</v>
      </c>
      <c r="AH400">
        <v>0</v>
      </c>
      <c r="AI400">
        <v>1</v>
      </c>
      <c r="AJ400">
        <v>14.22</v>
      </c>
      <c r="AK400">
        <v>48.96</v>
      </c>
      <c r="AL400">
        <v>1</v>
      </c>
      <c r="AM400">
        <v>4</v>
      </c>
      <c r="AN400">
        <v>0</v>
      </c>
      <c r="AO400">
        <v>1</v>
      </c>
      <c r="AP400">
        <v>1</v>
      </c>
      <c r="AQ400">
        <v>0</v>
      </c>
      <c r="AR400">
        <v>0</v>
      </c>
      <c r="AS400" t="s">
        <v>3</v>
      </c>
      <c r="AT400">
        <v>7.2</v>
      </c>
      <c r="AU400" t="s">
        <v>93</v>
      </c>
      <c r="AV400">
        <v>0</v>
      </c>
      <c r="AW400">
        <v>2</v>
      </c>
      <c r="AX400">
        <v>60102991</v>
      </c>
      <c r="AY400">
        <v>1</v>
      </c>
      <c r="AZ400">
        <v>0</v>
      </c>
      <c r="BA400">
        <v>400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X400">
        <f>ROUND(Y400*Source!I96,9)</f>
        <v>1.9101132000000001</v>
      </c>
      <c r="CY400">
        <f>AB400</f>
        <v>927.86</v>
      </c>
      <c r="CZ400">
        <f>AF400</f>
        <v>65.25</v>
      </c>
      <c r="DA400">
        <f>AJ400</f>
        <v>14.22</v>
      </c>
      <c r="DB400">
        <f>ROUND(((ROUND(AT400*CZ400,2)*1.15)*1.15),2)</f>
        <v>621.30999999999995</v>
      </c>
      <c r="DC400">
        <f>ROUND(((ROUND(AT400*AG400,2)*1.15)*1.15),2)</f>
        <v>0</v>
      </c>
      <c r="DD400" t="s">
        <v>3</v>
      </c>
      <c r="DE400" t="s">
        <v>3</v>
      </c>
      <c r="DF400">
        <f>ROUND(ROUND(AE400,2)*CX400,2)</f>
        <v>0</v>
      </c>
      <c r="DG400">
        <f>ROUND(ROUND(AF400*AJ400,2)*CX400,2)</f>
        <v>1772.32</v>
      </c>
      <c r="DH400">
        <f>ROUND(ROUND(AG400*AK400,2)*CX400,2)</f>
        <v>0</v>
      </c>
      <c r="DI400">
        <f>ROUND(ROUND(AH400,2)*CX400,2)</f>
        <v>0</v>
      </c>
      <c r="DJ400">
        <f>DG400</f>
        <v>1772.32</v>
      </c>
      <c r="DK400">
        <v>0</v>
      </c>
      <c r="DL400" t="s">
        <v>3</v>
      </c>
      <c r="DM400">
        <v>0</v>
      </c>
      <c r="DN400" t="s">
        <v>3</v>
      </c>
      <c r="DO400">
        <v>0</v>
      </c>
    </row>
    <row r="401" spans="1:119" x14ac:dyDescent="0.2">
      <c r="A401">
        <f>ROW(Source!A96)</f>
        <v>96</v>
      </c>
      <c r="B401">
        <v>60075934</v>
      </c>
      <c r="C401">
        <v>60102961</v>
      </c>
      <c r="D401">
        <v>48172698</v>
      </c>
      <c r="E401">
        <v>1</v>
      </c>
      <c r="F401">
        <v>1</v>
      </c>
      <c r="G401">
        <v>1</v>
      </c>
      <c r="H401">
        <v>3</v>
      </c>
      <c r="I401" t="s">
        <v>946</v>
      </c>
      <c r="J401" t="s">
        <v>947</v>
      </c>
      <c r="K401" t="s">
        <v>948</v>
      </c>
      <c r="L401">
        <v>1348</v>
      </c>
      <c r="N401">
        <v>1009</v>
      </c>
      <c r="O401" t="s">
        <v>15</v>
      </c>
      <c r="P401" t="s">
        <v>15</v>
      </c>
      <c r="Q401">
        <v>1000</v>
      </c>
      <c r="W401">
        <v>0</v>
      </c>
      <c r="X401">
        <v>1859046811</v>
      </c>
      <c r="Y401">
        <f>AT401</f>
        <v>1.6999999999999999E-3</v>
      </c>
      <c r="AA401">
        <v>187176.1</v>
      </c>
      <c r="AB401">
        <v>0</v>
      </c>
      <c r="AC401">
        <v>0</v>
      </c>
      <c r="AD401">
        <v>0</v>
      </c>
      <c r="AE401">
        <v>19579.09</v>
      </c>
      <c r="AF401">
        <v>0</v>
      </c>
      <c r="AG401">
        <v>0</v>
      </c>
      <c r="AH401">
        <v>0</v>
      </c>
      <c r="AI401">
        <v>9.56</v>
      </c>
      <c r="AJ401">
        <v>1</v>
      </c>
      <c r="AK401">
        <v>1</v>
      </c>
      <c r="AL401">
        <v>1</v>
      </c>
      <c r="AM401">
        <v>4</v>
      </c>
      <c r="AN401">
        <v>0</v>
      </c>
      <c r="AO401">
        <v>1</v>
      </c>
      <c r="AP401">
        <v>1</v>
      </c>
      <c r="AQ401">
        <v>0</v>
      </c>
      <c r="AR401">
        <v>0</v>
      </c>
      <c r="AS401" t="s">
        <v>3</v>
      </c>
      <c r="AT401">
        <v>1.6999999999999999E-3</v>
      </c>
      <c r="AU401" t="s">
        <v>3</v>
      </c>
      <c r="AV401">
        <v>0</v>
      </c>
      <c r="AW401">
        <v>2</v>
      </c>
      <c r="AX401">
        <v>60102992</v>
      </c>
      <c r="AY401">
        <v>1</v>
      </c>
      <c r="AZ401">
        <v>0</v>
      </c>
      <c r="BA401">
        <v>401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X401">
        <f>ROUND(Y401*Source!I96,9)</f>
        <v>3.4101999999999998E-4</v>
      </c>
      <c r="CY401">
        <f>AA401</f>
        <v>187176.1</v>
      </c>
      <c r="CZ401">
        <f>AE401</f>
        <v>19579.09</v>
      </c>
      <c r="DA401">
        <f>AI401</f>
        <v>9.56</v>
      </c>
      <c r="DB401">
        <f>ROUND(ROUND(AT401*CZ401,2),2)</f>
        <v>33.28</v>
      </c>
      <c r="DC401">
        <f>ROUND(ROUND(AT401*AG401,2),2)</f>
        <v>0</v>
      </c>
      <c r="DD401" t="s">
        <v>3</v>
      </c>
      <c r="DE401" t="s">
        <v>3</v>
      </c>
      <c r="DF401">
        <f>ROUND(ROUND(AE401*AI401,2)*CX401,2)</f>
        <v>63.83</v>
      </c>
      <c r="DG401">
        <f>ROUND(ROUND(AF401,2)*CX401,2)</f>
        <v>0</v>
      </c>
      <c r="DH401">
        <f>ROUND(ROUND(AG401,2)*CX401,2)</f>
        <v>0</v>
      </c>
      <c r="DI401">
        <f>ROUND(ROUND(AH401,2)*CX401,2)</f>
        <v>0</v>
      </c>
      <c r="DJ401">
        <f>DF401</f>
        <v>63.83</v>
      </c>
      <c r="DK401">
        <v>0</v>
      </c>
      <c r="DL401" t="s">
        <v>3</v>
      </c>
      <c r="DM401">
        <v>0</v>
      </c>
      <c r="DN401" t="s">
        <v>3</v>
      </c>
      <c r="DO401">
        <v>0</v>
      </c>
    </row>
    <row r="402" spans="1:119" x14ac:dyDescent="0.2">
      <c r="A402">
        <f>ROW(Source!A96)</f>
        <v>96</v>
      </c>
      <c r="B402">
        <v>60075934</v>
      </c>
      <c r="C402">
        <v>60102961</v>
      </c>
      <c r="D402">
        <v>48167057</v>
      </c>
      <c r="E402">
        <v>21</v>
      </c>
      <c r="F402">
        <v>1</v>
      </c>
      <c r="G402">
        <v>1</v>
      </c>
      <c r="H402">
        <v>3</v>
      </c>
      <c r="I402" t="s">
        <v>989</v>
      </c>
      <c r="J402" t="s">
        <v>3</v>
      </c>
      <c r="K402" t="s">
        <v>990</v>
      </c>
      <c r="L402">
        <v>1327</v>
      </c>
      <c r="N402">
        <v>1005</v>
      </c>
      <c r="O402" t="s">
        <v>317</v>
      </c>
      <c r="P402" t="s">
        <v>317</v>
      </c>
      <c r="Q402">
        <v>1</v>
      </c>
      <c r="W402">
        <v>0</v>
      </c>
      <c r="X402">
        <v>-708358741</v>
      </c>
      <c r="Y402">
        <f>AT402</f>
        <v>122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9.56</v>
      </c>
      <c r="AJ402">
        <v>1</v>
      </c>
      <c r="AK402">
        <v>1</v>
      </c>
      <c r="AL402">
        <v>1</v>
      </c>
      <c r="AM402">
        <v>4</v>
      </c>
      <c r="AN402">
        <v>0</v>
      </c>
      <c r="AO402">
        <v>0</v>
      </c>
      <c r="AP402">
        <v>1</v>
      </c>
      <c r="AQ402">
        <v>0</v>
      </c>
      <c r="AR402">
        <v>0</v>
      </c>
      <c r="AS402" t="s">
        <v>3</v>
      </c>
      <c r="AT402">
        <v>122</v>
      </c>
      <c r="AU402" t="s">
        <v>3</v>
      </c>
      <c r="AV402">
        <v>0</v>
      </c>
      <c r="AW402">
        <v>2</v>
      </c>
      <c r="AX402">
        <v>60102993</v>
      </c>
      <c r="AY402">
        <v>1</v>
      </c>
      <c r="AZ402">
        <v>0</v>
      </c>
      <c r="BA402">
        <v>402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X402">
        <f>ROUND(Y402*Source!I96,9)</f>
        <v>24.473199999999999</v>
      </c>
      <c r="CY402">
        <f>AA402</f>
        <v>0</v>
      </c>
      <c r="CZ402">
        <f>AE402</f>
        <v>0</v>
      </c>
      <c r="DA402">
        <f>AI402</f>
        <v>9.56</v>
      </c>
      <c r="DB402">
        <f>ROUND(ROUND(AT402*CZ402,2),2)</f>
        <v>0</v>
      </c>
      <c r="DC402">
        <f>ROUND(ROUND(AT402*AG402,2),2)</f>
        <v>0</v>
      </c>
      <c r="DD402" t="s">
        <v>3</v>
      </c>
      <c r="DE402" t="s">
        <v>3</v>
      </c>
      <c r="DF402">
        <f>ROUND(ROUND(AE402*AI402,2)*CX402,2)</f>
        <v>0</v>
      </c>
      <c r="DG402">
        <f>ROUND(ROUND(AF402,2)*CX402,2)</f>
        <v>0</v>
      </c>
      <c r="DH402">
        <f>ROUND(ROUND(AG402,2)*CX402,2)</f>
        <v>0</v>
      </c>
      <c r="DI402">
        <f>ROUND(ROUND(AH402,2)*CX402,2)</f>
        <v>0</v>
      </c>
      <c r="DJ402">
        <f>DF402</f>
        <v>0</v>
      </c>
      <c r="DK402">
        <v>0</v>
      </c>
      <c r="DL402" t="s">
        <v>3</v>
      </c>
      <c r="DM402">
        <v>0</v>
      </c>
      <c r="DN402" t="s">
        <v>3</v>
      </c>
      <c r="DO402">
        <v>0</v>
      </c>
    </row>
    <row r="403" spans="1:119" x14ac:dyDescent="0.2">
      <c r="A403">
        <f>ROW(Source!A99)</f>
        <v>99</v>
      </c>
      <c r="B403">
        <v>60075934</v>
      </c>
      <c r="C403">
        <v>60103307</v>
      </c>
      <c r="D403">
        <v>48164212</v>
      </c>
      <c r="E403">
        <v>1</v>
      </c>
      <c r="F403">
        <v>1</v>
      </c>
      <c r="G403">
        <v>1</v>
      </c>
      <c r="H403">
        <v>1</v>
      </c>
      <c r="I403" t="s">
        <v>871</v>
      </c>
      <c r="J403" t="s">
        <v>3</v>
      </c>
      <c r="K403" t="s">
        <v>872</v>
      </c>
      <c r="L403">
        <v>1191</v>
      </c>
      <c r="N403">
        <v>1013</v>
      </c>
      <c r="O403" t="s">
        <v>738</v>
      </c>
      <c r="P403" t="s">
        <v>738</v>
      </c>
      <c r="Q403">
        <v>1</v>
      </c>
      <c r="W403">
        <v>0</v>
      </c>
      <c r="X403">
        <v>1777410698</v>
      </c>
      <c r="Y403">
        <f t="shared" ref="Y403:Y408" si="283">((AT403*1.15)*1.15)</f>
        <v>1.0050999999999999</v>
      </c>
      <c r="AA403">
        <v>0</v>
      </c>
      <c r="AB403">
        <v>0</v>
      </c>
      <c r="AC403">
        <v>0</v>
      </c>
      <c r="AD403">
        <v>372.59</v>
      </c>
      <c r="AE403">
        <v>0</v>
      </c>
      <c r="AF403">
        <v>0</v>
      </c>
      <c r="AG403">
        <v>0</v>
      </c>
      <c r="AH403">
        <v>7.61</v>
      </c>
      <c r="AI403">
        <v>1</v>
      </c>
      <c r="AJ403">
        <v>1</v>
      </c>
      <c r="AK403">
        <v>1</v>
      </c>
      <c r="AL403">
        <v>48.96</v>
      </c>
      <c r="AM403">
        <v>4</v>
      </c>
      <c r="AN403">
        <v>0</v>
      </c>
      <c r="AO403">
        <v>1</v>
      </c>
      <c r="AP403">
        <v>1</v>
      </c>
      <c r="AQ403">
        <v>0</v>
      </c>
      <c r="AR403">
        <v>0</v>
      </c>
      <c r="AS403" t="s">
        <v>3</v>
      </c>
      <c r="AT403">
        <v>0.76</v>
      </c>
      <c r="AU403" t="s">
        <v>93</v>
      </c>
      <c r="AV403">
        <v>1</v>
      </c>
      <c r="AW403">
        <v>2</v>
      </c>
      <c r="AX403">
        <v>60103322</v>
      </c>
      <c r="AY403">
        <v>1</v>
      </c>
      <c r="AZ403">
        <v>0</v>
      </c>
      <c r="BA403">
        <v>403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X403">
        <f>ROUND(Y403*Source!I99,9)</f>
        <v>289.69293729999998</v>
      </c>
      <c r="CY403">
        <f>AD403</f>
        <v>372.59</v>
      </c>
      <c r="CZ403">
        <f>AH403</f>
        <v>7.61</v>
      </c>
      <c r="DA403">
        <f>AL403</f>
        <v>48.96</v>
      </c>
      <c r="DB403">
        <f>ROUND((((ROUND(AT403*CZ403,2)*1.15)*1.15)*1.1),2)</f>
        <v>8.41</v>
      </c>
      <c r="DC403">
        <f>ROUND(((ROUND(AT403*AG403,2)*1.15)*1.15),2)</f>
        <v>0</v>
      </c>
      <c r="DD403" t="s">
        <v>739</v>
      </c>
      <c r="DE403" t="s">
        <v>3</v>
      </c>
      <c r="DF403">
        <f>ROUND((ROUND(AE403,2)*1.1)*CX403,2)</f>
        <v>0</v>
      </c>
      <c r="DG403">
        <f>ROUND((ROUND(AF403,2)*1.1)*CX403,2)</f>
        <v>0</v>
      </c>
      <c r="DH403">
        <f>ROUND(ROUND(AG403,2)*CX403,2)</f>
        <v>0</v>
      </c>
      <c r="DI403">
        <f>ROUND((ROUND(AH403*AL403,2)*1.1)*CX403,2)</f>
        <v>118730.36</v>
      </c>
      <c r="DJ403">
        <f>DI403</f>
        <v>118730.36</v>
      </c>
      <c r="DK403">
        <v>0</v>
      </c>
      <c r="DL403" t="s">
        <v>3</v>
      </c>
      <c r="DM403">
        <v>0</v>
      </c>
      <c r="DN403" t="s">
        <v>3</v>
      </c>
      <c r="DO403">
        <v>0</v>
      </c>
    </row>
    <row r="404" spans="1:119" x14ac:dyDescent="0.2">
      <c r="A404">
        <f>ROW(Source!A99)</f>
        <v>99</v>
      </c>
      <c r="B404">
        <v>60075934</v>
      </c>
      <c r="C404">
        <v>60103307</v>
      </c>
      <c r="D404">
        <v>48164207</v>
      </c>
      <c r="E404">
        <v>1</v>
      </c>
      <c r="F404">
        <v>1</v>
      </c>
      <c r="G404">
        <v>1</v>
      </c>
      <c r="H404">
        <v>1</v>
      </c>
      <c r="I404" t="s">
        <v>740</v>
      </c>
      <c r="J404" t="s">
        <v>3</v>
      </c>
      <c r="K404" t="s">
        <v>741</v>
      </c>
      <c r="L404">
        <v>1191</v>
      </c>
      <c r="N404">
        <v>1013</v>
      </c>
      <c r="O404" t="s">
        <v>738</v>
      </c>
      <c r="P404" t="s">
        <v>738</v>
      </c>
      <c r="Q404">
        <v>1</v>
      </c>
      <c r="W404">
        <v>0</v>
      </c>
      <c r="X404">
        <v>-383101862</v>
      </c>
      <c r="Y404">
        <f t="shared" si="283"/>
        <v>0.60834999999999995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1</v>
      </c>
      <c r="AJ404">
        <v>1</v>
      </c>
      <c r="AK404">
        <v>48.96</v>
      </c>
      <c r="AL404">
        <v>1</v>
      </c>
      <c r="AM404">
        <v>4</v>
      </c>
      <c r="AN404">
        <v>0</v>
      </c>
      <c r="AO404">
        <v>1</v>
      </c>
      <c r="AP404">
        <v>1</v>
      </c>
      <c r="AQ404">
        <v>0</v>
      </c>
      <c r="AR404">
        <v>0</v>
      </c>
      <c r="AS404" t="s">
        <v>3</v>
      </c>
      <c r="AT404">
        <v>0.46</v>
      </c>
      <c r="AU404" t="s">
        <v>93</v>
      </c>
      <c r="AV404">
        <v>2</v>
      </c>
      <c r="AW404">
        <v>2</v>
      </c>
      <c r="AX404">
        <v>60103323</v>
      </c>
      <c r="AY404">
        <v>1</v>
      </c>
      <c r="AZ404">
        <v>0</v>
      </c>
      <c r="BA404">
        <v>404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X404">
        <f>ROUND(Y404*Source!I99,9)</f>
        <v>175.34046205000001</v>
      </c>
      <c r="CY404">
        <f>AD404</f>
        <v>0</v>
      </c>
      <c r="CZ404">
        <f>AH404</f>
        <v>0</v>
      </c>
      <c r="DA404">
        <f>AL404</f>
        <v>1</v>
      </c>
      <c r="DB404">
        <f>ROUND((((ROUND(AT404*CZ404,2)*1.15)*1.15)*1.1),2)</f>
        <v>0</v>
      </c>
      <c r="DC404">
        <f>ROUND(((ROUND(AT404*AG404,2)*1.15)*1.15),2)</f>
        <v>0</v>
      </c>
      <c r="DD404" t="s">
        <v>739</v>
      </c>
      <c r="DE404" t="s">
        <v>3</v>
      </c>
      <c r="DF404">
        <f>ROUND((ROUND(AE404,2)*1.1)*CX404,2)</f>
        <v>0</v>
      </c>
      <c r="DG404">
        <f>ROUND((ROUND(AF404,2)*1.1)*CX404,2)</f>
        <v>0</v>
      </c>
      <c r="DH404">
        <f>ROUND(ROUND(AG404*AK404,2)*CX404,2)</f>
        <v>0</v>
      </c>
      <c r="DI404">
        <f>ROUND((ROUND(AH404,2)*1.1)*CX404,2)</f>
        <v>0</v>
      </c>
      <c r="DJ404">
        <f>DI404</f>
        <v>0</v>
      </c>
      <c r="DK404">
        <v>0</v>
      </c>
      <c r="DL404" t="s">
        <v>3</v>
      </c>
      <c r="DM404">
        <v>0</v>
      </c>
      <c r="DN404" t="s">
        <v>3</v>
      </c>
      <c r="DO404">
        <v>0</v>
      </c>
    </row>
    <row r="405" spans="1:119" x14ac:dyDescent="0.2">
      <c r="A405">
        <f>ROW(Source!A99)</f>
        <v>99</v>
      </c>
      <c r="B405">
        <v>60075934</v>
      </c>
      <c r="C405">
        <v>60103307</v>
      </c>
      <c r="D405">
        <v>48244697</v>
      </c>
      <c r="E405">
        <v>1</v>
      </c>
      <c r="F405">
        <v>1</v>
      </c>
      <c r="G405">
        <v>1</v>
      </c>
      <c r="H405">
        <v>2</v>
      </c>
      <c r="I405" t="s">
        <v>991</v>
      </c>
      <c r="J405" t="s">
        <v>992</v>
      </c>
      <c r="K405" t="s">
        <v>993</v>
      </c>
      <c r="L405">
        <v>1368</v>
      </c>
      <c r="N405">
        <v>1011</v>
      </c>
      <c r="O405" t="s">
        <v>745</v>
      </c>
      <c r="P405" t="s">
        <v>745</v>
      </c>
      <c r="Q405">
        <v>1</v>
      </c>
      <c r="W405">
        <v>0</v>
      </c>
      <c r="X405">
        <v>-767668894</v>
      </c>
      <c r="Y405">
        <f t="shared" si="283"/>
        <v>1.3224999999999999E-2</v>
      </c>
      <c r="AA405">
        <v>0</v>
      </c>
      <c r="AB405">
        <v>24.6</v>
      </c>
      <c r="AC405">
        <v>0</v>
      </c>
      <c r="AD405">
        <v>0</v>
      </c>
      <c r="AE405">
        <v>0</v>
      </c>
      <c r="AF405">
        <v>1.73</v>
      </c>
      <c r="AG405">
        <v>0</v>
      </c>
      <c r="AH405">
        <v>0</v>
      </c>
      <c r="AI405">
        <v>1</v>
      </c>
      <c r="AJ405">
        <v>14.22</v>
      </c>
      <c r="AK405">
        <v>48.96</v>
      </c>
      <c r="AL405">
        <v>1</v>
      </c>
      <c r="AM405">
        <v>4</v>
      </c>
      <c r="AN405">
        <v>0</v>
      </c>
      <c r="AO405">
        <v>1</v>
      </c>
      <c r="AP405">
        <v>1</v>
      </c>
      <c r="AQ405">
        <v>0</v>
      </c>
      <c r="AR405">
        <v>0</v>
      </c>
      <c r="AS405" t="s">
        <v>3</v>
      </c>
      <c r="AT405">
        <v>0.01</v>
      </c>
      <c r="AU405" t="s">
        <v>93</v>
      </c>
      <c r="AV405">
        <v>0</v>
      </c>
      <c r="AW405">
        <v>2</v>
      </c>
      <c r="AX405">
        <v>60103324</v>
      </c>
      <c r="AY405">
        <v>1</v>
      </c>
      <c r="AZ405">
        <v>0</v>
      </c>
      <c r="BA405">
        <v>405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X405">
        <f>ROUND(Y405*Source!I99,9)</f>
        <v>3.8117491750000001</v>
      </c>
      <c r="CY405">
        <f>AB405</f>
        <v>24.6</v>
      </c>
      <c r="CZ405">
        <f>AF405</f>
        <v>1.73</v>
      </c>
      <c r="DA405">
        <f>AJ405</f>
        <v>14.22</v>
      </c>
      <c r="DB405">
        <f>ROUND(((ROUND(AT405*CZ405,2)*1.15)*1.15),2)</f>
        <v>0.03</v>
      </c>
      <c r="DC405">
        <f>ROUND((((ROUND(AT405*AG405,2)*1.15)*1.15)*1.1),2)</f>
        <v>0</v>
      </c>
      <c r="DD405" t="s">
        <v>3</v>
      </c>
      <c r="DE405" t="s">
        <v>739</v>
      </c>
      <c r="DF405">
        <f>ROUND(ROUND(AE405,2)*CX405,2)</f>
        <v>0</v>
      </c>
      <c r="DG405">
        <f>ROUND(ROUND(AF405*AJ405,2)*CX405,2)</f>
        <v>93.77</v>
      </c>
      <c r="DH405">
        <f>ROUND((ROUND(AG405*AK405,2)*1.1)*CX405,2)</f>
        <v>0</v>
      </c>
      <c r="DI405">
        <f>ROUND(ROUND(AH405,2)*CX405,2)</f>
        <v>0</v>
      </c>
      <c r="DJ405">
        <f>DG405</f>
        <v>93.77</v>
      </c>
      <c r="DK405">
        <v>0</v>
      </c>
      <c r="DL405" t="s">
        <v>3</v>
      </c>
      <c r="DM405">
        <v>0</v>
      </c>
      <c r="DN405" t="s">
        <v>3</v>
      </c>
      <c r="DO405">
        <v>0</v>
      </c>
    </row>
    <row r="406" spans="1:119" x14ac:dyDescent="0.2">
      <c r="A406">
        <f>ROW(Source!A99)</f>
        <v>99</v>
      </c>
      <c r="B406">
        <v>60075934</v>
      </c>
      <c r="C406">
        <v>60103307</v>
      </c>
      <c r="D406">
        <v>48244716</v>
      </c>
      <c r="E406">
        <v>1</v>
      </c>
      <c r="F406">
        <v>1</v>
      </c>
      <c r="G406">
        <v>1</v>
      </c>
      <c r="H406">
        <v>2</v>
      </c>
      <c r="I406" t="s">
        <v>994</v>
      </c>
      <c r="J406" t="s">
        <v>995</v>
      </c>
      <c r="K406" t="s">
        <v>996</v>
      </c>
      <c r="L406">
        <v>1368</v>
      </c>
      <c r="N406">
        <v>1011</v>
      </c>
      <c r="O406" t="s">
        <v>745</v>
      </c>
      <c r="P406" t="s">
        <v>745</v>
      </c>
      <c r="Q406">
        <v>1</v>
      </c>
      <c r="W406">
        <v>0</v>
      </c>
      <c r="X406">
        <v>-1700234874</v>
      </c>
      <c r="Y406">
        <f t="shared" si="283"/>
        <v>2.6449999999999998E-2</v>
      </c>
      <c r="AA406">
        <v>0</v>
      </c>
      <c r="AB406">
        <v>1332.84</v>
      </c>
      <c r="AC406">
        <v>431.83</v>
      </c>
      <c r="AD406">
        <v>0</v>
      </c>
      <c r="AE406">
        <v>0</v>
      </c>
      <c r="AF406">
        <v>93.73</v>
      </c>
      <c r="AG406">
        <v>8.82</v>
      </c>
      <c r="AH406">
        <v>0</v>
      </c>
      <c r="AI406">
        <v>1</v>
      </c>
      <c r="AJ406">
        <v>14.22</v>
      </c>
      <c r="AK406">
        <v>48.96</v>
      </c>
      <c r="AL406">
        <v>1</v>
      </c>
      <c r="AM406">
        <v>4</v>
      </c>
      <c r="AN406">
        <v>0</v>
      </c>
      <c r="AO406">
        <v>1</v>
      </c>
      <c r="AP406">
        <v>1</v>
      </c>
      <c r="AQ406">
        <v>0</v>
      </c>
      <c r="AR406">
        <v>0</v>
      </c>
      <c r="AS406" t="s">
        <v>3</v>
      </c>
      <c r="AT406">
        <v>0.02</v>
      </c>
      <c r="AU406" t="s">
        <v>93</v>
      </c>
      <c r="AV406">
        <v>0</v>
      </c>
      <c r="AW406">
        <v>2</v>
      </c>
      <c r="AX406">
        <v>60103325</v>
      </c>
      <c r="AY406">
        <v>1</v>
      </c>
      <c r="AZ406">
        <v>0</v>
      </c>
      <c r="BA406">
        <v>406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X406">
        <f>ROUND(Y406*Source!I99,9)</f>
        <v>7.6234983500000002</v>
      </c>
      <c r="CY406">
        <f>AB406</f>
        <v>1332.84</v>
      </c>
      <c r="CZ406">
        <f>AF406</f>
        <v>93.73</v>
      </c>
      <c r="DA406">
        <f>AJ406</f>
        <v>14.22</v>
      </c>
      <c r="DB406">
        <f>ROUND(((ROUND(AT406*CZ406,2)*1.15)*1.15),2)</f>
        <v>2.4700000000000002</v>
      </c>
      <c r="DC406">
        <f>ROUND((((ROUND(AT406*AG406,2)*1.15)*1.15)*1.1),2)</f>
        <v>0.26</v>
      </c>
      <c r="DD406" t="s">
        <v>3</v>
      </c>
      <c r="DE406" t="s">
        <v>739</v>
      </c>
      <c r="DF406">
        <f>ROUND(ROUND(AE406,2)*CX406,2)</f>
        <v>0</v>
      </c>
      <c r="DG406">
        <f>ROUND(ROUND(AF406*AJ406,2)*CX406,2)</f>
        <v>10160.9</v>
      </c>
      <c r="DH406">
        <f>ROUND((ROUND(AG406*AK406,2)*1.1)*CX406,2)</f>
        <v>3621.26</v>
      </c>
      <c r="DI406">
        <f>ROUND(ROUND(AH406,2)*CX406,2)</f>
        <v>0</v>
      </c>
      <c r="DJ406">
        <f>DG406</f>
        <v>10160.9</v>
      </c>
      <c r="DK406">
        <v>0</v>
      </c>
      <c r="DL406" t="s">
        <v>3</v>
      </c>
      <c r="DM406">
        <v>0</v>
      </c>
      <c r="DN406" t="s">
        <v>3</v>
      </c>
      <c r="DO406">
        <v>0</v>
      </c>
    </row>
    <row r="407" spans="1:119" x14ac:dyDescent="0.2">
      <c r="A407">
        <f>ROW(Source!A99)</f>
        <v>99</v>
      </c>
      <c r="B407">
        <v>60075934</v>
      </c>
      <c r="C407">
        <v>60103307</v>
      </c>
      <c r="D407">
        <v>48245551</v>
      </c>
      <c r="E407">
        <v>1</v>
      </c>
      <c r="F407">
        <v>1</v>
      </c>
      <c r="G407">
        <v>1</v>
      </c>
      <c r="H407">
        <v>2</v>
      </c>
      <c r="I407" t="s">
        <v>752</v>
      </c>
      <c r="J407" t="s">
        <v>753</v>
      </c>
      <c r="K407" t="s">
        <v>754</v>
      </c>
      <c r="L407">
        <v>1368</v>
      </c>
      <c r="N407">
        <v>1011</v>
      </c>
      <c r="O407" t="s">
        <v>745</v>
      </c>
      <c r="P407" t="s">
        <v>745</v>
      </c>
      <c r="Q407">
        <v>1</v>
      </c>
      <c r="W407">
        <v>0</v>
      </c>
      <c r="X407">
        <v>1171957361</v>
      </c>
      <c r="Y407">
        <f t="shared" si="283"/>
        <v>0.15869999999999998</v>
      </c>
      <c r="AA407">
        <v>0</v>
      </c>
      <c r="AB407">
        <v>1234.1500000000001</v>
      </c>
      <c r="AC407">
        <v>495.96</v>
      </c>
      <c r="AD407">
        <v>0</v>
      </c>
      <c r="AE407">
        <v>0</v>
      </c>
      <c r="AF407">
        <v>86.79</v>
      </c>
      <c r="AG407">
        <v>10.130000000000001</v>
      </c>
      <c r="AH407">
        <v>0</v>
      </c>
      <c r="AI407">
        <v>1</v>
      </c>
      <c r="AJ407">
        <v>14.22</v>
      </c>
      <c r="AK407">
        <v>48.96</v>
      </c>
      <c r="AL407">
        <v>1</v>
      </c>
      <c r="AM407">
        <v>4</v>
      </c>
      <c r="AN407">
        <v>0</v>
      </c>
      <c r="AO407">
        <v>1</v>
      </c>
      <c r="AP407">
        <v>1</v>
      </c>
      <c r="AQ407">
        <v>0</v>
      </c>
      <c r="AR407">
        <v>0</v>
      </c>
      <c r="AS407" t="s">
        <v>3</v>
      </c>
      <c r="AT407">
        <v>0.12</v>
      </c>
      <c r="AU407" t="s">
        <v>93</v>
      </c>
      <c r="AV407">
        <v>0</v>
      </c>
      <c r="AW407">
        <v>2</v>
      </c>
      <c r="AX407">
        <v>60103326</v>
      </c>
      <c r="AY407">
        <v>1</v>
      </c>
      <c r="AZ407">
        <v>0</v>
      </c>
      <c r="BA407">
        <v>407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X407">
        <f>ROUND(Y407*Source!I99,9)</f>
        <v>45.740990099999998</v>
      </c>
      <c r="CY407">
        <f>AB407</f>
        <v>1234.1500000000001</v>
      </c>
      <c r="CZ407">
        <f>AF407</f>
        <v>86.79</v>
      </c>
      <c r="DA407">
        <f>AJ407</f>
        <v>14.22</v>
      </c>
      <c r="DB407">
        <f>ROUND(((ROUND(AT407*CZ407,2)*1.15)*1.15),2)</f>
        <v>13.77</v>
      </c>
      <c r="DC407">
        <f>ROUND((((ROUND(AT407*AG407,2)*1.15)*1.15)*1.1),2)</f>
        <v>1.77</v>
      </c>
      <c r="DD407" t="s">
        <v>3</v>
      </c>
      <c r="DE407" t="s">
        <v>739</v>
      </c>
      <c r="DF407">
        <f>ROUND(ROUND(AE407,2)*CX407,2)</f>
        <v>0</v>
      </c>
      <c r="DG407">
        <f>ROUND(ROUND(AF407*AJ407,2)*CX407,2)</f>
        <v>56451.24</v>
      </c>
      <c r="DH407">
        <f>ROUND((ROUND(AG407*AK407,2)*1.1)*CX407,2)</f>
        <v>24954.27</v>
      </c>
      <c r="DI407">
        <f>ROUND(ROUND(AH407,2)*CX407,2)</f>
        <v>0</v>
      </c>
      <c r="DJ407">
        <f>DG407</f>
        <v>56451.24</v>
      </c>
      <c r="DK407">
        <v>0</v>
      </c>
      <c r="DL407" t="s">
        <v>3</v>
      </c>
      <c r="DM407">
        <v>0</v>
      </c>
      <c r="DN407" t="s">
        <v>3</v>
      </c>
      <c r="DO407">
        <v>0</v>
      </c>
    </row>
    <row r="408" spans="1:119" x14ac:dyDescent="0.2">
      <c r="A408">
        <f>ROW(Source!A99)</f>
        <v>99</v>
      </c>
      <c r="B408">
        <v>60075934</v>
      </c>
      <c r="C408">
        <v>60103307</v>
      </c>
      <c r="D408">
        <v>48245799</v>
      </c>
      <c r="E408">
        <v>1</v>
      </c>
      <c r="F408">
        <v>1</v>
      </c>
      <c r="G408">
        <v>1</v>
      </c>
      <c r="H408">
        <v>2</v>
      </c>
      <c r="I408" t="s">
        <v>997</v>
      </c>
      <c r="J408" t="s">
        <v>998</v>
      </c>
      <c r="K408" t="s">
        <v>999</v>
      </c>
      <c r="L408">
        <v>1368</v>
      </c>
      <c r="N408">
        <v>1011</v>
      </c>
      <c r="O408" t="s">
        <v>745</v>
      </c>
      <c r="P408" t="s">
        <v>745</v>
      </c>
      <c r="Q408">
        <v>1</v>
      </c>
      <c r="W408">
        <v>0</v>
      </c>
      <c r="X408">
        <v>-1956901277</v>
      </c>
      <c r="Y408">
        <f t="shared" si="283"/>
        <v>0.42319999999999997</v>
      </c>
      <c r="AA408">
        <v>0</v>
      </c>
      <c r="AB408">
        <v>1295.44</v>
      </c>
      <c r="AC408">
        <v>431.83</v>
      </c>
      <c r="AD408">
        <v>0</v>
      </c>
      <c r="AE408">
        <v>0</v>
      </c>
      <c r="AF408">
        <v>91.1</v>
      </c>
      <c r="AG408">
        <v>8.82</v>
      </c>
      <c r="AH408">
        <v>0</v>
      </c>
      <c r="AI408">
        <v>1</v>
      </c>
      <c r="AJ408">
        <v>14.22</v>
      </c>
      <c r="AK408">
        <v>48.96</v>
      </c>
      <c r="AL408">
        <v>1</v>
      </c>
      <c r="AM408">
        <v>4</v>
      </c>
      <c r="AN408">
        <v>0</v>
      </c>
      <c r="AO408">
        <v>1</v>
      </c>
      <c r="AP408">
        <v>1</v>
      </c>
      <c r="AQ408">
        <v>0</v>
      </c>
      <c r="AR408">
        <v>0</v>
      </c>
      <c r="AS408" t="s">
        <v>3</v>
      </c>
      <c r="AT408">
        <v>0.32</v>
      </c>
      <c r="AU408" t="s">
        <v>93</v>
      </c>
      <c r="AV408">
        <v>0</v>
      </c>
      <c r="AW408">
        <v>2</v>
      </c>
      <c r="AX408">
        <v>60103327</v>
      </c>
      <c r="AY408">
        <v>1</v>
      </c>
      <c r="AZ408">
        <v>0</v>
      </c>
      <c r="BA408">
        <v>408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X408">
        <f>ROUND(Y408*Source!I99,9)</f>
        <v>121.9759736</v>
      </c>
      <c r="CY408">
        <f>AB408</f>
        <v>1295.44</v>
      </c>
      <c r="CZ408">
        <f>AF408</f>
        <v>91.1</v>
      </c>
      <c r="DA408">
        <f>AJ408</f>
        <v>14.22</v>
      </c>
      <c r="DB408">
        <f>ROUND(((ROUND(AT408*CZ408,2)*1.15)*1.15),2)</f>
        <v>38.549999999999997</v>
      </c>
      <c r="DC408">
        <f>ROUND((((ROUND(AT408*AG408,2)*1.15)*1.15)*1.1),2)</f>
        <v>4.0999999999999996</v>
      </c>
      <c r="DD408" t="s">
        <v>3</v>
      </c>
      <c r="DE408" t="s">
        <v>739</v>
      </c>
      <c r="DF408">
        <f>ROUND(ROUND(AE408,2)*CX408,2)</f>
        <v>0</v>
      </c>
      <c r="DG408">
        <f>ROUND(ROUND(AF408*AJ408,2)*CX408,2)</f>
        <v>158012.56</v>
      </c>
      <c r="DH408">
        <f>ROUND((ROUND(AG408*AK408,2)*1.1)*CX408,2)</f>
        <v>57940.17</v>
      </c>
      <c r="DI408">
        <f>ROUND(ROUND(AH408,2)*CX408,2)</f>
        <v>0</v>
      </c>
      <c r="DJ408">
        <f>DG408</f>
        <v>158012.56</v>
      </c>
      <c r="DK408">
        <v>0</v>
      </c>
      <c r="DL408" t="s">
        <v>3</v>
      </c>
      <c r="DM408">
        <v>0</v>
      </c>
      <c r="DN408" t="s">
        <v>3</v>
      </c>
      <c r="DO408">
        <v>0</v>
      </c>
    </row>
    <row r="409" spans="1:119" x14ac:dyDescent="0.2">
      <c r="A409">
        <f>ROW(Source!A99)</f>
        <v>99</v>
      </c>
      <c r="B409">
        <v>60075934</v>
      </c>
      <c r="C409">
        <v>60103307</v>
      </c>
      <c r="D409">
        <v>48166136</v>
      </c>
      <c r="E409">
        <v>21</v>
      </c>
      <c r="F409">
        <v>1</v>
      </c>
      <c r="G409">
        <v>1</v>
      </c>
      <c r="H409">
        <v>3</v>
      </c>
      <c r="I409" t="s">
        <v>1000</v>
      </c>
      <c r="J409" t="s">
        <v>3</v>
      </c>
      <c r="K409" t="s">
        <v>1001</v>
      </c>
      <c r="L409">
        <v>1346</v>
      </c>
      <c r="N409">
        <v>1009</v>
      </c>
      <c r="O409" t="s">
        <v>225</v>
      </c>
      <c r="P409" t="s">
        <v>225</v>
      </c>
      <c r="Q409">
        <v>1</v>
      </c>
      <c r="W409">
        <v>0</v>
      </c>
      <c r="X409">
        <v>2090958819</v>
      </c>
      <c r="Y409">
        <f>AT409</f>
        <v>38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9.56</v>
      </c>
      <c r="AJ409">
        <v>1</v>
      </c>
      <c r="AK409">
        <v>1</v>
      </c>
      <c r="AL409">
        <v>1</v>
      </c>
      <c r="AM409">
        <v>4</v>
      </c>
      <c r="AN409">
        <v>0</v>
      </c>
      <c r="AO409">
        <v>0</v>
      </c>
      <c r="AP409">
        <v>1</v>
      </c>
      <c r="AQ409">
        <v>0</v>
      </c>
      <c r="AR409">
        <v>0</v>
      </c>
      <c r="AS409" t="s">
        <v>3</v>
      </c>
      <c r="AT409">
        <v>38</v>
      </c>
      <c r="AU409" t="s">
        <v>3</v>
      </c>
      <c r="AV409">
        <v>0</v>
      </c>
      <c r="AW409">
        <v>2</v>
      </c>
      <c r="AX409">
        <v>60103328</v>
      </c>
      <c r="AY409">
        <v>1</v>
      </c>
      <c r="AZ409">
        <v>0</v>
      </c>
      <c r="BA409">
        <v>409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X409">
        <f>ROUND(Y409*Source!I99,9)</f>
        <v>10952.474</v>
      </c>
      <c r="CY409">
        <f>AA409</f>
        <v>0</v>
      </c>
      <c r="CZ409">
        <f>AE409</f>
        <v>0</v>
      </c>
      <c r="DA409">
        <f>AI409</f>
        <v>9.56</v>
      </c>
      <c r="DB409">
        <f>ROUND(ROUND(AT409*CZ409,2),2)</f>
        <v>0</v>
      </c>
      <c r="DC409">
        <f>ROUND(ROUND(AT409*AG409,2),2)</f>
        <v>0</v>
      </c>
      <c r="DD409" t="s">
        <v>3</v>
      </c>
      <c r="DE409" t="s">
        <v>3</v>
      </c>
      <c r="DF409">
        <f>ROUND(ROUND(AE409*AI409,2)*CX409,2)</f>
        <v>0</v>
      </c>
      <c r="DG409">
        <f>ROUND(ROUND(AF409,2)*CX409,2)</f>
        <v>0</v>
      </c>
      <c r="DH409">
        <f>ROUND(ROUND(AG409,2)*CX409,2)</f>
        <v>0</v>
      </c>
      <c r="DI409">
        <f>ROUND(ROUND(AH409,2)*CX409,2)</f>
        <v>0</v>
      </c>
      <c r="DJ409">
        <f>DF409</f>
        <v>0</v>
      </c>
      <c r="DK409">
        <v>0</v>
      </c>
      <c r="DL409" t="s">
        <v>3</v>
      </c>
      <c r="DM409">
        <v>0</v>
      </c>
      <c r="DN409" t="s">
        <v>3</v>
      </c>
      <c r="DO409">
        <v>0</v>
      </c>
    </row>
    <row r="410" spans="1:119" x14ac:dyDescent="0.2">
      <c r="A410">
        <f>ROW(Source!A101)</f>
        <v>101</v>
      </c>
      <c r="B410">
        <v>60075934</v>
      </c>
      <c r="C410">
        <v>60104573</v>
      </c>
      <c r="D410">
        <v>48164212</v>
      </c>
      <c r="E410">
        <v>1</v>
      </c>
      <c r="F410">
        <v>1</v>
      </c>
      <c r="G410">
        <v>1</v>
      </c>
      <c r="H410">
        <v>1</v>
      </c>
      <c r="I410" t="s">
        <v>871</v>
      </c>
      <c r="J410" t="s">
        <v>3</v>
      </c>
      <c r="K410" t="s">
        <v>872</v>
      </c>
      <c r="L410">
        <v>1191</v>
      </c>
      <c r="N410">
        <v>1013</v>
      </c>
      <c r="O410" t="s">
        <v>738</v>
      </c>
      <c r="P410" t="s">
        <v>738</v>
      </c>
      <c r="Q410">
        <v>1</v>
      </c>
      <c r="W410">
        <v>0</v>
      </c>
      <c r="X410">
        <v>1777410698</v>
      </c>
      <c r="Y410">
        <f t="shared" ref="Y410:Y415" si="284">((AT410*1.15)*1.15)</f>
        <v>0.13224999999999998</v>
      </c>
      <c r="AA410">
        <v>0</v>
      </c>
      <c r="AB410">
        <v>0</v>
      </c>
      <c r="AC410">
        <v>0</v>
      </c>
      <c r="AD410">
        <v>372.59</v>
      </c>
      <c r="AE410">
        <v>0</v>
      </c>
      <c r="AF410">
        <v>0</v>
      </c>
      <c r="AG410">
        <v>0</v>
      </c>
      <c r="AH410">
        <v>7.61</v>
      </c>
      <c r="AI410">
        <v>1</v>
      </c>
      <c r="AJ410">
        <v>1</v>
      </c>
      <c r="AK410">
        <v>1</v>
      </c>
      <c r="AL410">
        <v>48.96</v>
      </c>
      <c r="AM410">
        <v>4</v>
      </c>
      <c r="AN410">
        <v>0</v>
      </c>
      <c r="AO410">
        <v>1</v>
      </c>
      <c r="AP410">
        <v>1</v>
      </c>
      <c r="AQ410">
        <v>0</v>
      </c>
      <c r="AR410">
        <v>0</v>
      </c>
      <c r="AS410" t="s">
        <v>3</v>
      </c>
      <c r="AT410">
        <v>0.1</v>
      </c>
      <c r="AU410" t="s">
        <v>93</v>
      </c>
      <c r="AV410">
        <v>1</v>
      </c>
      <c r="AW410">
        <v>2</v>
      </c>
      <c r="AX410">
        <v>60104583</v>
      </c>
      <c r="AY410">
        <v>1</v>
      </c>
      <c r="AZ410">
        <v>0</v>
      </c>
      <c r="BA410">
        <v>410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X410">
        <f>ROUND(Y410*Source!I101,9)</f>
        <v>38.117491749999999</v>
      </c>
      <c r="CY410">
        <f>AD410</f>
        <v>372.59</v>
      </c>
      <c r="CZ410">
        <f>AH410</f>
        <v>7.61</v>
      </c>
      <c r="DA410">
        <f>AL410</f>
        <v>48.96</v>
      </c>
      <c r="DB410">
        <f>ROUND((((ROUND(AT410*CZ410,2)*1.15)*1.15)*1.1),2)</f>
        <v>1.1100000000000001</v>
      </c>
      <c r="DC410">
        <f>ROUND(((ROUND(AT410*AG410,2)*1.15)*1.15),2)</f>
        <v>0</v>
      </c>
      <c r="DD410" t="s">
        <v>739</v>
      </c>
      <c r="DE410" t="s">
        <v>3</v>
      </c>
      <c r="DF410">
        <f>ROUND((ROUND(AE410,2)*1.1)*CX410,2)</f>
        <v>0</v>
      </c>
      <c r="DG410">
        <f>ROUND((ROUND(AF410,2)*1.1)*CX410,2)</f>
        <v>0</v>
      </c>
      <c r="DH410">
        <f>ROUND(ROUND(AG410,2)*CX410,2)</f>
        <v>0</v>
      </c>
      <c r="DI410">
        <f>ROUND((ROUND(AH410*AL410,2)*1.1)*CX410,2)</f>
        <v>15622.42</v>
      </c>
      <c r="DJ410">
        <f>DI410</f>
        <v>15622.42</v>
      </c>
      <c r="DK410">
        <v>0</v>
      </c>
      <c r="DL410" t="s">
        <v>3</v>
      </c>
      <c r="DM410">
        <v>0</v>
      </c>
      <c r="DN410" t="s">
        <v>3</v>
      </c>
      <c r="DO410">
        <v>0</v>
      </c>
    </row>
    <row r="411" spans="1:119" x14ac:dyDescent="0.2">
      <c r="A411">
        <f>ROW(Source!A102)</f>
        <v>102</v>
      </c>
      <c r="B411">
        <v>60075934</v>
      </c>
      <c r="C411">
        <v>60104597</v>
      </c>
      <c r="D411">
        <v>48164232</v>
      </c>
      <c r="E411">
        <v>1</v>
      </c>
      <c r="F411">
        <v>1</v>
      </c>
      <c r="G411">
        <v>1</v>
      </c>
      <c r="H411">
        <v>1</v>
      </c>
      <c r="I411" t="s">
        <v>849</v>
      </c>
      <c r="J411" t="s">
        <v>3</v>
      </c>
      <c r="K411" t="s">
        <v>850</v>
      </c>
      <c r="L411">
        <v>1191</v>
      </c>
      <c r="N411">
        <v>1013</v>
      </c>
      <c r="O411" t="s">
        <v>738</v>
      </c>
      <c r="P411" t="s">
        <v>738</v>
      </c>
      <c r="Q411">
        <v>1</v>
      </c>
      <c r="W411">
        <v>0</v>
      </c>
      <c r="X411">
        <v>-1308667438</v>
      </c>
      <c r="Y411">
        <f t="shared" si="284"/>
        <v>5.8851249999999995</v>
      </c>
      <c r="AA411">
        <v>0</v>
      </c>
      <c r="AB411">
        <v>0</v>
      </c>
      <c r="AC411">
        <v>0</v>
      </c>
      <c r="AD411">
        <v>382.38</v>
      </c>
      <c r="AE411">
        <v>0</v>
      </c>
      <c r="AF411">
        <v>0</v>
      </c>
      <c r="AG411">
        <v>0</v>
      </c>
      <c r="AH411">
        <v>7.81</v>
      </c>
      <c r="AI411">
        <v>1</v>
      </c>
      <c r="AJ411">
        <v>1</v>
      </c>
      <c r="AK411">
        <v>1</v>
      </c>
      <c r="AL411">
        <v>48.96</v>
      </c>
      <c r="AM411">
        <v>4</v>
      </c>
      <c r="AN411">
        <v>0</v>
      </c>
      <c r="AO411">
        <v>1</v>
      </c>
      <c r="AP411">
        <v>1</v>
      </c>
      <c r="AQ411">
        <v>0</v>
      </c>
      <c r="AR411">
        <v>0</v>
      </c>
      <c r="AS411" t="s">
        <v>3</v>
      </c>
      <c r="AT411">
        <v>4.45</v>
      </c>
      <c r="AU411" t="s">
        <v>93</v>
      </c>
      <c r="AV411">
        <v>1</v>
      </c>
      <c r="AW411">
        <v>2</v>
      </c>
      <c r="AX411">
        <v>60104600</v>
      </c>
      <c r="AY411">
        <v>1</v>
      </c>
      <c r="AZ411">
        <v>0</v>
      </c>
      <c r="BA411">
        <v>411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X411">
        <f>ROUND(Y411*Source!I102,9)</f>
        <v>16.962283829</v>
      </c>
      <c r="CY411">
        <f>AD411</f>
        <v>382.38</v>
      </c>
      <c r="CZ411">
        <f>AH411</f>
        <v>7.81</v>
      </c>
      <c r="DA411">
        <f>AL411</f>
        <v>48.96</v>
      </c>
      <c r="DB411">
        <f>ROUND((((ROUND(AT411*CZ411,2)*1.15)*1.15)*1.1),2)</f>
        <v>50.55</v>
      </c>
      <c r="DC411">
        <f>ROUND(((ROUND(AT411*AG411,2)*1.15)*1.15),2)</f>
        <v>0</v>
      </c>
      <c r="DD411" t="s">
        <v>739</v>
      </c>
      <c r="DE411" t="s">
        <v>3</v>
      </c>
      <c r="DF411">
        <f>ROUND((ROUND(AE411,2)*1.1)*CX411,2)</f>
        <v>0</v>
      </c>
      <c r="DG411">
        <f>ROUND((ROUND(AF411,2)*1.1)*CX411,2)</f>
        <v>0</v>
      </c>
      <c r="DH411">
        <f>ROUND(ROUND(AG411,2)*CX411,2)</f>
        <v>0</v>
      </c>
      <c r="DI411">
        <f>ROUND((ROUND(AH411*AL411,2)*1.1)*CX411,2)</f>
        <v>7134.64</v>
      </c>
      <c r="DJ411">
        <f>DI411</f>
        <v>7134.64</v>
      </c>
      <c r="DK411">
        <v>0</v>
      </c>
      <c r="DL411" t="s">
        <v>3</v>
      </c>
      <c r="DM411">
        <v>0</v>
      </c>
      <c r="DN411" t="s">
        <v>3</v>
      </c>
      <c r="DO411">
        <v>0</v>
      </c>
    </row>
    <row r="412" spans="1:119" x14ac:dyDescent="0.2">
      <c r="A412">
        <f>ROW(Source!A102)</f>
        <v>102</v>
      </c>
      <c r="B412">
        <v>60075934</v>
      </c>
      <c r="C412">
        <v>60104597</v>
      </c>
      <c r="D412">
        <v>48164207</v>
      </c>
      <c r="E412">
        <v>1</v>
      </c>
      <c r="F412">
        <v>1</v>
      </c>
      <c r="G412">
        <v>1</v>
      </c>
      <c r="H412">
        <v>1</v>
      </c>
      <c r="I412" t="s">
        <v>740</v>
      </c>
      <c r="J412" t="s">
        <v>3</v>
      </c>
      <c r="K412" t="s">
        <v>741</v>
      </c>
      <c r="L412">
        <v>1191</v>
      </c>
      <c r="N412">
        <v>1013</v>
      </c>
      <c r="O412" t="s">
        <v>738</v>
      </c>
      <c r="P412" t="s">
        <v>738</v>
      </c>
      <c r="Q412">
        <v>1</v>
      </c>
      <c r="W412">
        <v>0</v>
      </c>
      <c r="X412">
        <v>-383101862</v>
      </c>
      <c r="Y412">
        <f t="shared" si="284"/>
        <v>3.9674999999999995E-2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1</v>
      </c>
      <c r="AJ412">
        <v>1</v>
      </c>
      <c r="AK412">
        <v>48.96</v>
      </c>
      <c r="AL412">
        <v>1</v>
      </c>
      <c r="AM412">
        <v>4</v>
      </c>
      <c r="AN412">
        <v>0</v>
      </c>
      <c r="AO412">
        <v>1</v>
      </c>
      <c r="AP412">
        <v>1</v>
      </c>
      <c r="AQ412">
        <v>0</v>
      </c>
      <c r="AR412">
        <v>0</v>
      </c>
      <c r="AS412" t="s">
        <v>3</v>
      </c>
      <c r="AT412">
        <v>0.03</v>
      </c>
      <c r="AU412" t="s">
        <v>93</v>
      </c>
      <c r="AV412">
        <v>2</v>
      </c>
      <c r="AW412">
        <v>2</v>
      </c>
      <c r="AX412">
        <v>60104601</v>
      </c>
      <c r="AY412">
        <v>1</v>
      </c>
      <c r="AZ412">
        <v>0</v>
      </c>
      <c r="BA412">
        <v>412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X412">
        <f>ROUND(Y412*Source!I102,9)</f>
        <v>0.114352475</v>
      </c>
      <c r="CY412">
        <f>AD412</f>
        <v>0</v>
      </c>
      <c r="CZ412">
        <f>AH412</f>
        <v>0</v>
      </c>
      <c r="DA412">
        <f>AL412</f>
        <v>1</v>
      </c>
      <c r="DB412">
        <f>ROUND((((ROUND(AT412*CZ412,2)*1.15)*1.15)*1.1),2)</f>
        <v>0</v>
      </c>
      <c r="DC412">
        <f>ROUND(((ROUND(AT412*AG412,2)*1.15)*1.15),2)</f>
        <v>0</v>
      </c>
      <c r="DD412" t="s">
        <v>739</v>
      </c>
      <c r="DE412" t="s">
        <v>3</v>
      </c>
      <c r="DF412">
        <f>ROUND((ROUND(AE412,2)*1.1)*CX412,2)</f>
        <v>0</v>
      </c>
      <c r="DG412">
        <f>ROUND((ROUND(AF412,2)*1.1)*CX412,2)</f>
        <v>0</v>
      </c>
      <c r="DH412">
        <f>ROUND(ROUND(AG412*AK412,2)*CX412,2)</f>
        <v>0</v>
      </c>
      <c r="DI412">
        <f>ROUND((ROUND(AH412,2)*1.1)*CX412,2)</f>
        <v>0</v>
      </c>
      <c r="DJ412">
        <f>DI412</f>
        <v>0</v>
      </c>
      <c r="DK412">
        <v>0</v>
      </c>
      <c r="DL412" t="s">
        <v>3</v>
      </c>
      <c r="DM412">
        <v>0</v>
      </c>
      <c r="DN412" t="s">
        <v>3</v>
      </c>
      <c r="DO412">
        <v>0</v>
      </c>
    </row>
    <row r="413" spans="1:119" x14ac:dyDescent="0.2">
      <c r="A413">
        <f>ROW(Source!A102)</f>
        <v>102</v>
      </c>
      <c r="B413">
        <v>60075934</v>
      </c>
      <c r="C413">
        <v>60104597</v>
      </c>
      <c r="D413">
        <v>48244697</v>
      </c>
      <c r="E413">
        <v>1</v>
      </c>
      <c r="F413">
        <v>1</v>
      </c>
      <c r="G413">
        <v>1</v>
      </c>
      <c r="H413">
        <v>2</v>
      </c>
      <c r="I413" t="s">
        <v>991</v>
      </c>
      <c r="J413" t="s">
        <v>992</v>
      </c>
      <c r="K413" t="s">
        <v>993</v>
      </c>
      <c r="L413">
        <v>1368</v>
      </c>
      <c r="N413">
        <v>1011</v>
      </c>
      <c r="O413" t="s">
        <v>745</v>
      </c>
      <c r="P413" t="s">
        <v>745</v>
      </c>
      <c r="Q413">
        <v>1</v>
      </c>
      <c r="W413">
        <v>0</v>
      </c>
      <c r="X413">
        <v>-767668894</v>
      </c>
      <c r="Y413">
        <f t="shared" si="284"/>
        <v>1.3224999999999999E-2</v>
      </c>
      <c r="AA413">
        <v>0</v>
      </c>
      <c r="AB413">
        <v>24.6</v>
      </c>
      <c r="AC413">
        <v>0</v>
      </c>
      <c r="AD413">
        <v>0</v>
      </c>
      <c r="AE413">
        <v>0</v>
      </c>
      <c r="AF413">
        <v>1.73</v>
      </c>
      <c r="AG413">
        <v>0</v>
      </c>
      <c r="AH413">
        <v>0</v>
      </c>
      <c r="AI413">
        <v>1</v>
      </c>
      <c r="AJ413">
        <v>14.22</v>
      </c>
      <c r="AK413">
        <v>48.96</v>
      </c>
      <c r="AL413">
        <v>1</v>
      </c>
      <c r="AM413">
        <v>4</v>
      </c>
      <c r="AN413">
        <v>0</v>
      </c>
      <c r="AO413">
        <v>1</v>
      </c>
      <c r="AP413">
        <v>1</v>
      </c>
      <c r="AQ413">
        <v>0</v>
      </c>
      <c r="AR413">
        <v>0</v>
      </c>
      <c r="AS413" t="s">
        <v>3</v>
      </c>
      <c r="AT413">
        <v>0.01</v>
      </c>
      <c r="AU413" t="s">
        <v>93</v>
      </c>
      <c r="AV413">
        <v>0</v>
      </c>
      <c r="AW413">
        <v>2</v>
      </c>
      <c r="AX413">
        <v>60104602</v>
      </c>
      <c r="AY413">
        <v>1</v>
      </c>
      <c r="AZ413">
        <v>0</v>
      </c>
      <c r="BA413">
        <v>413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X413">
        <f>ROUND(Y413*Source!I102,9)</f>
        <v>3.8117492000000003E-2</v>
      </c>
      <c r="CY413">
        <f>AB413</f>
        <v>24.6</v>
      </c>
      <c r="CZ413">
        <f>AF413</f>
        <v>1.73</v>
      </c>
      <c r="DA413">
        <f>AJ413</f>
        <v>14.22</v>
      </c>
      <c r="DB413">
        <f>ROUND(((ROUND(AT413*CZ413,2)*1.15)*1.15),2)</f>
        <v>0.03</v>
      </c>
      <c r="DC413">
        <f>ROUND((((ROUND(AT413*AG413,2)*1.15)*1.15)*1.1),2)</f>
        <v>0</v>
      </c>
      <c r="DD413" t="s">
        <v>3</v>
      </c>
      <c r="DE413" t="s">
        <v>739</v>
      </c>
      <c r="DF413">
        <f>ROUND(ROUND(AE413,2)*CX413,2)</f>
        <v>0</v>
      </c>
      <c r="DG413">
        <f>ROUND(ROUND(AF413*AJ413,2)*CX413,2)</f>
        <v>0.94</v>
      </c>
      <c r="DH413">
        <f>ROUND((ROUND(AG413*AK413,2)*1.1)*CX413,2)</f>
        <v>0</v>
      </c>
      <c r="DI413">
        <f>ROUND(ROUND(AH413,2)*CX413,2)</f>
        <v>0</v>
      </c>
      <c r="DJ413">
        <f>DG413</f>
        <v>0.94</v>
      </c>
      <c r="DK413">
        <v>0</v>
      </c>
      <c r="DL413" t="s">
        <v>3</v>
      </c>
      <c r="DM413">
        <v>0</v>
      </c>
      <c r="DN413" t="s">
        <v>3</v>
      </c>
      <c r="DO413">
        <v>0</v>
      </c>
    </row>
    <row r="414" spans="1:119" x14ac:dyDescent="0.2">
      <c r="A414">
        <f>ROW(Source!A102)</f>
        <v>102</v>
      </c>
      <c r="B414">
        <v>60075934</v>
      </c>
      <c r="C414">
        <v>60104597</v>
      </c>
      <c r="D414">
        <v>48244716</v>
      </c>
      <c r="E414">
        <v>1</v>
      </c>
      <c r="F414">
        <v>1</v>
      </c>
      <c r="G414">
        <v>1</v>
      </c>
      <c r="H414">
        <v>2</v>
      </c>
      <c r="I414" t="s">
        <v>994</v>
      </c>
      <c r="J414" t="s">
        <v>995</v>
      </c>
      <c r="K414" t="s">
        <v>996</v>
      </c>
      <c r="L414">
        <v>1368</v>
      </c>
      <c r="N414">
        <v>1011</v>
      </c>
      <c r="O414" t="s">
        <v>745</v>
      </c>
      <c r="P414" t="s">
        <v>745</v>
      </c>
      <c r="Q414">
        <v>1</v>
      </c>
      <c r="W414">
        <v>0</v>
      </c>
      <c r="X414">
        <v>-1700234874</v>
      </c>
      <c r="Y414">
        <f t="shared" si="284"/>
        <v>1.3224999999999999E-2</v>
      </c>
      <c r="AA414">
        <v>0</v>
      </c>
      <c r="AB414">
        <v>1332.84</v>
      </c>
      <c r="AC414">
        <v>431.83</v>
      </c>
      <c r="AD414">
        <v>0</v>
      </c>
      <c r="AE414">
        <v>0</v>
      </c>
      <c r="AF414">
        <v>93.73</v>
      </c>
      <c r="AG414">
        <v>8.82</v>
      </c>
      <c r="AH414">
        <v>0</v>
      </c>
      <c r="AI414">
        <v>1</v>
      </c>
      <c r="AJ414">
        <v>14.22</v>
      </c>
      <c r="AK414">
        <v>48.96</v>
      </c>
      <c r="AL414">
        <v>1</v>
      </c>
      <c r="AM414">
        <v>4</v>
      </c>
      <c r="AN414">
        <v>0</v>
      </c>
      <c r="AO414">
        <v>1</v>
      </c>
      <c r="AP414">
        <v>1</v>
      </c>
      <c r="AQ414">
        <v>0</v>
      </c>
      <c r="AR414">
        <v>0</v>
      </c>
      <c r="AS414" t="s">
        <v>3</v>
      </c>
      <c r="AT414">
        <v>0.01</v>
      </c>
      <c r="AU414" t="s">
        <v>93</v>
      </c>
      <c r="AV414">
        <v>0</v>
      </c>
      <c r="AW414">
        <v>2</v>
      </c>
      <c r="AX414">
        <v>60104603</v>
      </c>
      <c r="AY414">
        <v>1</v>
      </c>
      <c r="AZ414">
        <v>0</v>
      </c>
      <c r="BA414">
        <v>414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X414">
        <f>ROUND(Y414*Source!I102,9)</f>
        <v>3.8117492000000003E-2</v>
      </c>
      <c r="CY414">
        <f>AB414</f>
        <v>1332.84</v>
      </c>
      <c r="CZ414">
        <f>AF414</f>
        <v>93.73</v>
      </c>
      <c r="DA414">
        <f>AJ414</f>
        <v>14.22</v>
      </c>
      <c r="DB414">
        <f>ROUND(((ROUND(AT414*CZ414,2)*1.15)*1.15),2)</f>
        <v>1.24</v>
      </c>
      <c r="DC414">
        <f>ROUND((((ROUND(AT414*AG414,2)*1.15)*1.15)*1.1),2)</f>
        <v>0.13</v>
      </c>
      <c r="DD414" t="s">
        <v>3</v>
      </c>
      <c r="DE414" t="s">
        <v>739</v>
      </c>
      <c r="DF414">
        <f>ROUND(ROUND(AE414,2)*CX414,2)</f>
        <v>0</v>
      </c>
      <c r="DG414">
        <f>ROUND(ROUND(AF414*AJ414,2)*CX414,2)</f>
        <v>50.8</v>
      </c>
      <c r="DH414">
        <f>ROUND((ROUND(AG414*AK414,2)*1.1)*CX414,2)</f>
        <v>18.11</v>
      </c>
      <c r="DI414">
        <f>ROUND(ROUND(AH414,2)*CX414,2)</f>
        <v>0</v>
      </c>
      <c r="DJ414">
        <f>DG414</f>
        <v>50.8</v>
      </c>
      <c r="DK414">
        <v>0</v>
      </c>
      <c r="DL414" t="s">
        <v>3</v>
      </c>
      <c r="DM414">
        <v>0</v>
      </c>
      <c r="DN414" t="s">
        <v>3</v>
      </c>
      <c r="DO414">
        <v>0</v>
      </c>
    </row>
    <row r="415" spans="1:119" x14ac:dyDescent="0.2">
      <c r="A415">
        <f>ROW(Source!A102)</f>
        <v>102</v>
      </c>
      <c r="B415">
        <v>60075934</v>
      </c>
      <c r="C415">
        <v>60104597</v>
      </c>
      <c r="D415">
        <v>48245551</v>
      </c>
      <c r="E415">
        <v>1</v>
      </c>
      <c r="F415">
        <v>1</v>
      </c>
      <c r="G415">
        <v>1</v>
      </c>
      <c r="H415">
        <v>2</v>
      </c>
      <c r="I415" t="s">
        <v>752</v>
      </c>
      <c r="J415" t="s">
        <v>753</v>
      </c>
      <c r="K415" t="s">
        <v>754</v>
      </c>
      <c r="L415">
        <v>1368</v>
      </c>
      <c r="N415">
        <v>1011</v>
      </c>
      <c r="O415" t="s">
        <v>745</v>
      </c>
      <c r="P415" t="s">
        <v>745</v>
      </c>
      <c r="Q415">
        <v>1</v>
      </c>
      <c r="W415">
        <v>0</v>
      </c>
      <c r="X415">
        <v>1171957361</v>
      </c>
      <c r="Y415">
        <f t="shared" si="284"/>
        <v>2.6449999999999998E-2</v>
      </c>
      <c r="AA415">
        <v>0</v>
      </c>
      <c r="AB415">
        <v>1234.1500000000001</v>
      </c>
      <c r="AC415">
        <v>495.96</v>
      </c>
      <c r="AD415">
        <v>0</v>
      </c>
      <c r="AE415">
        <v>0</v>
      </c>
      <c r="AF415">
        <v>86.79</v>
      </c>
      <c r="AG415">
        <v>10.130000000000001</v>
      </c>
      <c r="AH415">
        <v>0</v>
      </c>
      <c r="AI415">
        <v>1</v>
      </c>
      <c r="AJ415">
        <v>14.22</v>
      </c>
      <c r="AK415">
        <v>48.96</v>
      </c>
      <c r="AL415">
        <v>1</v>
      </c>
      <c r="AM415">
        <v>4</v>
      </c>
      <c r="AN415">
        <v>0</v>
      </c>
      <c r="AO415">
        <v>1</v>
      </c>
      <c r="AP415">
        <v>1</v>
      </c>
      <c r="AQ415">
        <v>0</v>
      </c>
      <c r="AR415">
        <v>0</v>
      </c>
      <c r="AS415" t="s">
        <v>3</v>
      </c>
      <c r="AT415">
        <v>0.02</v>
      </c>
      <c r="AU415" t="s">
        <v>93</v>
      </c>
      <c r="AV415">
        <v>0</v>
      </c>
      <c r="AW415">
        <v>2</v>
      </c>
      <c r="AX415">
        <v>60104604</v>
      </c>
      <c r="AY415">
        <v>1</v>
      </c>
      <c r="AZ415">
        <v>0</v>
      </c>
      <c r="BA415">
        <v>415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X415">
        <f>ROUND(Y415*Source!I102,9)</f>
        <v>7.6234984000000006E-2</v>
      </c>
      <c r="CY415">
        <f>AB415</f>
        <v>1234.1500000000001</v>
      </c>
      <c r="CZ415">
        <f>AF415</f>
        <v>86.79</v>
      </c>
      <c r="DA415">
        <f>AJ415</f>
        <v>14.22</v>
      </c>
      <c r="DB415">
        <f>ROUND(((ROUND(AT415*CZ415,2)*1.15)*1.15),2)</f>
        <v>2.2999999999999998</v>
      </c>
      <c r="DC415">
        <f>ROUND((((ROUND(AT415*AG415,2)*1.15)*1.15)*1.1),2)</f>
        <v>0.28999999999999998</v>
      </c>
      <c r="DD415" t="s">
        <v>3</v>
      </c>
      <c r="DE415" t="s">
        <v>739</v>
      </c>
      <c r="DF415">
        <f>ROUND(ROUND(AE415,2)*CX415,2)</f>
        <v>0</v>
      </c>
      <c r="DG415">
        <f>ROUND(ROUND(AF415*AJ415,2)*CX415,2)</f>
        <v>94.09</v>
      </c>
      <c r="DH415">
        <f>ROUND((ROUND(AG415*AK415,2)*1.1)*CX415,2)</f>
        <v>41.59</v>
      </c>
      <c r="DI415">
        <f>ROUND(ROUND(AH415,2)*CX415,2)</f>
        <v>0</v>
      </c>
      <c r="DJ415">
        <f>DG415</f>
        <v>94.09</v>
      </c>
      <c r="DK415">
        <v>0</v>
      </c>
      <c r="DL415" t="s">
        <v>3</v>
      </c>
      <c r="DM415">
        <v>0</v>
      </c>
      <c r="DN415" t="s">
        <v>3</v>
      </c>
      <c r="DO415">
        <v>0</v>
      </c>
    </row>
    <row r="416" spans="1:119" x14ac:dyDescent="0.2">
      <c r="A416">
        <f>ROW(Source!A102)</f>
        <v>102</v>
      </c>
      <c r="B416">
        <v>60075934</v>
      </c>
      <c r="C416">
        <v>60104597</v>
      </c>
      <c r="D416">
        <v>48173723</v>
      </c>
      <c r="E416">
        <v>1</v>
      </c>
      <c r="F416">
        <v>1</v>
      </c>
      <c r="G416">
        <v>1</v>
      </c>
      <c r="H416">
        <v>3</v>
      </c>
      <c r="I416" t="s">
        <v>1002</v>
      </c>
      <c r="J416" t="s">
        <v>1003</v>
      </c>
      <c r="K416" t="s">
        <v>1004</v>
      </c>
      <c r="L416">
        <v>1346</v>
      </c>
      <c r="N416">
        <v>1009</v>
      </c>
      <c r="O416" t="s">
        <v>225</v>
      </c>
      <c r="P416" t="s">
        <v>225</v>
      </c>
      <c r="Q416">
        <v>1</v>
      </c>
      <c r="W416">
        <v>0</v>
      </c>
      <c r="X416">
        <v>1160770243</v>
      </c>
      <c r="Y416">
        <f>AT416</f>
        <v>5</v>
      </c>
      <c r="AA416">
        <v>16.63</v>
      </c>
      <c r="AB416">
        <v>0</v>
      </c>
      <c r="AC416">
        <v>0</v>
      </c>
      <c r="AD416">
        <v>0</v>
      </c>
      <c r="AE416">
        <v>1.74</v>
      </c>
      <c r="AF416">
        <v>0</v>
      </c>
      <c r="AG416">
        <v>0</v>
      </c>
      <c r="AH416">
        <v>0</v>
      </c>
      <c r="AI416">
        <v>9.56</v>
      </c>
      <c r="AJ416">
        <v>1</v>
      </c>
      <c r="AK416">
        <v>1</v>
      </c>
      <c r="AL416">
        <v>1</v>
      </c>
      <c r="AM416">
        <v>4</v>
      </c>
      <c r="AN416">
        <v>0</v>
      </c>
      <c r="AO416">
        <v>1</v>
      </c>
      <c r="AP416">
        <v>1</v>
      </c>
      <c r="AQ416">
        <v>0</v>
      </c>
      <c r="AR416">
        <v>0</v>
      </c>
      <c r="AS416" t="s">
        <v>3</v>
      </c>
      <c r="AT416">
        <v>5</v>
      </c>
      <c r="AU416" t="s">
        <v>3</v>
      </c>
      <c r="AV416">
        <v>0</v>
      </c>
      <c r="AW416">
        <v>2</v>
      </c>
      <c r="AX416">
        <v>60104605</v>
      </c>
      <c r="AY416">
        <v>1</v>
      </c>
      <c r="AZ416">
        <v>0</v>
      </c>
      <c r="BA416">
        <v>416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X416">
        <f>ROUND(Y416*Source!I102,9)</f>
        <v>14.411149999999999</v>
      </c>
      <c r="CY416">
        <f>AA416</f>
        <v>16.63</v>
      </c>
      <c r="CZ416">
        <f>AE416</f>
        <v>1.74</v>
      </c>
      <c r="DA416">
        <f>AI416</f>
        <v>9.56</v>
      </c>
      <c r="DB416">
        <f>ROUND(ROUND(AT416*CZ416,2),2)</f>
        <v>8.6999999999999993</v>
      </c>
      <c r="DC416">
        <f>ROUND(ROUND(AT416*AG416,2),2)</f>
        <v>0</v>
      </c>
      <c r="DD416" t="s">
        <v>3</v>
      </c>
      <c r="DE416" t="s">
        <v>3</v>
      </c>
      <c r="DF416">
        <f>ROUND(ROUND(AE416*AI416,2)*CX416,2)</f>
        <v>239.66</v>
      </c>
      <c r="DG416">
        <f>ROUND(ROUND(AF416,2)*CX416,2)</f>
        <v>0</v>
      </c>
      <c r="DH416">
        <f>ROUND(ROUND(AG416,2)*CX416,2)</f>
        <v>0</v>
      </c>
      <c r="DI416">
        <f>ROUND(ROUND(AH416,2)*CX416,2)</f>
        <v>0</v>
      </c>
      <c r="DJ416">
        <f>DF416</f>
        <v>239.66</v>
      </c>
      <c r="DK416">
        <v>0</v>
      </c>
      <c r="DL416" t="s">
        <v>3</v>
      </c>
      <c r="DM416">
        <v>0</v>
      </c>
      <c r="DN416" t="s">
        <v>3</v>
      </c>
      <c r="DO416">
        <v>0</v>
      </c>
    </row>
    <row r="417" spans="1:119" x14ac:dyDescent="0.2">
      <c r="A417">
        <f>ROW(Source!A102)</f>
        <v>102</v>
      </c>
      <c r="B417">
        <v>60075934</v>
      </c>
      <c r="C417">
        <v>60104597</v>
      </c>
      <c r="D417">
        <v>48202847</v>
      </c>
      <c r="E417">
        <v>1</v>
      </c>
      <c r="F417">
        <v>1</v>
      </c>
      <c r="G417">
        <v>1</v>
      </c>
      <c r="H417">
        <v>3</v>
      </c>
      <c r="I417" t="s">
        <v>1005</v>
      </c>
      <c r="J417" t="s">
        <v>1006</v>
      </c>
      <c r="K417" t="s">
        <v>1007</v>
      </c>
      <c r="L417">
        <v>1348</v>
      </c>
      <c r="N417">
        <v>1009</v>
      </c>
      <c r="O417" t="s">
        <v>15</v>
      </c>
      <c r="P417" t="s">
        <v>15</v>
      </c>
      <c r="Q417">
        <v>1000</v>
      </c>
      <c r="W417">
        <v>0</v>
      </c>
      <c r="X417">
        <v>1746135865</v>
      </c>
      <c r="Y417">
        <f>AT417</f>
        <v>3.3000000000000002E-2</v>
      </c>
      <c r="AA417">
        <v>76203.62</v>
      </c>
      <c r="AB417">
        <v>0</v>
      </c>
      <c r="AC417">
        <v>0</v>
      </c>
      <c r="AD417">
        <v>0</v>
      </c>
      <c r="AE417">
        <v>7971.09</v>
      </c>
      <c r="AF417">
        <v>0</v>
      </c>
      <c r="AG417">
        <v>0</v>
      </c>
      <c r="AH417">
        <v>0</v>
      </c>
      <c r="AI417">
        <v>9.56</v>
      </c>
      <c r="AJ417">
        <v>1</v>
      </c>
      <c r="AK417">
        <v>1</v>
      </c>
      <c r="AL417">
        <v>1</v>
      </c>
      <c r="AM417">
        <v>4</v>
      </c>
      <c r="AN417">
        <v>0</v>
      </c>
      <c r="AO417">
        <v>1</v>
      </c>
      <c r="AP417">
        <v>1</v>
      </c>
      <c r="AQ417">
        <v>0</v>
      </c>
      <c r="AR417">
        <v>0</v>
      </c>
      <c r="AS417" t="s">
        <v>3</v>
      </c>
      <c r="AT417">
        <v>3.3000000000000002E-2</v>
      </c>
      <c r="AU417" t="s">
        <v>3</v>
      </c>
      <c r="AV417">
        <v>0</v>
      </c>
      <c r="AW417">
        <v>2</v>
      </c>
      <c r="AX417">
        <v>60104606</v>
      </c>
      <c r="AY417">
        <v>1</v>
      </c>
      <c r="AZ417">
        <v>0</v>
      </c>
      <c r="BA417">
        <v>417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X417">
        <f>ROUND(Y417*Source!I102,9)</f>
        <v>9.5113589999999998E-2</v>
      </c>
      <c r="CY417">
        <f>AA417</f>
        <v>76203.62</v>
      </c>
      <c r="CZ417">
        <f>AE417</f>
        <v>7971.09</v>
      </c>
      <c r="DA417">
        <f>AI417</f>
        <v>9.56</v>
      </c>
      <c r="DB417">
        <f>ROUND(ROUND(AT417*CZ417,2),2)</f>
        <v>263.05</v>
      </c>
      <c r="DC417">
        <f>ROUND(ROUND(AT417*AG417,2),2)</f>
        <v>0</v>
      </c>
      <c r="DD417" t="s">
        <v>3</v>
      </c>
      <c r="DE417" t="s">
        <v>3</v>
      </c>
      <c r="DF417">
        <f>ROUND(ROUND(AE417*AI417,2)*CX417,2)</f>
        <v>7248</v>
      </c>
      <c r="DG417">
        <f>ROUND(ROUND(AF417,2)*CX417,2)</f>
        <v>0</v>
      </c>
      <c r="DH417">
        <f>ROUND(ROUND(AG417,2)*CX417,2)</f>
        <v>0</v>
      </c>
      <c r="DI417">
        <f>ROUND(ROUND(AH417,2)*CX417,2)</f>
        <v>0</v>
      </c>
      <c r="DJ417">
        <f>DF417</f>
        <v>7248</v>
      </c>
      <c r="DK417">
        <v>0</v>
      </c>
      <c r="DL417" t="s">
        <v>3</v>
      </c>
      <c r="DM417">
        <v>0</v>
      </c>
      <c r="DN417" t="s">
        <v>3</v>
      </c>
      <c r="DO417">
        <v>0</v>
      </c>
    </row>
    <row r="418" spans="1:119" x14ac:dyDescent="0.2">
      <c r="A418">
        <f>ROW(Source!A103)</f>
        <v>103</v>
      </c>
      <c r="B418">
        <v>60075934</v>
      </c>
      <c r="C418">
        <v>60104635</v>
      </c>
      <c r="D418">
        <v>48164229</v>
      </c>
      <c r="E418">
        <v>1</v>
      </c>
      <c r="F418">
        <v>1</v>
      </c>
      <c r="G418">
        <v>1</v>
      </c>
      <c r="H418">
        <v>1</v>
      </c>
      <c r="I418" t="s">
        <v>1008</v>
      </c>
      <c r="J418" t="s">
        <v>3</v>
      </c>
      <c r="K418" t="s">
        <v>1009</v>
      </c>
      <c r="L418">
        <v>1191</v>
      </c>
      <c r="N418">
        <v>1013</v>
      </c>
      <c r="O418" t="s">
        <v>738</v>
      </c>
      <c r="P418" t="s">
        <v>738</v>
      </c>
      <c r="Q418">
        <v>1</v>
      </c>
      <c r="W418">
        <v>0</v>
      </c>
      <c r="X418">
        <v>-1674563382</v>
      </c>
      <c r="Y418">
        <f t="shared" ref="Y418:Y423" si="285">((AT418*1.15)*1.15)</f>
        <v>6.1363999999999992</v>
      </c>
      <c r="AA418">
        <v>0</v>
      </c>
      <c r="AB418">
        <v>0</v>
      </c>
      <c r="AC418">
        <v>0</v>
      </c>
      <c r="AD418">
        <v>478.34</v>
      </c>
      <c r="AE418">
        <v>0</v>
      </c>
      <c r="AF418">
        <v>0</v>
      </c>
      <c r="AG418">
        <v>0</v>
      </c>
      <c r="AH418">
        <v>9.77</v>
      </c>
      <c r="AI418">
        <v>1</v>
      </c>
      <c r="AJ418">
        <v>1</v>
      </c>
      <c r="AK418">
        <v>1</v>
      </c>
      <c r="AL418">
        <v>48.96</v>
      </c>
      <c r="AM418">
        <v>4</v>
      </c>
      <c r="AN418">
        <v>0</v>
      </c>
      <c r="AO418">
        <v>0</v>
      </c>
      <c r="AP418">
        <v>1</v>
      </c>
      <c r="AQ418">
        <v>1</v>
      </c>
      <c r="AR418">
        <v>0</v>
      </c>
      <c r="AS418" t="s">
        <v>3</v>
      </c>
      <c r="AT418">
        <v>4.6399999999999997</v>
      </c>
      <c r="AU418" t="s">
        <v>93</v>
      </c>
      <c r="AV418">
        <v>1</v>
      </c>
      <c r="AW418">
        <v>2</v>
      </c>
      <c r="AX418">
        <v>60106076</v>
      </c>
      <c r="AY418">
        <v>1</v>
      </c>
      <c r="AZ418">
        <v>0</v>
      </c>
      <c r="BA418">
        <v>418</v>
      </c>
      <c r="BB418">
        <v>1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45.332799999999992</v>
      </c>
      <c r="BN418">
        <v>4.6399999999999997</v>
      </c>
      <c r="BO418">
        <v>0</v>
      </c>
      <c r="BP418">
        <v>1</v>
      </c>
      <c r="BQ418">
        <v>0</v>
      </c>
      <c r="BR418">
        <v>0</v>
      </c>
      <c r="BS418">
        <v>0</v>
      </c>
      <c r="BT418">
        <v>59.95262799999999</v>
      </c>
      <c r="BU418">
        <v>6.1363999999999992</v>
      </c>
      <c r="BV418">
        <v>0</v>
      </c>
      <c r="BW418">
        <v>1</v>
      </c>
      <c r="CX418">
        <f>ROUND(Y418*Source!I103,9)</f>
        <v>17.686516172000001</v>
      </c>
      <c r="CY418">
        <f>AD418</f>
        <v>478.34</v>
      </c>
      <c r="CZ418">
        <f>AH418</f>
        <v>9.77</v>
      </c>
      <c r="DA418">
        <f>AL418</f>
        <v>48.96</v>
      </c>
      <c r="DB418">
        <f t="shared" ref="DB418:DB423" si="286">ROUND(((ROUND(AT418*CZ418,2)*1.15)*1.15),2)</f>
        <v>59.95</v>
      </c>
      <c r="DC418">
        <f t="shared" ref="DC418:DC423" si="287">ROUND(((ROUND(AT418*AG418,2)*1.15)*1.15),2)</f>
        <v>0</v>
      </c>
      <c r="DD418" t="s">
        <v>3</v>
      </c>
      <c r="DE418" t="s">
        <v>3</v>
      </c>
      <c r="DF418">
        <f t="shared" ref="DF418:DF423" si="288">ROUND(ROUND(AE418,2)*CX418,2)</f>
        <v>0</v>
      </c>
      <c r="DG418">
        <f>ROUND(ROUND(AF418,2)*CX418,2)</f>
        <v>0</v>
      </c>
      <c r="DH418">
        <f>ROUND(ROUND(AG418,2)*CX418,2)</f>
        <v>0</v>
      </c>
      <c r="DI418">
        <f>ROUND(ROUND(AH418*AL418,2)*CX418,2)</f>
        <v>8460.17</v>
      </c>
      <c r="DJ418">
        <f>DI418</f>
        <v>8460.17</v>
      </c>
      <c r="DK418">
        <v>0</v>
      </c>
      <c r="DL418" t="s">
        <v>3</v>
      </c>
      <c r="DM418">
        <v>0</v>
      </c>
      <c r="DN418" t="s">
        <v>3</v>
      </c>
      <c r="DO418">
        <v>0</v>
      </c>
    </row>
    <row r="419" spans="1:119" x14ac:dyDescent="0.2">
      <c r="A419">
        <f>ROW(Source!A103)</f>
        <v>103</v>
      </c>
      <c r="B419">
        <v>60075934</v>
      </c>
      <c r="C419">
        <v>60104635</v>
      </c>
      <c r="D419">
        <v>48164207</v>
      </c>
      <c r="E419">
        <v>1</v>
      </c>
      <c r="F419">
        <v>1</v>
      </c>
      <c r="G419">
        <v>1</v>
      </c>
      <c r="H419">
        <v>1</v>
      </c>
      <c r="I419" t="s">
        <v>740</v>
      </c>
      <c r="J419" t="s">
        <v>3</v>
      </c>
      <c r="K419" t="s">
        <v>741</v>
      </c>
      <c r="L419">
        <v>1191</v>
      </c>
      <c r="N419">
        <v>1013</v>
      </c>
      <c r="O419" t="s">
        <v>738</v>
      </c>
      <c r="P419" t="s">
        <v>738</v>
      </c>
      <c r="Q419">
        <v>1</v>
      </c>
      <c r="W419">
        <v>0</v>
      </c>
      <c r="X419">
        <v>-383101862</v>
      </c>
      <c r="Y419">
        <f t="shared" si="285"/>
        <v>2.6449999999999998E-2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1</v>
      </c>
      <c r="AJ419">
        <v>1</v>
      </c>
      <c r="AK419">
        <v>48.96</v>
      </c>
      <c r="AL419">
        <v>1</v>
      </c>
      <c r="AM419">
        <v>4</v>
      </c>
      <c r="AN419">
        <v>0</v>
      </c>
      <c r="AO419">
        <v>0</v>
      </c>
      <c r="AP419">
        <v>1</v>
      </c>
      <c r="AQ419">
        <v>1</v>
      </c>
      <c r="AR419">
        <v>0</v>
      </c>
      <c r="AS419" t="s">
        <v>3</v>
      </c>
      <c r="AT419">
        <v>0.02</v>
      </c>
      <c r="AU419" t="s">
        <v>93</v>
      </c>
      <c r="AV419">
        <v>2</v>
      </c>
      <c r="AW419">
        <v>2</v>
      </c>
      <c r="AX419">
        <v>60106077</v>
      </c>
      <c r="AY419">
        <v>1</v>
      </c>
      <c r="AZ419">
        <v>0</v>
      </c>
      <c r="BA419">
        <v>419</v>
      </c>
      <c r="BB419">
        <v>1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0.02</v>
      </c>
      <c r="BP419">
        <v>1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2.6449999999999998E-2</v>
      </c>
      <c r="BW419">
        <v>1</v>
      </c>
      <c r="CX419">
        <f>ROUND(Y419*Source!I103,9)</f>
        <v>7.6234984000000006E-2</v>
      </c>
      <c r="CY419">
        <f>AD419</f>
        <v>0</v>
      </c>
      <c r="CZ419">
        <f>AH419</f>
        <v>0</v>
      </c>
      <c r="DA419">
        <f>AL419</f>
        <v>1</v>
      </c>
      <c r="DB419">
        <f t="shared" si="286"/>
        <v>0</v>
      </c>
      <c r="DC419">
        <f t="shared" si="287"/>
        <v>0</v>
      </c>
      <c r="DD419" t="s">
        <v>3</v>
      </c>
      <c r="DE419" t="s">
        <v>3</v>
      </c>
      <c r="DF419">
        <f t="shared" si="288"/>
        <v>0</v>
      </c>
      <c r="DG419">
        <f>ROUND(ROUND(AF419,2)*CX419,2)</f>
        <v>0</v>
      </c>
      <c r="DH419">
        <f>ROUND(ROUND(AG419*AK419,2)*CX419,2)</f>
        <v>0</v>
      </c>
      <c r="DI419">
        <f t="shared" ref="DI419:DI426" si="289">ROUND(ROUND(AH419,2)*CX419,2)</f>
        <v>0</v>
      </c>
      <c r="DJ419">
        <f>DI419</f>
        <v>0</v>
      </c>
      <c r="DK419">
        <v>0</v>
      </c>
      <c r="DL419" t="s">
        <v>3</v>
      </c>
      <c r="DM419">
        <v>0</v>
      </c>
      <c r="DN419" t="s">
        <v>3</v>
      </c>
      <c r="DO419">
        <v>0</v>
      </c>
    </row>
    <row r="420" spans="1:119" x14ac:dyDescent="0.2">
      <c r="A420">
        <f>ROW(Source!A103)</f>
        <v>103</v>
      </c>
      <c r="B420">
        <v>60075934</v>
      </c>
      <c r="C420">
        <v>60104635</v>
      </c>
      <c r="D420">
        <v>48244697</v>
      </c>
      <c r="E420">
        <v>1</v>
      </c>
      <c r="F420">
        <v>1</v>
      </c>
      <c r="G420">
        <v>1</v>
      </c>
      <c r="H420">
        <v>2</v>
      </c>
      <c r="I420" t="s">
        <v>991</v>
      </c>
      <c r="J420" t="s">
        <v>992</v>
      </c>
      <c r="K420" t="s">
        <v>993</v>
      </c>
      <c r="L420">
        <v>1368</v>
      </c>
      <c r="N420">
        <v>1011</v>
      </c>
      <c r="O420" t="s">
        <v>745</v>
      </c>
      <c r="P420" t="s">
        <v>745</v>
      </c>
      <c r="Q420">
        <v>1</v>
      </c>
      <c r="W420">
        <v>0</v>
      </c>
      <c r="X420">
        <v>-767668894</v>
      </c>
      <c r="Y420">
        <f t="shared" si="285"/>
        <v>1.3224999999999999E-2</v>
      </c>
      <c r="AA420">
        <v>0</v>
      </c>
      <c r="AB420">
        <v>24.6</v>
      </c>
      <c r="AC420">
        <v>0</v>
      </c>
      <c r="AD420">
        <v>0</v>
      </c>
      <c r="AE420">
        <v>0</v>
      </c>
      <c r="AF420">
        <v>1.73</v>
      </c>
      <c r="AG420">
        <v>0</v>
      </c>
      <c r="AH420">
        <v>0</v>
      </c>
      <c r="AI420">
        <v>1</v>
      </c>
      <c r="AJ420">
        <v>14.22</v>
      </c>
      <c r="AK420">
        <v>48.96</v>
      </c>
      <c r="AL420">
        <v>1</v>
      </c>
      <c r="AM420">
        <v>4</v>
      </c>
      <c r="AN420">
        <v>0</v>
      </c>
      <c r="AO420">
        <v>0</v>
      </c>
      <c r="AP420">
        <v>1</v>
      </c>
      <c r="AQ420">
        <v>1</v>
      </c>
      <c r="AR420">
        <v>0</v>
      </c>
      <c r="AS420" t="s">
        <v>3</v>
      </c>
      <c r="AT420">
        <v>0.01</v>
      </c>
      <c r="AU420" t="s">
        <v>93</v>
      </c>
      <c r="AV420">
        <v>0</v>
      </c>
      <c r="AW420">
        <v>2</v>
      </c>
      <c r="AX420">
        <v>60106078</v>
      </c>
      <c r="AY420">
        <v>1</v>
      </c>
      <c r="AZ420">
        <v>0</v>
      </c>
      <c r="BA420">
        <v>420</v>
      </c>
      <c r="BB420">
        <v>1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1.7299999999999999E-2</v>
      </c>
      <c r="BL420">
        <v>0</v>
      </c>
      <c r="BM420">
        <v>0</v>
      </c>
      <c r="BN420">
        <v>0</v>
      </c>
      <c r="BO420">
        <v>0</v>
      </c>
      <c r="BP420">
        <v>1</v>
      </c>
      <c r="BQ420">
        <v>0</v>
      </c>
      <c r="BR420">
        <v>2.2879249999999997E-2</v>
      </c>
      <c r="BS420">
        <v>0</v>
      </c>
      <c r="BT420">
        <v>0</v>
      </c>
      <c r="BU420">
        <v>0</v>
      </c>
      <c r="BV420">
        <v>0</v>
      </c>
      <c r="BW420">
        <v>1</v>
      </c>
      <c r="CX420">
        <f>ROUND(Y420*Source!I103,9)</f>
        <v>3.8117492000000003E-2</v>
      </c>
      <c r="CY420">
        <f>AB420</f>
        <v>24.6</v>
      </c>
      <c r="CZ420">
        <f>AF420</f>
        <v>1.73</v>
      </c>
      <c r="DA420">
        <f>AJ420</f>
        <v>14.22</v>
      </c>
      <c r="DB420">
        <f t="shared" si="286"/>
        <v>0.03</v>
      </c>
      <c r="DC420">
        <f t="shared" si="287"/>
        <v>0</v>
      </c>
      <c r="DD420" t="s">
        <v>3</v>
      </c>
      <c r="DE420" t="s">
        <v>3</v>
      </c>
      <c r="DF420">
        <f t="shared" si="288"/>
        <v>0</v>
      </c>
      <c r="DG420">
        <f>ROUND(ROUND(AF420*AJ420,2)*CX420,2)</f>
        <v>0.94</v>
      </c>
      <c r="DH420">
        <f>ROUND(ROUND(AG420*AK420,2)*CX420,2)</f>
        <v>0</v>
      </c>
      <c r="DI420">
        <f t="shared" si="289"/>
        <v>0</v>
      </c>
      <c r="DJ420">
        <f>DG420</f>
        <v>0.94</v>
      </c>
      <c r="DK420">
        <v>0</v>
      </c>
      <c r="DL420" t="s">
        <v>3</v>
      </c>
      <c r="DM420">
        <v>0</v>
      </c>
      <c r="DN420" t="s">
        <v>3</v>
      </c>
      <c r="DO420">
        <v>0</v>
      </c>
    </row>
    <row r="421" spans="1:119" x14ac:dyDescent="0.2">
      <c r="A421">
        <f>ROW(Source!A103)</f>
        <v>103</v>
      </c>
      <c r="B421">
        <v>60075934</v>
      </c>
      <c r="C421">
        <v>60104635</v>
      </c>
      <c r="D421">
        <v>48244716</v>
      </c>
      <c r="E421">
        <v>1</v>
      </c>
      <c r="F421">
        <v>1</v>
      </c>
      <c r="G421">
        <v>1</v>
      </c>
      <c r="H421">
        <v>2</v>
      </c>
      <c r="I421" t="s">
        <v>994</v>
      </c>
      <c r="J421" t="s">
        <v>995</v>
      </c>
      <c r="K421" t="s">
        <v>996</v>
      </c>
      <c r="L421">
        <v>1368</v>
      </c>
      <c r="N421">
        <v>1011</v>
      </c>
      <c r="O421" t="s">
        <v>745</v>
      </c>
      <c r="P421" t="s">
        <v>745</v>
      </c>
      <c r="Q421">
        <v>1</v>
      </c>
      <c r="W421">
        <v>0</v>
      </c>
      <c r="X421">
        <v>-1700234874</v>
      </c>
      <c r="Y421">
        <f t="shared" si="285"/>
        <v>1.3224999999999999E-2</v>
      </c>
      <c r="AA421">
        <v>0</v>
      </c>
      <c r="AB421">
        <v>1332.84</v>
      </c>
      <c r="AC421">
        <v>431.83</v>
      </c>
      <c r="AD421">
        <v>0</v>
      </c>
      <c r="AE421">
        <v>0</v>
      </c>
      <c r="AF421">
        <v>93.73</v>
      </c>
      <c r="AG421">
        <v>8.82</v>
      </c>
      <c r="AH421">
        <v>0</v>
      </c>
      <c r="AI421">
        <v>1</v>
      </c>
      <c r="AJ421">
        <v>14.22</v>
      </c>
      <c r="AK421">
        <v>48.96</v>
      </c>
      <c r="AL421">
        <v>1</v>
      </c>
      <c r="AM421">
        <v>4</v>
      </c>
      <c r="AN421">
        <v>0</v>
      </c>
      <c r="AO421">
        <v>0</v>
      </c>
      <c r="AP421">
        <v>1</v>
      </c>
      <c r="AQ421">
        <v>1</v>
      </c>
      <c r="AR421">
        <v>0</v>
      </c>
      <c r="AS421" t="s">
        <v>3</v>
      </c>
      <c r="AT421">
        <v>0.01</v>
      </c>
      <c r="AU421" t="s">
        <v>93</v>
      </c>
      <c r="AV421">
        <v>0</v>
      </c>
      <c r="AW421">
        <v>2</v>
      </c>
      <c r="AX421">
        <v>60106079</v>
      </c>
      <c r="AY421">
        <v>1</v>
      </c>
      <c r="AZ421">
        <v>0</v>
      </c>
      <c r="BA421">
        <v>421</v>
      </c>
      <c r="BB421">
        <v>1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0.93730000000000002</v>
      </c>
      <c r="BL421">
        <v>8.8200000000000001E-2</v>
      </c>
      <c r="BM421">
        <v>0</v>
      </c>
      <c r="BN421">
        <v>0</v>
      </c>
      <c r="BO421">
        <v>0</v>
      </c>
      <c r="BP421">
        <v>1</v>
      </c>
      <c r="BQ421">
        <v>0</v>
      </c>
      <c r="BR421">
        <v>1.23957925</v>
      </c>
      <c r="BS421">
        <v>0.1166445</v>
      </c>
      <c r="BT421">
        <v>0</v>
      </c>
      <c r="BU421">
        <v>0</v>
      </c>
      <c r="BV421">
        <v>0</v>
      </c>
      <c r="BW421">
        <v>1</v>
      </c>
      <c r="CX421">
        <f>ROUND(Y421*Source!I103,9)</f>
        <v>3.8117492000000003E-2</v>
      </c>
      <c r="CY421">
        <f>AB421</f>
        <v>1332.84</v>
      </c>
      <c r="CZ421">
        <f>AF421</f>
        <v>93.73</v>
      </c>
      <c r="DA421">
        <f>AJ421</f>
        <v>14.22</v>
      </c>
      <c r="DB421">
        <f t="shared" si="286"/>
        <v>1.24</v>
      </c>
      <c r="DC421">
        <f t="shared" si="287"/>
        <v>0.12</v>
      </c>
      <c r="DD421" t="s">
        <v>3</v>
      </c>
      <c r="DE421" t="s">
        <v>3</v>
      </c>
      <c r="DF421">
        <f t="shared" si="288"/>
        <v>0</v>
      </c>
      <c r="DG421">
        <f>ROUND(ROUND(AF421*AJ421,2)*CX421,2)</f>
        <v>50.8</v>
      </c>
      <c r="DH421">
        <f>ROUND(ROUND(AG421*AK421,2)*CX421,2)</f>
        <v>16.46</v>
      </c>
      <c r="DI421">
        <f t="shared" si="289"/>
        <v>0</v>
      </c>
      <c r="DJ421">
        <f>DG421</f>
        <v>50.8</v>
      </c>
      <c r="DK421">
        <v>0</v>
      </c>
      <c r="DL421" t="s">
        <v>3</v>
      </c>
      <c r="DM421">
        <v>0</v>
      </c>
      <c r="DN421" t="s">
        <v>3</v>
      </c>
      <c r="DO421">
        <v>0</v>
      </c>
    </row>
    <row r="422" spans="1:119" x14ac:dyDescent="0.2">
      <c r="A422">
        <f>ROW(Source!A103)</f>
        <v>103</v>
      </c>
      <c r="B422">
        <v>60075934</v>
      </c>
      <c r="C422">
        <v>60104635</v>
      </c>
      <c r="D422">
        <v>48245551</v>
      </c>
      <c r="E422">
        <v>1</v>
      </c>
      <c r="F422">
        <v>1</v>
      </c>
      <c r="G422">
        <v>1</v>
      </c>
      <c r="H422">
        <v>2</v>
      </c>
      <c r="I422" t="s">
        <v>752</v>
      </c>
      <c r="J422" t="s">
        <v>753</v>
      </c>
      <c r="K422" t="s">
        <v>754</v>
      </c>
      <c r="L422">
        <v>1368</v>
      </c>
      <c r="N422">
        <v>1011</v>
      </c>
      <c r="O422" t="s">
        <v>745</v>
      </c>
      <c r="P422" t="s">
        <v>745</v>
      </c>
      <c r="Q422">
        <v>1</v>
      </c>
      <c r="W422">
        <v>0</v>
      </c>
      <c r="X422">
        <v>1171957361</v>
      </c>
      <c r="Y422">
        <f t="shared" si="285"/>
        <v>1.3224999999999999E-2</v>
      </c>
      <c r="AA422">
        <v>0</v>
      </c>
      <c r="AB422">
        <v>1234.1500000000001</v>
      </c>
      <c r="AC422">
        <v>495.96</v>
      </c>
      <c r="AD422">
        <v>0</v>
      </c>
      <c r="AE422">
        <v>0</v>
      </c>
      <c r="AF422">
        <v>86.79</v>
      </c>
      <c r="AG422">
        <v>10.130000000000001</v>
      </c>
      <c r="AH422">
        <v>0</v>
      </c>
      <c r="AI422">
        <v>1</v>
      </c>
      <c r="AJ422">
        <v>14.22</v>
      </c>
      <c r="AK422">
        <v>48.96</v>
      </c>
      <c r="AL422">
        <v>1</v>
      </c>
      <c r="AM422">
        <v>4</v>
      </c>
      <c r="AN422">
        <v>0</v>
      </c>
      <c r="AO422">
        <v>0</v>
      </c>
      <c r="AP422">
        <v>1</v>
      </c>
      <c r="AQ422">
        <v>1</v>
      </c>
      <c r="AR422">
        <v>0</v>
      </c>
      <c r="AS422" t="s">
        <v>3</v>
      </c>
      <c r="AT422">
        <v>0.01</v>
      </c>
      <c r="AU422" t="s">
        <v>93</v>
      </c>
      <c r="AV422">
        <v>0</v>
      </c>
      <c r="AW422">
        <v>2</v>
      </c>
      <c r="AX422">
        <v>60106080</v>
      </c>
      <c r="AY422">
        <v>1</v>
      </c>
      <c r="AZ422">
        <v>0</v>
      </c>
      <c r="BA422">
        <v>422</v>
      </c>
      <c r="BB422">
        <v>1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0.86790000000000012</v>
      </c>
      <c r="BL422">
        <v>0.10130000000000002</v>
      </c>
      <c r="BM422">
        <v>0</v>
      </c>
      <c r="BN422">
        <v>0</v>
      </c>
      <c r="BO422">
        <v>0</v>
      </c>
      <c r="BP422">
        <v>1</v>
      </c>
      <c r="BQ422">
        <v>0</v>
      </c>
      <c r="BR422">
        <v>1.1477977500000001</v>
      </c>
      <c r="BS422">
        <v>0.13396925000000001</v>
      </c>
      <c r="BT422">
        <v>0</v>
      </c>
      <c r="BU422">
        <v>0</v>
      </c>
      <c r="BV422">
        <v>0</v>
      </c>
      <c r="BW422">
        <v>1</v>
      </c>
      <c r="CX422">
        <f>ROUND(Y422*Source!I103,9)</f>
        <v>3.8117492000000003E-2</v>
      </c>
      <c r="CY422">
        <f>AB422</f>
        <v>1234.1500000000001</v>
      </c>
      <c r="CZ422">
        <f>AF422</f>
        <v>86.79</v>
      </c>
      <c r="DA422">
        <f>AJ422</f>
        <v>14.22</v>
      </c>
      <c r="DB422">
        <f t="shared" si="286"/>
        <v>1.1499999999999999</v>
      </c>
      <c r="DC422">
        <f t="shared" si="287"/>
        <v>0.13</v>
      </c>
      <c r="DD422" t="s">
        <v>3</v>
      </c>
      <c r="DE422" t="s">
        <v>3</v>
      </c>
      <c r="DF422">
        <f t="shared" si="288"/>
        <v>0</v>
      </c>
      <c r="DG422">
        <f>ROUND(ROUND(AF422*AJ422,2)*CX422,2)</f>
        <v>47.04</v>
      </c>
      <c r="DH422">
        <f>ROUND(ROUND(AG422*AK422,2)*CX422,2)</f>
        <v>18.899999999999999</v>
      </c>
      <c r="DI422">
        <f t="shared" si="289"/>
        <v>0</v>
      </c>
      <c r="DJ422">
        <f>DG422</f>
        <v>47.04</v>
      </c>
      <c r="DK422">
        <v>0</v>
      </c>
      <c r="DL422" t="s">
        <v>3</v>
      </c>
      <c r="DM422">
        <v>0</v>
      </c>
      <c r="DN422" t="s">
        <v>3</v>
      </c>
      <c r="DO422">
        <v>0</v>
      </c>
    </row>
    <row r="423" spans="1:119" x14ac:dyDescent="0.2">
      <c r="A423">
        <f>ROW(Source!A103)</f>
        <v>103</v>
      </c>
      <c r="B423">
        <v>60075934</v>
      </c>
      <c r="C423">
        <v>60104635</v>
      </c>
      <c r="D423">
        <v>48246205</v>
      </c>
      <c r="E423">
        <v>1</v>
      </c>
      <c r="F423">
        <v>1</v>
      </c>
      <c r="G423">
        <v>1</v>
      </c>
      <c r="H423">
        <v>2</v>
      </c>
      <c r="I423" t="s">
        <v>1010</v>
      </c>
      <c r="J423" t="s">
        <v>1011</v>
      </c>
      <c r="K423" t="s">
        <v>1012</v>
      </c>
      <c r="L423">
        <v>1368</v>
      </c>
      <c r="N423">
        <v>1011</v>
      </c>
      <c r="O423" t="s">
        <v>745</v>
      </c>
      <c r="P423" t="s">
        <v>745</v>
      </c>
      <c r="Q423">
        <v>1</v>
      </c>
      <c r="W423">
        <v>0</v>
      </c>
      <c r="X423">
        <v>483219667</v>
      </c>
      <c r="Y423">
        <f t="shared" si="285"/>
        <v>1.4811999999999999</v>
      </c>
      <c r="AA423">
        <v>0</v>
      </c>
      <c r="AB423">
        <v>97.55</v>
      </c>
      <c r="AC423">
        <v>0</v>
      </c>
      <c r="AD423">
        <v>0</v>
      </c>
      <c r="AE423">
        <v>0</v>
      </c>
      <c r="AF423">
        <v>6.86</v>
      </c>
      <c r="AG423">
        <v>0</v>
      </c>
      <c r="AH423">
        <v>0</v>
      </c>
      <c r="AI423">
        <v>1</v>
      </c>
      <c r="AJ423">
        <v>14.22</v>
      </c>
      <c r="AK423">
        <v>48.96</v>
      </c>
      <c r="AL423">
        <v>1</v>
      </c>
      <c r="AM423">
        <v>4</v>
      </c>
      <c r="AN423">
        <v>0</v>
      </c>
      <c r="AO423">
        <v>0</v>
      </c>
      <c r="AP423">
        <v>1</v>
      </c>
      <c r="AQ423">
        <v>1</v>
      </c>
      <c r="AR423">
        <v>0</v>
      </c>
      <c r="AS423" t="s">
        <v>3</v>
      </c>
      <c r="AT423">
        <v>1.1200000000000001</v>
      </c>
      <c r="AU423" t="s">
        <v>93</v>
      </c>
      <c r="AV423">
        <v>0</v>
      </c>
      <c r="AW423">
        <v>2</v>
      </c>
      <c r="AX423">
        <v>60106081</v>
      </c>
      <c r="AY423">
        <v>1</v>
      </c>
      <c r="AZ423">
        <v>0</v>
      </c>
      <c r="BA423">
        <v>423</v>
      </c>
      <c r="BB423">
        <v>1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7.6832000000000011</v>
      </c>
      <c r="BL423">
        <v>0</v>
      </c>
      <c r="BM423">
        <v>0</v>
      </c>
      <c r="BN423">
        <v>0</v>
      </c>
      <c r="BO423">
        <v>0</v>
      </c>
      <c r="BP423">
        <v>1</v>
      </c>
      <c r="BQ423">
        <v>0</v>
      </c>
      <c r="BR423">
        <v>10.161031999999999</v>
      </c>
      <c r="BS423">
        <v>0</v>
      </c>
      <c r="BT423">
        <v>0</v>
      </c>
      <c r="BU423">
        <v>0</v>
      </c>
      <c r="BV423">
        <v>0</v>
      </c>
      <c r="BW423">
        <v>1</v>
      </c>
      <c r="CX423">
        <f>ROUND(Y423*Source!I103,9)</f>
        <v>4.2691590760000002</v>
      </c>
      <c r="CY423">
        <f>AB423</f>
        <v>97.55</v>
      </c>
      <c r="CZ423">
        <f>AF423</f>
        <v>6.86</v>
      </c>
      <c r="DA423">
        <f>AJ423</f>
        <v>14.22</v>
      </c>
      <c r="DB423">
        <f t="shared" si="286"/>
        <v>10.16</v>
      </c>
      <c r="DC423">
        <f t="shared" si="287"/>
        <v>0</v>
      </c>
      <c r="DD423" t="s">
        <v>3</v>
      </c>
      <c r="DE423" t="s">
        <v>3</v>
      </c>
      <c r="DF423">
        <f t="shared" si="288"/>
        <v>0</v>
      </c>
      <c r="DG423">
        <f>ROUND(ROUND(AF423*AJ423,2)*CX423,2)</f>
        <v>416.46</v>
      </c>
      <c r="DH423">
        <f>ROUND(ROUND(AG423*AK423,2)*CX423,2)</f>
        <v>0</v>
      </c>
      <c r="DI423">
        <f t="shared" si="289"/>
        <v>0</v>
      </c>
      <c r="DJ423">
        <f>DG423</f>
        <v>416.46</v>
      </c>
      <c r="DK423">
        <v>0</v>
      </c>
      <c r="DL423" t="s">
        <v>3</v>
      </c>
      <c r="DM423">
        <v>0</v>
      </c>
      <c r="DN423" t="s">
        <v>3</v>
      </c>
      <c r="DO423">
        <v>0</v>
      </c>
    </row>
    <row r="424" spans="1:119" x14ac:dyDescent="0.2">
      <c r="A424">
        <f>ROW(Source!A103)</f>
        <v>103</v>
      </c>
      <c r="B424">
        <v>60075934</v>
      </c>
      <c r="C424">
        <v>60104635</v>
      </c>
      <c r="D424">
        <v>48202756</v>
      </c>
      <c r="E424">
        <v>1</v>
      </c>
      <c r="F424">
        <v>1</v>
      </c>
      <c r="G424">
        <v>1</v>
      </c>
      <c r="H424">
        <v>3</v>
      </c>
      <c r="I424" t="s">
        <v>1013</v>
      </c>
      <c r="J424" t="s">
        <v>1014</v>
      </c>
      <c r="K424" t="s">
        <v>1015</v>
      </c>
      <c r="L424">
        <v>1348</v>
      </c>
      <c r="N424">
        <v>1009</v>
      </c>
      <c r="O424" t="s">
        <v>15</v>
      </c>
      <c r="P424" t="s">
        <v>15</v>
      </c>
      <c r="Q424">
        <v>1000</v>
      </c>
      <c r="W424">
        <v>0</v>
      </c>
      <c r="X424">
        <v>-470161543</v>
      </c>
      <c r="Y424">
        <f>AT424</f>
        <v>1E-3</v>
      </c>
      <c r="AA424">
        <v>465301.74</v>
      </c>
      <c r="AB424">
        <v>0</v>
      </c>
      <c r="AC424">
        <v>0</v>
      </c>
      <c r="AD424">
        <v>0</v>
      </c>
      <c r="AE424">
        <v>48671.73</v>
      </c>
      <c r="AF424">
        <v>0</v>
      </c>
      <c r="AG424">
        <v>0</v>
      </c>
      <c r="AH424">
        <v>0</v>
      </c>
      <c r="AI424">
        <v>9.56</v>
      </c>
      <c r="AJ424">
        <v>1</v>
      </c>
      <c r="AK424">
        <v>1</v>
      </c>
      <c r="AL424">
        <v>1</v>
      </c>
      <c r="AM424">
        <v>4</v>
      </c>
      <c r="AN424">
        <v>0</v>
      </c>
      <c r="AO424">
        <v>0</v>
      </c>
      <c r="AP424">
        <v>1</v>
      </c>
      <c r="AQ424">
        <v>1</v>
      </c>
      <c r="AR424">
        <v>0</v>
      </c>
      <c r="AS424" t="s">
        <v>3</v>
      </c>
      <c r="AT424">
        <v>1E-3</v>
      </c>
      <c r="AU424" t="s">
        <v>3</v>
      </c>
      <c r="AV424">
        <v>0</v>
      </c>
      <c r="AW424">
        <v>2</v>
      </c>
      <c r="AX424">
        <v>60106082</v>
      </c>
      <c r="AY424">
        <v>1</v>
      </c>
      <c r="AZ424">
        <v>0</v>
      </c>
      <c r="BA424">
        <v>424</v>
      </c>
      <c r="BB424">
        <v>1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48.671730000000004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1</v>
      </c>
      <c r="BQ424">
        <v>48.671730000000004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1</v>
      </c>
      <c r="CX424">
        <f>ROUND(Y424*Source!I103,9)</f>
        <v>2.8822299999999999E-3</v>
      </c>
      <c r="CY424">
        <f>AA424</f>
        <v>465301.74</v>
      </c>
      <c r="CZ424">
        <f>AE424</f>
        <v>48671.73</v>
      </c>
      <c r="DA424">
        <f>AI424</f>
        <v>9.56</v>
      </c>
      <c r="DB424">
        <f>ROUND(ROUND(AT424*CZ424,2),2)</f>
        <v>48.67</v>
      </c>
      <c r="DC424">
        <f>ROUND(ROUND(AT424*AG424,2),2)</f>
        <v>0</v>
      </c>
      <c r="DD424" t="s">
        <v>3</v>
      </c>
      <c r="DE424" t="s">
        <v>3</v>
      </c>
      <c r="DF424">
        <f>ROUND(ROUND(AE424*AI424,2)*CX424,2)</f>
        <v>1341.11</v>
      </c>
      <c r="DG424">
        <f>ROUND(ROUND(AF424,2)*CX424,2)</f>
        <v>0</v>
      </c>
      <c r="DH424">
        <f>ROUND(ROUND(AG424,2)*CX424,2)</f>
        <v>0</v>
      </c>
      <c r="DI424">
        <f t="shared" si="289"/>
        <v>0</v>
      </c>
      <c r="DJ424">
        <f>DF424</f>
        <v>1341.11</v>
      </c>
      <c r="DK424">
        <v>0</v>
      </c>
      <c r="DL424" t="s">
        <v>3</v>
      </c>
      <c r="DM424">
        <v>0</v>
      </c>
      <c r="DN424" t="s">
        <v>3</v>
      </c>
      <c r="DO424">
        <v>0</v>
      </c>
    </row>
    <row r="425" spans="1:119" x14ac:dyDescent="0.2">
      <c r="A425">
        <f>ROW(Source!A103)</f>
        <v>103</v>
      </c>
      <c r="B425">
        <v>60075934</v>
      </c>
      <c r="C425">
        <v>60104635</v>
      </c>
      <c r="D425">
        <v>48202810</v>
      </c>
      <c r="E425">
        <v>1</v>
      </c>
      <c r="F425">
        <v>1</v>
      </c>
      <c r="G425">
        <v>1</v>
      </c>
      <c r="H425">
        <v>3</v>
      </c>
      <c r="I425" t="s">
        <v>360</v>
      </c>
      <c r="J425" t="s">
        <v>363</v>
      </c>
      <c r="K425" t="s">
        <v>1016</v>
      </c>
      <c r="L425">
        <v>1348</v>
      </c>
      <c r="N425">
        <v>1009</v>
      </c>
      <c r="O425" t="s">
        <v>15</v>
      </c>
      <c r="P425" t="s">
        <v>15</v>
      </c>
      <c r="Q425">
        <v>1000</v>
      </c>
      <c r="W425">
        <v>0</v>
      </c>
      <c r="X425">
        <v>1827506661</v>
      </c>
      <c r="Y425">
        <f>AT425</f>
        <v>2.3E-3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9.56</v>
      </c>
      <c r="AJ425">
        <v>1</v>
      </c>
      <c r="AK425">
        <v>1</v>
      </c>
      <c r="AL425">
        <v>1</v>
      </c>
      <c r="AM425">
        <v>4</v>
      </c>
      <c r="AN425">
        <v>0</v>
      </c>
      <c r="AO425">
        <v>0</v>
      </c>
      <c r="AP425">
        <v>1</v>
      </c>
      <c r="AQ425">
        <v>1</v>
      </c>
      <c r="AR425">
        <v>0</v>
      </c>
      <c r="AS425" t="s">
        <v>3</v>
      </c>
      <c r="AT425">
        <v>2.3E-3</v>
      </c>
      <c r="AU425" t="s">
        <v>3</v>
      </c>
      <c r="AV425">
        <v>0</v>
      </c>
      <c r="AW425">
        <v>2</v>
      </c>
      <c r="AX425">
        <v>60106083</v>
      </c>
      <c r="AY425">
        <v>2</v>
      </c>
      <c r="AZ425">
        <v>16384</v>
      </c>
      <c r="BA425">
        <v>425</v>
      </c>
      <c r="BB425">
        <v>1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X425">
        <f>ROUND(Y425*Source!I103,9)</f>
        <v>6.6291290000000001E-3</v>
      </c>
      <c r="CY425">
        <f>AA425</f>
        <v>0</v>
      </c>
      <c r="CZ425">
        <f>AE425</f>
        <v>0</v>
      </c>
      <c r="DA425">
        <f>AI425</f>
        <v>9.56</v>
      </c>
      <c r="DB425">
        <f>ROUND(ROUND(AT425*CZ425,2),2)</f>
        <v>0</v>
      </c>
      <c r="DC425">
        <f>ROUND(ROUND(AT425*AG425,2),2)</f>
        <v>0</v>
      </c>
      <c r="DD425" t="s">
        <v>3</v>
      </c>
      <c r="DE425" t="s">
        <v>3</v>
      </c>
      <c r="DF425">
        <f>ROUND(ROUND(AE425*AI425,2)*CX425,2)</f>
        <v>0</v>
      </c>
      <c r="DG425">
        <f>ROUND(ROUND(AF425,2)*CX425,2)</f>
        <v>0</v>
      </c>
      <c r="DH425">
        <f>ROUND(ROUND(AG425,2)*CX425,2)</f>
        <v>0</v>
      </c>
      <c r="DI425">
        <f t="shared" si="289"/>
        <v>0</v>
      </c>
      <c r="DJ425">
        <f>DF425</f>
        <v>0</v>
      </c>
      <c r="DK425">
        <v>2</v>
      </c>
      <c r="DL425" t="s">
        <v>3</v>
      </c>
      <c r="DM425">
        <v>0</v>
      </c>
      <c r="DN425" t="s">
        <v>3</v>
      </c>
      <c r="DO425">
        <v>0</v>
      </c>
    </row>
    <row r="426" spans="1:119" x14ac:dyDescent="0.2">
      <c r="A426">
        <f>ROW(Source!A103)</f>
        <v>103</v>
      </c>
      <c r="B426">
        <v>60075934</v>
      </c>
      <c r="C426">
        <v>60104635</v>
      </c>
      <c r="D426">
        <v>48202938</v>
      </c>
      <c r="E426">
        <v>1</v>
      </c>
      <c r="F426">
        <v>1</v>
      </c>
      <c r="G426">
        <v>1</v>
      </c>
      <c r="H426">
        <v>3</v>
      </c>
      <c r="I426" t="s">
        <v>1017</v>
      </c>
      <c r="J426" t="s">
        <v>1018</v>
      </c>
      <c r="K426" t="s">
        <v>1019</v>
      </c>
      <c r="L426">
        <v>1348</v>
      </c>
      <c r="N426">
        <v>1009</v>
      </c>
      <c r="O426" t="s">
        <v>15</v>
      </c>
      <c r="P426" t="s">
        <v>15</v>
      </c>
      <c r="Q426">
        <v>1000</v>
      </c>
      <c r="W426">
        <v>0</v>
      </c>
      <c r="X426">
        <v>-1089780797</v>
      </c>
      <c r="Y426">
        <f>AT426</f>
        <v>1.1299999999999999E-2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9.56</v>
      </c>
      <c r="AJ426">
        <v>1</v>
      </c>
      <c r="AK426">
        <v>1</v>
      </c>
      <c r="AL426">
        <v>1</v>
      </c>
      <c r="AM426">
        <v>4</v>
      </c>
      <c r="AN426">
        <v>0</v>
      </c>
      <c r="AO426">
        <v>0</v>
      </c>
      <c r="AP426">
        <v>1</v>
      </c>
      <c r="AQ426">
        <v>1</v>
      </c>
      <c r="AR426">
        <v>0</v>
      </c>
      <c r="AS426" t="s">
        <v>3</v>
      </c>
      <c r="AT426">
        <v>1.1299999999999999E-2</v>
      </c>
      <c r="AU426" t="s">
        <v>3</v>
      </c>
      <c r="AV426">
        <v>0</v>
      </c>
      <c r="AW426">
        <v>2</v>
      </c>
      <c r="AX426">
        <v>60106084</v>
      </c>
      <c r="AY426">
        <v>2</v>
      </c>
      <c r="AZ426">
        <v>16384</v>
      </c>
      <c r="BA426">
        <v>426</v>
      </c>
      <c r="BB426">
        <v>1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X426">
        <f>ROUND(Y426*Source!I103,9)</f>
        <v>3.2569199E-2</v>
      </c>
      <c r="CY426">
        <f>AA426</f>
        <v>0</v>
      </c>
      <c r="CZ426">
        <f>AE426</f>
        <v>0</v>
      </c>
      <c r="DA426">
        <f>AI426</f>
        <v>9.56</v>
      </c>
      <c r="DB426">
        <f>ROUND(ROUND(AT426*CZ426,2),2)</f>
        <v>0</v>
      </c>
      <c r="DC426">
        <f>ROUND(ROUND(AT426*AG426,2),2)</f>
        <v>0</v>
      </c>
      <c r="DD426" t="s">
        <v>3</v>
      </c>
      <c r="DE426" t="s">
        <v>3</v>
      </c>
      <c r="DF426">
        <f>ROUND(ROUND(AE426*AI426,2)*CX426,2)</f>
        <v>0</v>
      </c>
      <c r="DG426">
        <f>ROUND(ROUND(AF426,2)*CX426,2)</f>
        <v>0</v>
      </c>
      <c r="DH426">
        <f>ROUND(ROUND(AG426,2)*CX426,2)</f>
        <v>0</v>
      </c>
      <c r="DI426">
        <f t="shared" si="289"/>
        <v>0</v>
      </c>
      <c r="DJ426">
        <f>DF426</f>
        <v>0</v>
      </c>
      <c r="DK426">
        <v>2</v>
      </c>
      <c r="DL426" t="s">
        <v>3</v>
      </c>
      <c r="DM426">
        <v>0</v>
      </c>
      <c r="DN426" t="s">
        <v>3</v>
      </c>
      <c r="DO426">
        <v>0</v>
      </c>
    </row>
    <row r="427" spans="1:119" x14ac:dyDescent="0.2">
      <c r="A427">
        <f>ROW(Source!A106)</f>
        <v>106</v>
      </c>
      <c r="B427">
        <v>60075934</v>
      </c>
      <c r="C427">
        <v>60104656</v>
      </c>
      <c r="D427">
        <v>48164209</v>
      </c>
      <c r="E427">
        <v>1</v>
      </c>
      <c r="F427">
        <v>1</v>
      </c>
      <c r="G427">
        <v>1</v>
      </c>
      <c r="H427">
        <v>1</v>
      </c>
      <c r="I427" t="s">
        <v>987</v>
      </c>
      <c r="J427" t="s">
        <v>3</v>
      </c>
      <c r="K427" t="s">
        <v>988</v>
      </c>
      <c r="L427">
        <v>1191</v>
      </c>
      <c r="N427">
        <v>1013</v>
      </c>
      <c r="O427" t="s">
        <v>738</v>
      </c>
      <c r="P427" t="s">
        <v>738</v>
      </c>
      <c r="Q427">
        <v>1</v>
      </c>
      <c r="W427">
        <v>0</v>
      </c>
      <c r="X427">
        <v>-1110656166</v>
      </c>
      <c r="Y427">
        <f t="shared" ref="Y427:Y432" si="290">((AT427*1.15)*1.15)</f>
        <v>6.1363999999999992</v>
      </c>
      <c r="AA427">
        <v>0</v>
      </c>
      <c r="AB427">
        <v>0</v>
      </c>
      <c r="AC427">
        <v>0</v>
      </c>
      <c r="AD427">
        <v>396.58</v>
      </c>
      <c r="AE427">
        <v>0</v>
      </c>
      <c r="AF427">
        <v>0</v>
      </c>
      <c r="AG427">
        <v>0</v>
      </c>
      <c r="AH427">
        <v>8.1</v>
      </c>
      <c r="AI427">
        <v>1</v>
      </c>
      <c r="AJ427">
        <v>1</v>
      </c>
      <c r="AK427">
        <v>1</v>
      </c>
      <c r="AL427">
        <v>48.96</v>
      </c>
      <c r="AM427">
        <v>4</v>
      </c>
      <c r="AN427">
        <v>0</v>
      </c>
      <c r="AO427">
        <v>0</v>
      </c>
      <c r="AP427">
        <v>1</v>
      </c>
      <c r="AQ427">
        <v>1</v>
      </c>
      <c r="AR427">
        <v>0</v>
      </c>
      <c r="AS427" t="s">
        <v>3</v>
      </c>
      <c r="AT427">
        <v>4.6399999999999997</v>
      </c>
      <c r="AU427" t="s">
        <v>93</v>
      </c>
      <c r="AV427">
        <v>1</v>
      </c>
      <c r="AW427">
        <v>2</v>
      </c>
      <c r="AX427">
        <v>60105343</v>
      </c>
      <c r="AY427">
        <v>1</v>
      </c>
      <c r="AZ427">
        <v>0</v>
      </c>
      <c r="BA427">
        <v>427</v>
      </c>
      <c r="BB427">
        <v>1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37.583999999999996</v>
      </c>
      <c r="BN427">
        <v>4.6399999999999997</v>
      </c>
      <c r="BO427">
        <v>0</v>
      </c>
      <c r="BP427">
        <v>1</v>
      </c>
      <c r="BQ427">
        <v>0</v>
      </c>
      <c r="BR427">
        <v>0</v>
      </c>
      <c r="BS427">
        <v>0</v>
      </c>
      <c r="BT427">
        <v>49.70483999999999</v>
      </c>
      <c r="BU427">
        <v>6.1363999999999992</v>
      </c>
      <c r="BV427">
        <v>0</v>
      </c>
      <c r="BW427">
        <v>1</v>
      </c>
      <c r="CX427">
        <f>ROUND(Y427*Source!I106,9)</f>
        <v>17.686516172000001</v>
      </c>
      <c r="CY427">
        <f>AD427</f>
        <v>396.58</v>
      </c>
      <c r="CZ427">
        <f>AH427</f>
        <v>8.1</v>
      </c>
      <c r="DA427">
        <f>AL427</f>
        <v>48.96</v>
      </c>
      <c r="DB427">
        <f>ROUND((((ROUND(AT427*CZ427,2)*1.15)*1.15)*1.1),2)</f>
        <v>54.67</v>
      </c>
      <c r="DC427">
        <f>ROUND(((ROUND(AT427*AG427,2)*1.15)*1.15),2)</f>
        <v>0</v>
      </c>
      <c r="DD427" t="s">
        <v>739</v>
      </c>
      <c r="DE427" t="s">
        <v>3</v>
      </c>
      <c r="DF427">
        <f>ROUND((ROUND(AE427,2)*1.1)*CX427,2)</f>
        <v>0</v>
      </c>
      <c r="DG427">
        <f>ROUND((ROUND(AF427,2)*1.1)*CX427,2)</f>
        <v>0</v>
      </c>
      <c r="DH427">
        <f>ROUND(ROUND(AG427,2)*CX427,2)</f>
        <v>0</v>
      </c>
      <c r="DI427">
        <f>ROUND((ROUND(AH427*AL427,2)*1.1)*CX427,2)</f>
        <v>7715.53</v>
      </c>
      <c r="DJ427">
        <f>DI427</f>
        <v>7715.53</v>
      </c>
      <c r="DK427">
        <v>0</v>
      </c>
      <c r="DL427" t="s">
        <v>3</v>
      </c>
      <c r="DM427">
        <v>0</v>
      </c>
      <c r="DN427" t="s">
        <v>3</v>
      </c>
      <c r="DO427">
        <v>0</v>
      </c>
    </row>
    <row r="428" spans="1:119" x14ac:dyDescent="0.2">
      <c r="A428">
        <f>ROW(Source!A106)</f>
        <v>106</v>
      </c>
      <c r="B428">
        <v>60075934</v>
      </c>
      <c r="C428">
        <v>60104656</v>
      </c>
      <c r="D428">
        <v>48164207</v>
      </c>
      <c r="E428">
        <v>1</v>
      </c>
      <c r="F428">
        <v>1</v>
      </c>
      <c r="G428">
        <v>1</v>
      </c>
      <c r="H428">
        <v>1</v>
      </c>
      <c r="I428" t="s">
        <v>740</v>
      </c>
      <c r="J428" t="s">
        <v>3</v>
      </c>
      <c r="K428" t="s">
        <v>741</v>
      </c>
      <c r="L428">
        <v>1191</v>
      </c>
      <c r="N428">
        <v>1013</v>
      </c>
      <c r="O428" t="s">
        <v>738</v>
      </c>
      <c r="P428" t="s">
        <v>738</v>
      </c>
      <c r="Q428">
        <v>1</v>
      </c>
      <c r="W428">
        <v>0</v>
      </c>
      <c r="X428">
        <v>-383101862</v>
      </c>
      <c r="Y428">
        <f t="shared" si="290"/>
        <v>2.6449999999999998E-2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1</v>
      </c>
      <c r="AJ428">
        <v>1</v>
      </c>
      <c r="AK428">
        <v>48.96</v>
      </c>
      <c r="AL428">
        <v>1</v>
      </c>
      <c r="AM428">
        <v>4</v>
      </c>
      <c r="AN428">
        <v>0</v>
      </c>
      <c r="AO428">
        <v>0</v>
      </c>
      <c r="AP428">
        <v>1</v>
      </c>
      <c r="AQ428">
        <v>1</v>
      </c>
      <c r="AR428">
        <v>0</v>
      </c>
      <c r="AS428" t="s">
        <v>3</v>
      </c>
      <c r="AT428">
        <v>0.02</v>
      </c>
      <c r="AU428" t="s">
        <v>93</v>
      </c>
      <c r="AV428">
        <v>2</v>
      </c>
      <c r="AW428">
        <v>2</v>
      </c>
      <c r="AX428">
        <v>60105344</v>
      </c>
      <c r="AY428">
        <v>1</v>
      </c>
      <c r="AZ428">
        <v>0</v>
      </c>
      <c r="BA428">
        <v>428</v>
      </c>
      <c r="BB428">
        <v>1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0.02</v>
      </c>
      <c r="BP428">
        <v>1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2.6449999999999998E-2</v>
      </c>
      <c r="BW428">
        <v>1</v>
      </c>
      <c r="CX428">
        <f>ROUND(Y428*Source!I106,9)</f>
        <v>7.6234984000000006E-2</v>
      </c>
      <c r="CY428">
        <f>AD428</f>
        <v>0</v>
      </c>
      <c r="CZ428">
        <f>AH428</f>
        <v>0</v>
      </c>
      <c r="DA428">
        <f>AL428</f>
        <v>1</v>
      </c>
      <c r="DB428">
        <f>ROUND((((ROUND(AT428*CZ428,2)*1.15)*1.15)*1.1),2)</f>
        <v>0</v>
      </c>
      <c r="DC428">
        <f>ROUND(((ROUND(AT428*AG428,2)*1.15)*1.15),2)</f>
        <v>0</v>
      </c>
      <c r="DD428" t="s">
        <v>739</v>
      </c>
      <c r="DE428" t="s">
        <v>3</v>
      </c>
      <c r="DF428">
        <f>ROUND((ROUND(AE428,2)*1.1)*CX428,2)</f>
        <v>0</v>
      </c>
      <c r="DG428">
        <f>ROUND((ROUND(AF428,2)*1.1)*CX428,2)</f>
        <v>0</v>
      </c>
      <c r="DH428">
        <f>ROUND(ROUND(AG428*AK428,2)*CX428,2)</f>
        <v>0</v>
      </c>
      <c r="DI428">
        <f>ROUND((ROUND(AH428,2)*1.1)*CX428,2)</f>
        <v>0</v>
      </c>
      <c r="DJ428">
        <f>DI428</f>
        <v>0</v>
      </c>
      <c r="DK428">
        <v>0</v>
      </c>
      <c r="DL428" t="s">
        <v>3</v>
      </c>
      <c r="DM428">
        <v>0</v>
      </c>
      <c r="DN428" t="s">
        <v>3</v>
      </c>
      <c r="DO428">
        <v>0</v>
      </c>
    </row>
    <row r="429" spans="1:119" x14ac:dyDescent="0.2">
      <c r="A429">
        <f>ROW(Source!A106)</f>
        <v>106</v>
      </c>
      <c r="B429">
        <v>60075934</v>
      </c>
      <c r="C429">
        <v>60104656</v>
      </c>
      <c r="D429">
        <v>48244697</v>
      </c>
      <c r="E429">
        <v>1</v>
      </c>
      <c r="F429">
        <v>1</v>
      </c>
      <c r="G429">
        <v>1</v>
      </c>
      <c r="H429">
        <v>2</v>
      </c>
      <c r="I429" t="s">
        <v>991</v>
      </c>
      <c r="J429" t="s">
        <v>992</v>
      </c>
      <c r="K429" t="s">
        <v>993</v>
      </c>
      <c r="L429">
        <v>1368</v>
      </c>
      <c r="N429">
        <v>1011</v>
      </c>
      <c r="O429" t="s">
        <v>745</v>
      </c>
      <c r="P429" t="s">
        <v>745</v>
      </c>
      <c r="Q429">
        <v>1</v>
      </c>
      <c r="W429">
        <v>0</v>
      </c>
      <c r="X429">
        <v>-767668894</v>
      </c>
      <c r="Y429">
        <f t="shared" si="290"/>
        <v>1.3224999999999999E-2</v>
      </c>
      <c r="AA429">
        <v>0</v>
      </c>
      <c r="AB429">
        <v>24.6</v>
      </c>
      <c r="AC429">
        <v>0</v>
      </c>
      <c r="AD429">
        <v>0</v>
      </c>
      <c r="AE429">
        <v>0</v>
      </c>
      <c r="AF429">
        <v>1.73</v>
      </c>
      <c r="AG429">
        <v>0</v>
      </c>
      <c r="AH429">
        <v>0</v>
      </c>
      <c r="AI429">
        <v>1</v>
      </c>
      <c r="AJ429">
        <v>14.22</v>
      </c>
      <c r="AK429">
        <v>48.96</v>
      </c>
      <c r="AL429">
        <v>1</v>
      </c>
      <c r="AM429">
        <v>4</v>
      </c>
      <c r="AN429">
        <v>0</v>
      </c>
      <c r="AO429">
        <v>0</v>
      </c>
      <c r="AP429">
        <v>1</v>
      </c>
      <c r="AQ429">
        <v>1</v>
      </c>
      <c r="AR429">
        <v>0</v>
      </c>
      <c r="AS429" t="s">
        <v>3</v>
      </c>
      <c r="AT429">
        <v>0.01</v>
      </c>
      <c r="AU429" t="s">
        <v>93</v>
      </c>
      <c r="AV429">
        <v>0</v>
      </c>
      <c r="AW429">
        <v>2</v>
      </c>
      <c r="AX429">
        <v>60105345</v>
      </c>
      <c r="AY429">
        <v>1</v>
      </c>
      <c r="AZ429">
        <v>0</v>
      </c>
      <c r="BA429">
        <v>429</v>
      </c>
      <c r="BB429">
        <v>1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1.7299999999999999E-2</v>
      </c>
      <c r="BL429">
        <v>0</v>
      </c>
      <c r="BM429">
        <v>0</v>
      </c>
      <c r="BN429">
        <v>0</v>
      </c>
      <c r="BO429">
        <v>0</v>
      </c>
      <c r="BP429">
        <v>1</v>
      </c>
      <c r="BQ429">
        <v>0</v>
      </c>
      <c r="BR429">
        <v>2.2879249999999997E-2</v>
      </c>
      <c r="BS429">
        <v>0</v>
      </c>
      <c r="BT429">
        <v>0</v>
      </c>
      <c r="BU429">
        <v>0</v>
      </c>
      <c r="BV429">
        <v>0</v>
      </c>
      <c r="BW429">
        <v>1</v>
      </c>
      <c r="CX429">
        <f>ROUND(Y429*Source!I106,9)</f>
        <v>3.8117492000000003E-2</v>
      </c>
      <c r="CY429">
        <f>AB429</f>
        <v>24.6</v>
      </c>
      <c r="CZ429">
        <f>AF429</f>
        <v>1.73</v>
      </c>
      <c r="DA429">
        <f>AJ429</f>
        <v>14.22</v>
      </c>
      <c r="DB429">
        <f>ROUND(((ROUND(AT429*CZ429,2)*1.15)*1.15),2)</f>
        <v>0.03</v>
      </c>
      <c r="DC429">
        <f>ROUND((((ROUND(AT429*AG429,2)*1.15)*1.15)*1.1),2)</f>
        <v>0</v>
      </c>
      <c r="DD429" t="s">
        <v>3</v>
      </c>
      <c r="DE429" t="s">
        <v>739</v>
      </c>
      <c r="DF429">
        <f>ROUND(ROUND(AE429,2)*CX429,2)</f>
        <v>0</v>
      </c>
      <c r="DG429">
        <f>ROUND(ROUND(AF429*AJ429,2)*CX429,2)</f>
        <v>0.94</v>
      </c>
      <c r="DH429">
        <f>ROUND((ROUND(AG429*AK429,2)*1.1)*CX429,2)</f>
        <v>0</v>
      </c>
      <c r="DI429">
        <f t="shared" ref="DI429:DI435" si="291">ROUND(ROUND(AH429,2)*CX429,2)</f>
        <v>0</v>
      </c>
      <c r="DJ429">
        <f>DG429</f>
        <v>0.94</v>
      </c>
      <c r="DK429">
        <v>0</v>
      </c>
      <c r="DL429" t="s">
        <v>3</v>
      </c>
      <c r="DM429">
        <v>0</v>
      </c>
      <c r="DN429" t="s">
        <v>3</v>
      </c>
      <c r="DO429">
        <v>0</v>
      </c>
    </row>
    <row r="430" spans="1:119" x14ac:dyDescent="0.2">
      <c r="A430">
        <f>ROW(Source!A106)</f>
        <v>106</v>
      </c>
      <c r="B430">
        <v>60075934</v>
      </c>
      <c r="C430">
        <v>60104656</v>
      </c>
      <c r="D430">
        <v>48244716</v>
      </c>
      <c r="E430">
        <v>1</v>
      </c>
      <c r="F430">
        <v>1</v>
      </c>
      <c r="G430">
        <v>1</v>
      </c>
      <c r="H430">
        <v>2</v>
      </c>
      <c r="I430" t="s">
        <v>994</v>
      </c>
      <c r="J430" t="s">
        <v>995</v>
      </c>
      <c r="K430" t="s">
        <v>996</v>
      </c>
      <c r="L430">
        <v>1368</v>
      </c>
      <c r="N430">
        <v>1011</v>
      </c>
      <c r="O430" t="s">
        <v>745</v>
      </c>
      <c r="P430" t="s">
        <v>745</v>
      </c>
      <c r="Q430">
        <v>1</v>
      </c>
      <c r="W430">
        <v>0</v>
      </c>
      <c r="X430">
        <v>-1700234874</v>
      </c>
      <c r="Y430">
        <f t="shared" si="290"/>
        <v>1.3224999999999999E-2</v>
      </c>
      <c r="AA430">
        <v>0</v>
      </c>
      <c r="AB430">
        <v>1332.84</v>
      </c>
      <c r="AC430">
        <v>431.83</v>
      </c>
      <c r="AD430">
        <v>0</v>
      </c>
      <c r="AE430">
        <v>0</v>
      </c>
      <c r="AF430">
        <v>93.73</v>
      </c>
      <c r="AG430">
        <v>8.82</v>
      </c>
      <c r="AH430">
        <v>0</v>
      </c>
      <c r="AI430">
        <v>1</v>
      </c>
      <c r="AJ430">
        <v>14.22</v>
      </c>
      <c r="AK430">
        <v>48.96</v>
      </c>
      <c r="AL430">
        <v>1</v>
      </c>
      <c r="AM430">
        <v>4</v>
      </c>
      <c r="AN430">
        <v>0</v>
      </c>
      <c r="AO430">
        <v>0</v>
      </c>
      <c r="AP430">
        <v>1</v>
      </c>
      <c r="AQ430">
        <v>1</v>
      </c>
      <c r="AR430">
        <v>0</v>
      </c>
      <c r="AS430" t="s">
        <v>3</v>
      </c>
      <c r="AT430">
        <v>0.01</v>
      </c>
      <c r="AU430" t="s">
        <v>93</v>
      </c>
      <c r="AV430">
        <v>0</v>
      </c>
      <c r="AW430">
        <v>2</v>
      </c>
      <c r="AX430">
        <v>60105346</v>
      </c>
      <c r="AY430">
        <v>1</v>
      </c>
      <c r="AZ430">
        <v>0</v>
      </c>
      <c r="BA430">
        <v>430</v>
      </c>
      <c r="BB430">
        <v>1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0.93730000000000002</v>
      </c>
      <c r="BL430">
        <v>8.8200000000000001E-2</v>
      </c>
      <c r="BM430">
        <v>0</v>
      </c>
      <c r="BN430">
        <v>0</v>
      </c>
      <c r="BO430">
        <v>0</v>
      </c>
      <c r="BP430">
        <v>1</v>
      </c>
      <c r="BQ430">
        <v>0</v>
      </c>
      <c r="BR430">
        <v>1.23957925</v>
      </c>
      <c r="BS430">
        <v>0.1166445</v>
      </c>
      <c r="BT430">
        <v>0</v>
      </c>
      <c r="BU430">
        <v>0</v>
      </c>
      <c r="BV430">
        <v>0</v>
      </c>
      <c r="BW430">
        <v>1</v>
      </c>
      <c r="CX430">
        <f>ROUND(Y430*Source!I106,9)</f>
        <v>3.8117492000000003E-2</v>
      </c>
      <c r="CY430">
        <f>AB430</f>
        <v>1332.84</v>
      </c>
      <c r="CZ430">
        <f>AF430</f>
        <v>93.73</v>
      </c>
      <c r="DA430">
        <f>AJ430</f>
        <v>14.22</v>
      </c>
      <c r="DB430">
        <f>ROUND(((ROUND(AT430*CZ430,2)*1.15)*1.15),2)</f>
        <v>1.24</v>
      </c>
      <c r="DC430">
        <f>ROUND((((ROUND(AT430*AG430,2)*1.15)*1.15)*1.1),2)</f>
        <v>0.13</v>
      </c>
      <c r="DD430" t="s">
        <v>3</v>
      </c>
      <c r="DE430" t="s">
        <v>739</v>
      </c>
      <c r="DF430">
        <f>ROUND(ROUND(AE430,2)*CX430,2)</f>
        <v>0</v>
      </c>
      <c r="DG430">
        <f>ROUND(ROUND(AF430*AJ430,2)*CX430,2)</f>
        <v>50.8</v>
      </c>
      <c r="DH430">
        <f>ROUND((ROUND(AG430*AK430,2)*1.1)*CX430,2)</f>
        <v>18.11</v>
      </c>
      <c r="DI430">
        <f t="shared" si="291"/>
        <v>0</v>
      </c>
      <c r="DJ430">
        <f>DG430</f>
        <v>50.8</v>
      </c>
      <c r="DK430">
        <v>0</v>
      </c>
      <c r="DL430" t="s">
        <v>3</v>
      </c>
      <c r="DM430">
        <v>0</v>
      </c>
      <c r="DN430" t="s">
        <v>3</v>
      </c>
      <c r="DO430">
        <v>0</v>
      </c>
    </row>
    <row r="431" spans="1:119" x14ac:dyDescent="0.2">
      <c r="A431">
        <f>ROW(Source!A106)</f>
        <v>106</v>
      </c>
      <c r="B431">
        <v>60075934</v>
      </c>
      <c r="C431">
        <v>60104656</v>
      </c>
      <c r="D431">
        <v>48245551</v>
      </c>
      <c r="E431">
        <v>1</v>
      </c>
      <c r="F431">
        <v>1</v>
      </c>
      <c r="G431">
        <v>1</v>
      </c>
      <c r="H431">
        <v>2</v>
      </c>
      <c r="I431" t="s">
        <v>752</v>
      </c>
      <c r="J431" t="s">
        <v>753</v>
      </c>
      <c r="K431" t="s">
        <v>754</v>
      </c>
      <c r="L431">
        <v>1368</v>
      </c>
      <c r="N431">
        <v>1011</v>
      </c>
      <c r="O431" t="s">
        <v>745</v>
      </c>
      <c r="P431" t="s">
        <v>745</v>
      </c>
      <c r="Q431">
        <v>1</v>
      </c>
      <c r="W431">
        <v>0</v>
      </c>
      <c r="X431">
        <v>1171957361</v>
      </c>
      <c r="Y431">
        <f t="shared" si="290"/>
        <v>1.3224999999999999E-2</v>
      </c>
      <c r="AA431">
        <v>0</v>
      </c>
      <c r="AB431">
        <v>1234.1500000000001</v>
      </c>
      <c r="AC431">
        <v>495.96</v>
      </c>
      <c r="AD431">
        <v>0</v>
      </c>
      <c r="AE431">
        <v>0</v>
      </c>
      <c r="AF431">
        <v>86.79</v>
      </c>
      <c r="AG431">
        <v>10.130000000000001</v>
      </c>
      <c r="AH431">
        <v>0</v>
      </c>
      <c r="AI431">
        <v>1</v>
      </c>
      <c r="AJ431">
        <v>14.22</v>
      </c>
      <c r="AK431">
        <v>48.96</v>
      </c>
      <c r="AL431">
        <v>1</v>
      </c>
      <c r="AM431">
        <v>4</v>
      </c>
      <c r="AN431">
        <v>0</v>
      </c>
      <c r="AO431">
        <v>0</v>
      </c>
      <c r="AP431">
        <v>1</v>
      </c>
      <c r="AQ431">
        <v>1</v>
      </c>
      <c r="AR431">
        <v>0</v>
      </c>
      <c r="AS431" t="s">
        <v>3</v>
      </c>
      <c r="AT431">
        <v>0.01</v>
      </c>
      <c r="AU431" t="s">
        <v>93</v>
      </c>
      <c r="AV431">
        <v>0</v>
      </c>
      <c r="AW431">
        <v>2</v>
      </c>
      <c r="AX431">
        <v>60105347</v>
      </c>
      <c r="AY431">
        <v>1</v>
      </c>
      <c r="AZ431">
        <v>0</v>
      </c>
      <c r="BA431">
        <v>431</v>
      </c>
      <c r="BB431">
        <v>1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0.86790000000000012</v>
      </c>
      <c r="BL431">
        <v>0.10130000000000002</v>
      </c>
      <c r="BM431">
        <v>0</v>
      </c>
      <c r="BN431">
        <v>0</v>
      </c>
      <c r="BO431">
        <v>0</v>
      </c>
      <c r="BP431">
        <v>1</v>
      </c>
      <c r="BQ431">
        <v>0</v>
      </c>
      <c r="BR431">
        <v>1.1477977500000001</v>
      </c>
      <c r="BS431">
        <v>0.13396925000000001</v>
      </c>
      <c r="BT431">
        <v>0</v>
      </c>
      <c r="BU431">
        <v>0</v>
      </c>
      <c r="BV431">
        <v>0</v>
      </c>
      <c r="BW431">
        <v>1</v>
      </c>
      <c r="CX431">
        <f>ROUND(Y431*Source!I106,9)</f>
        <v>3.8117492000000003E-2</v>
      </c>
      <c r="CY431">
        <f>AB431</f>
        <v>1234.1500000000001</v>
      </c>
      <c r="CZ431">
        <f>AF431</f>
        <v>86.79</v>
      </c>
      <c r="DA431">
        <f>AJ431</f>
        <v>14.22</v>
      </c>
      <c r="DB431">
        <f>ROUND(((ROUND(AT431*CZ431,2)*1.15)*1.15),2)</f>
        <v>1.1499999999999999</v>
      </c>
      <c r="DC431">
        <f>ROUND((((ROUND(AT431*AG431,2)*1.15)*1.15)*1.1),2)</f>
        <v>0.15</v>
      </c>
      <c r="DD431" t="s">
        <v>3</v>
      </c>
      <c r="DE431" t="s">
        <v>739</v>
      </c>
      <c r="DF431">
        <f>ROUND(ROUND(AE431,2)*CX431,2)</f>
        <v>0</v>
      </c>
      <c r="DG431">
        <f>ROUND(ROUND(AF431*AJ431,2)*CX431,2)</f>
        <v>47.04</v>
      </c>
      <c r="DH431">
        <f>ROUND((ROUND(AG431*AK431,2)*1.1)*CX431,2)</f>
        <v>20.8</v>
      </c>
      <c r="DI431">
        <f t="shared" si="291"/>
        <v>0</v>
      </c>
      <c r="DJ431">
        <f>DG431</f>
        <v>47.04</v>
      </c>
      <c r="DK431">
        <v>0</v>
      </c>
      <c r="DL431" t="s">
        <v>3</v>
      </c>
      <c r="DM431">
        <v>0</v>
      </c>
      <c r="DN431" t="s">
        <v>3</v>
      </c>
      <c r="DO431">
        <v>0</v>
      </c>
    </row>
    <row r="432" spans="1:119" x14ac:dyDescent="0.2">
      <c r="A432">
        <f>ROW(Source!A106)</f>
        <v>106</v>
      </c>
      <c r="B432">
        <v>60075934</v>
      </c>
      <c r="C432">
        <v>60104656</v>
      </c>
      <c r="D432">
        <v>48246205</v>
      </c>
      <c r="E432">
        <v>1</v>
      </c>
      <c r="F432">
        <v>1</v>
      </c>
      <c r="G432">
        <v>1</v>
      </c>
      <c r="H432">
        <v>2</v>
      </c>
      <c r="I432" t="s">
        <v>1010</v>
      </c>
      <c r="J432" t="s">
        <v>1011</v>
      </c>
      <c r="K432" t="s">
        <v>1012</v>
      </c>
      <c r="L432">
        <v>1368</v>
      </c>
      <c r="N432">
        <v>1011</v>
      </c>
      <c r="O432" t="s">
        <v>745</v>
      </c>
      <c r="P432" t="s">
        <v>745</v>
      </c>
      <c r="Q432">
        <v>1</v>
      </c>
      <c r="W432">
        <v>0</v>
      </c>
      <c r="X432">
        <v>483219667</v>
      </c>
      <c r="Y432">
        <f t="shared" si="290"/>
        <v>0.85962499999999986</v>
      </c>
      <c r="AA432">
        <v>0</v>
      </c>
      <c r="AB432">
        <v>97.55</v>
      </c>
      <c r="AC432">
        <v>0</v>
      </c>
      <c r="AD432">
        <v>0</v>
      </c>
      <c r="AE432">
        <v>0</v>
      </c>
      <c r="AF432">
        <v>6.86</v>
      </c>
      <c r="AG432">
        <v>0</v>
      </c>
      <c r="AH432">
        <v>0</v>
      </c>
      <c r="AI432">
        <v>1</v>
      </c>
      <c r="AJ432">
        <v>14.22</v>
      </c>
      <c r="AK432">
        <v>48.96</v>
      </c>
      <c r="AL432">
        <v>1</v>
      </c>
      <c r="AM432">
        <v>4</v>
      </c>
      <c r="AN432">
        <v>0</v>
      </c>
      <c r="AO432">
        <v>0</v>
      </c>
      <c r="AP432">
        <v>1</v>
      </c>
      <c r="AQ432">
        <v>1</v>
      </c>
      <c r="AR432">
        <v>0</v>
      </c>
      <c r="AS432" t="s">
        <v>3</v>
      </c>
      <c r="AT432">
        <v>0.65</v>
      </c>
      <c r="AU432" t="s">
        <v>93</v>
      </c>
      <c r="AV432">
        <v>0</v>
      </c>
      <c r="AW432">
        <v>2</v>
      </c>
      <c r="AX432">
        <v>60105348</v>
      </c>
      <c r="AY432">
        <v>1</v>
      </c>
      <c r="AZ432">
        <v>0</v>
      </c>
      <c r="BA432">
        <v>432</v>
      </c>
      <c r="BB432">
        <v>1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4.4590000000000005</v>
      </c>
      <c r="BL432">
        <v>0</v>
      </c>
      <c r="BM432">
        <v>0</v>
      </c>
      <c r="BN432">
        <v>0</v>
      </c>
      <c r="BO432">
        <v>0</v>
      </c>
      <c r="BP432">
        <v>1</v>
      </c>
      <c r="BQ432">
        <v>0</v>
      </c>
      <c r="BR432">
        <v>5.8970274999999992</v>
      </c>
      <c r="BS432">
        <v>0</v>
      </c>
      <c r="BT432">
        <v>0</v>
      </c>
      <c r="BU432">
        <v>0</v>
      </c>
      <c r="BV432">
        <v>0</v>
      </c>
      <c r="BW432">
        <v>1</v>
      </c>
      <c r="CX432">
        <f>ROUND(Y432*Source!I106,9)</f>
        <v>2.4776369640000002</v>
      </c>
      <c r="CY432">
        <f>AB432</f>
        <v>97.55</v>
      </c>
      <c r="CZ432">
        <f>AF432</f>
        <v>6.86</v>
      </c>
      <c r="DA432">
        <f>AJ432</f>
        <v>14.22</v>
      </c>
      <c r="DB432">
        <f>ROUND(((ROUND(AT432*CZ432,2)*1.15)*1.15),2)</f>
        <v>5.9</v>
      </c>
      <c r="DC432">
        <f>ROUND((((ROUND(AT432*AG432,2)*1.15)*1.15)*1.1),2)</f>
        <v>0</v>
      </c>
      <c r="DD432" t="s">
        <v>3</v>
      </c>
      <c r="DE432" t="s">
        <v>739</v>
      </c>
      <c r="DF432">
        <f>ROUND(ROUND(AE432,2)*CX432,2)</f>
        <v>0</v>
      </c>
      <c r="DG432">
        <f>ROUND(ROUND(AF432*AJ432,2)*CX432,2)</f>
        <v>241.69</v>
      </c>
      <c r="DH432">
        <f>ROUND((ROUND(AG432*AK432,2)*1.1)*CX432,2)</f>
        <v>0</v>
      </c>
      <c r="DI432">
        <f t="shared" si="291"/>
        <v>0</v>
      </c>
      <c r="DJ432">
        <f>DG432</f>
        <v>241.69</v>
      </c>
      <c r="DK432">
        <v>0</v>
      </c>
      <c r="DL432" t="s">
        <v>3</v>
      </c>
      <c r="DM432">
        <v>0</v>
      </c>
      <c r="DN432" t="s">
        <v>3</v>
      </c>
      <c r="DO432">
        <v>0</v>
      </c>
    </row>
    <row r="433" spans="1:119" x14ac:dyDescent="0.2">
      <c r="A433">
        <f>ROW(Source!A106)</f>
        <v>106</v>
      </c>
      <c r="B433">
        <v>60075934</v>
      </c>
      <c r="C433">
        <v>60104656</v>
      </c>
      <c r="D433">
        <v>48202756</v>
      </c>
      <c r="E433">
        <v>1</v>
      </c>
      <c r="F433">
        <v>1</v>
      </c>
      <c r="G433">
        <v>1</v>
      </c>
      <c r="H433">
        <v>3</v>
      </c>
      <c r="I433" t="s">
        <v>1013</v>
      </c>
      <c r="J433" t="s">
        <v>1014</v>
      </c>
      <c r="K433" t="s">
        <v>1015</v>
      </c>
      <c r="L433">
        <v>1348</v>
      </c>
      <c r="N433">
        <v>1009</v>
      </c>
      <c r="O433" t="s">
        <v>15</v>
      </c>
      <c r="P433" t="s">
        <v>15</v>
      </c>
      <c r="Q433">
        <v>1000</v>
      </c>
      <c r="W433">
        <v>0</v>
      </c>
      <c r="X433">
        <v>-470161543</v>
      </c>
      <c r="Y433">
        <f>AT433</f>
        <v>1E-3</v>
      </c>
      <c r="AA433">
        <v>465301.74</v>
      </c>
      <c r="AB433">
        <v>0</v>
      </c>
      <c r="AC433">
        <v>0</v>
      </c>
      <c r="AD433">
        <v>0</v>
      </c>
      <c r="AE433">
        <v>48671.73</v>
      </c>
      <c r="AF433">
        <v>0</v>
      </c>
      <c r="AG433">
        <v>0</v>
      </c>
      <c r="AH433">
        <v>0</v>
      </c>
      <c r="AI433">
        <v>9.56</v>
      </c>
      <c r="AJ433">
        <v>1</v>
      </c>
      <c r="AK433">
        <v>1</v>
      </c>
      <c r="AL433">
        <v>1</v>
      </c>
      <c r="AM433">
        <v>4</v>
      </c>
      <c r="AN433">
        <v>0</v>
      </c>
      <c r="AO433">
        <v>0</v>
      </c>
      <c r="AP433">
        <v>1</v>
      </c>
      <c r="AQ433">
        <v>1</v>
      </c>
      <c r="AR433">
        <v>0</v>
      </c>
      <c r="AS433" t="s">
        <v>3</v>
      </c>
      <c r="AT433">
        <v>1E-3</v>
      </c>
      <c r="AU433" t="s">
        <v>3</v>
      </c>
      <c r="AV433">
        <v>0</v>
      </c>
      <c r="AW433">
        <v>2</v>
      </c>
      <c r="AX433">
        <v>60105349</v>
      </c>
      <c r="AY433">
        <v>1</v>
      </c>
      <c r="AZ433">
        <v>0</v>
      </c>
      <c r="BA433">
        <v>433</v>
      </c>
      <c r="BB433">
        <v>1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48.671730000000004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1</v>
      </c>
      <c r="BQ433">
        <v>48.671730000000004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1</v>
      </c>
      <c r="CX433">
        <f>ROUND(Y433*Source!I106,9)</f>
        <v>2.8822299999999999E-3</v>
      </c>
      <c r="CY433">
        <f>AA433</f>
        <v>465301.74</v>
      </c>
      <c r="CZ433">
        <f>AE433</f>
        <v>48671.73</v>
      </c>
      <c r="DA433">
        <f>AI433</f>
        <v>9.56</v>
      </c>
      <c r="DB433">
        <f>ROUND(ROUND(AT433*CZ433,2),2)</f>
        <v>48.67</v>
      </c>
      <c r="DC433">
        <f>ROUND(ROUND(AT433*AG433,2),2)</f>
        <v>0</v>
      </c>
      <c r="DD433" t="s">
        <v>3</v>
      </c>
      <c r="DE433" t="s">
        <v>3</v>
      </c>
      <c r="DF433">
        <f>ROUND(ROUND(AE433*AI433,2)*CX433,2)</f>
        <v>1341.11</v>
      </c>
      <c r="DG433">
        <f>ROUND(ROUND(AF433,2)*CX433,2)</f>
        <v>0</v>
      </c>
      <c r="DH433">
        <f>ROUND(ROUND(AG433,2)*CX433,2)</f>
        <v>0</v>
      </c>
      <c r="DI433">
        <f t="shared" si="291"/>
        <v>0</v>
      </c>
      <c r="DJ433">
        <f>DF433</f>
        <v>1341.11</v>
      </c>
      <c r="DK433">
        <v>0</v>
      </c>
      <c r="DL433" t="s">
        <v>3</v>
      </c>
      <c r="DM433">
        <v>0</v>
      </c>
      <c r="DN433" t="s">
        <v>3</v>
      </c>
      <c r="DO433">
        <v>0</v>
      </c>
    </row>
    <row r="434" spans="1:119" x14ac:dyDescent="0.2">
      <c r="A434">
        <f>ROW(Source!A106)</f>
        <v>106</v>
      </c>
      <c r="B434">
        <v>60075934</v>
      </c>
      <c r="C434">
        <v>60104656</v>
      </c>
      <c r="D434">
        <v>48202807</v>
      </c>
      <c r="E434">
        <v>1</v>
      </c>
      <c r="F434">
        <v>1</v>
      </c>
      <c r="G434">
        <v>1</v>
      </c>
      <c r="H434">
        <v>3</v>
      </c>
      <c r="I434" t="s">
        <v>796</v>
      </c>
      <c r="J434" t="s">
        <v>797</v>
      </c>
      <c r="K434" t="s">
        <v>798</v>
      </c>
      <c r="L434">
        <v>1348</v>
      </c>
      <c r="N434">
        <v>1009</v>
      </c>
      <c r="O434" t="s">
        <v>15</v>
      </c>
      <c r="P434" t="s">
        <v>15</v>
      </c>
      <c r="Q434">
        <v>1000</v>
      </c>
      <c r="W434">
        <v>0</v>
      </c>
      <c r="X434">
        <v>-296986458</v>
      </c>
      <c r="Y434">
        <f>AT434</f>
        <v>2.3E-3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9.56</v>
      </c>
      <c r="AJ434">
        <v>1</v>
      </c>
      <c r="AK434">
        <v>1</v>
      </c>
      <c r="AL434">
        <v>1</v>
      </c>
      <c r="AM434">
        <v>4</v>
      </c>
      <c r="AN434">
        <v>0</v>
      </c>
      <c r="AO434">
        <v>0</v>
      </c>
      <c r="AP434">
        <v>1</v>
      </c>
      <c r="AQ434">
        <v>1</v>
      </c>
      <c r="AR434">
        <v>0</v>
      </c>
      <c r="AS434" t="s">
        <v>3</v>
      </c>
      <c r="AT434">
        <v>2.3E-3</v>
      </c>
      <c r="AU434" t="s">
        <v>3</v>
      </c>
      <c r="AV434">
        <v>0</v>
      </c>
      <c r="AW434">
        <v>2</v>
      </c>
      <c r="AX434">
        <v>60105350</v>
      </c>
      <c r="AY434">
        <v>2</v>
      </c>
      <c r="AZ434">
        <v>16384</v>
      </c>
      <c r="BA434">
        <v>434</v>
      </c>
      <c r="BB434">
        <v>1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X434">
        <f>ROUND(Y434*Source!I106,9)</f>
        <v>6.6291290000000001E-3</v>
      </c>
      <c r="CY434">
        <f>AA434</f>
        <v>0</v>
      </c>
      <c r="CZ434">
        <f>AE434</f>
        <v>0</v>
      </c>
      <c r="DA434">
        <f>AI434</f>
        <v>9.56</v>
      </c>
      <c r="DB434">
        <f>ROUND(ROUND(AT434*CZ434,2),2)</f>
        <v>0</v>
      </c>
      <c r="DC434">
        <f>ROUND(ROUND(AT434*AG434,2),2)</f>
        <v>0</v>
      </c>
      <c r="DD434" t="s">
        <v>3</v>
      </c>
      <c r="DE434" t="s">
        <v>3</v>
      </c>
      <c r="DF434">
        <f>ROUND(ROUND(AE434*AI434,2)*CX434,2)</f>
        <v>0</v>
      </c>
      <c r="DG434">
        <f>ROUND(ROUND(AF434,2)*CX434,2)</f>
        <v>0</v>
      </c>
      <c r="DH434">
        <f>ROUND(ROUND(AG434,2)*CX434,2)</f>
        <v>0</v>
      </c>
      <c r="DI434">
        <f t="shared" si="291"/>
        <v>0</v>
      </c>
      <c r="DJ434">
        <f>DF434</f>
        <v>0</v>
      </c>
      <c r="DK434">
        <v>2</v>
      </c>
      <c r="DL434" t="s">
        <v>3</v>
      </c>
      <c r="DM434">
        <v>0</v>
      </c>
      <c r="DN434" t="s">
        <v>3</v>
      </c>
      <c r="DO434">
        <v>0</v>
      </c>
    </row>
    <row r="435" spans="1:119" x14ac:dyDescent="0.2">
      <c r="A435">
        <f>ROW(Source!A106)</f>
        <v>106</v>
      </c>
      <c r="B435">
        <v>60075934</v>
      </c>
      <c r="C435">
        <v>60104656</v>
      </c>
      <c r="D435">
        <v>48202938</v>
      </c>
      <c r="E435">
        <v>1</v>
      </c>
      <c r="F435">
        <v>1</v>
      </c>
      <c r="G435">
        <v>1</v>
      </c>
      <c r="H435">
        <v>3</v>
      </c>
      <c r="I435" t="s">
        <v>1017</v>
      </c>
      <c r="J435" t="s">
        <v>1018</v>
      </c>
      <c r="K435" t="s">
        <v>1019</v>
      </c>
      <c r="L435">
        <v>1348</v>
      </c>
      <c r="N435">
        <v>1009</v>
      </c>
      <c r="O435" t="s">
        <v>15</v>
      </c>
      <c r="P435" t="s">
        <v>15</v>
      </c>
      <c r="Q435">
        <v>1000</v>
      </c>
      <c r="W435">
        <v>0</v>
      </c>
      <c r="X435">
        <v>-1089780797</v>
      </c>
      <c r="Y435">
        <f>AT435</f>
        <v>1.0999999999999999E-2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9.56</v>
      </c>
      <c r="AJ435">
        <v>1</v>
      </c>
      <c r="AK435">
        <v>1</v>
      </c>
      <c r="AL435">
        <v>1</v>
      </c>
      <c r="AM435">
        <v>4</v>
      </c>
      <c r="AN435">
        <v>0</v>
      </c>
      <c r="AO435">
        <v>0</v>
      </c>
      <c r="AP435">
        <v>1</v>
      </c>
      <c r="AQ435">
        <v>1</v>
      </c>
      <c r="AR435">
        <v>0</v>
      </c>
      <c r="AS435" t="s">
        <v>3</v>
      </c>
      <c r="AT435">
        <v>1.0999999999999999E-2</v>
      </c>
      <c r="AU435" t="s">
        <v>3</v>
      </c>
      <c r="AV435">
        <v>0</v>
      </c>
      <c r="AW435">
        <v>2</v>
      </c>
      <c r="AX435">
        <v>60105351</v>
      </c>
      <c r="AY435">
        <v>2</v>
      </c>
      <c r="AZ435">
        <v>16384</v>
      </c>
      <c r="BA435">
        <v>435</v>
      </c>
      <c r="BB435">
        <v>1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X435">
        <f>ROUND(Y435*Source!I106,9)</f>
        <v>3.1704530000000002E-2</v>
      </c>
      <c r="CY435">
        <f>AA435</f>
        <v>0</v>
      </c>
      <c r="CZ435">
        <f>AE435</f>
        <v>0</v>
      </c>
      <c r="DA435">
        <f>AI435</f>
        <v>9.56</v>
      </c>
      <c r="DB435">
        <f>ROUND(ROUND(AT435*CZ435,2),2)</f>
        <v>0</v>
      </c>
      <c r="DC435">
        <f>ROUND(ROUND(AT435*AG435,2),2)</f>
        <v>0</v>
      </c>
      <c r="DD435" t="s">
        <v>3</v>
      </c>
      <c r="DE435" t="s">
        <v>3</v>
      </c>
      <c r="DF435">
        <f>ROUND(ROUND(AE435*AI435,2)*CX435,2)</f>
        <v>0</v>
      </c>
      <c r="DG435">
        <f>ROUND(ROUND(AF435,2)*CX435,2)</f>
        <v>0</v>
      </c>
      <c r="DH435">
        <f>ROUND(ROUND(AG435,2)*CX435,2)</f>
        <v>0</v>
      </c>
      <c r="DI435">
        <f t="shared" si="291"/>
        <v>0</v>
      </c>
      <c r="DJ435">
        <f>DF435</f>
        <v>0</v>
      </c>
      <c r="DK435">
        <v>2</v>
      </c>
      <c r="DL435" t="s">
        <v>3</v>
      </c>
      <c r="DM435">
        <v>0</v>
      </c>
      <c r="DN435" t="s">
        <v>3</v>
      </c>
      <c r="DO435">
        <v>0</v>
      </c>
    </row>
    <row r="436" spans="1:119" x14ac:dyDescent="0.2">
      <c r="A436">
        <f>ROW(Source!A110)</f>
        <v>110</v>
      </c>
      <c r="B436">
        <v>60075934</v>
      </c>
      <c r="C436">
        <v>60106302</v>
      </c>
      <c r="D436">
        <v>48164208</v>
      </c>
      <c r="E436">
        <v>1</v>
      </c>
      <c r="F436">
        <v>1</v>
      </c>
      <c r="G436">
        <v>1</v>
      </c>
      <c r="H436">
        <v>1</v>
      </c>
      <c r="I436" t="s">
        <v>1020</v>
      </c>
      <c r="J436" t="s">
        <v>3</v>
      </c>
      <c r="K436" t="s">
        <v>1021</v>
      </c>
      <c r="L436">
        <v>1191</v>
      </c>
      <c r="N436">
        <v>1013</v>
      </c>
      <c r="O436" t="s">
        <v>738</v>
      </c>
      <c r="P436" t="s">
        <v>738</v>
      </c>
      <c r="Q436">
        <v>1</v>
      </c>
      <c r="W436">
        <v>0</v>
      </c>
      <c r="X436">
        <v>300547253</v>
      </c>
      <c r="Y436">
        <f t="shared" ref="Y436:Y443" si="292">((AT436*1.15)*1.15)</f>
        <v>125.63749999999997</v>
      </c>
      <c r="AA436">
        <v>0</v>
      </c>
      <c r="AB436">
        <v>0</v>
      </c>
      <c r="AC436">
        <v>0</v>
      </c>
      <c r="AD436">
        <v>411.26</v>
      </c>
      <c r="AE436">
        <v>0</v>
      </c>
      <c r="AF436">
        <v>0</v>
      </c>
      <c r="AG436">
        <v>0</v>
      </c>
      <c r="AH436">
        <v>8.4</v>
      </c>
      <c r="AI436">
        <v>1</v>
      </c>
      <c r="AJ436">
        <v>1</v>
      </c>
      <c r="AK436">
        <v>1</v>
      </c>
      <c r="AL436">
        <v>48.96</v>
      </c>
      <c r="AM436">
        <v>4</v>
      </c>
      <c r="AN436">
        <v>0</v>
      </c>
      <c r="AO436">
        <v>1</v>
      </c>
      <c r="AP436">
        <v>1</v>
      </c>
      <c r="AQ436">
        <v>0</v>
      </c>
      <c r="AR436">
        <v>0</v>
      </c>
      <c r="AS436" t="s">
        <v>3</v>
      </c>
      <c r="AT436">
        <v>95</v>
      </c>
      <c r="AU436" t="s">
        <v>93</v>
      </c>
      <c r="AV436">
        <v>1</v>
      </c>
      <c r="AW436">
        <v>2</v>
      </c>
      <c r="AX436">
        <v>60106963</v>
      </c>
      <c r="AY436">
        <v>1</v>
      </c>
      <c r="AZ436">
        <v>0</v>
      </c>
      <c r="BA436">
        <v>436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X436">
        <f>ROUND(Y436*Source!I110,9)</f>
        <v>46.222036250000002</v>
      </c>
      <c r="CY436">
        <f>AD436</f>
        <v>411.26</v>
      </c>
      <c r="CZ436">
        <f>AH436</f>
        <v>8.4</v>
      </c>
      <c r="DA436">
        <f>AL436</f>
        <v>48.96</v>
      </c>
      <c r="DB436">
        <f t="shared" ref="DB436:DB443" si="293">ROUND(((ROUND(AT436*CZ436,2)*1.15)*1.15),2)</f>
        <v>1055.3599999999999</v>
      </c>
      <c r="DC436">
        <f t="shared" ref="DC436:DC443" si="294">ROUND(((ROUND(AT436*AG436,2)*1.15)*1.15),2)</f>
        <v>0</v>
      </c>
      <c r="DD436" t="s">
        <v>3</v>
      </c>
      <c r="DE436" t="s">
        <v>3</v>
      </c>
      <c r="DF436">
        <f t="shared" ref="DF436:DF443" si="295">ROUND(ROUND(AE436,2)*CX436,2)</f>
        <v>0</v>
      </c>
      <c r="DG436">
        <f>ROUND(ROUND(AF436,2)*CX436,2)</f>
        <v>0</v>
      </c>
      <c r="DH436">
        <f>ROUND(ROUND(AG436,2)*CX436,2)</f>
        <v>0</v>
      </c>
      <c r="DI436">
        <f>ROUND(ROUND(AH436*AL436,2)*CX436,2)</f>
        <v>19009.27</v>
      </c>
      <c r="DJ436">
        <f>DI436</f>
        <v>19009.27</v>
      </c>
      <c r="DK436">
        <v>0</v>
      </c>
      <c r="DL436" t="s">
        <v>3</v>
      </c>
      <c r="DM436">
        <v>0</v>
      </c>
      <c r="DN436" t="s">
        <v>3</v>
      </c>
      <c r="DO436">
        <v>0</v>
      </c>
    </row>
    <row r="437" spans="1:119" x14ac:dyDescent="0.2">
      <c r="A437">
        <f>ROW(Source!A110)</f>
        <v>110</v>
      </c>
      <c r="B437">
        <v>60075934</v>
      </c>
      <c r="C437">
        <v>60106302</v>
      </c>
      <c r="D437">
        <v>48164207</v>
      </c>
      <c r="E437">
        <v>1</v>
      </c>
      <c r="F437">
        <v>1</v>
      </c>
      <c r="G437">
        <v>1</v>
      </c>
      <c r="H437">
        <v>1</v>
      </c>
      <c r="I437" t="s">
        <v>740</v>
      </c>
      <c r="J437" t="s">
        <v>3</v>
      </c>
      <c r="K437" t="s">
        <v>741</v>
      </c>
      <c r="L437">
        <v>1191</v>
      </c>
      <c r="N437">
        <v>1013</v>
      </c>
      <c r="O437" t="s">
        <v>738</v>
      </c>
      <c r="P437" t="s">
        <v>738</v>
      </c>
      <c r="Q437">
        <v>1</v>
      </c>
      <c r="W437">
        <v>0</v>
      </c>
      <c r="X437">
        <v>-383101862</v>
      </c>
      <c r="Y437">
        <f t="shared" si="292"/>
        <v>8.4639999999999986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1</v>
      </c>
      <c r="AJ437">
        <v>1</v>
      </c>
      <c r="AK437">
        <v>48.96</v>
      </c>
      <c r="AL437">
        <v>1</v>
      </c>
      <c r="AM437">
        <v>4</v>
      </c>
      <c r="AN437">
        <v>0</v>
      </c>
      <c r="AO437">
        <v>1</v>
      </c>
      <c r="AP437">
        <v>1</v>
      </c>
      <c r="AQ437">
        <v>0</v>
      </c>
      <c r="AR437">
        <v>0</v>
      </c>
      <c r="AS437" t="s">
        <v>3</v>
      </c>
      <c r="AT437">
        <v>6.4</v>
      </c>
      <c r="AU437" t="s">
        <v>93</v>
      </c>
      <c r="AV437">
        <v>2</v>
      </c>
      <c r="AW437">
        <v>2</v>
      </c>
      <c r="AX437">
        <v>60106964</v>
      </c>
      <c r="AY437">
        <v>1</v>
      </c>
      <c r="AZ437">
        <v>0</v>
      </c>
      <c r="BA437">
        <v>437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X437">
        <f>ROUND(Y437*Source!I110,9)</f>
        <v>3.1139055999999998</v>
      </c>
      <c r="CY437">
        <f>AD437</f>
        <v>0</v>
      </c>
      <c r="CZ437">
        <f>AH437</f>
        <v>0</v>
      </c>
      <c r="DA437">
        <f>AL437</f>
        <v>1</v>
      </c>
      <c r="DB437">
        <f t="shared" si="293"/>
        <v>0</v>
      </c>
      <c r="DC437">
        <f t="shared" si="294"/>
        <v>0</v>
      </c>
      <c r="DD437" t="s">
        <v>3</v>
      </c>
      <c r="DE437" t="s">
        <v>3</v>
      </c>
      <c r="DF437">
        <f t="shared" si="295"/>
        <v>0</v>
      </c>
      <c r="DG437">
        <f>ROUND(ROUND(AF437,2)*CX437,2)</f>
        <v>0</v>
      </c>
      <c r="DH437">
        <f t="shared" ref="DH437:DH443" si="296">ROUND(ROUND(AG437*AK437,2)*CX437,2)</f>
        <v>0</v>
      </c>
      <c r="DI437">
        <f t="shared" ref="DI437:DI447" si="297">ROUND(ROUND(AH437,2)*CX437,2)</f>
        <v>0</v>
      </c>
      <c r="DJ437">
        <f>DI437</f>
        <v>0</v>
      </c>
      <c r="DK437">
        <v>0</v>
      </c>
      <c r="DL437" t="s">
        <v>3</v>
      </c>
      <c r="DM437">
        <v>0</v>
      </c>
      <c r="DN437" t="s">
        <v>3</v>
      </c>
      <c r="DO437">
        <v>0</v>
      </c>
    </row>
    <row r="438" spans="1:119" x14ac:dyDescent="0.2">
      <c r="A438">
        <f>ROW(Source!A110)</f>
        <v>110</v>
      </c>
      <c r="B438">
        <v>60075934</v>
      </c>
      <c r="C438">
        <v>60106302</v>
      </c>
      <c r="D438">
        <v>48244557</v>
      </c>
      <c r="E438">
        <v>1</v>
      </c>
      <c r="F438">
        <v>1</v>
      </c>
      <c r="G438">
        <v>1</v>
      </c>
      <c r="H438">
        <v>2</v>
      </c>
      <c r="I438" t="s">
        <v>746</v>
      </c>
      <c r="J438" t="s">
        <v>747</v>
      </c>
      <c r="K438" t="s">
        <v>748</v>
      </c>
      <c r="L438">
        <v>1368</v>
      </c>
      <c r="N438">
        <v>1011</v>
      </c>
      <c r="O438" t="s">
        <v>745</v>
      </c>
      <c r="P438" t="s">
        <v>745</v>
      </c>
      <c r="Q438">
        <v>1</v>
      </c>
      <c r="W438">
        <v>0</v>
      </c>
      <c r="X438">
        <v>903590057</v>
      </c>
      <c r="Y438">
        <f t="shared" si="292"/>
        <v>5.1577499999999992</v>
      </c>
      <c r="AA438">
        <v>0</v>
      </c>
      <c r="AB438">
        <v>1603.59</v>
      </c>
      <c r="AC438">
        <v>579.69000000000005</v>
      </c>
      <c r="AD438">
        <v>0</v>
      </c>
      <c r="AE438">
        <v>0</v>
      </c>
      <c r="AF438">
        <v>112.77</v>
      </c>
      <c r="AG438">
        <v>11.84</v>
      </c>
      <c r="AH438">
        <v>0</v>
      </c>
      <c r="AI438">
        <v>1</v>
      </c>
      <c r="AJ438">
        <v>14.22</v>
      </c>
      <c r="AK438">
        <v>48.96</v>
      </c>
      <c r="AL438">
        <v>1</v>
      </c>
      <c r="AM438">
        <v>4</v>
      </c>
      <c r="AN438">
        <v>0</v>
      </c>
      <c r="AO438">
        <v>1</v>
      </c>
      <c r="AP438">
        <v>1</v>
      </c>
      <c r="AQ438">
        <v>0</v>
      </c>
      <c r="AR438">
        <v>0</v>
      </c>
      <c r="AS438" t="s">
        <v>3</v>
      </c>
      <c r="AT438">
        <v>3.9</v>
      </c>
      <c r="AU438" t="s">
        <v>93</v>
      </c>
      <c r="AV438">
        <v>0</v>
      </c>
      <c r="AW438">
        <v>2</v>
      </c>
      <c r="AX438">
        <v>60106965</v>
      </c>
      <c r="AY438">
        <v>1</v>
      </c>
      <c r="AZ438">
        <v>0</v>
      </c>
      <c r="BA438">
        <v>438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X438">
        <f>ROUND(Y438*Source!I110,9)</f>
        <v>1.8975362250000001</v>
      </c>
      <c r="CY438">
        <f t="shared" ref="CY438:CY443" si="298">AB438</f>
        <v>1603.59</v>
      </c>
      <c r="CZ438">
        <f t="shared" ref="CZ438:CZ443" si="299">AF438</f>
        <v>112.77</v>
      </c>
      <c r="DA438">
        <f t="shared" ref="DA438:DA443" si="300">AJ438</f>
        <v>14.22</v>
      </c>
      <c r="DB438">
        <f t="shared" si="293"/>
        <v>581.64</v>
      </c>
      <c r="DC438">
        <f t="shared" si="294"/>
        <v>61.07</v>
      </c>
      <c r="DD438" t="s">
        <v>3</v>
      </c>
      <c r="DE438" t="s">
        <v>3</v>
      </c>
      <c r="DF438">
        <f t="shared" si="295"/>
        <v>0</v>
      </c>
      <c r="DG438">
        <f t="shared" ref="DG438:DG443" si="301">ROUND(ROUND(AF438*AJ438,2)*CX438,2)</f>
        <v>3042.87</v>
      </c>
      <c r="DH438">
        <f t="shared" si="296"/>
        <v>1099.98</v>
      </c>
      <c r="DI438">
        <f t="shared" si="297"/>
        <v>0</v>
      </c>
      <c r="DJ438">
        <f t="shared" ref="DJ438:DJ443" si="302">DG438</f>
        <v>3042.87</v>
      </c>
      <c r="DK438">
        <v>0</v>
      </c>
      <c r="DL438" t="s">
        <v>3</v>
      </c>
      <c r="DM438">
        <v>0</v>
      </c>
      <c r="DN438" t="s">
        <v>3</v>
      </c>
      <c r="DO438">
        <v>0</v>
      </c>
    </row>
    <row r="439" spans="1:119" x14ac:dyDescent="0.2">
      <c r="A439">
        <f>ROW(Source!A110)</f>
        <v>110</v>
      </c>
      <c r="B439">
        <v>60075934</v>
      </c>
      <c r="C439">
        <v>60106302</v>
      </c>
      <c r="D439">
        <v>48245552</v>
      </c>
      <c r="E439">
        <v>1</v>
      </c>
      <c r="F439">
        <v>1</v>
      </c>
      <c r="G439">
        <v>1</v>
      </c>
      <c r="H439">
        <v>2</v>
      </c>
      <c r="I439" t="s">
        <v>1022</v>
      </c>
      <c r="J439" t="s">
        <v>1023</v>
      </c>
      <c r="K439" t="s">
        <v>1024</v>
      </c>
      <c r="L439">
        <v>1368</v>
      </c>
      <c r="N439">
        <v>1011</v>
      </c>
      <c r="O439" t="s">
        <v>745</v>
      </c>
      <c r="P439" t="s">
        <v>745</v>
      </c>
      <c r="Q439">
        <v>1</v>
      </c>
      <c r="W439">
        <v>0</v>
      </c>
      <c r="X439">
        <v>1565185662</v>
      </c>
      <c r="Y439">
        <f t="shared" si="292"/>
        <v>0.66124999999999989</v>
      </c>
      <c r="AA439">
        <v>0</v>
      </c>
      <c r="AB439">
        <v>1521.97</v>
      </c>
      <c r="AC439">
        <v>495.96</v>
      </c>
      <c r="AD439">
        <v>0</v>
      </c>
      <c r="AE439">
        <v>0</v>
      </c>
      <c r="AF439">
        <v>107.03</v>
      </c>
      <c r="AG439">
        <v>10.130000000000001</v>
      </c>
      <c r="AH439">
        <v>0</v>
      </c>
      <c r="AI439">
        <v>1</v>
      </c>
      <c r="AJ439">
        <v>14.22</v>
      </c>
      <c r="AK439">
        <v>48.96</v>
      </c>
      <c r="AL439">
        <v>1</v>
      </c>
      <c r="AM439">
        <v>4</v>
      </c>
      <c r="AN439">
        <v>0</v>
      </c>
      <c r="AO439">
        <v>1</v>
      </c>
      <c r="AP439">
        <v>1</v>
      </c>
      <c r="AQ439">
        <v>0</v>
      </c>
      <c r="AR439">
        <v>0</v>
      </c>
      <c r="AS439" t="s">
        <v>3</v>
      </c>
      <c r="AT439">
        <v>0.5</v>
      </c>
      <c r="AU439" t="s">
        <v>93</v>
      </c>
      <c r="AV439">
        <v>0</v>
      </c>
      <c r="AW439">
        <v>2</v>
      </c>
      <c r="AX439">
        <v>60106966</v>
      </c>
      <c r="AY439">
        <v>1</v>
      </c>
      <c r="AZ439">
        <v>0</v>
      </c>
      <c r="BA439">
        <v>439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X439">
        <f>ROUND(Y439*Source!I110,9)</f>
        <v>0.243273875</v>
      </c>
      <c r="CY439">
        <f t="shared" si="298"/>
        <v>1521.97</v>
      </c>
      <c r="CZ439">
        <f t="shared" si="299"/>
        <v>107.03</v>
      </c>
      <c r="DA439">
        <f t="shared" si="300"/>
        <v>14.22</v>
      </c>
      <c r="DB439">
        <f t="shared" si="293"/>
        <v>70.78</v>
      </c>
      <c r="DC439">
        <f t="shared" si="294"/>
        <v>6.71</v>
      </c>
      <c r="DD439" t="s">
        <v>3</v>
      </c>
      <c r="DE439" t="s">
        <v>3</v>
      </c>
      <c r="DF439">
        <f t="shared" si="295"/>
        <v>0</v>
      </c>
      <c r="DG439">
        <f t="shared" si="301"/>
        <v>370.26</v>
      </c>
      <c r="DH439">
        <f t="shared" si="296"/>
        <v>120.65</v>
      </c>
      <c r="DI439">
        <f t="shared" si="297"/>
        <v>0</v>
      </c>
      <c r="DJ439">
        <f t="shared" si="302"/>
        <v>370.26</v>
      </c>
      <c r="DK439">
        <v>0</v>
      </c>
      <c r="DL439" t="s">
        <v>3</v>
      </c>
      <c r="DM439">
        <v>0</v>
      </c>
      <c r="DN439" t="s">
        <v>3</v>
      </c>
      <c r="DO439">
        <v>0</v>
      </c>
    </row>
    <row r="440" spans="1:119" x14ac:dyDescent="0.2">
      <c r="A440">
        <f>ROW(Source!A110)</f>
        <v>110</v>
      </c>
      <c r="B440">
        <v>60075934</v>
      </c>
      <c r="C440">
        <v>60106302</v>
      </c>
      <c r="D440">
        <v>48245719</v>
      </c>
      <c r="E440">
        <v>1</v>
      </c>
      <c r="F440">
        <v>1</v>
      </c>
      <c r="G440">
        <v>1</v>
      </c>
      <c r="H440">
        <v>2</v>
      </c>
      <c r="I440" t="s">
        <v>755</v>
      </c>
      <c r="J440" t="s">
        <v>756</v>
      </c>
      <c r="K440" t="s">
        <v>757</v>
      </c>
      <c r="L440">
        <v>1368</v>
      </c>
      <c r="N440">
        <v>1011</v>
      </c>
      <c r="O440" t="s">
        <v>745</v>
      </c>
      <c r="P440" t="s">
        <v>745</v>
      </c>
      <c r="Q440">
        <v>1</v>
      </c>
      <c r="W440">
        <v>0</v>
      </c>
      <c r="X440">
        <v>-1135352110</v>
      </c>
      <c r="Y440">
        <f t="shared" si="292"/>
        <v>1.9837499999999997</v>
      </c>
      <c r="AA440">
        <v>0</v>
      </c>
      <c r="AB440">
        <v>17.059999999999999</v>
      </c>
      <c r="AC440">
        <v>0</v>
      </c>
      <c r="AD440">
        <v>0</v>
      </c>
      <c r="AE440">
        <v>0</v>
      </c>
      <c r="AF440">
        <v>1.2</v>
      </c>
      <c r="AG440">
        <v>0</v>
      </c>
      <c r="AH440">
        <v>0</v>
      </c>
      <c r="AI440">
        <v>1</v>
      </c>
      <c r="AJ440">
        <v>14.22</v>
      </c>
      <c r="AK440">
        <v>48.96</v>
      </c>
      <c r="AL440">
        <v>1</v>
      </c>
      <c r="AM440">
        <v>4</v>
      </c>
      <c r="AN440">
        <v>0</v>
      </c>
      <c r="AO440">
        <v>1</v>
      </c>
      <c r="AP440">
        <v>1</v>
      </c>
      <c r="AQ440">
        <v>0</v>
      </c>
      <c r="AR440">
        <v>0</v>
      </c>
      <c r="AS440" t="s">
        <v>3</v>
      </c>
      <c r="AT440">
        <v>1.5</v>
      </c>
      <c r="AU440" t="s">
        <v>93</v>
      </c>
      <c r="AV440">
        <v>0</v>
      </c>
      <c r="AW440">
        <v>2</v>
      </c>
      <c r="AX440">
        <v>60106967</v>
      </c>
      <c r="AY440">
        <v>1</v>
      </c>
      <c r="AZ440">
        <v>0</v>
      </c>
      <c r="BA440">
        <v>440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X440">
        <f>ROUND(Y440*Source!I110,9)</f>
        <v>0.72982162500000003</v>
      </c>
      <c r="CY440">
        <f t="shared" si="298"/>
        <v>17.059999999999999</v>
      </c>
      <c r="CZ440">
        <f t="shared" si="299"/>
        <v>1.2</v>
      </c>
      <c r="DA440">
        <f t="shared" si="300"/>
        <v>14.22</v>
      </c>
      <c r="DB440">
        <f t="shared" si="293"/>
        <v>2.38</v>
      </c>
      <c r="DC440">
        <f t="shared" si="294"/>
        <v>0</v>
      </c>
      <c r="DD440" t="s">
        <v>3</v>
      </c>
      <c r="DE440" t="s">
        <v>3</v>
      </c>
      <c r="DF440">
        <f t="shared" si="295"/>
        <v>0</v>
      </c>
      <c r="DG440">
        <f t="shared" si="301"/>
        <v>12.45</v>
      </c>
      <c r="DH440">
        <f t="shared" si="296"/>
        <v>0</v>
      </c>
      <c r="DI440">
        <f t="shared" si="297"/>
        <v>0</v>
      </c>
      <c r="DJ440">
        <f t="shared" si="302"/>
        <v>12.45</v>
      </c>
      <c r="DK440">
        <v>0</v>
      </c>
      <c r="DL440" t="s">
        <v>3</v>
      </c>
      <c r="DM440">
        <v>0</v>
      </c>
      <c r="DN440" t="s">
        <v>3</v>
      </c>
      <c r="DO440">
        <v>0</v>
      </c>
    </row>
    <row r="441" spans="1:119" x14ac:dyDescent="0.2">
      <c r="A441">
        <f>ROW(Source!A110)</f>
        <v>110</v>
      </c>
      <c r="B441">
        <v>60075934</v>
      </c>
      <c r="C441">
        <v>60106302</v>
      </c>
      <c r="D441">
        <v>48245786</v>
      </c>
      <c r="E441">
        <v>1</v>
      </c>
      <c r="F441">
        <v>1</v>
      </c>
      <c r="G441">
        <v>1</v>
      </c>
      <c r="H441">
        <v>2</v>
      </c>
      <c r="I441" t="s">
        <v>823</v>
      </c>
      <c r="J441" t="s">
        <v>824</v>
      </c>
      <c r="K441" t="s">
        <v>825</v>
      </c>
      <c r="L441">
        <v>1368</v>
      </c>
      <c r="N441">
        <v>1011</v>
      </c>
      <c r="O441" t="s">
        <v>745</v>
      </c>
      <c r="P441" t="s">
        <v>745</v>
      </c>
      <c r="Q441">
        <v>1</v>
      </c>
      <c r="W441">
        <v>0</v>
      </c>
      <c r="X441">
        <v>-1277097320</v>
      </c>
      <c r="Y441">
        <f t="shared" si="292"/>
        <v>28.169249999999995</v>
      </c>
      <c r="AA441">
        <v>0</v>
      </c>
      <c r="AB441">
        <v>123.43</v>
      </c>
      <c r="AC441">
        <v>0</v>
      </c>
      <c r="AD441">
        <v>0</v>
      </c>
      <c r="AE441">
        <v>0</v>
      </c>
      <c r="AF441">
        <v>8.68</v>
      </c>
      <c r="AG441">
        <v>0</v>
      </c>
      <c r="AH441">
        <v>0</v>
      </c>
      <c r="AI441">
        <v>1</v>
      </c>
      <c r="AJ441">
        <v>14.22</v>
      </c>
      <c r="AK441">
        <v>48.96</v>
      </c>
      <c r="AL441">
        <v>1</v>
      </c>
      <c r="AM441">
        <v>4</v>
      </c>
      <c r="AN441">
        <v>0</v>
      </c>
      <c r="AO441">
        <v>1</v>
      </c>
      <c r="AP441">
        <v>1</v>
      </c>
      <c r="AQ441">
        <v>0</v>
      </c>
      <c r="AR441">
        <v>0</v>
      </c>
      <c r="AS441" t="s">
        <v>3</v>
      </c>
      <c r="AT441">
        <v>21.3</v>
      </c>
      <c r="AU441" t="s">
        <v>93</v>
      </c>
      <c r="AV441">
        <v>0</v>
      </c>
      <c r="AW441">
        <v>2</v>
      </c>
      <c r="AX441">
        <v>60106968</v>
      </c>
      <c r="AY441">
        <v>1</v>
      </c>
      <c r="AZ441">
        <v>0</v>
      </c>
      <c r="BA441">
        <v>441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X441">
        <f>ROUND(Y441*Source!I110,9)</f>
        <v>10.363467075000001</v>
      </c>
      <c r="CY441">
        <f t="shared" si="298"/>
        <v>123.43</v>
      </c>
      <c r="CZ441">
        <f t="shared" si="299"/>
        <v>8.68</v>
      </c>
      <c r="DA441">
        <f t="shared" si="300"/>
        <v>14.22</v>
      </c>
      <c r="DB441">
        <f t="shared" si="293"/>
        <v>244.5</v>
      </c>
      <c r="DC441">
        <f t="shared" si="294"/>
        <v>0</v>
      </c>
      <c r="DD441" t="s">
        <v>3</v>
      </c>
      <c r="DE441" t="s">
        <v>3</v>
      </c>
      <c r="DF441">
        <f t="shared" si="295"/>
        <v>0</v>
      </c>
      <c r="DG441">
        <f t="shared" si="301"/>
        <v>1279.1600000000001</v>
      </c>
      <c r="DH441">
        <f t="shared" si="296"/>
        <v>0</v>
      </c>
      <c r="DI441">
        <f t="shared" si="297"/>
        <v>0</v>
      </c>
      <c r="DJ441">
        <f t="shared" si="302"/>
        <v>1279.1600000000001</v>
      </c>
      <c r="DK441">
        <v>0</v>
      </c>
      <c r="DL441" t="s">
        <v>3</v>
      </c>
      <c r="DM441">
        <v>0</v>
      </c>
      <c r="DN441" t="s">
        <v>3</v>
      </c>
      <c r="DO441">
        <v>0</v>
      </c>
    </row>
    <row r="442" spans="1:119" x14ac:dyDescent="0.2">
      <c r="A442">
        <f>ROW(Source!A110)</f>
        <v>110</v>
      </c>
      <c r="B442">
        <v>60075934</v>
      </c>
      <c r="C442">
        <v>60106302</v>
      </c>
      <c r="D442">
        <v>48246266</v>
      </c>
      <c r="E442">
        <v>1</v>
      </c>
      <c r="F442">
        <v>1</v>
      </c>
      <c r="G442">
        <v>1</v>
      </c>
      <c r="H442">
        <v>2</v>
      </c>
      <c r="I442" t="s">
        <v>1025</v>
      </c>
      <c r="J442" t="s">
        <v>1026</v>
      </c>
      <c r="K442" t="s">
        <v>1027</v>
      </c>
      <c r="L442">
        <v>1368</v>
      </c>
      <c r="N442">
        <v>1011</v>
      </c>
      <c r="O442" t="s">
        <v>745</v>
      </c>
      <c r="P442" t="s">
        <v>745</v>
      </c>
      <c r="Q442">
        <v>1</v>
      </c>
      <c r="W442">
        <v>0</v>
      </c>
      <c r="X442">
        <v>1386383491</v>
      </c>
      <c r="Y442">
        <f t="shared" si="292"/>
        <v>3.1739999999999995</v>
      </c>
      <c r="AA442">
        <v>0</v>
      </c>
      <c r="AB442">
        <v>1004.79</v>
      </c>
      <c r="AC442">
        <v>0</v>
      </c>
      <c r="AD442">
        <v>0</v>
      </c>
      <c r="AE442">
        <v>0</v>
      </c>
      <c r="AF442">
        <v>70.66</v>
      </c>
      <c r="AG442">
        <v>0</v>
      </c>
      <c r="AH442">
        <v>0</v>
      </c>
      <c r="AI442">
        <v>1</v>
      </c>
      <c r="AJ442">
        <v>14.22</v>
      </c>
      <c r="AK442">
        <v>48.96</v>
      </c>
      <c r="AL442">
        <v>1</v>
      </c>
      <c r="AM442">
        <v>4</v>
      </c>
      <c r="AN442">
        <v>0</v>
      </c>
      <c r="AO442">
        <v>1</v>
      </c>
      <c r="AP442">
        <v>1</v>
      </c>
      <c r="AQ442">
        <v>0</v>
      </c>
      <c r="AR442">
        <v>0</v>
      </c>
      <c r="AS442" t="s">
        <v>3</v>
      </c>
      <c r="AT442">
        <v>2.4</v>
      </c>
      <c r="AU442" t="s">
        <v>93</v>
      </c>
      <c r="AV442">
        <v>0</v>
      </c>
      <c r="AW442">
        <v>2</v>
      </c>
      <c r="AX442">
        <v>60106969</v>
      </c>
      <c r="AY442">
        <v>1</v>
      </c>
      <c r="AZ442">
        <v>0</v>
      </c>
      <c r="BA442">
        <v>442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X442">
        <f>ROUND(Y442*Source!I110,9)</f>
        <v>1.1677146</v>
      </c>
      <c r="CY442">
        <f t="shared" si="298"/>
        <v>1004.79</v>
      </c>
      <c r="CZ442">
        <f t="shared" si="299"/>
        <v>70.66</v>
      </c>
      <c r="DA442">
        <f t="shared" si="300"/>
        <v>14.22</v>
      </c>
      <c r="DB442">
        <f t="shared" si="293"/>
        <v>224.27</v>
      </c>
      <c r="DC442">
        <f t="shared" si="294"/>
        <v>0</v>
      </c>
      <c r="DD442" t="s">
        <v>3</v>
      </c>
      <c r="DE442" t="s">
        <v>3</v>
      </c>
      <c r="DF442">
        <f t="shared" si="295"/>
        <v>0</v>
      </c>
      <c r="DG442">
        <f t="shared" si="301"/>
        <v>1173.31</v>
      </c>
      <c r="DH442">
        <f t="shared" si="296"/>
        <v>0</v>
      </c>
      <c r="DI442">
        <f t="shared" si="297"/>
        <v>0</v>
      </c>
      <c r="DJ442">
        <f t="shared" si="302"/>
        <v>1173.31</v>
      </c>
      <c r="DK442">
        <v>0</v>
      </c>
      <c r="DL442" t="s">
        <v>3</v>
      </c>
      <c r="DM442">
        <v>0</v>
      </c>
      <c r="DN442" t="s">
        <v>3</v>
      </c>
      <c r="DO442">
        <v>0</v>
      </c>
    </row>
    <row r="443" spans="1:119" x14ac:dyDescent="0.2">
      <c r="A443">
        <f>ROW(Source!A110)</f>
        <v>110</v>
      </c>
      <c r="B443">
        <v>60075934</v>
      </c>
      <c r="C443">
        <v>60106302</v>
      </c>
      <c r="D443">
        <v>48246286</v>
      </c>
      <c r="E443">
        <v>1</v>
      </c>
      <c r="F443">
        <v>1</v>
      </c>
      <c r="G443">
        <v>1</v>
      </c>
      <c r="H443">
        <v>2</v>
      </c>
      <c r="I443" t="s">
        <v>1028</v>
      </c>
      <c r="J443" t="s">
        <v>1029</v>
      </c>
      <c r="K443" t="s">
        <v>1030</v>
      </c>
      <c r="L443">
        <v>1368</v>
      </c>
      <c r="N443">
        <v>1011</v>
      </c>
      <c r="O443" t="s">
        <v>745</v>
      </c>
      <c r="P443" t="s">
        <v>745</v>
      </c>
      <c r="Q443">
        <v>1</v>
      </c>
      <c r="W443">
        <v>0</v>
      </c>
      <c r="X443">
        <v>-575501913</v>
      </c>
      <c r="Y443">
        <f t="shared" si="292"/>
        <v>2.6449999999999996</v>
      </c>
      <c r="AA443">
        <v>0</v>
      </c>
      <c r="AB443">
        <v>203.35</v>
      </c>
      <c r="AC443">
        <v>431.83</v>
      </c>
      <c r="AD443">
        <v>0</v>
      </c>
      <c r="AE443">
        <v>0</v>
      </c>
      <c r="AF443">
        <v>14.3</v>
      </c>
      <c r="AG443">
        <v>8.82</v>
      </c>
      <c r="AH443">
        <v>0</v>
      </c>
      <c r="AI443">
        <v>1</v>
      </c>
      <c r="AJ443">
        <v>14.22</v>
      </c>
      <c r="AK443">
        <v>48.96</v>
      </c>
      <c r="AL443">
        <v>1</v>
      </c>
      <c r="AM443">
        <v>4</v>
      </c>
      <c r="AN443">
        <v>0</v>
      </c>
      <c r="AO443">
        <v>1</v>
      </c>
      <c r="AP443">
        <v>1</v>
      </c>
      <c r="AQ443">
        <v>0</v>
      </c>
      <c r="AR443">
        <v>0</v>
      </c>
      <c r="AS443" t="s">
        <v>3</v>
      </c>
      <c r="AT443">
        <v>2</v>
      </c>
      <c r="AU443" t="s">
        <v>93</v>
      </c>
      <c r="AV443">
        <v>0</v>
      </c>
      <c r="AW443">
        <v>2</v>
      </c>
      <c r="AX443">
        <v>60106970</v>
      </c>
      <c r="AY443">
        <v>1</v>
      </c>
      <c r="AZ443">
        <v>0</v>
      </c>
      <c r="BA443">
        <v>443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X443">
        <f>ROUND(Y443*Source!I110,9)</f>
        <v>0.9730955</v>
      </c>
      <c r="CY443">
        <f t="shared" si="298"/>
        <v>203.35</v>
      </c>
      <c r="CZ443">
        <f t="shared" si="299"/>
        <v>14.3</v>
      </c>
      <c r="DA443">
        <f t="shared" si="300"/>
        <v>14.22</v>
      </c>
      <c r="DB443">
        <f t="shared" si="293"/>
        <v>37.82</v>
      </c>
      <c r="DC443">
        <f t="shared" si="294"/>
        <v>23.33</v>
      </c>
      <c r="DD443" t="s">
        <v>3</v>
      </c>
      <c r="DE443" t="s">
        <v>3</v>
      </c>
      <c r="DF443">
        <f t="shared" si="295"/>
        <v>0</v>
      </c>
      <c r="DG443">
        <f t="shared" si="301"/>
        <v>197.88</v>
      </c>
      <c r="DH443">
        <f t="shared" si="296"/>
        <v>420.21</v>
      </c>
      <c r="DI443">
        <f t="shared" si="297"/>
        <v>0</v>
      </c>
      <c r="DJ443">
        <f t="shared" si="302"/>
        <v>197.88</v>
      </c>
      <c r="DK443">
        <v>0</v>
      </c>
      <c r="DL443" t="s">
        <v>3</v>
      </c>
      <c r="DM443">
        <v>0</v>
      </c>
      <c r="DN443" t="s">
        <v>3</v>
      </c>
      <c r="DO443">
        <v>0</v>
      </c>
    </row>
    <row r="444" spans="1:119" x14ac:dyDescent="0.2">
      <c r="A444">
        <f>ROW(Source!A110)</f>
        <v>110</v>
      </c>
      <c r="B444">
        <v>60075934</v>
      </c>
      <c r="C444">
        <v>60106302</v>
      </c>
      <c r="D444">
        <v>48168484</v>
      </c>
      <c r="E444">
        <v>1</v>
      </c>
      <c r="F444">
        <v>1</v>
      </c>
      <c r="G444">
        <v>1</v>
      </c>
      <c r="H444">
        <v>3</v>
      </c>
      <c r="I444" t="s">
        <v>223</v>
      </c>
      <c r="J444" t="s">
        <v>226</v>
      </c>
      <c r="K444" t="s">
        <v>761</v>
      </c>
      <c r="L444">
        <v>1339</v>
      </c>
      <c r="N444">
        <v>1007</v>
      </c>
      <c r="O444" t="s">
        <v>91</v>
      </c>
      <c r="P444" t="s">
        <v>91</v>
      </c>
      <c r="Q444">
        <v>1</v>
      </c>
      <c r="W444">
        <v>0</v>
      </c>
      <c r="X444">
        <v>1597319531</v>
      </c>
      <c r="Y444">
        <f>AT444</f>
        <v>0.9</v>
      </c>
      <c r="AA444">
        <v>84.03</v>
      </c>
      <c r="AB444">
        <v>0</v>
      </c>
      <c r="AC444">
        <v>0</v>
      </c>
      <c r="AD444">
        <v>0</v>
      </c>
      <c r="AE444">
        <v>8.7899999999999991</v>
      </c>
      <c r="AF444">
        <v>0</v>
      </c>
      <c r="AG444">
        <v>0</v>
      </c>
      <c r="AH444">
        <v>0</v>
      </c>
      <c r="AI444">
        <v>9.56</v>
      </c>
      <c r="AJ444">
        <v>1</v>
      </c>
      <c r="AK444">
        <v>1</v>
      </c>
      <c r="AL444">
        <v>1</v>
      </c>
      <c r="AM444">
        <v>4</v>
      </c>
      <c r="AN444">
        <v>0</v>
      </c>
      <c r="AO444">
        <v>1</v>
      </c>
      <c r="AP444">
        <v>1</v>
      </c>
      <c r="AQ444">
        <v>0</v>
      </c>
      <c r="AR444">
        <v>0</v>
      </c>
      <c r="AS444" t="s">
        <v>3</v>
      </c>
      <c r="AT444">
        <v>0.9</v>
      </c>
      <c r="AU444" t="s">
        <v>3</v>
      </c>
      <c r="AV444">
        <v>0</v>
      </c>
      <c r="AW444">
        <v>2</v>
      </c>
      <c r="AX444">
        <v>60106971</v>
      </c>
      <c r="AY444">
        <v>1</v>
      </c>
      <c r="AZ444">
        <v>0</v>
      </c>
      <c r="BA444">
        <v>444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X444">
        <f>ROUND(Y444*Source!I110,9)</f>
        <v>0.33111000000000002</v>
      </c>
      <c r="CY444">
        <f>AA444</f>
        <v>84.03</v>
      </c>
      <c r="CZ444">
        <f>AE444</f>
        <v>8.7899999999999991</v>
      </c>
      <c r="DA444">
        <f>AI444</f>
        <v>9.56</v>
      </c>
      <c r="DB444">
        <f>ROUND(ROUND(AT444*CZ444,2),2)</f>
        <v>7.91</v>
      </c>
      <c r="DC444">
        <f>ROUND(ROUND(AT444*AG444,2),2)</f>
        <v>0</v>
      </c>
      <c r="DD444" t="s">
        <v>3</v>
      </c>
      <c r="DE444" t="s">
        <v>3</v>
      </c>
      <c r="DF444">
        <f>ROUND(ROUND(AE444*AI444,2)*CX444,2)</f>
        <v>27.82</v>
      </c>
      <c r="DG444">
        <f t="shared" ref="DG444:DG449" si="303">ROUND(ROUND(AF444,2)*CX444,2)</f>
        <v>0</v>
      </c>
      <c r="DH444">
        <f>ROUND(ROUND(AG444,2)*CX444,2)</f>
        <v>0</v>
      </c>
      <c r="DI444">
        <f t="shared" si="297"/>
        <v>0</v>
      </c>
      <c r="DJ444">
        <f>DF444</f>
        <v>27.82</v>
      </c>
      <c r="DK444">
        <v>0</v>
      </c>
      <c r="DL444" t="s">
        <v>3</v>
      </c>
      <c r="DM444">
        <v>0</v>
      </c>
      <c r="DN444" t="s">
        <v>3</v>
      </c>
      <c r="DO444">
        <v>0</v>
      </c>
    </row>
    <row r="445" spans="1:119" x14ac:dyDescent="0.2">
      <c r="A445">
        <f>ROW(Source!A110)</f>
        <v>110</v>
      </c>
      <c r="B445">
        <v>60075934</v>
      </c>
      <c r="C445">
        <v>60106302</v>
      </c>
      <c r="D445">
        <v>48168491</v>
      </c>
      <c r="E445">
        <v>1</v>
      </c>
      <c r="F445">
        <v>1</v>
      </c>
      <c r="G445">
        <v>1</v>
      </c>
      <c r="H445">
        <v>3</v>
      </c>
      <c r="I445" t="s">
        <v>229</v>
      </c>
      <c r="J445" t="s">
        <v>231</v>
      </c>
      <c r="K445" t="s">
        <v>762</v>
      </c>
      <c r="L445">
        <v>1346</v>
      </c>
      <c r="N445">
        <v>1009</v>
      </c>
      <c r="O445" t="s">
        <v>225</v>
      </c>
      <c r="P445" t="s">
        <v>225</v>
      </c>
      <c r="Q445">
        <v>1</v>
      </c>
      <c r="W445">
        <v>0</v>
      </c>
      <c r="X445">
        <v>-1411127917</v>
      </c>
      <c r="Y445">
        <f>AT445</f>
        <v>0.2</v>
      </c>
      <c r="AA445">
        <v>42.73</v>
      </c>
      <c r="AB445">
        <v>0</v>
      </c>
      <c r="AC445">
        <v>0</v>
      </c>
      <c r="AD445">
        <v>0</v>
      </c>
      <c r="AE445">
        <v>4.47</v>
      </c>
      <c r="AF445">
        <v>0</v>
      </c>
      <c r="AG445">
        <v>0</v>
      </c>
      <c r="AH445">
        <v>0</v>
      </c>
      <c r="AI445">
        <v>9.56</v>
      </c>
      <c r="AJ445">
        <v>1</v>
      </c>
      <c r="AK445">
        <v>1</v>
      </c>
      <c r="AL445">
        <v>1</v>
      </c>
      <c r="AM445">
        <v>4</v>
      </c>
      <c r="AN445">
        <v>0</v>
      </c>
      <c r="AO445">
        <v>1</v>
      </c>
      <c r="AP445">
        <v>1</v>
      </c>
      <c r="AQ445">
        <v>0</v>
      </c>
      <c r="AR445">
        <v>0</v>
      </c>
      <c r="AS445" t="s">
        <v>3</v>
      </c>
      <c r="AT445">
        <v>0.2</v>
      </c>
      <c r="AU445" t="s">
        <v>3</v>
      </c>
      <c r="AV445">
        <v>0</v>
      </c>
      <c r="AW445">
        <v>2</v>
      </c>
      <c r="AX445">
        <v>60106972</v>
      </c>
      <c r="AY445">
        <v>1</v>
      </c>
      <c r="AZ445">
        <v>0</v>
      </c>
      <c r="BA445">
        <v>445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X445">
        <f>ROUND(Y445*Source!I110,9)</f>
        <v>7.3580000000000007E-2</v>
      </c>
      <c r="CY445">
        <f>AA445</f>
        <v>42.73</v>
      </c>
      <c r="CZ445">
        <f>AE445</f>
        <v>4.47</v>
      </c>
      <c r="DA445">
        <f>AI445</f>
        <v>9.56</v>
      </c>
      <c r="DB445">
        <f>ROUND(ROUND(AT445*CZ445,2),2)</f>
        <v>0.89</v>
      </c>
      <c r="DC445">
        <f>ROUND(ROUND(AT445*AG445,2),2)</f>
        <v>0</v>
      </c>
      <c r="DD445" t="s">
        <v>3</v>
      </c>
      <c r="DE445" t="s">
        <v>3</v>
      </c>
      <c r="DF445">
        <f>ROUND(ROUND(AE445*AI445,2)*CX445,2)</f>
        <v>3.14</v>
      </c>
      <c r="DG445">
        <f t="shared" si="303"/>
        <v>0</v>
      </c>
      <c r="DH445">
        <f>ROUND(ROUND(AG445,2)*CX445,2)</f>
        <v>0</v>
      </c>
      <c r="DI445">
        <f t="shared" si="297"/>
        <v>0</v>
      </c>
      <c r="DJ445">
        <f>DF445</f>
        <v>3.14</v>
      </c>
      <c r="DK445">
        <v>0</v>
      </c>
      <c r="DL445" t="s">
        <v>3</v>
      </c>
      <c r="DM445">
        <v>0</v>
      </c>
      <c r="DN445" t="s">
        <v>3</v>
      </c>
      <c r="DO445">
        <v>0</v>
      </c>
    </row>
    <row r="446" spans="1:119" x14ac:dyDescent="0.2">
      <c r="A446">
        <f>ROW(Source!A110)</f>
        <v>110</v>
      </c>
      <c r="B446">
        <v>60075934</v>
      </c>
      <c r="C446">
        <v>60106302</v>
      </c>
      <c r="D446">
        <v>48171510</v>
      </c>
      <c r="E446">
        <v>1</v>
      </c>
      <c r="F446">
        <v>1</v>
      </c>
      <c r="G446">
        <v>1</v>
      </c>
      <c r="H446">
        <v>3</v>
      </c>
      <c r="I446" t="s">
        <v>763</v>
      </c>
      <c r="J446" t="s">
        <v>764</v>
      </c>
      <c r="K446" t="s">
        <v>765</v>
      </c>
      <c r="L446">
        <v>1348</v>
      </c>
      <c r="N446">
        <v>1009</v>
      </c>
      <c r="O446" t="s">
        <v>15</v>
      </c>
      <c r="P446" t="s">
        <v>15</v>
      </c>
      <c r="Q446">
        <v>1000</v>
      </c>
      <c r="W446">
        <v>0</v>
      </c>
      <c r="X446">
        <v>-2063612885</v>
      </c>
      <c r="Y446">
        <f>AT446</f>
        <v>1.7899999999999999E-2</v>
      </c>
      <c r="AA446">
        <v>113678.92</v>
      </c>
      <c r="AB446">
        <v>0</v>
      </c>
      <c r="AC446">
        <v>0</v>
      </c>
      <c r="AD446">
        <v>0</v>
      </c>
      <c r="AE446">
        <v>11891.1</v>
      </c>
      <c r="AF446">
        <v>0</v>
      </c>
      <c r="AG446">
        <v>0</v>
      </c>
      <c r="AH446">
        <v>0</v>
      </c>
      <c r="AI446">
        <v>9.56</v>
      </c>
      <c r="AJ446">
        <v>1</v>
      </c>
      <c r="AK446">
        <v>1</v>
      </c>
      <c r="AL446">
        <v>1</v>
      </c>
      <c r="AM446">
        <v>4</v>
      </c>
      <c r="AN446">
        <v>0</v>
      </c>
      <c r="AO446">
        <v>1</v>
      </c>
      <c r="AP446">
        <v>1</v>
      </c>
      <c r="AQ446">
        <v>0</v>
      </c>
      <c r="AR446">
        <v>0</v>
      </c>
      <c r="AS446" t="s">
        <v>3</v>
      </c>
      <c r="AT446">
        <v>1.7899999999999999E-2</v>
      </c>
      <c r="AU446" t="s">
        <v>3</v>
      </c>
      <c r="AV446">
        <v>0</v>
      </c>
      <c r="AW446">
        <v>2</v>
      </c>
      <c r="AX446">
        <v>60106973</v>
      </c>
      <c r="AY446">
        <v>1</v>
      </c>
      <c r="AZ446">
        <v>0</v>
      </c>
      <c r="BA446">
        <v>446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X446">
        <f>ROUND(Y446*Source!I110,9)</f>
        <v>6.5854099999999999E-3</v>
      </c>
      <c r="CY446">
        <f>AA446</f>
        <v>113678.92</v>
      </c>
      <c r="CZ446">
        <f>AE446</f>
        <v>11891.1</v>
      </c>
      <c r="DA446">
        <f>AI446</f>
        <v>9.56</v>
      </c>
      <c r="DB446">
        <f>ROUND(ROUND(AT446*CZ446,2),2)</f>
        <v>212.85</v>
      </c>
      <c r="DC446">
        <f>ROUND(ROUND(AT446*AG446,2),2)</f>
        <v>0</v>
      </c>
      <c r="DD446" t="s">
        <v>3</v>
      </c>
      <c r="DE446" t="s">
        <v>3</v>
      </c>
      <c r="DF446">
        <f>ROUND(ROUND(AE446*AI446,2)*CX446,2)</f>
        <v>748.62</v>
      </c>
      <c r="DG446">
        <f t="shared" si="303"/>
        <v>0</v>
      </c>
      <c r="DH446">
        <f>ROUND(ROUND(AG446,2)*CX446,2)</f>
        <v>0</v>
      </c>
      <c r="DI446">
        <f t="shared" si="297"/>
        <v>0</v>
      </c>
      <c r="DJ446">
        <f>DF446</f>
        <v>748.62</v>
      </c>
      <c r="DK446">
        <v>0</v>
      </c>
      <c r="DL446" t="s">
        <v>3</v>
      </c>
      <c r="DM446">
        <v>0</v>
      </c>
      <c r="DN446" t="s">
        <v>3</v>
      </c>
      <c r="DO446">
        <v>0</v>
      </c>
    </row>
    <row r="447" spans="1:119" x14ac:dyDescent="0.2">
      <c r="A447">
        <f>ROW(Source!A110)</f>
        <v>110</v>
      </c>
      <c r="B447">
        <v>60075934</v>
      </c>
      <c r="C447">
        <v>60106302</v>
      </c>
      <c r="D447">
        <v>48164599</v>
      </c>
      <c r="E447">
        <v>21</v>
      </c>
      <c r="F447">
        <v>1</v>
      </c>
      <c r="G447">
        <v>1</v>
      </c>
      <c r="H447">
        <v>3</v>
      </c>
      <c r="I447" t="s">
        <v>834</v>
      </c>
      <c r="J447" t="s">
        <v>3</v>
      </c>
      <c r="K447" t="s">
        <v>835</v>
      </c>
      <c r="L447">
        <v>1374</v>
      </c>
      <c r="N447">
        <v>1013</v>
      </c>
      <c r="O447" t="s">
        <v>836</v>
      </c>
      <c r="P447" t="s">
        <v>836</v>
      </c>
      <c r="Q447">
        <v>1</v>
      </c>
      <c r="W447">
        <v>0</v>
      </c>
      <c r="X447">
        <v>-1731369543</v>
      </c>
      <c r="Y447">
        <f>AT447</f>
        <v>15.96</v>
      </c>
      <c r="AA447">
        <v>9.56</v>
      </c>
      <c r="AB447">
        <v>0</v>
      </c>
      <c r="AC447">
        <v>0</v>
      </c>
      <c r="AD447">
        <v>0</v>
      </c>
      <c r="AE447">
        <v>1</v>
      </c>
      <c r="AF447">
        <v>0</v>
      </c>
      <c r="AG447">
        <v>0</v>
      </c>
      <c r="AH447">
        <v>0</v>
      </c>
      <c r="AI447">
        <v>9.56</v>
      </c>
      <c r="AJ447">
        <v>1</v>
      </c>
      <c r="AK447">
        <v>1</v>
      </c>
      <c r="AL447">
        <v>1</v>
      </c>
      <c r="AM447">
        <v>4</v>
      </c>
      <c r="AN447">
        <v>0</v>
      </c>
      <c r="AO447">
        <v>1</v>
      </c>
      <c r="AP447">
        <v>1</v>
      </c>
      <c r="AQ447">
        <v>0</v>
      </c>
      <c r="AR447">
        <v>0</v>
      </c>
      <c r="AS447" t="s">
        <v>3</v>
      </c>
      <c r="AT447">
        <v>15.96</v>
      </c>
      <c r="AU447" t="s">
        <v>3</v>
      </c>
      <c r="AV447">
        <v>0</v>
      </c>
      <c r="AW447">
        <v>2</v>
      </c>
      <c r="AX447">
        <v>60106974</v>
      </c>
      <c r="AY447">
        <v>1</v>
      </c>
      <c r="AZ447">
        <v>0</v>
      </c>
      <c r="BA447">
        <v>447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X447">
        <f>ROUND(Y447*Source!I110,9)</f>
        <v>5.8716840000000001</v>
      </c>
      <c r="CY447">
        <f>AA447</f>
        <v>9.56</v>
      </c>
      <c r="CZ447">
        <f>AE447</f>
        <v>1</v>
      </c>
      <c r="DA447">
        <f>AI447</f>
        <v>9.56</v>
      </c>
      <c r="DB447">
        <f>ROUND(ROUND(AT447*CZ447,2),2)</f>
        <v>15.96</v>
      </c>
      <c r="DC447">
        <f>ROUND(ROUND(AT447*AG447,2),2)</f>
        <v>0</v>
      </c>
      <c r="DD447" t="s">
        <v>3</v>
      </c>
      <c r="DE447" t="s">
        <v>3</v>
      </c>
      <c r="DF447">
        <f>ROUND(ROUND(AE447*AI447,2)*CX447,2)</f>
        <v>56.13</v>
      </c>
      <c r="DG447">
        <f t="shared" si="303"/>
        <v>0</v>
      </c>
      <c r="DH447">
        <f>ROUND(ROUND(AG447,2)*CX447,2)</f>
        <v>0</v>
      </c>
      <c r="DI447">
        <f t="shared" si="297"/>
        <v>0</v>
      </c>
      <c r="DJ447">
        <f>DF447</f>
        <v>56.13</v>
      </c>
      <c r="DK447">
        <v>0</v>
      </c>
      <c r="DL447" t="s">
        <v>3</v>
      </c>
      <c r="DM447">
        <v>0</v>
      </c>
      <c r="DN447" t="s">
        <v>3</v>
      </c>
      <c r="DO447">
        <v>0</v>
      </c>
    </row>
    <row r="448" spans="1:119" x14ac:dyDescent="0.2">
      <c r="A448">
        <f>ROW(Source!A112)</f>
        <v>112</v>
      </c>
      <c r="B448">
        <v>60075934</v>
      </c>
      <c r="C448">
        <v>60106331</v>
      </c>
      <c r="D448">
        <v>48164233</v>
      </c>
      <c r="E448">
        <v>1</v>
      </c>
      <c r="F448">
        <v>1</v>
      </c>
      <c r="G448">
        <v>1</v>
      </c>
      <c r="H448">
        <v>1</v>
      </c>
      <c r="I448" t="s">
        <v>812</v>
      </c>
      <c r="J448" t="s">
        <v>3</v>
      </c>
      <c r="K448" t="s">
        <v>813</v>
      </c>
      <c r="L448">
        <v>1191</v>
      </c>
      <c r="N448">
        <v>1013</v>
      </c>
      <c r="O448" t="s">
        <v>738</v>
      </c>
      <c r="P448" t="s">
        <v>738</v>
      </c>
      <c r="Q448">
        <v>1</v>
      </c>
      <c r="W448">
        <v>0</v>
      </c>
      <c r="X448">
        <v>-1853062777</v>
      </c>
      <c r="Y448">
        <f t="shared" ref="Y448:Y454" si="304">((AT448*1.15)*1.15)</f>
        <v>120.34749999999998</v>
      </c>
      <c r="AA448">
        <v>0</v>
      </c>
      <c r="AB448">
        <v>0</v>
      </c>
      <c r="AC448">
        <v>0</v>
      </c>
      <c r="AD448">
        <v>420.57</v>
      </c>
      <c r="AE448">
        <v>0</v>
      </c>
      <c r="AF448">
        <v>0</v>
      </c>
      <c r="AG448">
        <v>0</v>
      </c>
      <c r="AH448">
        <v>8.59</v>
      </c>
      <c r="AI448">
        <v>1</v>
      </c>
      <c r="AJ448">
        <v>1</v>
      </c>
      <c r="AK448">
        <v>1</v>
      </c>
      <c r="AL448">
        <v>48.96</v>
      </c>
      <c r="AM448">
        <v>4</v>
      </c>
      <c r="AN448">
        <v>0</v>
      </c>
      <c r="AO448">
        <v>1</v>
      </c>
      <c r="AP448">
        <v>1</v>
      </c>
      <c r="AQ448">
        <v>0</v>
      </c>
      <c r="AR448">
        <v>0</v>
      </c>
      <c r="AS448" t="s">
        <v>3</v>
      </c>
      <c r="AT448">
        <v>91</v>
      </c>
      <c r="AU448" t="s">
        <v>93</v>
      </c>
      <c r="AV448">
        <v>1</v>
      </c>
      <c r="AW448">
        <v>2</v>
      </c>
      <c r="AX448">
        <v>60106952</v>
      </c>
      <c r="AY448">
        <v>1</v>
      </c>
      <c r="AZ448">
        <v>0</v>
      </c>
      <c r="BA448">
        <v>448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X448">
        <f>ROUND(Y448*Source!I112,9)</f>
        <v>26.17558125</v>
      </c>
      <c r="CY448">
        <f>AD448</f>
        <v>420.57</v>
      </c>
      <c r="CZ448">
        <f>AH448</f>
        <v>8.59</v>
      </c>
      <c r="DA448">
        <f>AL448</f>
        <v>48.96</v>
      </c>
      <c r="DB448">
        <f t="shared" ref="DB448:DB454" si="305">ROUND(((ROUND(AT448*CZ448,2)*1.15)*1.15),2)</f>
        <v>1033.79</v>
      </c>
      <c r="DC448">
        <f t="shared" ref="DC448:DC454" si="306">ROUND(((ROUND(AT448*AG448,2)*1.15)*1.15),2)</f>
        <v>0</v>
      </c>
      <c r="DD448" t="s">
        <v>3</v>
      </c>
      <c r="DE448" t="s">
        <v>3</v>
      </c>
      <c r="DF448">
        <f t="shared" ref="DF448:DF454" si="307">ROUND(ROUND(AE448,2)*CX448,2)</f>
        <v>0</v>
      </c>
      <c r="DG448">
        <f t="shared" si="303"/>
        <v>0</v>
      </c>
      <c r="DH448">
        <f>ROUND(ROUND(AG448,2)*CX448,2)</f>
        <v>0</v>
      </c>
      <c r="DI448">
        <f>ROUND(ROUND(AH448*AL448,2)*CX448,2)</f>
        <v>11008.66</v>
      </c>
      <c r="DJ448">
        <f>DI448</f>
        <v>11008.66</v>
      </c>
      <c r="DK448">
        <v>0</v>
      </c>
      <c r="DL448" t="s">
        <v>3</v>
      </c>
      <c r="DM448">
        <v>0</v>
      </c>
      <c r="DN448" t="s">
        <v>3</v>
      </c>
      <c r="DO448">
        <v>0</v>
      </c>
    </row>
    <row r="449" spans="1:119" x14ac:dyDescent="0.2">
      <c r="A449">
        <f>ROW(Source!A112)</f>
        <v>112</v>
      </c>
      <c r="B449">
        <v>60075934</v>
      </c>
      <c r="C449">
        <v>60106331</v>
      </c>
      <c r="D449">
        <v>48164207</v>
      </c>
      <c r="E449">
        <v>1</v>
      </c>
      <c r="F449">
        <v>1</v>
      </c>
      <c r="G449">
        <v>1</v>
      </c>
      <c r="H449">
        <v>1</v>
      </c>
      <c r="I449" t="s">
        <v>740</v>
      </c>
      <c r="J449" t="s">
        <v>3</v>
      </c>
      <c r="K449" t="s">
        <v>741</v>
      </c>
      <c r="L449">
        <v>1191</v>
      </c>
      <c r="N449">
        <v>1013</v>
      </c>
      <c r="O449" t="s">
        <v>738</v>
      </c>
      <c r="P449" t="s">
        <v>738</v>
      </c>
      <c r="Q449">
        <v>1</v>
      </c>
      <c r="W449">
        <v>0</v>
      </c>
      <c r="X449">
        <v>-383101862</v>
      </c>
      <c r="Y449">
        <f t="shared" si="304"/>
        <v>9.7071499999999986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1</v>
      </c>
      <c r="AJ449">
        <v>1</v>
      </c>
      <c r="AK449">
        <v>48.96</v>
      </c>
      <c r="AL449">
        <v>1</v>
      </c>
      <c r="AM449">
        <v>4</v>
      </c>
      <c r="AN449">
        <v>0</v>
      </c>
      <c r="AO449">
        <v>1</v>
      </c>
      <c r="AP449">
        <v>1</v>
      </c>
      <c r="AQ449">
        <v>0</v>
      </c>
      <c r="AR449">
        <v>0</v>
      </c>
      <c r="AS449" t="s">
        <v>3</v>
      </c>
      <c r="AT449">
        <v>7.34</v>
      </c>
      <c r="AU449" t="s">
        <v>93</v>
      </c>
      <c r="AV449">
        <v>2</v>
      </c>
      <c r="AW449">
        <v>2</v>
      </c>
      <c r="AX449">
        <v>60106953</v>
      </c>
      <c r="AY449">
        <v>1</v>
      </c>
      <c r="AZ449">
        <v>0</v>
      </c>
      <c r="BA449">
        <v>449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X449">
        <f>ROUND(Y449*Source!I112,9)</f>
        <v>2.1113051249999999</v>
      </c>
      <c r="CY449">
        <f>AD449</f>
        <v>0</v>
      </c>
      <c r="CZ449">
        <f>AH449</f>
        <v>0</v>
      </c>
      <c r="DA449">
        <f>AL449</f>
        <v>1</v>
      </c>
      <c r="DB449">
        <f t="shared" si="305"/>
        <v>0</v>
      </c>
      <c r="DC449">
        <f t="shared" si="306"/>
        <v>0</v>
      </c>
      <c r="DD449" t="s">
        <v>3</v>
      </c>
      <c r="DE449" t="s">
        <v>3</v>
      </c>
      <c r="DF449">
        <f t="shared" si="307"/>
        <v>0</v>
      </c>
      <c r="DG449">
        <f t="shared" si="303"/>
        <v>0</v>
      </c>
      <c r="DH449">
        <f t="shared" ref="DH449:DH454" si="308">ROUND(ROUND(AG449*AK449,2)*CX449,2)</f>
        <v>0</v>
      </c>
      <c r="DI449">
        <f t="shared" ref="DI449:DI458" si="309">ROUND(ROUND(AH449,2)*CX449,2)</f>
        <v>0</v>
      </c>
      <c r="DJ449">
        <f>DI449</f>
        <v>0</v>
      </c>
      <c r="DK449">
        <v>0</v>
      </c>
      <c r="DL449" t="s">
        <v>3</v>
      </c>
      <c r="DM449">
        <v>0</v>
      </c>
      <c r="DN449" t="s">
        <v>3</v>
      </c>
      <c r="DO449">
        <v>0</v>
      </c>
    </row>
    <row r="450" spans="1:119" x14ac:dyDescent="0.2">
      <c r="A450">
        <f>ROW(Source!A112)</f>
        <v>112</v>
      </c>
      <c r="B450">
        <v>60075934</v>
      </c>
      <c r="C450">
        <v>60106331</v>
      </c>
      <c r="D450">
        <v>48244557</v>
      </c>
      <c r="E450">
        <v>1</v>
      </c>
      <c r="F450">
        <v>1</v>
      </c>
      <c r="G450">
        <v>1</v>
      </c>
      <c r="H450">
        <v>2</v>
      </c>
      <c r="I450" t="s">
        <v>746</v>
      </c>
      <c r="J450" t="s">
        <v>747</v>
      </c>
      <c r="K450" t="s">
        <v>748</v>
      </c>
      <c r="L450">
        <v>1368</v>
      </c>
      <c r="N450">
        <v>1011</v>
      </c>
      <c r="O450" t="s">
        <v>745</v>
      </c>
      <c r="P450" t="s">
        <v>745</v>
      </c>
      <c r="Q450">
        <v>1</v>
      </c>
      <c r="W450">
        <v>0</v>
      </c>
      <c r="X450">
        <v>903590057</v>
      </c>
      <c r="Y450">
        <f t="shared" si="304"/>
        <v>7.9349999999999987</v>
      </c>
      <c r="AA450">
        <v>0</v>
      </c>
      <c r="AB450">
        <v>1603.59</v>
      </c>
      <c r="AC450">
        <v>579.69000000000005</v>
      </c>
      <c r="AD450">
        <v>0</v>
      </c>
      <c r="AE450">
        <v>0</v>
      </c>
      <c r="AF450">
        <v>112.77</v>
      </c>
      <c r="AG450">
        <v>11.84</v>
      </c>
      <c r="AH450">
        <v>0</v>
      </c>
      <c r="AI450">
        <v>1</v>
      </c>
      <c r="AJ450">
        <v>14.22</v>
      </c>
      <c r="AK450">
        <v>48.96</v>
      </c>
      <c r="AL450">
        <v>1</v>
      </c>
      <c r="AM450">
        <v>4</v>
      </c>
      <c r="AN450">
        <v>0</v>
      </c>
      <c r="AO450">
        <v>1</v>
      </c>
      <c r="AP450">
        <v>1</v>
      </c>
      <c r="AQ450">
        <v>0</v>
      </c>
      <c r="AR450">
        <v>0</v>
      </c>
      <c r="AS450" t="s">
        <v>3</v>
      </c>
      <c r="AT450">
        <v>6</v>
      </c>
      <c r="AU450" t="s">
        <v>93</v>
      </c>
      <c r="AV450">
        <v>0</v>
      </c>
      <c r="AW450">
        <v>2</v>
      </c>
      <c r="AX450">
        <v>60106954</v>
      </c>
      <c r="AY450">
        <v>1</v>
      </c>
      <c r="AZ450">
        <v>0</v>
      </c>
      <c r="BA450">
        <v>450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X450">
        <f>ROUND(Y450*Source!I112,9)</f>
        <v>1.7258625000000001</v>
      </c>
      <c r="CY450">
        <f>AB450</f>
        <v>1603.59</v>
      </c>
      <c r="CZ450">
        <f>AF450</f>
        <v>112.77</v>
      </c>
      <c r="DA450">
        <f>AJ450</f>
        <v>14.22</v>
      </c>
      <c r="DB450">
        <f t="shared" si="305"/>
        <v>894.83</v>
      </c>
      <c r="DC450">
        <f t="shared" si="306"/>
        <v>93.95</v>
      </c>
      <c r="DD450" t="s">
        <v>3</v>
      </c>
      <c r="DE450" t="s">
        <v>3</v>
      </c>
      <c r="DF450">
        <f t="shared" si="307"/>
        <v>0</v>
      </c>
      <c r="DG450">
        <f>ROUND(ROUND(AF450*AJ450,2)*CX450,2)</f>
        <v>2767.58</v>
      </c>
      <c r="DH450">
        <f t="shared" si="308"/>
        <v>1000.47</v>
      </c>
      <c r="DI450">
        <f t="shared" si="309"/>
        <v>0</v>
      </c>
      <c r="DJ450">
        <f>DG450</f>
        <v>2767.58</v>
      </c>
      <c r="DK450">
        <v>0</v>
      </c>
      <c r="DL450" t="s">
        <v>3</v>
      </c>
      <c r="DM450">
        <v>0</v>
      </c>
      <c r="DN450" t="s">
        <v>3</v>
      </c>
      <c r="DO450">
        <v>0</v>
      </c>
    </row>
    <row r="451" spans="1:119" x14ac:dyDescent="0.2">
      <c r="A451">
        <f>ROW(Source!A112)</f>
        <v>112</v>
      </c>
      <c r="B451">
        <v>60075934</v>
      </c>
      <c r="C451">
        <v>60106331</v>
      </c>
      <c r="D451">
        <v>48245552</v>
      </c>
      <c r="E451">
        <v>1</v>
      </c>
      <c r="F451">
        <v>1</v>
      </c>
      <c r="G451">
        <v>1</v>
      </c>
      <c r="H451">
        <v>2</v>
      </c>
      <c r="I451" t="s">
        <v>1022</v>
      </c>
      <c r="J451" t="s">
        <v>1023</v>
      </c>
      <c r="K451" t="s">
        <v>1024</v>
      </c>
      <c r="L451">
        <v>1368</v>
      </c>
      <c r="N451">
        <v>1011</v>
      </c>
      <c r="O451" t="s">
        <v>745</v>
      </c>
      <c r="P451" t="s">
        <v>745</v>
      </c>
      <c r="Q451">
        <v>1</v>
      </c>
      <c r="W451">
        <v>0</v>
      </c>
      <c r="X451">
        <v>1565185662</v>
      </c>
      <c r="Y451">
        <f t="shared" si="304"/>
        <v>0.66124999999999989</v>
      </c>
      <c r="AA451">
        <v>0</v>
      </c>
      <c r="AB451">
        <v>1521.97</v>
      </c>
      <c r="AC451">
        <v>495.96</v>
      </c>
      <c r="AD451">
        <v>0</v>
      </c>
      <c r="AE451">
        <v>0</v>
      </c>
      <c r="AF451">
        <v>107.03</v>
      </c>
      <c r="AG451">
        <v>10.130000000000001</v>
      </c>
      <c r="AH451">
        <v>0</v>
      </c>
      <c r="AI451">
        <v>1</v>
      </c>
      <c r="AJ451">
        <v>14.22</v>
      </c>
      <c r="AK451">
        <v>48.96</v>
      </c>
      <c r="AL451">
        <v>1</v>
      </c>
      <c r="AM451">
        <v>4</v>
      </c>
      <c r="AN451">
        <v>0</v>
      </c>
      <c r="AO451">
        <v>1</v>
      </c>
      <c r="AP451">
        <v>1</v>
      </c>
      <c r="AQ451">
        <v>0</v>
      </c>
      <c r="AR451">
        <v>0</v>
      </c>
      <c r="AS451" t="s">
        <v>3</v>
      </c>
      <c r="AT451">
        <v>0.5</v>
      </c>
      <c r="AU451" t="s">
        <v>93</v>
      </c>
      <c r="AV451">
        <v>0</v>
      </c>
      <c r="AW451">
        <v>2</v>
      </c>
      <c r="AX451">
        <v>60106955</v>
      </c>
      <c r="AY451">
        <v>1</v>
      </c>
      <c r="AZ451">
        <v>0</v>
      </c>
      <c r="BA451">
        <v>451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X451">
        <f>ROUND(Y451*Source!I112,9)</f>
        <v>0.14382187499999999</v>
      </c>
      <c r="CY451">
        <f>AB451</f>
        <v>1521.97</v>
      </c>
      <c r="CZ451">
        <f>AF451</f>
        <v>107.03</v>
      </c>
      <c r="DA451">
        <f>AJ451</f>
        <v>14.22</v>
      </c>
      <c r="DB451">
        <f t="shared" si="305"/>
        <v>70.78</v>
      </c>
      <c r="DC451">
        <f t="shared" si="306"/>
        <v>6.71</v>
      </c>
      <c r="DD451" t="s">
        <v>3</v>
      </c>
      <c r="DE451" t="s">
        <v>3</v>
      </c>
      <c r="DF451">
        <f t="shared" si="307"/>
        <v>0</v>
      </c>
      <c r="DG451">
        <f>ROUND(ROUND(AF451*AJ451,2)*CX451,2)</f>
        <v>218.89</v>
      </c>
      <c r="DH451">
        <f t="shared" si="308"/>
        <v>71.33</v>
      </c>
      <c r="DI451">
        <f t="shared" si="309"/>
        <v>0</v>
      </c>
      <c r="DJ451">
        <f>DG451</f>
        <v>218.89</v>
      </c>
      <c r="DK451">
        <v>0</v>
      </c>
      <c r="DL451" t="s">
        <v>3</v>
      </c>
      <c r="DM451">
        <v>0</v>
      </c>
      <c r="DN451" t="s">
        <v>3</v>
      </c>
      <c r="DO451">
        <v>0</v>
      </c>
    </row>
    <row r="452" spans="1:119" x14ac:dyDescent="0.2">
      <c r="A452">
        <f>ROW(Source!A112)</f>
        <v>112</v>
      </c>
      <c r="B452">
        <v>60075934</v>
      </c>
      <c r="C452">
        <v>60106331</v>
      </c>
      <c r="D452">
        <v>48245719</v>
      </c>
      <c r="E452">
        <v>1</v>
      </c>
      <c r="F452">
        <v>1</v>
      </c>
      <c r="G452">
        <v>1</v>
      </c>
      <c r="H452">
        <v>2</v>
      </c>
      <c r="I452" t="s">
        <v>755</v>
      </c>
      <c r="J452" t="s">
        <v>756</v>
      </c>
      <c r="K452" t="s">
        <v>757</v>
      </c>
      <c r="L452">
        <v>1368</v>
      </c>
      <c r="N452">
        <v>1011</v>
      </c>
      <c r="O452" t="s">
        <v>745</v>
      </c>
      <c r="P452" t="s">
        <v>745</v>
      </c>
      <c r="Q452">
        <v>1</v>
      </c>
      <c r="W452">
        <v>0</v>
      </c>
      <c r="X452">
        <v>-1135352110</v>
      </c>
      <c r="Y452">
        <f t="shared" si="304"/>
        <v>1.3224999999999998</v>
      </c>
      <c r="AA452">
        <v>0</v>
      </c>
      <c r="AB452">
        <v>17.059999999999999</v>
      </c>
      <c r="AC452">
        <v>0</v>
      </c>
      <c r="AD452">
        <v>0</v>
      </c>
      <c r="AE452">
        <v>0</v>
      </c>
      <c r="AF452">
        <v>1.2</v>
      </c>
      <c r="AG452">
        <v>0</v>
      </c>
      <c r="AH452">
        <v>0</v>
      </c>
      <c r="AI452">
        <v>1</v>
      </c>
      <c r="AJ452">
        <v>14.22</v>
      </c>
      <c r="AK452">
        <v>48.96</v>
      </c>
      <c r="AL452">
        <v>1</v>
      </c>
      <c r="AM452">
        <v>4</v>
      </c>
      <c r="AN452">
        <v>0</v>
      </c>
      <c r="AO452">
        <v>1</v>
      </c>
      <c r="AP452">
        <v>1</v>
      </c>
      <c r="AQ452">
        <v>0</v>
      </c>
      <c r="AR452">
        <v>0</v>
      </c>
      <c r="AS452" t="s">
        <v>3</v>
      </c>
      <c r="AT452">
        <v>1</v>
      </c>
      <c r="AU452" t="s">
        <v>93</v>
      </c>
      <c r="AV452">
        <v>0</v>
      </c>
      <c r="AW452">
        <v>2</v>
      </c>
      <c r="AX452">
        <v>60106956</v>
      </c>
      <c r="AY452">
        <v>1</v>
      </c>
      <c r="AZ452">
        <v>0</v>
      </c>
      <c r="BA452">
        <v>452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X452">
        <f>ROUND(Y452*Source!I112,9)</f>
        <v>0.28764374999999998</v>
      </c>
      <c r="CY452">
        <f>AB452</f>
        <v>17.059999999999999</v>
      </c>
      <c r="CZ452">
        <f>AF452</f>
        <v>1.2</v>
      </c>
      <c r="DA452">
        <f>AJ452</f>
        <v>14.22</v>
      </c>
      <c r="DB452">
        <f t="shared" si="305"/>
        <v>1.59</v>
      </c>
      <c r="DC452">
        <f t="shared" si="306"/>
        <v>0</v>
      </c>
      <c r="DD452" t="s">
        <v>3</v>
      </c>
      <c r="DE452" t="s">
        <v>3</v>
      </c>
      <c r="DF452">
        <f t="shared" si="307"/>
        <v>0</v>
      </c>
      <c r="DG452">
        <f>ROUND(ROUND(AF452*AJ452,2)*CX452,2)</f>
        <v>4.91</v>
      </c>
      <c r="DH452">
        <f t="shared" si="308"/>
        <v>0</v>
      </c>
      <c r="DI452">
        <f t="shared" si="309"/>
        <v>0</v>
      </c>
      <c r="DJ452">
        <f>DG452</f>
        <v>4.91</v>
      </c>
      <c r="DK452">
        <v>0</v>
      </c>
      <c r="DL452" t="s">
        <v>3</v>
      </c>
      <c r="DM452">
        <v>0</v>
      </c>
      <c r="DN452" t="s">
        <v>3</v>
      </c>
      <c r="DO452">
        <v>0</v>
      </c>
    </row>
    <row r="453" spans="1:119" x14ac:dyDescent="0.2">
      <c r="A453">
        <f>ROW(Source!A112)</f>
        <v>112</v>
      </c>
      <c r="B453">
        <v>60075934</v>
      </c>
      <c r="C453">
        <v>60106331</v>
      </c>
      <c r="D453">
        <v>48245786</v>
      </c>
      <c r="E453">
        <v>1</v>
      </c>
      <c r="F453">
        <v>1</v>
      </c>
      <c r="G453">
        <v>1</v>
      </c>
      <c r="H453">
        <v>2</v>
      </c>
      <c r="I453" t="s">
        <v>823</v>
      </c>
      <c r="J453" t="s">
        <v>824</v>
      </c>
      <c r="K453" t="s">
        <v>825</v>
      </c>
      <c r="L453">
        <v>1368</v>
      </c>
      <c r="N453">
        <v>1011</v>
      </c>
      <c r="O453" t="s">
        <v>745</v>
      </c>
      <c r="P453" t="s">
        <v>745</v>
      </c>
      <c r="Q453">
        <v>1</v>
      </c>
      <c r="W453">
        <v>0</v>
      </c>
      <c r="X453">
        <v>-1277097320</v>
      </c>
      <c r="Y453">
        <f t="shared" si="304"/>
        <v>36.104249999999993</v>
      </c>
      <c r="AA453">
        <v>0</v>
      </c>
      <c r="AB453">
        <v>123.43</v>
      </c>
      <c r="AC453">
        <v>0</v>
      </c>
      <c r="AD453">
        <v>0</v>
      </c>
      <c r="AE453">
        <v>0</v>
      </c>
      <c r="AF453">
        <v>8.68</v>
      </c>
      <c r="AG453">
        <v>0</v>
      </c>
      <c r="AH453">
        <v>0</v>
      </c>
      <c r="AI453">
        <v>1</v>
      </c>
      <c r="AJ453">
        <v>14.22</v>
      </c>
      <c r="AK453">
        <v>48.96</v>
      </c>
      <c r="AL453">
        <v>1</v>
      </c>
      <c r="AM453">
        <v>4</v>
      </c>
      <c r="AN453">
        <v>0</v>
      </c>
      <c r="AO453">
        <v>1</v>
      </c>
      <c r="AP453">
        <v>1</v>
      </c>
      <c r="AQ453">
        <v>0</v>
      </c>
      <c r="AR453">
        <v>0</v>
      </c>
      <c r="AS453" t="s">
        <v>3</v>
      </c>
      <c r="AT453">
        <v>27.3</v>
      </c>
      <c r="AU453" t="s">
        <v>93</v>
      </c>
      <c r="AV453">
        <v>0</v>
      </c>
      <c r="AW453">
        <v>2</v>
      </c>
      <c r="AX453">
        <v>60106957</v>
      </c>
      <c r="AY453">
        <v>1</v>
      </c>
      <c r="AZ453">
        <v>0</v>
      </c>
      <c r="BA453">
        <v>453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X453">
        <f>ROUND(Y453*Source!I112,9)</f>
        <v>7.8526743750000003</v>
      </c>
      <c r="CY453">
        <f>AB453</f>
        <v>123.43</v>
      </c>
      <c r="CZ453">
        <f>AF453</f>
        <v>8.68</v>
      </c>
      <c r="DA453">
        <f>AJ453</f>
        <v>14.22</v>
      </c>
      <c r="DB453">
        <f t="shared" si="305"/>
        <v>313.38</v>
      </c>
      <c r="DC453">
        <f t="shared" si="306"/>
        <v>0</v>
      </c>
      <c r="DD453" t="s">
        <v>3</v>
      </c>
      <c r="DE453" t="s">
        <v>3</v>
      </c>
      <c r="DF453">
        <f t="shared" si="307"/>
        <v>0</v>
      </c>
      <c r="DG453">
        <f>ROUND(ROUND(AF453*AJ453,2)*CX453,2)</f>
        <v>969.26</v>
      </c>
      <c r="DH453">
        <f t="shared" si="308"/>
        <v>0</v>
      </c>
      <c r="DI453">
        <f t="shared" si="309"/>
        <v>0</v>
      </c>
      <c r="DJ453">
        <f>DG453</f>
        <v>969.26</v>
      </c>
      <c r="DK453">
        <v>0</v>
      </c>
      <c r="DL453" t="s">
        <v>3</v>
      </c>
      <c r="DM453">
        <v>0</v>
      </c>
      <c r="DN453" t="s">
        <v>3</v>
      </c>
      <c r="DO453">
        <v>0</v>
      </c>
    </row>
    <row r="454" spans="1:119" x14ac:dyDescent="0.2">
      <c r="A454">
        <f>ROW(Source!A112)</f>
        <v>112</v>
      </c>
      <c r="B454">
        <v>60075934</v>
      </c>
      <c r="C454">
        <v>60106331</v>
      </c>
      <c r="D454">
        <v>48246286</v>
      </c>
      <c r="E454">
        <v>1</v>
      </c>
      <c r="F454">
        <v>1</v>
      </c>
      <c r="G454">
        <v>1</v>
      </c>
      <c r="H454">
        <v>2</v>
      </c>
      <c r="I454" t="s">
        <v>1028</v>
      </c>
      <c r="J454" t="s">
        <v>1029</v>
      </c>
      <c r="K454" t="s">
        <v>1030</v>
      </c>
      <c r="L454">
        <v>1368</v>
      </c>
      <c r="N454">
        <v>1011</v>
      </c>
      <c r="O454" t="s">
        <v>745</v>
      </c>
      <c r="P454" t="s">
        <v>745</v>
      </c>
      <c r="Q454">
        <v>1</v>
      </c>
      <c r="W454">
        <v>0</v>
      </c>
      <c r="X454">
        <v>-575501913</v>
      </c>
      <c r="Y454">
        <f t="shared" si="304"/>
        <v>1.1108999999999998</v>
      </c>
      <c r="AA454">
        <v>0</v>
      </c>
      <c r="AB454">
        <v>203.35</v>
      </c>
      <c r="AC454">
        <v>431.83</v>
      </c>
      <c r="AD454">
        <v>0</v>
      </c>
      <c r="AE454">
        <v>0</v>
      </c>
      <c r="AF454">
        <v>14.3</v>
      </c>
      <c r="AG454">
        <v>8.82</v>
      </c>
      <c r="AH454">
        <v>0</v>
      </c>
      <c r="AI454">
        <v>1</v>
      </c>
      <c r="AJ454">
        <v>14.22</v>
      </c>
      <c r="AK454">
        <v>48.96</v>
      </c>
      <c r="AL454">
        <v>1</v>
      </c>
      <c r="AM454">
        <v>4</v>
      </c>
      <c r="AN454">
        <v>0</v>
      </c>
      <c r="AO454">
        <v>1</v>
      </c>
      <c r="AP454">
        <v>1</v>
      </c>
      <c r="AQ454">
        <v>0</v>
      </c>
      <c r="AR454">
        <v>0</v>
      </c>
      <c r="AS454" t="s">
        <v>3</v>
      </c>
      <c r="AT454">
        <v>0.84</v>
      </c>
      <c r="AU454" t="s">
        <v>93</v>
      </c>
      <c r="AV454">
        <v>0</v>
      </c>
      <c r="AW454">
        <v>2</v>
      </c>
      <c r="AX454">
        <v>60106958</v>
      </c>
      <c r="AY454">
        <v>1</v>
      </c>
      <c r="AZ454">
        <v>0</v>
      </c>
      <c r="BA454">
        <v>454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X454">
        <f>ROUND(Y454*Source!I112,9)</f>
        <v>0.24162075</v>
      </c>
      <c r="CY454">
        <f>AB454</f>
        <v>203.35</v>
      </c>
      <c r="CZ454">
        <f>AF454</f>
        <v>14.3</v>
      </c>
      <c r="DA454">
        <f>AJ454</f>
        <v>14.22</v>
      </c>
      <c r="DB454">
        <f t="shared" si="305"/>
        <v>15.88</v>
      </c>
      <c r="DC454">
        <f t="shared" si="306"/>
        <v>9.8000000000000007</v>
      </c>
      <c r="DD454" t="s">
        <v>3</v>
      </c>
      <c r="DE454" t="s">
        <v>3</v>
      </c>
      <c r="DF454">
        <f t="shared" si="307"/>
        <v>0</v>
      </c>
      <c r="DG454">
        <f>ROUND(ROUND(AF454*AJ454,2)*CX454,2)</f>
        <v>49.13</v>
      </c>
      <c r="DH454">
        <f t="shared" si="308"/>
        <v>104.34</v>
      </c>
      <c r="DI454">
        <f t="shared" si="309"/>
        <v>0</v>
      </c>
      <c r="DJ454">
        <f>DG454</f>
        <v>49.13</v>
      </c>
      <c r="DK454">
        <v>0</v>
      </c>
      <c r="DL454" t="s">
        <v>3</v>
      </c>
      <c r="DM454">
        <v>0</v>
      </c>
      <c r="DN454" t="s">
        <v>3</v>
      </c>
      <c r="DO454">
        <v>0</v>
      </c>
    </row>
    <row r="455" spans="1:119" x14ac:dyDescent="0.2">
      <c r="A455">
        <f>ROW(Source!A112)</f>
        <v>112</v>
      </c>
      <c r="B455">
        <v>60075934</v>
      </c>
      <c r="C455">
        <v>60106331</v>
      </c>
      <c r="D455">
        <v>48168484</v>
      </c>
      <c r="E455">
        <v>1</v>
      </c>
      <c r="F455">
        <v>1</v>
      </c>
      <c r="G455">
        <v>1</v>
      </c>
      <c r="H455">
        <v>3</v>
      </c>
      <c r="I455" t="s">
        <v>223</v>
      </c>
      <c r="J455" t="s">
        <v>226</v>
      </c>
      <c r="K455" t="s">
        <v>761</v>
      </c>
      <c r="L455">
        <v>1339</v>
      </c>
      <c r="N455">
        <v>1007</v>
      </c>
      <c r="O455" t="s">
        <v>91</v>
      </c>
      <c r="P455" t="s">
        <v>91</v>
      </c>
      <c r="Q455">
        <v>1</v>
      </c>
      <c r="W455">
        <v>0</v>
      </c>
      <c r="X455">
        <v>1597319531</v>
      </c>
      <c r="Y455">
        <f>AT455</f>
        <v>2.6</v>
      </c>
      <c r="AA455">
        <v>84.03</v>
      </c>
      <c r="AB455">
        <v>0</v>
      </c>
      <c r="AC455">
        <v>0</v>
      </c>
      <c r="AD455">
        <v>0</v>
      </c>
      <c r="AE455">
        <v>8.7899999999999991</v>
      </c>
      <c r="AF455">
        <v>0</v>
      </c>
      <c r="AG455">
        <v>0</v>
      </c>
      <c r="AH455">
        <v>0</v>
      </c>
      <c r="AI455">
        <v>9.56</v>
      </c>
      <c r="AJ455">
        <v>1</v>
      </c>
      <c r="AK455">
        <v>1</v>
      </c>
      <c r="AL455">
        <v>1</v>
      </c>
      <c r="AM455">
        <v>4</v>
      </c>
      <c r="AN455">
        <v>0</v>
      </c>
      <c r="AO455">
        <v>1</v>
      </c>
      <c r="AP455">
        <v>1</v>
      </c>
      <c r="AQ455">
        <v>0</v>
      </c>
      <c r="AR455">
        <v>0</v>
      </c>
      <c r="AS455" t="s">
        <v>3</v>
      </c>
      <c r="AT455">
        <v>2.6</v>
      </c>
      <c r="AU455" t="s">
        <v>3</v>
      </c>
      <c r="AV455">
        <v>0</v>
      </c>
      <c r="AW455">
        <v>2</v>
      </c>
      <c r="AX455">
        <v>60106959</v>
      </c>
      <c r="AY455">
        <v>1</v>
      </c>
      <c r="AZ455">
        <v>0</v>
      </c>
      <c r="BA455">
        <v>455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X455">
        <f>ROUND(Y455*Source!I112,9)</f>
        <v>0.5655</v>
      </c>
      <c r="CY455">
        <f>AA455</f>
        <v>84.03</v>
      </c>
      <c r="CZ455">
        <f>AE455</f>
        <v>8.7899999999999991</v>
      </c>
      <c r="DA455">
        <f>AI455</f>
        <v>9.56</v>
      </c>
      <c r="DB455">
        <f>ROUND(ROUND(AT455*CZ455,2),2)</f>
        <v>22.85</v>
      </c>
      <c r="DC455">
        <f>ROUND(ROUND(AT455*AG455,2),2)</f>
        <v>0</v>
      </c>
      <c r="DD455" t="s">
        <v>3</v>
      </c>
      <c r="DE455" t="s">
        <v>3</v>
      </c>
      <c r="DF455">
        <f>ROUND(ROUND(AE455*AI455,2)*CX455,2)</f>
        <v>47.52</v>
      </c>
      <c r="DG455">
        <f>ROUND(ROUND(AF455,2)*CX455,2)</f>
        <v>0</v>
      </c>
      <c r="DH455">
        <f>ROUND(ROUND(AG455,2)*CX455,2)</f>
        <v>0</v>
      </c>
      <c r="DI455">
        <f t="shared" si="309"/>
        <v>0</v>
      </c>
      <c r="DJ455">
        <f>DF455</f>
        <v>47.52</v>
      </c>
      <c r="DK455">
        <v>0</v>
      </c>
      <c r="DL455" t="s">
        <v>3</v>
      </c>
      <c r="DM455">
        <v>0</v>
      </c>
      <c r="DN455" t="s">
        <v>3</v>
      </c>
      <c r="DO455">
        <v>0</v>
      </c>
    </row>
    <row r="456" spans="1:119" x14ac:dyDescent="0.2">
      <c r="A456">
        <f>ROW(Source!A112)</f>
        <v>112</v>
      </c>
      <c r="B456">
        <v>60075934</v>
      </c>
      <c r="C456">
        <v>60106331</v>
      </c>
      <c r="D456">
        <v>48168491</v>
      </c>
      <c r="E456">
        <v>1</v>
      </c>
      <c r="F456">
        <v>1</v>
      </c>
      <c r="G456">
        <v>1</v>
      </c>
      <c r="H456">
        <v>3</v>
      </c>
      <c r="I456" t="s">
        <v>229</v>
      </c>
      <c r="J456" t="s">
        <v>231</v>
      </c>
      <c r="K456" t="s">
        <v>762</v>
      </c>
      <c r="L456">
        <v>1346</v>
      </c>
      <c r="N456">
        <v>1009</v>
      </c>
      <c r="O456" t="s">
        <v>225</v>
      </c>
      <c r="P456" t="s">
        <v>225</v>
      </c>
      <c r="Q456">
        <v>1</v>
      </c>
      <c r="W456">
        <v>0</v>
      </c>
      <c r="X456">
        <v>-1411127917</v>
      </c>
      <c r="Y456">
        <f>AT456</f>
        <v>0.5</v>
      </c>
      <c r="AA456">
        <v>42.73</v>
      </c>
      <c r="AB456">
        <v>0</v>
      </c>
      <c r="AC456">
        <v>0</v>
      </c>
      <c r="AD456">
        <v>0</v>
      </c>
      <c r="AE456">
        <v>4.47</v>
      </c>
      <c r="AF456">
        <v>0</v>
      </c>
      <c r="AG456">
        <v>0</v>
      </c>
      <c r="AH456">
        <v>0</v>
      </c>
      <c r="AI456">
        <v>9.56</v>
      </c>
      <c r="AJ456">
        <v>1</v>
      </c>
      <c r="AK456">
        <v>1</v>
      </c>
      <c r="AL456">
        <v>1</v>
      </c>
      <c r="AM456">
        <v>4</v>
      </c>
      <c r="AN456">
        <v>0</v>
      </c>
      <c r="AO456">
        <v>1</v>
      </c>
      <c r="AP456">
        <v>1</v>
      </c>
      <c r="AQ456">
        <v>0</v>
      </c>
      <c r="AR456">
        <v>0</v>
      </c>
      <c r="AS456" t="s">
        <v>3</v>
      </c>
      <c r="AT456">
        <v>0.5</v>
      </c>
      <c r="AU456" t="s">
        <v>3</v>
      </c>
      <c r="AV456">
        <v>0</v>
      </c>
      <c r="AW456">
        <v>2</v>
      </c>
      <c r="AX456">
        <v>60106960</v>
      </c>
      <c r="AY456">
        <v>1</v>
      </c>
      <c r="AZ456">
        <v>0</v>
      </c>
      <c r="BA456">
        <v>456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X456">
        <f>ROUND(Y456*Source!I112,9)</f>
        <v>0.10875</v>
      </c>
      <c r="CY456">
        <f>AA456</f>
        <v>42.73</v>
      </c>
      <c r="CZ456">
        <f>AE456</f>
        <v>4.47</v>
      </c>
      <c r="DA456">
        <f>AI456</f>
        <v>9.56</v>
      </c>
      <c r="DB456">
        <f>ROUND(ROUND(AT456*CZ456,2),2)</f>
        <v>2.2400000000000002</v>
      </c>
      <c r="DC456">
        <f>ROUND(ROUND(AT456*AG456,2),2)</f>
        <v>0</v>
      </c>
      <c r="DD456" t="s">
        <v>3</v>
      </c>
      <c r="DE456" t="s">
        <v>3</v>
      </c>
      <c r="DF456">
        <f>ROUND(ROUND(AE456*AI456,2)*CX456,2)</f>
        <v>4.6500000000000004</v>
      </c>
      <c r="DG456">
        <f>ROUND(ROUND(AF456,2)*CX456,2)</f>
        <v>0</v>
      </c>
      <c r="DH456">
        <f>ROUND(ROUND(AG456,2)*CX456,2)</f>
        <v>0</v>
      </c>
      <c r="DI456">
        <f t="shared" si="309"/>
        <v>0</v>
      </c>
      <c r="DJ456">
        <f>DF456</f>
        <v>4.6500000000000004</v>
      </c>
      <c r="DK456">
        <v>0</v>
      </c>
      <c r="DL456" t="s">
        <v>3</v>
      </c>
      <c r="DM456">
        <v>0</v>
      </c>
      <c r="DN456" t="s">
        <v>3</v>
      </c>
      <c r="DO456">
        <v>0</v>
      </c>
    </row>
    <row r="457" spans="1:119" x14ac:dyDescent="0.2">
      <c r="A457">
        <f>ROW(Source!A112)</f>
        <v>112</v>
      </c>
      <c r="B457">
        <v>60075934</v>
      </c>
      <c r="C457">
        <v>60106331</v>
      </c>
      <c r="D457">
        <v>48171519</v>
      </c>
      <c r="E457">
        <v>1</v>
      </c>
      <c r="F457">
        <v>1</v>
      </c>
      <c r="G457">
        <v>1</v>
      </c>
      <c r="H457">
        <v>3</v>
      </c>
      <c r="I457" t="s">
        <v>1031</v>
      </c>
      <c r="J457" t="s">
        <v>1032</v>
      </c>
      <c r="K457" t="s">
        <v>1033</v>
      </c>
      <c r="L457">
        <v>1348</v>
      </c>
      <c r="N457">
        <v>1009</v>
      </c>
      <c r="O457" t="s">
        <v>15</v>
      </c>
      <c r="P457" t="s">
        <v>15</v>
      </c>
      <c r="Q457">
        <v>1000</v>
      </c>
      <c r="W457">
        <v>0</v>
      </c>
      <c r="X457">
        <v>1392569568</v>
      </c>
      <c r="Y457">
        <f>AT457</f>
        <v>2.1499999999999998E-2</v>
      </c>
      <c r="AA457">
        <v>99399.62</v>
      </c>
      <c r="AB457">
        <v>0</v>
      </c>
      <c r="AC457">
        <v>0</v>
      </c>
      <c r="AD457">
        <v>0</v>
      </c>
      <c r="AE457">
        <v>10397.450000000001</v>
      </c>
      <c r="AF457">
        <v>0</v>
      </c>
      <c r="AG457">
        <v>0</v>
      </c>
      <c r="AH457">
        <v>0</v>
      </c>
      <c r="AI457">
        <v>9.56</v>
      </c>
      <c r="AJ457">
        <v>1</v>
      </c>
      <c r="AK457">
        <v>1</v>
      </c>
      <c r="AL457">
        <v>1</v>
      </c>
      <c r="AM457">
        <v>4</v>
      </c>
      <c r="AN457">
        <v>0</v>
      </c>
      <c r="AO457">
        <v>1</v>
      </c>
      <c r="AP457">
        <v>1</v>
      </c>
      <c r="AQ457">
        <v>0</v>
      </c>
      <c r="AR457">
        <v>0</v>
      </c>
      <c r="AS457" t="s">
        <v>3</v>
      </c>
      <c r="AT457">
        <v>2.1499999999999998E-2</v>
      </c>
      <c r="AU457" t="s">
        <v>3</v>
      </c>
      <c r="AV457">
        <v>0</v>
      </c>
      <c r="AW457">
        <v>2</v>
      </c>
      <c r="AX457">
        <v>60106961</v>
      </c>
      <c r="AY457">
        <v>1</v>
      </c>
      <c r="AZ457">
        <v>0</v>
      </c>
      <c r="BA457">
        <v>457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X457">
        <f>ROUND(Y457*Source!I112,9)</f>
        <v>4.6762499999999999E-3</v>
      </c>
      <c r="CY457">
        <f>AA457</f>
        <v>99399.62</v>
      </c>
      <c r="CZ457">
        <f>AE457</f>
        <v>10397.450000000001</v>
      </c>
      <c r="DA457">
        <f>AI457</f>
        <v>9.56</v>
      </c>
      <c r="DB457">
        <f>ROUND(ROUND(AT457*CZ457,2),2)</f>
        <v>223.55</v>
      </c>
      <c r="DC457">
        <f>ROUND(ROUND(AT457*AG457,2),2)</f>
        <v>0</v>
      </c>
      <c r="DD457" t="s">
        <v>3</v>
      </c>
      <c r="DE457" t="s">
        <v>3</v>
      </c>
      <c r="DF457">
        <f>ROUND(ROUND(AE457*AI457,2)*CX457,2)</f>
        <v>464.82</v>
      </c>
      <c r="DG457">
        <f>ROUND(ROUND(AF457,2)*CX457,2)</f>
        <v>0</v>
      </c>
      <c r="DH457">
        <f>ROUND(ROUND(AG457,2)*CX457,2)</f>
        <v>0</v>
      </c>
      <c r="DI457">
        <f t="shared" si="309"/>
        <v>0</v>
      </c>
      <c r="DJ457">
        <f>DF457</f>
        <v>464.82</v>
      </c>
      <c r="DK457">
        <v>0</v>
      </c>
      <c r="DL457" t="s">
        <v>3</v>
      </c>
      <c r="DM457">
        <v>0</v>
      </c>
      <c r="DN457" t="s">
        <v>3</v>
      </c>
      <c r="DO457">
        <v>0</v>
      </c>
    </row>
    <row r="458" spans="1:119" x14ac:dyDescent="0.2">
      <c r="A458">
        <f>ROW(Source!A112)</f>
        <v>112</v>
      </c>
      <c r="B458">
        <v>60075934</v>
      </c>
      <c r="C458">
        <v>60106331</v>
      </c>
      <c r="D458">
        <v>48164599</v>
      </c>
      <c r="E458">
        <v>21</v>
      </c>
      <c r="F458">
        <v>1</v>
      </c>
      <c r="G458">
        <v>1</v>
      </c>
      <c r="H458">
        <v>3</v>
      </c>
      <c r="I458" t="s">
        <v>834</v>
      </c>
      <c r="J458" t="s">
        <v>3</v>
      </c>
      <c r="K458" t="s">
        <v>835</v>
      </c>
      <c r="L458">
        <v>1374</v>
      </c>
      <c r="N458">
        <v>1013</v>
      </c>
      <c r="O458" t="s">
        <v>836</v>
      </c>
      <c r="P458" t="s">
        <v>836</v>
      </c>
      <c r="Q458">
        <v>1</v>
      </c>
      <c r="W458">
        <v>0</v>
      </c>
      <c r="X458">
        <v>-1731369543</v>
      </c>
      <c r="Y458">
        <f>AT458</f>
        <v>15.63</v>
      </c>
      <c r="AA458">
        <v>9.56</v>
      </c>
      <c r="AB458">
        <v>0</v>
      </c>
      <c r="AC458">
        <v>0</v>
      </c>
      <c r="AD458">
        <v>0</v>
      </c>
      <c r="AE458">
        <v>1</v>
      </c>
      <c r="AF458">
        <v>0</v>
      </c>
      <c r="AG458">
        <v>0</v>
      </c>
      <c r="AH458">
        <v>0</v>
      </c>
      <c r="AI458">
        <v>9.56</v>
      </c>
      <c r="AJ458">
        <v>1</v>
      </c>
      <c r="AK458">
        <v>1</v>
      </c>
      <c r="AL458">
        <v>1</v>
      </c>
      <c r="AM458">
        <v>4</v>
      </c>
      <c r="AN458">
        <v>0</v>
      </c>
      <c r="AO458">
        <v>1</v>
      </c>
      <c r="AP458">
        <v>1</v>
      </c>
      <c r="AQ458">
        <v>0</v>
      </c>
      <c r="AR458">
        <v>0</v>
      </c>
      <c r="AS458" t="s">
        <v>3</v>
      </c>
      <c r="AT458">
        <v>15.63</v>
      </c>
      <c r="AU458" t="s">
        <v>3</v>
      </c>
      <c r="AV458">
        <v>0</v>
      </c>
      <c r="AW458">
        <v>2</v>
      </c>
      <c r="AX458">
        <v>60106962</v>
      </c>
      <c r="AY458">
        <v>1</v>
      </c>
      <c r="AZ458">
        <v>0</v>
      </c>
      <c r="BA458">
        <v>458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X458">
        <f>ROUND(Y458*Source!I112,9)</f>
        <v>3.3995250000000001</v>
      </c>
      <c r="CY458">
        <f>AA458</f>
        <v>9.56</v>
      </c>
      <c r="CZ458">
        <f>AE458</f>
        <v>1</v>
      </c>
      <c r="DA458">
        <f>AI458</f>
        <v>9.56</v>
      </c>
      <c r="DB458">
        <f>ROUND(ROUND(AT458*CZ458,2),2)</f>
        <v>15.63</v>
      </c>
      <c r="DC458">
        <f>ROUND(ROUND(AT458*AG458,2),2)</f>
        <v>0</v>
      </c>
      <c r="DD458" t="s">
        <v>3</v>
      </c>
      <c r="DE458" t="s">
        <v>3</v>
      </c>
      <c r="DF458">
        <f>ROUND(ROUND(AE458*AI458,2)*CX458,2)</f>
        <v>32.5</v>
      </c>
      <c r="DG458">
        <f>ROUND(ROUND(AF458,2)*CX458,2)</f>
        <v>0</v>
      </c>
      <c r="DH458">
        <f>ROUND(ROUND(AG458,2)*CX458,2)</f>
        <v>0</v>
      </c>
      <c r="DI458">
        <f t="shared" si="309"/>
        <v>0</v>
      </c>
      <c r="DJ458">
        <f>DF458</f>
        <v>32.5</v>
      </c>
      <c r="DK458">
        <v>0</v>
      </c>
      <c r="DL458" t="s">
        <v>3</v>
      </c>
      <c r="DM458">
        <v>0</v>
      </c>
      <c r="DN458" t="s">
        <v>3</v>
      </c>
      <c r="DO458">
        <v>0</v>
      </c>
    </row>
    <row r="459" spans="1:119" x14ac:dyDescent="0.2">
      <c r="A459">
        <f>ROW(Source!A116)</f>
        <v>116</v>
      </c>
      <c r="B459">
        <v>60075934</v>
      </c>
      <c r="C459">
        <v>60106358</v>
      </c>
      <c r="D459">
        <v>48164237</v>
      </c>
      <c r="E459">
        <v>1</v>
      </c>
      <c r="F459">
        <v>1</v>
      </c>
      <c r="G459">
        <v>1</v>
      </c>
      <c r="H459">
        <v>1</v>
      </c>
      <c r="I459" t="s">
        <v>736</v>
      </c>
      <c r="J459" t="s">
        <v>3</v>
      </c>
      <c r="K459" t="s">
        <v>737</v>
      </c>
      <c r="L459">
        <v>1191</v>
      </c>
      <c r="N459">
        <v>1013</v>
      </c>
      <c r="O459" t="s">
        <v>738</v>
      </c>
      <c r="P459" t="s">
        <v>738</v>
      </c>
      <c r="Q459">
        <v>1</v>
      </c>
      <c r="W459">
        <v>0</v>
      </c>
      <c r="X459">
        <v>-1152063509</v>
      </c>
      <c r="Y459">
        <f t="shared" ref="Y459:Y466" si="310">((AT459*1.15)*1.15)</f>
        <v>51.749424999999995</v>
      </c>
      <c r="AA459">
        <v>0</v>
      </c>
      <c r="AB459">
        <v>0</v>
      </c>
      <c r="AC459">
        <v>0</v>
      </c>
      <c r="AD459">
        <v>401.47</v>
      </c>
      <c r="AE459">
        <v>0</v>
      </c>
      <c r="AF459">
        <v>0</v>
      </c>
      <c r="AG459">
        <v>0</v>
      </c>
      <c r="AH459">
        <v>8.1999999999999993</v>
      </c>
      <c r="AI459">
        <v>1</v>
      </c>
      <c r="AJ459">
        <v>1</v>
      </c>
      <c r="AK459">
        <v>1</v>
      </c>
      <c r="AL459">
        <v>48.96</v>
      </c>
      <c r="AM459">
        <v>4</v>
      </c>
      <c r="AN459">
        <v>0</v>
      </c>
      <c r="AO459">
        <v>1</v>
      </c>
      <c r="AP459">
        <v>1</v>
      </c>
      <c r="AQ459">
        <v>0</v>
      </c>
      <c r="AR459">
        <v>0</v>
      </c>
      <c r="AS459" t="s">
        <v>3</v>
      </c>
      <c r="AT459">
        <v>39.130000000000003</v>
      </c>
      <c r="AU459" t="s">
        <v>93</v>
      </c>
      <c r="AV459">
        <v>1</v>
      </c>
      <c r="AW459">
        <v>2</v>
      </c>
      <c r="AX459">
        <v>60106930</v>
      </c>
      <c r="AY459">
        <v>1</v>
      </c>
      <c r="AZ459">
        <v>0</v>
      </c>
      <c r="BA459">
        <v>459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X459">
        <f>ROUND(Y459*Source!I116,9)</f>
        <v>30.294113395</v>
      </c>
      <c r="CY459">
        <f>AD459</f>
        <v>401.47</v>
      </c>
      <c r="CZ459">
        <f>AH459</f>
        <v>8.1999999999999993</v>
      </c>
      <c r="DA459">
        <f>AL459</f>
        <v>48.96</v>
      </c>
      <c r="DB459">
        <f>ROUND((((ROUND(AT459*CZ459,2)*1.15)*1.15)*1.1),2)</f>
        <v>466.79</v>
      </c>
      <c r="DC459">
        <f>ROUND(((ROUND(AT459*AG459,2)*1.15)*1.15),2)</f>
        <v>0</v>
      </c>
      <c r="DD459" t="s">
        <v>739</v>
      </c>
      <c r="DE459" t="s">
        <v>3</v>
      </c>
      <c r="DF459">
        <f>ROUND((ROUND(AE459,2)*1.1)*CX459,2)</f>
        <v>0</v>
      </c>
      <c r="DG459">
        <f>ROUND((ROUND(AF459,2)*1.1)*CX459,2)</f>
        <v>0</v>
      </c>
      <c r="DH459">
        <f>ROUND(ROUND(AG459,2)*CX459,2)</f>
        <v>0</v>
      </c>
      <c r="DI459">
        <f>ROUND((ROUND(AH459*AL459,2)*1.1)*CX459,2)</f>
        <v>13378.4</v>
      </c>
      <c r="DJ459">
        <f>DI459</f>
        <v>13378.4</v>
      </c>
      <c r="DK459">
        <v>0</v>
      </c>
      <c r="DL459" t="s">
        <v>3</v>
      </c>
      <c r="DM459">
        <v>0</v>
      </c>
      <c r="DN459" t="s">
        <v>3</v>
      </c>
      <c r="DO459">
        <v>0</v>
      </c>
    </row>
    <row r="460" spans="1:119" x14ac:dyDescent="0.2">
      <c r="A460">
        <f>ROW(Source!A116)</f>
        <v>116</v>
      </c>
      <c r="B460">
        <v>60075934</v>
      </c>
      <c r="C460">
        <v>60106358</v>
      </c>
      <c r="D460">
        <v>48164207</v>
      </c>
      <c r="E460">
        <v>1</v>
      </c>
      <c r="F460">
        <v>1</v>
      </c>
      <c r="G460">
        <v>1</v>
      </c>
      <c r="H460">
        <v>1</v>
      </c>
      <c r="I460" t="s">
        <v>740</v>
      </c>
      <c r="J460" t="s">
        <v>3</v>
      </c>
      <c r="K460" t="s">
        <v>741</v>
      </c>
      <c r="L460">
        <v>1191</v>
      </c>
      <c r="N460">
        <v>1013</v>
      </c>
      <c r="O460" t="s">
        <v>738</v>
      </c>
      <c r="P460" t="s">
        <v>738</v>
      </c>
      <c r="Q460">
        <v>1</v>
      </c>
      <c r="W460">
        <v>0</v>
      </c>
      <c r="X460">
        <v>-383101862</v>
      </c>
      <c r="Y460">
        <f t="shared" si="310"/>
        <v>6.4934749999999992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1</v>
      </c>
      <c r="AJ460">
        <v>1</v>
      </c>
      <c r="AK460">
        <v>48.96</v>
      </c>
      <c r="AL460">
        <v>1</v>
      </c>
      <c r="AM460">
        <v>4</v>
      </c>
      <c r="AN460">
        <v>0</v>
      </c>
      <c r="AO460">
        <v>1</v>
      </c>
      <c r="AP460">
        <v>1</v>
      </c>
      <c r="AQ460">
        <v>0</v>
      </c>
      <c r="AR460">
        <v>0</v>
      </c>
      <c r="AS460" t="s">
        <v>3</v>
      </c>
      <c r="AT460">
        <v>4.91</v>
      </c>
      <c r="AU460" t="s">
        <v>93</v>
      </c>
      <c r="AV460">
        <v>2</v>
      </c>
      <c r="AW460">
        <v>2</v>
      </c>
      <c r="AX460">
        <v>60106931</v>
      </c>
      <c r="AY460">
        <v>1</v>
      </c>
      <c r="AZ460">
        <v>0</v>
      </c>
      <c r="BA460">
        <v>460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X460">
        <f>ROUND(Y460*Source!I116,9)</f>
        <v>3.8012802649999999</v>
      </c>
      <c r="CY460">
        <f>AD460</f>
        <v>0</v>
      </c>
      <c r="CZ460">
        <f>AH460</f>
        <v>0</v>
      </c>
      <c r="DA460">
        <f>AL460</f>
        <v>1</v>
      </c>
      <c r="DB460">
        <f>ROUND((((ROUND(AT460*CZ460,2)*1.15)*1.15)*1.1),2)</f>
        <v>0</v>
      </c>
      <c r="DC460">
        <f>ROUND(((ROUND(AT460*AG460,2)*1.15)*1.15),2)</f>
        <v>0</v>
      </c>
      <c r="DD460" t="s">
        <v>739</v>
      </c>
      <c r="DE460" t="s">
        <v>3</v>
      </c>
      <c r="DF460">
        <f>ROUND((ROUND(AE460,2)*1.1)*CX460,2)</f>
        <v>0</v>
      </c>
      <c r="DG460">
        <f>ROUND((ROUND(AF460,2)*1.1)*CX460,2)</f>
        <v>0</v>
      </c>
      <c r="DH460">
        <f>ROUND(ROUND(AG460*AK460,2)*CX460,2)</f>
        <v>0</v>
      </c>
      <c r="DI460">
        <f>ROUND((ROUND(AH460,2)*1.1)*CX460,2)</f>
        <v>0</v>
      </c>
      <c r="DJ460">
        <f>DI460</f>
        <v>0</v>
      </c>
      <c r="DK460">
        <v>0</v>
      </c>
      <c r="DL460" t="s">
        <v>3</v>
      </c>
      <c r="DM460">
        <v>0</v>
      </c>
      <c r="DN460" t="s">
        <v>3</v>
      </c>
      <c r="DO460">
        <v>0</v>
      </c>
    </row>
    <row r="461" spans="1:119" x14ac:dyDescent="0.2">
      <c r="A461">
        <f>ROW(Source!A116)</f>
        <v>116</v>
      </c>
      <c r="B461">
        <v>60075934</v>
      </c>
      <c r="C461">
        <v>60106358</v>
      </c>
      <c r="D461">
        <v>48244510</v>
      </c>
      <c r="E461">
        <v>1</v>
      </c>
      <c r="F461">
        <v>1</v>
      </c>
      <c r="G461">
        <v>1</v>
      </c>
      <c r="H461">
        <v>2</v>
      </c>
      <c r="I461" t="s">
        <v>742</v>
      </c>
      <c r="J461" t="s">
        <v>743</v>
      </c>
      <c r="K461" t="s">
        <v>744</v>
      </c>
      <c r="L461">
        <v>1368</v>
      </c>
      <c r="N461">
        <v>1011</v>
      </c>
      <c r="O461" t="s">
        <v>745</v>
      </c>
      <c r="P461" t="s">
        <v>745</v>
      </c>
      <c r="Q461">
        <v>1</v>
      </c>
      <c r="W461">
        <v>0</v>
      </c>
      <c r="X461">
        <v>1732737796</v>
      </c>
      <c r="Y461">
        <f t="shared" si="310"/>
        <v>0.13224999999999998</v>
      </c>
      <c r="AA461">
        <v>0</v>
      </c>
      <c r="AB461">
        <v>1732</v>
      </c>
      <c r="AC461">
        <v>660.47</v>
      </c>
      <c r="AD461">
        <v>0</v>
      </c>
      <c r="AE461">
        <v>0</v>
      </c>
      <c r="AF461">
        <v>121.8</v>
      </c>
      <c r="AG461">
        <v>13.49</v>
      </c>
      <c r="AH461">
        <v>0</v>
      </c>
      <c r="AI461">
        <v>1</v>
      </c>
      <c r="AJ461">
        <v>14.22</v>
      </c>
      <c r="AK461">
        <v>48.96</v>
      </c>
      <c r="AL461">
        <v>1</v>
      </c>
      <c r="AM461">
        <v>4</v>
      </c>
      <c r="AN461">
        <v>0</v>
      </c>
      <c r="AO461">
        <v>1</v>
      </c>
      <c r="AP461">
        <v>1</v>
      </c>
      <c r="AQ461">
        <v>0</v>
      </c>
      <c r="AR461">
        <v>0</v>
      </c>
      <c r="AS461" t="s">
        <v>3</v>
      </c>
      <c r="AT461">
        <v>0.1</v>
      </c>
      <c r="AU461" t="s">
        <v>93</v>
      </c>
      <c r="AV461">
        <v>0</v>
      </c>
      <c r="AW461">
        <v>2</v>
      </c>
      <c r="AX461">
        <v>60106932</v>
      </c>
      <c r="AY461">
        <v>1</v>
      </c>
      <c r="AZ461">
        <v>0</v>
      </c>
      <c r="BA461">
        <v>461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X461">
        <f>ROUND(Y461*Source!I116,9)</f>
        <v>7.7419150000000006E-2</v>
      </c>
      <c r="CY461">
        <f t="shared" ref="CY461:CY466" si="311">AB461</f>
        <v>1732</v>
      </c>
      <c r="CZ461">
        <f t="shared" ref="CZ461:CZ466" si="312">AF461</f>
        <v>121.8</v>
      </c>
      <c r="DA461">
        <f t="shared" ref="DA461:DA466" si="313">AJ461</f>
        <v>14.22</v>
      </c>
      <c r="DB461">
        <f t="shared" ref="DB461:DB466" si="314">ROUND(((ROUND(AT461*CZ461,2)*1.15)*1.15),2)</f>
        <v>16.11</v>
      </c>
      <c r="DC461">
        <f t="shared" ref="DC461:DC466" si="315">ROUND((((ROUND(AT461*AG461,2)*1.15)*1.15)*1.1),2)</f>
        <v>1.96</v>
      </c>
      <c r="DD461" t="s">
        <v>3</v>
      </c>
      <c r="DE461" t="s">
        <v>739</v>
      </c>
      <c r="DF461">
        <f t="shared" ref="DF461:DF466" si="316">ROUND(ROUND(AE461,2)*CX461,2)</f>
        <v>0</v>
      </c>
      <c r="DG461">
        <f t="shared" ref="DG461:DG466" si="317">ROUND(ROUND(AF461*AJ461,2)*CX461,2)</f>
        <v>134.09</v>
      </c>
      <c r="DH461">
        <f t="shared" ref="DH461:DH466" si="318">ROUND((ROUND(AG461*AK461,2)*1.1)*CX461,2)</f>
        <v>56.25</v>
      </c>
      <c r="DI461">
        <f t="shared" ref="DI461:DI480" si="319">ROUND(ROUND(AH461,2)*CX461,2)</f>
        <v>0</v>
      </c>
      <c r="DJ461">
        <f t="shared" ref="DJ461:DJ466" si="320">DG461</f>
        <v>134.09</v>
      </c>
      <c r="DK461">
        <v>0</v>
      </c>
      <c r="DL461" t="s">
        <v>3</v>
      </c>
      <c r="DM461">
        <v>0</v>
      </c>
      <c r="DN461" t="s">
        <v>3</v>
      </c>
      <c r="DO461">
        <v>0</v>
      </c>
    </row>
    <row r="462" spans="1:119" x14ac:dyDescent="0.2">
      <c r="A462">
        <f>ROW(Source!A116)</f>
        <v>116</v>
      </c>
      <c r="B462">
        <v>60075934</v>
      </c>
      <c r="C462">
        <v>60106358</v>
      </c>
      <c r="D462">
        <v>48244557</v>
      </c>
      <c r="E462">
        <v>1</v>
      </c>
      <c r="F462">
        <v>1</v>
      </c>
      <c r="G462">
        <v>1</v>
      </c>
      <c r="H462">
        <v>2</v>
      </c>
      <c r="I462" t="s">
        <v>746</v>
      </c>
      <c r="J462" t="s">
        <v>747</v>
      </c>
      <c r="K462" t="s">
        <v>748</v>
      </c>
      <c r="L462">
        <v>1368</v>
      </c>
      <c r="N462">
        <v>1011</v>
      </c>
      <c r="O462" t="s">
        <v>745</v>
      </c>
      <c r="P462" t="s">
        <v>745</v>
      </c>
      <c r="Q462">
        <v>1</v>
      </c>
      <c r="W462">
        <v>0</v>
      </c>
      <c r="X462">
        <v>903590057</v>
      </c>
      <c r="Y462">
        <f t="shared" si="310"/>
        <v>6.1099499999999995</v>
      </c>
      <c r="AA462">
        <v>0</v>
      </c>
      <c r="AB462">
        <v>1603.59</v>
      </c>
      <c r="AC462">
        <v>579.69000000000005</v>
      </c>
      <c r="AD462">
        <v>0</v>
      </c>
      <c r="AE462">
        <v>0</v>
      </c>
      <c r="AF462">
        <v>112.77</v>
      </c>
      <c r="AG462">
        <v>11.84</v>
      </c>
      <c r="AH462">
        <v>0</v>
      </c>
      <c r="AI462">
        <v>1</v>
      </c>
      <c r="AJ462">
        <v>14.22</v>
      </c>
      <c r="AK462">
        <v>48.96</v>
      </c>
      <c r="AL462">
        <v>1</v>
      </c>
      <c r="AM462">
        <v>4</v>
      </c>
      <c r="AN462">
        <v>0</v>
      </c>
      <c r="AO462">
        <v>1</v>
      </c>
      <c r="AP462">
        <v>1</v>
      </c>
      <c r="AQ462">
        <v>0</v>
      </c>
      <c r="AR462">
        <v>0</v>
      </c>
      <c r="AS462" t="s">
        <v>3</v>
      </c>
      <c r="AT462">
        <v>4.62</v>
      </c>
      <c r="AU462" t="s">
        <v>93</v>
      </c>
      <c r="AV462">
        <v>0</v>
      </c>
      <c r="AW462">
        <v>2</v>
      </c>
      <c r="AX462">
        <v>60106933</v>
      </c>
      <c r="AY462">
        <v>1</v>
      </c>
      <c r="AZ462">
        <v>0</v>
      </c>
      <c r="BA462">
        <v>462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X462">
        <f>ROUND(Y462*Source!I116,9)</f>
        <v>3.5767647299999998</v>
      </c>
      <c r="CY462">
        <f t="shared" si="311"/>
        <v>1603.59</v>
      </c>
      <c r="CZ462">
        <f t="shared" si="312"/>
        <v>112.77</v>
      </c>
      <c r="DA462">
        <f t="shared" si="313"/>
        <v>14.22</v>
      </c>
      <c r="DB462">
        <f t="shared" si="314"/>
        <v>689.02</v>
      </c>
      <c r="DC462">
        <f t="shared" si="315"/>
        <v>79.569999999999993</v>
      </c>
      <c r="DD462" t="s">
        <v>3</v>
      </c>
      <c r="DE462" t="s">
        <v>739</v>
      </c>
      <c r="DF462">
        <f t="shared" si="316"/>
        <v>0</v>
      </c>
      <c r="DG462">
        <f t="shared" si="317"/>
        <v>5735.66</v>
      </c>
      <c r="DH462">
        <f t="shared" si="318"/>
        <v>2280.7600000000002</v>
      </c>
      <c r="DI462">
        <f t="shared" si="319"/>
        <v>0</v>
      </c>
      <c r="DJ462">
        <f t="shared" si="320"/>
        <v>5735.66</v>
      </c>
      <c r="DK462">
        <v>0</v>
      </c>
      <c r="DL462" t="s">
        <v>3</v>
      </c>
      <c r="DM462">
        <v>0</v>
      </c>
      <c r="DN462" t="s">
        <v>3</v>
      </c>
      <c r="DO462">
        <v>0</v>
      </c>
    </row>
    <row r="463" spans="1:119" x14ac:dyDescent="0.2">
      <c r="A463">
        <f>ROW(Source!A116)</f>
        <v>116</v>
      </c>
      <c r="B463">
        <v>60075934</v>
      </c>
      <c r="C463">
        <v>60106358</v>
      </c>
      <c r="D463">
        <v>48244644</v>
      </c>
      <c r="E463">
        <v>1</v>
      </c>
      <c r="F463">
        <v>1</v>
      </c>
      <c r="G463">
        <v>1</v>
      </c>
      <c r="H463">
        <v>2</v>
      </c>
      <c r="I463" t="s">
        <v>749</v>
      </c>
      <c r="J463" t="s">
        <v>750</v>
      </c>
      <c r="K463" t="s">
        <v>751</v>
      </c>
      <c r="L463">
        <v>1368</v>
      </c>
      <c r="N463">
        <v>1011</v>
      </c>
      <c r="O463" t="s">
        <v>745</v>
      </c>
      <c r="P463" t="s">
        <v>745</v>
      </c>
      <c r="Q463">
        <v>1</v>
      </c>
      <c r="W463">
        <v>0</v>
      </c>
      <c r="X463">
        <v>452270374</v>
      </c>
      <c r="Y463">
        <f t="shared" si="310"/>
        <v>4.5758499999999991</v>
      </c>
      <c r="AA463">
        <v>0</v>
      </c>
      <c r="AB463">
        <v>11.8</v>
      </c>
      <c r="AC463">
        <v>0</v>
      </c>
      <c r="AD463">
        <v>0</v>
      </c>
      <c r="AE463">
        <v>0</v>
      </c>
      <c r="AF463">
        <v>0.83</v>
      </c>
      <c r="AG463">
        <v>0</v>
      </c>
      <c r="AH463">
        <v>0</v>
      </c>
      <c r="AI463">
        <v>1</v>
      </c>
      <c r="AJ463">
        <v>14.22</v>
      </c>
      <c r="AK463">
        <v>48.96</v>
      </c>
      <c r="AL463">
        <v>1</v>
      </c>
      <c r="AM463">
        <v>4</v>
      </c>
      <c r="AN463">
        <v>0</v>
      </c>
      <c r="AO463">
        <v>1</v>
      </c>
      <c r="AP463">
        <v>1</v>
      </c>
      <c r="AQ463">
        <v>0</v>
      </c>
      <c r="AR463">
        <v>0</v>
      </c>
      <c r="AS463" t="s">
        <v>3</v>
      </c>
      <c r="AT463">
        <v>3.46</v>
      </c>
      <c r="AU463" t="s">
        <v>93</v>
      </c>
      <c r="AV463">
        <v>0</v>
      </c>
      <c r="AW463">
        <v>2</v>
      </c>
      <c r="AX463">
        <v>60106934</v>
      </c>
      <c r="AY463">
        <v>1</v>
      </c>
      <c r="AZ463">
        <v>0</v>
      </c>
      <c r="BA463">
        <v>463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X463">
        <f>ROUND(Y463*Source!I116,9)</f>
        <v>2.6787025899999999</v>
      </c>
      <c r="CY463">
        <f t="shared" si="311"/>
        <v>11.8</v>
      </c>
      <c r="CZ463">
        <f t="shared" si="312"/>
        <v>0.83</v>
      </c>
      <c r="DA463">
        <f t="shared" si="313"/>
        <v>14.22</v>
      </c>
      <c r="DB463">
        <f t="shared" si="314"/>
        <v>3.8</v>
      </c>
      <c r="DC463">
        <f t="shared" si="315"/>
        <v>0</v>
      </c>
      <c r="DD463" t="s">
        <v>3</v>
      </c>
      <c r="DE463" t="s">
        <v>739</v>
      </c>
      <c r="DF463">
        <f t="shared" si="316"/>
        <v>0</v>
      </c>
      <c r="DG463">
        <f t="shared" si="317"/>
        <v>31.61</v>
      </c>
      <c r="DH463">
        <f t="shared" si="318"/>
        <v>0</v>
      </c>
      <c r="DI463">
        <f t="shared" si="319"/>
        <v>0</v>
      </c>
      <c r="DJ463">
        <f t="shared" si="320"/>
        <v>31.61</v>
      </c>
      <c r="DK463">
        <v>0</v>
      </c>
      <c r="DL463" t="s">
        <v>3</v>
      </c>
      <c r="DM463">
        <v>0</v>
      </c>
      <c r="DN463" t="s">
        <v>3</v>
      </c>
      <c r="DO463">
        <v>0</v>
      </c>
    </row>
    <row r="464" spans="1:119" x14ac:dyDescent="0.2">
      <c r="A464">
        <f>ROW(Source!A116)</f>
        <v>116</v>
      </c>
      <c r="B464">
        <v>60075934</v>
      </c>
      <c r="C464">
        <v>60106358</v>
      </c>
      <c r="D464">
        <v>48245551</v>
      </c>
      <c r="E464">
        <v>1</v>
      </c>
      <c r="F464">
        <v>1</v>
      </c>
      <c r="G464">
        <v>1</v>
      </c>
      <c r="H464">
        <v>2</v>
      </c>
      <c r="I464" t="s">
        <v>752</v>
      </c>
      <c r="J464" t="s">
        <v>753</v>
      </c>
      <c r="K464" t="s">
        <v>754</v>
      </c>
      <c r="L464">
        <v>1368</v>
      </c>
      <c r="N464">
        <v>1011</v>
      </c>
      <c r="O464" t="s">
        <v>745</v>
      </c>
      <c r="P464" t="s">
        <v>745</v>
      </c>
      <c r="Q464">
        <v>1</v>
      </c>
      <c r="W464">
        <v>0</v>
      </c>
      <c r="X464">
        <v>1171957361</v>
      </c>
      <c r="Y464">
        <f t="shared" si="310"/>
        <v>0.25127499999999997</v>
      </c>
      <c r="AA464">
        <v>0</v>
      </c>
      <c r="AB464">
        <v>1234.1500000000001</v>
      </c>
      <c r="AC464">
        <v>495.96</v>
      </c>
      <c r="AD464">
        <v>0</v>
      </c>
      <c r="AE464">
        <v>0</v>
      </c>
      <c r="AF464">
        <v>86.79</v>
      </c>
      <c r="AG464">
        <v>10.130000000000001</v>
      </c>
      <c r="AH464">
        <v>0</v>
      </c>
      <c r="AI464">
        <v>1</v>
      </c>
      <c r="AJ464">
        <v>14.22</v>
      </c>
      <c r="AK464">
        <v>48.96</v>
      </c>
      <c r="AL464">
        <v>1</v>
      </c>
      <c r="AM464">
        <v>4</v>
      </c>
      <c r="AN464">
        <v>0</v>
      </c>
      <c r="AO464">
        <v>1</v>
      </c>
      <c r="AP464">
        <v>1</v>
      </c>
      <c r="AQ464">
        <v>0</v>
      </c>
      <c r="AR464">
        <v>0</v>
      </c>
      <c r="AS464" t="s">
        <v>3</v>
      </c>
      <c r="AT464">
        <v>0.19</v>
      </c>
      <c r="AU464" t="s">
        <v>93</v>
      </c>
      <c r="AV464">
        <v>0</v>
      </c>
      <c r="AW464">
        <v>2</v>
      </c>
      <c r="AX464">
        <v>60106935</v>
      </c>
      <c r="AY464">
        <v>1</v>
      </c>
      <c r="AZ464">
        <v>0</v>
      </c>
      <c r="BA464">
        <v>464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X464">
        <f>ROUND(Y464*Source!I116,9)</f>
        <v>0.147096385</v>
      </c>
      <c r="CY464">
        <f t="shared" si="311"/>
        <v>1234.1500000000001</v>
      </c>
      <c r="CZ464">
        <f t="shared" si="312"/>
        <v>86.79</v>
      </c>
      <c r="DA464">
        <f t="shared" si="313"/>
        <v>14.22</v>
      </c>
      <c r="DB464">
        <f t="shared" si="314"/>
        <v>21.81</v>
      </c>
      <c r="DC464">
        <f t="shared" si="315"/>
        <v>2.79</v>
      </c>
      <c r="DD464" t="s">
        <v>3</v>
      </c>
      <c r="DE464" t="s">
        <v>739</v>
      </c>
      <c r="DF464">
        <f t="shared" si="316"/>
        <v>0</v>
      </c>
      <c r="DG464">
        <f t="shared" si="317"/>
        <v>181.54</v>
      </c>
      <c r="DH464">
        <f t="shared" si="318"/>
        <v>80.25</v>
      </c>
      <c r="DI464">
        <f t="shared" si="319"/>
        <v>0</v>
      </c>
      <c r="DJ464">
        <f t="shared" si="320"/>
        <v>181.54</v>
      </c>
      <c r="DK464">
        <v>0</v>
      </c>
      <c r="DL464" t="s">
        <v>3</v>
      </c>
      <c r="DM464">
        <v>0</v>
      </c>
      <c r="DN464" t="s">
        <v>3</v>
      </c>
      <c r="DO464">
        <v>0</v>
      </c>
    </row>
    <row r="465" spans="1:119" x14ac:dyDescent="0.2">
      <c r="A465">
        <f>ROW(Source!A116)</f>
        <v>116</v>
      </c>
      <c r="B465">
        <v>60075934</v>
      </c>
      <c r="C465">
        <v>60106358</v>
      </c>
      <c r="D465">
        <v>48245719</v>
      </c>
      <c r="E465">
        <v>1</v>
      </c>
      <c r="F465">
        <v>1</v>
      </c>
      <c r="G465">
        <v>1</v>
      </c>
      <c r="H465">
        <v>2</v>
      </c>
      <c r="I465" t="s">
        <v>755</v>
      </c>
      <c r="J465" t="s">
        <v>756</v>
      </c>
      <c r="K465" t="s">
        <v>757</v>
      </c>
      <c r="L465">
        <v>1368</v>
      </c>
      <c r="N465">
        <v>1011</v>
      </c>
      <c r="O465" t="s">
        <v>745</v>
      </c>
      <c r="P465" t="s">
        <v>745</v>
      </c>
      <c r="Q465">
        <v>1</v>
      </c>
      <c r="W465">
        <v>0</v>
      </c>
      <c r="X465">
        <v>-1135352110</v>
      </c>
      <c r="Y465">
        <f t="shared" si="310"/>
        <v>2.1556749999999996</v>
      </c>
      <c r="AA465">
        <v>0</v>
      </c>
      <c r="AB465">
        <v>17.059999999999999</v>
      </c>
      <c r="AC465">
        <v>0</v>
      </c>
      <c r="AD465">
        <v>0</v>
      </c>
      <c r="AE465">
        <v>0</v>
      </c>
      <c r="AF465">
        <v>1.2</v>
      </c>
      <c r="AG465">
        <v>0</v>
      </c>
      <c r="AH465">
        <v>0</v>
      </c>
      <c r="AI465">
        <v>1</v>
      </c>
      <c r="AJ465">
        <v>14.22</v>
      </c>
      <c r="AK465">
        <v>48.96</v>
      </c>
      <c r="AL465">
        <v>1</v>
      </c>
      <c r="AM465">
        <v>4</v>
      </c>
      <c r="AN465">
        <v>0</v>
      </c>
      <c r="AO465">
        <v>1</v>
      </c>
      <c r="AP465">
        <v>1</v>
      </c>
      <c r="AQ465">
        <v>0</v>
      </c>
      <c r="AR465">
        <v>0</v>
      </c>
      <c r="AS465" t="s">
        <v>3</v>
      </c>
      <c r="AT465">
        <v>1.63</v>
      </c>
      <c r="AU465" t="s">
        <v>93</v>
      </c>
      <c r="AV465">
        <v>0</v>
      </c>
      <c r="AW465">
        <v>2</v>
      </c>
      <c r="AX465">
        <v>60106936</v>
      </c>
      <c r="AY465">
        <v>1</v>
      </c>
      <c r="AZ465">
        <v>0</v>
      </c>
      <c r="BA465">
        <v>465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X465">
        <f>ROUND(Y465*Source!I116,9)</f>
        <v>1.2619321450000001</v>
      </c>
      <c r="CY465">
        <f t="shared" si="311"/>
        <v>17.059999999999999</v>
      </c>
      <c r="CZ465">
        <f t="shared" si="312"/>
        <v>1.2</v>
      </c>
      <c r="DA465">
        <f t="shared" si="313"/>
        <v>14.22</v>
      </c>
      <c r="DB465">
        <f t="shared" si="314"/>
        <v>2.59</v>
      </c>
      <c r="DC465">
        <f t="shared" si="315"/>
        <v>0</v>
      </c>
      <c r="DD465" t="s">
        <v>3</v>
      </c>
      <c r="DE465" t="s">
        <v>739</v>
      </c>
      <c r="DF465">
        <f t="shared" si="316"/>
        <v>0</v>
      </c>
      <c r="DG465">
        <f t="shared" si="317"/>
        <v>21.53</v>
      </c>
      <c r="DH465">
        <f t="shared" si="318"/>
        <v>0</v>
      </c>
      <c r="DI465">
        <f t="shared" si="319"/>
        <v>0</v>
      </c>
      <c r="DJ465">
        <f t="shared" si="320"/>
        <v>21.53</v>
      </c>
      <c r="DK465">
        <v>0</v>
      </c>
      <c r="DL465" t="s">
        <v>3</v>
      </c>
      <c r="DM465">
        <v>0</v>
      </c>
      <c r="DN465" t="s">
        <v>3</v>
      </c>
      <c r="DO465">
        <v>0</v>
      </c>
    </row>
    <row r="466" spans="1:119" x14ac:dyDescent="0.2">
      <c r="A466">
        <f>ROW(Source!A116)</f>
        <v>116</v>
      </c>
      <c r="B466">
        <v>60075934</v>
      </c>
      <c r="C466">
        <v>60106358</v>
      </c>
      <c r="D466">
        <v>48245767</v>
      </c>
      <c r="E466">
        <v>1</v>
      </c>
      <c r="F466">
        <v>1</v>
      </c>
      <c r="G466">
        <v>1</v>
      </c>
      <c r="H466">
        <v>2</v>
      </c>
      <c r="I466" t="s">
        <v>758</v>
      </c>
      <c r="J466" t="s">
        <v>759</v>
      </c>
      <c r="K466" t="s">
        <v>760</v>
      </c>
      <c r="L466">
        <v>1368</v>
      </c>
      <c r="N466">
        <v>1011</v>
      </c>
      <c r="O466" t="s">
        <v>745</v>
      </c>
      <c r="P466" t="s">
        <v>745</v>
      </c>
      <c r="Q466">
        <v>1</v>
      </c>
      <c r="W466">
        <v>0</v>
      </c>
      <c r="X466">
        <v>-700358725</v>
      </c>
      <c r="Y466">
        <f t="shared" si="310"/>
        <v>8.8739749999999979</v>
      </c>
      <c r="AA466">
        <v>0</v>
      </c>
      <c r="AB466">
        <v>197.94</v>
      </c>
      <c r="AC466">
        <v>0</v>
      </c>
      <c r="AD466">
        <v>0</v>
      </c>
      <c r="AE466">
        <v>0</v>
      </c>
      <c r="AF466">
        <v>13.92</v>
      </c>
      <c r="AG466">
        <v>0</v>
      </c>
      <c r="AH466">
        <v>0</v>
      </c>
      <c r="AI466">
        <v>1</v>
      </c>
      <c r="AJ466">
        <v>14.22</v>
      </c>
      <c r="AK466">
        <v>48.96</v>
      </c>
      <c r="AL466">
        <v>1</v>
      </c>
      <c r="AM466">
        <v>4</v>
      </c>
      <c r="AN466">
        <v>0</v>
      </c>
      <c r="AO466">
        <v>1</v>
      </c>
      <c r="AP466">
        <v>1</v>
      </c>
      <c r="AQ466">
        <v>0</v>
      </c>
      <c r="AR466">
        <v>0</v>
      </c>
      <c r="AS466" t="s">
        <v>3</v>
      </c>
      <c r="AT466">
        <v>6.71</v>
      </c>
      <c r="AU466" t="s">
        <v>93</v>
      </c>
      <c r="AV466">
        <v>0</v>
      </c>
      <c r="AW466">
        <v>2</v>
      </c>
      <c r="AX466">
        <v>60106937</v>
      </c>
      <c r="AY466">
        <v>1</v>
      </c>
      <c r="AZ466">
        <v>0</v>
      </c>
      <c r="BA466">
        <v>466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X466">
        <f>ROUND(Y466*Source!I116,9)</f>
        <v>5.1948249649999996</v>
      </c>
      <c r="CY466">
        <f t="shared" si="311"/>
        <v>197.94</v>
      </c>
      <c r="CZ466">
        <f t="shared" si="312"/>
        <v>13.92</v>
      </c>
      <c r="DA466">
        <f t="shared" si="313"/>
        <v>14.22</v>
      </c>
      <c r="DB466">
        <f t="shared" si="314"/>
        <v>123.52</v>
      </c>
      <c r="DC466">
        <f t="shared" si="315"/>
        <v>0</v>
      </c>
      <c r="DD466" t="s">
        <v>3</v>
      </c>
      <c r="DE466" t="s">
        <v>739</v>
      </c>
      <c r="DF466">
        <f t="shared" si="316"/>
        <v>0</v>
      </c>
      <c r="DG466">
        <f t="shared" si="317"/>
        <v>1028.26</v>
      </c>
      <c r="DH466">
        <f t="shared" si="318"/>
        <v>0</v>
      </c>
      <c r="DI466">
        <f t="shared" si="319"/>
        <v>0</v>
      </c>
      <c r="DJ466">
        <f t="shared" si="320"/>
        <v>1028.26</v>
      </c>
      <c r="DK466">
        <v>0</v>
      </c>
      <c r="DL466" t="s">
        <v>3</v>
      </c>
      <c r="DM466">
        <v>0</v>
      </c>
      <c r="DN466" t="s">
        <v>3</v>
      </c>
      <c r="DO466">
        <v>0</v>
      </c>
    </row>
    <row r="467" spans="1:119" x14ac:dyDescent="0.2">
      <c r="A467">
        <f>ROW(Source!A116)</f>
        <v>116</v>
      </c>
      <c r="B467">
        <v>60075934</v>
      </c>
      <c r="C467">
        <v>60106358</v>
      </c>
      <c r="D467">
        <v>48168484</v>
      </c>
      <c r="E467">
        <v>1</v>
      </c>
      <c r="F467">
        <v>1</v>
      </c>
      <c r="G467">
        <v>1</v>
      </c>
      <c r="H467">
        <v>3</v>
      </c>
      <c r="I467" t="s">
        <v>223</v>
      </c>
      <c r="J467" t="s">
        <v>226</v>
      </c>
      <c r="K467" t="s">
        <v>761</v>
      </c>
      <c r="L467">
        <v>1339</v>
      </c>
      <c r="N467">
        <v>1007</v>
      </c>
      <c r="O467" t="s">
        <v>91</v>
      </c>
      <c r="P467" t="s">
        <v>91</v>
      </c>
      <c r="Q467">
        <v>1</v>
      </c>
      <c r="W467">
        <v>0</v>
      </c>
      <c r="X467">
        <v>1597319531</v>
      </c>
      <c r="Y467">
        <f t="shared" ref="Y467:Y480" si="321">AT467</f>
        <v>1.37</v>
      </c>
      <c r="AA467">
        <v>84.03</v>
      </c>
      <c r="AB467">
        <v>0</v>
      </c>
      <c r="AC467">
        <v>0</v>
      </c>
      <c r="AD467">
        <v>0</v>
      </c>
      <c r="AE467">
        <v>8.7899999999999991</v>
      </c>
      <c r="AF467">
        <v>0</v>
      </c>
      <c r="AG467">
        <v>0</v>
      </c>
      <c r="AH467">
        <v>0</v>
      </c>
      <c r="AI467">
        <v>9.56</v>
      </c>
      <c r="AJ467">
        <v>1</v>
      </c>
      <c r="AK467">
        <v>1</v>
      </c>
      <c r="AL467">
        <v>1</v>
      </c>
      <c r="AM467">
        <v>4</v>
      </c>
      <c r="AN467">
        <v>0</v>
      </c>
      <c r="AO467">
        <v>1</v>
      </c>
      <c r="AP467">
        <v>1</v>
      </c>
      <c r="AQ467">
        <v>0</v>
      </c>
      <c r="AR467">
        <v>0</v>
      </c>
      <c r="AS467" t="s">
        <v>3</v>
      </c>
      <c r="AT467">
        <v>1.37</v>
      </c>
      <c r="AU467" t="s">
        <v>3</v>
      </c>
      <c r="AV467">
        <v>0</v>
      </c>
      <c r="AW467">
        <v>2</v>
      </c>
      <c r="AX467">
        <v>60106938</v>
      </c>
      <c r="AY467">
        <v>1</v>
      </c>
      <c r="AZ467">
        <v>0</v>
      </c>
      <c r="BA467">
        <v>467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X467">
        <f>ROUND(Y467*Source!I116,9)</f>
        <v>0.80199799999999999</v>
      </c>
      <c r="CY467">
        <f t="shared" ref="CY467:CY480" si="322">AA467</f>
        <v>84.03</v>
      </c>
      <c r="CZ467">
        <f t="shared" ref="CZ467:CZ480" si="323">AE467</f>
        <v>8.7899999999999991</v>
      </c>
      <c r="DA467">
        <f t="shared" ref="DA467:DA480" si="324">AI467</f>
        <v>9.56</v>
      </c>
      <c r="DB467">
        <f t="shared" ref="DB467:DB480" si="325">ROUND(ROUND(AT467*CZ467,2),2)</f>
        <v>12.04</v>
      </c>
      <c r="DC467">
        <f t="shared" ref="DC467:DC480" si="326">ROUND(ROUND(AT467*AG467,2),2)</f>
        <v>0</v>
      </c>
      <c r="DD467" t="s">
        <v>3</v>
      </c>
      <c r="DE467" t="s">
        <v>3</v>
      </c>
      <c r="DF467">
        <f t="shared" ref="DF467:DF480" si="327">ROUND(ROUND(AE467*AI467,2)*CX467,2)</f>
        <v>67.39</v>
      </c>
      <c r="DG467">
        <f t="shared" ref="DG467:DG480" si="328">ROUND(ROUND(AF467,2)*CX467,2)</f>
        <v>0</v>
      </c>
      <c r="DH467">
        <f t="shared" ref="DH467:DH481" si="329">ROUND(ROUND(AG467,2)*CX467,2)</f>
        <v>0</v>
      </c>
      <c r="DI467">
        <f t="shared" si="319"/>
        <v>0</v>
      </c>
      <c r="DJ467">
        <f t="shared" ref="DJ467:DJ480" si="330">DF467</f>
        <v>67.39</v>
      </c>
      <c r="DK467">
        <v>0</v>
      </c>
      <c r="DL467" t="s">
        <v>3</v>
      </c>
      <c r="DM467">
        <v>0</v>
      </c>
      <c r="DN467" t="s">
        <v>3</v>
      </c>
      <c r="DO467">
        <v>0</v>
      </c>
    </row>
    <row r="468" spans="1:119" x14ac:dyDescent="0.2">
      <c r="A468">
        <f>ROW(Source!A116)</f>
        <v>116</v>
      </c>
      <c r="B468">
        <v>60075934</v>
      </c>
      <c r="C468">
        <v>60106358</v>
      </c>
      <c r="D468">
        <v>48168491</v>
      </c>
      <c r="E468">
        <v>1</v>
      </c>
      <c r="F468">
        <v>1</v>
      </c>
      <c r="G468">
        <v>1</v>
      </c>
      <c r="H468">
        <v>3</v>
      </c>
      <c r="I468" t="s">
        <v>229</v>
      </c>
      <c r="J468" t="s">
        <v>231</v>
      </c>
      <c r="K468" t="s">
        <v>762</v>
      </c>
      <c r="L468">
        <v>1346</v>
      </c>
      <c r="N468">
        <v>1009</v>
      </c>
      <c r="O468" t="s">
        <v>225</v>
      </c>
      <c r="P468" t="s">
        <v>225</v>
      </c>
      <c r="Q468">
        <v>1</v>
      </c>
      <c r="W468">
        <v>0</v>
      </c>
      <c r="X468">
        <v>-1411127917</v>
      </c>
      <c r="Y468">
        <f t="shared" si="321"/>
        <v>0.41</v>
      </c>
      <c r="AA468">
        <v>42.73</v>
      </c>
      <c r="AB468">
        <v>0</v>
      </c>
      <c r="AC468">
        <v>0</v>
      </c>
      <c r="AD468">
        <v>0</v>
      </c>
      <c r="AE468">
        <v>4.47</v>
      </c>
      <c r="AF468">
        <v>0</v>
      </c>
      <c r="AG468">
        <v>0</v>
      </c>
      <c r="AH468">
        <v>0</v>
      </c>
      <c r="AI468">
        <v>9.56</v>
      </c>
      <c r="AJ468">
        <v>1</v>
      </c>
      <c r="AK468">
        <v>1</v>
      </c>
      <c r="AL468">
        <v>1</v>
      </c>
      <c r="AM468">
        <v>4</v>
      </c>
      <c r="AN468">
        <v>0</v>
      </c>
      <c r="AO468">
        <v>1</v>
      </c>
      <c r="AP468">
        <v>1</v>
      </c>
      <c r="AQ468">
        <v>0</v>
      </c>
      <c r="AR468">
        <v>0</v>
      </c>
      <c r="AS468" t="s">
        <v>3</v>
      </c>
      <c r="AT468">
        <v>0.41</v>
      </c>
      <c r="AU468" t="s">
        <v>3</v>
      </c>
      <c r="AV468">
        <v>0</v>
      </c>
      <c r="AW468">
        <v>2</v>
      </c>
      <c r="AX468">
        <v>60106939</v>
      </c>
      <c r="AY468">
        <v>1</v>
      </c>
      <c r="AZ468">
        <v>0</v>
      </c>
      <c r="BA468">
        <v>468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X468">
        <f>ROUND(Y468*Source!I116,9)</f>
        <v>0.24001400000000001</v>
      </c>
      <c r="CY468">
        <f t="shared" si="322"/>
        <v>42.73</v>
      </c>
      <c r="CZ468">
        <f t="shared" si="323"/>
        <v>4.47</v>
      </c>
      <c r="DA468">
        <f t="shared" si="324"/>
        <v>9.56</v>
      </c>
      <c r="DB468">
        <f t="shared" si="325"/>
        <v>1.83</v>
      </c>
      <c r="DC468">
        <f t="shared" si="326"/>
        <v>0</v>
      </c>
      <c r="DD468" t="s">
        <v>3</v>
      </c>
      <c r="DE468" t="s">
        <v>3</v>
      </c>
      <c r="DF468">
        <f t="shared" si="327"/>
        <v>10.26</v>
      </c>
      <c r="DG468">
        <f t="shared" si="328"/>
        <v>0</v>
      </c>
      <c r="DH468">
        <f t="shared" si="329"/>
        <v>0</v>
      </c>
      <c r="DI468">
        <f t="shared" si="319"/>
        <v>0</v>
      </c>
      <c r="DJ468">
        <f t="shared" si="330"/>
        <v>10.26</v>
      </c>
      <c r="DK468">
        <v>0</v>
      </c>
      <c r="DL468" t="s">
        <v>3</v>
      </c>
      <c r="DM468">
        <v>0</v>
      </c>
      <c r="DN468" t="s">
        <v>3</v>
      </c>
      <c r="DO468">
        <v>0</v>
      </c>
    </row>
    <row r="469" spans="1:119" x14ac:dyDescent="0.2">
      <c r="A469">
        <f>ROW(Source!A116)</f>
        <v>116</v>
      </c>
      <c r="B469">
        <v>60075934</v>
      </c>
      <c r="C469">
        <v>60106358</v>
      </c>
      <c r="D469">
        <v>48171510</v>
      </c>
      <c r="E469">
        <v>1</v>
      </c>
      <c r="F469">
        <v>1</v>
      </c>
      <c r="G469">
        <v>1</v>
      </c>
      <c r="H469">
        <v>3</v>
      </c>
      <c r="I469" t="s">
        <v>763</v>
      </c>
      <c r="J469" t="s">
        <v>764</v>
      </c>
      <c r="K469" t="s">
        <v>765</v>
      </c>
      <c r="L469">
        <v>1348</v>
      </c>
      <c r="N469">
        <v>1009</v>
      </c>
      <c r="O469" t="s">
        <v>15</v>
      </c>
      <c r="P469" t="s">
        <v>15</v>
      </c>
      <c r="Q469">
        <v>1000</v>
      </c>
      <c r="W469">
        <v>0</v>
      </c>
      <c r="X469">
        <v>-2063612885</v>
      </c>
      <c r="Y469">
        <f t="shared" si="321"/>
        <v>4.0000000000000001E-3</v>
      </c>
      <c r="AA469">
        <v>113678.92</v>
      </c>
      <c r="AB469">
        <v>0</v>
      </c>
      <c r="AC469">
        <v>0</v>
      </c>
      <c r="AD469">
        <v>0</v>
      </c>
      <c r="AE469">
        <v>11891.1</v>
      </c>
      <c r="AF469">
        <v>0</v>
      </c>
      <c r="AG469">
        <v>0</v>
      </c>
      <c r="AH469">
        <v>0</v>
      </c>
      <c r="AI469">
        <v>9.56</v>
      </c>
      <c r="AJ469">
        <v>1</v>
      </c>
      <c r="AK469">
        <v>1</v>
      </c>
      <c r="AL469">
        <v>1</v>
      </c>
      <c r="AM469">
        <v>4</v>
      </c>
      <c r="AN469">
        <v>0</v>
      </c>
      <c r="AO469">
        <v>1</v>
      </c>
      <c r="AP469">
        <v>1</v>
      </c>
      <c r="AQ469">
        <v>0</v>
      </c>
      <c r="AR469">
        <v>0</v>
      </c>
      <c r="AS469" t="s">
        <v>3</v>
      </c>
      <c r="AT469">
        <v>4.0000000000000001E-3</v>
      </c>
      <c r="AU469" t="s">
        <v>3</v>
      </c>
      <c r="AV469">
        <v>0</v>
      </c>
      <c r="AW469">
        <v>2</v>
      </c>
      <c r="AX469">
        <v>60106940</v>
      </c>
      <c r="AY469">
        <v>1</v>
      </c>
      <c r="AZ469">
        <v>0</v>
      </c>
      <c r="BA469">
        <v>469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X469">
        <f>ROUND(Y469*Source!I116,9)</f>
        <v>2.3416000000000001E-3</v>
      </c>
      <c r="CY469">
        <f t="shared" si="322"/>
        <v>113678.92</v>
      </c>
      <c r="CZ469">
        <f t="shared" si="323"/>
        <v>11891.1</v>
      </c>
      <c r="DA469">
        <f t="shared" si="324"/>
        <v>9.56</v>
      </c>
      <c r="DB469">
        <f t="shared" si="325"/>
        <v>47.56</v>
      </c>
      <c r="DC469">
        <f t="shared" si="326"/>
        <v>0</v>
      </c>
      <c r="DD469" t="s">
        <v>3</v>
      </c>
      <c r="DE469" t="s">
        <v>3</v>
      </c>
      <c r="DF469">
        <f t="shared" si="327"/>
        <v>266.19</v>
      </c>
      <c r="DG469">
        <f t="shared" si="328"/>
        <v>0</v>
      </c>
      <c r="DH469">
        <f t="shared" si="329"/>
        <v>0</v>
      </c>
      <c r="DI469">
        <f t="shared" si="319"/>
        <v>0</v>
      </c>
      <c r="DJ469">
        <f t="shared" si="330"/>
        <v>266.19</v>
      </c>
      <c r="DK469">
        <v>0</v>
      </c>
      <c r="DL469" t="s">
        <v>3</v>
      </c>
      <c r="DM469">
        <v>0</v>
      </c>
      <c r="DN469" t="s">
        <v>3</v>
      </c>
      <c r="DO469">
        <v>0</v>
      </c>
    </row>
    <row r="470" spans="1:119" x14ac:dyDescent="0.2">
      <c r="A470">
        <f>ROW(Source!A116)</f>
        <v>116</v>
      </c>
      <c r="B470">
        <v>60075934</v>
      </c>
      <c r="C470">
        <v>60106358</v>
      </c>
      <c r="D470">
        <v>48172661</v>
      </c>
      <c r="E470">
        <v>1</v>
      </c>
      <c r="F470">
        <v>1</v>
      </c>
      <c r="G470">
        <v>1</v>
      </c>
      <c r="H470">
        <v>3</v>
      </c>
      <c r="I470" t="s">
        <v>766</v>
      </c>
      <c r="J470" t="s">
        <v>767</v>
      </c>
      <c r="K470" t="s">
        <v>768</v>
      </c>
      <c r="L470">
        <v>1348</v>
      </c>
      <c r="N470">
        <v>1009</v>
      </c>
      <c r="O470" t="s">
        <v>15</v>
      </c>
      <c r="P470" t="s">
        <v>15</v>
      </c>
      <c r="Q470">
        <v>1000</v>
      </c>
      <c r="W470">
        <v>0</v>
      </c>
      <c r="X470">
        <v>-1069540660</v>
      </c>
      <c r="Y470">
        <f t="shared" si="321"/>
        <v>0</v>
      </c>
      <c r="AA470">
        <v>151569.78</v>
      </c>
      <c r="AB470">
        <v>0</v>
      </c>
      <c r="AC470">
        <v>0</v>
      </c>
      <c r="AD470">
        <v>0</v>
      </c>
      <c r="AE470">
        <v>15854.58</v>
      </c>
      <c r="AF470">
        <v>0</v>
      </c>
      <c r="AG470">
        <v>0</v>
      </c>
      <c r="AH470">
        <v>0</v>
      </c>
      <c r="AI470">
        <v>9.56</v>
      </c>
      <c r="AJ470">
        <v>1</v>
      </c>
      <c r="AK470">
        <v>1</v>
      </c>
      <c r="AL470">
        <v>1</v>
      </c>
      <c r="AM470">
        <v>4</v>
      </c>
      <c r="AN470">
        <v>1</v>
      </c>
      <c r="AO470">
        <v>0</v>
      </c>
      <c r="AP470">
        <v>1</v>
      </c>
      <c r="AQ470">
        <v>0</v>
      </c>
      <c r="AR470">
        <v>0</v>
      </c>
      <c r="AS470" t="s">
        <v>3</v>
      </c>
      <c r="AT470">
        <v>0</v>
      </c>
      <c r="AU470" t="s">
        <v>3</v>
      </c>
      <c r="AV470">
        <v>0</v>
      </c>
      <c r="AW470">
        <v>2</v>
      </c>
      <c r="AX470">
        <v>60106941</v>
      </c>
      <c r="AY470">
        <v>1</v>
      </c>
      <c r="AZ470">
        <v>0</v>
      </c>
      <c r="BA470">
        <v>470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X470">
        <f>ROUND(Y470*Source!I116,9)</f>
        <v>0</v>
      </c>
      <c r="CY470">
        <f t="shared" si="322"/>
        <v>151569.78</v>
      </c>
      <c r="CZ470">
        <f t="shared" si="323"/>
        <v>15854.58</v>
      </c>
      <c r="DA470">
        <f t="shared" si="324"/>
        <v>9.56</v>
      </c>
      <c r="DB470">
        <f t="shared" si="325"/>
        <v>0</v>
      </c>
      <c r="DC470">
        <f t="shared" si="326"/>
        <v>0</v>
      </c>
      <c r="DD470" t="s">
        <v>3</v>
      </c>
      <c r="DE470" t="s">
        <v>3</v>
      </c>
      <c r="DF470">
        <f t="shared" si="327"/>
        <v>0</v>
      </c>
      <c r="DG470">
        <f t="shared" si="328"/>
        <v>0</v>
      </c>
      <c r="DH470">
        <f t="shared" si="329"/>
        <v>0</v>
      </c>
      <c r="DI470">
        <f t="shared" si="319"/>
        <v>0</v>
      </c>
      <c r="DJ470">
        <f t="shared" si="330"/>
        <v>0</v>
      </c>
      <c r="DK470">
        <v>0</v>
      </c>
      <c r="DL470" t="s">
        <v>3</v>
      </c>
      <c r="DM470">
        <v>0</v>
      </c>
      <c r="DN470" t="s">
        <v>3</v>
      </c>
      <c r="DO470">
        <v>0</v>
      </c>
    </row>
    <row r="471" spans="1:119" x14ac:dyDescent="0.2">
      <c r="A471">
        <f>ROW(Source!A116)</f>
        <v>116</v>
      </c>
      <c r="B471">
        <v>60075934</v>
      </c>
      <c r="C471">
        <v>60106358</v>
      </c>
      <c r="D471">
        <v>48172758</v>
      </c>
      <c r="E471">
        <v>1</v>
      </c>
      <c r="F471">
        <v>1</v>
      </c>
      <c r="G471">
        <v>1</v>
      </c>
      <c r="H471">
        <v>3</v>
      </c>
      <c r="I471" t="s">
        <v>769</v>
      </c>
      <c r="J471" t="s">
        <v>770</v>
      </c>
      <c r="K471" t="s">
        <v>771</v>
      </c>
      <c r="L471">
        <v>1348</v>
      </c>
      <c r="N471">
        <v>1009</v>
      </c>
      <c r="O471" t="s">
        <v>15</v>
      </c>
      <c r="P471" t="s">
        <v>15</v>
      </c>
      <c r="Q471">
        <v>1000</v>
      </c>
      <c r="W471">
        <v>0</v>
      </c>
      <c r="X471">
        <v>628974256</v>
      </c>
      <c r="Y471">
        <f t="shared" si="321"/>
        <v>1.0000000000000001E-5</v>
      </c>
      <c r="AA471">
        <v>73338.78</v>
      </c>
      <c r="AB471">
        <v>0</v>
      </c>
      <c r="AC471">
        <v>0</v>
      </c>
      <c r="AD471">
        <v>0</v>
      </c>
      <c r="AE471">
        <v>7671.42</v>
      </c>
      <c r="AF471">
        <v>0</v>
      </c>
      <c r="AG471">
        <v>0</v>
      </c>
      <c r="AH471">
        <v>0</v>
      </c>
      <c r="AI471">
        <v>9.56</v>
      </c>
      <c r="AJ471">
        <v>1</v>
      </c>
      <c r="AK471">
        <v>1</v>
      </c>
      <c r="AL471">
        <v>1</v>
      </c>
      <c r="AM471">
        <v>4</v>
      </c>
      <c r="AN471">
        <v>0</v>
      </c>
      <c r="AO471">
        <v>1</v>
      </c>
      <c r="AP471">
        <v>1</v>
      </c>
      <c r="AQ471">
        <v>0</v>
      </c>
      <c r="AR471">
        <v>0</v>
      </c>
      <c r="AS471" t="s">
        <v>3</v>
      </c>
      <c r="AT471">
        <v>1.0000000000000001E-5</v>
      </c>
      <c r="AU471" t="s">
        <v>3</v>
      </c>
      <c r="AV471">
        <v>0</v>
      </c>
      <c r="AW471">
        <v>2</v>
      </c>
      <c r="AX471">
        <v>60106942</v>
      </c>
      <c r="AY471">
        <v>1</v>
      </c>
      <c r="AZ471">
        <v>0</v>
      </c>
      <c r="BA471">
        <v>471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X471">
        <f>ROUND(Y471*Source!I116,9)</f>
        <v>5.8540000000000002E-6</v>
      </c>
      <c r="CY471">
        <f t="shared" si="322"/>
        <v>73338.78</v>
      </c>
      <c r="CZ471">
        <f t="shared" si="323"/>
        <v>7671.42</v>
      </c>
      <c r="DA471">
        <f t="shared" si="324"/>
        <v>9.56</v>
      </c>
      <c r="DB471">
        <f t="shared" si="325"/>
        <v>0.08</v>
      </c>
      <c r="DC471">
        <f t="shared" si="326"/>
        <v>0</v>
      </c>
      <c r="DD471" t="s">
        <v>3</v>
      </c>
      <c r="DE471" t="s">
        <v>3</v>
      </c>
      <c r="DF471">
        <f t="shared" si="327"/>
        <v>0.43</v>
      </c>
      <c r="DG471">
        <f t="shared" si="328"/>
        <v>0</v>
      </c>
      <c r="DH471">
        <f t="shared" si="329"/>
        <v>0</v>
      </c>
      <c r="DI471">
        <f t="shared" si="319"/>
        <v>0</v>
      </c>
      <c r="DJ471">
        <f t="shared" si="330"/>
        <v>0.43</v>
      </c>
      <c r="DK471">
        <v>0</v>
      </c>
      <c r="DL471" t="s">
        <v>3</v>
      </c>
      <c r="DM471">
        <v>0</v>
      </c>
      <c r="DN471" t="s">
        <v>3</v>
      </c>
      <c r="DO471">
        <v>0</v>
      </c>
    </row>
    <row r="472" spans="1:119" x14ac:dyDescent="0.2">
      <c r="A472">
        <f>ROW(Source!A116)</f>
        <v>116</v>
      </c>
      <c r="B472">
        <v>60075934</v>
      </c>
      <c r="C472">
        <v>60106358</v>
      </c>
      <c r="D472">
        <v>48173726</v>
      </c>
      <c r="E472">
        <v>1</v>
      </c>
      <c r="F472">
        <v>1</v>
      </c>
      <c r="G472">
        <v>1</v>
      </c>
      <c r="H472">
        <v>3</v>
      </c>
      <c r="I472" t="s">
        <v>772</v>
      </c>
      <c r="J472" t="s">
        <v>773</v>
      </c>
      <c r="K472" t="s">
        <v>774</v>
      </c>
      <c r="L472">
        <v>1348</v>
      </c>
      <c r="N472">
        <v>1009</v>
      </c>
      <c r="O472" t="s">
        <v>15</v>
      </c>
      <c r="P472" t="s">
        <v>15</v>
      </c>
      <c r="Q472">
        <v>1000</v>
      </c>
      <c r="W472">
        <v>0</v>
      </c>
      <c r="X472">
        <v>-1850711024</v>
      </c>
      <c r="Y472">
        <f t="shared" si="321"/>
        <v>1E-4</v>
      </c>
      <c r="AA472">
        <v>293766.28000000003</v>
      </c>
      <c r="AB472">
        <v>0</v>
      </c>
      <c r="AC472">
        <v>0</v>
      </c>
      <c r="AD472">
        <v>0</v>
      </c>
      <c r="AE472">
        <v>30728.69</v>
      </c>
      <c r="AF472">
        <v>0</v>
      </c>
      <c r="AG472">
        <v>0</v>
      </c>
      <c r="AH472">
        <v>0</v>
      </c>
      <c r="AI472">
        <v>9.56</v>
      </c>
      <c r="AJ472">
        <v>1</v>
      </c>
      <c r="AK472">
        <v>1</v>
      </c>
      <c r="AL472">
        <v>1</v>
      </c>
      <c r="AM472">
        <v>4</v>
      </c>
      <c r="AN472">
        <v>0</v>
      </c>
      <c r="AO472">
        <v>1</v>
      </c>
      <c r="AP472">
        <v>1</v>
      </c>
      <c r="AQ472">
        <v>0</v>
      </c>
      <c r="AR472">
        <v>0</v>
      </c>
      <c r="AS472" t="s">
        <v>3</v>
      </c>
      <c r="AT472">
        <v>1E-4</v>
      </c>
      <c r="AU472" t="s">
        <v>3</v>
      </c>
      <c r="AV472">
        <v>0</v>
      </c>
      <c r="AW472">
        <v>2</v>
      </c>
      <c r="AX472">
        <v>60106943</v>
      </c>
      <c r="AY472">
        <v>1</v>
      </c>
      <c r="AZ472">
        <v>0</v>
      </c>
      <c r="BA472">
        <v>472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X472">
        <f>ROUND(Y472*Source!I116,9)</f>
        <v>5.8539999999999999E-5</v>
      </c>
      <c r="CY472">
        <f t="shared" si="322"/>
        <v>293766.28000000003</v>
      </c>
      <c r="CZ472">
        <f t="shared" si="323"/>
        <v>30728.69</v>
      </c>
      <c r="DA472">
        <f t="shared" si="324"/>
        <v>9.56</v>
      </c>
      <c r="DB472">
        <f t="shared" si="325"/>
        <v>3.07</v>
      </c>
      <c r="DC472">
        <f t="shared" si="326"/>
        <v>0</v>
      </c>
      <c r="DD472" t="s">
        <v>3</v>
      </c>
      <c r="DE472" t="s">
        <v>3</v>
      </c>
      <c r="DF472">
        <f t="shared" si="327"/>
        <v>17.2</v>
      </c>
      <c r="DG472">
        <f t="shared" si="328"/>
        <v>0</v>
      </c>
      <c r="DH472">
        <f t="shared" si="329"/>
        <v>0</v>
      </c>
      <c r="DI472">
        <f t="shared" si="319"/>
        <v>0</v>
      </c>
      <c r="DJ472">
        <f t="shared" si="330"/>
        <v>17.2</v>
      </c>
      <c r="DK472">
        <v>0</v>
      </c>
      <c r="DL472" t="s">
        <v>3</v>
      </c>
      <c r="DM472">
        <v>0</v>
      </c>
      <c r="DN472" t="s">
        <v>3</v>
      </c>
      <c r="DO472">
        <v>0</v>
      </c>
    </row>
    <row r="473" spans="1:119" x14ac:dyDescent="0.2">
      <c r="A473">
        <f>ROW(Source!A116)</f>
        <v>116</v>
      </c>
      <c r="B473">
        <v>60075934</v>
      </c>
      <c r="C473">
        <v>60106358</v>
      </c>
      <c r="D473">
        <v>48187448</v>
      </c>
      <c r="E473">
        <v>1</v>
      </c>
      <c r="F473">
        <v>1</v>
      </c>
      <c r="G473">
        <v>1</v>
      </c>
      <c r="H473">
        <v>3</v>
      </c>
      <c r="I473" t="s">
        <v>775</v>
      </c>
      <c r="J473" t="s">
        <v>776</v>
      </c>
      <c r="K473" t="s">
        <v>777</v>
      </c>
      <c r="L473">
        <v>1348</v>
      </c>
      <c r="N473">
        <v>1009</v>
      </c>
      <c r="O473" t="s">
        <v>15</v>
      </c>
      <c r="P473" t="s">
        <v>15</v>
      </c>
      <c r="Q473">
        <v>1000</v>
      </c>
      <c r="W473">
        <v>0</v>
      </c>
      <c r="X473">
        <v>192534767</v>
      </c>
      <c r="Y473">
        <f t="shared" si="321"/>
        <v>1E-3</v>
      </c>
      <c r="AA473">
        <v>76878.17</v>
      </c>
      <c r="AB473">
        <v>0</v>
      </c>
      <c r="AC473">
        <v>0</v>
      </c>
      <c r="AD473">
        <v>0</v>
      </c>
      <c r="AE473">
        <v>8041.65</v>
      </c>
      <c r="AF473">
        <v>0</v>
      </c>
      <c r="AG473">
        <v>0</v>
      </c>
      <c r="AH473">
        <v>0</v>
      </c>
      <c r="AI473">
        <v>9.56</v>
      </c>
      <c r="AJ473">
        <v>1</v>
      </c>
      <c r="AK473">
        <v>1</v>
      </c>
      <c r="AL473">
        <v>1</v>
      </c>
      <c r="AM473">
        <v>4</v>
      </c>
      <c r="AN473">
        <v>0</v>
      </c>
      <c r="AO473">
        <v>1</v>
      </c>
      <c r="AP473">
        <v>1</v>
      </c>
      <c r="AQ473">
        <v>0</v>
      </c>
      <c r="AR473">
        <v>0</v>
      </c>
      <c r="AS473" t="s">
        <v>3</v>
      </c>
      <c r="AT473">
        <v>1E-3</v>
      </c>
      <c r="AU473" t="s">
        <v>3</v>
      </c>
      <c r="AV473">
        <v>0</v>
      </c>
      <c r="AW473">
        <v>2</v>
      </c>
      <c r="AX473">
        <v>60106944</v>
      </c>
      <c r="AY473">
        <v>1</v>
      </c>
      <c r="AZ473">
        <v>0</v>
      </c>
      <c r="BA473">
        <v>473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X473">
        <f>ROUND(Y473*Source!I116,9)</f>
        <v>5.8540000000000003E-4</v>
      </c>
      <c r="CY473">
        <f t="shared" si="322"/>
        <v>76878.17</v>
      </c>
      <c r="CZ473">
        <f t="shared" si="323"/>
        <v>8041.65</v>
      </c>
      <c r="DA473">
        <f t="shared" si="324"/>
        <v>9.56</v>
      </c>
      <c r="DB473">
        <f t="shared" si="325"/>
        <v>8.0399999999999991</v>
      </c>
      <c r="DC473">
        <f t="shared" si="326"/>
        <v>0</v>
      </c>
      <c r="DD473" t="s">
        <v>3</v>
      </c>
      <c r="DE473" t="s">
        <v>3</v>
      </c>
      <c r="DF473">
        <f t="shared" si="327"/>
        <v>45</v>
      </c>
      <c r="DG473">
        <f t="shared" si="328"/>
        <v>0</v>
      </c>
      <c r="DH473">
        <f t="shared" si="329"/>
        <v>0</v>
      </c>
      <c r="DI473">
        <f t="shared" si="319"/>
        <v>0</v>
      </c>
      <c r="DJ473">
        <f t="shared" si="330"/>
        <v>45</v>
      </c>
      <c r="DK473">
        <v>0</v>
      </c>
      <c r="DL473" t="s">
        <v>3</v>
      </c>
      <c r="DM473">
        <v>0</v>
      </c>
      <c r="DN473" t="s">
        <v>3</v>
      </c>
      <c r="DO473">
        <v>0</v>
      </c>
    </row>
    <row r="474" spans="1:119" x14ac:dyDescent="0.2">
      <c r="A474">
        <f>ROW(Source!A116)</f>
        <v>116</v>
      </c>
      <c r="B474">
        <v>60075934</v>
      </c>
      <c r="C474">
        <v>60106358</v>
      </c>
      <c r="D474">
        <v>48165719</v>
      </c>
      <c r="E474">
        <v>21</v>
      </c>
      <c r="F474">
        <v>1</v>
      </c>
      <c r="G474">
        <v>1</v>
      </c>
      <c r="H474">
        <v>3</v>
      </c>
      <c r="I474" t="s">
        <v>778</v>
      </c>
      <c r="J474" t="s">
        <v>3</v>
      </c>
      <c r="K474" t="s">
        <v>779</v>
      </c>
      <c r="L474">
        <v>1348</v>
      </c>
      <c r="N474">
        <v>1009</v>
      </c>
      <c r="O474" t="s">
        <v>15</v>
      </c>
      <c r="P474" t="s">
        <v>15</v>
      </c>
      <c r="Q474">
        <v>1000</v>
      </c>
      <c r="W474">
        <v>0</v>
      </c>
      <c r="X474">
        <v>748648226</v>
      </c>
      <c r="Y474">
        <f t="shared" si="321"/>
        <v>1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9.56</v>
      </c>
      <c r="AJ474">
        <v>1</v>
      </c>
      <c r="AK474">
        <v>1</v>
      </c>
      <c r="AL474">
        <v>1</v>
      </c>
      <c r="AM474">
        <v>4</v>
      </c>
      <c r="AN474">
        <v>0</v>
      </c>
      <c r="AO474">
        <v>0</v>
      </c>
      <c r="AP474">
        <v>1</v>
      </c>
      <c r="AQ474">
        <v>0</v>
      </c>
      <c r="AR474">
        <v>0</v>
      </c>
      <c r="AS474" t="s">
        <v>3</v>
      </c>
      <c r="AT474">
        <v>1</v>
      </c>
      <c r="AU474" t="s">
        <v>3</v>
      </c>
      <c r="AV474">
        <v>0</v>
      </c>
      <c r="AW474">
        <v>2</v>
      </c>
      <c r="AX474">
        <v>60106945</v>
      </c>
      <c r="AY474">
        <v>1</v>
      </c>
      <c r="AZ474">
        <v>0</v>
      </c>
      <c r="BA474">
        <v>474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X474">
        <f>ROUND(Y474*Source!I116,9)</f>
        <v>0.58540000000000003</v>
      </c>
      <c r="CY474">
        <f t="shared" si="322"/>
        <v>0</v>
      </c>
      <c r="CZ474">
        <f t="shared" si="323"/>
        <v>0</v>
      </c>
      <c r="DA474">
        <f t="shared" si="324"/>
        <v>9.56</v>
      </c>
      <c r="DB474">
        <f t="shared" si="325"/>
        <v>0</v>
      </c>
      <c r="DC474">
        <f t="shared" si="326"/>
        <v>0</v>
      </c>
      <c r="DD474" t="s">
        <v>3</v>
      </c>
      <c r="DE474" t="s">
        <v>3</v>
      </c>
      <c r="DF474">
        <f t="shared" si="327"/>
        <v>0</v>
      </c>
      <c r="DG474">
        <f t="shared" si="328"/>
        <v>0</v>
      </c>
      <c r="DH474">
        <f t="shared" si="329"/>
        <v>0</v>
      </c>
      <c r="DI474">
        <f t="shared" si="319"/>
        <v>0</v>
      </c>
      <c r="DJ474">
        <f t="shared" si="330"/>
        <v>0</v>
      </c>
      <c r="DK474">
        <v>0</v>
      </c>
      <c r="DL474" t="s">
        <v>3</v>
      </c>
      <c r="DM474">
        <v>0</v>
      </c>
      <c r="DN474" t="s">
        <v>3</v>
      </c>
      <c r="DO474">
        <v>0</v>
      </c>
    </row>
    <row r="475" spans="1:119" x14ac:dyDescent="0.2">
      <c r="A475">
        <f>ROW(Source!A116)</f>
        <v>116</v>
      </c>
      <c r="B475">
        <v>60075934</v>
      </c>
      <c r="C475">
        <v>60106358</v>
      </c>
      <c r="D475">
        <v>48189470</v>
      </c>
      <c r="E475">
        <v>1</v>
      </c>
      <c r="F475">
        <v>1</v>
      </c>
      <c r="G475">
        <v>1</v>
      </c>
      <c r="H475">
        <v>3</v>
      </c>
      <c r="I475" t="s">
        <v>780</v>
      </c>
      <c r="J475" t="s">
        <v>781</v>
      </c>
      <c r="K475" t="s">
        <v>782</v>
      </c>
      <c r="L475">
        <v>1302</v>
      </c>
      <c r="N475">
        <v>1003</v>
      </c>
      <c r="O475" t="s">
        <v>783</v>
      </c>
      <c r="P475" t="s">
        <v>783</v>
      </c>
      <c r="Q475">
        <v>10</v>
      </c>
      <c r="W475">
        <v>0</v>
      </c>
      <c r="X475">
        <v>4483628</v>
      </c>
      <c r="Y475">
        <f t="shared" si="321"/>
        <v>1.8700000000000001E-2</v>
      </c>
      <c r="AA475">
        <v>616.33000000000004</v>
      </c>
      <c r="AB475">
        <v>0</v>
      </c>
      <c r="AC475">
        <v>0</v>
      </c>
      <c r="AD475">
        <v>0</v>
      </c>
      <c r="AE475">
        <v>64.47</v>
      </c>
      <c r="AF475">
        <v>0</v>
      </c>
      <c r="AG475">
        <v>0</v>
      </c>
      <c r="AH475">
        <v>0</v>
      </c>
      <c r="AI475">
        <v>9.56</v>
      </c>
      <c r="AJ475">
        <v>1</v>
      </c>
      <c r="AK475">
        <v>1</v>
      </c>
      <c r="AL475">
        <v>1</v>
      </c>
      <c r="AM475">
        <v>4</v>
      </c>
      <c r="AN475">
        <v>0</v>
      </c>
      <c r="AO475">
        <v>1</v>
      </c>
      <c r="AP475">
        <v>1</v>
      </c>
      <c r="AQ475">
        <v>0</v>
      </c>
      <c r="AR475">
        <v>0</v>
      </c>
      <c r="AS475" t="s">
        <v>3</v>
      </c>
      <c r="AT475">
        <v>1.8700000000000001E-2</v>
      </c>
      <c r="AU475" t="s">
        <v>3</v>
      </c>
      <c r="AV475">
        <v>0</v>
      </c>
      <c r="AW475">
        <v>2</v>
      </c>
      <c r="AX475">
        <v>60106946</v>
      </c>
      <c r="AY475">
        <v>1</v>
      </c>
      <c r="AZ475">
        <v>0</v>
      </c>
      <c r="BA475">
        <v>475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X475">
        <f>ROUND(Y475*Source!I116,9)</f>
        <v>1.094698E-2</v>
      </c>
      <c r="CY475">
        <f t="shared" si="322"/>
        <v>616.33000000000004</v>
      </c>
      <c r="CZ475">
        <f t="shared" si="323"/>
        <v>64.47</v>
      </c>
      <c r="DA475">
        <f t="shared" si="324"/>
        <v>9.56</v>
      </c>
      <c r="DB475">
        <f t="shared" si="325"/>
        <v>1.21</v>
      </c>
      <c r="DC475">
        <f t="shared" si="326"/>
        <v>0</v>
      </c>
      <c r="DD475" t="s">
        <v>3</v>
      </c>
      <c r="DE475" t="s">
        <v>3</v>
      </c>
      <c r="DF475">
        <f t="shared" si="327"/>
        <v>6.75</v>
      </c>
      <c r="DG475">
        <f t="shared" si="328"/>
        <v>0</v>
      </c>
      <c r="DH475">
        <f t="shared" si="329"/>
        <v>0</v>
      </c>
      <c r="DI475">
        <f t="shared" si="319"/>
        <v>0</v>
      </c>
      <c r="DJ475">
        <f t="shared" si="330"/>
        <v>6.75</v>
      </c>
      <c r="DK475">
        <v>0</v>
      </c>
      <c r="DL475" t="s">
        <v>3</v>
      </c>
      <c r="DM475">
        <v>0</v>
      </c>
      <c r="DN475" t="s">
        <v>3</v>
      </c>
      <c r="DO475">
        <v>0</v>
      </c>
    </row>
    <row r="476" spans="1:119" x14ac:dyDescent="0.2">
      <c r="A476">
        <f>ROW(Source!A116)</f>
        <v>116</v>
      </c>
      <c r="B476">
        <v>60075934</v>
      </c>
      <c r="C476">
        <v>60106358</v>
      </c>
      <c r="D476">
        <v>48189825</v>
      </c>
      <c r="E476">
        <v>1</v>
      </c>
      <c r="F476">
        <v>1</v>
      </c>
      <c r="G476">
        <v>1</v>
      </c>
      <c r="H476">
        <v>3</v>
      </c>
      <c r="I476" t="s">
        <v>784</v>
      </c>
      <c r="J476" t="s">
        <v>785</v>
      </c>
      <c r="K476" t="s">
        <v>786</v>
      </c>
      <c r="L476">
        <v>1348</v>
      </c>
      <c r="N476">
        <v>1009</v>
      </c>
      <c r="O476" t="s">
        <v>15</v>
      </c>
      <c r="P476" t="s">
        <v>15</v>
      </c>
      <c r="Q476">
        <v>1000</v>
      </c>
      <c r="W476">
        <v>0</v>
      </c>
      <c r="X476">
        <v>-936363311</v>
      </c>
      <c r="Y476">
        <f t="shared" si="321"/>
        <v>3.0000000000000001E-5</v>
      </c>
      <c r="AA476">
        <v>45420.71</v>
      </c>
      <c r="AB476">
        <v>0</v>
      </c>
      <c r="AC476">
        <v>0</v>
      </c>
      <c r="AD476">
        <v>0</v>
      </c>
      <c r="AE476">
        <v>4751.12</v>
      </c>
      <c r="AF476">
        <v>0</v>
      </c>
      <c r="AG476">
        <v>0</v>
      </c>
      <c r="AH476">
        <v>0</v>
      </c>
      <c r="AI476">
        <v>9.56</v>
      </c>
      <c r="AJ476">
        <v>1</v>
      </c>
      <c r="AK476">
        <v>1</v>
      </c>
      <c r="AL476">
        <v>1</v>
      </c>
      <c r="AM476">
        <v>4</v>
      </c>
      <c r="AN476">
        <v>0</v>
      </c>
      <c r="AO476">
        <v>1</v>
      </c>
      <c r="AP476">
        <v>1</v>
      </c>
      <c r="AQ476">
        <v>0</v>
      </c>
      <c r="AR476">
        <v>0</v>
      </c>
      <c r="AS476" t="s">
        <v>3</v>
      </c>
      <c r="AT476">
        <v>3.0000000000000001E-5</v>
      </c>
      <c r="AU476" t="s">
        <v>3</v>
      </c>
      <c r="AV476">
        <v>0</v>
      </c>
      <c r="AW476">
        <v>2</v>
      </c>
      <c r="AX476">
        <v>60106947</v>
      </c>
      <c r="AY476">
        <v>1</v>
      </c>
      <c r="AZ476">
        <v>0</v>
      </c>
      <c r="BA476">
        <v>476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X476">
        <f>ROUND(Y476*Source!I116,9)</f>
        <v>1.7561999999999999E-5</v>
      </c>
      <c r="CY476">
        <f t="shared" si="322"/>
        <v>45420.71</v>
      </c>
      <c r="CZ476">
        <f t="shared" si="323"/>
        <v>4751.12</v>
      </c>
      <c r="DA476">
        <f t="shared" si="324"/>
        <v>9.56</v>
      </c>
      <c r="DB476">
        <f t="shared" si="325"/>
        <v>0.14000000000000001</v>
      </c>
      <c r="DC476">
        <f t="shared" si="326"/>
        <v>0</v>
      </c>
      <c r="DD476" t="s">
        <v>3</v>
      </c>
      <c r="DE476" t="s">
        <v>3</v>
      </c>
      <c r="DF476">
        <f t="shared" si="327"/>
        <v>0.8</v>
      </c>
      <c r="DG476">
        <f t="shared" si="328"/>
        <v>0</v>
      </c>
      <c r="DH476">
        <f t="shared" si="329"/>
        <v>0</v>
      </c>
      <c r="DI476">
        <f t="shared" si="319"/>
        <v>0</v>
      </c>
      <c r="DJ476">
        <f t="shared" si="330"/>
        <v>0.8</v>
      </c>
      <c r="DK476">
        <v>0</v>
      </c>
      <c r="DL476" t="s">
        <v>3</v>
      </c>
      <c r="DM476">
        <v>0</v>
      </c>
      <c r="DN476" t="s">
        <v>3</v>
      </c>
      <c r="DO476">
        <v>0</v>
      </c>
    </row>
    <row r="477" spans="1:119" x14ac:dyDescent="0.2">
      <c r="A477">
        <f>ROW(Source!A116)</f>
        <v>116</v>
      </c>
      <c r="B477">
        <v>60075934</v>
      </c>
      <c r="C477">
        <v>60106358</v>
      </c>
      <c r="D477">
        <v>48190549</v>
      </c>
      <c r="E477">
        <v>1</v>
      </c>
      <c r="F477">
        <v>1</v>
      </c>
      <c r="G477">
        <v>1</v>
      </c>
      <c r="H477">
        <v>3</v>
      </c>
      <c r="I477" t="s">
        <v>787</v>
      </c>
      <c r="J477" t="s">
        <v>788</v>
      </c>
      <c r="K477" t="s">
        <v>789</v>
      </c>
      <c r="L477">
        <v>1348</v>
      </c>
      <c r="N477">
        <v>1009</v>
      </c>
      <c r="O477" t="s">
        <v>15</v>
      </c>
      <c r="P477" t="s">
        <v>15</v>
      </c>
      <c r="Q477">
        <v>1000</v>
      </c>
      <c r="W477">
        <v>0</v>
      </c>
      <c r="X477">
        <v>1261042718</v>
      </c>
      <c r="Y477">
        <f t="shared" si="321"/>
        <v>1.9400000000000001E-3</v>
      </c>
      <c r="AA477">
        <v>59717.11</v>
      </c>
      <c r="AB477">
        <v>0</v>
      </c>
      <c r="AC477">
        <v>0</v>
      </c>
      <c r="AD477">
        <v>0</v>
      </c>
      <c r="AE477">
        <v>6246.56</v>
      </c>
      <c r="AF477">
        <v>0</v>
      </c>
      <c r="AG477">
        <v>0</v>
      </c>
      <c r="AH477">
        <v>0</v>
      </c>
      <c r="AI477">
        <v>9.56</v>
      </c>
      <c r="AJ477">
        <v>1</v>
      </c>
      <c r="AK477">
        <v>1</v>
      </c>
      <c r="AL477">
        <v>1</v>
      </c>
      <c r="AM477">
        <v>4</v>
      </c>
      <c r="AN477">
        <v>0</v>
      </c>
      <c r="AO477">
        <v>1</v>
      </c>
      <c r="AP477">
        <v>1</v>
      </c>
      <c r="AQ477">
        <v>0</v>
      </c>
      <c r="AR477">
        <v>0</v>
      </c>
      <c r="AS477" t="s">
        <v>3</v>
      </c>
      <c r="AT477">
        <v>1.9400000000000001E-3</v>
      </c>
      <c r="AU477" t="s">
        <v>3</v>
      </c>
      <c r="AV477">
        <v>0</v>
      </c>
      <c r="AW477">
        <v>2</v>
      </c>
      <c r="AX477">
        <v>60106948</v>
      </c>
      <c r="AY477">
        <v>1</v>
      </c>
      <c r="AZ477">
        <v>0</v>
      </c>
      <c r="BA477">
        <v>477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X477">
        <f>ROUND(Y477*Source!I116,9)</f>
        <v>1.135676E-3</v>
      </c>
      <c r="CY477">
        <f t="shared" si="322"/>
        <v>59717.11</v>
      </c>
      <c r="CZ477">
        <f t="shared" si="323"/>
        <v>6246.56</v>
      </c>
      <c r="DA477">
        <f t="shared" si="324"/>
        <v>9.56</v>
      </c>
      <c r="DB477">
        <f t="shared" si="325"/>
        <v>12.12</v>
      </c>
      <c r="DC477">
        <f t="shared" si="326"/>
        <v>0</v>
      </c>
      <c r="DD477" t="s">
        <v>3</v>
      </c>
      <c r="DE477" t="s">
        <v>3</v>
      </c>
      <c r="DF477">
        <f t="shared" si="327"/>
        <v>67.819999999999993</v>
      </c>
      <c r="DG477">
        <f t="shared" si="328"/>
        <v>0</v>
      </c>
      <c r="DH477">
        <f t="shared" si="329"/>
        <v>0</v>
      </c>
      <c r="DI477">
        <f t="shared" si="319"/>
        <v>0</v>
      </c>
      <c r="DJ477">
        <f t="shared" si="330"/>
        <v>67.819999999999993</v>
      </c>
      <c r="DK477">
        <v>0</v>
      </c>
      <c r="DL477" t="s">
        <v>3</v>
      </c>
      <c r="DM477">
        <v>0</v>
      </c>
      <c r="DN477" t="s">
        <v>3</v>
      </c>
      <c r="DO477">
        <v>0</v>
      </c>
    </row>
    <row r="478" spans="1:119" x14ac:dyDescent="0.2">
      <c r="A478">
        <f>ROW(Source!A116)</f>
        <v>116</v>
      </c>
      <c r="B478">
        <v>60075934</v>
      </c>
      <c r="C478">
        <v>60106358</v>
      </c>
      <c r="D478">
        <v>48194381</v>
      </c>
      <c r="E478">
        <v>1</v>
      </c>
      <c r="F478">
        <v>1</v>
      </c>
      <c r="G478">
        <v>1</v>
      </c>
      <c r="H478">
        <v>3</v>
      </c>
      <c r="I478" t="s">
        <v>790</v>
      </c>
      <c r="J478" t="s">
        <v>791</v>
      </c>
      <c r="K478" t="s">
        <v>792</v>
      </c>
      <c r="L478">
        <v>1339</v>
      </c>
      <c r="N478">
        <v>1007</v>
      </c>
      <c r="O478" t="s">
        <v>91</v>
      </c>
      <c r="P478" t="s">
        <v>91</v>
      </c>
      <c r="Q478">
        <v>1</v>
      </c>
      <c r="W478">
        <v>0</v>
      </c>
      <c r="X478">
        <v>-128313133</v>
      </c>
      <c r="Y478">
        <f t="shared" si="321"/>
        <v>1.0300000000000001E-3</v>
      </c>
      <c r="AA478">
        <v>17141.560000000001</v>
      </c>
      <c r="AB478">
        <v>0</v>
      </c>
      <c r="AC478">
        <v>0</v>
      </c>
      <c r="AD478">
        <v>0</v>
      </c>
      <c r="AE478">
        <v>1793.05</v>
      </c>
      <c r="AF478">
        <v>0</v>
      </c>
      <c r="AG478">
        <v>0</v>
      </c>
      <c r="AH478">
        <v>0</v>
      </c>
      <c r="AI478">
        <v>9.56</v>
      </c>
      <c r="AJ478">
        <v>1</v>
      </c>
      <c r="AK478">
        <v>1</v>
      </c>
      <c r="AL478">
        <v>1</v>
      </c>
      <c r="AM478">
        <v>4</v>
      </c>
      <c r="AN478">
        <v>0</v>
      </c>
      <c r="AO478">
        <v>1</v>
      </c>
      <c r="AP478">
        <v>1</v>
      </c>
      <c r="AQ478">
        <v>0</v>
      </c>
      <c r="AR478">
        <v>0</v>
      </c>
      <c r="AS478" t="s">
        <v>3</v>
      </c>
      <c r="AT478">
        <v>1.0300000000000001E-3</v>
      </c>
      <c r="AU478" t="s">
        <v>3</v>
      </c>
      <c r="AV478">
        <v>0</v>
      </c>
      <c r="AW478">
        <v>2</v>
      </c>
      <c r="AX478">
        <v>60106949</v>
      </c>
      <c r="AY478">
        <v>1</v>
      </c>
      <c r="AZ478">
        <v>0</v>
      </c>
      <c r="BA478">
        <v>478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X478">
        <f>ROUND(Y478*Source!I116,9)</f>
        <v>6.0296199999999996E-4</v>
      </c>
      <c r="CY478">
        <f t="shared" si="322"/>
        <v>17141.560000000001</v>
      </c>
      <c r="CZ478">
        <f t="shared" si="323"/>
        <v>1793.05</v>
      </c>
      <c r="DA478">
        <f t="shared" si="324"/>
        <v>9.56</v>
      </c>
      <c r="DB478">
        <f t="shared" si="325"/>
        <v>1.85</v>
      </c>
      <c r="DC478">
        <f t="shared" si="326"/>
        <v>0</v>
      </c>
      <c r="DD478" t="s">
        <v>3</v>
      </c>
      <c r="DE478" t="s">
        <v>3</v>
      </c>
      <c r="DF478">
        <f t="shared" si="327"/>
        <v>10.34</v>
      </c>
      <c r="DG478">
        <f t="shared" si="328"/>
        <v>0</v>
      </c>
      <c r="DH478">
        <f t="shared" si="329"/>
        <v>0</v>
      </c>
      <c r="DI478">
        <f t="shared" si="319"/>
        <v>0</v>
      </c>
      <c r="DJ478">
        <f t="shared" si="330"/>
        <v>10.34</v>
      </c>
      <c r="DK478">
        <v>0</v>
      </c>
      <c r="DL478" t="s">
        <v>3</v>
      </c>
      <c r="DM478">
        <v>0</v>
      </c>
      <c r="DN478" t="s">
        <v>3</v>
      </c>
      <c r="DO478">
        <v>0</v>
      </c>
    </row>
    <row r="479" spans="1:119" x14ac:dyDescent="0.2">
      <c r="A479">
        <f>ROW(Source!A116)</f>
        <v>116</v>
      </c>
      <c r="B479">
        <v>60075934</v>
      </c>
      <c r="C479">
        <v>60106358</v>
      </c>
      <c r="D479">
        <v>48201639</v>
      </c>
      <c r="E479">
        <v>1</v>
      </c>
      <c r="F479">
        <v>1</v>
      </c>
      <c r="G479">
        <v>1</v>
      </c>
      <c r="H479">
        <v>3</v>
      </c>
      <c r="I479" t="s">
        <v>793</v>
      </c>
      <c r="J479" t="s">
        <v>794</v>
      </c>
      <c r="K479" t="s">
        <v>795</v>
      </c>
      <c r="L479">
        <v>1348</v>
      </c>
      <c r="N479">
        <v>1009</v>
      </c>
      <c r="O479" t="s">
        <v>15</v>
      </c>
      <c r="P479" t="s">
        <v>15</v>
      </c>
      <c r="Q479">
        <v>1000</v>
      </c>
      <c r="W479">
        <v>0</v>
      </c>
      <c r="X479">
        <v>1741082987</v>
      </c>
      <c r="Y479">
        <f t="shared" si="321"/>
        <v>3.1E-4</v>
      </c>
      <c r="AA479">
        <v>120081.73</v>
      </c>
      <c r="AB479">
        <v>0</v>
      </c>
      <c r="AC479">
        <v>0</v>
      </c>
      <c r="AD479">
        <v>0</v>
      </c>
      <c r="AE479">
        <v>12560.85</v>
      </c>
      <c r="AF479">
        <v>0</v>
      </c>
      <c r="AG479">
        <v>0</v>
      </c>
      <c r="AH479">
        <v>0</v>
      </c>
      <c r="AI479">
        <v>9.56</v>
      </c>
      <c r="AJ479">
        <v>1</v>
      </c>
      <c r="AK479">
        <v>1</v>
      </c>
      <c r="AL479">
        <v>1</v>
      </c>
      <c r="AM479">
        <v>4</v>
      </c>
      <c r="AN479">
        <v>0</v>
      </c>
      <c r="AO479">
        <v>1</v>
      </c>
      <c r="AP479">
        <v>1</v>
      </c>
      <c r="AQ479">
        <v>0</v>
      </c>
      <c r="AR479">
        <v>0</v>
      </c>
      <c r="AS479" t="s">
        <v>3</v>
      </c>
      <c r="AT479">
        <v>3.1E-4</v>
      </c>
      <c r="AU479" t="s">
        <v>3</v>
      </c>
      <c r="AV479">
        <v>0</v>
      </c>
      <c r="AW479">
        <v>2</v>
      </c>
      <c r="AX479">
        <v>60106950</v>
      </c>
      <c r="AY479">
        <v>1</v>
      </c>
      <c r="AZ479">
        <v>0</v>
      </c>
      <c r="BA479">
        <v>479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X479">
        <f>ROUND(Y479*Source!I116,9)</f>
        <v>1.8147399999999999E-4</v>
      </c>
      <c r="CY479">
        <f t="shared" si="322"/>
        <v>120081.73</v>
      </c>
      <c r="CZ479">
        <f t="shared" si="323"/>
        <v>12560.85</v>
      </c>
      <c r="DA479">
        <f t="shared" si="324"/>
        <v>9.56</v>
      </c>
      <c r="DB479">
        <f t="shared" si="325"/>
        <v>3.89</v>
      </c>
      <c r="DC479">
        <f t="shared" si="326"/>
        <v>0</v>
      </c>
      <c r="DD479" t="s">
        <v>3</v>
      </c>
      <c r="DE479" t="s">
        <v>3</v>
      </c>
      <c r="DF479">
        <f t="shared" si="327"/>
        <v>21.79</v>
      </c>
      <c r="DG479">
        <f t="shared" si="328"/>
        <v>0</v>
      </c>
      <c r="DH479">
        <f t="shared" si="329"/>
        <v>0</v>
      </c>
      <c r="DI479">
        <f t="shared" si="319"/>
        <v>0</v>
      </c>
      <c r="DJ479">
        <f t="shared" si="330"/>
        <v>21.79</v>
      </c>
      <c r="DK479">
        <v>0</v>
      </c>
      <c r="DL479" t="s">
        <v>3</v>
      </c>
      <c r="DM479">
        <v>0</v>
      </c>
      <c r="DN479" t="s">
        <v>3</v>
      </c>
      <c r="DO479">
        <v>0</v>
      </c>
    </row>
    <row r="480" spans="1:119" x14ac:dyDescent="0.2">
      <c r="A480">
        <f>ROW(Source!A116)</f>
        <v>116</v>
      </c>
      <c r="B480">
        <v>60075934</v>
      </c>
      <c r="C480">
        <v>60106358</v>
      </c>
      <c r="D480">
        <v>48202807</v>
      </c>
      <c r="E480">
        <v>1</v>
      </c>
      <c r="F480">
        <v>1</v>
      </c>
      <c r="G480">
        <v>1</v>
      </c>
      <c r="H480">
        <v>3</v>
      </c>
      <c r="I480" t="s">
        <v>796</v>
      </c>
      <c r="J480" t="s">
        <v>797</v>
      </c>
      <c r="K480" t="s">
        <v>798</v>
      </c>
      <c r="L480">
        <v>1348</v>
      </c>
      <c r="N480">
        <v>1009</v>
      </c>
      <c r="O480" t="s">
        <v>15</v>
      </c>
      <c r="P480" t="s">
        <v>15</v>
      </c>
      <c r="Q480">
        <v>1000</v>
      </c>
      <c r="W480">
        <v>0</v>
      </c>
      <c r="X480">
        <v>-296986458</v>
      </c>
      <c r="Y480">
        <f t="shared" si="321"/>
        <v>5.9999999999999995E-4</v>
      </c>
      <c r="AA480">
        <v>106588.55</v>
      </c>
      <c r="AB480">
        <v>0</v>
      </c>
      <c r="AC480">
        <v>0</v>
      </c>
      <c r="AD480">
        <v>0</v>
      </c>
      <c r="AE480">
        <v>11149.43</v>
      </c>
      <c r="AF480">
        <v>0</v>
      </c>
      <c r="AG480">
        <v>0</v>
      </c>
      <c r="AH480">
        <v>0</v>
      </c>
      <c r="AI480">
        <v>9.56</v>
      </c>
      <c r="AJ480">
        <v>1</v>
      </c>
      <c r="AK480">
        <v>1</v>
      </c>
      <c r="AL480">
        <v>1</v>
      </c>
      <c r="AM480">
        <v>4</v>
      </c>
      <c r="AN480">
        <v>0</v>
      </c>
      <c r="AO480">
        <v>1</v>
      </c>
      <c r="AP480">
        <v>1</v>
      </c>
      <c r="AQ480">
        <v>0</v>
      </c>
      <c r="AR480">
        <v>0</v>
      </c>
      <c r="AS480" t="s">
        <v>3</v>
      </c>
      <c r="AT480">
        <v>5.9999999999999995E-4</v>
      </c>
      <c r="AU480" t="s">
        <v>3</v>
      </c>
      <c r="AV480">
        <v>0</v>
      </c>
      <c r="AW480">
        <v>2</v>
      </c>
      <c r="AX480">
        <v>60106951</v>
      </c>
      <c r="AY480">
        <v>1</v>
      </c>
      <c r="AZ480">
        <v>0</v>
      </c>
      <c r="BA480">
        <v>480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X480">
        <f>ROUND(Y480*Source!I116,9)</f>
        <v>3.5124E-4</v>
      </c>
      <c r="CY480">
        <f t="shared" si="322"/>
        <v>106588.55</v>
      </c>
      <c r="CZ480">
        <f t="shared" si="323"/>
        <v>11149.43</v>
      </c>
      <c r="DA480">
        <f t="shared" si="324"/>
        <v>9.56</v>
      </c>
      <c r="DB480">
        <f t="shared" si="325"/>
        <v>6.69</v>
      </c>
      <c r="DC480">
        <f t="shared" si="326"/>
        <v>0</v>
      </c>
      <c r="DD480" t="s">
        <v>3</v>
      </c>
      <c r="DE480" t="s">
        <v>3</v>
      </c>
      <c r="DF480">
        <f t="shared" si="327"/>
        <v>37.44</v>
      </c>
      <c r="DG480">
        <f t="shared" si="328"/>
        <v>0</v>
      </c>
      <c r="DH480">
        <f t="shared" si="329"/>
        <v>0</v>
      </c>
      <c r="DI480">
        <f t="shared" si="319"/>
        <v>0</v>
      </c>
      <c r="DJ480">
        <f t="shared" si="330"/>
        <v>37.44</v>
      </c>
      <c r="DK480">
        <v>0</v>
      </c>
      <c r="DL480" t="s">
        <v>3</v>
      </c>
      <c r="DM480">
        <v>0</v>
      </c>
      <c r="DN480" t="s">
        <v>3</v>
      </c>
      <c r="DO480">
        <v>0</v>
      </c>
    </row>
    <row r="481" spans="1:119" x14ac:dyDescent="0.2">
      <c r="A481">
        <f>ROW(Source!A117)</f>
        <v>117</v>
      </c>
      <c r="B481">
        <v>60075934</v>
      </c>
      <c r="C481">
        <v>60107282</v>
      </c>
      <c r="D481">
        <v>48164233</v>
      </c>
      <c r="E481">
        <v>1</v>
      </c>
      <c r="F481">
        <v>1</v>
      </c>
      <c r="G481">
        <v>1</v>
      </c>
      <c r="H481">
        <v>1</v>
      </c>
      <c r="I481" t="s">
        <v>812</v>
      </c>
      <c r="J481" t="s">
        <v>3</v>
      </c>
      <c r="K481" t="s">
        <v>813</v>
      </c>
      <c r="L481">
        <v>1191</v>
      </c>
      <c r="N481">
        <v>1013</v>
      </c>
      <c r="O481" t="s">
        <v>738</v>
      </c>
      <c r="P481" t="s">
        <v>738</v>
      </c>
      <c r="Q481">
        <v>1</v>
      </c>
      <c r="W481">
        <v>0</v>
      </c>
      <c r="X481">
        <v>-1853062777</v>
      </c>
      <c r="Y481">
        <f t="shared" ref="Y481:Y487" si="331">((AT481*1.15)*1.15)</f>
        <v>120.34749999999998</v>
      </c>
      <c r="AA481">
        <v>0</v>
      </c>
      <c r="AB481">
        <v>0</v>
      </c>
      <c r="AC481">
        <v>0</v>
      </c>
      <c r="AD481">
        <v>420.57</v>
      </c>
      <c r="AE481">
        <v>0</v>
      </c>
      <c r="AF481">
        <v>0</v>
      </c>
      <c r="AG481">
        <v>0</v>
      </c>
      <c r="AH481">
        <v>8.59</v>
      </c>
      <c r="AI481">
        <v>1</v>
      </c>
      <c r="AJ481">
        <v>1</v>
      </c>
      <c r="AK481">
        <v>1</v>
      </c>
      <c r="AL481">
        <v>48.96</v>
      </c>
      <c r="AM481">
        <v>4</v>
      </c>
      <c r="AN481">
        <v>0</v>
      </c>
      <c r="AO481">
        <v>1</v>
      </c>
      <c r="AP481">
        <v>1</v>
      </c>
      <c r="AQ481">
        <v>0</v>
      </c>
      <c r="AR481">
        <v>0</v>
      </c>
      <c r="AS481" t="s">
        <v>3</v>
      </c>
      <c r="AT481">
        <v>91</v>
      </c>
      <c r="AU481" t="s">
        <v>93</v>
      </c>
      <c r="AV481">
        <v>1</v>
      </c>
      <c r="AW481">
        <v>2</v>
      </c>
      <c r="AX481">
        <v>60107426</v>
      </c>
      <c r="AY481">
        <v>1</v>
      </c>
      <c r="AZ481">
        <v>0</v>
      </c>
      <c r="BA481">
        <v>481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X481">
        <f>ROUND(Y481*Source!I117,9)</f>
        <v>10.3739545</v>
      </c>
      <c r="CY481">
        <f>AD481</f>
        <v>420.57</v>
      </c>
      <c r="CZ481">
        <f>AH481</f>
        <v>8.59</v>
      </c>
      <c r="DA481">
        <f>AL481</f>
        <v>48.96</v>
      </c>
      <c r="DB481">
        <f>ROUND((((ROUND(AT481*CZ481,2)*1.15)*1.15)*1.1),2)</f>
        <v>1137.1600000000001</v>
      </c>
      <c r="DC481">
        <f>ROUND(((ROUND(AT481*AG481,2)*1.15)*1.15),2)</f>
        <v>0</v>
      </c>
      <c r="DD481" t="s">
        <v>739</v>
      </c>
      <c r="DE481" t="s">
        <v>3</v>
      </c>
      <c r="DF481">
        <f>ROUND((ROUND(AE481,2)*1.1)*CX481,2)</f>
        <v>0</v>
      </c>
      <c r="DG481">
        <f>ROUND((ROUND(AF481,2)*1.1)*CX481,2)</f>
        <v>0</v>
      </c>
      <c r="DH481">
        <f t="shared" si="329"/>
        <v>0</v>
      </c>
      <c r="DI481">
        <f>ROUND((ROUND(AH481*AL481,2)*1.1)*CX481,2)</f>
        <v>4799.2700000000004</v>
      </c>
      <c r="DJ481">
        <f>DI481</f>
        <v>4799.2700000000004</v>
      </c>
      <c r="DK481">
        <v>0</v>
      </c>
      <c r="DL481" t="s">
        <v>3</v>
      </c>
      <c r="DM481">
        <v>0</v>
      </c>
      <c r="DN481" t="s">
        <v>3</v>
      </c>
      <c r="DO481">
        <v>0</v>
      </c>
    </row>
    <row r="482" spans="1:119" x14ac:dyDescent="0.2">
      <c r="A482">
        <f>ROW(Source!A117)</f>
        <v>117</v>
      </c>
      <c r="B482">
        <v>60075934</v>
      </c>
      <c r="C482">
        <v>60107282</v>
      </c>
      <c r="D482">
        <v>48164207</v>
      </c>
      <c r="E482">
        <v>1</v>
      </c>
      <c r="F482">
        <v>1</v>
      </c>
      <c r="G482">
        <v>1</v>
      </c>
      <c r="H482">
        <v>1</v>
      </c>
      <c r="I482" t="s">
        <v>740</v>
      </c>
      <c r="J482" t="s">
        <v>3</v>
      </c>
      <c r="K482" t="s">
        <v>741</v>
      </c>
      <c r="L482">
        <v>1191</v>
      </c>
      <c r="N482">
        <v>1013</v>
      </c>
      <c r="O482" t="s">
        <v>738</v>
      </c>
      <c r="P482" t="s">
        <v>738</v>
      </c>
      <c r="Q482">
        <v>1</v>
      </c>
      <c r="W482">
        <v>0</v>
      </c>
      <c r="X482">
        <v>-383101862</v>
      </c>
      <c r="Y482">
        <f t="shared" si="331"/>
        <v>9.7071499999999986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1</v>
      </c>
      <c r="AJ482">
        <v>1</v>
      </c>
      <c r="AK482">
        <v>48.96</v>
      </c>
      <c r="AL482">
        <v>1</v>
      </c>
      <c r="AM482">
        <v>4</v>
      </c>
      <c r="AN482">
        <v>0</v>
      </c>
      <c r="AO482">
        <v>1</v>
      </c>
      <c r="AP482">
        <v>1</v>
      </c>
      <c r="AQ482">
        <v>0</v>
      </c>
      <c r="AR482">
        <v>0</v>
      </c>
      <c r="AS482" t="s">
        <v>3</v>
      </c>
      <c r="AT482">
        <v>7.34</v>
      </c>
      <c r="AU482" t="s">
        <v>93</v>
      </c>
      <c r="AV482">
        <v>2</v>
      </c>
      <c r="AW482">
        <v>2</v>
      </c>
      <c r="AX482">
        <v>60107427</v>
      </c>
      <c r="AY482">
        <v>1</v>
      </c>
      <c r="AZ482">
        <v>0</v>
      </c>
      <c r="BA482">
        <v>482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X482">
        <f>ROUND(Y482*Source!I117,9)</f>
        <v>0.83675633000000005</v>
      </c>
      <c r="CY482">
        <f>AD482</f>
        <v>0</v>
      </c>
      <c r="CZ482">
        <f>AH482</f>
        <v>0</v>
      </c>
      <c r="DA482">
        <f>AL482</f>
        <v>1</v>
      </c>
      <c r="DB482">
        <f>ROUND((((ROUND(AT482*CZ482,2)*1.15)*1.15)*1.1),2)</f>
        <v>0</v>
      </c>
      <c r="DC482">
        <f>ROUND(((ROUND(AT482*AG482,2)*1.15)*1.15),2)</f>
        <v>0</v>
      </c>
      <c r="DD482" t="s">
        <v>739</v>
      </c>
      <c r="DE482" t="s">
        <v>3</v>
      </c>
      <c r="DF482">
        <f>ROUND((ROUND(AE482,2)*1.1)*CX482,2)</f>
        <v>0</v>
      </c>
      <c r="DG482">
        <f>ROUND((ROUND(AF482,2)*1.1)*CX482,2)</f>
        <v>0</v>
      </c>
      <c r="DH482">
        <f>ROUND(ROUND(AG482*AK482,2)*CX482,2)</f>
        <v>0</v>
      </c>
      <c r="DI482">
        <f>ROUND((ROUND(AH482,2)*1.1)*CX482,2)</f>
        <v>0</v>
      </c>
      <c r="DJ482">
        <f>DI482</f>
        <v>0</v>
      </c>
      <c r="DK482">
        <v>0</v>
      </c>
      <c r="DL482" t="s">
        <v>3</v>
      </c>
      <c r="DM482">
        <v>0</v>
      </c>
      <c r="DN482" t="s">
        <v>3</v>
      </c>
      <c r="DO482">
        <v>0</v>
      </c>
    </row>
    <row r="483" spans="1:119" x14ac:dyDescent="0.2">
      <c r="A483">
        <f>ROW(Source!A117)</f>
        <v>117</v>
      </c>
      <c r="B483">
        <v>60075934</v>
      </c>
      <c r="C483">
        <v>60107282</v>
      </c>
      <c r="D483">
        <v>48244557</v>
      </c>
      <c r="E483">
        <v>1</v>
      </c>
      <c r="F483">
        <v>1</v>
      </c>
      <c r="G483">
        <v>1</v>
      </c>
      <c r="H483">
        <v>2</v>
      </c>
      <c r="I483" t="s">
        <v>746</v>
      </c>
      <c r="J483" t="s">
        <v>747</v>
      </c>
      <c r="K483" t="s">
        <v>748</v>
      </c>
      <c r="L483">
        <v>1368</v>
      </c>
      <c r="N483">
        <v>1011</v>
      </c>
      <c r="O483" t="s">
        <v>745</v>
      </c>
      <c r="P483" t="s">
        <v>745</v>
      </c>
      <c r="Q483">
        <v>1</v>
      </c>
      <c r="W483">
        <v>0</v>
      </c>
      <c r="X483">
        <v>903590057</v>
      </c>
      <c r="Y483">
        <f t="shared" si="331"/>
        <v>7.9349999999999987</v>
      </c>
      <c r="AA483">
        <v>0</v>
      </c>
      <c r="AB483">
        <v>1603.59</v>
      </c>
      <c r="AC483">
        <v>579.69000000000005</v>
      </c>
      <c r="AD483">
        <v>0</v>
      </c>
      <c r="AE483">
        <v>0</v>
      </c>
      <c r="AF483">
        <v>112.77</v>
      </c>
      <c r="AG483">
        <v>11.84</v>
      </c>
      <c r="AH483">
        <v>0</v>
      </c>
      <c r="AI483">
        <v>1</v>
      </c>
      <c r="AJ483">
        <v>14.22</v>
      </c>
      <c r="AK483">
        <v>48.96</v>
      </c>
      <c r="AL483">
        <v>1</v>
      </c>
      <c r="AM483">
        <v>4</v>
      </c>
      <c r="AN483">
        <v>0</v>
      </c>
      <c r="AO483">
        <v>1</v>
      </c>
      <c r="AP483">
        <v>1</v>
      </c>
      <c r="AQ483">
        <v>0</v>
      </c>
      <c r="AR483">
        <v>0</v>
      </c>
      <c r="AS483" t="s">
        <v>3</v>
      </c>
      <c r="AT483">
        <v>6</v>
      </c>
      <c r="AU483" t="s">
        <v>93</v>
      </c>
      <c r="AV483">
        <v>0</v>
      </c>
      <c r="AW483">
        <v>2</v>
      </c>
      <c r="AX483">
        <v>60107428</v>
      </c>
      <c r="AY483">
        <v>1</v>
      </c>
      <c r="AZ483">
        <v>0</v>
      </c>
      <c r="BA483">
        <v>483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X483">
        <f>ROUND(Y483*Source!I117,9)</f>
        <v>0.68399699999999997</v>
      </c>
      <c r="CY483">
        <f>AB483</f>
        <v>1603.59</v>
      </c>
      <c r="CZ483">
        <f>AF483</f>
        <v>112.77</v>
      </c>
      <c r="DA483">
        <f>AJ483</f>
        <v>14.22</v>
      </c>
      <c r="DB483">
        <f>ROUND(((ROUND(AT483*CZ483,2)*1.15)*1.15),2)</f>
        <v>894.83</v>
      </c>
      <c r="DC483">
        <f>ROUND((((ROUND(AT483*AG483,2)*1.15)*1.15)*1.1),2)</f>
        <v>103.35</v>
      </c>
      <c r="DD483" t="s">
        <v>3</v>
      </c>
      <c r="DE483" t="s">
        <v>739</v>
      </c>
      <c r="DF483">
        <f>ROUND(ROUND(AE483,2)*CX483,2)</f>
        <v>0</v>
      </c>
      <c r="DG483">
        <f>ROUND(ROUND(AF483*AJ483,2)*CX483,2)</f>
        <v>1096.8499999999999</v>
      </c>
      <c r="DH483">
        <f>ROUND((ROUND(AG483*AK483,2)*1.1)*CX483,2)</f>
        <v>436.16</v>
      </c>
      <c r="DI483">
        <f t="shared" ref="DI483:DI491" si="332">ROUND(ROUND(AH483,2)*CX483,2)</f>
        <v>0</v>
      </c>
      <c r="DJ483">
        <f>DG483</f>
        <v>1096.8499999999999</v>
      </c>
      <c r="DK483">
        <v>0</v>
      </c>
      <c r="DL483" t="s">
        <v>3</v>
      </c>
      <c r="DM483">
        <v>0</v>
      </c>
      <c r="DN483" t="s">
        <v>3</v>
      </c>
      <c r="DO483">
        <v>0</v>
      </c>
    </row>
    <row r="484" spans="1:119" x14ac:dyDescent="0.2">
      <c r="A484">
        <f>ROW(Source!A117)</f>
        <v>117</v>
      </c>
      <c r="B484">
        <v>60075934</v>
      </c>
      <c r="C484">
        <v>60107282</v>
      </c>
      <c r="D484">
        <v>48245552</v>
      </c>
      <c r="E484">
        <v>1</v>
      </c>
      <c r="F484">
        <v>1</v>
      </c>
      <c r="G484">
        <v>1</v>
      </c>
      <c r="H484">
        <v>2</v>
      </c>
      <c r="I484" t="s">
        <v>1022</v>
      </c>
      <c r="J484" t="s">
        <v>1023</v>
      </c>
      <c r="K484" t="s">
        <v>1024</v>
      </c>
      <c r="L484">
        <v>1368</v>
      </c>
      <c r="N484">
        <v>1011</v>
      </c>
      <c r="O484" t="s">
        <v>745</v>
      </c>
      <c r="P484" t="s">
        <v>745</v>
      </c>
      <c r="Q484">
        <v>1</v>
      </c>
      <c r="W484">
        <v>0</v>
      </c>
      <c r="X484">
        <v>1565185662</v>
      </c>
      <c r="Y484">
        <f t="shared" si="331"/>
        <v>0.66124999999999989</v>
      </c>
      <c r="AA484">
        <v>0</v>
      </c>
      <c r="AB484">
        <v>1521.97</v>
      </c>
      <c r="AC484">
        <v>495.96</v>
      </c>
      <c r="AD484">
        <v>0</v>
      </c>
      <c r="AE484">
        <v>0</v>
      </c>
      <c r="AF484">
        <v>107.03</v>
      </c>
      <c r="AG484">
        <v>10.130000000000001</v>
      </c>
      <c r="AH484">
        <v>0</v>
      </c>
      <c r="AI484">
        <v>1</v>
      </c>
      <c r="AJ484">
        <v>14.22</v>
      </c>
      <c r="AK484">
        <v>48.96</v>
      </c>
      <c r="AL484">
        <v>1</v>
      </c>
      <c r="AM484">
        <v>4</v>
      </c>
      <c r="AN484">
        <v>0</v>
      </c>
      <c r="AO484">
        <v>1</v>
      </c>
      <c r="AP484">
        <v>1</v>
      </c>
      <c r="AQ484">
        <v>0</v>
      </c>
      <c r="AR484">
        <v>0</v>
      </c>
      <c r="AS484" t="s">
        <v>3</v>
      </c>
      <c r="AT484">
        <v>0.5</v>
      </c>
      <c r="AU484" t="s">
        <v>93</v>
      </c>
      <c r="AV484">
        <v>0</v>
      </c>
      <c r="AW484">
        <v>2</v>
      </c>
      <c r="AX484">
        <v>60107429</v>
      </c>
      <c r="AY484">
        <v>1</v>
      </c>
      <c r="AZ484">
        <v>0</v>
      </c>
      <c r="BA484">
        <v>484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X484">
        <f>ROUND(Y484*Source!I117,9)</f>
        <v>5.6999750000000002E-2</v>
      </c>
      <c r="CY484">
        <f>AB484</f>
        <v>1521.97</v>
      </c>
      <c r="CZ484">
        <f>AF484</f>
        <v>107.03</v>
      </c>
      <c r="DA484">
        <f>AJ484</f>
        <v>14.22</v>
      </c>
      <c r="DB484">
        <f>ROUND(((ROUND(AT484*CZ484,2)*1.15)*1.15),2)</f>
        <v>70.78</v>
      </c>
      <c r="DC484">
        <f>ROUND((((ROUND(AT484*AG484,2)*1.15)*1.15)*1.1),2)</f>
        <v>7.38</v>
      </c>
      <c r="DD484" t="s">
        <v>3</v>
      </c>
      <c r="DE484" t="s">
        <v>739</v>
      </c>
      <c r="DF484">
        <f>ROUND(ROUND(AE484,2)*CX484,2)</f>
        <v>0</v>
      </c>
      <c r="DG484">
        <f>ROUND(ROUND(AF484*AJ484,2)*CX484,2)</f>
        <v>86.75</v>
      </c>
      <c r="DH484">
        <f>ROUND((ROUND(AG484*AK484,2)*1.1)*CX484,2)</f>
        <v>31.1</v>
      </c>
      <c r="DI484">
        <f t="shared" si="332"/>
        <v>0</v>
      </c>
      <c r="DJ484">
        <f>DG484</f>
        <v>86.75</v>
      </c>
      <c r="DK484">
        <v>0</v>
      </c>
      <c r="DL484" t="s">
        <v>3</v>
      </c>
      <c r="DM484">
        <v>0</v>
      </c>
      <c r="DN484" t="s">
        <v>3</v>
      </c>
      <c r="DO484">
        <v>0</v>
      </c>
    </row>
    <row r="485" spans="1:119" x14ac:dyDescent="0.2">
      <c r="A485">
        <f>ROW(Source!A117)</f>
        <v>117</v>
      </c>
      <c r="B485">
        <v>60075934</v>
      </c>
      <c r="C485">
        <v>60107282</v>
      </c>
      <c r="D485">
        <v>48245719</v>
      </c>
      <c r="E485">
        <v>1</v>
      </c>
      <c r="F485">
        <v>1</v>
      </c>
      <c r="G485">
        <v>1</v>
      </c>
      <c r="H485">
        <v>2</v>
      </c>
      <c r="I485" t="s">
        <v>755</v>
      </c>
      <c r="J485" t="s">
        <v>756</v>
      </c>
      <c r="K485" t="s">
        <v>757</v>
      </c>
      <c r="L485">
        <v>1368</v>
      </c>
      <c r="N485">
        <v>1011</v>
      </c>
      <c r="O485" t="s">
        <v>745</v>
      </c>
      <c r="P485" t="s">
        <v>745</v>
      </c>
      <c r="Q485">
        <v>1</v>
      </c>
      <c r="W485">
        <v>0</v>
      </c>
      <c r="X485">
        <v>-1135352110</v>
      </c>
      <c r="Y485">
        <f t="shared" si="331"/>
        <v>1.3224999999999998</v>
      </c>
      <c r="AA485">
        <v>0</v>
      </c>
      <c r="AB485">
        <v>17.059999999999999</v>
      </c>
      <c r="AC485">
        <v>0</v>
      </c>
      <c r="AD485">
        <v>0</v>
      </c>
      <c r="AE485">
        <v>0</v>
      </c>
      <c r="AF485">
        <v>1.2</v>
      </c>
      <c r="AG485">
        <v>0</v>
      </c>
      <c r="AH485">
        <v>0</v>
      </c>
      <c r="AI485">
        <v>1</v>
      </c>
      <c r="AJ485">
        <v>14.22</v>
      </c>
      <c r="AK485">
        <v>48.96</v>
      </c>
      <c r="AL485">
        <v>1</v>
      </c>
      <c r="AM485">
        <v>4</v>
      </c>
      <c r="AN485">
        <v>0</v>
      </c>
      <c r="AO485">
        <v>1</v>
      </c>
      <c r="AP485">
        <v>1</v>
      </c>
      <c r="AQ485">
        <v>0</v>
      </c>
      <c r="AR485">
        <v>0</v>
      </c>
      <c r="AS485" t="s">
        <v>3</v>
      </c>
      <c r="AT485">
        <v>1</v>
      </c>
      <c r="AU485" t="s">
        <v>93</v>
      </c>
      <c r="AV485">
        <v>0</v>
      </c>
      <c r="AW485">
        <v>2</v>
      </c>
      <c r="AX485">
        <v>60107430</v>
      </c>
      <c r="AY485">
        <v>1</v>
      </c>
      <c r="AZ485">
        <v>0</v>
      </c>
      <c r="BA485">
        <v>485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X485">
        <f>ROUND(Y485*Source!I117,9)</f>
        <v>0.1139995</v>
      </c>
      <c r="CY485">
        <f>AB485</f>
        <v>17.059999999999999</v>
      </c>
      <c r="CZ485">
        <f>AF485</f>
        <v>1.2</v>
      </c>
      <c r="DA485">
        <f>AJ485</f>
        <v>14.22</v>
      </c>
      <c r="DB485">
        <f>ROUND(((ROUND(AT485*CZ485,2)*1.15)*1.15),2)</f>
        <v>1.59</v>
      </c>
      <c r="DC485">
        <f>ROUND((((ROUND(AT485*AG485,2)*1.15)*1.15)*1.1),2)</f>
        <v>0</v>
      </c>
      <c r="DD485" t="s">
        <v>3</v>
      </c>
      <c r="DE485" t="s">
        <v>739</v>
      </c>
      <c r="DF485">
        <f>ROUND(ROUND(AE485,2)*CX485,2)</f>
        <v>0</v>
      </c>
      <c r="DG485">
        <f>ROUND(ROUND(AF485*AJ485,2)*CX485,2)</f>
        <v>1.94</v>
      </c>
      <c r="DH485">
        <f>ROUND((ROUND(AG485*AK485,2)*1.1)*CX485,2)</f>
        <v>0</v>
      </c>
      <c r="DI485">
        <f t="shared" si="332"/>
        <v>0</v>
      </c>
      <c r="DJ485">
        <f>DG485</f>
        <v>1.94</v>
      </c>
      <c r="DK485">
        <v>0</v>
      </c>
      <c r="DL485" t="s">
        <v>3</v>
      </c>
      <c r="DM485">
        <v>0</v>
      </c>
      <c r="DN485" t="s">
        <v>3</v>
      </c>
      <c r="DO485">
        <v>0</v>
      </c>
    </row>
    <row r="486" spans="1:119" x14ac:dyDescent="0.2">
      <c r="A486">
        <f>ROW(Source!A117)</f>
        <v>117</v>
      </c>
      <c r="B486">
        <v>60075934</v>
      </c>
      <c r="C486">
        <v>60107282</v>
      </c>
      <c r="D486">
        <v>48245786</v>
      </c>
      <c r="E486">
        <v>1</v>
      </c>
      <c r="F486">
        <v>1</v>
      </c>
      <c r="G486">
        <v>1</v>
      </c>
      <c r="H486">
        <v>2</v>
      </c>
      <c r="I486" t="s">
        <v>823</v>
      </c>
      <c r="J486" t="s">
        <v>824</v>
      </c>
      <c r="K486" t="s">
        <v>825</v>
      </c>
      <c r="L486">
        <v>1368</v>
      </c>
      <c r="N486">
        <v>1011</v>
      </c>
      <c r="O486" t="s">
        <v>745</v>
      </c>
      <c r="P486" t="s">
        <v>745</v>
      </c>
      <c r="Q486">
        <v>1</v>
      </c>
      <c r="W486">
        <v>0</v>
      </c>
      <c r="X486">
        <v>-1277097320</v>
      </c>
      <c r="Y486">
        <f t="shared" si="331"/>
        <v>36.104249999999993</v>
      </c>
      <c r="AA486">
        <v>0</v>
      </c>
      <c r="AB486">
        <v>123.43</v>
      </c>
      <c r="AC486">
        <v>0</v>
      </c>
      <c r="AD486">
        <v>0</v>
      </c>
      <c r="AE486">
        <v>0</v>
      </c>
      <c r="AF486">
        <v>8.68</v>
      </c>
      <c r="AG486">
        <v>0</v>
      </c>
      <c r="AH486">
        <v>0</v>
      </c>
      <c r="AI486">
        <v>1</v>
      </c>
      <c r="AJ486">
        <v>14.22</v>
      </c>
      <c r="AK486">
        <v>48.96</v>
      </c>
      <c r="AL486">
        <v>1</v>
      </c>
      <c r="AM486">
        <v>4</v>
      </c>
      <c r="AN486">
        <v>0</v>
      </c>
      <c r="AO486">
        <v>1</v>
      </c>
      <c r="AP486">
        <v>1</v>
      </c>
      <c r="AQ486">
        <v>0</v>
      </c>
      <c r="AR486">
        <v>0</v>
      </c>
      <c r="AS486" t="s">
        <v>3</v>
      </c>
      <c r="AT486">
        <v>27.3</v>
      </c>
      <c r="AU486" t="s">
        <v>93</v>
      </c>
      <c r="AV486">
        <v>0</v>
      </c>
      <c r="AW486">
        <v>2</v>
      </c>
      <c r="AX486">
        <v>60107431</v>
      </c>
      <c r="AY486">
        <v>1</v>
      </c>
      <c r="AZ486">
        <v>0</v>
      </c>
      <c r="BA486">
        <v>486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X486">
        <f>ROUND(Y486*Source!I117,9)</f>
        <v>3.11218635</v>
      </c>
      <c r="CY486">
        <f>AB486</f>
        <v>123.43</v>
      </c>
      <c r="CZ486">
        <f>AF486</f>
        <v>8.68</v>
      </c>
      <c r="DA486">
        <f>AJ486</f>
        <v>14.22</v>
      </c>
      <c r="DB486">
        <f>ROUND(((ROUND(AT486*CZ486,2)*1.15)*1.15),2)</f>
        <v>313.38</v>
      </c>
      <c r="DC486">
        <f>ROUND((((ROUND(AT486*AG486,2)*1.15)*1.15)*1.1),2)</f>
        <v>0</v>
      </c>
      <c r="DD486" t="s">
        <v>3</v>
      </c>
      <c r="DE486" t="s">
        <v>739</v>
      </c>
      <c r="DF486">
        <f>ROUND(ROUND(AE486,2)*CX486,2)</f>
        <v>0</v>
      </c>
      <c r="DG486">
        <f>ROUND(ROUND(AF486*AJ486,2)*CX486,2)</f>
        <v>384.14</v>
      </c>
      <c r="DH486">
        <f>ROUND((ROUND(AG486*AK486,2)*1.1)*CX486,2)</f>
        <v>0</v>
      </c>
      <c r="DI486">
        <f t="shared" si="332"/>
        <v>0</v>
      </c>
      <c r="DJ486">
        <f>DG486</f>
        <v>384.14</v>
      </c>
      <c r="DK486">
        <v>0</v>
      </c>
      <c r="DL486" t="s">
        <v>3</v>
      </c>
      <c r="DM486">
        <v>0</v>
      </c>
      <c r="DN486" t="s">
        <v>3</v>
      </c>
      <c r="DO486">
        <v>0</v>
      </c>
    </row>
    <row r="487" spans="1:119" x14ac:dyDescent="0.2">
      <c r="A487">
        <f>ROW(Source!A117)</f>
        <v>117</v>
      </c>
      <c r="B487">
        <v>60075934</v>
      </c>
      <c r="C487">
        <v>60107282</v>
      </c>
      <c r="D487">
        <v>48246286</v>
      </c>
      <c r="E487">
        <v>1</v>
      </c>
      <c r="F487">
        <v>1</v>
      </c>
      <c r="G487">
        <v>1</v>
      </c>
      <c r="H487">
        <v>2</v>
      </c>
      <c r="I487" t="s">
        <v>1028</v>
      </c>
      <c r="J487" t="s">
        <v>1029</v>
      </c>
      <c r="K487" t="s">
        <v>1030</v>
      </c>
      <c r="L487">
        <v>1368</v>
      </c>
      <c r="N487">
        <v>1011</v>
      </c>
      <c r="O487" t="s">
        <v>745</v>
      </c>
      <c r="P487" t="s">
        <v>745</v>
      </c>
      <c r="Q487">
        <v>1</v>
      </c>
      <c r="W487">
        <v>0</v>
      </c>
      <c r="X487">
        <v>-575501913</v>
      </c>
      <c r="Y487">
        <f t="shared" si="331"/>
        <v>1.1108999999999998</v>
      </c>
      <c r="AA487">
        <v>0</v>
      </c>
      <c r="AB487">
        <v>203.35</v>
      </c>
      <c r="AC487">
        <v>431.83</v>
      </c>
      <c r="AD487">
        <v>0</v>
      </c>
      <c r="AE487">
        <v>0</v>
      </c>
      <c r="AF487">
        <v>14.3</v>
      </c>
      <c r="AG487">
        <v>8.82</v>
      </c>
      <c r="AH487">
        <v>0</v>
      </c>
      <c r="AI487">
        <v>1</v>
      </c>
      <c r="AJ487">
        <v>14.22</v>
      </c>
      <c r="AK487">
        <v>48.96</v>
      </c>
      <c r="AL487">
        <v>1</v>
      </c>
      <c r="AM487">
        <v>4</v>
      </c>
      <c r="AN487">
        <v>0</v>
      </c>
      <c r="AO487">
        <v>1</v>
      </c>
      <c r="AP487">
        <v>1</v>
      </c>
      <c r="AQ487">
        <v>0</v>
      </c>
      <c r="AR487">
        <v>0</v>
      </c>
      <c r="AS487" t="s">
        <v>3</v>
      </c>
      <c r="AT487">
        <v>0.84</v>
      </c>
      <c r="AU487" t="s">
        <v>93</v>
      </c>
      <c r="AV487">
        <v>0</v>
      </c>
      <c r="AW487">
        <v>2</v>
      </c>
      <c r="AX487">
        <v>60107432</v>
      </c>
      <c r="AY487">
        <v>1</v>
      </c>
      <c r="AZ487">
        <v>0</v>
      </c>
      <c r="BA487">
        <v>487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X487">
        <f>ROUND(Y487*Source!I117,9)</f>
        <v>9.5759579999999997E-2</v>
      </c>
      <c r="CY487">
        <f>AB487</f>
        <v>203.35</v>
      </c>
      <c r="CZ487">
        <f>AF487</f>
        <v>14.3</v>
      </c>
      <c r="DA487">
        <f>AJ487</f>
        <v>14.22</v>
      </c>
      <c r="DB487">
        <f>ROUND(((ROUND(AT487*CZ487,2)*1.15)*1.15),2)</f>
        <v>15.88</v>
      </c>
      <c r="DC487">
        <f>ROUND((((ROUND(AT487*AG487,2)*1.15)*1.15)*1.1),2)</f>
        <v>10.78</v>
      </c>
      <c r="DD487" t="s">
        <v>3</v>
      </c>
      <c r="DE487" t="s">
        <v>739</v>
      </c>
      <c r="DF487">
        <f>ROUND(ROUND(AE487,2)*CX487,2)</f>
        <v>0</v>
      </c>
      <c r="DG487">
        <f>ROUND(ROUND(AF487*AJ487,2)*CX487,2)</f>
        <v>19.47</v>
      </c>
      <c r="DH487">
        <f>ROUND((ROUND(AG487*AK487,2)*1.1)*CX487,2)</f>
        <v>45.49</v>
      </c>
      <c r="DI487">
        <f t="shared" si="332"/>
        <v>0</v>
      </c>
      <c r="DJ487">
        <f>DG487</f>
        <v>19.47</v>
      </c>
      <c r="DK487">
        <v>0</v>
      </c>
      <c r="DL487" t="s">
        <v>3</v>
      </c>
      <c r="DM487">
        <v>0</v>
      </c>
      <c r="DN487" t="s">
        <v>3</v>
      </c>
      <c r="DO487">
        <v>0</v>
      </c>
    </row>
    <row r="488" spans="1:119" x14ac:dyDescent="0.2">
      <c r="A488">
        <f>ROW(Source!A117)</f>
        <v>117</v>
      </c>
      <c r="B488">
        <v>60075934</v>
      </c>
      <c r="C488">
        <v>60107282</v>
      </c>
      <c r="D488">
        <v>48168484</v>
      </c>
      <c r="E488">
        <v>1</v>
      </c>
      <c r="F488">
        <v>1</v>
      </c>
      <c r="G488">
        <v>1</v>
      </c>
      <c r="H488">
        <v>3</v>
      </c>
      <c r="I488" t="s">
        <v>223</v>
      </c>
      <c r="J488" t="s">
        <v>226</v>
      </c>
      <c r="K488" t="s">
        <v>761</v>
      </c>
      <c r="L488">
        <v>1339</v>
      </c>
      <c r="N488">
        <v>1007</v>
      </c>
      <c r="O488" t="s">
        <v>91</v>
      </c>
      <c r="P488" t="s">
        <v>91</v>
      </c>
      <c r="Q488">
        <v>1</v>
      </c>
      <c r="W488">
        <v>0</v>
      </c>
      <c r="X488">
        <v>1597319531</v>
      </c>
      <c r="Y488">
        <f>AT488</f>
        <v>2.6</v>
      </c>
      <c r="AA488">
        <v>84.03</v>
      </c>
      <c r="AB488">
        <v>0</v>
      </c>
      <c r="AC488">
        <v>0</v>
      </c>
      <c r="AD488">
        <v>0</v>
      </c>
      <c r="AE488">
        <v>8.7899999999999991</v>
      </c>
      <c r="AF488">
        <v>0</v>
      </c>
      <c r="AG488">
        <v>0</v>
      </c>
      <c r="AH488">
        <v>0</v>
      </c>
      <c r="AI488">
        <v>9.56</v>
      </c>
      <c r="AJ488">
        <v>1</v>
      </c>
      <c r="AK488">
        <v>1</v>
      </c>
      <c r="AL488">
        <v>1</v>
      </c>
      <c r="AM488">
        <v>4</v>
      </c>
      <c r="AN488">
        <v>0</v>
      </c>
      <c r="AO488">
        <v>1</v>
      </c>
      <c r="AP488">
        <v>1</v>
      </c>
      <c r="AQ488">
        <v>0</v>
      </c>
      <c r="AR488">
        <v>0</v>
      </c>
      <c r="AS488" t="s">
        <v>3</v>
      </c>
      <c r="AT488">
        <v>2.6</v>
      </c>
      <c r="AU488" t="s">
        <v>3</v>
      </c>
      <c r="AV488">
        <v>0</v>
      </c>
      <c r="AW488">
        <v>2</v>
      </c>
      <c r="AX488">
        <v>60107433</v>
      </c>
      <c r="AY488">
        <v>1</v>
      </c>
      <c r="AZ488">
        <v>0</v>
      </c>
      <c r="BA488">
        <v>488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X488">
        <f>ROUND(Y488*Source!I117,9)</f>
        <v>0.22412000000000001</v>
      </c>
      <c r="CY488">
        <f>AA488</f>
        <v>84.03</v>
      </c>
      <c r="CZ488">
        <f>AE488</f>
        <v>8.7899999999999991</v>
      </c>
      <c r="DA488">
        <f>AI488</f>
        <v>9.56</v>
      </c>
      <c r="DB488">
        <f>ROUND(ROUND(AT488*CZ488,2),2)</f>
        <v>22.85</v>
      </c>
      <c r="DC488">
        <f>ROUND(ROUND(AT488*AG488,2),2)</f>
        <v>0</v>
      </c>
      <c r="DD488" t="s">
        <v>3</v>
      </c>
      <c r="DE488" t="s">
        <v>3</v>
      </c>
      <c r="DF488">
        <f>ROUND(ROUND(AE488*AI488,2)*CX488,2)</f>
        <v>18.829999999999998</v>
      </c>
      <c r="DG488">
        <f t="shared" ref="DG488:DG493" si="333">ROUND(ROUND(AF488,2)*CX488,2)</f>
        <v>0</v>
      </c>
      <c r="DH488">
        <f>ROUND(ROUND(AG488,2)*CX488,2)</f>
        <v>0</v>
      </c>
      <c r="DI488">
        <f t="shared" si="332"/>
        <v>0</v>
      </c>
      <c r="DJ488">
        <f>DF488</f>
        <v>18.829999999999998</v>
      </c>
      <c r="DK488">
        <v>0</v>
      </c>
      <c r="DL488" t="s">
        <v>3</v>
      </c>
      <c r="DM488">
        <v>0</v>
      </c>
      <c r="DN488" t="s">
        <v>3</v>
      </c>
      <c r="DO488">
        <v>0</v>
      </c>
    </row>
    <row r="489" spans="1:119" x14ac:dyDescent="0.2">
      <c r="A489">
        <f>ROW(Source!A117)</f>
        <v>117</v>
      </c>
      <c r="B489">
        <v>60075934</v>
      </c>
      <c r="C489">
        <v>60107282</v>
      </c>
      <c r="D489">
        <v>48168491</v>
      </c>
      <c r="E489">
        <v>1</v>
      </c>
      <c r="F489">
        <v>1</v>
      </c>
      <c r="G489">
        <v>1</v>
      </c>
      <c r="H489">
        <v>3</v>
      </c>
      <c r="I489" t="s">
        <v>229</v>
      </c>
      <c r="J489" t="s">
        <v>231</v>
      </c>
      <c r="K489" t="s">
        <v>762</v>
      </c>
      <c r="L489">
        <v>1346</v>
      </c>
      <c r="N489">
        <v>1009</v>
      </c>
      <c r="O489" t="s">
        <v>225</v>
      </c>
      <c r="P489" t="s">
        <v>225</v>
      </c>
      <c r="Q489">
        <v>1</v>
      </c>
      <c r="W489">
        <v>0</v>
      </c>
      <c r="X489">
        <v>-1411127917</v>
      </c>
      <c r="Y489">
        <f>AT489</f>
        <v>0.5</v>
      </c>
      <c r="AA489">
        <v>42.73</v>
      </c>
      <c r="AB489">
        <v>0</v>
      </c>
      <c r="AC489">
        <v>0</v>
      </c>
      <c r="AD489">
        <v>0</v>
      </c>
      <c r="AE489">
        <v>4.47</v>
      </c>
      <c r="AF489">
        <v>0</v>
      </c>
      <c r="AG489">
        <v>0</v>
      </c>
      <c r="AH489">
        <v>0</v>
      </c>
      <c r="AI489">
        <v>9.56</v>
      </c>
      <c r="AJ489">
        <v>1</v>
      </c>
      <c r="AK489">
        <v>1</v>
      </c>
      <c r="AL489">
        <v>1</v>
      </c>
      <c r="AM489">
        <v>4</v>
      </c>
      <c r="AN489">
        <v>0</v>
      </c>
      <c r="AO489">
        <v>1</v>
      </c>
      <c r="AP489">
        <v>1</v>
      </c>
      <c r="AQ489">
        <v>0</v>
      </c>
      <c r="AR489">
        <v>0</v>
      </c>
      <c r="AS489" t="s">
        <v>3</v>
      </c>
      <c r="AT489">
        <v>0.5</v>
      </c>
      <c r="AU489" t="s">
        <v>3</v>
      </c>
      <c r="AV489">
        <v>0</v>
      </c>
      <c r="AW489">
        <v>2</v>
      </c>
      <c r="AX489">
        <v>60107434</v>
      </c>
      <c r="AY489">
        <v>1</v>
      </c>
      <c r="AZ489">
        <v>0</v>
      </c>
      <c r="BA489">
        <v>489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X489">
        <f>ROUND(Y489*Source!I117,9)</f>
        <v>4.3099999999999999E-2</v>
      </c>
      <c r="CY489">
        <f>AA489</f>
        <v>42.73</v>
      </c>
      <c r="CZ489">
        <f>AE489</f>
        <v>4.47</v>
      </c>
      <c r="DA489">
        <f>AI489</f>
        <v>9.56</v>
      </c>
      <c r="DB489">
        <f>ROUND(ROUND(AT489*CZ489,2),2)</f>
        <v>2.2400000000000002</v>
      </c>
      <c r="DC489">
        <f>ROUND(ROUND(AT489*AG489,2),2)</f>
        <v>0</v>
      </c>
      <c r="DD489" t="s">
        <v>3</v>
      </c>
      <c r="DE489" t="s">
        <v>3</v>
      </c>
      <c r="DF489">
        <f>ROUND(ROUND(AE489*AI489,2)*CX489,2)</f>
        <v>1.84</v>
      </c>
      <c r="DG489">
        <f t="shared" si="333"/>
        <v>0</v>
      </c>
      <c r="DH489">
        <f>ROUND(ROUND(AG489,2)*CX489,2)</f>
        <v>0</v>
      </c>
      <c r="DI489">
        <f t="shared" si="332"/>
        <v>0</v>
      </c>
      <c r="DJ489">
        <f>DF489</f>
        <v>1.84</v>
      </c>
      <c r="DK489">
        <v>0</v>
      </c>
      <c r="DL489" t="s">
        <v>3</v>
      </c>
      <c r="DM489">
        <v>0</v>
      </c>
      <c r="DN489" t="s">
        <v>3</v>
      </c>
      <c r="DO489">
        <v>0</v>
      </c>
    </row>
    <row r="490" spans="1:119" x14ac:dyDescent="0.2">
      <c r="A490">
        <f>ROW(Source!A117)</f>
        <v>117</v>
      </c>
      <c r="B490">
        <v>60075934</v>
      </c>
      <c r="C490">
        <v>60107282</v>
      </c>
      <c r="D490">
        <v>48171519</v>
      </c>
      <c r="E490">
        <v>1</v>
      </c>
      <c r="F490">
        <v>1</v>
      </c>
      <c r="G490">
        <v>1</v>
      </c>
      <c r="H490">
        <v>3</v>
      </c>
      <c r="I490" t="s">
        <v>1031</v>
      </c>
      <c r="J490" t="s">
        <v>1032</v>
      </c>
      <c r="K490" t="s">
        <v>1033</v>
      </c>
      <c r="L490">
        <v>1348</v>
      </c>
      <c r="N490">
        <v>1009</v>
      </c>
      <c r="O490" t="s">
        <v>15</v>
      </c>
      <c r="P490" t="s">
        <v>15</v>
      </c>
      <c r="Q490">
        <v>1000</v>
      </c>
      <c r="W490">
        <v>0</v>
      </c>
      <c r="X490">
        <v>1392569568</v>
      </c>
      <c r="Y490">
        <f>AT490</f>
        <v>2.1499999999999998E-2</v>
      </c>
      <c r="AA490">
        <v>99399.62</v>
      </c>
      <c r="AB490">
        <v>0</v>
      </c>
      <c r="AC490">
        <v>0</v>
      </c>
      <c r="AD490">
        <v>0</v>
      </c>
      <c r="AE490">
        <v>10397.450000000001</v>
      </c>
      <c r="AF490">
        <v>0</v>
      </c>
      <c r="AG490">
        <v>0</v>
      </c>
      <c r="AH490">
        <v>0</v>
      </c>
      <c r="AI490">
        <v>9.56</v>
      </c>
      <c r="AJ490">
        <v>1</v>
      </c>
      <c r="AK490">
        <v>1</v>
      </c>
      <c r="AL490">
        <v>1</v>
      </c>
      <c r="AM490">
        <v>4</v>
      </c>
      <c r="AN490">
        <v>0</v>
      </c>
      <c r="AO490">
        <v>1</v>
      </c>
      <c r="AP490">
        <v>1</v>
      </c>
      <c r="AQ490">
        <v>0</v>
      </c>
      <c r="AR490">
        <v>0</v>
      </c>
      <c r="AS490" t="s">
        <v>3</v>
      </c>
      <c r="AT490">
        <v>2.1499999999999998E-2</v>
      </c>
      <c r="AU490" t="s">
        <v>3</v>
      </c>
      <c r="AV490">
        <v>0</v>
      </c>
      <c r="AW490">
        <v>2</v>
      </c>
      <c r="AX490">
        <v>60107435</v>
      </c>
      <c r="AY490">
        <v>1</v>
      </c>
      <c r="AZ490">
        <v>0</v>
      </c>
      <c r="BA490">
        <v>490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X490">
        <f>ROUND(Y490*Source!I117,9)</f>
        <v>1.8533E-3</v>
      </c>
      <c r="CY490">
        <f>AA490</f>
        <v>99399.62</v>
      </c>
      <c r="CZ490">
        <f>AE490</f>
        <v>10397.450000000001</v>
      </c>
      <c r="DA490">
        <f>AI490</f>
        <v>9.56</v>
      </c>
      <c r="DB490">
        <f>ROUND(ROUND(AT490*CZ490,2),2)</f>
        <v>223.55</v>
      </c>
      <c r="DC490">
        <f>ROUND(ROUND(AT490*AG490,2),2)</f>
        <v>0</v>
      </c>
      <c r="DD490" t="s">
        <v>3</v>
      </c>
      <c r="DE490" t="s">
        <v>3</v>
      </c>
      <c r="DF490">
        <f>ROUND(ROUND(AE490*AI490,2)*CX490,2)</f>
        <v>184.22</v>
      </c>
      <c r="DG490">
        <f t="shared" si="333"/>
        <v>0</v>
      </c>
      <c r="DH490">
        <f>ROUND(ROUND(AG490,2)*CX490,2)</f>
        <v>0</v>
      </c>
      <c r="DI490">
        <f t="shared" si="332"/>
        <v>0</v>
      </c>
      <c r="DJ490">
        <f>DF490</f>
        <v>184.22</v>
      </c>
      <c r="DK490">
        <v>0</v>
      </c>
      <c r="DL490" t="s">
        <v>3</v>
      </c>
      <c r="DM490">
        <v>0</v>
      </c>
      <c r="DN490" t="s">
        <v>3</v>
      </c>
      <c r="DO490">
        <v>0</v>
      </c>
    </row>
    <row r="491" spans="1:119" x14ac:dyDescent="0.2">
      <c r="A491">
        <f>ROW(Source!A117)</f>
        <v>117</v>
      </c>
      <c r="B491">
        <v>60075934</v>
      </c>
      <c r="C491">
        <v>60107282</v>
      </c>
      <c r="D491">
        <v>48164599</v>
      </c>
      <c r="E491">
        <v>21</v>
      </c>
      <c r="F491">
        <v>1</v>
      </c>
      <c r="G491">
        <v>1</v>
      </c>
      <c r="H491">
        <v>3</v>
      </c>
      <c r="I491" t="s">
        <v>834</v>
      </c>
      <c r="J491" t="s">
        <v>3</v>
      </c>
      <c r="K491" t="s">
        <v>835</v>
      </c>
      <c r="L491">
        <v>1374</v>
      </c>
      <c r="N491">
        <v>1013</v>
      </c>
      <c r="O491" t="s">
        <v>836</v>
      </c>
      <c r="P491" t="s">
        <v>836</v>
      </c>
      <c r="Q491">
        <v>1</v>
      </c>
      <c r="W491">
        <v>0</v>
      </c>
      <c r="X491">
        <v>-1731369543</v>
      </c>
      <c r="Y491">
        <f>AT491</f>
        <v>15.63</v>
      </c>
      <c r="AA491">
        <v>9.56</v>
      </c>
      <c r="AB491">
        <v>0</v>
      </c>
      <c r="AC491">
        <v>0</v>
      </c>
      <c r="AD491">
        <v>0</v>
      </c>
      <c r="AE491">
        <v>1</v>
      </c>
      <c r="AF491">
        <v>0</v>
      </c>
      <c r="AG491">
        <v>0</v>
      </c>
      <c r="AH491">
        <v>0</v>
      </c>
      <c r="AI491">
        <v>9.56</v>
      </c>
      <c r="AJ491">
        <v>1</v>
      </c>
      <c r="AK491">
        <v>1</v>
      </c>
      <c r="AL491">
        <v>1</v>
      </c>
      <c r="AM491">
        <v>4</v>
      </c>
      <c r="AN491">
        <v>0</v>
      </c>
      <c r="AO491">
        <v>1</v>
      </c>
      <c r="AP491">
        <v>1</v>
      </c>
      <c r="AQ491">
        <v>0</v>
      </c>
      <c r="AR491">
        <v>0</v>
      </c>
      <c r="AS491" t="s">
        <v>3</v>
      </c>
      <c r="AT491">
        <v>15.63</v>
      </c>
      <c r="AU491" t="s">
        <v>3</v>
      </c>
      <c r="AV491">
        <v>0</v>
      </c>
      <c r="AW491">
        <v>2</v>
      </c>
      <c r="AX491">
        <v>60107436</v>
      </c>
      <c r="AY491">
        <v>1</v>
      </c>
      <c r="AZ491">
        <v>0</v>
      </c>
      <c r="BA491">
        <v>491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X491">
        <f>ROUND(Y491*Source!I117,9)</f>
        <v>1.3473059999999999</v>
      </c>
      <c r="CY491">
        <f>AA491</f>
        <v>9.56</v>
      </c>
      <c r="CZ491">
        <f>AE491</f>
        <v>1</v>
      </c>
      <c r="DA491">
        <f>AI491</f>
        <v>9.56</v>
      </c>
      <c r="DB491">
        <f>ROUND(ROUND(AT491*CZ491,2),2)</f>
        <v>15.63</v>
      </c>
      <c r="DC491">
        <f>ROUND(ROUND(AT491*AG491,2),2)</f>
        <v>0</v>
      </c>
      <c r="DD491" t="s">
        <v>3</v>
      </c>
      <c r="DE491" t="s">
        <v>3</v>
      </c>
      <c r="DF491">
        <f>ROUND(ROUND(AE491*AI491,2)*CX491,2)</f>
        <v>12.88</v>
      </c>
      <c r="DG491">
        <f t="shared" si="333"/>
        <v>0</v>
      </c>
      <c r="DH491">
        <f>ROUND(ROUND(AG491,2)*CX491,2)</f>
        <v>0</v>
      </c>
      <c r="DI491">
        <f t="shared" si="332"/>
        <v>0</v>
      </c>
      <c r="DJ491">
        <f>DF491</f>
        <v>12.88</v>
      </c>
      <c r="DK491">
        <v>0</v>
      </c>
      <c r="DL491" t="s">
        <v>3</v>
      </c>
      <c r="DM491">
        <v>0</v>
      </c>
      <c r="DN491" t="s">
        <v>3</v>
      </c>
      <c r="DO491">
        <v>0</v>
      </c>
    </row>
    <row r="492" spans="1:119" x14ac:dyDescent="0.2">
      <c r="A492">
        <f>ROW(Source!A121)</f>
        <v>121</v>
      </c>
      <c r="B492">
        <v>60075934</v>
      </c>
      <c r="C492">
        <v>60107309</v>
      </c>
      <c r="D492">
        <v>48164227</v>
      </c>
      <c r="E492">
        <v>1</v>
      </c>
      <c r="F492">
        <v>1</v>
      </c>
      <c r="G492">
        <v>1</v>
      </c>
      <c r="H492">
        <v>1</v>
      </c>
      <c r="I492" t="s">
        <v>1034</v>
      </c>
      <c r="J492" t="s">
        <v>3</v>
      </c>
      <c r="K492" t="s">
        <v>1035</v>
      </c>
      <c r="L492">
        <v>1191</v>
      </c>
      <c r="N492">
        <v>1013</v>
      </c>
      <c r="O492" t="s">
        <v>738</v>
      </c>
      <c r="P492" t="s">
        <v>738</v>
      </c>
      <c r="Q492">
        <v>1</v>
      </c>
      <c r="W492">
        <v>0</v>
      </c>
      <c r="X492">
        <v>1680111951</v>
      </c>
      <c r="Y492">
        <f t="shared" ref="Y492:Y499" si="334">((AT492*1.15)*1.15)</f>
        <v>8.7152749999999983</v>
      </c>
      <c r="AA492">
        <v>0</v>
      </c>
      <c r="AB492">
        <v>0</v>
      </c>
      <c r="AC492">
        <v>0</v>
      </c>
      <c r="AD492">
        <v>392.17</v>
      </c>
      <c r="AE492">
        <v>0</v>
      </c>
      <c r="AF492">
        <v>0</v>
      </c>
      <c r="AG492">
        <v>0</v>
      </c>
      <c r="AH492">
        <v>8.01</v>
      </c>
      <c r="AI492">
        <v>1</v>
      </c>
      <c r="AJ492">
        <v>1</v>
      </c>
      <c r="AK492">
        <v>1</v>
      </c>
      <c r="AL492">
        <v>48.96</v>
      </c>
      <c r="AM492">
        <v>4</v>
      </c>
      <c r="AN492">
        <v>0</v>
      </c>
      <c r="AO492">
        <v>1</v>
      </c>
      <c r="AP492">
        <v>1</v>
      </c>
      <c r="AQ492">
        <v>0</v>
      </c>
      <c r="AR492">
        <v>0</v>
      </c>
      <c r="AS492" t="s">
        <v>3</v>
      </c>
      <c r="AT492">
        <v>6.59</v>
      </c>
      <c r="AU492" t="s">
        <v>93</v>
      </c>
      <c r="AV492">
        <v>1</v>
      </c>
      <c r="AW492">
        <v>2</v>
      </c>
      <c r="AX492">
        <v>60108523</v>
      </c>
      <c r="AY492">
        <v>1</v>
      </c>
      <c r="AZ492">
        <v>0</v>
      </c>
      <c r="BA492">
        <v>492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X492">
        <f>ROUND(Y492*Source!I121,9)</f>
        <v>0.75125670499999997</v>
      </c>
      <c r="CY492">
        <f>AD492</f>
        <v>392.17</v>
      </c>
      <c r="CZ492">
        <f>AH492</f>
        <v>8.01</v>
      </c>
      <c r="DA492">
        <f>AL492</f>
        <v>48.96</v>
      </c>
      <c r="DB492">
        <f t="shared" ref="DB492:DB499" si="335">ROUND(((ROUND(AT492*CZ492,2)*1.15)*1.15),2)</f>
        <v>69.81</v>
      </c>
      <c r="DC492">
        <f t="shared" ref="DC492:DC499" si="336">ROUND(((ROUND(AT492*AG492,2)*1.15)*1.15),2)</f>
        <v>0</v>
      </c>
      <c r="DD492" t="s">
        <v>3</v>
      </c>
      <c r="DE492" t="s">
        <v>3</v>
      </c>
      <c r="DF492">
        <f t="shared" ref="DF492:DF499" si="337">ROUND(ROUND(AE492,2)*CX492,2)</f>
        <v>0</v>
      </c>
      <c r="DG492">
        <f t="shared" si="333"/>
        <v>0</v>
      </c>
      <c r="DH492">
        <f>ROUND(ROUND(AG492,2)*CX492,2)</f>
        <v>0</v>
      </c>
      <c r="DI492">
        <f>ROUND(ROUND(AH492*AL492,2)*CX492,2)</f>
        <v>294.62</v>
      </c>
      <c r="DJ492">
        <f>DI492</f>
        <v>294.62</v>
      </c>
      <c r="DK492">
        <v>0</v>
      </c>
      <c r="DL492" t="s">
        <v>3</v>
      </c>
      <c r="DM492">
        <v>0</v>
      </c>
      <c r="DN492" t="s">
        <v>3</v>
      </c>
      <c r="DO492">
        <v>0</v>
      </c>
    </row>
    <row r="493" spans="1:119" x14ac:dyDescent="0.2">
      <c r="A493">
        <f>ROW(Source!A121)</f>
        <v>121</v>
      </c>
      <c r="B493">
        <v>60075934</v>
      </c>
      <c r="C493">
        <v>60107309</v>
      </c>
      <c r="D493">
        <v>48164207</v>
      </c>
      <c r="E493">
        <v>1</v>
      </c>
      <c r="F493">
        <v>1</v>
      </c>
      <c r="G493">
        <v>1</v>
      </c>
      <c r="H493">
        <v>1</v>
      </c>
      <c r="I493" t="s">
        <v>740</v>
      </c>
      <c r="J493" t="s">
        <v>3</v>
      </c>
      <c r="K493" t="s">
        <v>741</v>
      </c>
      <c r="L493">
        <v>1191</v>
      </c>
      <c r="N493">
        <v>1013</v>
      </c>
      <c r="O493" t="s">
        <v>738</v>
      </c>
      <c r="P493" t="s">
        <v>738</v>
      </c>
      <c r="Q493">
        <v>1</v>
      </c>
      <c r="W493">
        <v>0</v>
      </c>
      <c r="X493">
        <v>-383101862</v>
      </c>
      <c r="Y493">
        <f t="shared" si="334"/>
        <v>3.0681999999999996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1</v>
      </c>
      <c r="AJ493">
        <v>1</v>
      </c>
      <c r="AK493">
        <v>48.96</v>
      </c>
      <c r="AL493">
        <v>1</v>
      </c>
      <c r="AM493">
        <v>4</v>
      </c>
      <c r="AN493">
        <v>0</v>
      </c>
      <c r="AO493">
        <v>1</v>
      </c>
      <c r="AP493">
        <v>1</v>
      </c>
      <c r="AQ493">
        <v>0</v>
      </c>
      <c r="AR493">
        <v>0</v>
      </c>
      <c r="AS493" t="s">
        <v>3</v>
      </c>
      <c r="AT493">
        <v>2.3199999999999998</v>
      </c>
      <c r="AU493" t="s">
        <v>93</v>
      </c>
      <c r="AV493">
        <v>2</v>
      </c>
      <c r="AW493">
        <v>2</v>
      </c>
      <c r="AX493">
        <v>60108524</v>
      </c>
      <c r="AY493">
        <v>1</v>
      </c>
      <c r="AZ493">
        <v>0</v>
      </c>
      <c r="BA493">
        <v>493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X493">
        <f>ROUND(Y493*Source!I121,9)</f>
        <v>0.26447883999999999</v>
      </c>
      <c r="CY493">
        <f>AD493</f>
        <v>0</v>
      </c>
      <c r="CZ493">
        <f>AH493</f>
        <v>0</v>
      </c>
      <c r="DA493">
        <f>AL493</f>
        <v>1</v>
      </c>
      <c r="DB493">
        <f t="shared" si="335"/>
        <v>0</v>
      </c>
      <c r="DC493">
        <f t="shared" si="336"/>
        <v>0</v>
      </c>
      <c r="DD493" t="s">
        <v>3</v>
      </c>
      <c r="DE493" t="s">
        <v>3</v>
      </c>
      <c r="DF493">
        <f t="shared" si="337"/>
        <v>0</v>
      </c>
      <c r="DG493">
        <f t="shared" si="333"/>
        <v>0</v>
      </c>
      <c r="DH493">
        <f t="shared" ref="DH493:DH499" si="338">ROUND(ROUND(AG493*AK493,2)*CX493,2)</f>
        <v>0</v>
      </c>
      <c r="DI493">
        <f t="shared" ref="DI493:DI513" si="339">ROUND(ROUND(AH493,2)*CX493,2)</f>
        <v>0</v>
      </c>
      <c r="DJ493">
        <f>DI493</f>
        <v>0</v>
      </c>
      <c r="DK493">
        <v>0</v>
      </c>
      <c r="DL493" t="s">
        <v>3</v>
      </c>
      <c r="DM493">
        <v>0</v>
      </c>
      <c r="DN493" t="s">
        <v>3</v>
      </c>
      <c r="DO493">
        <v>0</v>
      </c>
    </row>
    <row r="494" spans="1:119" x14ac:dyDescent="0.2">
      <c r="A494">
        <f>ROW(Source!A121)</f>
        <v>121</v>
      </c>
      <c r="B494">
        <v>60075934</v>
      </c>
      <c r="C494">
        <v>60107309</v>
      </c>
      <c r="D494">
        <v>48244510</v>
      </c>
      <c r="E494">
        <v>1</v>
      </c>
      <c r="F494">
        <v>1</v>
      </c>
      <c r="G494">
        <v>1</v>
      </c>
      <c r="H494">
        <v>2</v>
      </c>
      <c r="I494" t="s">
        <v>742</v>
      </c>
      <c r="J494" t="s">
        <v>743</v>
      </c>
      <c r="K494" t="s">
        <v>744</v>
      </c>
      <c r="L494">
        <v>1368</v>
      </c>
      <c r="N494">
        <v>1011</v>
      </c>
      <c r="O494" t="s">
        <v>745</v>
      </c>
      <c r="P494" t="s">
        <v>745</v>
      </c>
      <c r="Q494">
        <v>1</v>
      </c>
      <c r="W494">
        <v>0</v>
      </c>
      <c r="X494">
        <v>1732737796</v>
      </c>
      <c r="Y494">
        <f t="shared" si="334"/>
        <v>1.1637999999999999</v>
      </c>
      <c r="AA494">
        <v>0</v>
      </c>
      <c r="AB494">
        <v>1732</v>
      </c>
      <c r="AC494">
        <v>660.47</v>
      </c>
      <c r="AD494">
        <v>0</v>
      </c>
      <c r="AE494">
        <v>0</v>
      </c>
      <c r="AF494">
        <v>121.8</v>
      </c>
      <c r="AG494">
        <v>13.49</v>
      </c>
      <c r="AH494">
        <v>0</v>
      </c>
      <c r="AI494">
        <v>1</v>
      </c>
      <c r="AJ494">
        <v>14.22</v>
      </c>
      <c r="AK494">
        <v>48.96</v>
      </c>
      <c r="AL494">
        <v>1</v>
      </c>
      <c r="AM494">
        <v>4</v>
      </c>
      <c r="AN494">
        <v>0</v>
      </c>
      <c r="AO494">
        <v>1</v>
      </c>
      <c r="AP494">
        <v>1</v>
      </c>
      <c r="AQ494">
        <v>0</v>
      </c>
      <c r="AR494">
        <v>0</v>
      </c>
      <c r="AS494" t="s">
        <v>3</v>
      </c>
      <c r="AT494">
        <v>0.88</v>
      </c>
      <c r="AU494" t="s">
        <v>93</v>
      </c>
      <c r="AV494">
        <v>0</v>
      </c>
      <c r="AW494">
        <v>2</v>
      </c>
      <c r="AX494">
        <v>60108525</v>
      </c>
      <c r="AY494">
        <v>1</v>
      </c>
      <c r="AZ494">
        <v>0</v>
      </c>
      <c r="BA494">
        <v>494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X494">
        <f>ROUND(Y494*Source!I121,9)</f>
        <v>0.10031956</v>
      </c>
      <c r="CY494">
        <f t="shared" ref="CY494:CY499" si="340">AB494</f>
        <v>1732</v>
      </c>
      <c r="CZ494">
        <f t="shared" ref="CZ494:CZ499" si="341">AF494</f>
        <v>121.8</v>
      </c>
      <c r="DA494">
        <f t="shared" ref="DA494:DA499" si="342">AJ494</f>
        <v>14.22</v>
      </c>
      <c r="DB494">
        <f t="shared" si="335"/>
        <v>141.75</v>
      </c>
      <c r="DC494">
        <f t="shared" si="336"/>
        <v>15.7</v>
      </c>
      <c r="DD494" t="s">
        <v>3</v>
      </c>
      <c r="DE494" t="s">
        <v>3</v>
      </c>
      <c r="DF494">
        <f t="shared" si="337"/>
        <v>0</v>
      </c>
      <c r="DG494">
        <f t="shared" ref="DG494:DG499" si="343">ROUND(ROUND(AF494*AJ494,2)*CX494,2)</f>
        <v>173.75</v>
      </c>
      <c r="DH494">
        <f t="shared" si="338"/>
        <v>66.260000000000005</v>
      </c>
      <c r="DI494">
        <f t="shared" si="339"/>
        <v>0</v>
      </c>
      <c r="DJ494">
        <f t="shared" ref="DJ494:DJ499" si="344">DG494</f>
        <v>173.75</v>
      </c>
      <c r="DK494">
        <v>0</v>
      </c>
      <c r="DL494" t="s">
        <v>3</v>
      </c>
      <c r="DM494">
        <v>0</v>
      </c>
      <c r="DN494" t="s">
        <v>3</v>
      </c>
      <c r="DO494">
        <v>0</v>
      </c>
    </row>
    <row r="495" spans="1:119" x14ac:dyDescent="0.2">
      <c r="A495">
        <f>ROW(Source!A121)</f>
        <v>121</v>
      </c>
      <c r="B495">
        <v>60075934</v>
      </c>
      <c r="C495">
        <v>60107309</v>
      </c>
      <c r="D495">
        <v>48244557</v>
      </c>
      <c r="E495">
        <v>1</v>
      </c>
      <c r="F495">
        <v>1</v>
      </c>
      <c r="G495">
        <v>1</v>
      </c>
      <c r="H495">
        <v>2</v>
      </c>
      <c r="I495" t="s">
        <v>746</v>
      </c>
      <c r="J495" t="s">
        <v>747</v>
      </c>
      <c r="K495" t="s">
        <v>748</v>
      </c>
      <c r="L495">
        <v>1368</v>
      </c>
      <c r="N495">
        <v>1011</v>
      </c>
      <c r="O495" t="s">
        <v>745</v>
      </c>
      <c r="P495" t="s">
        <v>745</v>
      </c>
      <c r="Q495">
        <v>1</v>
      </c>
      <c r="W495">
        <v>0</v>
      </c>
      <c r="X495">
        <v>903590057</v>
      </c>
      <c r="Y495">
        <f t="shared" si="334"/>
        <v>0.19837499999999997</v>
      </c>
      <c r="AA495">
        <v>0</v>
      </c>
      <c r="AB495">
        <v>1603.59</v>
      </c>
      <c r="AC495">
        <v>579.69000000000005</v>
      </c>
      <c r="AD495">
        <v>0</v>
      </c>
      <c r="AE495">
        <v>0</v>
      </c>
      <c r="AF495">
        <v>112.77</v>
      </c>
      <c r="AG495">
        <v>11.84</v>
      </c>
      <c r="AH495">
        <v>0</v>
      </c>
      <c r="AI495">
        <v>1</v>
      </c>
      <c r="AJ495">
        <v>14.22</v>
      </c>
      <c r="AK495">
        <v>48.96</v>
      </c>
      <c r="AL495">
        <v>1</v>
      </c>
      <c r="AM495">
        <v>4</v>
      </c>
      <c r="AN495">
        <v>0</v>
      </c>
      <c r="AO495">
        <v>1</v>
      </c>
      <c r="AP495">
        <v>1</v>
      </c>
      <c r="AQ495">
        <v>0</v>
      </c>
      <c r="AR495">
        <v>0</v>
      </c>
      <c r="AS495" t="s">
        <v>3</v>
      </c>
      <c r="AT495">
        <v>0.15</v>
      </c>
      <c r="AU495" t="s">
        <v>93</v>
      </c>
      <c r="AV495">
        <v>0</v>
      </c>
      <c r="AW495">
        <v>2</v>
      </c>
      <c r="AX495">
        <v>60108526</v>
      </c>
      <c r="AY495">
        <v>1</v>
      </c>
      <c r="AZ495">
        <v>0</v>
      </c>
      <c r="BA495">
        <v>495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X495">
        <f>ROUND(Y495*Source!I121,9)</f>
        <v>1.7099924999999998E-2</v>
      </c>
      <c r="CY495">
        <f t="shared" si="340"/>
        <v>1603.59</v>
      </c>
      <c r="CZ495">
        <f t="shared" si="341"/>
        <v>112.77</v>
      </c>
      <c r="DA495">
        <f t="shared" si="342"/>
        <v>14.22</v>
      </c>
      <c r="DB495">
        <f t="shared" si="335"/>
        <v>22.38</v>
      </c>
      <c r="DC495">
        <f t="shared" si="336"/>
        <v>2.35</v>
      </c>
      <c r="DD495" t="s">
        <v>3</v>
      </c>
      <c r="DE495" t="s">
        <v>3</v>
      </c>
      <c r="DF495">
        <f t="shared" si="337"/>
        <v>0</v>
      </c>
      <c r="DG495">
        <f t="shared" si="343"/>
        <v>27.42</v>
      </c>
      <c r="DH495">
        <f t="shared" si="338"/>
        <v>9.91</v>
      </c>
      <c r="DI495">
        <f t="shared" si="339"/>
        <v>0</v>
      </c>
      <c r="DJ495">
        <f t="shared" si="344"/>
        <v>27.42</v>
      </c>
      <c r="DK495">
        <v>0</v>
      </c>
      <c r="DL495" t="s">
        <v>3</v>
      </c>
      <c r="DM495">
        <v>0</v>
      </c>
      <c r="DN495" t="s">
        <v>3</v>
      </c>
      <c r="DO495">
        <v>0</v>
      </c>
    </row>
    <row r="496" spans="1:119" x14ac:dyDescent="0.2">
      <c r="A496">
        <f>ROW(Source!A121)</f>
        <v>121</v>
      </c>
      <c r="B496">
        <v>60075934</v>
      </c>
      <c r="C496">
        <v>60107309</v>
      </c>
      <c r="D496">
        <v>48244564</v>
      </c>
      <c r="E496">
        <v>1</v>
      </c>
      <c r="F496">
        <v>1</v>
      </c>
      <c r="G496">
        <v>1</v>
      </c>
      <c r="H496">
        <v>2</v>
      </c>
      <c r="I496" t="s">
        <v>1036</v>
      </c>
      <c r="J496" t="s">
        <v>1037</v>
      </c>
      <c r="K496" t="s">
        <v>1038</v>
      </c>
      <c r="L496">
        <v>1368</v>
      </c>
      <c r="N496">
        <v>1011</v>
      </c>
      <c r="O496" t="s">
        <v>745</v>
      </c>
      <c r="P496" t="s">
        <v>745</v>
      </c>
      <c r="Q496">
        <v>1</v>
      </c>
      <c r="W496">
        <v>0</v>
      </c>
      <c r="X496">
        <v>1922779253</v>
      </c>
      <c r="Y496">
        <f t="shared" si="334"/>
        <v>1.4018499999999998</v>
      </c>
      <c r="AA496">
        <v>0</v>
      </c>
      <c r="AB496">
        <v>1609.56</v>
      </c>
      <c r="AC496">
        <v>579.69000000000005</v>
      </c>
      <c r="AD496">
        <v>0</v>
      </c>
      <c r="AE496">
        <v>0</v>
      </c>
      <c r="AF496">
        <v>113.19</v>
      </c>
      <c r="AG496">
        <v>11.84</v>
      </c>
      <c r="AH496">
        <v>0</v>
      </c>
      <c r="AI496">
        <v>1</v>
      </c>
      <c r="AJ496">
        <v>14.22</v>
      </c>
      <c r="AK496">
        <v>48.96</v>
      </c>
      <c r="AL496">
        <v>1</v>
      </c>
      <c r="AM496">
        <v>4</v>
      </c>
      <c r="AN496">
        <v>0</v>
      </c>
      <c r="AO496">
        <v>1</v>
      </c>
      <c r="AP496">
        <v>1</v>
      </c>
      <c r="AQ496">
        <v>0</v>
      </c>
      <c r="AR496">
        <v>0</v>
      </c>
      <c r="AS496" t="s">
        <v>3</v>
      </c>
      <c r="AT496">
        <v>1.06</v>
      </c>
      <c r="AU496" t="s">
        <v>93</v>
      </c>
      <c r="AV496">
        <v>0</v>
      </c>
      <c r="AW496">
        <v>2</v>
      </c>
      <c r="AX496">
        <v>60108527</v>
      </c>
      <c r="AY496">
        <v>1</v>
      </c>
      <c r="AZ496">
        <v>0</v>
      </c>
      <c r="BA496">
        <v>496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X496">
        <f>ROUND(Y496*Source!I121,9)</f>
        <v>0.12083947</v>
      </c>
      <c r="CY496">
        <f t="shared" si="340"/>
        <v>1609.56</v>
      </c>
      <c r="CZ496">
        <f t="shared" si="341"/>
        <v>113.19</v>
      </c>
      <c r="DA496">
        <f t="shared" si="342"/>
        <v>14.22</v>
      </c>
      <c r="DB496">
        <f t="shared" si="335"/>
        <v>158.66999999999999</v>
      </c>
      <c r="DC496">
        <f t="shared" si="336"/>
        <v>16.600000000000001</v>
      </c>
      <c r="DD496" t="s">
        <v>3</v>
      </c>
      <c r="DE496" t="s">
        <v>3</v>
      </c>
      <c r="DF496">
        <f t="shared" si="337"/>
        <v>0</v>
      </c>
      <c r="DG496">
        <f t="shared" si="343"/>
        <v>194.5</v>
      </c>
      <c r="DH496">
        <f t="shared" si="338"/>
        <v>70.05</v>
      </c>
      <c r="DI496">
        <f t="shared" si="339"/>
        <v>0</v>
      </c>
      <c r="DJ496">
        <f t="shared" si="344"/>
        <v>194.5</v>
      </c>
      <c r="DK496">
        <v>0</v>
      </c>
      <c r="DL496" t="s">
        <v>3</v>
      </c>
      <c r="DM496">
        <v>0</v>
      </c>
      <c r="DN496" t="s">
        <v>3</v>
      </c>
      <c r="DO496">
        <v>0</v>
      </c>
    </row>
    <row r="497" spans="1:119" x14ac:dyDescent="0.2">
      <c r="A497">
        <f>ROW(Source!A121)</f>
        <v>121</v>
      </c>
      <c r="B497">
        <v>60075934</v>
      </c>
      <c r="C497">
        <v>60107309</v>
      </c>
      <c r="D497">
        <v>48245551</v>
      </c>
      <c r="E497">
        <v>1</v>
      </c>
      <c r="F497">
        <v>1</v>
      </c>
      <c r="G497">
        <v>1</v>
      </c>
      <c r="H497">
        <v>2</v>
      </c>
      <c r="I497" t="s">
        <v>752</v>
      </c>
      <c r="J497" t="s">
        <v>753</v>
      </c>
      <c r="K497" t="s">
        <v>754</v>
      </c>
      <c r="L497">
        <v>1368</v>
      </c>
      <c r="N497">
        <v>1011</v>
      </c>
      <c r="O497" t="s">
        <v>745</v>
      </c>
      <c r="P497" t="s">
        <v>745</v>
      </c>
      <c r="Q497">
        <v>1</v>
      </c>
      <c r="W497">
        <v>0</v>
      </c>
      <c r="X497">
        <v>1171957361</v>
      </c>
      <c r="Y497">
        <f t="shared" si="334"/>
        <v>0.30417499999999997</v>
      </c>
      <c r="AA497">
        <v>0</v>
      </c>
      <c r="AB497">
        <v>1234.1500000000001</v>
      </c>
      <c r="AC497">
        <v>495.96</v>
      </c>
      <c r="AD497">
        <v>0</v>
      </c>
      <c r="AE497">
        <v>0</v>
      </c>
      <c r="AF497">
        <v>86.79</v>
      </c>
      <c r="AG497">
        <v>10.130000000000001</v>
      </c>
      <c r="AH497">
        <v>0</v>
      </c>
      <c r="AI497">
        <v>1</v>
      </c>
      <c r="AJ497">
        <v>14.22</v>
      </c>
      <c r="AK497">
        <v>48.96</v>
      </c>
      <c r="AL497">
        <v>1</v>
      </c>
      <c r="AM497">
        <v>4</v>
      </c>
      <c r="AN497">
        <v>0</v>
      </c>
      <c r="AO497">
        <v>1</v>
      </c>
      <c r="AP497">
        <v>1</v>
      </c>
      <c r="AQ497">
        <v>0</v>
      </c>
      <c r="AR497">
        <v>0</v>
      </c>
      <c r="AS497" t="s">
        <v>3</v>
      </c>
      <c r="AT497">
        <v>0.23</v>
      </c>
      <c r="AU497" t="s">
        <v>93</v>
      </c>
      <c r="AV497">
        <v>0</v>
      </c>
      <c r="AW497">
        <v>2</v>
      </c>
      <c r="AX497">
        <v>60108528</v>
      </c>
      <c r="AY497">
        <v>1</v>
      </c>
      <c r="AZ497">
        <v>0</v>
      </c>
      <c r="BA497">
        <v>497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X497">
        <f>ROUND(Y497*Source!I121,9)</f>
        <v>2.6219884999999998E-2</v>
      </c>
      <c r="CY497">
        <f t="shared" si="340"/>
        <v>1234.1500000000001</v>
      </c>
      <c r="CZ497">
        <f t="shared" si="341"/>
        <v>86.79</v>
      </c>
      <c r="DA497">
        <f t="shared" si="342"/>
        <v>14.22</v>
      </c>
      <c r="DB497">
        <f t="shared" si="335"/>
        <v>26.4</v>
      </c>
      <c r="DC497">
        <f t="shared" si="336"/>
        <v>3.08</v>
      </c>
      <c r="DD497" t="s">
        <v>3</v>
      </c>
      <c r="DE497" t="s">
        <v>3</v>
      </c>
      <c r="DF497">
        <f t="shared" si="337"/>
        <v>0</v>
      </c>
      <c r="DG497">
        <f t="shared" si="343"/>
        <v>32.36</v>
      </c>
      <c r="DH497">
        <f t="shared" si="338"/>
        <v>13</v>
      </c>
      <c r="DI497">
        <f t="shared" si="339"/>
        <v>0</v>
      </c>
      <c r="DJ497">
        <f t="shared" si="344"/>
        <v>32.36</v>
      </c>
      <c r="DK497">
        <v>0</v>
      </c>
      <c r="DL497" t="s">
        <v>3</v>
      </c>
      <c r="DM497">
        <v>0</v>
      </c>
      <c r="DN497" t="s">
        <v>3</v>
      </c>
      <c r="DO497">
        <v>0</v>
      </c>
    </row>
    <row r="498" spans="1:119" x14ac:dyDescent="0.2">
      <c r="A498">
        <f>ROW(Source!A121)</f>
        <v>121</v>
      </c>
      <c r="B498">
        <v>60075934</v>
      </c>
      <c r="C498">
        <v>60107309</v>
      </c>
      <c r="D498">
        <v>48245719</v>
      </c>
      <c r="E498">
        <v>1</v>
      </c>
      <c r="F498">
        <v>1</v>
      </c>
      <c r="G498">
        <v>1</v>
      </c>
      <c r="H498">
        <v>2</v>
      </c>
      <c r="I498" t="s">
        <v>755</v>
      </c>
      <c r="J498" t="s">
        <v>756</v>
      </c>
      <c r="K498" t="s">
        <v>757</v>
      </c>
      <c r="L498">
        <v>1368</v>
      </c>
      <c r="N498">
        <v>1011</v>
      </c>
      <c r="O498" t="s">
        <v>745</v>
      </c>
      <c r="P498" t="s">
        <v>745</v>
      </c>
      <c r="Q498">
        <v>1</v>
      </c>
      <c r="W498">
        <v>0</v>
      </c>
      <c r="X498">
        <v>-1135352110</v>
      </c>
      <c r="Y498">
        <f t="shared" si="334"/>
        <v>2.9623999999999997</v>
      </c>
      <c r="AA498">
        <v>0</v>
      </c>
      <c r="AB498">
        <v>17.059999999999999</v>
      </c>
      <c r="AC498">
        <v>0</v>
      </c>
      <c r="AD498">
        <v>0</v>
      </c>
      <c r="AE498">
        <v>0</v>
      </c>
      <c r="AF498">
        <v>1.2</v>
      </c>
      <c r="AG498">
        <v>0</v>
      </c>
      <c r="AH498">
        <v>0</v>
      </c>
      <c r="AI498">
        <v>1</v>
      </c>
      <c r="AJ498">
        <v>14.22</v>
      </c>
      <c r="AK498">
        <v>48.96</v>
      </c>
      <c r="AL498">
        <v>1</v>
      </c>
      <c r="AM498">
        <v>4</v>
      </c>
      <c r="AN498">
        <v>0</v>
      </c>
      <c r="AO498">
        <v>1</v>
      </c>
      <c r="AP498">
        <v>1</v>
      </c>
      <c r="AQ498">
        <v>0</v>
      </c>
      <c r="AR498">
        <v>0</v>
      </c>
      <c r="AS498" t="s">
        <v>3</v>
      </c>
      <c r="AT498">
        <v>2.2400000000000002</v>
      </c>
      <c r="AU498" t="s">
        <v>93</v>
      </c>
      <c r="AV498">
        <v>0</v>
      </c>
      <c r="AW498">
        <v>2</v>
      </c>
      <c r="AX498">
        <v>60108529</v>
      </c>
      <c r="AY498">
        <v>1</v>
      </c>
      <c r="AZ498">
        <v>0</v>
      </c>
      <c r="BA498">
        <v>498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X498">
        <f>ROUND(Y498*Source!I121,9)</f>
        <v>0.25535888000000001</v>
      </c>
      <c r="CY498">
        <f t="shared" si="340"/>
        <v>17.059999999999999</v>
      </c>
      <c r="CZ498">
        <f t="shared" si="341"/>
        <v>1.2</v>
      </c>
      <c r="DA498">
        <f t="shared" si="342"/>
        <v>14.22</v>
      </c>
      <c r="DB498">
        <f t="shared" si="335"/>
        <v>3.56</v>
      </c>
      <c r="DC498">
        <f t="shared" si="336"/>
        <v>0</v>
      </c>
      <c r="DD498" t="s">
        <v>3</v>
      </c>
      <c r="DE498" t="s">
        <v>3</v>
      </c>
      <c r="DF498">
        <f t="shared" si="337"/>
        <v>0</v>
      </c>
      <c r="DG498">
        <f t="shared" si="343"/>
        <v>4.3600000000000003</v>
      </c>
      <c r="DH498">
        <f t="shared" si="338"/>
        <v>0</v>
      </c>
      <c r="DI498">
        <f t="shared" si="339"/>
        <v>0</v>
      </c>
      <c r="DJ498">
        <f t="shared" si="344"/>
        <v>4.3600000000000003</v>
      </c>
      <c r="DK498">
        <v>0</v>
      </c>
      <c r="DL498" t="s">
        <v>3</v>
      </c>
      <c r="DM498">
        <v>0</v>
      </c>
      <c r="DN498" t="s">
        <v>3</v>
      </c>
      <c r="DO498">
        <v>0</v>
      </c>
    </row>
    <row r="499" spans="1:119" x14ac:dyDescent="0.2">
      <c r="A499">
        <f>ROW(Source!A121)</f>
        <v>121</v>
      </c>
      <c r="B499">
        <v>60075934</v>
      </c>
      <c r="C499">
        <v>60107309</v>
      </c>
      <c r="D499">
        <v>48245767</v>
      </c>
      <c r="E499">
        <v>1</v>
      </c>
      <c r="F499">
        <v>1</v>
      </c>
      <c r="G499">
        <v>1</v>
      </c>
      <c r="H499">
        <v>2</v>
      </c>
      <c r="I499" t="s">
        <v>758</v>
      </c>
      <c r="J499" t="s">
        <v>759</v>
      </c>
      <c r="K499" t="s">
        <v>760</v>
      </c>
      <c r="L499">
        <v>1368</v>
      </c>
      <c r="N499">
        <v>1011</v>
      </c>
      <c r="O499" t="s">
        <v>745</v>
      </c>
      <c r="P499" t="s">
        <v>745</v>
      </c>
      <c r="Q499">
        <v>1</v>
      </c>
      <c r="W499">
        <v>0</v>
      </c>
      <c r="X499">
        <v>-700358725</v>
      </c>
      <c r="Y499">
        <f t="shared" si="334"/>
        <v>0.11902499999999998</v>
      </c>
      <c r="AA499">
        <v>0</v>
      </c>
      <c r="AB499">
        <v>197.94</v>
      </c>
      <c r="AC499">
        <v>0</v>
      </c>
      <c r="AD499">
        <v>0</v>
      </c>
      <c r="AE499">
        <v>0</v>
      </c>
      <c r="AF499">
        <v>13.92</v>
      </c>
      <c r="AG499">
        <v>0</v>
      </c>
      <c r="AH499">
        <v>0</v>
      </c>
      <c r="AI499">
        <v>1</v>
      </c>
      <c r="AJ499">
        <v>14.22</v>
      </c>
      <c r="AK499">
        <v>48.96</v>
      </c>
      <c r="AL499">
        <v>1</v>
      </c>
      <c r="AM499">
        <v>4</v>
      </c>
      <c r="AN499">
        <v>0</v>
      </c>
      <c r="AO499">
        <v>1</v>
      </c>
      <c r="AP499">
        <v>1</v>
      </c>
      <c r="AQ499">
        <v>0</v>
      </c>
      <c r="AR499">
        <v>0</v>
      </c>
      <c r="AS499" t="s">
        <v>3</v>
      </c>
      <c r="AT499">
        <v>0.09</v>
      </c>
      <c r="AU499" t="s">
        <v>93</v>
      </c>
      <c r="AV499">
        <v>0</v>
      </c>
      <c r="AW499">
        <v>2</v>
      </c>
      <c r="AX499">
        <v>60108530</v>
      </c>
      <c r="AY499">
        <v>1</v>
      </c>
      <c r="AZ499">
        <v>0</v>
      </c>
      <c r="BA499">
        <v>499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X499">
        <f>ROUND(Y499*Source!I121,9)</f>
        <v>1.0259954999999999E-2</v>
      </c>
      <c r="CY499">
        <f t="shared" si="340"/>
        <v>197.94</v>
      </c>
      <c r="CZ499">
        <f t="shared" si="341"/>
        <v>13.92</v>
      </c>
      <c r="DA499">
        <f t="shared" si="342"/>
        <v>14.22</v>
      </c>
      <c r="DB499">
        <f t="shared" si="335"/>
        <v>1.65</v>
      </c>
      <c r="DC499">
        <f t="shared" si="336"/>
        <v>0</v>
      </c>
      <c r="DD499" t="s">
        <v>3</v>
      </c>
      <c r="DE499" t="s">
        <v>3</v>
      </c>
      <c r="DF499">
        <f t="shared" si="337"/>
        <v>0</v>
      </c>
      <c r="DG499">
        <f t="shared" si="343"/>
        <v>2.0299999999999998</v>
      </c>
      <c r="DH499">
        <f t="shared" si="338"/>
        <v>0</v>
      </c>
      <c r="DI499">
        <f t="shared" si="339"/>
        <v>0</v>
      </c>
      <c r="DJ499">
        <f t="shared" si="344"/>
        <v>2.0299999999999998</v>
      </c>
      <c r="DK499">
        <v>0</v>
      </c>
      <c r="DL499" t="s">
        <v>3</v>
      </c>
      <c r="DM499">
        <v>0</v>
      </c>
      <c r="DN499" t="s">
        <v>3</v>
      </c>
      <c r="DO499">
        <v>0</v>
      </c>
    </row>
    <row r="500" spans="1:119" x14ac:dyDescent="0.2">
      <c r="A500">
        <f>ROW(Source!A121)</f>
        <v>121</v>
      </c>
      <c r="B500">
        <v>60075934</v>
      </c>
      <c r="C500">
        <v>60107309</v>
      </c>
      <c r="D500">
        <v>48168484</v>
      </c>
      <c r="E500">
        <v>1</v>
      </c>
      <c r="F500">
        <v>1</v>
      </c>
      <c r="G500">
        <v>1</v>
      </c>
      <c r="H500">
        <v>3</v>
      </c>
      <c r="I500" t="s">
        <v>223</v>
      </c>
      <c r="J500" t="s">
        <v>226</v>
      </c>
      <c r="K500" t="s">
        <v>761</v>
      </c>
      <c r="L500">
        <v>1339</v>
      </c>
      <c r="N500">
        <v>1007</v>
      </c>
      <c r="O500" t="s">
        <v>91</v>
      </c>
      <c r="P500" t="s">
        <v>91</v>
      </c>
      <c r="Q500">
        <v>1</v>
      </c>
      <c r="W500">
        <v>0</v>
      </c>
      <c r="X500">
        <v>1597319531</v>
      </c>
      <c r="Y500">
        <f t="shared" ref="Y500:Y513" si="345">AT500</f>
        <v>1.95</v>
      </c>
      <c r="AA500">
        <v>84.03</v>
      </c>
      <c r="AB500">
        <v>0</v>
      </c>
      <c r="AC500">
        <v>0</v>
      </c>
      <c r="AD500">
        <v>0</v>
      </c>
      <c r="AE500">
        <v>8.7899999999999991</v>
      </c>
      <c r="AF500">
        <v>0</v>
      </c>
      <c r="AG500">
        <v>0</v>
      </c>
      <c r="AH500">
        <v>0</v>
      </c>
      <c r="AI500">
        <v>9.56</v>
      </c>
      <c r="AJ500">
        <v>1</v>
      </c>
      <c r="AK500">
        <v>1</v>
      </c>
      <c r="AL500">
        <v>1</v>
      </c>
      <c r="AM500">
        <v>4</v>
      </c>
      <c r="AN500">
        <v>0</v>
      </c>
      <c r="AO500">
        <v>1</v>
      </c>
      <c r="AP500">
        <v>1</v>
      </c>
      <c r="AQ500">
        <v>0</v>
      </c>
      <c r="AR500">
        <v>0</v>
      </c>
      <c r="AS500" t="s">
        <v>3</v>
      </c>
      <c r="AT500">
        <v>1.95</v>
      </c>
      <c r="AU500" t="s">
        <v>3</v>
      </c>
      <c r="AV500">
        <v>0</v>
      </c>
      <c r="AW500">
        <v>2</v>
      </c>
      <c r="AX500">
        <v>60108531</v>
      </c>
      <c r="AY500">
        <v>1</v>
      </c>
      <c r="AZ500">
        <v>0</v>
      </c>
      <c r="BA500">
        <v>500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X500">
        <f>ROUND(Y500*Source!I121,9)</f>
        <v>0.16808999999999999</v>
      </c>
      <c r="CY500">
        <f t="shared" ref="CY500:CY513" si="346">AA500</f>
        <v>84.03</v>
      </c>
      <c r="CZ500">
        <f t="shared" ref="CZ500:CZ513" si="347">AE500</f>
        <v>8.7899999999999991</v>
      </c>
      <c r="DA500">
        <f t="shared" ref="DA500:DA513" si="348">AI500</f>
        <v>9.56</v>
      </c>
      <c r="DB500">
        <f t="shared" ref="DB500:DB513" si="349">ROUND(ROUND(AT500*CZ500,2),2)</f>
        <v>17.14</v>
      </c>
      <c r="DC500">
        <f t="shared" ref="DC500:DC513" si="350">ROUND(ROUND(AT500*AG500,2),2)</f>
        <v>0</v>
      </c>
      <c r="DD500" t="s">
        <v>3</v>
      </c>
      <c r="DE500" t="s">
        <v>3</v>
      </c>
      <c r="DF500">
        <f t="shared" ref="DF500:DF513" si="351">ROUND(ROUND(AE500*AI500,2)*CX500,2)</f>
        <v>14.12</v>
      </c>
      <c r="DG500">
        <f t="shared" ref="DG500:DG515" si="352">ROUND(ROUND(AF500,2)*CX500,2)</f>
        <v>0</v>
      </c>
      <c r="DH500">
        <f t="shared" ref="DH500:DH514" si="353">ROUND(ROUND(AG500,2)*CX500,2)</f>
        <v>0</v>
      </c>
      <c r="DI500">
        <f t="shared" si="339"/>
        <v>0</v>
      </c>
      <c r="DJ500">
        <f t="shared" ref="DJ500:DJ513" si="354">DF500</f>
        <v>14.12</v>
      </c>
      <c r="DK500">
        <v>0</v>
      </c>
      <c r="DL500" t="s">
        <v>3</v>
      </c>
      <c r="DM500">
        <v>0</v>
      </c>
      <c r="DN500" t="s">
        <v>3</v>
      </c>
      <c r="DO500">
        <v>0</v>
      </c>
    </row>
    <row r="501" spans="1:119" x14ac:dyDescent="0.2">
      <c r="A501">
        <f>ROW(Source!A121)</f>
        <v>121</v>
      </c>
      <c r="B501">
        <v>60075934</v>
      </c>
      <c r="C501">
        <v>60107309</v>
      </c>
      <c r="D501">
        <v>48168491</v>
      </c>
      <c r="E501">
        <v>1</v>
      </c>
      <c r="F501">
        <v>1</v>
      </c>
      <c r="G501">
        <v>1</v>
      </c>
      <c r="H501">
        <v>3</v>
      </c>
      <c r="I501" t="s">
        <v>229</v>
      </c>
      <c r="J501" t="s">
        <v>231</v>
      </c>
      <c r="K501" t="s">
        <v>762</v>
      </c>
      <c r="L501">
        <v>1346</v>
      </c>
      <c r="N501">
        <v>1009</v>
      </c>
      <c r="O501" t="s">
        <v>225</v>
      </c>
      <c r="P501" t="s">
        <v>225</v>
      </c>
      <c r="Q501">
        <v>1</v>
      </c>
      <c r="W501">
        <v>0</v>
      </c>
      <c r="X501">
        <v>-1411127917</v>
      </c>
      <c r="Y501">
        <f t="shared" si="345"/>
        <v>0.59</v>
      </c>
      <c r="AA501">
        <v>42.73</v>
      </c>
      <c r="AB501">
        <v>0</v>
      </c>
      <c r="AC501">
        <v>0</v>
      </c>
      <c r="AD501">
        <v>0</v>
      </c>
      <c r="AE501">
        <v>4.47</v>
      </c>
      <c r="AF501">
        <v>0</v>
      </c>
      <c r="AG501">
        <v>0</v>
      </c>
      <c r="AH501">
        <v>0</v>
      </c>
      <c r="AI501">
        <v>9.56</v>
      </c>
      <c r="AJ501">
        <v>1</v>
      </c>
      <c r="AK501">
        <v>1</v>
      </c>
      <c r="AL501">
        <v>1</v>
      </c>
      <c r="AM501">
        <v>4</v>
      </c>
      <c r="AN501">
        <v>0</v>
      </c>
      <c r="AO501">
        <v>1</v>
      </c>
      <c r="AP501">
        <v>1</v>
      </c>
      <c r="AQ501">
        <v>0</v>
      </c>
      <c r="AR501">
        <v>0</v>
      </c>
      <c r="AS501" t="s">
        <v>3</v>
      </c>
      <c r="AT501">
        <v>0.59</v>
      </c>
      <c r="AU501" t="s">
        <v>3</v>
      </c>
      <c r="AV501">
        <v>0</v>
      </c>
      <c r="AW501">
        <v>2</v>
      </c>
      <c r="AX501">
        <v>60108532</v>
      </c>
      <c r="AY501">
        <v>1</v>
      </c>
      <c r="AZ501">
        <v>0</v>
      </c>
      <c r="BA501">
        <v>501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X501">
        <f>ROUND(Y501*Source!I121,9)</f>
        <v>5.0858E-2</v>
      </c>
      <c r="CY501">
        <f t="shared" si="346"/>
        <v>42.73</v>
      </c>
      <c r="CZ501">
        <f t="shared" si="347"/>
        <v>4.47</v>
      </c>
      <c r="DA501">
        <f t="shared" si="348"/>
        <v>9.56</v>
      </c>
      <c r="DB501">
        <f t="shared" si="349"/>
        <v>2.64</v>
      </c>
      <c r="DC501">
        <f t="shared" si="350"/>
        <v>0</v>
      </c>
      <c r="DD501" t="s">
        <v>3</v>
      </c>
      <c r="DE501" t="s">
        <v>3</v>
      </c>
      <c r="DF501">
        <f t="shared" si="351"/>
        <v>2.17</v>
      </c>
      <c r="DG501">
        <f t="shared" si="352"/>
        <v>0</v>
      </c>
      <c r="DH501">
        <f t="shared" si="353"/>
        <v>0</v>
      </c>
      <c r="DI501">
        <f t="shared" si="339"/>
        <v>0</v>
      </c>
      <c r="DJ501">
        <f t="shared" si="354"/>
        <v>2.17</v>
      </c>
      <c r="DK501">
        <v>0</v>
      </c>
      <c r="DL501" t="s">
        <v>3</v>
      </c>
      <c r="DM501">
        <v>0</v>
      </c>
      <c r="DN501" t="s">
        <v>3</v>
      </c>
      <c r="DO501">
        <v>0</v>
      </c>
    </row>
    <row r="502" spans="1:119" x14ac:dyDescent="0.2">
      <c r="A502">
        <f>ROW(Source!A121)</f>
        <v>121</v>
      </c>
      <c r="B502">
        <v>60075934</v>
      </c>
      <c r="C502">
        <v>60107309</v>
      </c>
      <c r="D502">
        <v>48171507</v>
      </c>
      <c r="E502">
        <v>1</v>
      </c>
      <c r="F502">
        <v>1</v>
      </c>
      <c r="G502">
        <v>1</v>
      </c>
      <c r="H502">
        <v>3</v>
      </c>
      <c r="I502" t="s">
        <v>807</v>
      </c>
      <c r="J502" t="s">
        <v>808</v>
      </c>
      <c r="K502" t="s">
        <v>809</v>
      </c>
      <c r="L502">
        <v>1348</v>
      </c>
      <c r="N502">
        <v>1009</v>
      </c>
      <c r="O502" t="s">
        <v>15</v>
      </c>
      <c r="P502" t="s">
        <v>15</v>
      </c>
      <c r="Q502">
        <v>1000</v>
      </c>
      <c r="W502">
        <v>0</v>
      </c>
      <c r="X502">
        <v>1344828851</v>
      </c>
      <c r="Y502">
        <f t="shared" si="345"/>
        <v>4.0000000000000002E-4</v>
      </c>
      <c r="AA502">
        <v>101489.92</v>
      </c>
      <c r="AB502">
        <v>0</v>
      </c>
      <c r="AC502">
        <v>0</v>
      </c>
      <c r="AD502">
        <v>0</v>
      </c>
      <c r="AE502">
        <v>10616.1</v>
      </c>
      <c r="AF502">
        <v>0</v>
      </c>
      <c r="AG502">
        <v>0</v>
      </c>
      <c r="AH502">
        <v>0</v>
      </c>
      <c r="AI502">
        <v>9.56</v>
      </c>
      <c r="AJ502">
        <v>1</v>
      </c>
      <c r="AK502">
        <v>1</v>
      </c>
      <c r="AL502">
        <v>1</v>
      </c>
      <c r="AM502">
        <v>4</v>
      </c>
      <c r="AN502">
        <v>0</v>
      </c>
      <c r="AO502">
        <v>1</v>
      </c>
      <c r="AP502">
        <v>1</v>
      </c>
      <c r="AQ502">
        <v>0</v>
      </c>
      <c r="AR502">
        <v>0</v>
      </c>
      <c r="AS502" t="s">
        <v>3</v>
      </c>
      <c r="AT502">
        <v>4.0000000000000002E-4</v>
      </c>
      <c r="AU502" t="s">
        <v>3</v>
      </c>
      <c r="AV502">
        <v>0</v>
      </c>
      <c r="AW502">
        <v>2</v>
      </c>
      <c r="AX502">
        <v>60108533</v>
      </c>
      <c r="AY502">
        <v>1</v>
      </c>
      <c r="AZ502">
        <v>0</v>
      </c>
      <c r="BA502">
        <v>502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X502">
        <f>ROUND(Y502*Source!I121,9)</f>
        <v>3.4480000000000002E-5</v>
      </c>
      <c r="CY502">
        <f t="shared" si="346"/>
        <v>101489.92</v>
      </c>
      <c r="CZ502">
        <f t="shared" si="347"/>
        <v>10616.1</v>
      </c>
      <c r="DA502">
        <f t="shared" si="348"/>
        <v>9.56</v>
      </c>
      <c r="DB502">
        <f t="shared" si="349"/>
        <v>4.25</v>
      </c>
      <c r="DC502">
        <f t="shared" si="350"/>
        <v>0</v>
      </c>
      <c r="DD502" t="s">
        <v>3</v>
      </c>
      <c r="DE502" t="s">
        <v>3</v>
      </c>
      <c r="DF502">
        <f t="shared" si="351"/>
        <v>3.5</v>
      </c>
      <c r="DG502">
        <f t="shared" si="352"/>
        <v>0</v>
      </c>
      <c r="DH502">
        <f t="shared" si="353"/>
        <v>0</v>
      </c>
      <c r="DI502">
        <f t="shared" si="339"/>
        <v>0</v>
      </c>
      <c r="DJ502">
        <f t="shared" si="354"/>
        <v>3.5</v>
      </c>
      <c r="DK502">
        <v>0</v>
      </c>
      <c r="DL502" t="s">
        <v>3</v>
      </c>
      <c r="DM502">
        <v>0</v>
      </c>
      <c r="DN502" t="s">
        <v>3</v>
      </c>
      <c r="DO502">
        <v>0</v>
      </c>
    </row>
    <row r="503" spans="1:119" x14ac:dyDescent="0.2">
      <c r="A503">
        <f>ROW(Source!A121)</f>
        <v>121</v>
      </c>
      <c r="B503">
        <v>60075934</v>
      </c>
      <c r="C503">
        <v>60107309</v>
      </c>
      <c r="D503">
        <v>48172661</v>
      </c>
      <c r="E503">
        <v>1</v>
      </c>
      <c r="F503">
        <v>1</v>
      </c>
      <c r="G503">
        <v>1</v>
      </c>
      <c r="H503">
        <v>3</v>
      </c>
      <c r="I503" t="s">
        <v>766</v>
      </c>
      <c r="J503" t="s">
        <v>767</v>
      </c>
      <c r="K503" t="s">
        <v>768</v>
      </c>
      <c r="L503">
        <v>1348</v>
      </c>
      <c r="N503">
        <v>1009</v>
      </c>
      <c r="O503" t="s">
        <v>15</v>
      </c>
      <c r="P503" t="s">
        <v>15</v>
      </c>
      <c r="Q503">
        <v>1000</v>
      </c>
      <c r="W503">
        <v>0</v>
      </c>
      <c r="X503">
        <v>-1069540660</v>
      </c>
      <c r="Y503">
        <f t="shared" si="345"/>
        <v>4.0000000000000001E-3</v>
      </c>
      <c r="AA503">
        <v>151569.78</v>
      </c>
      <c r="AB503">
        <v>0</v>
      </c>
      <c r="AC503">
        <v>0</v>
      </c>
      <c r="AD503">
        <v>0</v>
      </c>
      <c r="AE503">
        <v>15854.58</v>
      </c>
      <c r="AF503">
        <v>0</v>
      </c>
      <c r="AG503">
        <v>0</v>
      </c>
      <c r="AH503">
        <v>0</v>
      </c>
      <c r="AI503">
        <v>9.56</v>
      </c>
      <c r="AJ503">
        <v>1</v>
      </c>
      <c r="AK503">
        <v>1</v>
      </c>
      <c r="AL503">
        <v>1</v>
      </c>
      <c r="AM503">
        <v>4</v>
      </c>
      <c r="AN503">
        <v>0</v>
      </c>
      <c r="AO503">
        <v>1</v>
      </c>
      <c r="AP503">
        <v>1</v>
      </c>
      <c r="AQ503">
        <v>0</v>
      </c>
      <c r="AR503">
        <v>0</v>
      </c>
      <c r="AS503" t="s">
        <v>3</v>
      </c>
      <c r="AT503">
        <v>4.0000000000000001E-3</v>
      </c>
      <c r="AU503" t="s">
        <v>3</v>
      </c>
      <c r="AV503">
        <v>0</v>
      </c>
      <c r="AW503">
        <v>2</v>
      </c>
      <c r="AX503">
        <v>60108534</v>
      </c>
      <c r="AY503">
        <v>1</v>
      </c>
      <c r="AZ503">
        <v>0</v>
      </c>
      <c r="BA503">
        <v>503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X503">
        <f>ROUND(Y503*Source!I121,9)</f>
        <v>3.4479999999999998E-4</v>
      </c>
      <c r="CY503">
        <f t="shared" si="346"/>
        <v>151569.78</v>
      </c>
      <c r="CZ503">
        <f t="shared" si="347"/>
        <v>15854.58</v>
      </c>
      <c r="DA503">
        <f t="shared" si="348"/>
        <v>9.56</v>
      </c>
      <c r="DB503">
        <f t="shared" si="349"/>
        <v>63.42</v>
      </c>
      <c r="DC503">
        <f t="shared" si="350"/>
        <v>0</v>
      </c>
      <c r="DD503" t="s">
        <v>3</v>
      </c>
      <c r="DE503" t="s">
        <v>3</v>
      </c>
      <c r="DF503">
        <f t="shared" si="351"/>
        <v>52.26</v>
      </c>
      <c r="DG503">
        <f t="shared" si="352"/>
        <v>0</v>
      </c>
      <c r="DH503">
        <f t="shared" si="353"/>
        <v>0</v>
      </c>
      <c r="DI503">
        <f t="shared" si="339"/>
        <v>0</v>
      </c>
      <c r="DJ503">
        <f t="shared" si="354"/>
        <v>52.26</v>
      </c>
      <c r="DK503">
        <v>0</v>
      </c>
      <c r="DL503" t="s">
        <v>3</v>
      </c>
      <c r="DM503">
        <v>0</v>
      </c>
      <c r="DN503" t="s">
        <v>3</v>
      </c>
      <c r="DO503">
        <v>0</v>
      </c>
    </row>
    <row r="504" spans="1:119" x14ac:dyDescent="0.2">
      <c r="A504">
        <f>ROW(Source!A121)</f>
        <v>121</v>
      </c>
      <c r="B504">
        <v>60075934</v>
      </c>
      <c r="C504">
        <v>60107309</v>
      </c>
      <c r="D504">
        <v>48172758</v>
      </c>
      <c r="E504">
        <v>1</v>
      </c>
      <c r="F504">
        <v>1</v>
      </c>
      <c r="G504">
        <v>1</v>
      </c>
      <c r="H504">
        <v>3</v>
      </c>
      <c r="I504" t="s">
        <v>769</v>
      </c>
      <c r="J504" t="s">
        <v>770</v>
      </c>
      <c r="K504" t="s">
        <v>771</v>
      </c>
      <c r="L504">
        <v>1348</v>
      </c>
      <c r="N504">
        <v>1009</v>
      </c>
      <c r="O504" t="s">
        <v>15</v>
      </c>
      <c r="P504" t="s">
        <v>15</v>
      </c>
      <c r="Q504">
        <v>1000</v>
      </c>
      <c r="W504">
        <v>0</v>
      </c>
      <c r="X504">
        <v>628974256</v>
      </c>
      <c r="Y504">
        <f t="shared" si="345"/>
        <v>1.0000000000000001E-5</v>
      </c>
      <c r="AA504">
        <v>73338.78</v>
      </c>
      <c r="AB504">
        <v>0</v>
      </c>
      <c r="AC504">
        <v>0</v>
      </c>
      <c r="AD504">
        <v>0</v>
      </c>
      <c r="AE504">
        <v>7671.42</v>
      </c>
      <c r="AF504">
        <v>0</v>
      </c>
      <c r="AG504">
        <v>0</v>
      </c>
      <c r="AH504">
        <v>0</v>
      </c>
      <c r="AI504">
        <v>9.56</v>
      </c>
      <c r="AJ504">
        <v>1</v>
      </c>
      <c r="AK504">
        <v>1</v>
      </c>
      <c r="AL504">
        <v>1</v>
      </c>
      <c r="AM504">
        <v>4</v>
      </c>
      <c r="AN504">
        <v>0</v>
      </c>
      <c r="AO504">
        <v>1</v>
      </c>
      <c r="AP504">
        <v>1</v>
      </c>
      <c r="AQ504">
        <v>0</v>
      </c>
      <c r="AR504">
        <v>0</v>
      </c>
      <c r="AS504" t="s">
        <v>3</v>
      </c>
      <c r="AT504">
        <v>1.0000000000000001E-5</v>
      </c>
      <c r="AU504" t="s">
        <v>3</v>
      </c>
      <c r="AV504">
        <v>0</v>
      </c>
      <c r="AW504">
        <v>2</v>
      </c>
      <c r="AX504">
        <v>60108535</v>
      </c>
      <c r="AY504">
        <v>1</v>
      </c>
      <c r="AZ504">
        <v>0</v>
      </c>
      <c r="BA504">
        <v>504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X504">
        <f>ROUND(Y504*Source!I121,9)</f>
        <v>8.6199999999999996E-7</v>
      </c>
      <c r="CY504">
        <f t="shared" si="346"/>
        <v>73338.78</v>
      </c>
      <c r="CZ504">
        <f t="shared" si="347"/>
        <v>7671.42</v>
      </c>
      <c r="DA504">
        <f t="shared" si="348"/>
        <v>9.56</v>
      </c>
      <c r="DB504">
        <f t="shared" si="349"/>
        <v>0.08</v>
      </c>
      <c r="DC504">
        <f t="shared" si="350"/>
        <v>0</v>
      </c>
      <c r="DD504" t="s">
        <v>3</v>
      </c>
      <c r="DE504" t="s">
        <v>3</v>
      </c>
      <c r="DF504">
        <f t="shared" si="351"/>
        <v>0.06</v>
      </c>
      <c r="DG504">
        <f t="shared" si="352"/>
        <v>0</v>
      </c>
      <c r="DH504">
        <f t="shared" si="353"/>
        <v>0</v>
      </c>
      <c r="DI504">
        <f t="shared" si="339"/>
        <v>0</v>
      </c>
      <c r="DJ504">
        <f t="shared" si="354"/>
        <v>0.06</v>
      </c>
      <c r="DK504">
        <v>0</v>
      </c>
      <c r="DL504" t="s">
        <v>3</v>
      </c>
      <c r="DM504">
        <v>0</v>
      </c>
      <c r="DN504" t="s">
        <v>3</v>
      </c>
      <c r="DO504">
        <v>0</v>
      </c>
    </row>
    <row r="505" spans="1:119" x14ac:dyDescent="0.2">
      <c r="A505">
        <f>ROW(Source!A121)</f>
        <v>121</v>
      </c>
      <c r="B505">
        <v>60075934</v>
      </c>
      <c r="C505">
        <v>60107309</v>
      </c>
      <c r="D505">
        <v>48173726</v>
      </c>
      <c r="E505">
        <v>1</v>
      </c>
      <c r="F505">
        <v>1</v>
      </c>
      <c r="G505">
        <v>1</v>
      </c>
      <c r="H505">
        <v>3</v>
      </c>
      <c r="I505" t="s">
        <v>772</v>
      </c>
      <c r="J505" t="s">
        <v>773</v>
      </c>
      <c r="K505" t="s">
        <v>774</v>
      </c>
      <c r="L505">
        <v>1348</v>
      </c>
      <c r="N505">
        <v>1009</v>
      </c>
      <c r="O505" t="s">
        <v>15</v>
      </c>
      <c r="P505" t="s">
        <v>15</v>
      </c>
      <c r="Q505">
        <v>1000</v>
      </c>
      <c r="W505">
        <v>0</v>
      </c>
      <c r="X505">
        <v>-1850711024</v>
      </c>
      <c r="Y505">
        <f t="shared" si="345"/>
        <v>1E-4</v>
      </c>
      <c r="AA505">
        <v>293766.28000000003</v>
      </c>
      <c r="AB505">
        <v>0</v>
      </c>
      <c r="AC505">
        <v>0</v>
      </c>
      <c r="AD505">
        <v>0</v>
      </c>
      <c r="AE505">
        <v>30728.69</v>
      </c>
      <c r="AF505">
        <v>0</v>
      </c>
      <c r="AG505">
        <v>0</v>
      </c>
      <c r="AH505">
        <v>0</v>
      </c>
      <c r="AI505">
        <v>9.56</v>
      </c>
      <c r="AJ505">
        <v>1</v>
      </c>
      <c r="AK505">
        <v>1</v>
      </c>
      <c r="AL505">
        <v>1</v>
      </c>
      <c r="AM505">
        <v>4</v>
      </c>
      <c r="AN505">
        <v>0</v>
      </c>
      <c r="AO505">
        <v>1</v>
      </c>
      <c r="AP505">
        <v>1</v>
      </c>
      <c r="AQ505">
        <v>0</v>
      </c>
      <c r="AR505">
        <v>0</v>
      </c>
      <c r="AS505" t="s">
        <v>3</v>
      </c>
      <c r="AT505">
        <v>1E-4</v>
      </c>
      <c r="AU505" t="s">
        <v>3</v>
      </c>
      <c r="AV505">
        <v>0</v>
      </c>
      <c r="AW505">
        <v>2</v>
      </c>
      <c r="AX505">
        <v>60108536</v>
      </c>
      <c r="AY505">
        <v>1</v>
      </c>
      <c r="AZ505">
        <v>0</v>
      </c>
      <c r="BA505">
        <v>505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X505">
        <f>ROUND(Y505*Source!I121,9)</f>
        <v>8.6200000000000005E-6</v>
      </c>
      <c r="CY505">
        <f t="shared" si="346"/>
        <v>293766.28000000003</v>
      </c>
      <c r="CZ505">
        <f t="shared" si="347"/>
        <v>30728.69</v>
      </c>
      <c r="DA505">
        <f t="shared" si="348"/>
        <v>9.56</v>
      </c>
      <c r="DB505">
        <f t="shared" si="349"/>
        <v>3.07</v>
      </c>
      <c r="DC505">
        <f t="shared" si="350"/>
        <v>0</v>
      </c>
      <c r="DD505" t="s">
        <v>3</v>
      </c>
      <c r="DE505" t="s">
        <v>3</v>
      </c>
      <c r="DF505">
        <f t="shared" si="351"/>
        <v>2.5299999999999998</v>
      </c>
      <c r="DG505">
        <f t="shared" si="352"/>
        <v>0</v>
      </c>
      <c r="DH505">
        <f t="shared" si="353"/>
        <v>0</v>
      </c>
      <c r="DI505">
        <f t="shared" si="339"/>
        <v>0</v>
      </c>
      <c r="DJ505">
        <f t="shared" si="354"/>
        <v>2.5299999999999998</v>
      </c>
      <c r="DK505">
        <v>0</v>
      </c>
      <c r="DL505" t="s">
        <v>3</v>
      </c>
      <c r="DM505">
        <v>0</v>
      </c>
      <c r="DN505" t="s">
        <v>3</v>
      </c>
      <c r="DO505">
        <v>0</v>
      </c>
    </row>
    <row r="506" spans="1:119" x14ac:dyDescent="0.2">
      <c r="A506">
        <f>ROW(Source!A121)</f>
        <v>121</v>
      </c>
      <c r="B506">
        <v>60075934</v>
      </c>
      <c r="C506">
        <v>60107309</v>
      </c>
      <c r="D506">
        <v>48187448</v>
      </c>
      <c r="E506">
        <v>1</v>
      </c>
      <c r="F506">
        <v>1</v>
      </c>
      <c r="G506">
        <v>1</v>
      </c>
      <c r="H506">
        <v>3</v>
      </c>
      <c r="I506" t="s">
        <v>775</v>
      </c>
      <c r="J506" t="s">
        <v>776</v>
      </c>
      <c r="K506" t="s">
        <v>777</v>
      </c>
      <c r="L506">
        <v>1348</v>
      </c>
      <c r="N506">
        <v>1009</v>
      </c>
      <c r="O506" t="s">
        <v>15</v>
      </c>
      <c r="P506" t="s">
        <v>15</v>
      </c>
      <c r="Q506">
        <v>1000</v>
      </c>
      <c r="W506">
        <v>0</v>
      </c>
      <c r="X506">
        <v>192534767</v>
      </c>
      <c r="Y506">
        <f t="shared" si="345"/>
        <v>5.0000000000000001E-3</v>
      </c>
      <c r="AA506">
        <v>76878.17</v>
      </c>
      <c r="AB506">
        <v>0</v>
      </c>
      <c r="AC506">
        <v>0</v>
      </c>
      <c r="AD506">
        <v>0</v>
      </c>
      <c r="AE506">
        <v>8041.65</v>
      </c>
      <c r="AF506">
        <v>0</v>
      </c>
      <c r="AG506">
        <v>0</v>
      </c>
      <c r="AH506">
        <v>0</v>
      </c>
      <c r="AI506">
        <v>9.56</v>
      </c>
      <c r="AJ506">
        <v>1</v>
      </c>
      <c r="AK506">
        <v>1</v>
      </c>
      <c r="AL506">
        <v>1</v>
      </c>
      <c r="AM506">
        <v>4</v>
      </c>
      <c r="AN506">
        <v>0</v>
      </c>
      <c r="AO506">
        <v>1</v>
      </c>
      <c r="AP506">
        <v>1</v>
      </c>
      <c r="AQ506">
        <v>0</v>
      </c>
      <c r="AR506">
        <v>0</v>
      </c>
      <c r="AS506" t="s">
        <v>3</v>
      </c>
      <c r="AT506">
        <v>5.0000000000000001E-3</v>
      </c>
      <c r="AU506" t="s">
        <v>3</v>
      </c>
      <c r="AV506">
        <v>0</v>
      </c>
      <c r="AW506">
        <v>2</v>
      </c>
      <c r="AX506">
        <v>60108537</v>
      </c>
      <c r="AY506">
        <v>1</v>
      </c>
      <c r="AZ506">
        <v>0</v>
      </c>
      <c r="BA506">
        <v>506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X506">
        <f>ROUND(Y506*Source!I121,9)</f>
        <v>4.3100000000000001E-4</v>
      </c>
      <c r="CY506">
        <f t="shared" si="346"/>
        <v>76878.17</v>
      </c>
      <c r="CZ506">
        <f t="shared" si="347"/>
        <v>8041.65</v>
      </c>
      <c r="DA506">
        <f t="shared" si="348"/>
        <v>9.56</v>
      </c>
      <c r="DB506">
        <f t="shared" si="349"/>
        <v>40.21</v>
      </c>
      <c r="DC506">
        <f t="shared" si="350"/>
        <v>0</v>
      </c>
      <c r="DD506" t="s">
        <v>3</v>
      </c>
      <c r="DE506" t="s">
        <v>3</v>
      </c>
      <c r="DF506">
        <f t="shared" si="351"/>
        <v>33.130000000000003</v>
      </c>
      <c r="DG506">
        <f t="shared" si="352"/>
        <v>0</v>
      </c>
      <c r="DH506">
        <f t="shared" si="353"/>
        <v>0</v>
      </c>
      <c r="DI506">
        <f t="shared" si="339"/>
        <v>0</v>
      </c>
      <c r="DJ506">
        <f t="shared" si="354"/>
        <v>33.130000000000003</v>
      </c>
      <c r="DK506">
        <v>0</v>
      </c>
      <c r="DL506" t="s">
        <v>3</v>
      </c>
      <c r="DM506">
        <v>0</v>
      </c>
      <c r="DN506" t="s">
        <v>3</v>
      </c>
      <c r="DO506">
        <v>0</v>
      </c>
    </row>
    <row r="507" spans="1:119" x14ac:dyDescent="0.2">
      <c r="A507">
        <f>ROW(Source!A121)</f>
        <v>121</v>
      </c>
      <c r="B507">
        <v>60075934</v>
      </c>
      <c r="C507">
        <v>60107309</v>
      </c>
      <c r="D507">
        <v>48165719</v>
      </c>
      <c r="E507">
        <v>21</v>
      </c>
      <c r="F507">
        <v>1</v>
      </c>
      <c r="G507">
        <v>1</v>
      </c>
      <c r="H507">
        <v>3</v>
      </c>
      <c r="I507" t="s">
        <v>778</v>
      </c>
      <c r="J507" t="s">
        <v>3</v>
      </c>
      <c r="K507" t="s">
        <v>779</v>
      </c>
      <c r="L507">
        <v>1348</v>
      </c>
      <c r="N507">
        <v>1009</v>
      </c>
      <c r="O507" t="s">
        <v>15</v>
      </c>
      <c r="P507" t="s">
        <v>15</v>
      </c>
      <c r="Q507">
        <v>1000</v>
      </c>
      <c r="W507">
        <v>0</v>
      </c>
      <c r="X507">
        <v>748648226</v>
      </c>
      <c r="Y507">
        <f t="shared" si="345"/>
        <v>1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9.56</v>
      </c>
      <c r="AJ507">
        <v>1</v>
      </c>
      <c r="AK507">
        <v>1</v>
      </c>
      <c r="AL507">
        <v>1</v>
      </c>
      <c r="AM507">
        <v>4</v>
      </c>
      <c r="AN507">
        <v>0</v>
      </c>
      <c r="AO507">
        <v>0</v>
      </c>
      <c r="AP507">
        <v>1</v>
      </c>
      <c r="AQ507">
        <v>0</v>
      </c>
      <c r="AR507">
        <v>0</v>
      </c>
      <c r="AS507" t="s">
        <v>3</v>
      </c>
      <c r="AT507">
        <v>1</v>
      </c>
      <c r="AU507" t="s">
        <v>3</v>
      </c>
      <c r="AV507">
        <v>0</v>
      </c>
      <c r="AW507">
        <v>2</v>
      </c>
      <c r="AX507">
        <v>60108538</v>
      </c>
      <c r="AY507">
        <v>1</v>
      </c>
      <c r="AZ507">
        <v>0</v>
      </c>
      <c r="BA507">
        <v>507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X507">
        <f>ROUND(Y507*Source!I121,9)</f>
        <v>8.6199999999999999E-2</v>
      </c>
      <c r="CY507">
        <f t="shared" si="346"/>
        <v>0</v>
      </c>
      <c r="CZ507">
        <f t="shared" si="347"/>
        <v>0</v>
      </c>
      <c r="DA507">
        <f t="shared" si="348"/>
        <v>9.56</v>
      </c>
      <c r="DB507">
        <f t="shared" si="349"/>
        <v>0</v>
      </c>
      <c r="DC507">
        <f t="shared" si="350"/>
        <v>0</v>
      </c>
      <c r="DD507" t="s">
        <v>3</v>
      </c>
      <c r="DE507" t="s">
        <v>3</v>
      </c>
      <c r="DF507">
        <f t="shared" si="351"/>
        <v>0</v>
      </c>
      <c r="DG507">
        <f t="shared" si="352"/>
        <v>0</v>
      </c>
      <c r="DH507">
        <f t="shared" si="353"/>
        <v>0</v>
      </c>
      <c r="DI507">
        <f t="shared" si="339"/>
        <v>0</v>
      </c>
      <c r="DJ507">
        <f t="shared" si="354"/>
        <v>0</v>
      </c>
      <c r="DK507">
        <v>0</v>
      </c>
      <c r="DL507" t="s">
        <v>3</v>
      </c>
      <c r="DM507">
        <v>0</v>
      </c>
      <c r="DN507" t="s">
        <v>3</v>
      </c>
      <c r="DO507">
        <v>0</v>
      </c>
    </row>
    <row r="508" spans="1:119" x14ac:dyDescent="0.2">
      <c r="A508">
        <f>ROW(Source!A121)</f>
        <v>121</v>
      </c>
      <c r="B508">
        <v>60075934</v>
      </c>
      <c r="C508">
        <v>60107309</v>
      </c>
      <c r="D508">
        <v>48189470</v>
      </c>
      <c r="E508">
        <v>1</v>
      </c>
      <c r="F508">
        <v>1</v>
      </c>
      <c r="G508">
        <v>1</v>
      </c>
      <c r="H508">
        <v>3</v>
      </c>
      <c r="I508" t="s">
        <v>780</v>
      </c>
      <c r="J508" t="s">
        <v>781</v>
      </c>
      <c r="K508" t="s">
        <v>782</v>
      </c>
      <c r="L508">
        <v>1302</v>
      </c>
      <c r="N508">
        <v>1003</v>
      </c>
      <c r="O508" t="s">
        <v>783</v>
      </c>
      <c r="P508" t="s">
        <v>783</v>
      </c>
      <c r="Q508">
        <v>10</v>
      </c>
      <c r="W508">
        <v>0</v>
      </c>
      <c r="X508">
        <v>4483628</v>
      </c>
      <c r="Y508">
        <f t="shared" si="345"/>
        <v>1.8700000000000001E-2</v>
      </c>
      <c r="AA508">
        <v>616.33000000000004</v>
      </c>
      <c r="AB508">
        <v>0</v>
      </c>
      <c r="AC508">
        <v>0</v>
      </c>
      <c r="AD508">
        <v>0</v>
      </c>
      <c r="AE508">
        <v>64.47</v>
      </c>
      <c r="AF508">
        <v>0</v>
      </c>
      <c r="AG508">
        <v>0</v>
      </c>
      <c r="AH508">
        <v>0</v>
      </c>
      <c r="AI508">
        <v>9.56</v>
      </c>
      <c r="AJ508">
        <v>1</v>
      </c>
      <c r="AK508">
        <v>1</v>
      </c>
      <c r="AL508">
        <v>1</v>
      </c>
      <c r="AM508">
        <v>4</v>
      </c>
      <c r="AN508">
        <v>0</v>
      </c>
      <c r="AO508">
        <v>1</v>
      </c>
      <c r="AP508">
        <v>1</v>
      </c>
      <c r="AQ508">
        <v>0</v>
      </c>
      <c r="AR508">
        <v>0</v>
      </c>
      <c r="AS508" t="s">
        <v>3</v>
      </c>
      <c r="AT508">
        <v>1.8700000000000001E-2</v>
      </c>
      <c r="AU508" t="s">
        <v>3</v>
      </c>
      <c r="AV508">
        <v>0</v>
      </c>
      <c r="AW508">
        <v>2</v>
      </c>
      <c r="AX508">
        <v>60108539</v>
      </c>
      <c r="AY508">
        <v>1</v>
      </c>
      <c r="AZ508">
        <v>0</v>
      </c>
      <c r="BA508">
        <v>508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X508">
        <f>ROUND(Y508*Source!I121,9)</f>
        <v>1.6119400000000001E-3</v>
      </c>
      <c r="CY508">
        <f t="shared" si="346"/>
        <v>616.33000000000004</v>
      </c>
      <c r="CZ508">
        <f t="shared" si="347"/>
        <v>64.47</v>
      </c>
      <c r="DA508">
        <f t="shared" si="348"/>
        <v>9.56</v>
      </c>
      <c r="DB508">
        <f t="shared" si="349"/>
        <v>1.21</v>
      </c>
      <c r="DC508">
        <f t="shared" si="350"/>
        <v>0</v>
      </c>
      <c r="DD508" t="s">
        <v>3</v>
      </c>
      <c r="DE508" t="s">
        <v>3</v>
      </c>
      <c r="DF508">
        <f t="shared" si="351"/>
        <v>0.99</v>
      </c>
      <c r="DG508">
        <f t="shared" si="352"/>
        <v>0</v>
      </c>
      <c r="DH508">
        <f t="shared" si="353"/>
        <v>0</v>
      </c>
      <c r="DI508">
        <f t="shared" si="339"/>
        <v>0</v>
      </c>
      <c r="DJ508">
        <f t="shared" si="354"/>
        <v>0.99</v>
      </c>
      <c r="DK508">
        <v>0</v>
      </c>
      <c r="DL508" t="s">
        <v>3</v>
      </c>
      <c r="DM508">
        <v>0</v>
      </c>
      <c r="DN508" t="s">
        <v>3</v>
      </c>
      <c r="DO508">
        <v>0</v>
      </c>
    </row>
    <row r="509" spans="1:119" x14ac:dyDescent="0.2">
      <c r="A509">
        <f>ROW(Source!A121)</f>
        <v>121</v>
      </c>
      <c r="B509">
        <v>60075934</v>
      </c>
      <c r="C509">
        <v>60107309</v>
      </c>
      <c r="D509">
        <v>48189825</v>
      </c>
      <c r="E509">
        <v>1</v>
      </c>
      <c r="F509">
        <v>1</v>
      </c>
      <c r="G509">
        <v>1</v>
      </c>
      <c r="H509">
        <v>3</v>
      </c>
      <c r="I509" t="s">
        <v>784</v>
      </c>
      <c r="J509" t="s">
        <v>785</v>
      </c>
      <c r="K509" t="s">
        <v>786</v>
      </c>
      <c r="L509">
        <v>1348</v>
      </c>
      <c r="N509">
        <v>1009</v>
      </c>
      <c r="O509" t="s">
        <v>15</v>
      </c>
      <c r="P509" t="s">
        <v>15</v>
      </c>
      <c r="Q509">
        <v>1000</v>
      </c>
      <c r="W509">
        <v>0</v>
      </c>
      <c r="X509">
        <v>-936363311</v>
      </c>
      <c r="Y509">
        <f t="shared" si="345"/>
        <v>3.0000000000000001E-5</v>
      </c>
      <c r="AA509">
        <v>45420.71</v>
      </c>
      <c r="AB509">
        <v>0</v>
      </c>
      <c r="AC509">
        <v>0</v>
      </c>
      <c r="AD509">
        <v>0</v>
      </c>
      <c r="AE509">
        <v>4751.12</v>
      </c>
      <c r="AF509">
        <v>0</v>
      </c>
      <c r="AG509">
        <v>0</v>
      </c>
      <c r="AH509">
        <v>0</v>
      </c>
      <c r="AI509">
        <v>9.56</v>
      </c>
      <c r="AJ509">
        <v>1</v>
      </c>
      <c r="AK509">
        <v>1</v>
      </c>
      <c r="AL509">
        <v>1</v>
      </c>
      <c r="AM509">
        <v>4</v>
      </c>
      <c r="AN509">
        <v>0</v>
      </c>
      <c r="AO509">
        <v>1</v>
      </c>
      <c r="AP509">
        <v>1</v>
      </c>
      <c r="AQ509">
        <v>0</v>
      </c>
      <c r="AR509">
        <v>0</v>
      </c>
      <c r="AS509" t="s">
        <v>3</v>
      </c>
      <c r="AT509">
        <v>3.0000000000000001E-5</v>
      </c>
      <c r="AU509" t="s">
        <v>3</v>
      </c>
      <c r="AV509">
        <v>0</v>
      </c>
      <c r="AW509">
        <v>2</v>
      </c>
      <c r="AX509">
        <v>60108540</v>
      </c>
      <c r="AY509">
        <v>1</v>
      </c>
      <c r="AZ509">
        <v>0</v>
      </c>
      <c r="BA509">
        <v>509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X509">
        <f>ROUND(Y509*Source!I121,9)</f>
        <v>2.5859999999999999E-6</v>
      </c>
      <c r="CY509">
        <f t="shared" si="346"/>
        <v>45420.71</v>
      </c>
      <c r="CZ509">
        <f t="shared" si="347"/>
        <v>4751.12</v>
      </c>
      <c r="DA509">
        <f t="shared" si="348"/>
        <v>9.56</v>
      </c>
      <c r="DB509">
        <f t="shared" si="349"/>
        <v>0.14000000000000001</v>
      </c>
      <c r="DC509">
        <f t="shared" si="350"/>
        <v>0</v>
      </c>
      <c r="DD509" t="s">
        <v>3</v>
      </c>
      <c r="DE509" t="s">
        <v>3</v>
      </c>
      <c r="DF509">
        <f t="shared" si="351"/>
        <v>0.12</v>
      </c>
      <c r="DG509">
        <f t="shared" si="352"/>
        <v>0</v>
      </c>
      <c r="DH509">
        <f t="shared" si="353"/>
        <v>0</v>
      </c>
      <c r="DI509">
        <f t="shared" si="339"/>
        <v>0</v>
      </c>
      <c r="DJ509">
        <f t="shared" si="354"/>
        <v>0.12</v>
      </c>
      <c r="DK509">
        <v>0</v>
      </c>
      <c r="DL509" t="s">
        <v>3</v>
      </c>
      <c r="DM509">
        <v>0</v>
      </c>
      <c r="DN509" t="s">
        <v>3</v>
      </c>
      <c r="DO509">
        <v>0</v>
      </c>
    </row>
    <row r="510" spans="1:119" x14ac:dyDescent="0.2">
      <c r="A510">
        <f>ROW(Source!A121)</f>
        <v>121</v>
      </c>
      <c r="B510">
        <v>60075934</v>
      </c>
      <c r="C510">
        <v>60107309</v>
      </c>
      <c r="D510">
        <v>48190549</v>
      </c>
      <c r="E510">
        <v>1</v>
      </c>
      <c r="F510">
        <v>1</v>
      </c>
      <c r="G510">
        <v>1</v>
      </c>
      <c r="H510">
        <v>3</v>
      </c>
      <c r="I510" t="s">
        <v>787</v>
      </c>
      <c r="J510" t="s">
        <v>788</v>
      </c>
      <c r="K510" t="s">
        <v>789</v>
      </c>
      <c r="L510">
        <v>1348</v>
      </c>
      <c r="N510">
        <v>1009</v>
      </c>
      <c r="O510" t="s">
        <v>15</v>
      </c>
      <c r="P510" t="s">
        <v>15</v>
      </c>
      <c r="Q510">
        <v>1000</v>
      </c>
      <c r="W510">
        <v>0</v>
      </c>
      <c r="X510">
        <v>1261042718</v>
      </c>
      <c r="Y510">
        <f t="shared" si="345"/>
        <v>1.9400000000000001E-3</v>
      </c>
      <c r="AA510">
        <v>59717.11</v>
      </c>
      <c r="AB510">
        <v>0</v>
      </c>
      <c r="AC510">
        <v>0</v>
      </c>
      <c r="AD510">
        <v>0</v>
      </c>
      <c r="AE510">
        <v>6246.56</v>
      </c>
      <c r="AF510">
        <v>0</v>
      </c>
      <c r="AG510">
        <v>0</v>
      </c>
      <c r="AH510">
        <v>0</v>
      </c>
      <c r="AI510">
        <v>9.56</v>
      </c>
      <c r="AJ510">
        <v>1</v>
      </c>
      <c r="AK510">
        <v>1</v>
      </c>
      <c r="AL510">
        <v>1</v>
      </c>
      <c r="AM510">
        <v>4</v>
      </c>
      <c r="AN510">
        <v>0</v>
      </c>
      <c r="AO510">
        <v>1</v>
      </c>
      <c r="AP510">
        <v>1</v>
      </c>
      <c r="AQ510">
        <v>0</v>
      </c>
      <c r="AR510">
        <v>0</v>
      </c>
      <c r="AS510" t="s">
        <v>3</v>
      </c>
      <c r="AT510">
        <v>1.9400000000000001E-3</v>
      </c>
      <c r="AU510" t="s">
        <v>3</v>
      </c>
      <c r="AV510">
        <v>0</v>
      </c>
      <c r="AW510">
        <v>2</v>
      </c>
      <c r="AX510">
        <v>60108541</v>
      </c>
      <c r="AY510">
        <v>1</v>
      </c>
      <c r="AZ510">
        <v>0</v>
      </c>
      <c r="BA510">
        <v>510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X510">
        <f>ROUND(Y510*Source!I121,9)</f>
        <v>1.6722800000000001E-4</v>
      </c>
      <c r="CY510">
        <f t="shared" si="346"/>
        <v>59717.11</v>
      </c>
      <c r="CZ510">
        <f t="shared" si="347"/>
        <v>6246.56</v>
      </c>
      <c r="DA510">
        <f t="shared" si="348"/>
        <v>9.56</v>
      </c>
      <c r="DB510">
        <f t="shared" si="349"/>
        <v>12.12</v>
      </c>
      <c r="DC510">
        <f t="shared" si="350"/>
        <v>0</v>
      </c>
      <c r="DD510" t="s">
        <v>3</v>
      </c>
      <c r="DE510" t="s">
        <v>3</v>
      </c>
      <c r="DF510">
        <f t="shared" si="351"/>
        <v>9.99</v>
      </c>
      <c r="DG510">
        <f t="shared" si="352"/>
        <v>0</v>
      </c>
      <c r="DH510">
        <f t="shared" si="353"/>
        <v>0</v>
      </c>
      <c r="DI510">
        <f t="shared" si="339"/>
        <v>0</v>
      </c>
      <c r="DJ510">
        <f t="shared" si="354"/>
        <v>9.99</v>
      </c>
      <c r="DK510">
        <v>0</v>
      </c>
      <c r="DL510" t="s">
        <v>3</v>
      </c>
      <c r="DM510">
        <v>0</v>
      </c>
      <c r="DN510" t="s">
        <v>3</v>
      </c>
      <c r="DO510">
        <v>0</v>
      </c>
    </row>
    <row r="511" spans="1:119" x14ac:dyDescent="0.2">
      <c r="A511">
        <f>ROW(Source!A121)</f>
        <v>121</v>
      </c>
      <c r="B511">
        <v>60075934</v>
      </c>
      <c r="C511">
        <v>60107309</v>
      </c>
      <c r="D511">
        <v>48194381</v>
      </c>
      <c r="E511">
        <v>1</v>
      </c>
      <c r="F511">
        <v>1</v>
      </c>
      <c r="G511">
        <v>1</v>
      </c>
      <c r="H511">
        <v>3</v>
      </c>
      <c r="I511" t="s">
        <v>790</v>
      </c>
      <c r="J511" t="s">
        <v>791</v>
      </c>
      <c r="K511" t="s">
        <v>792</v>
      </c>
      <c r="L511">
        <v>1339</v>
      </c>
      <c r="N511">
        <v>1007</v>
      </c>
      <c r="O511" t="s">
        <v>91</v>
      </c>
      <c r="P511" t="s">
        <v>91</v>
      </c>
      <c r="Q511">
        <v>1</v>
      </c>
      <c r="W511">
        <v>0</v>
      </c>
      <c r="X511">
        <v>-128313133</v>
      </c>
      <c r="Y511">
        <f t="shared" si="345"/>
        <v>1.0300000000000001E-3</v>
      </c>
      <c r="AA511">
        <v>17141.560000000001</v>
      </c>
      <c r="AB511">
        <v>0</v>
      </c>
      <c r="AC511">
        <v>0</v>
      </c>
      <c r="AD511">
        <v>0</v>
      </c>
      <c r="AE511">
        <v>1793.05</v>
      </c>
      <c r="AF511">
        <v>0</v>
      </c>
      <c r="AG511">
        <v>0</v>
      </c>
      <c r="AH511">
        <v>0</v>
      </c>
      <c r="AI511">
        <v>9.56</v>
      </c>
      <c r="AJ511">
        <v>1</v>
      </c>
      <c r="AK511">
        <v>1</v>
      </c>
      <c r="AL511">
        <v>1</v>
      </c>
      <c r="AM511">
        <v>4</v>
      </c>
      <c r="AN511">
        <v>0</v>
      </c>
      <c r="AO511">
        <v>1</v>
      </c>
      <c r="AP511">
        <v>1</v>
      </c>
      <c r="AQ511">
        <v>0</v>
      </c>
      <c r="AR511">
        <v>0</v>
      </c>
      <c r="AS511" t="s">
        <v>3</v>
      </c>
      <c r="AT511">
        <v>1.0300000000000001E-3</v>
      </c>
      <c r="AU511" t="s">
        <v>3</v>
      </c>
      <c r="AV511">
        <v>0</v>
      </c>
      <c r="AW511">
        <v>2</v>
      </c>
      <c r="AX511">
        <v>60108542</v>
      </c>
      <c r="AY511">
        <v>1</v>
      </c>
      <c r="AZ511">
        <v>0</v>
      </c>
      <c r="BA511">
        <v>511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X511">
        <f>ROUND(Y511*Source!I121,9)</f>
        <v>8.8786E-5</v>
      </c>
      <c r="CY511">
        <f t="shared" si="346"/>
        <v>17141.560000000001</v>
      </c>
      <c r="CZ511">
        <f t="shared" si="347"/>
        <v>1793.05</v>
      </c>
      <c r="DA511">
        <f t="shared" si="348"/>
        <v>9.56</v>
      </c>
      <c r="DB511">
        <f t="shared" si="349"/>
        <v>1.85</v>
      </c>
      <c r="DC511">
        <f t="shared" si="350"/>
        <v>0</v>
      </c>
      <c r="DD511" t="s">
        <v>3</v>
      </c>
      <c r="DE511" t="s">
        <v>3</v>
      </c>
      <c r="DF511">
        <f t="shared" si="351"/>
        <v>1.52</v>
      </c>
      <c r="DG511">
        <f t="shared" si="352"/>
        <v>0</v>
      </c>
      <c r="DH511">
        <f t="shared" si="353"/>
        <v>0</v>
      </c>
      <c r="DI511">
        <f t="shared" si="339"/>
        <v>0</v>
      </c>
      <c r="DJ511">
        <f t="shared" si="354"/>
        <v>1.52</v>
      </c>
      <c r="DK511">
        <v>0</v>
      </c>
      <c r="DL511" t="s">
        <v>3</v>
      </c>
      <c r="DM511">
        <v>0</v>
      </c>
      <c r="DN511" t="s">
        <v>3</v>
      </c>
      <c r="DO511">
        <v>0</v>
      </c>
    </row>
    <row r="512" spans="1:119" x14ac:dyDescent="0.2">
      <c r="A512">
        <f>ROW(Source!A121)</f>
        <v>121</v>
      </c>
      <c r="B512">
        <v>60075934</v>
      </c>
      <c r="C512">
        <v>60107309</v>
      </c>
      <c r="D512">
        <v>48201639</v>
      </c>
      <c r="E512">
        <v>1</v>
      </c>
      <c r="F512">
        <v>1</v>
      </c>
      <c r="G512">
        <v>1</v>
      </c>
      <c r="H512">
        <v>3</v>
      </c>
      <c r="I512" t="s">
        <v>793</v>
      </c>
      <c r="J512" t="s">
        <v>794</v>
      </c>
      <c r="K512" t="s">
        <v>795</v>
      </c>
      <c r="L512">
        <v>1348</v>
      </c>
      <c r="N512">
        <v>1009</v>
      </c>
      <c r="O512" t="s">
        <v>15</v>
      </c>
      <c r="P512" t="s">
        <v>15</v>
      </c>
      <c r="Q512">
        <v>1000</v>
      </c>
      <c r="W512">
        <v>0</v>
      </c>
      <c r="X512">
        <v>1741082987</v>
      </c>
      <c r="Y512">
        <f t="shared" si="345"/>
        <v>3.1E-4</v>
      </c>
      <c r="AA512">
        <v>120081.73</v>
      </c>
      <c r="AB512">
        <v>0</v>
      </c>
      <c r="AC512">
        <v>0</v>
      </c>
      <c r="AD512">
        <v>0</v>
      </c>
      <c r="AE512">
        <v>12560.85</v>
      </c>
      <c r="AF512">
        <v>0</v>
      </c>
      <c r="AG512">
        <v>0</v>
      </c>
      <c r="AH512">
        <v>0</v>
      </c>
      <c r="AI512">
        <v>9.56</v>
      </c>
      <c r="AJ512">
        <v>1</v>
      </c>
      <c r="AK512">
        <v>1</v>
      </c>
      <c r="AL512">
        <v>1</v>
      </c>
      <c r="AM512">
        <v>4</v>
      </c>
      <c r="AN512">
        <v>0</v>
      </c>
      <c r="AO512">
        <v>1</v>
      </c>
      <c r="AP512">
        <v>1</v>
      </c>
      <c r="AQ512">
        <v>0</v>
      </c>
      <c r="AR512">
        <v>0</v>
      </c>
      <c r="AS512" t="s">
        <v>3</v>
      </c>
      <c r="AT512">
        <v>3.1E-4</v>
      </c>
      <c r="AU512" t="s">
        <v>3</v>
      </c>
      <c r="AV512">
        <v>0</v>
      </c>
      <c r="AW512">
        <v>2</v>
      </c>
      <c r="AX512">
        <v>60108543</v>
      </c>
      <c r="AY512">
        <v>1</v>
      </c>
      <c r="AZ512">
        <v>0</v>
      </c>
      <c r="BA512">
        <v>512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X512">
        <f>ROUND(Y512*Source!I121,9)</f>
        <v>2.6721999999999999E-5</v>
      </c>
      <c r="CY512">
        <f t="shared" si="346"/>
        <v>120081.73</v>
      </c>
      <c r="CZ512">
        <f t="shared" si="347"/>
        <v>12560.85</v>
      </c>
      <c r="DA512">
        <f t="shared" si="348"/>
        <v>9.56</v>
      </c>
      <c r="DB512">
        <f t="shared" si="349"/>
        <v>3.89</v>
      </c>
      <c r="DC512">
        <f t="shared" si="350"/>
        <v>0</v>
      </c>
      <c r="DD512" t="s">
        <v>3</v>
      </c>
      <c r="DE512" t="s">
        <v>3</v>
      </c>
      <c r="DF512">
        <f t="shared" si="351"/>
        <v>3.21</v>
      </c>
      <c r="DG512">
        <f t="shared" si="352"/>
        <v>0</v>
      </c>
      <c r="DH512">
        <f t="shared" si="353"/>
        <v>0</v>
      </c>
      <c r="DI512">
        <f t="shared" si="339"/>
        <v>0</v>
      </c>
      <c r="DJ512">
        <f t="shared" si="354"/>
        <v>3.21</v>
      </c>
      <c r="DK512">
        <v>0</v>
      </c>
      <c r="DL512" t="s">
        <v>3</v>
      </c>
      <c r="DM512">
        <v>0</v>
      </c>
      <c r="DN512" t="s">
        <v>3</v>
      </c>
      <c r="DO512">
        <v>0</v>
      </c>
    </row>
    <row r="513" spans="1:119" x14ac:dyDescent="0.2">
      <c r="A513">
        <f>ROW(Source!A121)</f>
        <v>121</v>
      </c>
      <c r="B513">
        <v>60075934</v>
      </c>
      <c r="C513">
        <v>60107309</v>
      </c>
      <c r="D513">
        <v>48202807</v>
      </c>
      <c r="E513">
        <v>1</v>
      </c>
      <c r="F513">
        <v>1</v>
      </c>
      <c r="G513">
        <v>1</v>
      </c>
      <c r="H513">
        <v>3</v>
      </c>
      <c r="I513" t="s">
        <v>796</v>
      </c>
      <c r="J513" t="s">
        <v>797</v>
      </c>
      <c r="K513" t="s">
        <v>798</v>
      </c>
      <c r="L513">
        <v>1348</v>
      </c>
      <c r="N513">
        <v>1009</v>
      </c>
      <c r="O513" t="s">
        <v>15</v>
      </c>
      <c r="P513" t="s">
        <v>15</v>
      </c>
      <c r="Q513">
        <v>1000</v>
      </c>
      <c r="W513">
        <v>0</v>
      </c>
      <c r="X513">
        <v>-296986458</v>
      </c>
      <c r="Y513">
        <f t="shared" si="345"/>
        <v>5.9999999999999995E-4</v>
      </c>
      <c r="AA513">
        <v>106588.55</v>
      </c>
      <c r="AB513">
        <v>0</v>
      </c>
      <c r="AC513">
        <v>0</v>
      </c>
      <c r="AD513">
        <v>0</v>
      </c>
      <c r="AE513">
        <v>11149.43</v>
      </c>
      <c r="AF513">
        <v>0</v>
      </c>
      <c r="AG513">
        <v>0</v>
      </c>
      <c r="AH513">
        <v>0</v>
      </c>
      <c r="AI513">
        <v>9.56</v>
      </c>
      <c r="AJ513">
        <v>1</v>
      </c>
      <c r="AK513">
        <v>1</v>
      </c>
      <c r="AL513">
        <v>1</v>
      </c>
      <c r="AM513">
        <v>4</v>
      </c>
      <c r="AN513">
        <v>0</v>
      </c>
      <c r="AO513">
        <v>1</v>
      </c>
      <c r="AP513">
        <v>1</v>
      </c>
      <c r="AQ513">
        <v>0</v>
      </c>
      <c r="AR513">
        <v>0</v>
      </c>
      <c r="AS513" t="s">
        <v>3</v>
      </c>
      <c r="AT513">
        <v>5.9999999999999995E-4</v>
      </c>
      <c r="AU513" t="s">
        <v>3</v>
      </c>
      <c r="AV513">
        <v>0</v>
      </c>
      <c r="AW513">
        <v>2</v>
      </c>
      <c r="AX513">
        <v>60108544</v>
      </c>
      <c r="AY513">
        <v>1</v>
      </c>
      <c r="AZ513">
        <v>0</v>
      </c>
      <c r="BA513">
        <v>513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X513">
        <f>ROUND(Y513*Source!I121,9)</f>
        <v>5.1719999999999999E-5</v>
      </c>
      <c r="CY513">
        <f t="shared" si="346"/>
        <v>106588.55</v>
      </c>
      <c r="CZ513">
        <f t="shared" si="347"/>
        <v>11149.43</v>
      </c>
      <c r="DA513">
        <f t="shared" si="348"/>
        <v>9.56</v>
      </c>
      <c r="DB513">
        <f t="shared" si="349"/>
        <v>6.69</v>
      </c>
      <c r="DC513">
        <f t="shared" si="350"/>
        <v>0</v>
      </c>
      <c r="DD513" t="s">
        <v>3</v>
      </c>
      <c r="DE513" t="s">
        <v>3</v>
      </c>
      <c r="DF513">
        <f t="shared" si="351"/>
        <v>5.51</v>
      </c>
      <c r="DG513">
        <f t="shared" si="352"/>
        <v>0</v>
      </c>
      <c r="DH513">
        <f t="shared" si="353"/>
        <v>0</v>
      </c>
      <c r="DI513">
        <f t="shared" si="339"/>
        <v>0</v>
      </c>
      <c r="DJ513">
        <f t="shared" si="354"/>
        <v>5.51</v>
      </c>
      <c r="DK513">
        <v>0</v>
      </c>
      <c r="DL513" t="s">
        <v>3</v>
      </c>
      <c r="DM513">
        <v>0</v>
      </c>
      <c r="DN513" t="s">
        <v>3</v>
      </c>
      <c r="DO513">
        <v>0</v>
      </c>
    </row>
    <row r="514" spans="1:119" x14ac:dyDescent="0.2">
      <c r="A514">
        <f>ROW(Source!A122)</f>
        <v>122</v>
      </c>
      <c r="B514">
        <v>60075934</v>
      </c>
      <c r="C514">
        <v>60107354</v>
      </c>
      <c r="D514">
        <v>48164233</v>
      </c>
      <c r="E514">
        <v>1</v>
      </c>
      <c r="F514">
        <v>1</v>
      </c>
      <c r="G514">
        <v>1</v>
      </c>
      <c r="H514">
        <v>1</v>
      </c>
      <c r="I514" t="s">
        <v>812</v>
      </c>
      <c r="J514" t="s">
        <v>3</v>
      </c>
      <c r="K514" t="s">
        <v>813</v>
      </c>
      <c r="L514">
        <v>1191</v>
      </c>
      <c r="N514">
        <v>1013</v>
      </c>
      <c r="O514" t="s">
        <v>738</v>
      </c>
      <c r="P514" t="s">
        <v>738</v>
      </c>
      <c r="Q514">
        <v>1</v>
      </c>
      <c r="W514">
        <v>0</v>
      </c>
      <c r="X514">
        <v>-1853062777</v>
      </c>
      <c r="Y514">
        <f t="shared" ref="Y514:Y520" si="355">((AT514*1.15)*1.15)</f>
        <v>120.34749999999998</v>
      </c>
      <c r="AA514">
        <v>0</v>
      </c>
      <c r="AB514">
        <v>0</v>
      </c>
      <c r="AC514">
        <v>0</v>
      </c>
      <c r="AD514">
        <v>420.57</v>
      </c>
      <c r="AE514">
        <v>0</v>
      </c>
      <c r="AF514">
        <v>0</v>
      </c>
      <c r="AG514">
        <v>0</v>
      </c>
      <c r="AH514">
        <v>8.59</v>
      </c>
      <c r="AI514">
        <v>1</v>
      </c>
      <c r="AJ514">
        <v>1</v>
      </c>
      <c r="AK514">
        <v>1</v>
      </c>
      <c r="AL514">
        <v>48.96</v>
      </c>
      <c r="AM514">
        <v>4</v>
      </c>
      <c r="AN514">
        <v>0</v>
      </c>
      <c r="AO514">
        <v>1</v>
      </c>
      <c r="AP514">
        <v>1</v>
      </c>
      <c r="AQ514">
        <v>0</v>
      </c>
      <c r="AR514">
        <v>0</v>
      </c>
      <c r="AS514" t="s">
        <v>3</v>
      </c>
      <c r="AT514">
        <v>91</v>
      </c>
      <c r="AU514" t="s">
        <v>93</v>
      </c>
      <c r="AV514">
        <v>1</v>
      </c>
      <c r="AW514">
        <v>2</v>
      </c>
      <c r="AX514">
        <v>60112721</v>
      </c>
      <c r="AY514">
        <v>1</v>
      </c>
      <c r="AZ514">
        <v>0</v>
      </c>
      <c r="BA514">
        <v>514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X514">
        <f>ROUND(Y514*Source!I122,9)</f>
        <v>35.9357635</v>
      </c>
      <c r="CY514">
        <f>AD514</f>
        <v>420.57</v>
      </c>
      <c r="CZ514">
        <f>AH514</f>
        <v>8.59</v>
      </c>
      <c r="DA514">
        <f>AL514</f>
        <v>48.96</v>
      </c>
      <c r="DB514">
        <f t="shared" ref="DB514:DB520" si="356">ROUND(((ROUND(AT514*CZ514,2)*1.15)*1.15),2)</f>
        <v>1033.79</v>
      </c>
      <c r="DC514">
        <f t="shared" ref="DC514:DC520" si="357">ROUND(((ROUND(AT514*AG514,2)*1.15)*1.15),2)</f>
        <v>0</v>
      </c>
      <c r="DD514" t="s">
        <v>3</v>
      </c>
      <c r="DE514" t="s">
        <v>3</v>
      </c>
      <c r="DF514">
        <f t="shared" ref="DF514:DF520" si="358">ROUND(ROUND(AE514,2)*CX514,2)</f>
        <v>0</v>
      </c>
      <c r="DG514">
        <f t="shared" si="352"/>
        <v>0</v>
      </c>
      <c r="DH514">
        <f t="shared" si="353"/>
        <v>0</v>
      </c>
      <c r="DI514">
        <f>ROUND(ROUND(AH514*AL514,2)*CX514,2)</f>
        <v>15113.5</v>
      </c>
      <c r="DJ514">
        <f>DI514</f>
        <v>15113.5</v>
      </c>
      <c r="DK514">
        <v>0</v>
      </c>
      <c r="DL514" t="s">
        <v>3</v>
      </c>
      <c r="DM514">
        <v>0</v>
      </c>
      <c r="DN514" t="s">
        <v>3</v>
      </c>
      <c r="DO514">
        <v>0</v>
      </c>
    </row>
    <row r="515" spans="1:119" x14ac:dyDescent="0.2">
      <c r="A515">
        <f>ROW(Source!A122)</f>
        <v>122</v>
      </c>
      <c r="B515">
        <v>60075934</v>
      </c>
      <c r="C515">
        <v>60107354</v>
      </c>
      <c r="D515">
        <v>48164207</v>
      </c>
      <c r="E515">
        <v>1</v>
      </c>
      <c r="F515">
        <v>1</v>
      </c>
      <c r="G515">
        <v>1</v>
      </c>
      <c r="H515">
        <v>1</v>
      </c>
      <c r="I515" t="s">
        <v>740</v>
      </c>
      <c r="J515" t="s">
        <v>3</v>
      </c>
      <c r="K515" t="s">
        <v>741</v>
      </c>
      <c r="L515">
        <v>1191</v>
      </c>
      <c r="N515">
        <v>1013</v>
      </c>
      <c r="O515" t="s">
        <v>738</v>
      </c>
      <c r="P515" t="s">
        <v>738</v>
      </c>
      <c r="Q515">
        <v>1</v>
      </c>
      <c r="W515">
        <v>0</v>
      </c>
      <c r="X515">
        <v>-383101862</v>
      </c>
      <c r="Y515">
        <f t="shared" si="355"/>
        <v>9.7071499999999986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1</v>
      </c>
      <c r="AJ515">
        <v>1</v>
      </c>
      <c r="AK515">
        <v>48.96</v>
      </c>
      <c r="AL515">
        <v>1</v>
      </c>
      <c r="AM515">
        <v>4</v>
      </c>
      <c r="AN515">
        <v>0</v>
      </c>
      <c r="AO515">
        <v>1</v>
      </c>
      <c r="AP515">
        <v>1</v>
      </c>
      <c r="AQ515">
        <v>0</v>
      </c>
      <c r="AR515">
        <v>0</v>
      </c>
      <c r="AS515" t="s">
        <v>3</v>
      </c>
      <c r="AT515">
        <v>7.34</v>
      </c>
      <c r="AU515" t="s">
        <v>93</v>
      </c>
      <c r="AV515">
        <v>2</v>
      </c>
      <c r="AW515">
        <v>2</v>
      </c>
      <c r="AX515">
        <v>60112722</v>
      </c>
      <c r="AY515">
        <v>1</v>
      </c>
      <c r="AZ515">
        <v>0</v>
      </c>
      <c r="BA515">
        <v>515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X515">
        <f>ROUND(Y515*Source!I122,9)</f>
        <v>2.8985549900000001</v>
      </c>
      <c r="CY515">
        <f>AD515</f>
        <v>0</v>
      </c>
      <c r="CZ515">
        <f>AH515</f>
        <v>0</v>
      </c>
      <c r="DA515">
        <f>AL515</f>
        <v>1</v>
      </c>
      <c r="DB515">
        <f t="shared" si="356"/>
        <v>0</v>
      </c>
      <c r="DC515">
        <f t="shared" si="357"/>
        <v>0</v>
      </c>
      <c r="DD515" t="s">
        <v>3</v>
      </c>
      <c r="DE515" t="s">
        <v>3</v>
      </c>
      <c r="DF515">
        <f t="shared" si="358"/>
        <v>0</v>
      </c>
      <c r="DG515">
        <f t="shared" si="352"/>
        <v>0</v>
      </c>
      <c r="DH515">
        <f t="shared" ref="DH515:DH520" si="359">ROUND(ROUND(AG515*AK515,2)*CX515,2)</f>
        <v>0</v>
      </c>
      <c r="DI515">
        <f t="shared" ref="DI515:DI524" si="360">ROUND(ROUND(AH515,2)*CX515,2)</f>
        <v>0</v>
      </c>
      <c r="DJ515">
        <f>DI515</f>
        <v>0</v>
      </c>
      <c r="DK515">
        <v>0</v>
      </c>
      <c r="DL515" t="s">
        <v>3</v>
      </c>
      <c r="DM515">
        <v>0</v>
      </c>
      <c r="DN515" t="s">
        <v>3</v>
      </c>
      <c r="DO515">
        <v>0</v>
      </c>
    </row>
    <row r="516" spans="1:119" x14ac:dyDescent="0.2">
      <c r="A516">
        <f>ROW(Source!A122)</f>
        <v>122</v>
      </c>
      <c r="B516">
        <v>60075934</v>
      </c>
      <c r="C516">
        <v>60107354</v>
      </c>
      <c r="D516">
        <v>48244557</v>
      </c>
      <c r="E516">
        <v>1</v>
      </c>
      <c r="F516">
        <v>1</v>
      </c>
      <c r="G516">
        <v>1</v>
      </c>
      <c r="H516">
        <v>2</v>
      </c>
      <c r="I516" t="s">
        <v>746</v>
      </c>
      <c r="J516" t="s">
        <v>747</v>
      </c>
      <c r="K516" t="s">
        <v>748</v>
      </c>
      <c r="L516">
        <v>1368</v>
      </c>
      <c r="N516">
        <v>1011</v>
      </c>
      <c r="O516" t="s">
        <v>745</v>
      </c>
      <c r="P516" t="s">
        <v>745</v>
      </c>
      <c r="Q516">
        <v>1</v>
      </c>
      <c r="W516">
        <v>0</v>
      </c>
      <c r="X516">
        <v>903590057</v>
      </c>
      <c r="Y516">
        <f t="shared" si="355"/>
        <v>7.9349999999999987</v>
      </c>
      <c r="AA516">
        <v>0</v>
      </c>
      <c r="AB516">
        <v>1603.59</v>
      </c>
      <c r="AC516">
        <v>579.69000000000005</v>
      </c>
      <c r="AD516">
        <v>0</v>
      </c>
      <c r="AE516">
        <v>0</v>
      </c>
      <c r="AF516">
        <v>112.77</v>
      </c>
      <c r="AG516">
        <v>11.84</v>
      </c>
      <c r="AH516">
        <v>0</v>
      </c>
      <c r="AI516">
        <v>1</v>
      </c>
      <c r="AJ516">
        <v>14.22</v>
      </c>
      <c r="AK516">
        <v>48.96</v>
      </c>
      <c r="AL516">
        <v>1</v>
      </c>
      <c r="AM516">
        <v>4</v>
      </c>
      <c r="AN516">
        <v>0</v>
      </c>
      <c r="AO516">
        <v>1</v>
      </c>
      <c r="AP516">
        <v>1</v>
      </c>
      <c r="AQ516">
        <v>0</v>
      </c>
      <c r="AR516">
        <v>0</v>
      </c>
      <c r="AS516" t="s">
        <v>3</v>
      </c>
      <c r="AT516">
        <v>6</v>
      </c>
      <c r="AU516" t="s">
        <v>93</v>
      </c>
      <c r="AV516">
        <v>0</v>
      </c>
      <c r="AW516">
        <v>2</v>
      </c>
      <c r="AX516">
        <v>60112723</v>
      </c>
      <c r="AY516">
        <v>1</v>
      </c>
      <c r="AZ516">
        <v>0</v>
      </c>
      <c r="BA516">
        <v>516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X516">
        <f>ROUND(Y516*Source!I122,9)</f>
        <v>2.3693909999999998</v>
      </c>
      <c r="CY516">
        <f>AB516</f>
        <v>1603.59</v>
      </c>
      <c r="CZ516">
        <f>AF516</f>
        <v>112.77</v>
      </c>
      <c r="DA516">
        <f>AJ516</f>
        <v>14.22</v>
      </c>
      <c r="DB516">
        <f t="shared" si="356"/>
        <v>894.83</v>
      </c>
      <c r="DC516">
        <f t="shared" si="357"/>
        <v>93.95</v>
      </c>
      <c r="DD516" t="s">
        <v>3</v>
      </c>
      <c r="DE516" t="s">
        <v>3</v>
      </c>
      <c r="DF516">
        <f t="shared" si="358"/>
        <v>0</v>
      </c>
      <c r="DG516">
        <f>ROUND(ROUND(AF516*AJ516,2)*CX516,2)</f>
        <v>3799.53</v>
      </c>
      <c r="DH516">
        <f t="shared" si="359"/>
        <v>1373.51</v>
      </c>
      <c r="DI516">
        <f t="shared" si="360"/>
        <v>0</v>
      </c>
      <c r="DJ516">
        <f>DG516</f>
        <v>3799.53</v>
      </c>
      <c r="DK516">
        <v>0</v>
      </c>
      <c r="DL516" t="s">
        <v>3</v>
      </c>
      <c r="DM516">
        <v>0</v>
      </c>
      <c r="DN516" t="s">
        <v>3</v>
      </c>
      <c r="DO516">
        <v>0</v>
      </c>
    </row>
    <row r="517" spans="1:119" x14ac:dyDescent="0.2">
      <c r="A517">
        <f>ROW(Source!A122)</f>
        <v>122</v>
      </c>
      <c r="B517">
        <v>60075934</v>
      </c>
      <c r="C517">
        <v>60107354</v>
      </c>
      <c r="D517">
        <v>48245552</v>
      </c>
      <c r="E517">
        <v>1</v>
      </c>
      <c r="F517">
        <v>1</v>
      </c>
      <c r="G517">
        <v>1</v>
      </c>
      <c r="H517">
        <v>2</v>
      </c>
      <c r="I517" t="s">
        <v>1022</v>
      </c>
      <c r="J517" t="s">
        <v>1023</v>
      </c>
      <c r="K517" t="s">
        <v>1024</v>
      </c>
      <c r="L517">
        <v>1368</v>
      </c>
      <c r="N517">
        <v>1011</v>
      </c>
      <c r="O517" t="s">
        <v>745</v>
      </c>
      <c r="P517" t="s">
        <v>745</v>
      </c>
      <c r="Q517">
        <v>1</v>
      </c>
      <c r="W517">
        <v>0</v>
      </c>
      <c r="X517">
        <v>1565185662</v>
      </c>
      <c r="Y517">
        <f t="shared" si="355"/>
        <v>0.66124999999999989</v>
      </c>
      <c r="AA517">
        <v>0</v>
      </c>
      <c r="AB517">
        <v>1521.97</v>
      </c>
      <c r="AC517">
        <v>495.96</v>
      </c>
      <c r="AD517">
        <v>0</v>
      </c>
      <c r="AE517">
        <v>0</v>
      </c>
      <c r="AF517">
        <v>107.03</v>
      </c>
      <c r="AG517">
        <v>10.130000000000001</v>
      </c>
      <c r="AH517">
        <v>0</v>
      </c>
      <c r="AI517">
        <v>1</v>
      </c>
      <c r="AJ517">
        <v>14.22</v>
      </c>
      <c r="AK517">
        <v>48.96</v>
      </c>
      <c r="AL517">
        <v>1</v>
      </c>
      <c r="AM517">
        <v>4</v>
      </c>
      <c r="AN517">
        <v>0</v>
      </c>
      <c r="AO517">
        <v>1</v>
      </c>
      <c r="AP517">
        <v>1</v>
      </c>
      <c r="AQ517">
        <v>0</v>
      </c>
      <c r="AR517">
        <v>0</v>
      </c>
      <c r="AS517" t="s">
        <v>3</v>
      </c>
      <c r="AT517">
        <v>0.5</v>
      </c>
      <c r="AU517" t="s">
        <v>93</v>
      </c>
      <c r="AV517">
        <v>0</v>
      </c>
      <c r="AW517">
        <v>2</v>
      </c>
      <c r="AX517">
        <v>60112724</v>
      </c>
      <c r="AY517">
        <v>1</v>
      </c>
      <c r="AZ517">
        <v>0</v>
      </c>
      <c r="BA517">
        <v>517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X517">
        <f>ROUND(Y517*Source!I122,9)</f>
        <v>0.19744924999999999</v>
      </c>
      <c r="CY517">
        <f>AB517</f>
        <v>1521.97</v>
      </c>
      <c r="CZ517">
        <f>AF517</f>
        <v>107.03</v>
      </c>
      <c r="DA517">
        <f>AJ517</f>
        <v>14.22</v>
      </c>
      <c r="DB517">
        <f t="shared" si="356"/>
        <v>70.78</v>
      </c>
      <c r="DC517">
        <f t="shared" si="357"/>
        <v>6.71</v>
      </c>
      <c r="DD517" t="s">
        <v>3</v>
      </c>
      <c r="DE517" t="s">
        <v>3</v>
      </c>
      <c r="DF517">
        <f t="shared" si="358"/>
        <v>0</v>
      </c>
      <c r="DG517">
        <f>ROUND(ROUND(AF517*AJ517,2)*CX517,2)</f>
        <v>300.51</v>
      </c>
      <c r="DH517">
        <f t="shared" si="359"/>
        <v>97.93</v>
      </c>
      <c r="DI517">
        <f t="shared" si="360"/>
        <v>0</v>
      </c>
      <c r="DJ517">
        <f>DG517</f>
        <v>300.51</v>
      </c>
      <c r="DK517">
        <v>0</v>
      </c>
      <c r="DL517" t="s">
        <v>3</v>
      </c>
      <c r="DM517">
        <v>0</v>
      </c>
      <c r="DN517" t="s">
        <v>3</v>
      </c>
      <c r="DO517">
        <v>0</v>
      </c>
    </row>
    <row r="518" spans="1:119" x14ac:dyDescent="0.2">
      <c r="A518">
        <f>ROW(Source!A122)</f>
        <v>122</v>
      </c>
      <c r="B518">
        <v>60075934</v>
      </c>
      <c r="C518">
        <v>60107354</v>
      </c>
      <c r="D518">
        <v>48245719</v>
      </c>
      <c r="E518">
        <v>1</v>
      </c>
      <c r="F518">
        <v>1</v>
      </c>
      <c r="G518">
        <v>1</v>
      </c>
      <c r="H518">
        <v>2</v>
      </c>
      <c r="I518" t="s">
        <v>755</v>
      </c>
      <c r="J518" t="s">
        <v>756</v>
      </c>
      <c r="K518" t="s">
        <v>757</v>
      </c>
      <c r="L518">
        <v>1368</v>
      </c>
      <c r="N518">
        <v>1011</v>
      </c>
      <c r="O518" t="s">
        <v>745</v>
      </c>
      <c r="P518" t="s">
        <v>745</v>
      </c>
      <c r="Q518">
        <v>1</v>
      </c>
      <c r="W518">
        <v>0</v>
      </c>
      <c r="X518">
        <v>-1135352110</v>
      </c>
      <c r="Y518">
        <f t="shared" si="355"/>
        <v>1.3224999999999998</v>
      </c>
      <c r="AA518">
        <v>0</v>
      </c>
      <c r="AB518">
        <v>17.059999999999999</v>
      </c>
      <c r="AC518">
        <v>0</v>
      </c>
      <c r="AD518">
        <v>0</v>
      </c>
      <c r="AE518">
        <v>0</v>
      </c>
      <c r="AF518">
        <v>1.2</v>
      </c>
      <c r="AG518">
        <v>0</v>
      </c>
      <c r="AH518">
        <v>0</v>
      </c>
      <c r="AI518">
        <v>1</v>
      </c>
      <c r="AJ518">
        <v>14.22</v>
      </c>
      <c r="AK518">
        <v>48.96</v>
      </c>
      <c r="AL518">
        <v>1</v>
      </c>
      <c r="AM518">
        <v>4</v>
      </c>
      <c r="AN518">
        <v>0</v>
      </c>
      <c r="AO518">
        <v>1</v>
      </c>
      <c r="AP518">
        <v>1</v>
      </c>
      <c r="AQ518">
        <v>0</v>
      </c>
      <c r="AR518">
        <v>0</v>
      </c>
      <c r="AS518" t="s">
        <v>3</v>
      </c>
      <c r="AT518">
        <v>1</v>
      </c>
      <c r="AU518" t="s">
        <v>93</v>
      </c>
      <c r="AV518">
        <v>0</v>
      </c>
      <c r="AW518">
        <v>2</v>
      </c>
      <c r="AX518">
        <v>60112725</v>
      </c>
      <c r="AY518">
        <v>1</v>
      </c>
      <c r="AZ518">
        <v>0</v>
      </c>
      <c r="BA518">
        <v>518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X518">
        <f>ROUND(Y518*Source!I122,9)</f>
        <v>0.39489849999999999</v>
      </c>
      <c r="CY518">
        <f>AB518</f>
        <v>17.059999999999999</v>
      </c>
      <c r="CZ518">
        <f>AF518</f>
        <v>1.2</v>
      </c>
      <c r="DA518">
        <f>AJ518</f>
        <v>14.22</v>
      </c>
      <c r="DB518">
        <f t="shared" si="356"/>
        <v>1.59</v>
      </c>
      <c r="DC518">
        <f t="shared" si="357"/>
        <v>0</v>
      </c>
      <c r="DD518" t="s">
        <v>3</v>
      </c>
      <c r="DE518" t="s">
        <v>3</v>
      </c>
      <c r="DF518">
        <f t="shared" si="358"/>
        <v>0</v>
      </c>
      <c r="DG518">
        <f>ROUND(ROUND(AF518*AJ518,2)*CX518,2)</f>
        <v>6.74</v>
      </c>
      <c r="DH518">
        <f t="shared" si="359"/>
        <v>0</v>
      </c>
      <c r="DI518">
        <f t="shared" si="360"/>
        <v>0</v>
      </c>
      <c r="DJ518">
        <f>DG518</f>
        <v>6.74</v>
      </c>
      <c r="DK518">
        <v>0</v>
      </c>
      <c r="DL518" t="s">
        <v>3</v>
      </c>
      <c r="DM518">
        <v>0</v>
      </c>
      <c r="DN518" t="s">
        <v>3</v>
      </c>
      <c r="DO518">
        <v>0</v>
      </c>
    </row>
    <row r="519" spans="1:119" x14ac:dyDescent="0.2">
      <c r="A519">
        <f>ROW(Source!A122)</f>
        <v>122</v>
      </c>
      <c r="B519">
        <v>60075934</v>
      </c>
      <c r="C519">
        <v>60107354</v>
      </c>
      <c r="D519">
        <v>48245786</v>
      </c>
      <c r="E519">
        <v>1</v>
      </c>
      <c r="F519">
        <v>1</v>
      </c>
      <c r="G519">
        <v>1</v>
      </c>
      <c r="H519">
        <v>2</v>
      </c>
      <c r="I519" t="s">
        <v>823</v>
      </c>
      <c r="J519" t="s">
        <v>824</v>
      </c>
      <c r="K519" t="s">
        <v>825</v>
      </c>
      <c r="L519">
        <v>1368</v>
      </c>
      <c r="N519">
        <v>1011</v>
      </c>
      <c r="O519" t="s">
        <v>745</v>
      </c>
      <c r="P519" t="s">
        <v>745</v>
      </c>
      <c r="Q519">
        <v>1</v>
      </c>
      <c r="W519">
        <v>0</v>
      </c>
      <c r="X519">
        <v>-1277097320</v>
      </c>
      <c r="Y519">
        <f t="shared" si="355"/>
        <v>36.104249999999993</v>
      </c>
      <c r="AA519">
        <v>0</v>
      </c>
      <c r="AB519">
        <v>123.43</v>
      </c>
      <c r="AC519">
        <v>0</v>
      </c>
      <c r="AD519">
        <v>0</v>
      </c>
      <c r="AE519">
        <v>0</v>
      </c>
      <c r="AF519">
        <v>8.68</v>
      </c>
      <c r="AG519">
        <v>0</v>
      </c>
      <c r="AH519">
        <v>0</v>
      </c>
      <c r="AI519">
        <v>1</v>
      </c>
      <c r="AJ519">
        <v>14.22</v>
      </c>
      <c r="AK519">
        <v>48.96</v>
      </c>
      <c r="AL519">
        <v>1</v>
      </c>
      <c r="AM519">
        <v>4</v>
      </c>
      <c r="AN519">
        <v>0</v>
      </c>
      <c r="AO519">
        <v>1</v>
      </c>
      <c r="AP519">
        <v>1</v>
      </c>
      <c r="AQ519">
        <v>0</v>
      </c>
      <c r="AR519">
        <v>0</v>
      </c>
      <c r="AS519" t="s">
        <v>3</v>
      </c>
      <c r="AT519">
        <v>27.3</v>
      </c>
      <c r="AU519" t="s">
        <v>93</v>
      </c>
      <c r="AV519">
        <v>0</v>
      </c>
      <c r="AW519">
        <v>2</v>
      </c>
      <c r="AX519">
        <v>60112726</v>
      </c>
      <c r="AY519">
        <v>1</v>
      </c>
      <c r="AZ519">
        <v>0</v>
      </c>
      <c r="BA519">
        <v>519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X519">
        <f>ROUND(Y519*Source!I122,9)</f>
        <v>10.78072905</v>
      </c>
      <c r="CY519">
        <f>AB519</f>
        <v>123.43</v>
      </c>
      <c r="CZ519">
        <f>AF519</f>
        <v>8.68</v>
      </c>
      <c r="DA519">
        <f>AJ519</f>
        <v>14.22</v>
      </c>
      <c r="DB519">
        <f t="shared" si="356"/>
        <v>313.38</v>
      </c>
      <c r="DC519">
        <f t="shared" si="357"/>
        <v>0</v>
      </c>
      <c r="DD519" t="s">
        <v>3</v>
      </c>
      <c r="DE519" t="s">
        <v>3</v>
      </c>
      <c r="DF519">
        <f t="shared" si="358"/>
        <v>0</v>
      </c>
      <c r="DG519">
        <f>ROUND(ROUND(AF519*AJ519,2)*CX519,2)</f>
        <v>1330.67</v>
      </c>
      <c r="DH519">
        <f t="shared" si="359"/>
        <v>0</v>
      </c>
      <c r="DI519">
        <f t="shared" si="360"/>
        <v>0</v>
      </c>
      <c r="DJ519">
        <f>DG519</f>
        <v>1330.67</v>
      </c>
      <c r="DK519">
        <v>0</v>
      </c>
      <c r="DL519" t="s">
        <v>3</v>
      </c>
      <c r="DM519">
        <v>0</v>
      </c>
      <c r="DN519" t="s">
        <v>3</v>
      </c>
      <c r="DO519">
        <v>0</v>
      </c>
    </row>
    <row r="520" spans="1:119" x14ac:dyDescent="0.2">
      <c r="A520">
        <f>ROW(Source!A122)</f>
        <v>122</v>
      </c>
      <c r="B520">
        <v>60075934</v>
      </c>
      <c r="C520">
        <v>60107354</v>
      </c>
      <c r="D520">
        <v>48246286</v>
      </c>
      <c r="E520">
        <v>1</v>
      </c>
      <c r="F520">
        <v>1</v>
      </c>
      <c r="G520">
        <v>1</v>
      </c>
      <c r="H520">
        <v>2</v>
      </c>
      <c r="I520" t="s">
        <v>1028</v>
      </c>
      <c r="J520" t="s">
        <v>1029</v>
      </c>
      <c r="K520" t="s">
        <v>1030</v>
      </c>
      <c r="L520">
        <v>1368</v>
      </c>
      <c r="N520">
        <v>1011</v>
      </c>
      <c r="O520" t="s">
        <v>745</v>
      </c>
      <c r="P520" t="s">
        <v>745</v>
      </c>
      <c r="Q520">
        <v>1</v>
      </c>
      <c r="W520">
        <v>0</v>
      </c>
      <c r="X520">
        <v>-575501913</v>
      </c>
      <c r="Y520">
        <f t="shared" si="355"/>
        <v>1.1108999999999998</v>
      </c>
      <c r="AA520">
        <v>0</v>
      </c>
      <c r="AB520">
        <v>203.35</v>
      </c>
      <c r="AC520">
        <v>431.83</v>
      </c>
      <c r="AD520">
        <v>0</v>
      </c>
      <c r="AE520">
        <v>0</v>
      </c>
      <c r="AF520">
        <v>14.3</v>
      </c>
      <c r="AG520">
        <v>8.82</v>
      </c>
      <c r="AH520">
        <v>0</v>
      </c>
      <c r="AI520">
        <v>1</v>
      </c>
      <c r="AJ520">
        <v>14.22</v>
      </c>
      <c r="AK520">
        <v>48.96</v>
      </c>
      <c r="AL520">
        <v>1</v>
      </c>
      <c r="AM520">
        <v>4</v>
      </c>
      <c r="AN520">
        <v>0</v>
      </c>
      <c r="AO520">
        <v>1</v>
      </c>
      <c r="AP520">
        <v>1</v>
      </c>
      <c r="AQ520">
        <v>0</v>
      </c>
      <c r="AR520">
        <v>0</v>
      </c>
      <c r="AS520" t="s">
        <v>3</v>
      </c>
      <c r="AT520">
        <v>0.84</v>
      </c>
      <c r="AU520" t="s">
        <v>93</v>
      </c>
      <c r="AV520">
        <v>0</v>
      </c>
      <c r="AW520">
        <v>2</v>
      </c>
      <c r="AX520">
        <v>60112727</v>
      </c>
      <c r="AY520">
        <v>1</v>
      </c>
      <c r="AZ520">
        <v>0</v>
      </c>
      <c r="BA520">
        <v>520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X520">
        <f>ROUND(Y520*Source!I122,9)</f>
        <v>0.33171474000000001</v>
      </c>
      <c r="CY520">
        <f>AB520</f>
        <v>203.35</v>
      </c>
      <c r="CZ520">
        <f>AF520</f>
        <v>14.3</v>
      </c>
      <c r="DA520">
        <f>AJ520</f>
        <v>14.22</v>
      </c>
      <c r="DB520">
        <f t="shared" si="356"/>
        <v>15.88</v>
      </c>
      <c r="DC520">
        <f t="shared" si="357"/>
        <v>9.8000000000000007</v>
      </c>
      <c r="DD520" t="s">
        <v>3</v>
      </c>
      <c r="DE520" t="s">
        <v>3</v>
      </c>
      <c r="DF520">
        <f t="shared" si="358"/>
        <v>0</v>
      </c>
      <c r="DG520">
        <f>ROUND(ROUND(AF520*AJ520,2)*CX520,2)</f>
        <v>67.45</v>
      </c>
      <c r="DH520">
        <f t="shared" si="359"/>
        <v>143.24</v>
      </c>
      <c r="DI520">
        <f t="shared" si="360"/>
        <v>0</v>
      </c>
      <c r="DJ520">
        <f>DG520</f>
        <v>67.45</v>
      </c>
      <c r="DK520">
        <v>0</v>
      </c>
      <c r="DL520" t="s">
        <v>3</v>
      </c>
      <c r="DM520">
        <v>0</v>
      </c>
      <c r="DN520" t="s">
        <v>3</v>
      </c>
      <c r="DO520">
        <v>0</v>
      </c>
    </row>
    <row r="521" spans="1:119" x14ac:dyDescent="0.2">
      <c r="A521">
        <f>ROW(Source!A122)</f>
        <v>122</v>
      </c>
      <c r="B521">
        <v>60075934</v>
      </c>
      <c r="C521">
        <v>60107354</v>
      </c>
      <c r="D521">
        <v>48168484</v>
      </c>
      <c r="E521">
        <v>1</v>
      </c>
      <c r="F521">
        <v>1</v>
      </c>
      <c r="G521">
        <v>1</v>
      </c>
      <c r="H521">
        <v>3</v>
      </c>
      <c r="I521" t="s">
        <v>223</v>
      </c>
      <c r="J521" t="s">
        <v>226</v>
      </c>
      <c r="K521" t="s">
        <v>761</v>
      </c>
      <c r="L521">
        <v>1339</v>
      </c>
      <c r="N521">
        <v>1007</v>
      </c>
      <c r="O521" t="s">
        <v>91</v>
      </c>
      <c r="P521" t="s">
        <v>91</v>
      </c>
      <c r="Q521">
        <v>1</v>
      </c>
      <c r="W521">
        <v>0</v>
      </c>
      <c r="X521">
        <v>1597319531</v>
      </c>
      <c r="Y521">
        <f>AT521</f>
        <v>2.6</v>
      </c>
      <c r="AA521">
        <v>84.03</v>
      </c>
      <c r="AB521">
        <v>0</v>
      </c>
      <c r="AC521">
        <v>0</v>
      </c>
      <c r="AD521">
        <v>0</v>
      </c>
      <c r="AE521">
        <v>8.7899999999999991</v>
      </c>
      <c r="AF521">
        <v>0</v>
      </c>
      <c r="AG521">
        <v>0</v>
      </c>
      <c r="AH521">
        <v>0</v>
      </c>
      <c r="AI521">
        <v>9.56</v>
      </c>
      <c r="AJ521">
        <v>1</v>
      </c>
      <c r="AK521">
        <v>1</v>
      </c>
      <c r="AL521">
        <v>1</v>
      </c>
      <c r="AM521">
        <v>4</v>
      </c>
      <c r="AN521">
        <v>0</v>
      </c>
      <c r="AO521">
        <v>1</v>
      </c>
      <c r="AP521">
        <v>1</v>
      </c>
      <c r="AQ521">
        <v>0</v>
      </c>
      <c r="AR521">
        <v>0</v>
      </c>
      <c r="AS521" t="s">
        <v>3</v>
      </c>
      <c r="AT521">
        <v>2.6</v>
      </c>
      <c r="AU521" t="s">
        <v>3</v>
      </c>
      <c r="AV521">
        <v>0</v>
      </c>
      <c r="AW521">
        <v>2</v>
      </c>
      <c r="AX521">
        <v>60112728</v>
      </c>
      <c r="AY521">
        <v>1</v>
      </c>
      <c r="AZ521">
        <v>0</v>
      </c>
      <c r="BA521">
        <v>521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X521">
        <f>ROUND(Y521*Source!I122,9)</f>
        <v>0.77636000000000005</v>
      </c>
      <c r="CY521">
        <f>AA521</f>
        <v>84.03</v>
      </c>
      <c r="CZ521">
        <f>AE521</f>
        <v>8.7899999999999991</v>
      </c>
      <c r="DA521">
        <f>AI521</f>
        <v>9.56</v>
      </c>
      <c r="DB521">
        <f>ROUND(ROUND(AT521*CZ521,2),2)</f>
        <v>22.85</v>
      </c>
      <c r="DC521">
        <f>ROUND(ROUND(AT521*AG521,2),2)</f>
        <v>0</v>
      </c>
      <c r="DD521" t="s">
        <v>3</v>
      </c>
      <c r="DE521" t="s">
        <v>3</v>
      </c>
      <c r="DF521">
        <f>ROUND(ROUND(AE521*AI521,2)*CX521,2)</f>
        <v>65.239999999999995</v>
      </c>
      <c r="DG521">
        <f>ROUND(ROUND(AF521,2)*CX521,2)</f>
        <v>0</v>
      </c>
      <c r="DH521">
        <f>ROUND(ROUND(AG521,2)*CX521,2)</f>
        <v>0</v>
      </c>
      <c r="DI521">
        <f t="shared" si="360"/>
        <v>0</v>
      </c>
      <c r="DJ521">
        <f>DF521</f>
        <v>65.239999999999995</v>
      </c>
      <c r="DK521">
        <v>0</v>
      </c>
      <c r="DL521" t="s">
        <v>3</v>
      </c>
      <c r="DM521">
        <v>0</v>
      </c>
      <c r="DN521" t="s">
        <v>3</v>
      </c>
      <c r="DO521">
        <v>0</v>
      </c>
    </row>
    <row r="522" spans="1:119" x14ac:dyDescent="0.2">
      <c r="A522">
        <f>ROW(Source!A122)</f>
        <v>122</v>
      </c>
      <c r="B522">
        <v>60075934</v>
      </c>
      <c r="C522">
        <v>60107354</v>
      </c>
      <c r="D522">
        <v>48168491</v>
      </c>
      <c r="E522">
        <v>1</v>
      </c>
      <c r="F522">
        <v>1</v>
      </c>
      <c r="G522">
        <v>1</v>
      </c>
      <c r="H522">
        <v>3</v>
      </c>
      <c r="I522" t="s">
        <v>229</v>
      </c>
      <c r="J522" t="s">
        <v>231</v>
      </c>
      <c r="K522" t="s">
        <v>762</v>
      </c>
      <c r="L522">
        <v>1346</v>
      </c>
      <c r="N522">
        <v>1009</v>
      </c>
      <c r="O522" t="s">
        <v>225</v>
      </c>
      <c r="P522" t="s">
        <v>225</v>
      </c>
      <c r="Q522">
        <v>1</v>
      </c>
      <c r="W522">
        <v>0</v>
      </c>
      <c r="X522">
        <v>-1411127917</v>
      </c>
      <c r="Y522">
        <f>AT522</f>
        <v>0.5</v>
      </c>
      <c r="AA522">
        <v>42.73</v>
      </c>
      <c r="AB522">
        <v>0</v>
      </c>
      <c r="AC522">
        <v>0</v>
      </c>
      <c r="AD522">
        <v>0</v>
      </c>
      <c r="AE522">
        <v>4.47</v>
      </c>
      <c r="AF522">
        <v>0</v>
      </c>
      <c r="AG522">
        <v>0</v>
      </c>
      <c r="AH522">
        <v>0</v>
      </c>
      <c r="AI522">
        <v>9.56</v>
      </c>
      <c r="AJ522">
        <v>1</v>
      </c>
      <c r="AK522">
        <v>1</v>
      </c>
      <c r="AL522">
        <v>1</v>
      </c>
      <c r="AM522">
        <v>4</v>
      </c>
      <c r="AN522">
        <v>0</v>
      </c>
      <c r="AO522">
        <v>1</v>
      </c>
      <c r="AP522">
        <v>1</v>
      </c>
      <c r="AQ522">
        <v>0</v>
      </c>
      <c r="AR522">
        <v>0</v>
      </c>
      <c r="AS522" t="s">
        <v>3</v>
      </c>
      <c r="AT522">
        <v>0.5</v>
      </c>
      <c r="AU522" t="s">
        <v>3</v>
      </c>
      <c r="AV522">
        <v>0</v>
      </c>
      <c r="AW522">
        <v>2</v>
      </c>
      <c r="AX522">
        <v>60112729</v>
      </c>
      <c r="AY522">
        <v>1</v>
      </c>
      <c r="AZ522">
        <v>0</v>
      </c>
      <c r="BA522">
        <v>522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X522">
        <f>ROUND(Y522*Source!I122,9)</f>
        <v>0.14929999999999999</v>
      </c>
      <c r="CY522">
        <f>AA522</f>
        <v>42.73</v>
      </c>
      <c r="CZ522">
        <f>AE522</f>
        <v>4.47</v>
      </c>
      <c r="DA522">
        <f>AI522</f>
        <v>9.56</v>
      </c>
      <c r="DB522">
        <f>ROUND(ROUND(AT522*CZ522,2),2)</f>
        <v>2.2400000000000002</v>
      </c>
      <c r="DC522">
        <f>ROUND(ROUND(AT522*AG522,2),2)</f>
        <v>0</v>
      </c>
      <c r="DD522" t="s">
        <v>3</v>
      </c>
      <c r="DE522" t="s">
        <v>3</v>
      </c>
      <c r="DF522">
        <f>ROUND(ROUND(AE522*AI522,2)*CX522,2)</f>
        <v>6.38</v>
      </c>
      <c r="DG522">
        <f>ROUND(ROUND(AF522,2)*CX522,2)</f>
        <v>0</v>
      </c>
      <c r="DH522">
        <f>ROUND(ROUND(AG522,2)*CX522,2)</f>
        <v>0</v>
      </c>
      <c r="DI522">
        <f t="shared" si="360"/>
        <v>0</v>
      </c>
      <c r="DJ522">
        <f>DF522</f>
        <v>6.38</v>
      </c>
      <c r="DK522">
        <v>0</v>
      </c>
      <c r="DL522" t="s">
        <v>3</v>
      </c>
      <c r="DM522">
        <v>0</v>
      </c>
      <c r="DN522" t="s">
        <v>3</v>
      </c>
      <c r="DO522">
        <v>0</v>
      </c>
    </row>
    <row r="523" spans="1:119" x14ac:dyDescent="0.2">
      <c r="A523">
        <f>ROW(Source!A122)</f>
        <v>122</v>
      </c>
      <c r="B523">
        <v>60075934</v>
      </c>
      <c r="C523">
        <v>60107354</v>
      </c>
      <c r="D523">
        <v>48171519</v>
      </c>
      <c r="E523">
        <v>1</v>
      </c>
      <c r="F523">
        <v>1</v>
      </c>
      <c r="G523">
        <v>1</v>
      </c>
      <c r="H523">
        <v>3</v>
      </c>
      <c r="I523" t="s">
        <v>1031</v>
      </c>
      <c r="J523" t="s">
        <v>1032</v>
      </c>
      <c r="K523" t="s">
        <v>1033</v>
      </c>
      <c r="L523">
        <v>1348</v>
      </c>
      <c r="N523">
        <v>1009</v>
      </c>
      <c r="O523" t="s">
        <v>15</v>
      </c>
      <c r="P523" t="s">
        <v>15</v>
      </c>
      <c r="Q523">
        <v>1000</v>
      </c>
      <c r="W523">
        <v>0</v>
      </c>
      <c r="X523">
        <v>1392569568</v>
      </c>
      <c r="Y523">
        <f>AT523</f>
        <v>2.1499999999999998E-2</v>
      </c>
      <c r="AA523">
        <v>99399.62</v>
      </c>
      <c r="AB523">
        <v>0</v>
      </c>
      <c r="AC523">
        <v>0</v>
      </c>
      <c r="AD523">
        <v>0</v>
      </c>
      <c r="AE523">
        <v>10397.450000000001</v>
      </c>
      <c r="AF523">
        <v>0</v>
      </c>
      <c r="AG523">
        <v>0</v>
      </c>
      <c r="AH523">
        <v>0</v>
      </c>
      <c r="AI523">
        <v>9.56</v>
      </c>
      <c r="AJ523">
        <v>1</v>
      </c>
      <c r="AK523">
        <v>1</v>
      </c>
      <c r="AL523">
        <v>1</v>
      </c>
      <c r="AM523">
        <v>4</v>
      </c>
      <c r="AN523">
        <v>0</v>
      </c>
      <c r="AO523">
        <v>1</v>
      </c>
      <c r="AP523">
        <v>1</v>
      </c>
      <c r="AQ523">
        <v>0</v>
      </c>
      <c r="AR523">
        <v>0</v>
      </c>
      <c r="AS523" t="s">
        <v>3</v>
      </c>
      <c r="AT523">
        <v>2.1499999999999998E-2</v>
      </c>
      <c r="AU523" t="s">
        <v>3</v>
      </c>
      <c r="AV523">
        <v>0</v>
      </c>
      <c r="AW523">
        <v>2</v>
      </c>
      <c r="AX523">
        <v>60112730</v>
      </c>
      <c r="AY523">
        <v>1</v>
      </c>
      <c r="AZ523">
        <v>0</v>
      </c>
      <c r="BA523">
        <v>523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X523">
        <f>ROUND(Y523*Source!I122,9)</f>
        <v>6.4199000000000001E-3</v>
      </c>
      <c r="CY523">
        <f>AA523</f>
        <v>99399.62</v>
      </c>
      <c r="CZ523">
        <f>AE523</f>
        <v>10397.450000000001</v>
      </c>
      <c r="DA523">
        <f>AI523</f>
        <v>9.56</v>
      </c>
      <c r="DB523">
        <f>ROUND(ROUND(AT523*CZ523,2),2)</f>
        <v>223.55</v>
      </c>
      <c r="DC523">
        <f>ROUND(ROUND(AT523*AG523,2),2)</f>
        <v>0</v>
      </c>
      <c r="DD523" t="s">
        <v>3</v>
      </c>
      <c r="DE523" t="s">
        <v>3</v>
      </c>
      <c r="DF523">
        <f>ROUND(ROUND(AE523*AI523,2)*CX523,2)</f>
        <v>638.14</v>
      </c>
      <c r="DG523">
        <f>ROUND(ROUND(AF523,2)*CX523,2)</f>
        <v>0</v>
      </c>
      <c r="DH523">
        <f>ROUND(ROUND(AG523,2)*CX523,2)</f>
        <v>0</v>
      </c>
      <c r="DI523">
        <f t="shared" si="360"/>
        <v>0</v>
      </c>
      <c r="DJ523">
        <f>DF523</f>
        <v>638.14</v>
      </c>
      <c r="DK523">
        <v>0</v>
      </c>
      <c r="DL523" t="s">
        <v>3</v>
      </c>
      <c r="DM523">
        <v>0</v>
      </c>
      <c r="DN523" t="s">
        <v>3</v>
      </c>
      <c r="DO523">
        <v>0</v>
      </c>
    </row>
    <row r="524" spans="1:119" x14ac:dyDescent="0.2">
      <c r="A524">
        <f>ROW(Source!A122)</f>
        <v>122</v>
      </c>
      <c r="B524">
        <v>60075934</v>
      </c>
      <c r="C524">
        <v>60107354</v>
      </c>
      <c r="D524">
        <v>48164599</v>
      </c>
      <c r="E524">
        <v>21</v>
      </c>
      <c r="F524">
        <v>1</v>
      </c>
      <c r="G524">
        <v>1</v>
      </c>
      <c r="H524">
        <v>3</v>
      </c>
      <c r="I524" t="s">
        <v>834</v>
      </c>
      <c r="J524" t="s">
        <v>3</v>
      </c>
      <c r="K524" t="s">
        <v>835</v>
      </c>
      <c r="L524">
        <v>1374</v>
      </c>
      <c r="N524">
        <v>1013</v>
      </c>
      <c r="O524" t="s">
        <v>836</v>
      </c>
      <c r="P524" t="s">
        <v>836</v>
      </c>
      <c r="Q524">
        <v>1</v>
      </c>
      <c r="W524">
        <v>0</v>
      </c>
      <c r="X524">
        <v>-1731369543</v>
      </c>
      <c r="Y524">
        <f>AT524</f>
        <v>15.63</v>
      </c>
      <c r="AA524">
        <v>9.56</v>
      </c>
      <c r="AB524">
        <v>0</v>
      </c>
      <c r="AC524">
        <v>0</v>
      </c>
      <c r="AD524">
        <v>0</v>
      </c>
      <c r="AE524">
        <v>1</v>
      </c>
      <c r="AF524">
        <v>0</v>
      </c>
      <c r="AG524">
        <v>0</v>
      </c>
      <c r="AH524">
        <v>0</v>
      </c>
      <c r="AI524">
        <v>9.56</v>
      </c>
      <c r="AJ524">
        <v>1</v>
      </c>
      <c r="AK524">
        <v>1</v>
      </c>
      <c r="AL524">
        <v>1</v>
      </c>
      <c r="AM524">
        <v>4</v>
      </c>
      <c r="AN524">
        <v>0</v>
      </c>
      <c r="AO524">
        <v>1</v>
      </c>
      <c r="AP524">
        <v>1</v>
      </c>
      <c r="AQ524">
        <v>0</v>
      </c>
      <c r="AR524">
        <v>0</v>
      </c>
      <c r="AS524" t="s">
        <v>3</v>
      </c>
      <c r="AT524">
        <v>15.63</v>
      </c>
      <c r="AU524" t="s">
        <v>3</v>
      </c>
      <c r="AV524">
        <v>0</v>
      </c>
      <c r="AW524">
        <v>2</v>
      </c>
      <c r="AX524">
        <v>60112731</v>
      </c>
      <c r="AY524">
        <v>1</v>
      </c>
      <c r="AZ524">
        <v>0</v>
      </c>
      <c r="BA524">
        <v>524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X524">
        <f>ROUND(Y524*Source!I122,9)</f>
        <v>4.6671180000000003</v>
      </c>
      <c r="CY524">
        <f>AA524</f>
        <v>9.56</v>
      </c>
      <c r="CZ524">
        <f>AE524</f>
        <v>1</v>
      </c>
      <c r="DA524">
        <f>AI524</f>
        <v>9.56</v>
      </c>
      <c r="DB524">
        <f>ROUND(ROUND(AT524*CZ524,2),2)</f>
        <v>15.63</v>
      </c>
      <c r="DC524">
        <f>ROUND(ROUND(AT524*AG524,2),2)</f>
        <v>0</v>
      </c>
      <c r="DD524" t="s">
        <v>3</v>
      </c>
      <c r="DE524" t="s">
        <v>3</v>
      </c>
      <c r="DF524">
        <f>ROUND(ROUND(AE524*AI524,2)*CX524,2)</f>
        <v>44.62</v>
      </c>
      <c r="DG524">
        <f>ROUND(ROUND(AF524,2)*CX524,2)</f>
        <v>0</v>
      </c>
      <c r="DH524">
        <f>ROUND(ROUND(AG524,2)*CX524,2)</f>
        <v>0</v>
      </c>
      <c r="DI524">
        <f t="shared" si="360"/>
        <v>0</v>
      </c>
      <c r="DJ524">
        <f>DF524</f>
        <v>44.62</v>
      </c>
      <c r="DK524">
        <v>0</v>
      </c>
      <c r="DL524" t="s">
        <v>3</v>
      </c>
      <c r="DM524">
        <v>0</v>
      </c>
      <c r="DN524" t="s">
        <v>3</v>
      </c>
      <c r="DO524">
        <v>0</v>
      </c>
    </row>
    <row r="525" spans="1:119" x14ac:dyDescent="0.2">
      <c r="A525">
        <f>ROW(Source!A127)</f>
        <v>127</v>
      </c>
      <c r="B525">
        <v>60075934</v>
      </c>
      <c r="C525">
        <v>60107381</v>
      </c>
      <c r="D525">
        <v>48164227</v>
      </c>
      <c r="E525">
        <v>1</v>
      </c>
      <c r="F525">
        <v>1</v>
      </c>
      <c r="G525">
        <v>1</v>
      </c>
      <c r="H525">
        <v>1</v>
      </c>
      <c r="I525" t="s">
        <v>1034</v>
      </c>
      <c r="J525" t="s">
        <v>3</v>
      </c>
      <c r="K525" t="s">
        <v>1035</v>
      </c>
      <c r="L525">
        <v>1191</v>
      </c>
      <c r="N525">
        <v>1013</v>
      </c>
      <c r="O525" t="s">
        <v>738</v>
      </c>
      <c r="P525" t="s">
        <v>738</v>
      </c>
      <c r="Q525">
        <v>1</v>
      </c>
      <c r="W525">
        <v>0</v>
      </c>
      <c r="X525">
        <v>1680111951</v>
      </c>
      <c r="Y525">
        <f t="shared" ref="Y525:Y532" si="361">((AT525*1.15)*1.15)</f>
        <v>8.7152749999999983</v>
      </c>
      <c r="AA525">
        <v>0</v>
      </c>
      <c r="AB525">
        <v>0</v>
      </c>
      <c r="AC525">
        <v>0</v>
      </c>
      <c r="AD525">
        <v>392.17</v>
      </c>
      <c r="AE525">
        <v>0</v>
      </c>
      <c r="AF525">
        <v>0</v>
      </c>
      <c r="AG525">
        <v>0</v>
      </c>
      <c r="AH525">
        <v>8.01</v>
      </c>
      <c r="AI525">
        <v>1</v>
      </c>
      <c r="AJ525">
        <v>1</v>
      </c>
      <c r="AK525">
        <v>1</v>
      </c>
      <c r="AL525">
        <v>48.96</v>
      </c>
      <c r="AM525">
        <v>4</v>
      </c>
      <c r="AN525">
        <v>0</v>
      </c>
      <c r="AO525">
        <v>1</v>
      </c>
      <c r="AP525">
        <v>1</v>
      </c>
      <c r="AQ525">
        <v>0</v>
      </c>
      <c r="AR525">
        <v>0</v>
      </c>
      <c r="AS525" t="s">
        <v>3</v>
      </c>
      <c r="AT525">
        <v>6.59</v>
      </c>
      <c r="AU525" t="s">
        <v>93</v>
      </c>
      <c r="AV525">
        <v>1</v>
      </c>
      <c r="AW525">
        <v>2</v>
      </c>
      <c r="AX525">
        <v>60119335</v>
      </c>
      <c r="AY525">
        <v>1</v>
      </c>
      <c r="AZ525">
        <v>0</v>
      </c>
      <c r="BA525">
        <v>525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X525">
        <f>ROUND(Y525*Source!I127,9)</f>
        <v>2.602381115</v>
      </c>
      <c r="CY525">
        <f>AD525</f>
        <v>392.17</v>
      </c>
      <c r="CZ525">
        <f>AH525</f>
        <v>8.01</v>
      </c>
      <c r="DA525">
        <f>AL525</f>
        <v>48.96</v>
      </c>
      <c r="DB525">
        <f>ROUND((((ROUND(AT525*CZ525,2)*1.15)*1.15)*1.1),2)</f>
        <v>76.8</v>
      </c>
      <c r="DC525">
        <f>ROUND(((ROUND(AT525*AG525,2)*1.15)*1.15),2)</f>
        <v>0</v>
      </c>
      <c r="DD525" t="s">
        <v>739</v>
      </c>
      <c r="DE525" t="s">
        <v>3</v>
      </c>
      <c r="DF525">
        <f>ROUND((ROUND(AE525,2)*1.1)*CX525,2)</f>
        <v>0</v>
      </c>
      <c r="DG525">
        <f>ROUND((ROUND(AF525,2)*1.1)*CX525,2)</f>
        <v>0</v>
      </c>
      <c r="DH525">
        <f>ROUND(ROUND(AG525,2)*CX525,2)</f>
        <v>0</v>
      </c>
      <c r="DI525">
        <f>ROUND((ROUND(AH525*AL525,2)*1.1)*CX525,2)</f>
        <v>1122.6300000000001</v>
      </c>
      <c r="DJ525">
        <f>DI525</f>
        <v>1122.6300000000001</v>
      </c>
      <c r="DK525">
        <v>0</v>
      </c>
      <c r="DL525" t="s">
        <v>3</v>
      </c>
      <c r="DM525">
        <v>0</v>
      </c>
      <c r="DN525" t="s">
        <v>3</v>
      </c>
      <c r="DO525">
        <v>0</v>
      </c>
    </row>
    <row r="526" spans="1:119" x14ac:dyDescent="0.2">
      <c r="A526">
        <f>ROW(Source!A127)</f>
        <v>127</v>
      </c>
      <c r="B526">
        <v>60075934</v>
      </c>
      <c r="C526">
        <v>60107381</v>
      </c>
      <c r="D526">
        <v>48164207</v>
      </c>
      <c r="E526">
        <v>1</v>
      </c>
      <c r="F526">
        <v>1</v>
      </c>
      <c r="G526">
        <v>1</v>
      </c>
      <c r="H526">
        <v>1</v>
      </c>
      <c r="I526" t="s">
        <v>740</v>
      </c>
      <c r="J526" t="s">
        <v>3</v>
      </c>
      <c r="K526" t="s">
        <v>741</v>
      </c>
      <c r="L526">
        <v>1191</v>
      </c>
      <c r="N526">
        <v>1013</v>
      </c>
      <c r="O526" t="s">
        <v>738</v>
      </c>
      <c r="P526" t="s">
        <v>738</v>
      </c>
      <c r="Q526">
        <v>1</v>
      </c>
      <c r="W526">
        <v>0</v>
      </c>
      <c r="X526">
        <v>-383101862</v>
      </c>
      <c r="Y526">
        <f t="shared" si="361"/>
        <v>3.0681999999999996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1</v>
      </c>
      <c r="AJ526">
        <v>1</v>
      </c>
      <c r="AK526">
        <v>48.96</v>
      </c>
      <c r="AL526">
        <v>1</v>
      </c>
      <c r="AM526">
        <v>4</v>
      </c>
      <c r="AN526">
        <v>0</v>
      </c>
      <c r="AO526">
        <v>1</v>
      </c>
      <c r="AP526">
        <v>1</v>
      </c>
      <c r="AQ526">
        <v>0</v>
      </c>
      <c r="AR526">
        <v>0</v>
      </c>
      <c r="AS526" t="s">
        <v>3</v>
      </c>
      <c r="AT526">
        <v>2.3199999999999998</v>
      </c>
      <c r="AU526" t="s">
        <v>93</v>
      </c>
      <c r="AV526">
        <v>2</v>
      </c>
      <c r="AW526">
        <v>2</v>
      </c>
      <c r="AX526">
        <v>60119336</v>
      </c>
      <c r="AY526">
        <v>1</v>
      </c>
      <c r="AZ526">
        <v>0</v>
      </c>
      <c r="BA526">
        <v>526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X526">
        <f>ROUND(Y526*Source!I127,9)</f>
        <v>0.91616452000000004</v>
      </c>
      <c r="CY526">
        <f>AD526</f>
        <v>0</v>
      </c>
      <c r="CZ526">
        <f>AH526</f>
        <v>0</v>
      </c>
      <c r="DA526">
        <f>AL526</f>
        <v>1</v>
      </c>
      <c r="DB526">
        <f>ROUND((((ROUND(AT526*CZ526,2)*1.15)*1.15)*1.1),2)</f>
        <v>0</v>
      </c>
      <c r="DC526">
        <f>ROUND(((ROUND(AT526*AG526,2)*1.15)*1.15),2)</f>
        <v>0</v>
      </c>
      <c r="DD526" t="s">
        <v>739</v>
      </c>
      <c r="DE526" t="s">
        <v>3</v>
      </c>
      <c r="DF526">
        <f>ROUND((ROUND(AE526,2)*1.1)*CX526,2)</f>
        <v>0</v>
      </c>
      <c r="DG526">
        <f>ROUND((ROUND(AF526,2)*1.1)*CX526,2)</f>
        <v>0</v>
      </c>
      <c r="DH526">
        <f>ROUND(ROUND(AG526*AK526,2)*CX526,2)</f>
        <v>0</v>
      </c>
      <c r="DI526">
        <f>ROUND((ROUND(AH526,2)*1.1)*CX526,2)</f>
        <v>0</v>
      </c>
      <c r="DJ526">
        <f>DI526</f>
        <v>0</v>
      </c>
      <c r="DK526">
        <v>0</v>
      </c>
      <c r="DL526" t="s">
        <v>3</v>
      </c>
      <c r="DM526">
        <v>0</v>
      </c>
      <c r="DN526" t="s">
        <v>3</v>
      </c>
      <c r="DO526">
        <v>0</v>
      </c>
    </row>
    <row r="527" spans="1:119" x14ac:dyDescent="0.2">
      <c r="A527">
        <f>ROW(Source!A127)</f>
        <v>127</v>
      </c>
      <c r="B527">
        <v>60075934</v>
      </c>
      <c r="C527">
        <v>60107381</v>
      </c>
      <c r="D527">
        <v>48244510</v>
      </c>
      <c r="E527">
        <v>1</v>
      </c>
      <c r="F527">
        <v>1</v>
      </c>
      <c r="G527">
        <v>1</v>
      </c>
      <c r="H527">
        <v>2</v>
      </c>
      <c r="I527" t="s">
        <v>742</v>
      </c>
      <c r="J527" t="s">
        <v>743</v>
      </c>
      <c r="K527" t="s">
        <v>744</v>
      </c>
      <c r="L527">
        <v>1368</v>
      </c>
      <c r="N527">
        <v>1011</v>
      </c>
      <c r="O527" t="s">
        <v>745</v>
      </c>
      <c r="P527" t="s">
        <v>745</v>
      </c>
      <c r="Q527">
        <v>1</v>
      </c>
      <c r="W527">
        <v>0</v>
      </c>
      <c r="X527">
        <v>1732737796</v>
      </c>
      <c r="Y527">
        <f t="shared" si="361"/>
        <v>1.1637999999999999</v>
      </c>
      <c r="AA527">
        <v>0</v>
      </c>
      <c r="AB527">
        <v>1732</v>
      </c>
      <c r="AC527">
        <v>660.47</v>
      </c>
      <c r="AD527">
        <v>0</v>
      </c>
      <c r="AE527">
        <v>0</v>
      </c>
      <c r="AF527">
        <v>121.8</v>
      </c>
      <c r="AG527">
        <v>13.49</v>
      </c>
      <c r="AH527">
        <v>0</v>
      </c>
      <c r="AI527">
        <v>1</v>
      </c>
      <c r="AJ527">
        <v>14.22</v>
      </c>
      <c r="AK527">
        <v>48.96</v>
      </c>
      <c r="AL527">
        <v>1</v>
      </c>
      <c r="AM527">
        <v>4</v>
      </c>
      <c r="AN527">
        <v>0</v>
      </c>
      <c r="AO527">
        <v>1</v>
      </c>
      <c r="AP527">
        <v>1</v>
      </c>
      <c r="AQ527">
        <v>0</v>
      </c>
      <c r="AR527">
        <v>0</v>
      </c>
      <c r="AS527" t="s">
        <v>3</v>
      </c>
      <c r="AT527">
        <v>0.88</v>
      </c>
      <c r="AU527" t="s">
        <v>93</v>
      </c>
      <c r="AV527">
        <v>0</v>
      </c>
      <c r="AW527">
        <v>2</v>
      </c>
      <c r="AX527">
        <v>60119337</v>
      </c>
      <c r="AY527">
        <v>1</v>
      </c>
      <c r="AZ527">
        <v>0</v>
      </c>
      <c r="BA527">
        <v>527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X527">
        <f>ROUND(Y527*Source!I127,9)</f>
        <v>0.34751068000000002</v>
      </c>
      <c r="CY527">
        <f t="shared" ref="CY527:CY532" si="362">AB527</f>
        <v>1732</v>
      </c>
      <c r="CZ527">
        <f t="shared" ref="CZ527:CZ532" si="363">AF527</f>
        <v>121.8</v>
      </c>
      <c r="DA527">
        <f t="shared" ref="DA527:DA532" si="364">AJ527</f>
        <v>14.22</v>
      </c>
      <c r="DB527">
        <f t="shared" ref="DB527:DB532" si="365">ROUND(((ROUND(AT527*CZ527,2)*1.15)*1.15),2)</f>
        <v>141.75</v>
      </c>
      <c r="DC527">
        <f t="shared" ref="DC527:DC532" si="366">ROUND((((ROUND(AT527*AG527,2)*1.15)*1.15)*1.1),2)</f>
        <v>17.27</v>
      </c>
      <c r="DD527" t="s">
        <v>3</v>
      </c>
      <c r="DE527" t="s">
        <v>739</v>
      </c>
      <c r="DF527">
        <f t="shared" ref="DF527:DF532" si="367">ROUND(ROUND(AE527,2)*CX527,2)</f>
        <v>0</v>
      </c>
      <c r="DG527">
        <f t="shared" ref="DG527:DG532" si="368">ROUND(ROUND(AF527*AJ527,2)*CX527,2)</f>
        <v>601.89</v>
      </c>
      <c r="DH527">
        <f t="shared" ref="DH527:DH532" si="369">ROUND((ROUND(AG527*AK527,2)*1.1)*CX527,2)</f>
        <v>252.47</v>
      </c>
      <c r="DI527">
        <f t="shared" ref="DI527:DI546" si="370">ROUND(ROUND(AH527,2)*CX527,2)</f>
        <v>0</v>
      </c>
      <c r="DJ527">
        <f t="shared" ref="DJ527:DJ532" si="371">DG527</f>
        <v>601.89</v>
      </c>
      <c r="DK527">
        <v>0</v>
      </c>
      <c r="DL527" t="s">
        <v>3</v>
      </c>
      <c r="DM527">
        <v>0</v>
      </c>
      <c r="DN527" t="s">
        <v>3</v>
      </c>
      <c r="DO527">
        <v>0</v>
      </c>
    </row>
    <row r="528" spans="1:119" x14ac:dyDescent="0.2">
      <c r="A528">
        <f>ROW(Source!A127)</f>
        <v>127</v>
      </c>
      <c r="B528">
        <v>60075934</v>
      </c>
      <c r="C528">
        <v>60107381</v>
      </c>
      <c r="D528">
        <v>48244557</v>
      </c>
      <c r="E528">
        <v>1</v>
      </c>
      <c r="F528">
        <v>1</v>
      </c>
      <c r="G528">
        <v>1</v>
      </c>
      <c r="H528">
        <v>2</v>
      </c>
      <c r="I528" t="s">
        <v>746</v>
      </c>
      <c r="J528" t="s">
        <v>747</v>
      </c>
      <c r="K528" t="s">
        <v>748</v>
      </c>
      <c r="L528">
        <v>1368</v>
      </c>
      <c r="N528">
        <v>1011</v>
      </c>
      <c r="O528" t="s">
        <v>745</v>
      </c>
      <c r="P528" t="s">
        <v>745</v>
      </c>
      <c r="Q528">
        <v>1</v>
      </c>
      <c r="W528">
        <v>0</v>
      </c>
      <c r="X528">
        <v>903590057</v>
      </c>
      <c r="Y528">
        <f t="shared" si="361"/>
        <v>0.19837499999999997</v>
      </c>
      <c r="AA528">
        <v>0</v>
      </c>
      <c r="AB528">
        <v>1603.59</v>
      </c>
      <c r="AC528">
        <v>579.69000000000005</v>
      </c>
      <c r="AD528">
        <v>0</v>
      </c>
      <c r="AE528">
        <v>0</v>
      </c>
      <c r="AF528">
        <v>112.77</v>
      </c>
      <c r="AG528">
        <v>11.84</v>
      </c>
      <c r="AH528">
        <v>0</v>
      </c>
      <c r="AI528">
        <v>1</v>
      </c>
      <c r="AJ528">
        <v>14.22</v>
      </c>
      <c r="AK528">
        <v>48.96</v>
      </c>
      <c r="AL528">
        <v>1</v>
      </c>
      <c r="AM528">
        <v>4</v>
      </c>
      <c r="AN528">
        <v>0</v>
      </c>
      <c r="AO528">
        <v>1</v>
      </c>
      <c r="AP528">
        <v>1</v>
      </c>
      <c r="AQ528">
        <v>0</v>
      </c>
      <c r="AR528">
        <v>0</v>
      </c>
      <c r="AS528" t="s">
        <v>3</v>
      </c>
      <c r="AT528">
        <v>0.15</v>
      </c>
      <c r="AU528" t="s">
        <v>93</v>
      </c>
      <c r="AV528">
        <v>0</v>
      </c>
      <c r="AW528">
        <v>2</v>
      </c>
      <c r="AX528">
        <v>60119338</v>
      </c>
      <c r="AY528">
        <v>1</v>
      </c>
      <c r="AZ528">
        <v>0</v>
      </c>
      <c r="BA528">
        <v>528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X528">
        <f>ROUND(Y528*Source!I127,9)</f>
        <v>5.9234775000000003E-2</v>
      </c>
      <c r="CY528">
        <f t="shared" si="362"/>
        <v>1603.59</v>
      </c>
      <c r="CZ528">
        <f t="shared" si="363"/>
        <v>112.77</v>
      </c>
      <c r="DA528">
        <f t="shared" si="364"/>
        <v>14.22</v>
      </c>
      <c r="DB528">
        <f t="shared" si="365"/>
        <v>22.38</v>
      </c>
      <c r="DC528">
        <f t="shared" si="366"/>
        <v>2.59</v>
      </c>
      <c r="DD528" t="s">
        <v>3</v>
      </c>
      <c r="DE528" t="s">
        <v>739</v>
      </c>
      <c r="DF528">
        <f t="shared" si="367"/>
        <v>0</v>
      </c>
      <c r="DG528">
        <f t="shared" si="368"/>
        <v>94.99</v>
      </c>
      <c r="DH528">
        <f t="shared" si="369"/>
        <v>37.770000000000003</v>
      </c>
      <c r="DI528">
        <f t="shared" si="370"/>
        <v>0</v>
      </c>
      <c r="DJ528">
        <f t="shared" si="371"/>
        <v>94.99</v>
      </c>
      <c r="DK528">
        <v>0</v>
      </c>
      <c r="DL528" t="s">
        <v>3</v>
      </c>
      <c r="DM528">
        <v>0</v>
      </c>
      <c r="DN528" t="s">
        <v>3</v>
      </c>
      <c r="DO528">
        <v>0</v>
      </c>
    </row>
    <row r="529" spans="1:119" x14ac:dyDescent="0.2">
      <c r="A529">
        <f>ROW(Source!A127)</f>
        <v>127</v>
      </c>
      <c r="B529">
        <v>60075934</v>
      </c>
      <c r="C529">
        <v>60107381</v>
      </c>
      <c r="D529">
        <v>48244564</v>
      </c>
      <c r="E529">
        <v>1</v>
      </c>
      <c r="F529">
        <v>1</v>
      </c>
      <c r="G529">
        <v>1</v>
      </c>
      <c r="H529">
        <v>2</v>
      </c>
      <c r="I529" t="s">
        <v>1036</v>
      </c>
      <c r="J529" t="s">
        <v>1037</v>
      </c>
      <c r="K529" t="s">
        <v>1038</v>
      </c>
      <c r="L529">
        <v>1368</v>
      </c>
      <c r="N529">
        <v>1011</v>
      </c>
      <c r="O529" t="s">
        <v>745</v>
      </c>
      <c r="P529" t="s">
        <v>745</v>
      </c>
      <c r="Q529">
        <v>1</v>
      </c>
      <c r="W529">
        <v>0</v>
      </c>
      <c r="X529">
        <v>1922779253</v>
      </c>
      <c r="Y529">
        <f t="shared" si="361"/>
        <v>1.4018499999999998</v>
      </c>
      <c r="AA529">
        <v>0</v>
      </c>
      <c r="AB529">
        <v>1609.56</v>
      </c>
      <c r="AC529">
        <v>579.69000000000005</v>
      </c>
      <c r="AD529">
        <v>0</v>
      </c>
      <c r="AE529">
        <v>0</v>
      </c>
      <c r="AF529">
        <v>113.19</v>
      </c>
      <c r="AG529">
        <v>11.84</v>
      </c>
      <c r="AH529">
        <v>0</v>
      </c>
      <c r="AI529">
        <v>1</v>
      </c>
      <c r="AJ529">
        <v>14.22</v>
      </c>
      <c r="AK529">
        <v>48.96</v>
      </c>
      <c r="AL529">
        <v>1</v>
      </c>
      <c r="AM529">
        <v>4</v>
      </c>
      <c r="AN529">
        <v>0</v>
      </c>
      <c r="AO529">
        <v>1</v>
      </c>
      <c r="AP529">
        <v>1</v>
      </c>
      <c r="AQ529">
        <v>0</v>
      </c>
      <c r="AR529">
        <v>0</v>
      </c>
      <c r="AS529" t="s">
        <v>3</v>
      </c>
      <c r="AT529">
        <v>1.06</v>
      </c>
      <c r="AU529" t="s">
        <v>93</v>
      </c>
      <c r="AV529">
        <v>0</v>
      </c>
      <c r="AW529">
        <v>2</v>
      </c>
      <c r="AX529">
        <v>60119339</v>
      </c>
      <c r="AY529">
        <v>1</v>
      </c>
      <c r="AZ529">
        <v>0</v>
      </c>
      <c r="BA529">
        <v>529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X529">
        <f>ROUND(Y529*Source!I127,9)</f>
        <v>0.41859241000000003</v>
      </c>
      <c r="CY529">
        <f t="shared" si="362"/>
        <v>1609.56</v>
      </c>
      <c r="CZ529">
        <f t="shared" si="363"/>
        <v>113.19</v>
      </c>
      <c r="DA529">
        <f t="shared" si="364"/>
        <v>14.22</v>
      </c>
      <c r="DB529">
        <f t="shared" si="365"/>
        <v>158.66999999999999</v>
      </c>
      <c r="DC529">
        <f t="shared" si="366"/>
        <v>18.260000000000002</v>
      </c>
      <c r="DD529" t="s">
        <v>3</v>
      </c>
      <c r="DE529" t="s">
        <v>739</v>
      </c>
      <c r="DF529">
        <f t="shared" si="367"/>
        <v>0</v>
      </c>
      <c r="DG529">
        <f t="shared" si="368"/>
        <v>673.75</v>
      </c>
      <c r="DH529">
        <f t="shared" si="369"/>
        <v>266.92</v>
      </c>
      <c r="DI529">
        <f t="shared" si="370"/>
        <v>0</v>
      </c>
      <c r="DJ529">
        <f t="shared" si="371"/>
        <v>673.75</v>
      </c>
      <c r="DK529">
        <v>0</v>
      </c>
      <c r="DL529" t="s">
        <v>3</v>
      </c>
      <c r="DM529">
        <v>0</v>
      </c>
      <c r="DN529" t="s">
        <v>3</v>
      </c>
      <c r="DO529">
        <v>0</v>
      </c>
    </row>
    <row r="530" spans="1:119" x14ac:dyDescent="0.2">
      <c r="A530">
        <f>ROW(Source!A127)</f>
        <v>127</v>
      </c>
      <c r="B530">
        <v>60075934</v>
      </c>
      <c r="C530">
        <v>60107381</v>
      </c>
      <c r="D530">
        <v>48245551</v>
      </c>
      <c r="E530">
        <v>1</v>
      </c>
      <c r="F530">
        <v>1</v>
      </c>
      <c r="G530">
        <v>1</v>
      </c>
      <c r="H530">
        <v>2</v>
      </c>
      <c r="I530" t="s">
        <v>752</v>
      </c>
      <c r="J530" t="s">
        <v>753</v>
      </c>
      <c r="K530" t="s">
        <v>754</v>
      </c>
      <c r="L530">
        <v>1368</v>
      </c>
      <c r="N530">
        <v>1011</v>
      </c>
      <c r="O530" t="s">
        <v>745</v>
      </c>
      <c r="P530" t="s">
        <v>745</v>
      </c>
      <c r="Q530">
        <v>1</v>
      </c>
      <c r="W530">
        <v>0</v>
      </c>
      <c r="X530">
        <v>1171957361</v>
      </c>
      <c r="Y530">
        <f t="shared" si="361"/>
        <v>0.30417499999999997</v>
      </c>
      <c r="AA530">
        <v>0</v>
      </c>
      <c r="AB530">
        <v>1234.1500000000001</v>
      </c>
      <c r="AC530">
        <v>495.96</v>
      </c>
      <c r="AD530">
        <v>0</v>
      </c>
      <c r="AE530">
        <v>0</v>
      </c>
      <c r="AF530">
        <v>86.79</v>
      </c>
      <c r="AG530">
        <v>10.130000000000001</v>
      </c>
      <c r="AH530">
        <v>0</v>
      </c>
      <c r="AI530">
        <v>1</v>
      </c>
      <c r="AJ530">
        <v>14.22</v>
      </c>
      <c r="AK530">
        <v>48.96</v>
      </c>
      <c r="AL530">
        <v>1</v>
      </c>
      <c r="AM530">
        <v>4</v>
      </c>
      <c r="AN530">
        <v>0</v>
      </c>
      <c r="AO530">
        <v>1</v>
      </c>
      <c r="AP530">
        <v>1</v>
      </c>
      <c r="AQ530">
        <v>0</v>
      </c>
      <c r="AR530">
        <v>0</v>
      </c>
      <c r="AS530" t="s">
        <v>3</v>
      </c>
      <c r="AT530">
        <v>0.23</v>
      </c>
      <c r="AU530" t="s">
        <v>93</v>
      </c>
      <c r="AV530">
        <v>0</v>
      </c>
      <c r="AW530">
        <v>2</v>
      </c>
      <c r="AX530">
        <v>60119340</v>
      </c>
      <c r="AY530">
        <v>1</v>
      </c>
      <c r="AZ530">
        <v>0</v>
      </c>
      <c r="BA530">
        <v>530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X530">
        <f>ROUND(Y530*Source!I127,9)</f>
        <v>9.0826655000000006E-2</v>
      </c>
      <c r="CY530">
        <f t="shared" si="362"/>
        <v>1234.1500000000001</v>
      </c>
      <c r="CZ530">
        <f t="shared" si="363"/>
        <v>86.79</v>
      </c>
      <c r="DA530">
        <f t="shared" si="364"/>
        <v>14.22</v>
      </c>
      <c r="DB530">
        <f t="shared" si="365"/>
        <v>26.4</v>
      </c>
      <c r="DC530">
        <f t="shared" si="366"/>
        <v>3.39</v>
      </c>
      <c r="DD530" t="s">
        <v>3</v>
      </c>
      <c r="DE530" t="s">
        <v>739</v>
      </c>
      <c r="DF530">
        <f t="shared" si="367"/>
        <v>0</v>
      </c>
      <c r="DG530">
        <f t="shared" si="368"/>
        <v>112.09</v>
      </c>
      <c r="DH530">
        <f t="shared" si="369"/>
        <v>49.55</v>
      </c>
      <c r="DI530">
        <f t="shared" si="370"/>
        <v>0</v>
      </c>
      <c r="DJ530">
        <f t="shared" si="371"/>
        <v>112.09</v>
      </c>
      <c r="DK530">
        <v>0</v>
      </c>
      <c r="DL530" t="s">
        <v>3</v>
      </c>
      <c r="DM530">
        <v>0</v>
      </c>
      <c r="DN530" t="s">
        <v>3</v>
      </c>
      <c r="DO530">
        <v>0</v>
      </c>
    </row>
    <row r="531" spans="1:119" x14ac:dyDescent="0.2">
      <c r="A531">
        <f>ROW(Source!A127)</f>
        <v>127</v>
      </c>
      <c r="B531">
        <v>60075934</v>
      </c>
      <c r="C531">
        <v>60107381</v>
      </c>
      <c r="D531">
        <v>48245719</v>
      </c>
      <c r="E531">
        <v>1</v>
      </c>
      <c r="F531">
        <v>1</v>
      </c>
      <c r="G531">
        <v>1</v>
      </c>
      <c r="H531">
        <v>2</v>
      </c>
      <c r="I531" t="s">
        <v>755</v>
      </c>
      <c r="J531" t="s">
        <v>756</v>
      </c>
      <c r="K531" t="s">
        <v>757</v>
      </c>
      <c r="L531">
        <v>1368</v>
      </c>
      <c r="N531">
        <v>1011</v>
      </c>
      <c r="O531" t="s">
        <v>745</v>
      </c>
      <c r="P531" t="s">
        <v>745</v>
      </c>
      <c r="Q531">
        <v>1</v>
      </c>
      <c r="W531">
        <v>0</v>
      </c>
      <c r="X531">
        <v>-1135352110</v>
      </c>
      <c r="Y531">
        <f t="shared" si="361"/>
        <v>2.9623999999999997</v>
      </c>
      <c r="AA531">
        <v>0</v>
      </c>
      <c r="AB531">
        <v>17.059999999999999</v>
      </c>
      <c r="AC531">
        <v>0</v>
      </c>
      <c r="AD531">
        <v>0</v>
      </c>
      <c r="AE531">
        <v>0</v>
      </c>
      <c r="AF531">
        <v>1.2</v>
      </c>
      <c r="AG531">
        <v>0</v>
      </c>
      <c r="AH531">
        <v>0</v>
      </c>
      <c r="AI531">
        <v>1</v>
      </c>
      <c r="AJ531">
        <v>14.22</v>
      </c>
      <c r="AK531">
        <v>48.96</v>
      </c>
      <c r="AL531">
        <v>1</v>
      </c>
      <c r="AM531">
        <v>4</v>
      </c>
      <c r="AN531">
        <v>0</v>
      </c>
      <c r="AO531">
        <v>1</v>
      </c>
      <c r="AP531">
        <v>1</v>
      </c>
      <c r="AQ531">
        <v>0</v>
      </c>
      <c r="AR531">
        <v>0</v>
      </c>
      <c r="AS531" t="s">
        <v>3</v>
      </c>
      <c r="AT531">
        <v>2.2400000000000002</v>
      </c>
      <c r="AU531" t="s">
        <v>93</v>
      </c>
      <c r="AV531">
        <v>0</v>
      </c>
      <c r="AW531">
        <v>2</v>
      </c>
      <c r="AX531">
        <v>60119341</v>
      </c>
      <c r="AY531">
        <v>1</v>
      </c>
      <c r="AZ531">
        <v>0</v>
      </c>
      <c r="BA531">
        <v>531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X531">
        <f>ROUND(Y531*Source!I127,9)</f>
        <v>0.88457264000000002</v>
      </c>
      <c r="CY531">
        <f t="shared" si="362"/>
        <v>17.059999999999999</v>
      </c>
      <c r="CZ531">
        <f t="shared" si="363"/>
        <v>1.2</v>
      </c>
      <c r="DA531">
        <f t="shared" si="364"/>
        <v>14.22</v>
      </c>
      <c r="DB531">
        <f t="shared" si="365"/>
        <v>3.56</v>
      </c>
      <c r="DC531">
        <f t="shared" si="366"/>
        <v>0</v>
      </c>
      <c r="DD531" t="s">
        <v>3</v>
      </c>
      <c r="DE531" t="s">
        <v>739</v>
      </c>
      <c r="DF531">
        <f t="shared" si="367"/>
        <v>0</v>
      </c>
      <c r="DG531">
        <f t="shared" si="368"/>
        <v>15.09</v>
      </c>
      <c r="DH531">
        <f t="shared" si="369"/>
        <v>0</v>
      </c>
      <c r="DI531">
        <f t="shared" si="370"/>
        <v>0</v>
      </c>
      <c r="DJ531">
        <f t="shared" si="371"/>
        <v>15.09</v>
      </c>
      <c r="DK531">
        <v>0</v>
      </c>
      <c r="DL531" t="s">
        <v>3</v>
      </c>
      <c r="DM531">
        <v>0</v>
      </c>
      <c r="DN531" t="s">
        <v>3</v>
      </c>
      <c r="DO531">
        <v>0</v>
      </c>
    </row>
    <row r="532" spans="1:119" x14ac:dyDescent="0.2">
      <c r="A532">
        <f>ROW(Source!A127)</f>
        <v>127</v>
      </c>
      <c r="B532">
        <v>60075934</v>
      </c>
      <c r="C532">
        <v>60107381</v>
      </c>
      <c r="D532">
        <v>48245767</v>
      </c>
      <c r="E532">
        <v>1</v>
      </c>
      <c r="F532">
        <v>1</v>
      </c>
      <c r="G532">
        <v>1</v>
      </c>
      <c r="H532">
        <v>2</v>
      </c>
      <c r="I532" t="s">
        <v>758</v>
      </c>
      <c r="J532" t="s">
        <v>759</v>
      </c>
      <c r="K532" t="s">
        <v>760</v>
      </c>
      <c r="L532">
        <v>1368</v>
      </c>
      <c r="N532">
        <v>1011</v>
      </c>
      <c r="O532" t="s">
        <v>745</v>
      </c>
      <c r="P532" t="s">
        <v>745</v>
      </c>
      <c r="Q532">
        <v>1</v>
      </c>
      <c r="W532">
        <v>0</v>
      </c>
      <c r="X532">
        <v>-700358725</v>
      </c>
      <c r="Y532">
        <f t="shared" si="361"/>
        <v>0.11902499999999998</v>
      </c>
      <c r="AA532">
        <v>0</v>
      </c>
      <c r="AB532">
        <v>197.94</v>
      </c>
      <c r="AC532">
        <v>0</v>
      </c>
      <c r="AD532">
        <v>0</v>
      </c>
      <c r="AE532">
        <v>0</v>
      </c>
      <c r="AF532">
        <v>13.92</v>
      </c>
      <c r="AG532">
        <v>0</v>
      </c>
      <c r="AH532">
        <v>0</v>
      </c>
      <c r="AI532">
        <v>1</v>
      </c>
      <c r="AJ532">
        <v>14.22</v>
      </c>
      <c r="AK532">
        <v>48.96</v>
      </c>
      <c r="AL532">
        <v>1</v>
      </c>
      <c r="AM532">
        <v>4</v>
      </c>
      <c r="AN532">
        <v>0</v>
      </c>
      <c r="AO532">
        <v>1</v>
      </c>
      <c r="AP532">
        <v>1</v>
      </c>
      <c r="AQ532">
        <v>0</v>
      </c>
      <c r="AR532">
        <v>0</v>
      </c>
      <c r="AS532" t="s">
        <v>3</v>
      </c>
      <c r="AT532">
        <v>0.09</v>
      </c>
      <c r="AU532" t="s">
        <v>93</v>
      </c>
      <c r="AV532">
        <v>0</v>
      </c>
      <c r="AW532">
        <v>2</v>
      </c>
      <c r="AX532">
        <v>60119342</v>
      </c>
      <c r="AY532">
        <v>1</v>
      </c>
      <c r="AZ532">
        <v>0</v>
      </c>
      <c r="BA532">
        <v>532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X532">
        <f>ROUND(Y532*Source!I127,9)</f>
        <v>3.5540864999999998E-2</v>
      </c>
      <c r="CY532">
        <f t="shared" si="362"/>
        <v>197.94</v>
      </c>
      <c r="CZ532">
        <f t="shared" si="363"/>
        <v>13.92</v>
      </c>
      <c r="DA532">
        <f t="shared" si="364"/>
        <v>14.22</v>
      </c>
      <c r="DB532">
        <f t="shared" si="365"/>
        <v>1.65</v>
      </c>
      <c r="DC532">
        <f t="shared" si="366"/>
        <v>0</v>
      </c>
      <c r="DD532" t="s">
        <v>3</v>
      </c>
      <c r="DE532" t="s">
        <v>739</v>
      </c>
      <c r="DF532">
        <f t="shared" si="367"/>
        <v>0</v>
      </c>
      <c r="DG532">
        <f t="shared" si="368"/>
        <v>7.03</v>
      </c>
      <c r="DH532">
        <f t="shared" si="369"/>
        <v>0</v>
      </c>
      <c r="DI532">
        <f t="shared" si="370"/>
        <v>0</v>
      </c>
      <c r="DJ532">
        <f t="shared" si="371"/>
        <v>7.03</v>
      </c>
      <c r="DK532">
        <v>0</v>
      </c>
      <c r="DL532" t="s">
        <v>3</v>
      </c>
      <c r="DM532">
        <v>0</v>
      </c>
      <c r="DN532" t="s">
        <v>3</v>
      </c>
      <c r="DO532">
        <v>0</v>
      </c>
    </row>
    <row r="533" spans="1:119" x14ac:dyDescent="0.2">
      <c r="A533">
        <f>ROW(Source!A127)</f>
        <v>127</v>
      </c>
      <c r="B533">
        <v>60075934</v>
      </c>
      <c r="C533">
        <v>60107381</v>
      </c>
      <c r="D533">
        <v>48168484</v>
      </c>
      <c r="E533">
        <v>1</v>
      </c>
      <c r="F533">
        <v>1</v>
      </c>
      <c r="G533">
        <v>1</v>
      </c>
      <c r="H533">
        <v>3</v>
      </c>
      <c r="I533" t="s">
        <v>223</v>
      </c>
      <c r="J533" t="s">
        <v>226</v>
      </c>
      <c r="K533" t="s">
        <v>761</v>
      </c>
      <c r="L533">
        <v>1339</v>
      </c>
      <c r="N533">
        <v>1007</v>
      </c>
      <c r="O533" t="s">
        <v>91</v>
      </c>
      <c r="P533" t="s">
        <v>91</v>
      </c>
      <c r="Q533">
        <v>1</v>
      </c>
      <c r="W533">
        <v>0</v>
      </c>
      <c r="X533">
        <v>1597319531</v>
      </c>
      <c r="Y533">
        <f t="shared" ref="Y533:Y546" si="372">AT533</f>
        <v>1.95</v>
      </c>
      <c r="AA533">
        <v>84.03</v>
      </c>
      <c r="AB533">
        <v>0</v>
      </c>
      <c r="AC533">
        <v>0</v>
      </c>
      <c r="AD533">
        <v>0</v>
      </c>
      <c r="AE533">
        <v>8.7899999999999991</v>
      </c>
      <c r="AF533">
        <v>0</v>
      </c>
      <c r="AG533">
        <v>0</v>
      </c>
      <c r="AH533">
        <v>0</v>
      </c>
      <c r="AI533">
        <v>9.56</v>
      </c>
      <c r="AJ533">
        <v>1</v>
      </c>
      <c r="AK533">
        <v>1</v>
      </c>
      <c r="AL533">
        <v>1</v>
      </c>
      <c r="AM533">
        <v>4</v>
      </c>
      <c r="AN533">
        <v>0</v>
      </c>
      <c r="AO533">
        <v>1</v>
      </c>
      <c r="AP533">
        <v>1</v>
      </c>
      <c r="AQ533">
        <v>0</v>
      </c>
      <c r="AR533">
        <v>0</v>
      </c>
      <c r="AS533" t="s">
        <v>3</v>
      </c>
      <c r="AT533">
        <v>1.95</v>
      </c>
      <c r="AU533" t="s">
        <v>3</v>
      </c>
      <c r="AV533">
        <v>0</v>
      </c>
      <c r="AW533">
        <v>2</v>
      </c>
      <c r="AX533">
        <v>60119343</v>
      </c>
      <c r="AY533">
        <v>1</v>
      </c>
      <c r="AZ533">
        <v>0</v>
      </c>
      <c r="BA533">
        <v>533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X533">
        <f>ROUND(Y533*Source!I127,9)</f>
        <v>0.58226999999999995</v>
      </c>
      <c r="CY533">
        <f t="shared" ref="CY533:CY546" si="373">AA533</f>
        <v>84.03</v>
      </c>
      <c r="CZ533">
        <f t="shared" ref="CZ533:CZ546" si="374">AE533</f>
        <v>8.7899999999999991</v>
      </c>
      <c r="DA533">
        <f t="shared" ref="DA533:DA546" si="375">AI533</f>
        <v>9.56</v>
      </c>
      <c r="DB533">
        <f t="shared" ref="DB533:DB546" si="376">ROUND(ROUND(AT533*CZ533,2),2)</f>
        <v>17.14</v>
      </c>
      <c r="DC533">
        <f t="shared" ref="DC533:DC546" si="377">ROUND(ROUND(AT533*AG533,2),2)</f>
        <v>0</v>
      </c>
      <c r="DD533" t="s">
        <v>3</v>
      </c>
      <c r="DE533" t="s">
        <v>3</v>
      </c>
      <c r="DF533">
        <f t="shared" ref="DF533:DF546" si="378">ROUND(ROUND(AE533*AI533,2)*CX533,2)</f>
        <v>48.93</v>
      </c>
      <c r="DG533">
        <f t="shared" ref="DG533:DG546" si="379">ROUND(ROUND(AF533,2)*CX533,2)</f>
        <v>0</v>
      </c>
      <c r="DH533">
        <f t="shared" ref="DH533:DH547" si="380">ROUND(ROUND(AG533,2)*CX533,2)</f>
        <v>0</v>
      </c>
      <c r="DI533">
        <f t="shared" si="370"/>
        <v>0</v>
      </c>
      <c r="DJ533">
        <f t="shared" ref="DJ533:DJ546" si="381">DF533</f>
        <v>48.93</v>
      </c>
      <c r="DK533">
        <v>0</v>
      </c>
      <c r="DL533" t="s">
        <v>3</v>
      </c>
      <c r="DM533">
        <v>0</v>
      </c>
      <c r="DN533" t="s">
        <v>3</v>
      </c>
      <c r="DO533">
        <v>0</v>
      </c>
    </row>
    <row r="534" spans="1:119" x14ac:dyDescent="0.2">
      <c r="A534">
        <f>ROW(Source!A127)</f>
        <v>127</v>
      </c>
      <c r="B534">
        <v>60075934</v>
      </c>
      <c r="C534">
        <v>60107381</v>
      </c>
      <c r="D534">
        <v>48168491</v>
      </c>
      <c r="E534">
        <v>1</v>
      </c>
      <c r="F534">
        <v>1</v>
      </c>
      <c r="G534">
        <v>1</v>
      </c>
      <c r="H534">
        <v>3</v>
      </c>
      <c r="I534" t="s">
        <v>229</v>
      </c>
      <c r="J534" t="s">
        <v>231</v>
      </c>
      <c r="K534" t="s">
        <v>762</v>
      </c>
      <c r="L534">
        <v>1346</v>
      </c>
      <c r="N534">
        <v>1009</v>
      </c>
      <c r="O534" t="s">
        <v>225</v>
      </c>
      <c r="P534" t="s">
        <v>225</v>
      </c>
      <c r="Q534">
        <v>1</v>
      </c>
      <c r="W534">
        <v>0</v>
      </c>
      <c r="X534">
        <v>-1411127917</v>
      </c>
      <c r="Y534">
        <f t="shared" si="372"/>
        <v>0.59</v>
      </c>
      <c r="AA534">
        <v>42.73</v>
      </c>
      <c r="AB534">
        <v>0</v>
      </c>
      <c r="AC534">
        <v>0</v>
      </c>
      <c r="AD534">
        <v>0</v>
      </c>
      <c r="AE534">
        <v>4.47</v>
      </c>
      <c r="AF534">
        <v>0</v>
      </c>
      <c r="AG534">
        <v>0</v>
      </c>
      <c r="AH534">
        <v>0</v>
      </c>
      <c r="AI534">
        <v>9.56</v>
      </c>
      <c r="AJ534">
        <v>1</v>
      </c>
      <c r="AK534">
        <v>1</v>
      </c>
      <c r="AL534">
        <v>1</v>
      </c>
      <c r="AM534">
        <v>4</v>
      </c>
      <c r="AN534">
        <v>0</v>
      </c>
      <c r="AO534">
        <v>1</v>
      </c>
      <c r="AP534">
        <v>1</v>
      </c>
      <c r="AQ534">
        <v>0</v>
      </c>
      <c r="AR534">
        <v>0</v>
      </c>
      <c r="AS534" t="s">
        <v>3</v>
      </c>
      <c r="AT534">
        <v>0.59</v>
      </c>
      <c r="AU534" t="s">
        <v>3</v>
      </c>
      <c r="AV534">
        <v>0</v>
      </c>
      <c r="AW534">
        <v>2</v>
      </c>
      <c r="AX534">
        <v>60119344</v>
      </c>
      <c r="AY534">
        <v>1</v>
      </c>
      <c r="AZ534">
        <v>0</v>
      </c>
      <c r="BA534">
        <v>534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X534">
        <f>ROUND(Y534*Source!I127,9)</f>
        <v>0.176174</v>
      </c>
      <c r="CY534">
        <f t="shared" si="373"/>
        <v>42.73</v>
      </c>
      <c r="CZ534">
        <f t="shared" si="374"/>
        <v>4.47</v>
      </c>
      <c r="DA534">
        <f t="shared" si="375"/>
        <v>9.56</v>
      </c>
      <c r="DB534">
        <f t="shared" si="376"/>
        <v>2.64</v>
      </c>
      <c r="DC534">
        <f t="shared" si="377"/>
        <v>0</v>
      </c>
      <c r="DD534" t="s">
        <v>3</v>
      </c>
      <c r="DE534" t="s">
        <v>3</v>
      </c>
      <c r="DF534">
        <f t="shared" si="378"/>
        <v>7.53</v>
      </c>
      <c r="DG534">
        <f t="shared" si="379"/>
        <v>0</v>
      </c>
      <c r="DH534">
        <f t="shared" si="380"/>
        <v>0</v>
      </c>
      <c r="DI534">
        <f t="shared" si="370"/>
        <v>0</v>
      </c>
      <c r="DJ534">
        <f t="shared" si="381"/>
        <v>7.53</v>
      </c>
      <c r="DK534">
        <v>0</v>
      </c>
      <c r="DL534" t="s">
        <v>3</v>
      </c>
      <c r="DM534">
        <v>0</v>
      </c>
      <c r="DN534" t="s">
        <v>3</v>
      </c>
      <c r="DO534">
        <v>0</v>
      </c>
    </row>
    <row r="535" spans="1:119" x14ac:dyDescent="0.2">
      <c r="A535">
        <f>ROW(Source!A127)</f>
        <v>127</v>
      </c>
      <c r="B535">
        <v>60075934</v>
      </c>
      <c r="C535">
        <v>60107381</v>
      </c>
      <c r="D535">
        <v>48171507</v>
      </c>
      <c r="E535">
        <v>1</v>
      </c>
      <c r="F535">
        <v>1</v>
      </c>
      <c r="G535">
        <v>1</v>
      </c>
      <c r="H535">
        <v>3</v>
      </c>
      <c r="I535" t="s">
        <v>807</v>
      </c>
      <c r="J535" t="s">
        <v>808</v>
      </c>
      <c r="K535" t="s">
        <v>809</v>
      </c>
      <c r="L535">
        <v>1348</v>
      </c>
      <c r="N535">
        <v>1009</v>
      </c>
      <c r="O535" t="s">
        <v>15</v>
      </c>
      <c r="P535" t="s">
        <v>15</v>
      </c>
      <c r="Q535">
        <v>1000</v>
      </c>
      <c r="W535">
        <v>0</v>
      </c>
      <c r="X535">
        <v>1344828851</v>
      </c>
      <c r="Y535">
        <f t="shared" si="372"/>
        <v>4.0000000000000002E-4</v>
      </c>
      <c r="AA535">
        <v>101489.92</v>
      </c>
      <c r="AB535">
        <v>0</v>
      </c>
      <c r="AC535">
        <v>0</v>
      </c>
      <c r="AD535">
        <v>0</v>
      </c>
      <c r="AE535">
        <v>10616.1</v>
      </c>
      <c r="AF535">
        <v>0</v>
      </c>
      <c r="AG535">
        <v>0</v>
      </c>
      <c r="AH535">
        <v>0</v>
      </c>
      <c r="AI535">
        <v>9.56</v>
      </c>
      <c r="AJ535">
        <v>1</v>
      </c>
      <c r="AK535">
        <v>1</v>
      </c>
      <c r="AL535">
        <v>1</v>
      </c>
      <c r="AM535">
        <v>4</v>
      </c>
      <c r="AN535">
        <v>0</v>
      </c>
      <c r="AO535">
        <v>1</v>
      </c>
      <c r="AP535">
        <v>1</v>
      </c>
      <c r="AQ535">
        <v>0</v>
      </c>
      <c r="AR535">
        <v>0</v>
      </c>
      <c r="AS535" t="s">
        <v>3</v>
      </c>
      <c r="AT535">
        <v>4.0000000000000002E-4</v>
      </c>
      <c r="AU535" t="s">
        <v>3</v>
      </c>
      <c r="AV535">
        <v>0</v>
      </c>
      <c r="AW535">
        <v>2</v>
      </c>
      <c r="AX535">
        <v>60119345</v>
      </c>
      <c r="AY535">
        <v>1</v>
      </c>
      <c r="AZ535">
        <v>0</v>
      </c>
      <c r="BA535">
        <v>535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X535">
        <f>ROUND(Y535*Source!I127,9)</f>
        <v>1.1943999999999999E-4</v>
      </c>
      <c r="CY535">
        <f t="shared" si="373"/>
        <v>101489.92</v>
      </c>
      <c r="CZ535">
        <f t="shared" si="374"/>
        <v>10616.1</v>
      </c>
      <c r="DA535">
        <f t="shared" si="375"/>
        <v>9.56</v>
      </c>
      <c r="DB535">
        <f t="shared" si="376"/>
        <v>4.25</v>
      </c>
      <c r="DC535">
        <f t="shared" si="377"/>
        <v>0</v>
      </c>
      <c r="DD535" t="s">
        <v>3</v>
      </c>
      <c r="DE535" t="s">
        <v>3</v>
      </c>
      <c r="DF535">
        <f t="shared" si="378"/>
        <v>12.12</v>
      </c>
      <c r="DG535">
        <f t="shared" si="379"/>
        <v>0</v>
      </c>
      <c r="DH535">
        <f t="shared" si="380"/>
        <v>0</v>
      </c>
      <c r="DI535">
        <f t="shared" si="370"/>
        <v>0</v>
      </c>
      <c r="DJ535">
        <f t="shared" si="381"/>
        <v>12.12</v>
      </c>
      <c r="DK535">
        <v>0</v>
      </c>
      <c r="DL535" t="s">
        <v>3</v>
      </c>
      <c r="DM535">
        <v>0</v>
      </c>
      <c r="DN535" t="s">
        <v>3</v>
      </c>
      <c r="DO535">
        <v>0</v>
      </c>
    </row>
    <row r="536" spans="1:119" x14ac:dyDescent="0.2">
      <c r="A536">
        <f>ROW(Source!A127)</f>
        <v>127</v>
      </c>
      <c r="B536">
        <v>60075934</v>
      </c>
      <c r="C536">
        <v>60107381</v>
      </c>
      <c r="D536">
        <v>48172661</v>
      </c>
      <c r="E536">
        <v>1</v>
      </c>
      <c r="F536">
        <v>1</v>
      </c>
      <c r="G536">
        <v>1</v>
      </c>
      <c r="H536">
        <v>3</v>
      </c>
      <c r="I536" t="s">
        <v>766</v>
      </c>
      <c r="J536" t="s">
        <v>767</v>
      </c>
      <c r="K536" t="s">
        <v>768</v>
      </c>
      <c r="L536">
        <v>1348</v>
      </c>
      <c r="N536">
        <v>1009</v>
      </c>
      <c r="O536" t="s">
        <v>15</v>
      </c>
      <c r="P536" t="s">
        <v>15</v>
      </c>
      <c r="Q536">
        <v>1000</v>
      </c>
      <c r="W536">
        <v>0</v>
      </c>
      <c r="X536">
        <v>-1069540660</v>
      </c>
      <c r="Y536">
        <f t="shared" si="372"/>
        <v>4.0000000000000001E-3</v>
      </c>
      <c r="AA536">
        <v>151569.78</v>
      </c>
      <c r="AB536">
        <v>0</v>
      </c>
      <c r="AC536">
        <v>0</v>
      </c>
      <c r="AD536">
        <v>0</v>
      </c>
      <c r="AE536">
        <v>15854.58</v>
      </c>
      <c r="AF536">
        <v>0</v>
      </c>
      <c r="AG536">
        <v>0</v>
      </c>
      <c r="AH536">
        <v>0</v>
      </c>
      <c r="AI536">
        <v>9.56</v>
      </c>
      <c r="AJ536">
        <v>1</v>
      </c>
      <c r="AK536">
        <v>1</v>
      </c>
      <c r="AL536">
        <v>1</v>
      </c>
      <c r="AM536">
        <v>4</v>
      </c>
      <c r="AN536">
        <v>0</v>
      </c>
      <c r="AO536">
        <v>1</v>
      </c>
      <c r="AP536">
        <v>1</v>
      </c>
      <c r="AQ536">
        <v>0</v>
      </c>
      <c r="AR536">
        <v>0</v>
      </c>
      <c r="AS536" t="s">
        <v>3</v>
      </c>
      <c r="AT536">
        <v>4.0000000000000001E-3</v>
      </c>
      <c r="AU536" t="s">
        <v>3</v>
      </c>
      <c r="AV536">
        <v>0</v>
      </c>
      <c r="AW536">
        <v>2</v>
      </c>
      <c r="AX536">
        <v>60119346</v>
      </c>
      <c r="AY536">
        <v>1</v>
      </c>
      <c r="AZ536">
        <v>0</v>
      </c>
      <c r="BA536">
        <v>536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X536">
        <f>ROUND(Y536*Source!I127,9)</f>
        <v>1.1944E-3</v>
      </c>
      <c r="CY536">
        <f t="shared" si="373"/>
        <v>151569.78</v>
      </c>
      <c r="CZ536">
        <f t="shared" si="374"/>
        <v>15854.58</v>
      </c>
      <c r="DA536">
        <f t="shared" si="375"/>
        <v>9.56</v>
      </c>
      <c r="DB536">
        <f t="shared" si="376"/>
        <v>63.42</v>
      </c>
      <c r="DC536">
        <f t="shared" si="377"/>
        <v>0</v>
      </c>
      <c r="DD536" t="s">
        <v>3</v>
      </c>
      <c r="DE536" t="s">
        <v>3</v>
      </c>
      <c r="DF536">
        <f t="shared" si="378"/>
        <v>181.03</v>
      </c>
      <c r="DG536">
        <f t="shared" si="379"/>
        <v>0</v>
      </c>
      <c r="DH536">
        <f t="shared" si="380"/>
        <v>0</v>
      </c>
      <c r="DI536">
        <f t="shared" si="370"/>
        <v>0</v>
      </c>
      <c r="DJ536">
        <f t="shared" si="381"/>
        <v>181.03</v>
      </c>
      <c r="DK536">
        <v>0</v>
      </c>
      <c r="DL536" t="s">
        <v>3</v>
      </c>
      <c r="DM536">
        <v>0</v>
      </c>
      <c r="DN536" t="s">
        <v>3</v>
      </c>
      <c r="DO536">
        <v>0</v>
      </c>
    </row>
    <row r="537" spans="1:119" x14ac:dyDescent="0.2">
      <c r="A537">
        <f>ROW(Source!A127)</f>
        <v>127</v>
      </c>
      <c r="B537">
        <v>60075934</v>
      </c>
      <c r="C537">
        <v>60107381</v>
      </c>
      <c r="D537">
        <v>48172758</v>
      </c>
      <c r="E537">
        <v>1</v>
      </c>
      <c r="F537">
        <v>1</v>
      </c>
      <c r="G537">
        <v>1</v>
      </c>
      <c r="H537">
        <v>3</v>
      </c>
      <c r="I537" t="s">
        <v>769</v>
      </c>
      <c r="J537" t="s">
        <v>770</v>
      </c>
      <c r="K537" t="s">
        <v>771</v>
      </c>
      <c r="L537">
        <v>1348</v>
      </c>
      <c r="N537">
        <v>1009</v>
      </c>
      <c r="O537" t="s">
        <v>15</v>
      </c>
      <c r="P537" t="s">
        <v>15</v>
      </c>
      <c r="Q537">
        <v>1000</v>
      </c>
      <c r="W537">
        <v>0</v>
      </c>
      <c r="X537">
        <v>628974256</v>
      </c>
      <c r="Y537">
        <f t="shared" si="372"/>
        <v>1.0000000000000001E-5</v>
      </c>
      <c r="AA537">
        <v>73338.78</v>
      </c>
      <c r="AB537">
        <v>0</v>
      </c>
      <c r="AC537">
        <v>0</v>
      </c>
      <c r="AD537">
        <v>0</v>
      </c>
      <c r="AE537">
        <v>7671.42</v>
      </c>
      <c r="AF537">
        <v>0</v>
      </c>
      <c r="AG537">
        <v>0</v>
      </c>
      <c r="AH537">
        <v>0</v>
      </c>
      <c r="AI537">
        <v>9.56</v>
      </c>
      <c r="AJ537">
        <v>1</v>
      </c>
      <c r="AK537">
        <v>1</v>
      </c>
      <c r="AL537">
        <v>1</v>
      </c>
      <c r="AM537">
        <v>4</v>
      </c>
      <c r="AN537">
        <v>0</v>
      </c>
      <c r="AO537">
        <v>1</v>
      </c>
      <c r="AP537">
        <v>1</v>
      </c>
      <c r="AQ537">
        <v>0</v>
      </c>
      <c r="AR537">
        <v>0</v>
      </c>
      <c r="AS537" t="s">
        <v>3</v>
      </c>
      <c r="AT537">
        <v>1.0000000000000001E-5</v>
      </c>
      <c r="AU537" t="s">
        <v>3</v>
      </c>
      <c r="AV537">
        <v>0</v>
      </c>
      <c r="AW537">
        <v>2</v>
      </c>
      <c r="AX537">
        <v>60119347</v>
      </c>
      <c r="AY537">
        <v>1</v>
      </c>
      <c r="AZ537">
        <v>0</v>
      </c>
      <c r="BA537">
        <v>537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X537">
        <f>ROUND(Y537*Source!I127,9)</f>
        <v>2.9859999999999999E-6</v>
      </c>
      <c r="CY537">
        <f t="shared" si="373"/>
        <v>73338.78</v>
      </c>
      <c r="CZ537">
        <f t="shared" si="374"/>
        <v>7671.42</v>
      </c>
      <c r="DA537">
        <f t="shared" si="375"/>
        <v>9.56</v>
      </c>
      <c r="DB537">
        <f t="shared" si="376"/>
        <v>0.08</v>
      </c>
      <c r="DC537">
        <f t="shared" si="377"/>
        <v>0</v>
      </c>
      <c r="DD537" t="s">
        <v>3</v>
      </c>
      <c r="DE537" t="s">
        <v>3</v>
      </c>
      <c r="DF537">
        <f t="shared" si="378"/>
        <v>0.22</v>
      </c>
      <c r="DG537">
        <f t="shared" si="379"/>
        <v>0</v>
      </c>
      <c r="DH537">
        <f t="shared" si="380"/>
        <v>0</v>
      </c>
      <c r="DI537">
        <f t="shared" si="370"/>
        <v>0</v>
      </c>
      <c r="DJ537">
        <f t="shared" si="381"/>
        <v>0.22</v>
      </c>
      <c r="DK537">
        <v>0</v>
      </c>
      <c r="DL537" t="s">
        <v>3</v>
      </c>
      <c r="DM537">
        <v>0</v>
      </c>
      <c r="DN537" t="s">
        <v>3</v>
      </c>
      <c r="DO537">
        <v>0</v>
      </c>
    </row>
    <row r="538" spans="1:119" x14ac:dyDescent="0.2">
      <c r="A538">
        <f>ROW(Source!A127)</f>
        <v>127</v>
      </c>
      <c r="B538">
        <v>60075934</v>
      </c>
      <c r="C538">
        <v>60107381</v>
      </c>
      <c r="D538">
        <v>48173726</v>
      </c>
      <c r="E538">
        <v>1</v>
      </c>
      <c r="F538">
        <v>1</v>
      </c>
      <c r="G538">
        <v>1</v>
      </c>
      <c r="H538">
        <v>3</v>
      </c>
      <c r="I538" t="s">
        <v>772</v>
      </c>
      <c r="J538" t="s">
        <v>773</v>
      </c>
      <c r="K538" t="s">
        <v>774</v>
      </c>
      <c r="L538">
        <v>1348</v>
      </c>
      <c r="N538">
        <v>1009</v>
      </c>
      <c r="O538" t="s">
        <v>15</v>
      </c>
      <c r="P538" t="s">
        <v>15</v>
      </c>
      <c r="Q538">
        <v>1000</v>
      </c>
      <c r="W538">
        <v>0</v>
      </c>
      <c r="X538">
        <v>-1850711024</v>
      </c>
      <c r="Y538">
        <f t="shared" si="372"/>
        <v>1E-4</v>
      </c>
      <c r="AA538">
        <v>293766.28000000003</v>
      </c>
      <c r="AB538">
        <v>0</v>
      </c>
      <c r="AC538">
        <v>0</v>
      </c>
      <c r="AD538">
        <v>0</v>
      </c>
      <c r="AE538">
        <v>30728.69</v>
      </c>
      <c r="AF538">
        <v>0</v>
      </c>
      <c r="AG538">
        <v>0</v>
      </c>
      <c r="AH538">
        <v>0</v>
      </c>
      <c r="AI538">
        <v>9.56</v>
      </c>
      <c r="AJ538">
        <v>1</v>
      </c>
      <c r="AK538">
        <v>1</v>
      </c>
      <c r="AL538">
        <v>1</v>
      </c>
      <c r="AM538">
        <v>4</v>
      </c>
      <c r="AN538">
        <v>0</v>
      </c>
      <c r="AO538">
        <v>1</v>
      </c>
      <c r="AP538">
        <v>1</v>
      </c>
      <c r="AQ538">
        <v>0</v>
      </c>
      <c r="AR538">
        <v>0</v>
      </c>
      <c r="AS538" t="s">
        <v>3</v>
      </c>
      <c r="AT538">
        <v>1E-4</v>
      </c>
      <c r="AU538" t="s">
        <v>3</v>
      </c>
      <c r="AV538">
        <v>0</v>
      </c>
      <c r="AW538">
        <v>2</v>
      </c>
      <c r="AX538">
        <v>60119348</v>
      </c>
      <c r="AY538">
        <v>1</v>
      </c>
      <c r="AZ538">
        <v>0</v>
      </c>
      <c r="BA538">
        <v>538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X538">
        <f>ROUND(Y538*Source!I127,9)</f>
        <v>2.9859999999999999E-5</v>
      </c>
      <c r="CY538">
        <f t="shared" si="373"/>
        <v>293766.28000000003</v>
      </c>
      <c r="CZ538">
        <f t="shared" si="374"/>
        <v>30728.69</v>
      </c>
      <c r="DA538">
        <f t="shared" si="375"/>
        <v>9.56</v>
      </c>
      <c r="DB538">
        <f t="shared" si="376"/>
        <v>3.07</v>
      </c>
      <c r="DC538">
        <f t="shared" si="377"/>
        <v>0</v>
      </c>
      <c r="DD538" t="s">
        <v>3</v>
      </c>
      <c r="DE538" t="s">
        <v>3</v>
      </c>
      <c r="DF538">
        <f t="shared" si="378"/>
        <v>8.77</v>
      </c>
      <c r="DG538">
        <f t="shared" si="379"/>
        <v>0</v>
      </c>
      <c r="DH538">
        <f t="shared" si="380"/>
        <v>0</v>
      </c>
      <c r="DI538">
        <f t="shared" si="370"/>
        <v>0</v>
      </c>
      <c r="DJ538">
        <f t="shared" si="381"/>
        <v>8.77</v>
      </c>
      <c r="DK538">
        <v>0</v>
      </c>
      <c r="DL538" t="s">
        <v>3</v>
      </c>
      <c r="DM538">
        <v>0</v>
      </c>
      <c r="DN538" t="s">
        <v>3</v>
      </c>
      <c r="DO538">
        <v>0</v>
      </c>
    </row>
    <row r="539" spans="1:119" x14ac:dyDescent="0.2">
      <c r="A539">
        <f>ROW(Source!A127)</f>
        <v>127</v>
      </c>
      <c r="B539">
        <v>60075934</v>
      </c>
      <c r="C539">
        <v>60107381</v>
      </c>
      <c r="D539">
        <v>48187448</v>
      </c>
      <c r="E539">
        <v>1</v>
      </c>
      <c r="F539">
        <v>1</v>
      </c>
      <c r="G539">
        <v>1</v>
      </c>
      <c r="H539">
        <v>3</v>
      </c>
      <c r="I539" t="s">
        <v>775</v>
      </c>
      <c r="J539" t="s">
        <v>776</v>
      </c>
      <c r="K539" t="s">
        <v>777</v>
      </c>
      <c r="L539">
        <v>1348</v>
      </c>
      <c r="N539">
        <v>1009</v>
      </c>
      <c r="O539" t="s">
        <v>15</v>
      </c>
      <c r="P539" t="s">
        <v>15</v>
      </c>
      <c r="Q539">
        <v>1000</v>
      </c>
      <c r="W539">
        <v>0</v>
      </c>
      <c r="X539">
        <v>192534767</v>
      </c>
      <c r="Y539">
        <f t="shared" si="372"/>
        <v>5.0000000000000001E-3</v>
      </c>
      <c r="AA539">
        <v>76878.17</v>
      </c>
      <c r="AB539">
        <v>0</v>
      </c>
      <c r="AC539">
        <v>0</v>
      </c>
      <c r="AD539">
        <v>0</v>
      </c>
      <c r="AE539">
        <v>8041.65</v>
      </c>
      <c r="AF539">
        <v>0</v>
      </c>
      <c r="AG539">
        <v>0</v>
      </c>
      <c r="AH539">
        <v>0</v>
      </c>
      <c r="AI539">
        <v>9.56</v>
      </c>
      <c r="AJ539">
        <v>1</v>
      </c>
      <c r="AK539">
        <v>1</v>
      </c>
      <c r="AL539">
        <v>1</v>
      </c>
      <c r="AM539">
        <v>4</v>
      </c>
      <c r="AN539">
        <v>0</v>
      </c>
      <c r="AO539">
        <v>1</v>
      </c>
      <c r="AP539">
        <v>1</v>
      </c>
      <c r="AQ539">
        <v>0</v>
      </c>
      <c r="AR539">
        <v>0</v>
      </c>
      <c r="AS539" t="s">
        <v>3</v>
      </c>
      <c r="AT539">
        <v>5.0000000000000001E-3</v>
      </c>
      <c r="AU539" t="s">
        <v>3</v>
      </c>
      <c r="AV539">
        <v>0</v>
      </c>
      <c r="AW539">
        <v>2</v>
      </c>
      <c r="AX539">
        <v>60119349</v>
      </c>
      <c r="AY539">
        <v>1</v>
      </c>
      <c r="AZ539">
        <v>0</v>
      </c>
      <c r="BA539">
        <v>539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X539">
        <f>ROUND(Y539*Source!I127,9)</f>
        <v>1.493E-3</v>
      </c>
      <c r="CY539">
        <f t="shared" si="373"/>
        <v>76878.17</v>
      </c>
      <c r="CZ539">
        <f t="shared" si="374"/>
        <v>8041.65</v>
      </c>
      <c r="DA539">
        <f t="shared" si="375"/>
        <v>9.56</v>
      </c>
      <c r="DB539">
        <f t="shared" si="376"/>
        <v>40.21</v>
      </c>
      <c r="DC539">
        <f t="shared" si="377"/>
        <v>0</v>
      </c>
      <c r="DD539" t="s">
        <v>3</v>
      </c>
      <c r="DE539" t="s">
        <v>3</v>
      </c>
      <c r="DF539">
        <f t="shared" si="378"/>
        <v>114.78</v>
      </c>
      <c r="DG539">
        <f t="shared" si="379"/>
        <v>0</v>
      </c>
      <c r="DH539">
        <f t="shared" si="380"/>
        <v>0</v>
      </c>
      <c r="DI539">
        <f t="shared" si="370"/>
        <v>0</v>
      </c>
      <c r="DJ539">
        <f t="shared" si="381"/>
        <v>114.78</v>
      </c>
      <c r="DK539">
        <v>0</v>
      </c>
      <c r="DL539" t="s">
        <v>3</v>
      </c>
      <c r="DM539">
        <v>0</v>
      </c>
      <c r="DN539" t="s">
        <v>3</v>
      </c>
      <c r="DO539">
        <v>0</v>
      </c>
    </row>
    <row r="540" spans="1:119" x14ac:dyDescent="0.2">
      <c r="A540">
        <f>ROW(Source!A127)</f>
        <v>127</v>
      </c>
      <c r="B540">
        <v>60075934</v>
      </c>
      <c r="C540">
        <v>60107381</v>
      </c>
      <c r="D540">
        <v>48165719</v>
      </c>
      <c r="E540">
        <v>21</v>
      </c>
      <c r="F540">
        <v>1</v>
      </c>
      <c r="G540">
        <v>1</v>
      </c>
      <c r="H540">
        <v>3</v>
      </c>
      <c r="I540" t="s">
        <v>778</v>
      </c>
      <c r="J540" t="s">
        <v>3</v>
      </c>
      <c r="K540" t="s">
        <v>779</v>
      </c>
      <c r="L540">
        <v>1348</v>
      </c>
      <c r="N540">
        <v>1009</v>
      </c>
      <c r="O540" t="s">
        <v>15</v>
      </c>
      <c r="P540" t="s">
        <v>15</v>
      </c>
      <c r="Q540">
        <v>1000</v>
      </c>
      <c r="W540">
        <v>0</v>
      </c>
      <c r="X540">
        <v>748648226</v>
      </c>
      <c r="Y540">
        <f t="shared" si="372"/>
        <v>1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9.56</v>
      </c>
      <c r="AJ540">
        <v>1</v>
      </c>
      <c r="AK540">
        <v>1</v>
      </c>
      <c r="AL540">
        <v>1</v>
      </c>
      <c r="AM540">
        <v>4</v>
      </c>
      <c r="AN540">
        <v>0</v>
      </c>
      <c r="AO540">
        <v>0</v>
      </c>
      <c r="AP540">
        <v>1</v>
      </c>
      <c r="AQ540">
        <v>0</v>
      </c>
      <c r="AR540">
        <v>0</v>
      </c>
      <c r="AS540" t="s">
        <v>3</v>
      </c>
      <c r="AT540">
        <v>1</v>
      </c>
      <c r="AU540" t="s">
        <v>3</v>
      </c>
      <c r="AV540">
        <v>0</v>
      </c>
      <c r="AW540">
        <v>2</v>
      </c>
      <c r="AX540">
        <v>60119350</v>
      </c>
      <c r="AY540">
        <v>1</v>
      </c>
      <c r="AZ540">
        <v>0</v>
      </c>
      <c r="BA540">
        <v>540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X540">
        <f>ROUND(Y540*Source!I127,9)</f>
        <v>0.29859999999999998</v>
      </c>
      <c r="CY540">
        <f t="shared" si="373"/>
        <v>0</v>
      </c>
      <c r="CZ540">
        <f t="shared" si="374"/>
        <v>0</v>
      </c>
      <c r="DA540">
        <f t="shared" si="375"/>
        <v>9.56</v>
      </c>
      <c r="DB540">
        <f t="shared" si="376"/>
        <v>0</v>
      </c>
      <c r="DC540">
        <f t="shared" si="377"/>
        <v>0</v>
      </c>
      <c r="DD540" t="s">
        <v>3</v>
      </c>
      <c r="DE540" t="s">
        <v>3</v>
      </c>
      <c r="DF540">
        <f t="shared" si="378"/>
        <v>0</v>
      </c>
      <c r="DG540">
        <f t="shared" si="379"/>
        <v>0</v>
      </c>
      <c r="DH540">
        <f t="shared" si="380"/>
        <v>0</v>
      </c>
      <c r="DI540">
        <f t="shared" si="370"/>
        <v>0</v>
      </c>
      <c r="DJ540">
        <f t="shared" si="381"/>
        <v>0</v>
      </c>
      <c r="DK540">
        <v>0</v>
      </c>
      <c r="DL540" t="s">
        <v>3</v>
      </c>
      <c r="DM540">
        <v>0</v>
      </c>
      <c r="DN540" t="s">
        <v>3</v>
      </c>
      <c r="DO540">
        <v>0</v>
      </c>
    </row>
    <row r="541" spans="1:119" x14ac:dyDescent="0.2">
      <c r="A541">
        <f>ROW(Source!A127)</f>
        <v>127</v>
      </c>
      <c r="B541">
        <v>60075934</v>
      </c>
      <c r="C541">
        <v>60107381</v>
      </c>
      <c r="D541">
        <v>48189470</v>
      </c>
      <c r="E541">
        <v>1</v>
      </c>
      <c r="F541">
        <v>1</v>
      </c>
      <c r="G541">
        <v>1</v>
      </c>
      <c r="H541">
        <v>3</v>
      </c>
      <c r="I541" t="s">
        <v>780</v>
      </c>
      <c r="J541" t="s">
        <v>781</v>
      </c>
      <c r="K541" t="s">
        <v>782</v>
      </c>
      <c r="L541">
        <v>1302</v>
      </c>
      <c r="N541">
        <v>1003</v>
      </c>
      <c r="O541" t="s">
        <v>783</v>
      </c>
      <c r="P541" t="s">
        <v>783</v>
      </c>
      <c r="Q541">
        <v>10</v>
      </c>
      <c r="W541">
        <v>0</v>
      </c>
      <c r="X541">
        <v>4483628</v>
      </c>
      <c r="Y541">
        <f t="shared" si="372"/>
        <v>1.8700000000000001E-2</v>
      </c>
      <c r="AA541">
        <v>616.33000000000004</v>
      </c>
      <c r="AB541">
        <v>0</v>
      </c>
      <c r="AC541">
        <v>0</v>
      </c>
      <c r="AD541">
        <v>0</v>
      </c>
      <c r="AE541">
        <v>64.47</v>
      </c>
      <c r="AF541">
        <v>0</v>
      </c>
      <c r="AG541">
        <v>0</v>
      </c>
      <c r="AH541">
        <v>0</v>
      </c>
      <c r="AI541">
        <v>9.56</v>
      </c>
      <c r="AJ541">
        <v>1</v>
      </c>
      <c r="AK541">
        <v>1</v>
      </c>
      <c r="AL541">
        <v>1</v>
      </c>
      <c r="AM541">
        <v>4</v>
      </c>
      <c r="AN541">
        <v>0</v>
      </c>
      <c r="AO541">
        <v>1</v>
      </c>
      <c r="AP541">
        <v>1</v>
      </c>
      <c r="AQ541">
        <v>0</v>
      </c>
      <c r="AR541">
        <v>0</v>
      </c>
      <c r="AS541" t="s">
        <v>3</v>
      </c>
      <c r="AT541">
        <v>1.8700000000000001E-2</v>
      </c>
      <c r="AU541" t="s">
        <v>3</v>
      </c>
      <c r="AV541">
        <v>0</v>
      </c>
      <c r="AW541">
        <v>2</v>
      </c>
      <c r="AX541">
        <v>60119351</v>
      </c>
      <c r="AY541">
        <v>1</v>
      </c>
      <c r="AZ541">
        <v>0</v>
      </c>
      <c r="BA541">
        <v>541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X541">
        <f>ROUND(Y541*Source!I127,9)</f>
        <v>5.5838199999999998E-3</v>
      </c>
      <c r="CY541">
        <f t="shared" si="373"/>
        <v>616.33000000000004</v>
      </c>
      <c r="CZ541">
        <f t="shared" si="374"/>
        <v>64.47</v>
      </c>
      <c r="DA541">
        <f t="shared" si="375"/>
        <v>9.56</v>
      </c>
      <c r="DB541">
        <f t="shared" si="376"/>
        <v>1.21</v>
      </c>
      <c r="DC541">
        <f t="shared" si="377"/>
        <v>0</v>
      </c>
      <c r="DD541" t="s">
        <v>3</v>
      </c>
      <c r="DE541" t="s">
        <v>3</v>
      </c>
      <c r="DF541">
        <f t="shared" si="378"/>
        <v>3.44</v>
      </c>
      <c r="DG541">
        <f t="shared" si="379"/>
        <v>0</v>
      </c>
      <c r="DH541">
        <f t="shared" si="380"/>
        <v>0</v>
      </c>
      <c r="DI541">
        <f t="shared" si="370"/>
        <v>0</v>
      </c>
      <c r="DJ541">
        <f t="shared" si="381"/>
        <v>3.44</v>
      </c>
      <c r="DK541">
        <v>0</v>
      </c>
      <c r="DL541" t="s">
        <v>3</v>
      </c>
      <c r="DM541">
        <v>0</v>
      </c>
      <c r="DN541" t="s">
        <v>3</v>
      </c>
      <c r="DO541">
        <v>0</v>
      </c>
    </row>
    <row r="542" spans="1:119" x14ac:dyDescent="0.2">
      <c r="A542">
        <f>ROW(Source!A127)</f>
        <v>127</v>
      </c>
      <c r="B542">
        <v>60075934</v>
      </c>
      <c r="C542">
        <v>60107381</v>
      </c>
      <c r="D542">
        <v>48189825</v>
      </c>
      <c r="E542">
        <v>1</v>
      </c>
      <c r="F542">
        <v>1</v>
      </c>
      <c r="G542">
        <v>1</v>
      </c>
      <c r="H542">
        <v>3</v>
      </c>
      <c r="I542" t="s">
        <v>784</v>
      </c>
      <c r="J542" t="s">
        <v>785</v>
      </c>
      <c r="K542" t="s">
        <v>786</v>
      </c>
      <c r="L542">
        <v>1348</v>
      </c>
      <c r="N542">
        <v>1009</v>
      </c>
      <c r="O542" t="s">
        <v>15</v>
      </c>
      <c r="P542" t="s">
        <v>15</v>
      </c>
      <c r="Q542">
        <v>1000</v>
      </c>
      <c r="W542">
        <v>0</v>
      </c>
      <c r="X542">
        <v>-936363311</v>
      </c>
      <c r="Y542">
        <f t="shared" si="372"/>
        <v>3.0000000000000001E-5</v>
      </c>
      <c r="AA542">
        <v>45420.71</v>
      </c>
      <c r="AB542">
        <v>0</v>
      </c>
      <c r="AC542">
        <v>0</v>
      </c>
      <c r="AD542">
        <v>0</v>
      </c>
      <c r="AE542">
        <v>4751.12</v>
      </c>
      <c r="AF542">
        <v>0</v>
      </c>
      <c r="AG542">
        <v>0</v>
      </c>
      <c r="AH542">
        <v>0</v>
      </c>
      <c r="AI542">
        <v>9.56</v>
      </c>
      <c r="AJ542">
        <v>1</v>
      </c>
      <c r="AK542">
        <v>1</v>
      </c>
      <c r="AL542">
        <v>1</v>
      </c>
      <c r="AM542">
        <v>4</v>
      </c>
      <c r="AN542">
        <v>0</v>
      </c>
      <c r="AO542">
        <v>1</v>
      </c>
      <c r="AP542">
        <v>1</v>
      </c>
      <c r="AQ542">
        <v>0</v>
      </c>
      <c r="AR542">
        <v>0</v>
      </c>
      <c r="AS542" t="s">
        <v>3</v>
      </c>
      <c r="AT542">
        <v>3.0000000000000001E-5</v>
      </c>
      <c r="AU542" t="s">
        <v>3</v>
      </c>
      <c r="AV542">
        <v>0</v>
      </c>
      <c r="AW542">
        <v>2</v>
      </c>
      <c r="AX542">
        <v>60119352</v>
      </c>
      <c r="AY542">
        <v>1</v>
      </c>
      <c r="AZ542">
        <v>0</v>
      </c>
      <c r="BA542">
        <v>542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X542">
        <f>ROUND(Y542*Source!I127,9)</f>
        <v>8.9579999999999996E-6</v>
      </c>
      <c r="CY542">
        <f t="shared" si="373"/>
        <v>45420.71</v>
      </c>
      <c r="CZ542">
        <f t="shared" si="374"/>
        <v>4751.12</v>
      </c>
      <c r="DA542">
        <f t="shared" si="375"/>
        <v>9.56</v>
      </c>
      <c r="DB542">
        <f t="shared" si="376"/>
        <v>0.14000000000000001</v>
      </c>
      <c r="DC542">
        <f t="shared" si="377"/>
        <v>0</v>
      </c>
      <c r="DD542" t="s">
        <v>3</v>
      </c>
      <c r="DE542" t="s">
        <v>3</v>
      </c>
      <c r="DF542">
        <f t="shared" si="378"/>
        <v>0.41</v>
      </c>
      <c r="DG542">
        <f t="shared" si="379"/>
        <v>0</v>
      </c>
      <c r="DH542">
        <f t="shared" si="380"/>
        <v>0</v>
      </c>
      <c r="DI542">
        <f t="shared" si="370"/>
        <v>0</v>
      </c>
      <c r="DJ542">
        <f t="shared" si="381"/>
        <v>0.41</v>
      </c>
      <c r="DK542">
        <v>0</v>
      </c>
      <c r="DL542" t="s">
        <v>3</v>
      </c>
      <c r="DM542">
        <v>0</v>
      </c>
      <c r="DN542" t="s">
        <v>3</v>
      </c>
      <c r="DO542">
        <v>0</v>
      </c>
    </row>
    <row r="543" spans="1:119" x14ac:dyDescent="0.2">
      <c r="A543">
        <f>ROW(Source!A127)</f>
        <v>127</v>
      </c>
      <c r="B543">
        <v>60075934</v>
      </c>
      <c r="C543">
        <v>60107381</v>
      </c>
      <c r="D543">
        <v>48190549</v>
      </c>
      <c r="E543">
        <v>1</v>
      </c>
      <c r="F543">
        <v>1</v>
      </c>
      <c r="G543">
        <v>1</v>
      </c>
      <c r="H543">
        <v>3</v>
      </c>
      <c r="I543" t="s">
        <v>787</v>
      </c>
      <c r="J543" t="s">
        <v>788</v>
      </c>
      <c r="K543" t="s">
        <v>789</v>
      </c>
      <c r="L543">
        <v>1348</v>
      </c>
      <c r="N543">
        <v>1009</v>
      </c>
      <c r="O543" t="s">
        <v>15</v>
      </c>
      <c r="P543" t="s">
        <v>15</v>
      </c>
      <c r="Q543">
        <v>1000</v>
      </c>
      <c r="W543">
        <v>0</v>
      </c>
      <c r="X543">
        <v>1261042718</v>
      </c>
      <c r="Y543">
        <f t="shared" si="372"/>
        <v>1.9400000000000001E-3</v>
      </c>
      <c r="AA543">
        <v>59717.11</v>
      </c>
      <c r="AB543">
        <v>0</v>
      </c>
      <c r="AC543">
        <v>0</v>
      </c>
      <c r="AD543">
        <v>0</v>
      </c>
      <c r="AE543">
        <v>6246.56</v>
      </c>
      <c r="AF543">
        <v>0</v>
      </c>
      <c r="AG543">
        <v>0</v>
      </c>
      <c r="AH543">
        <v>0</v>
      </c>
      <c r="AI543">
        <v>9.56</v>
      </c>
      <c r="AJ543">
        <v>1</v>
      </c>
      <c r="AK543">
        <v>1</v>
      </c>
      <c r="AL543">
        <v>1</v>
      </c>
      <c r="AM543">
        <v>4</v>
      </c>
      <c r="AN543">
        <v>0</v>
      </c>
      <c r="AO543">
        <v>1</v>
      </c>
      <c r="AP543">
        <v>1</v>
      </c>
      <c r="AQ543">
        <v>0</v>
      </c>
      <c r="AR543">
        <v>0</v>
      </c>
      <c r="AS543" t="s">
        <v>3</v>
      </c>
      <c r="AT543">
        <v>1.9400000000000001E-3</v>
      </c>
      <c r="AU543" t="s">
        <v>3</v>
      </c>
      <c r="AV543">
        <v>0</v>
      </c>
      <c r="AW543">
        <v>2</v>
      </c>
      <c r="AX543">
        <v>60119353</v>
      </c>
      <c r="AY543">
        <v>1</v>
      </c>
      <c r="AZ543">
        <v>0</v>
      </c>
      <c r="BA543">
        <v>543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X543">
        <f>ROUND(Y543*Source!I127,9)</f>
        <v>5.7928400000000001E-4</v>
      </c>
      <c r="CY543">
        <f t="shared" si="373"/>
        <v>59717.11</v>
      </c>
      <c r="CZ543">
        <f t="shared" si="374"/>
        <v>6246.56</v>
      </c>
      <c r="DA543">
        <f t="shared" si="375"/>
        <v>9.56</v>
      </c>
      <c r="DB543">
        <f t="shared" si="376"/>
        <v>12.12</v>
      </c>
      <c r="DC543">
        <f t="shared" si="377"/>
        <v>0</v>
      </c>
      <c r="DD543" t="s">
        <v>3</v>
      </c>
      <c r="DE543" t="s">
        <v>3</v>
      </c>
      <c r="DF543">
        <f t="shared" si="378"/>
        <v>34.590000000000003</v>
      </c>
      <c r="DG543">
        <f t="shared" si="379"/>
        <v>0</v>
      </c>
      <c r="DH543">
        <f t="shared" si="380"/>
        <v>0</v>
      </c>
      <c r="DI543">
        <f t="shared" si="370"/>
        <v>0</v>
      </c>
      <c r="DJ543">
        <f t="shared" si="381"/>
        <v>34.590000000000003</v>
      </c>
      <c r="DK543">
        <v>0</v>
      </c>
      <c r="DL543" t="s">
        <v>3</v>
      </c>
      <c r="DM543">
        <v>0</v>
      </c>
      <c r="DN543" t="s">
        <v>3</v>
      </c>
      <c r="DO543">
        <v>0</v>
      </c>
    </row>
    <row r="544" spans="1:119" x14ac:dyDescent="0.2">
      <c r="A544">
        <f>ROW(Source!A127)</f>
        <v>127</v>
      </c>
      <c r="B544">
        <v>60075934</v>
      </c>
      <c r="C544">
        <v>60107381</v>
      </c>
      <c r="D544">
        <v>48194381</v>
      </c>
      <c r="E544">
        <v>1</v>
      </c>
      <c r="F544">
        <v>1</v>
      </c>
      <c r="G544">
        <v>1</v>
      </c>
      <c r="H544">
        <v>3</v>
      </c>
      <c r="I544" t="s">
        <v>790</v>
      </c>
      <c r="J544" t="s">
        <v>791</v>
      </c>
      <c r="K544" t="s">
        <v>792</v>
      </c>
      <c r="L544">
        <v>1339</v>
      </c>
      <c r="N544">
        <v>1007</v>
      </c>
      <c r="O544" t="s">
        <v>91</v>
      </c>
      <c r="P544" t="s">
        <v>91</v>
      </c>
      <c r="Q544">
        <v>1</v>
      </c>
      <c r="W544">
        <v>0</v>
      </c>
      <c r="X544">
        <v>-128313133</v>
      </c>
      <c r="Y544">
        <f t="shared" si="372"/>
        <v>1.0300000000000001E-3</v>
      </c>
      <c r="AA544">
        <v>17141.560000000001</v>
      </c>
      <c r="AB544">
        <v>0</v>
      </c>
      <c r="AC544">
        <v>0</v>
      </c>
      <c r="AD544">
        <v>0</v>
      </c>
      <c r="AE544">
        <v>1793.05</v>
      </c>
      <c r="AF544">
        <v>0</v>
      </c>
      <c r="AG544">
        <v>0</v>
      </c>
      <c r="AH544">
        <v>0</v>
      </c>
      <c r="AI544">
        <v>9.56</v>
      </c>
      <c r="AJ544">
        <v>1</v>
      </c>
      <c r="AK544">
        <v>1</v>
      </c>
      <c r="AL544">
        <v>1</v>
      </c>
      <c r="AM544">
        <v>4</v>
      </c>
      <c r="AN544">
        <v>0</v>
      </c>
      <c r="AO544">
        <v>1</v>
      </c>
      <c r="AP544">
        <v>1</v>
      </c>
      <c r="AQ544">
        <v>0</v>
      </c>
      <c r="AR544">
        <v>0</v>
      </c>
      <c r="AS544" t="s">
        <v>3</v>
      </c>
      <c r="AT544">
        <v>1.0300000000000001E-3</v>
      </c>
      <c r="AU544" t="s">
        <v>3</v>
      </c>
      <c r="AV544">
        <v>0</v>
      </c>
      <c r="AW544">
        <v>2</v>
      </c>
      <c r="AX544">
        <v>60119354</v>
      </c>
      <c r="AY544">
        <v>1</v>
      </c>
      <c r="AZ544">
        <v>0</v>
      </c>
      <c r="BA544">
        <v>544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X544">
        <f>ROUND(Y544*Source!I127,9)</f>
        <v>3.0755799999999999E-4</v>
      </c>
      <c r="CY544">
        <f t="shared" si="373"/>
        <v>17141.560000000001</v>
      </c>
      <c r="CZ544">
        <f t="shared" si="374"/>
        <v>1793.05</v>
      </c>
      <c r="DA544">
        <f t="shared" si="375"/>
        <v>9.56</v>
      </c>
      <c r="DB544">
        <f t="shared" si="376"/>
        <v>1.85</v>
      </c>
      <c r="DC544">
        <f t="shared" si="377"/>
        <v>0</v>
      </c>
      <c r="DD544" t="s">
        <v>3</v>
      </c>
      <c r="DE544" t="s">
        <v>3</v>
      </c>
      <c r="DF544">
        <f t="shared" si="378"/>
        <v>5.27</v>
      </c>
      <c r="DG544">
        <f t="shared" si="379"/>
        <v>0</v>
      </c>
      <c r="DH544">
        <f t="shared" si="380"/>
        <v>0</v>
      </c>
      <c r="DI544">
        <f t="shared" si="370"/>
        <v>0</v>
      </c>
      <c r="DJ544">
        <f t="shared" si="381"/>
        <v>5.27</v>
      </c>
      <c r="DK544">
        <v>0</v>
      </c>
      <c r="DL544" t="s">
        <v>3</v>
      </c>
      <c r="DM544">
        <v>0</v>
      </c>
      <c r="DN544" t="s">
        <v>3</v>
      </c>
      <c r="DO544">
        <v>0</v>
      </c>
    </row>
    <row r="545" spans="1:119" x14ac:dyDescent="0.2">
      <c r="A545">
        <f>ROW(Source!A127)</f>
        <v>127</v>
      </c>
      <c r="B545">
        <v>60075934</v>
      </c>
      <c r="C545">
        <v>60107381</v>
      </c>
      <c r="D545">
        <v>48201639</v>
      </c>
      <c r="E545">
        <v>1</v>
      </c>
      <c r="F545">
        <v>1</v>
      </c>
      <c r="G545">
        <v>1</v>
      </c>
      <c r="H545">
        <v>3</v>
      </c>
      <c r="I545" t="s">
        <v>793</v>
      </c>
      <c r="J545" t="s">
        <v>794</v>
      </c>
      <c r="K545" t="s">
        <v>795</v>
      </c>
      <c r="L545">
        <v>1348</v>
      </c>
      <c r="N545">
        <v>1009</v>
      </c>
      <c r="O545" t="s">
        <v>15</v>
      </c>
      <c r="P545" t="s">
        <v>15</v>
      </c>
      <c r="Q545">
        <v>1000</v>
      </c>
      <c r="W545">
        <v>0</v>
      </c>
      <c r="X545">
        <v>1741082987</v>
      </c>
      <c r="Y545">
        <f t="shared" si="372"/>
        <v>3.1E-4</v>
      </c>
      <c r="AA545">
        <v>120081.73</v>
      </c>
      <c r="AB545">
        <v>0</v>
      </c>
      <c r="AC545">
        <v>0</v>
      </c>
      <c r="AD545">
        <v>0</v>
      </c>
      <c r="AE545">
        <v>12560.85</v>
      </c>
      <c r="AF545">
        <v>0</v>
      </c>
      <c r="AG545">
        <v>0</v>
      </c>
      <c r="AH545">
        <v>0</v>
      </c>
      <c r="AI545">
        <v>9.56</v>
      </c>
      <c r="AJ545">
        <v>1</v>
      </c>
      <c r="AK545">
        <v>1</v>
      </c>
      <c r="AL545">
        <v>1</v>
      </c>
      <c r="AM545">
        <v>4</v>
      </c>
      <c r="AN545">
        <v>0</v>
      </c>
      <c r="AO545">
        <v>1</v>
      </c>
      <c r="AP545">
        <v>1</v>
      </c>
      <c r="AQ545">
        <v>0</v>
      </c>
      <c r="AR545">
        <v>0</v>
      </c>
      <c r="AS545" t="s">
        <v>3</v>
      </c>
      <c r="AT545">
        <v>3.1E-4</v>
      </c>
      <c r="AU545" t="s">
        <v>3</v>
      </c>
      <c r="AV545">
        <v>0</v>
      </c>
      <c r="AW545">
        <v>2</v>
      </c>
      <c r="AX545">
        <v>60119355</v>
      </c>
      <c r="AY545">
        <v>1</v>
      </c>
      <c r="AZ545">
        <v>0</v>
      </c>
      <c r="BA545">
        <v>545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X545">
        <f>ROUND(Y545*Source!I127,9)</f>
        <v>9.2565999999999994E-5</v>
      </c>
      <c r="CY545">
        <f t="shared" si="373"/>
        <v>120081.73</v>
      </c>
      <c r="CZ545">
        <f t="shared" si="374"/>
        <v>12560.85</v>
      </c>
      <c r="DA545">
        <f t="shared" si="375"/>
        <v>9.56</v>
      </c>
      <c r="DB545">
        <f t="shared" si="376"/>
        <v>3.89</v>
      </c>
      <c r="DC545">
        <f t="shared" si="377"/>
        <v>0</v>
      </c>
      <c r="DD545" t="s">
        <v>3</v>
      </c>
      <c r="DE545" t="s">
        <v>3</v>
      </c>
      <c r="DF545">
        <f t="shared" si="378"/>
        <v>11.12</v>
      </c>
      <c r="DG545">
        <f t="shared" si="379"/>
        <v>0</v>
      </c>
      <c r="DH545">
        <f t="shared" si="380"/>
        <v>0</v>
      </c>
      <c r="DI545">
        <f t="shared" si="370"/>
        <v>0</v>
      </c>
      <c r="DJ545">
        <f t="shared" si="381"/>
        <v>11.12</v>
      </c>
      <c r="DK545">
        <v>0</v>
      </c>
      <c r="DL545" t="s">
        <v>3</v>
      </c>
      <c r="DM545">
        <v>0</v>
      </c>
      <c r="DN545" t="s">
        <v>3</v>
      </c>
      <c r="DO545">
        <v>0</v>
      </c>
    </row>
    <row r="546" spans="1:119" x14ac:dyDescent="0.2">
      <c r="A546">
        <f>ROW(Source!A127)</f>
        <v>127</v>
      </c>
      <c r="B546">
        <v>60075934</v>
      </c>
      <c r="C546">
        <v>60107381</v>
      </c>
      <c r="D546">
        <v>48202807</v>
      </c>
      <c r="E546">
        <v>1</v>
      </c>
      <c r="F546">
        <v>1</v>
      </c>
      <c r="G546">
        <v>1</v>
      </c>
      <c r="H546">
        <v>3</v>
      </c>
      <c r="I546" t="s">
        <v>796</v>
      </c>
      <c r="J546" t="s">
        <v>797</v>
      </c>
      <c r="K546" t="s">
        <v>798</v>
      </c>
      <c r="L546">
        <v>1348</v>
      </c>
      <c r="N546">
        <v>1009</v>
      </c>
      <c r="O546" t="s">
        <v>15</v>
      </c>
      <c r="P546" t="s">
        <v>15</v>
      </c>
      <c r="Q546">
        <v>1000</v>
      </c>
      <c r="W546">
        <v>0</v>
      </c>
      <c r="X546">
        <v>-296986458</v>
      </c>
      <c r="Y546">
        <f t="shared" si="372"/>
        <v>5.9999999999999995E-4</v>
      </c>
      <c r="AA546">
        <v>106588.55</v>
      </c>
      <c r="AB546">
        <v>0</v>
      </c>
      <c r="AC546">
        <v>0</v>
      </c>
      <c r="AD546">
        <v>0</v>
      </c>
      <c r="AE546">
        <v>11149.43</v>
      </c>
      <c r="AF546">
        <v>0</v>
      </c>
      <c r="AG546">
        <v>0</v>
      </c>
      <c r="AH546">
        <v>0</v>
      </c>
      <c r="AI546">
        <v>9.56</v>
      </c>
      <c r="AJ546">
        <v>1</v>
      </c>
      <c r="AK546">
        <v>1</v>
      </c>
      <c r="AL546">
        <v>1</v>
      </c>
      <c r="AM546">
        <v>4</v>
      </c>
      <c r="AN546">
        <v>0</v>
      </c>
      <c r="AO546">
        <v>1</v>
      </c>
      <c r="AP546">
        <v>1</v>
      </c>
      <c r="AQ546">
        <v>0</v>
      </c>
      <c r="AR546">
        <v>0</v>
      </c>
      <c r="AS546" t="s">
        <v>3</v>
      </c>
      <c r="AT546">
        <v>5.9999999999999995E-4</v>
      </c>
      <c r="AU546" t="s">
        <v>3</v>
      </c>
      <c r="AV546">
        <v>0</v>
      </c>
      <c r="AW546">
        <v>2</v>
      </c>
      <c r="AX546">
        <v>60119356</v>
      </c>
      <c r="AY546">
        <v>1</v>
      </c>
      <c r="AZ546">
        <v>0</v>
      </c>
      <c r="BA546">
        <v>546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X546">
        <f>ROUND(Y546*Source!I127,9)</f>
        <v>1.7916000000000001E-4</v>
      </c>
      <c r="CY546">
        <f t="shared" si="373"/>
        <v>106588.55</v>
      </c>
      <c r="CZ546">
        <f t="shared" si="374"/>
        <v>11149.43</v>
      </c>
      <c r="DA546">
        <f t="shared" si="375"/>
        <v>9.56</v>
      </c>
      <c r="DB546">
        <f t="shared" si="376"/>
        <v>6.69</v>
      </c>
      <c r="DC546">
        <f t="shared" si="377"/>
        <v>0</v>
      </c>
      <c r="DD546" t="s">
        <v>3</v>
      </c>
      <c r="DE546" t="s">
        <v>3</v>
      </c>
      <c r="DF546">
        <f t="shared" si="378"/>
        <v>19.100000000000001</v>
      </c>
      <c r="DG546">
        <f t="shared" si="379"/>
        <v>0</v>
      </c>
      <c r="DH546">
        <f t="shared" si="380"/>
        <v>0</v>
      </c>
      <c r="DI546">
        <f t="shared" si="370"/>
        <v>0</v>
      </c>
      <c r="DJ546">
        <f t="shared" si="381"/>
        <v>19.100000000000001</v>
      </c>
      <c r="DK546">
        <v>0</v>
      </c>
      <c r="DL546" t="s">
        <v>3</v>
      </c>
      <c r="DM546">
        <v>0</v>
      </c>
      <c r="DN546" t="s">
        <v>3</v>
      </c>
      <c r="DO546">
        <v>0</v>
      </c>
    </row>
    <row r="547" spans="1:119" x14ac:dyDescent="0.2">
      <c r="A547">
        <f>ROW(Source!A128)</f>
        <v>128</v>
      </c>
      <c r="B547">
        <v>60075934</v>
      </c>
      <c r="C547">
        <v>60119357</v>
      </c>
      <c r="D547">
        <v>48164233</v>
      </c>
      <c r="E547">
        <v>1</v>
      </c>
      <c r="F547">
        <v>1</v>
      </c>
      <c r="G547">
        <v>1</v>
      </c>
      <c r="H547">
        <v>1</v>
      </c>
      <c r="I547" t="s">
        <v>812</v>
      </c>
      <c r="J547" t="s">
        <v>3</v>
      </c>
      <c r="K547" t="s">
        <v>813</v>
      </c>
      <c r="L547">
        <v>1191</v>
      </c>
      <c r="N547">
        <v>1013</v>
      </c>
      <c r="O547" t="s">
        <v>738</v>
      </c>
      <c r="P547" t="s">
        <v>738</v>
      </c>
      <c r="Q547">
        <v>1</v>
      </c>
      <c r="W547">
        <v>0</v>
      </c>
      <c r="X547">
        <v>-1853062777</v>
      </c>
      <c r="Y547">
        <f t="shared" ref="Y547:Y553" si="382">((AT547*1.15)*1.15)</f>
        <v>30.814249999999994</v>
      </c>
      <c r="AA547">
        <v>0</v>
      </c>
      <c r="AB547">
        <v>0</v>
      </c>
      <c r="AC547">
        <v>0</v>
      </c>
      <c r="AD547">
        <v>420.57</v>
      </c>
      <c r="AE547">
        <v>0</v>
      </c>
      <c r="AF547">
        <v>0</v>
      </c>
      <c r="AG547">
        <v>0</v>
      </c>
      <c r="AH547">
        <v>8.59</v>
      </c>
      <c r="AI547">
        <v>1</v>
      </c>
      <c r="AJ547">
        <v>1</v>
      </c>
      <c r="AK547">
        <v>1</v>
      </c>
      <c r="AL547">
        <v>48.96</v>
      </c>
      <c r="AM547">
        <v>4</v>
      </c>
      <c r="AN547">
        <v>0</v>
      </c>
      <c r="AO547">
        <v>1</v>
      </c>
      <c r="AP547">
        <v>1</v>
      </c>
      <c r="AQ547">
        <v>0</v>
      </c>
      <c r="AR547">
        <v>0</v>
      </c>
      <c r="AS547" t="s">
        <v>3</v>
      </c>
      <c r="AT547">
        <v>23.3</v>
      </c>
      <c r="AU547" t="s">
        <v>93</v>
      </c>
      <c r="AV547">
        <v>1</v>
      </c>
      <c r="AW547">
        <v>2</v>
      </c>
      <c r="AX547">
        <v>60119525</v>
      </c>
      <c r="AY547">
        <v>1</v>
      </c>
      <c r="AZ547">
        <v>0</v>
      </c>
      <c r="BA547">
        <v>547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X547">
        <f>ROUND(Y547*Source!I128,9)</f>
        <v>19.844377000000001</v>
      </c>
      <c r="CY547">
        <f>AD547</f>
        <v>420.57</v>
      </c>
      <c r="CZ547">
        <f>AH547</f>
        <v>8.59</v>
      </c>
      <c r="DA547">
        <f>AL547</f>
        <v>48.96</v>
      </c>
      <c r="DB547">
        <f>ROUND((((ROUND(AT547*CZ547,2)*1.15)*1.15)*1.1),2)</f>
        <v>291.17</v>
      </c>
      <c r="DC547">
        <f>ROUND(((ROUND(AT547*AG547,2)*1.15)*1.15),2)</f>
        <v>0</v>
      </c>
      <c r="DD547" t="s">
        <v>739</v>
      </c>
      <c r="DE547" t="s">
        <v>3</v>
      </c>
      <c r="DF547">
        <f>ROUND((ROUND(AE547,2)*1.1)*CX547,2)</f>
        <v>0</v>
      </c>
      <c r="DG547">
        <f>ROUND((ROUND(AF547,2)*1.1)*CX547,2)</f>
        <v>0</v>
      </c>
      <c r="DH547">
        <f t="shared" si="380"/>
        <v>0</v>
      </c>
      <c r="DI547">
        <f>ROUND((ROUND(AH547*AL547,2)*1.1)*CX547,2)</f>
        <v>9180.5400000000009</v>
      </c>
      <c r="DJ547">
        <f>DI547</f>
        <v>9180.5400000000009</v>
      </c>
      <c r="DK547">
        <v>0</v>
      </c>
      <c r="DL547" t="s">
        <v>3</v>
      </c>
      <c r="DM547">
        <v>0</v>
      </c>
      <c r="DN547" t="s">
        <v>3</v>
      </c>
      <c r="DO547">
        <v>0</v>
      </c>
    </row>
    <row r="548" spans="1:119" x14ac:dyDescent="0.2">
      <c r="A548">
        <f>ROW(Source!A128)</f>
        <v>128</v>
      </c>
      <c r="B548">
        <v>60075934</v>
      </c>
      <c r="C548">
        <v>60119357</v>
      </c>
      <c r="D548">
        <v>48164207</v>
      </c>
      <c r="E548">
        <v>1</v>
      </c>
      <c r="F548">
        <v>1</v>
      </c>
      <c r="G548">
        <v>1</v>
      </c>
      <c r="H548">
        <v>1</v>
      </c>
      <c r="I548" t="s">
        <v>740</v>
      </c>
      <c r="J548" t="s">
        <v>3</v>
      </c>
      <c r="K548" t="s">
        <v>741</v>
      </c>
      <c r="L548">
        <v>1191</v>
      </c>
      <c r="N548">
        <v>1013</v>
      </c>
      <c r="O548" t="s">
        <v>738</v>
      </c>
      <c r="P548" t="s">
        <v>738</v>
      </c>
      <c r="Q548">
        <v>1</v>
      </c>
      <c r="W548">
        <v>0</v>
      </c>
      <c r="X548">
        <v>-383101862</v>
      </c>
      <c r="Y548">
        <f t="shared" si="382"/>
        <v>1.9837499999999997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1</v>
      </c>
      <c r="AJ548">
        <v>1</v>
      </c>
      <c r="AK548">
        <v>48.96</v>
      </c>
      <c r="AL548">
        <v>1</v>
      </c>
      <c r="AM548">
        <v>4</v>
      </c>
      <c r="AN548">
        <v>0</v>
      </c>
      <c r="AO548">
        <v>1</v>
      </c>
      <c r="AP548">
        <v>1</v>
      </c>
      <c r="AQ548">
        <v>0</v>
      </c>
      <c r="AR548">
        <v>0</v>
      </c>
      <c r="AS548" t="s">
        <v>3</v>
      </c>
      <c r="AT548">
        <v>1.5</v>
      </c>
      <c r="AU548" t="s">
        <v>93</v>
      </c>
      <c r="AV548">
        <v>2</v>
      </c>
      <c r="AW548">
        <v>2</v>
      </c>
      <c r="AX548">
        <v>60119526</v>
      </c>
      <c r="AY548">
        <v>1</v>
      </c>
      <c r="AZ548">
        <v>0</v>
      </c>
      <c r="BA548">
        <v>548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X548">
        <f>ROUND(Y548*Source!I128,9)</f>
        <v>1.2775350000000001</v>
      </c>
      <c r="CY548">
        <f>AD548</f>
        <v>0</v>
      </c>
      <c r="CZ548">
        <f>AH548</f>
        <v>0</v>
      </c>
      <c r="DA548">
        <f>AL548</f>
        <v>1</v>
      </c>
      <c r="DB548">
        <f>ROUND((((ROUND(AT548*CZ548,2)*1.15)*1.15)*1.1),2)</f>
        <v>0</v>
      </c>
      <c r="DC548">
        <f>ROUND(((ROUND(AT548*AG548,2)*1.15)*1.15),2)</f>
        <v>0</v>
      </c>
      <c r="DD548" t="s">
        <v>739</v>
      </c>
      <c r="DE548" t="s">
        <v>3</v>
      </c>
      <c r="DF548">
        <f>ROUND((ROUND(AE548,2)*1.1)*CX548,2)</f>
        <v>0</v>
      </c>
      <c r="DG548">
        <f>ROUND((ROUND(AF548,2)*1.1)*CX548,2)</f>
        <v>0</v>
      </c>
      <c r="DH548">
        <f>ROUND(ROUND(AG548*AK548,2)*CX548,2)</f>
        <v>0</v>
      </c>
      <c r="DI548">
        <f>ROUND((ROUND(AH548,2)*1.1)*CX548,2)</f>
        <v>0</v>
      </c>
      <c r="DJ548">
        <f>DI548</f>
        <v>0</v>
      </c>
      <c r="DK548">
        <v>0</v>
      </c>
      <c r="DL548" t="s">
        <v>3</v>
      </c>
      <c r="DM548">
        <v>0</v>
      </c>
      <c r="DN548" t="s">
        <v>3</v>
      </c>
      <c r="DO548">
        <v>0</v>
      </c>
    </row>
    <row r="549" spans="1:119" x14ac:dyDescent="0.2">
      <c r="A549">
        <f>ROW(Source!A128)</f>
        <v>128</v>
      </c>
      <c r="B549">
        <v>60075934</v>
      </c>
      <c r="C549">
        <v>60119357</v>
      </c>
      <c r="D549">
        <v>48244557</v>
      </c>
      <c r="E549">
        <v>1</v>
      </c>
      <c r="F549">
        <v>1</v>
      </c>
      <c r="G549">
        <v>1</v>
      </c>
      <c r="H549">
        <v>2</v>
      </c>
      <c r="I549" t="s">
        <v>746</v>
      </c>
      <c r="J549" t="s">
        <v>747</v>
      </c>
      <c r="K549" t="s">
        <v>748</v>
      </c>
      <c r="L549">
        <v>1368</v>
      </c>
      <c r="N549">
        <v>1011</v>
      </c>
      <c r="O549" t="s">
        <v>745</v>
      </c>
      <c r="P549" t="s">
        <v>745</v>
      </c>
      <c r="Q549">
        <v>1</v>
      </c>
      <c r="W549">
        <v>0</v>
      </c>
      <c r="X549">
        <v>903590057</v>
      </c>
      <c r="Y549">
        <f t="shared" si="382"/>
        <v>1.3224999999999998</v>
      </c>
      <c r="AA549">
        <v>0</v>
      </c>
      <c r="AB549">
        <v>1603.59</v>
      </c>
      <c r="AC549">
        <v>579.69000000000005</v>
      </c>
      <c r="AD549">
        <v>0</v>
      </c>
      <c r="AE549">
        <v>0</v>
      </c>
      <c r="AF549">
        <v>112.77</v>
      </c>
      <c r="AG549">
        <v>11.84</v>
      </c>
      <c r="AH549">
        <v>0</v>
      </c>
      <c r="AI549">
        <v>1</v>
      </c>
      <c r="AJ549">
        <v>14.22</v>
      </c>
      <c r="AK549">
        <v>48.96</v>
      </c>
      <c r="AL549">
        <v>1</v>
      </c>
      <c r="AM549">
        <v>4</v>
      </c>
      <c r="AN549">
        <v>0</v>
      </c>
      <c r="AO549">
        <v>1</v>
      </c>
      <c r="AP549">
        <v>1</v>
      </c>
      <c r="AQ549">
        <v>0</v>
      </c>
      <c r="AR549">
        <v>0</v>
      </c>
      <c r="AS549" t="s">
        <v>3</v>
      </c>
      <c r="AT549">
        <v>1</v>
      </c>
      <c r="AU549" t="s">
        <v>93</v>
      </c>
      <c r="AV549">
        <v>0</v>
      </c>
      <c r="AW549">
        <v>2</v>
      </c>
      <c r="AX549">
        <v>60119527</v>
      </c>
      <c r="AY549">
        <v>1</v>
      </c>
      <c r="AZ549">
        <v>0</v>
      </c>
      <c r="BA549">
        <v>549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X549">
        <f>ROUND(Y549*Source!I128,9)</f>
        <v>0.85168999999999995</v>
      </c>
      <c r="CY549">
        <f>AB549</f>
        <v>1603.59</v>
      </c>
      <c r="CZ549">
        <f>AF549</f>
        <v>112.77</v>
      </c>
      <c r="DA549">
        <f>AJ549</f>
        <v>14.22</v>
      </c>
      <c r="DB549">
        <f>ROUND(((ROUND(AT549*CZ549,2)*1.15)*1.15),2)</f>
        <v>149.13999999999999</v>
      </c>
      <c r="DC549">
        <f>ROUND((((ROUND(AT549*AG549,2)*1.15)*1.15)*1.1),2)</f>
        <v>17.22</v>
      </c>
      <c r="DD549" t="s">
        <v>3</v>
      </c>
      <c r="DE549" t="s">
        <v>739</v>
      </c>
      <c r="DF549">
        <f>ROUND(ROUND(AE549,2)*CX549,2)</f>
        <v>0</v>
      </c>
      <c r="DG549">
        <f>ROUND(ROUND(AF549*AJ549,2)*CX549,2)</f>
        <v>1365.76</v>
      </c>
      <c r="DH549">
        <f>ROUND((ROUND(AG549*AK549,2)*1.1)*CX549,2)</f>
        <v>543.09</v>
      </c>
      <c r="DI549">
        <f t="shared" ref="DI549:DI557" si="383">ROUND(ROUND(AH549,2)*CX549,2)</f>
        <v>0</v>
      </c>
      <c r="DJ549">
        <f>DG549</f>
        <v>1365.76</v>
      </c>
      <c r="DK549">
        <v>0</v>
      </c>
      <c r="DL549" t="s">
        <v>3</v>
      </c>
      <c r="DM549">
        <v>0</v>
      </c>
      <c r="DN549" t="s">
        <v>3</v>
      </c>
      <c r="DO549">
        <v>0</v>
      </c>
    </row>
    <row r="550" spans="1:119" x14ac:dyDescent="0.2">
      <c r="A550">
        <f>ROW(Source!A128)</f>
        <v>128</v>
      </c>
      <c r="B550">
        <v>60075934</v>
      </c>
      <c r="C550">
        <v>60119357</v>
      </c>
      <c r="D550">
        <v>48245552</v>
      </c>
      <c r="E550">
        <v>1</v>
      </c>
      <c r="F550">
        <v>1</v>
      </c>
      <c r="G550">
        <v>1</v>
      </c>
      <c r="H550">
        <v>2</v>
      </c>
      <c r="I550" t="s">
        <v>1022</v>
      </c>
      <c r="J550" t="s">
        <v>1023</v>
      </c>
      <c r="K550" t="s">
        <v>1024</v>
      </c>
      <c r="L550">
        <v>1368</v>
      </c>
      <c r="N550">
        <v>1011</v>
      </c>
      <c r="O550" t="s">
        <v>745</v>
      </c>
      <c r="P550" t="s">
        <v>745</v>
      </c>
      <c r="Q550">
        <v>1</v>
      </c>
      <c r="W550">
        <v>0</v>
      </c>
      <c r="X550">
        <v>1565185662</v>
      </c>
      <c r="Y550">
        <f t="shared" si="382"/>
        <v>0.66124999999999989</v>
      </c>
      <c r="AA550">
        <v>0</v>
      </c>
      <c r="AB550">
        <v>1521.97</v>
      </c>
      <c r="AC550">
        <v>495.96</v>
      </c>
      <c r="AD550">
        <v>0</v>
      </c>
      <c r="AE550">
        <v>0</v>
      </c>
      <c r="AF550">
        <v>107.03</v>
      </c>
      <c r="AG550">
        <v>10.130000000000001</v>
      </c>
      <c r="AH550">
        <v>0</v>
      </c>
      <c r="AI550">
        <v>1</v>
      </c>
      <c r="AJ550">
        <v>14.22</v>
      </c>
      <c r="AK550">
        <v>48.96</v>
      </c>
      <c r="AL550">
        <v>1</v>
      </c>
      <c r="AM550">
        <v>4</v>
      </c>
      <c r="AN550">
        <v>0</v>
      </c>
      <c r="AO550">
        <v>1</v>
      </c>
      <c r="AP550">
        <v>1</v>
      </c>
      <c r="AQ550">
        <v>0</v>
      </c>
      <c r="AR550">
        <v>0</v>
      </c>
      <c r="AS550" t="s">
        <v>3</v>
      </c>
      <c r="AT550">
        <v>0.5</v>
      </c>
      <c r="AU550" t="s">
        <v>93</v>
      </c>
      <c r="AV550">
        <v>0</v>
      </c>
      <c r="AW550">
        <v>2</v>
      </c>
      <c r="AX550">
        <v>60119528</v>
      </c>
      <c r="AY550">
        <v>1</v>
      </c>
      <c r="AZ550">
        <v>0</v>
      </c>
      <c r="BA550">
        <v>550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X550">
        <f>ROUND(Y550*Source!I128,9)</f>
        <v>0.42584499999999997</v>
      </c>
      <c r="CY550">
        <f>AB550</f>
        <v>1521.97</v>
      </c>
      <c r="CZ550">
        <f>AF550</f>
        <v>107.03</v>
      </c>
      <c r="DA550">
        <f>AJ550</f>
        <v>14.22</v>
      </c>
      <c r="DB550">
        <f>ROUND(((ROUND(AT550*CZ550,2)*1.15)*1.15),2)</f>
        <v>70.78</v>
      </c>
      <c r="DC550">
        <f>ROUND((((ROUND(AT550*AG550,2)*1.15)*1.15)*1.1),2)</f>
        <v>7.38</v>
      </c>
      <c r="DD550" t="s">
        <v>3</v>
      </c>
      <c r="DE550" t="s">
        <v>739</v>
      </c>
      <c r="DF550">
        <f>ROUND(ROUND(AE550,2)*CX550,2)</f>
        <v>0</v>
      </c>
      <c r="DG550">
        <f>ROUND(ROUND(AF550*AJ550,2)*CX550,2)</f>
        <v>648.12</v>
      </c>
      <c r="DH550">
        <f>ROUND((ROUND(AG550*AK550,2)*1.1)*CX550,2)</f>
        <v>232.32</v>
      </c>
      <c r="DI550">
        <f t="shared" si="383"/>
        <v>0</v>
      </c>
      <c r="DJ550">
        <f>DG550</f>
        <v>648.12</v>
      </c>
      <c r="DK550">
        <v>0</v>
      </c>
      <c r="DL550" t="s">
        <v>3</v>
      </c>
      <c r="DM550">
        <v>0</v>
      </c>
      <c r="DN550" t="s">
        <v>3</v>
      </c>
      <c r="DO550">
        <v>0</v>
      </c>
    </row>
    <row r="551" spans="1:119" x14ac:dyDescent="0.2">
      <c r="A551">
        <f>ROW(Source!A128)</f>
        <v>128</v>
      </c>
      <c r="B551">
        <v>60075934</v>
      </c>
      <c r="C551">
        <v>60119357</v>
      </c>
      <c r="D551">
        <v>48245719</v>
      </c>
      <c r="E551">
        <v>1</v>
      </c>
      <c r="F551">
        <v>1</v>
      </c>
      <c r="G551">
        <v>1</v>
      </c>
      <c r="H551">
        <v>2</v>
      </c>
      <c r="I551" t="s">
        <v>755</v>
      </c>
      <c r="J551" t="s">
        <v>756</v>
      </c>
      <c r="K551" t="s">
        <v>757</v>
      </c>
      <c r="L551">
        <v>1368</v>
      </c>
      <c r="N551">
        <v>1011</v>
      </c>
      <c r="O551" t="s">
        <v>745</v>
      </c>
      <c r="P551" t="s">
        <v>745</v>
      </c>
      <c r="Q551">
        <v>1</v>
      </c>
      <c r="W551">
        <v>0</v>
      </c>
      <c r="X551">
        <v>-1135352110</v>
      </c>
      <c r="Y551">
        <f t="shared" si="382"/>
        <v>1.5869999999999997</v>
      </c>
      <c r="AA551">
        <v>0</v>
      </c>
      <c r="AB551">
        <v>17.059999999999999</v>
      </c>
      <c r="AC551">
        <v>0</v>
      </c>
      <c r="AD551">
        <v>0</v>
      </c>
      <c r="AE551">
        <v>0</v>
      </c>
      <c r="AF551">
        <v>1.2</v>
      </c>
      <c r="AG551">
        <v>0</v>
      </c>
      <c r="AH551">
        <v>0</v>
      </c>
      <c r="AI551">
        <v>1</v>
      </c>
      <c r="AJ551">
        <v>14.22</v>
      </c>
      <c r="AK551">
        <v>48.96</v>
      </c>
      <c r="AL551">
        <v>1</v>
      </c>
      <c r="AM551">
        <v>4</v>
      </c>
      <c r="AN551">
        <v>0</v>
      </c>
      <c r="AO551">
        <v>1</v>
      </c>
      <c r="AP551">
        <v>1</v>
      </c>
      <c r="AQ551">
        <v>0</v>
      </c>
      <c r="AR551">
        <v>0</v>
      </c>
      <c r="AS551" t="s">
        <v>3</v>
      </c>
      <c r="AT551">
        <v>1.2</v>
      </c>
      <c r="AU551" t="s">
        <v>93</v>
      </c>
      <c r="AV551">
        <v>0</v>
      </c>
      <c r="AW551">
        <v>2</v>
      </c>
      <c r="AX551">
        <v>60119529</v>
      </c>
      <c r="AY551">
        <v>1</v>
      </c>
      <c r="AZ551">
        <v>0</v>
      </c>
      <c r="BA551">
        <v>551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X551">
        <f>ROUND(Y551*Source!I128,9)</f>
        <v>1.0220279999999999</v>
      </c>
      <c r="CY551">
        <f>AB551</f>
        <v>17.059999999999999</v>
      </c>
      <c r="CZ551">
        <f>AF551</f>
        <v>1.2</v>
      </c>
      <c r="DA551">
        <f>AJ551</f>
        <v>14.22</v>
      </c>
      <c r="DB551">
        <f>ROUND(((ROUND(AT551*CZ551,2)*1.15)*1.15),2)</f>
        <v>1.9</v>
      </c>
      <c r="DC551">
        <f>ROUND((((ROUND(AT551*AG551,2)*1.15)*1.15)*1.1),2)</f>
        <v>0</v>
      </c>
      <c r="DD551" t="s">
        <v>3</v>
      </c>
      <c r="DE551" t="s">
        <v>739</v>
      </c>
      <c r="DF551">
        <f>ROUND(ROUND(AE551,2)*CX551,2)</f>
        <v>0</v>
      </c>
      <c r="DG551">
        <f>ROUND(ROUND(AF551*AJ551,2)*CX551,2)</f>
        <v>17.440000000000001</v>
      </c>
      <c r="DH551">
        <f>ROUND((ROUND(AG551*AK551,2)*1.1)*CX551,2)</f>
        <v>0</v>
      </c>
      <c r="DI551">
        <f t="shared" si="383"/>
        <v>0</v>
      </c>
      <c r="DJ551">
        <f>DG551</f>
        <v>17.440000000000001</v>
      </c>
      <c r="DK551">
        <v>0</v>
      </c>
      <c r="DL551" t="s">
        <v>3</v>
      </c>
      <c r="DM551">
        <v>0</v>
      </c>
      <c r="DN551" t="s">
        <v>3</v>
      </c>
      <c r="DO551">
        <v>0</v>
      </c>
    </row>
    <row r="552" spans="1:119" x14ac:dyDescent="0.2">
      <c r="A552">
        <f>ROW(Source!A128)</f>
        <v>128</v>
      </c>
      <c r="B552">
        <v>60075934</v>
      </c>
      <c r="C552">
        <v>60119357</v>
      </c>
      <c r="D552">
        <v>48245786</v>
      </c>
      <c r="E552">
        <v>1</v>
      </c>
      <c r="F552">
        <v>1</v>
      </c>
      <c r="G552">
        <v>1</v>
      </c>
      <c r="H552">
        <v>2</v>
      </c>
      <c r="I552" t="s">
        <v>823</v>
      </c>
      <c r="J552" t="s">
        <v>824</v>
      </c>
      <c r="K552" t="s">
        <v>825</v>
      </c>
      <c r="L552">
        <v>1368</v>
      </c>
      <c r="N552">
        <v>1011</v>
      </c>
      <c r="O552" t="s">
        <v>745</v>
      </c>
      <c r="P552" t="s">
        <v>745</v>
      </c>
      <c r="Q552">
        <v>1</v>
      </c>
      <c r="W552">
        <v>0</v>
      </c>
      <c r="X552">
        <v>-1277097320</v>
      </c>
      <c r="Y552">
        <f t="shared" si="382"/>
        <v>9.2574999999999985</v>
      </c>
      <c r="AA552">
        <v>0</v>
      </c>
      <c r="AB552">
        <v>123.43</v>
      </c>
      <c r="AC552">
        <v>0</v>
      </c>
      <c r="AD552">
        <v>0</v>
      </c>
      <c r="AE552">
        <v>0</v>
      </c>
      <c r="AF552">
        <v>8.68</v>
      </c>
      <c r="AG552">
        <v>0</v>
      </c>
      <c r="AH552">
        <v>0</v>
      </c>
      <c r="AI552">
        <v>1</v>
      </c>
      <c r="AJ552">
        <v>14.22</v>
      </c>
      <c r="AK552">
        <v>48.96</v>
      </c>
      <c r="AL552">
        <v>1</v>
      </c>
      <c r="AM552">
        <v>4</v>
      </c>
      <c r="AN552">
        <v>0</v>
      </c>
      <c r="AO552">
        <v>1</v>
      </c>
      <c r="AP552">
        <v>1</v>
      </c>
      <c r="AQ552">
        <v>0</v>
      </c>
      <c r="AR552">
        <v>0</v>
      </c>
      <c r="AS552" t="s">
        <v>3</v>
      </c>
      <c r="AT552">
        <v>7</v>
      </c>
      <c r="AU552" t="s">
        <v>93</v>
      </c>
      <c r="AV552">
        <v>0</v>
      </c>
      <c r="AW552">
        <v>2</v>
      </c>
      <c r="AX552">
        <v>60119530</v>
      </c>
      <c r="AY552">
        <v>1</v>
      </c>
      <c r="AZ552">
        <v>0</v>
      </c>
      <c r="BA552">
        <v>552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X552">
        <f>ROUND(Y552*Source!I128,9)</f>
        <v>5.96183</v>
      </c>
      <c r="CY552">
        <f>AB552</f>
        <v>123.43</v>
      </c>
      <c r="CZ552">
        <f>AF552</f>
        <v>8.68</v>
      </c>
      <c r="DA552">
        <f>AJ552</f>
        <v>14.22</v>
      </c>
      <c r="DB552">
        <f>ROUND(((ROUND(AT552*CZ552,2)*1.15)*1.15),2)</f>
        <v>80.36</v>
      </c>
      <c r="DC552">
        <f>ROUND((((ROUND(AT552*AG552,2)*1.15)*1.15)*1.1),2)</f>
        <v>0</v>
      </c>
      <c r="DD552" t="s">
        <v>3</v>
      </c>
      <c r="DE552" t="s">
        <v>739</v>
      </c>
      <c r="DF552">
        <f>ROUND(ROUND(AE552,2)*CX552,2)</f>
        <v>0</v>
      </c>
      <c r="DG552">
        <f>ROUND(ROUND(AF552*AJ552,2)*CX552,2)</f>
        <v>735.87</v>
      </c>
      <c r="DH552">
        <f>ROUND((ROUND(AG552*AK552,2)*1.1)*CX552,2)</f>
        <v>0</v>
      </c>
      <c r="DI552">
        <f t="shared" si="383"/>
        <v>0</v>
      </c>
      <c r="DJ552">
        <f>DG552</f>
        <v>735.87</v>
      </c>
      <c r="DK552">
        <v>0</v>
      </c>
      <c r="DL552" t="s">
        <v>3</v>
      </c>
      <c r="DM552">
        <v>0</v>
      </c>
      <c r="DN552" t="s">
        <v>3</v>
      </c>
      <c r="DO552">
        <v>0</v>
      </c>
    </row>
    <row r="553" spans="1:119" x14ac:dyDescent="0.2">
      <c r="A553">
        <f>ROW(Source!A128)</f>
        <v>128</v>
      </c>
      <c r="B553">
        <v>60075934</v>
      </c>
      <c r="C553">
        <v>60119357</v>
      </c>
      <c r="D553">
        <v>48246332</v>
      </c>
      <c r="E553">
        <v>1</v>
      </c>
      <c r="F553">
        <v>1</v>
      </c>
      <c r="G553">
        <v>1</v>
      </c>
      <c r="H553">
        <v>2</v>
      </c>
      <c r="I553" t="s">
        <v>1039</v>
      </c>
      <c r="J553" t="s">
        <v>1040</v>
      </c>
      <c r="K553" t="s">
        <v>1041</v>
      </c>
      <c r="L553">
        <v>1368</v>
      </c>
      <c r="N553">
        <v>1011</v>
      </c>
      <c r="O553" t="s">
        <v>745</v>
      </c>
      <c r="P553" t="s">
        <v>745</v>
      </c>
      <c r="Q553">
        <v>1</v>
      </c>
      <c r="W553">
        <v>0</v>
      </c>
      <c r="X553">
        <v>-1230184811</v>
      </c>
      <c r="Y553">
        <f t="shared" si="382"/>
        <v>6.215749999999999</v>
      </c>
      <c r="AA553">
        <v>0</v>
      </c>
      <c r="AB553">
        <v>34.130000000000003</v>
      </c>
      <c r="AC553">
        <v>0</v>
      </c>
      <c r="AD553">
        <v>0</v>
      </c>
      <c r="AE553">
        <v>0</v>
      </c>
      <c r="AF553">
        <v>2.4</v>
      </c>
      <c r="AG553">
        <v>0</v>
      </c>
      <c r="AH553">
        <v>0</v>
      </c>
      <c r="AI553">
        <v>1</v>
      </c>
      <c r="AJ553">
        <v>14.22</v>
      </c>
      <c r="AK553">
        <v>48.96</v>
      </c>
      <c r="AL553">
        <v>1</v>
      </c>
      <c r="AM553">
        <v>4</v>
      </c>
      <c r="AN553">
        <v>0</v>
      </c>
      <c r="AO553">
        <v>1</v>
      </c>
      <c r="AP553">
        <v>1</v>
      </c>
      <c r="AQ553">
        <v>0</v>
      </c>
      <c r="AR553">
        <v>0</v>
      </c>
      <c r="AS553" t="s">
        <v>3</v>
      </c>
      <c r="AT553">
        <v>4.7</v>
      </c>
      <c r="AU553" t="s">
        <v>93</v>
      </c>
      <c r="AV553">
        <v>0</v>
      </c>
      <c r="AW553">
        <v>2</v>
      </c>
      <c r="AX553">
        <v>60119531</v>
      </c>
      <c r="AY553">
        <v>1</v>
      </c>
      <c r="AZ553">
        <v>0</v>
      </c>
      <c r="BA553">
        <v>553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X553">
        <f>ROUND(Y553*Source!I128,9)</f>
        <v>4.0029430000000001</v>
      </c>
      <c r="CY553">
        <f>AB553</f>
        <v>34.130000000000003</v>
      </c>
      <c r="CZ553">
        <f>AF553</f>
        <v>2.4</v>
      </c>
      <c r="DA553">
        <f>AJ553</f>
        <v>14.22</v>
      </c>
      <c r="DB553">
        <f>ROUND(((ROUND(AT553*CZ553,2)*1.15)*1.15),2)</f>
        <v>14.92</v>
      </c>
      <c r="DC553">
        <f>ROUND((((ROUND(AT553*AG553,2)*1.15)*1.15)*1.1),2)</f>
        <v>0</v>
      </c>
      <c r="DD553" t="s">
        <v>3</v>
      </c>
      <c r="DE553" t="s">
        <v>739</v>
      </c>
      <c r="DF553">
        <f>ROUND(ROUND(AE553,2)*CX553,2)</f>
        <v>0</v>
      </c>
      <c r="DG553">
        <f>ROUND(ROUND(AF553*AJ553,2)*CX553,2)</f>
        <v>136.62</v>
      </c>
      <c r="DH553">
        <f>ROUND((ROUND(AG553*AK553,2)*1.1)*CX553,2)</f>
        <v>0</v>
      </c>
      <c r="DI553">
        <f t="shared" si="383"/>
        <v>0</v>
      </c>
      <c r="DJ553">
        <f>DG553</f>
        <v>136.62</v>
      </c>
      <c r="DK553">
        <v>0</v>
      </c>
      <c r="DL553" t="s">
        <v>3</v>
      </c>
      <c r="DM553">
        <v>0</v>
      </c>
      <c r="DN553" t="s">
        <v>3</v>
      </c>
      <c r="DO553">
        <v>0</v>
      </c>
    </row>
    <row r="554" spans="1:119" x14ac:dyDescent="0.2">
      <c r="A554">
        <f>ROW(Source!A128)</f>
        <v>128</v>
      </c>
      <c r="B554">
        <v>60075934</v>
      </c>
      <c r="C554">
        <v>60119357</v>
      </c>
      <c r="D554">
        <v>48168484</v>
      </c>
      <c r="E554">
        <v>1</v>
      </c>
      <c r="F554">
        <v>1</v>
      </c>
      <c r="G554">
        <v>1</v>
      </c>
      <c r="H554">
        <v>3</v>
      </c>
      <c r="I554" t="s">
        <v>223</v>
      </c>
      <c r="J554" t="s">
        <v>226</v>
      </c>
      <c r="K554" t="s">
        <v>761</v>
      </c>
      <c r="L554">
        <v>1339</v>
      </c>
      <c r="N554">
        <v>1007</v>
      </c>
      <c r="O554" t="s">
        <v>91</v>
      </c>
      <c r="P554" t="s">
        <v>91</v>
      </c>
      <c r="Q554">
        <v>1</v>
      </c>
      <c r="W554">
        <v>0</v>
      </c>
      <c r="X554">
        <v>1597319531</v>
      </c>
      <c r="Y554">
        <f>AT554</f>
        <v>0.6</v>
      </c>
      <c r="AA554">
        <v>84.03</v>
      </c>
      <c r="AB554">
        <v>0</v>
      </c>
      <c r="AC554">
        <v>0</v>
      </c>
      <c r="AD554">
        <v>0</v>
      </c>
      <c r="AE554">
        <v>8.7899999999999991</v>
      </c>
      <c r="AF554">
        <v>0</v>
      </c>
      <c r="AG554">
        <v>0</v>
      </c>
      <c r="AH554">
        <v>0</v>
      </c>
      <c r="AI554">
        <v>9.56</v>
      </c>
      <c r="AJ554">
        <v>1</v>
      </c>
      <c r="AK554">
        <v>1</v>
      </c>
      <c r="AL554">
        <v>1</v>
      </c>
      <c r="AM554">
        <v>4</v>
      </c>
      <c r="AN554">
        <v>0</v>
      </c>
      <c r="AO554">
        <v>1</v>
      </c>
      <c r="AP554">
        <v>1</v>
      </c>
      <c r="AQ554">
        <v>0</v>
      </c>
      <c r="AR554">
        <v>0</v>
      </c>
      <c r="AS554" t="s">
        <v>3</v>
      </c>
      <c r="AT554">
        <v>0.6</v>
      </c>
      <c r="AU554" t="s">
        <v>3</v>
      </c>
      <c r="AV554">
        <v>0</v>
      </c>
      <c r="AW554">
        <v>2</v>
      </c>
      <c r="AX554">
        <v>60119532</v>
      </c>
      <c r="AY554">
        <v>1</v>
      </c>
      <c r="AZ554">
        <v>0</v>
      </c>
      <c r="BA554">
        <v>554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X554">
        <f>ROUND(Y554*Source!I128,9)</f>
        <v>0.38640000000000002</v>
      </c>
      <c r="CY554">
        <f>AA554</f>
        <v>84.03</v>
      </c>
      <c r="CZ554">
        <f>AE554</f>
        <v>8.7899999999999991</v>
      </c>
      <c r="DA554">
        <f>AI554</f>
        <v>9.56</v>
      </c>
      <c r="DB554">
        <f>ROUND(ROUND(AT554*CZ554,2),2)</f>
        <v>5.27</v>
      </c>
      <c r="DC554">
        <f>ROUND(ROUND(AT554*AG554,2),2)</f>
        <v>0</v>
      </c>
      <c r="DD554" t="s">
        <v>3</v>
      </c>
      <c r="DE554" t="s">
        <v>3</v>
      </c>
      <c r="DF554">
        <f>ROUND(ROUND(AE554*AI554,2)*CX554,2)</f>
        <v>32.47</v>
      </c>
      <c r="DG554">
        <f t="shared" ref="DG554:DG559" si="384">ROUND(ROUND(AF554,2)*CX554,2)</f>
        <v>0</v>
      </c>
      <c r="DH554">
        <f>ROUND(ROUND(AG554,2)*CX554,2)</f>
        <v>0</v>
      </c>
      <c r="DI554">
        <f t="shared" si="383"/>
        <v>0</v>
      </c>
      <c r="DJ554">
        <f>DF554</f>
        <v>32.47</v>
      </c>
      <c r="DK554">
        <v>0</v>
      </c>
      <c r="DL554" t="s">
        <v>3</v>
      </c>
      <c r="DM554">
        <v>0</v>
      </c>
      <c r="DN554" t="s">
        <v>3</v>
      </c>
      <c r="DO554">
        <v>0</v>
      </c>
    </row>
    <row r="555" spans="1:119" x14ac:dyDescent="0.2">
      <c r="A555">
        <f>ROW(Source!A128)</f>
        <v>128</v>
      </c>
      <c r="B555">
        <v>60075934</v>
      </c>
      <c r="C555">
        <v>60119357</v>
      </c>
      <c r="D555">
        <v>48168491</v>
      </c>
      <c r="E555">
        <v>1</v>
      </c>
      <c r="F555">
        <v>1</v>
      </c>
      <c r="G555">
        <v>1</v>
      </c>
      <c r="H555">
        <v>3</v>
      </c>
      <c r="I555" t="s">
        <v>229</v>
      </c>
      <c r="J555" t="s">
        <v>231</v>
      </c>
      <c r="K555" t="s">
        <v>762</v>
      </c>
      <c r="L555">
        <v>1346</v>
      </c>
      <c r="N555">
        <v>1009</v>
      </c>
      <c r="O555" t="s">
        <v>225</v>
      </c>
      <c r="P555" t="s">
        <v>225</v>
      </c>
      <c r="Q555">
        <v>1</v>
      </c>
      <c r="W555">
        <v>0</v>
      </c>
      <c r="X555">
        <v>-1411127917</v>
      </c>
      <c r="Y555">
        <f>AT555</f>
        <v>0.2</v>
      </c>
      <c r="AA555">
        <v>42.73</v>
      </c>
      <c r="AB555">
        <v>0</v>
      </c>
      <c r="AC555">
        <v>0</v>
      </c>
      <c r="AD555">
        <v>0</v>
      </c>
      <c r="AE555">
        <v>4.47</v>
      </c>
      <c r="AF555">
        <v>0</v>
      </c>
      <c r="AG555">
        <v>0</v>
      </c>
      <c r="AH555">
        <v>0</v>
      </c>
      <c r="AI555">
        <v>9.56</v>
      </c>
      <c r="AJ555">
        <v>1</v>
      </c>
      <c r="AK555">
        <v>1</v>
      </c>
      <c r="AL555">
        <v>1</v>
      </c>
      <c r="AM555">
        <v>4</v>
      </c>
      <c r="AN555">
        <v>0</v>
      </c>
      <c r="AO555">
        <v>1</v>
      </c>
      <c r="AP555">
        <v>1</v>
      </c>
      <c r="AQ555">
        <v>0</v>
      </c>
      <c r="AR555">
        <v>0</v>
      </c>
      <c r="AS555" t="s">
        <v>3</v>
      </c>
      <c r="AT555">
        <v>0.2</v>
      </c>
      <c r="AU555" t="s">
        <v>3</v>
      </c>
      <c r="AV555">
        <v>0</v>
      </c>
      <c r="AW555">
        <v>2</v>
      </c>
      <c r="AX555">
        <v>60119533</v>
      </c>
      <c r="AY555">
        <v>1</v>
      </c>
      <c r="AZ555">
        <v>0</v>
      </c>
      <c r="BA555">
        <v>555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X555">
        <f>ROUND(Y555*Source!I128,9)</f>
        <v>0.1288</v>
      </c>
      <c r="CY555">
        <f>AA555</f>
        <v>42.73</v>
      </c>
      <c r="CZ555">
        <f>AE555</f>
        <v>4.47</v>
      </c>
      <c r="DA555">
        <f>AI555</f>
        <v>9.56</v>
      </c>
      <c r="DB555">
        <f>ROUND(ROUND(AT555*CZ555,2),2)</f>
        <v>0.89</v>
      </c>
      <c r="DC555">
        <f>ROUND(ROUND(AT555*AG555,2),2)</f>
        <v>0</v>
      </c>
      <c r="DD555" t="s">
        <v>3</v>
      </c>
      <c r="DE555" t="s">
        <v>3</v>
      </c>
      <c r="DF555">
        <f>ROUND(ROUND(AE555*AI555,2)*CX555,2)</f>
        <v>5.5</v>
      </c>
      <c r="DG555">
        <f t="shared" si="384"/>
        <v>0</v>
      </c>
      <c r="DH555">
        <f>ROUND(ROUND(AG555,2)*CX555,2)</f>
        <v>0</v>
      </c>
      <c r="DI555">
        <f t="shared" si="383"/>
        <v>0</v>
      </c>
      <c r="DJ555">
        <f>DF555</f>
        <v>5.5</v>
      </c>
      <c r="DK555">
        <v>0</v>
      </c>
      <c r="DL555" t="s">
        <v>3</v>
      </c>
      <c r="DM555">
        <v>0</v>
      </c>
      <c r="DN555" t="s">
        <v>3</v>
      </c>
      <c r="DO555">
        <v>0</v>
      </c>
    </row>
    <row r="556" spans="1:119" x14ac:dyDescent="0.2">
      <c r="A556">
        <f>ROW(Source!A128)</f>
        <v>128</v>
      </c>
      <c r="B556">
        <v>60075934</v>
      </c>
      <c r="C556">
        <v>60119357</v>
      </c>
      <c r="D556">
        <v>48171519</v>
      </c>
      <c r="E556">
        <v>1</v>
      </c>
      <c r="F556">
        <v>1</v>
      </c>
      <c r="G556">
        <v>1</v>
      </c>
      <c r="H556">
        <v>3</v>
      </c>
      <c r="I556" t="s">
        <v>1031</v>
      </c>
      <c r="J556" t="s">
        <v>1032</v>
      </c>
      <c r="K556" t="s">
        <v>1033</v>
      </c>
      <c r="L556">
        <v>1348</v>
      </c>
      <c r="N556">
        <v>1009</v>
      </c>
      <c r="O556" t="s">
        <v>15</v>
      </c>
      <c r="P556" t="s">
        <v>15</v>
      </c>
      <c r="Q556">
        <v>1000</v>
      </c>
      <c r="W556">
        <v>0</v>
      </c>
      <c r="X556">
        <v>1392569568</v>
      </c>
      <c r="Y556">
        <f>AT556</f>
        <v>3.2000000000000002E-3</v>
      </c>
      <c r="AA556">
        <v>99399.62</v>
      </c>
      <c r="AB556">
        <v>0</v>
      </c>
      <c r="AC556">
        <v>0</v>
      </c>
      <c r="AD556">
        <v>0</v>
      </c>
      <c r="AE556">
        <v>10397.450000000001</v>
      </c>
      <c r="AF556">
        <v>0</v>
      </c>
      <c r="AG556">
        <v>0</v>
      </c>
      <c r="AH556">
        <v>0</v>
      </c>
      <c r="AI556">
        <v>9.56</v>
      </c>
      <c r="AJ556">
        <v>1</v>
      </c>
      <c r="AK556">
        <v>1</v>
      </c>
      <c r="AL556">
        <v>1</v>
      </c>
      <c r="AM556">
        <v>4</v>
      </c>
      <c r="AN556">
        <v>0</v>
      </c>
      <c r="AO556">
        <v>1</v>
      </c>
      <c r="AP556">
        <v>1</v>
      </c>
      <c r="AQ556">
        <v>0</v>
      </c>
      <c r="AR556">
        <v>0</v>
      </c>
      <c r="AS556" t="s">
        <v>3</v>
      </c>
      <c r="AT556">
        <v>3.2000000000000002E-3</v>
      </c>
      <c r="AU556" t="s">
        <v>3</v>
      </c>
      <c r="AV556">
        <v>0</v>
      </c>
      <c r="AW556">
        <v>2</v>
      </c>
      <c r="AX556">
        <v>60119534</v>
      </c>
      <c r="AY556">
        <v>1</v>
      </c>
      <c r="AZ556">
        <v>0</v>
      </c>
      <c r="BA556">
        <v>556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X556">
        <f>ROUND(Y556*Source!I128,9)</f>
        <v>2.0607999999999998E-3</v>
      </c>
      <c r="CY556">
        <f>AA556</f>
        <v>99399.62</v>
      </c>
      <c r="CZ556">
        <f>AE556</f>
        <v>10397.450000000001</v>
      </c>
      <c r="DA556">
        <f>AI556</f>
        <v>9.56</v>
      </c>
      <c r="DB556">
        <f>ROUND(ROUND(AT556*CZ556,2),2)</f>
        <v>33.270000000000003</v>
      </c>
      <c r="DC556">
        <f>ROUND(ROUND(AT556*AG556,2),2)</f>
        <v>0</v>
      </c>
      <c r="DD556" t="s">
        <v>3</v>
      </c>
      <c r="DE556" t="s">
        <v>3</v>
      </c>
      <c r="DF556">
        <f>ROUND(ROUND(AE556*AI556,2)*CX556,2)</f>
        <v>204.84</v>
      </c>
      <c r="DG556">
        <f t="shared" si="384"/>
        <v>0</v>
      </c>
      <c r="DH556">
        <f>ROUND(ROUND(AG556,2)*CX556,2)</f>
        <v>0</v>
      </c>
      <c r="DI556">
        <f t="shared" si="383"/>
        <v>0</v>
      </c>
      <c r="DJ556">
        <f>DF556</f>
        <v>204.84</v>
      </c>
      <c r="DK556">
        <v>0</v>
      </c>
      <c r="DL556" t="s">
        <v>3</v>
      </c>
      <c r="DM556">
        <v>0</v>
      </c>
      <c r="DN556" t="s">
        <v>3</v>
      </c>
      <c r="DO556">
        <v>0</v>
      </c>
    </row>
    <row r="557" spans="1:119" x14ac:dyDescent="0.2">
      <c r="A557">
        <f>ROW(Source!A128)</f>
        <v>128</v>
      </c>
      <c r="B557">
        <v>60075934</v>
      </c>
      <c r="C557">
        <v>60119357</v>
      </c>
      <c r="D557">
        <v>48164599</v>
      </c>
      <c r="E557">
        <v>21</v>
      </c>
      <c r="F557">
        <v>1</v>
      </c>
      <c r="G557">
        <v>1</v>
      </c>
      <c r="H557">
        <v>3</v>
      </c>
      <c r="I557" t="s">
        <v>834</v>
      </c>
      <c r="J557" t="s">
        <v>3</v>
      </c>
      <c r="K557" t="s">
        <v>835</v>
      </c>
      <c r="L557">
        <v>1374</v>
      </c>
      <c r="N557">
        <v>1013</v>
      </c>
      <c r="O557" t="s">
        <v>836</v>
      </c>
      <c r="P557" t="s">
        <v>836</v>
      </c>
      <c r="Q557">
        <v>1</v>
      </c>
      <c r="W557">
        <v>0</v>
      </c>
      <c r="X557">
        <v>-1731369543</v>
      </c>
      <c r="Y557">
        <f>AT557</f>
        <v>4</v>
      </c>
      <c r="AA557">
        <v>9.56</v>
      </c>
      <c r="AB557">
        <v>0</v>
      </c>
      <c r="AC557">
        <v>0</v>
      </c>
      <c r="AD557">
        <v>0</v>
      </c>
      <c r="AE557">
        <v>1</v>
      </c>
      <c r="AF557">
        <v>0</v>
      </c>
      <c r="AG557">
        <v>0</v>
      </c>
      <c r="AH557">
        <v>0</v>
      </c>
      <c r="AI557">
        <v>9.56</v>
      </c>
      <c r="AJ557">
        <v>1</v>
      </c>
      <c r="AK557">
        <v>1</v>
      </c>
      <c r="AL557">
        <v>1</v>
      </c>
      <c r="AM557">
        <v>4</v>
      </c>
      <c r="AN557">
        <v>0</v>
      </c>
      <c r="AO557">
        <v>1</v>
      </c>
      <c r="AP557">
        <v>1</v>
      </c>
      <c r="AQ557">
        <v>0</v>
      </c>
      <c r="AR557">
        <v>0</v>
      </c>
      <c r="AS557" t="s">
        <v>3</v>
      </c>
      <c r="AT557">
        <v>4</v>
      </c>
      <c r="AU557" t="s">
        <v>3</v>
      </c>
      <c r="AV557">
        <v>0</v>
      </c>
      <c r="AW557">
        <v>2</v>
      </c>
      <c r="AX557">
        <v>60119535</v>
      </c>
      <c r="AY557">
        <v>1</v>
      </c>
      <c r="AZ557">
        <v>0</v>
      </c>
      <c r="BA557">
        <v>557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X557">
        <f>ROUND(Y557*Source!I128,9)</f>
        <v>2.5760000000000001</v>
      </c>
      <c r="CY557">
        <f>AA557</f>
        <v>9.56</v>
      </c>
      <c r="CZ557">
        <f>AE557</f>
        <v>1</v>
      </c>
      <c r="DA557">
        <f>AI557</f>
        <v>9.56</v>
      </c>
      <c r="DB557">
        <f>ROUND(ROUND(AT557*CZ557,2),2)</f>
        <v>4</v>
      </c>
      <c r="DC557">
        <f>ROUND(ROUND(AT557*AG557,2),2)</f>
        <v>0</v>
      </c>
      <c r="DD557" t="s">
        <v>3</v>
      </c>
      <c r="DE557" t="s">
        <v>3</v>
      </c>
      <c r="DF557">
        <f>ROUND(ROUND(AE557*AI557,2)*CX557,2)</f>
        <v>24.63</v>
      </c>
      <c r="DG557">
        <f t="shared" si="384"/>
        <v>0</v>
      </c>
      <c r="DH557">
        <f>ROUND(ROUND(AG557,2)*CX557,2)</f>
        <v>0</v>
      </c>
      <c r="DI557">
        <f t="shared" si="383"/>
        <v>0</v>
      </c>
      <c r="DJ557">
        <f>DF557</f>
        <v>24.63</v>
      </c>
      <c r="DK557">
        <v>0</v>
      </c>
      <c r="DL557" t="s">
        <v>3</v>
      </c>
      <c r="DM557">
        <v>0</v>
      </c>
      <c r="DN557" t="s">
        <v>3</v>
      </c>
      <c r="DO557">
        <v>0</v>
      </c>
    </row>
    <row r="558" spans="1:119" x14ac:dyDescent="0.2">
      <c r="A558">
        <f>ROW(Source!A132)</f>
        <v>132</v>
      </c>
      <c r="B558">
        <v>60075934</v>
      </c>
      <c r="C558">
        <v>60119384</v>
      </c>
      <c r="D558">
        <v>48164238</v>
      </c>
      <c r="E558">
        <v>1</v>
      </c>
      <c r="F558">
        <v>1</v>
      </c>
      <c r="G558">
        <v>1</v>
      </c>
      <c r="H558">
        <v>1</v>
      </c>
      <c r="I558" t="s">
        <v>1042</v>
      </c>
      <c r="J558" t="s">
        <v>3</v>
      </c>
      <c r="K558" t="s">
        <v>1043</v>
      </c>
      <c r="L558">
        <v>1191</v>
      </c>
      <c r="N558">
        <v>1013</v>
      </c>
      <c r="O558" t="s">
        <v>738</v>
      </c>
      <c r="P558" t="s">
        <v>738</v>
      </c>
      <c r="Q558">
        <v>1</v>
      </c>
      <c r="W558">
        <v>0</v>
      </c>
      <c r="X558">
        <v>1468546570</v>
      </c>
      <c r="Y558">
        <f t="shared" ref="Y558:Y565" si="385">((AT558*1.15)*1.15)</f>
        <v>24.135624999999994</v>
      </c>
      <c r="AA558">
        <v>0</v>
      </c>
      <c r="AB558">
        <v>0</v>
      </c>
      <c r="AC558">
        <v>0</v>
      </c>
      <c r="AD558">
        <v>446.52</v>
      </c>
      <c r="AE558">
        <v>0</v>
      </c>
      <c r="AF558">
        <v>0</v>
      </c>
      <c r="AG558">
        <v>0</v>
      </c>
      <c r="AH558">
        <v>9.1199999999999992</v>
      </c>
      <c r="AI558">
        <v>1</v>
      </c>
      <c r="AJ558">
        <v>1</v>
      </c>
      <c r="AK558">
        <v>1</v>
      </c>
      <c r="AL558">
        <v>48.96</v>
      </c>
      <c r="AM558">
        <v>4</v>
      </c>
      <c r="AN558">
        <v>0</v>
      </c>
      <c r="AO558">
        <v>1</v>
      </c>
      <c r="AP558">
        <v>1</v>
      </c>
      <c r="AQ558">
        <v>0</v>
      </c>
      <c r="AR558">
        <v>0</v>
      </c>
      <c r="AS558" t="s">
        <v>3</v>
      </c>
      <c r="AT558">
        <v>18.25</v>
      </c>
      <c r="AU558" t="s">
        <v>93</v>
      </c>
      <c r="AV558">
        <v>1</v>
      </c>
      <c r="AW558">
        <v>2</v>
      </c>
      <c r="AX558">
        <v>60121619</v>
      </c>
      <c r="AY558">
        <v>1</v>
      </c>
      <c r="AZ558">
        <v>0</v>
      </c>
      <c r="BA558">
        <v>558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X558">
        <f>ROUND(Y558*Source!I132,9)</f>
        <v>15.5433425</v>
      </c>
      <c r="CY558">
        <f>AD558</f>
        <v>446.52</v>
      </c>
      <c r="CZ558">
        <f>AH558</f>
        <v>9.1199999999999992</v>
      </c>
      <c r="DA558">
        <f>AL558</f>
        <v>48.96</v>
      </c>
      <c r="DB558">
        <f t="shared" ref="DB558:DB565" si="386">ROUND(((ROUND(AT558*CZ558,2)*1.15)*1.15),2)</f>
        <v>220.12</v>
      </c>
      <c r="DC558">
        <f t="shared" ref="DC558:DC565" si="387">ROUND(((ROUND(AT558*AG558,2)*1.15)*1.15),2)</f>
        <v>0</v>
      </c>
      <c r="DD558" t="s">
        <v>3</v>
      </c>
      <c r="DE558" t="s">
        <v>3</v>
      </c>
      <c r="DF558">
        <f t="shared" ref="DF558:DF565" si="388">ROUND(ROUND(AE558,2)*CX558,2)</f>
        <v>0</v>
      </c>
      <c r="DG558">
        <f t="shared" si="384"/>
        <v>0</v>
      </c>
      <c r="DH558">
        <f>ROUND(ROUND(AG558,2)*CX558,2)</f>
        <v>0</v>
      </c>
      <c r="DI558">
        <f>ROUND(ROUND(AH558*AL558,2)*CX558,2)</f>
        <v>6940.41</v>
      </c>
      <c r="DJ558">
        <f>DI558</f>
        <v>6940.41</v>
      </c>
      <c r="DK558">
        <v>0</v>
      </c>
      <c r="DL558" t="s">
        <v>3</v>
      </c>
      <c r="DM558">
        <v>0</v>
      </c>
      <c r="DN558" t="s">
        <v>3</v>
      </c>
      <c r="DO558">
        <v>0</v>
      </c>
    </row>
    <row r="559" spans="1:119" x14ac:dyDescent="0.2">
      <c r="A559">
        <f>ROW(Source!A132)</f>
        <v>132</v>
      </c>
      <c r="B559">
        <v>60075934</v>
      </c>
      <c r="C559">
        <v>60119384</v>
      </c>
      <c r="D559">
        <v>48164207</v>
      </c>
      <c r="E559">
        <v>1</v>
      </c>
      <c r="F559">
        <v>1</v>
      </c>
      <c r="G559">
        <v>1</v>
      </c>
      <c r="H559">
        <v>1</v>
      </c>
      <c r="I559" t="s">
        <v>740</v>
      </c>
      <c r="J559" t="s">
        <v>3</v>
      </c>
      <c r="K559" t="s">
        <v>741</v>
      </c>
      <c r="L559">
        <v>1191</v>
      </c>
      <c r="N559">
        <v>1013</v>
      </c>
      <c r="O559" t="s">
        <v>738</v>
      </c>
      <c r="P559" t="s">
        <v>738</v>
      </c>
      <c r="Q559">
        <v>1</v>
      </c>
      <c r="W559">
        <v>0</v>
      </c>
      <c r="X559">
        <v>-383101862</v>
      </c>
      <c r="Y559">
        <f t="shared" si="385"/>
        <v>3.8087999999999993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1</v>
      </c>
      <c r="AJ559">
        <v>1</v>
      </c>
      <c r="AK559">
        <v>48.96</v>
      </c>
      <c r="AL559">
        <v>1</v>
      </c>
      <c r="AM559">
        <v>4</v>
      </c>
      <c r="AN559">
        <v>0</v>
      </c>
      <c r="AO559">
        <v>1</v>
      </c>
      <c r="AP559">
        <v>1</v>
      </c>
      <c r="AQ559">
        <v>0</v>
      </c>
      <c r="AR559">
        <v>0</v>
      </c>
      <c r="AS559" t="s">
        <v>3</v>
      </c>
      <c r="AT559">
        <v>2.88</v>
      </c>
      <c r="AU559" t="s">
        <v>93</v>
      </c>
      <c r="AV559">
        <v>2</v>
      </c>
      <c r="AW559">
        <v>2</v>
      </c>
      <c r="AX559">
        <v>60121620</v>
      </c>
      <c r="AY559">
        <v>1</v>
      </c>
      <c r="AZ559">
        <v>0</v>
      </c>
      <c r="BA559">
        <v>559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X559">
        <f>ROUND(Y559*Source!I132,9)</f>
        <v>2.4528672</v>
      </c>
      <c r="CY559">
        <f>AD559</f>
        <v>0</v>
      </c>
      <c r="CZ559">
        <f>AH559</f>
        <v>0</v>
      </c>
      <c r="DA559">
        <f>AL559</f>
        <v>1</v>
      </c>
      <c r="DB559">
        <f t="shared" si="386"/>
        <v>0</v>
      </c>
      <c r="DC559">
        <f t="shared" si="387"/>
        <v>0</v>
      </c>
      <c r="DD559" t="s">
        <v>3</v>
      </c>
      <c r="DE559" t="s">
        <v>3</v>
      </c>
      <c r="DF559">
        <f t="shared" si="388"/>
        <v>0</v>
      </c>
      <c r="DG559">
        <f t="shared" si="384"/>
        <v>0</v>
      </c>
      <c r="DH559">
        <f t="shared" ref="DH559:DH565" si="389">ROUND(ROUND(AG559*AK559,2)*CX559,2)</f>
        <v>0</v>
      </c>
      <c r="DI559">
        <f t="shared" ref="DI559:DI579" si="390">ROUND(ROUND(AH559,2)*CX559,2)</f>
        <v>0</v>
      </c>
      <c r="DJ559">
        <f>DI559</f>
        <v>0</v>
      </c>
      <c r="DK559">
        <v>0</v>
      </c>
      <c r="DL559" t="s">
        <v>3</v>
      </c>
      <c r="DM559">
        <v>0</v>
      </c>
      <c r="DN559" t="s">
        <v>3</v>
      </c>
      <c r="DO559">
        <v>0</v>
      </c>
    </row>
    <row r="560" spans="1:119" x14ac:dyDescent="0.2">
      <c r="A560">
        <f>ROW(Source!A132)</f>
        <v>132</v>
      </c>
      <c r="B560">
        <v>60075934</v>
      </c>
      <c r="C560">
        <v>60119384</v>
      </c>
      <c r="D560">
        <v>48244501</v>
      </c>
      <c r="E560">
        <v>1</v>
      </c>
      <c r="F560">
        <v>1</v>
      </c>
      <c r="G560">
        <v>1</v>
      </c>
      <c r="H560">
        <v>2</v>
      </c>
      <c r="I560" t="s">
        <v>1044</v>
      </c>
      <c r="J560" t="s">
        <v>1045</v>
      </c>
      <c r="K560" t="s">
        <v>1046</v>
      </c>
      <c r="L560">
        <v>1368</v>
      </c>
      <c r="N560">
        <v>1011</v>
      </c>
      <c r="O560" t="s">
        <v>745</v>
      </c>
      <c r="P560" t="s">
        <v>745</v>
      </c>
      <c r="Q560">
        <v>1</v>
      </c>
      <c r="W560">
        <v>0</v>
      </c>
      <c r="X560">
        <v>1104692716</v>
      </c>
      <c r="Y560">
        <f t="shared" si="385"/>
        <v>0.89929999999999999</v>
      </c>
      <c r="AA560">
        <v>0</v>
      </c>
      <c r="AB560">
        <v>4432.8</v>
      </c>
      <c r="AC560">
        <v>660.47</v>
      </c>
      <c r="AD560">
        <v>0</v>
      </c>
      <c r="AE560">
        <v>0</v>
      </c>
      <c r="AF560">
        <v>311.73</v>
      </c>
      <c r="AG560">
        <v>13.49</v>
      </c>
      <c r="AH560">
        <v>0</v>
      </c>
      <c r="AI560">
        <v>1</v>
      </c>
      <c r="AJ560">
        <v>14.22</v>
      </c>
      <c r="AK560">
        <v>48.96</v>
      </c>
      <c r="AL560">
        <v>1</v>
      </c>
      <c r="AM560">
        <v>4</v>
      </c>
      <c r="AN560">
        <v>0</v>
      </c>
      <c r="AO560">
        <v>1</v>
      </c>
      <c r="AP560">
        <v>1</v>
      </c>
      <c r="AQ560">
        <v>0</v>
      </c>
      <c r="AR560">
        <v>0</v>
      </c>
      <c r="AS560" t="s">
        <v>3</v>
      </c>
      <c r="AT560">
        <v>0.68</v>
      </c>
      <c r="AU560" t="s">
        <v>93</v>
      </c>
      <c r="AV560">
        <v>0</v>
      </c>
      <c r="AW560">
        <v>2</v>
      </c>
      <c r="AX560">
        <v>60121621</v>
      </c>
      <c r="AY560">
        <v>1</v>
      </c>
      <c r="AZ560">
        <v>0</v>
      </c>
      <c r="BA560">
        <v>560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X560">
        <f>ROUND(Y560*Source!I132,9)</f>
        <v>0.57914920000000003</v>
      </c>
      <c r="CY560">
        <f t="shared" ref="CY560:CY565" si="391">AB560</f>
        <v>4432.8</v>
      </c>
      <c r="CZ560">
        <f t="shared" ref="CZ560:CZ565" si="392">AF560</f>
        <v>311.73</v>
      </c>
      <c r="DA560">
        <f t="shared" ref="DA560:DA565" si="393">AJ560</f>
        <v>14.22</v>
      </c>
      <c r="DB560">
        <f t="shared" si="386"/>
        <v>280.33999999999997</v>
      </c>
      <c r="DC560">
        <f t="shared" si="387"/>
        <v>12.13</v>
      </c>
      <c r="DD560" t="s">
        <v>3</v>
      </c>
      <c r="DE560" t="s">
        <v>3</v>
      </c>
      <c r="DF560">
        <f t="shared" si="388"/>
        <v>0</v>
      </c>
      <c r="DG560">
        <f t="shared" ref="DG560:DG565" si="394">ROUND(ROUND(AF560*AJ560,2)*CX560,2)</f>
        <v>2567.25</v>
      </c>
      <c r="DH560">
        <f t="shared" si="389"/>
        <v>382.51</v>
      </c>
      <c r="DI560">
        <f t="shared" si="390"/>
        <v>0</v>
      </c>
      <c r="DJ560">
        <f t="shared" ref="DJ560:DJ565" si="395">DG560</f>
        <v>2567.25</v>
      </c>
      <c r="DK560">
        <v>0</v>
      </c>
      <c r="DL560" t="s">
        <v>3</v>
      </c>
      <c r="DM560">
        <v>0</v>
      </c>
      <c r="DN560" t="s">
        <v>3</v>
      </c>
      <c r="DO560">
        <v>0</v>
      </c>
    </row>
    <row r="561" spans="1:119" x14ac:dyDescent="0.2">
      <c r="A561">
        <f>ROW(Source!A132)</f>
        <v>132</v>
      </c>
      <c r="B561">
        <v>60075934</v>
      </c>
      <c r="C561">
        <v>60119384</v>
      </c>
      <c r="D561">
        <v>48244510</v>
      </c>
      <c r="E561">
        <v>1</v>
      </c>
      <c r="F561">
        <v>1</v>
      </c>
      <c r="G561">
        <v>1</v>
      </c>
      <c r="H561">
        <v>2</v>
      </c>
      <c r="I561" t="s">
        <v>742</v>
      </c>
      <c r="J561" t="s">
        <v>743</v>
      </c>
      <c r="K561" t="s">
        <v>744</v>
      </c>
      <c r="L561">
        <v>1368</v>
      </c>
      <c r="N561">
        <v>1011</v>
      </c>
      <c r="O561" t="s">
        <v>745</v>
      </c>
      <c r="P561" t="s">
        <v>745</v>
      </c>
      <c r="Q561">
        <v>1</v>
      </c>
      <c r="W561">
        <v>0</v>
      </c>
      <c r="X561">
        <v>1732737796</v>
      </c>
      <c r="Y561">
        <f t="shared" si="385"/>
        <v>2.2217999999999996</v>
      </c>
      <c r="AA561">
        <v>0</v>
      </c>
      <c r="AB561">
        <v>1732</v>
      </c>
      <c r="AC561">
        <v>660.47</v>
      </c>
      <c r="AD561">
        <v>0</v>
      </c>
      <c r="AE561">
        <v>0</v>
      </c>
      <c r="AF561">
        <v>121.8</v>
      </c>
      <c r="AG561">
        <v>13.49</v>
      </c>
      <c r="AH561">
        <v>0</v>
      </c>
      <c r="AI561">
        <v>1</v>
      </c>
      <c r="AJ561">
        <v>14.22</v>
      </c>
      <c r="AK561">
        <v>48.96</v>
      </c>
      <c r="AL561">
        <v>1</v>
      </c>
      <c r="AM561">
        <v>4</v>
      </c>
      <c r="AN561">
        <v>0</v>
      </c>
      <c r="AO561">
        <v>1</v>
      </c>
      <c r="AP561">
        <v>1</v>
      </c>
      <c r="AQ561">
        <v>0</v>
      </c>
      <c r="AR561">
        <v>0</v>
      </c>
      <c r="AS561" t="s">
        <v>3</v>
      </c>
      <c r="AT561">
        <v>1.68</v>
      </c>
      <c r="AU561" t="s">
        <v>93</v>
      </c>
      <c r="AV561">
        <v>0</v>
      </c>
      <c r="AW561">
        <v>2</v>
      </c>
      <c r="AX561">
        <v>60121622</v>
      </c>
      <c r="AY561">
        <v>1</v>
      </c>
      <c r="AZ561">
        <v>0</v>
      </c>
      <c r="BA561">
        <v>561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X561">
        <f>ROUND(Y561*Source!I132,9)</f>
        <v>1.4308392000000001</v>
      </c>
      <c r="CY561">
        <f t="shared" si="391"/>
        <v>1732</v>
      </c>
      <c r="CZ561">
        <f t="shared" si="392"/>
        <v>121.8</v>
      </c>
      <c r="DA561">
        <f t="shared" si="393"/>
        <v>14.22</v>
      </c>
      <c r="DB561">
        <f t="shared" si="386"/>
        <v>270.61</v>
      </c>
      <c r="DC561">
        <f t="shared" si="387"/>
        <v>29.97</v>
      </c>
      <c r="DD561" t="s">
        <v>3</v>
      </c>
      <c r="DE561" t="s">
        <v>3</v>
      </c>
      <c r="DF561">
        <f t="shared" si="388"/>
        <v>0</v>
      </c>
      <c r="DG561">
        <f t="shared" si="394"/>
        <v>2478.21</v>
      </c>
      <c r="DH561">
        <f t="shared" si="389"/>
        <v>945.03</v>
      </c>
      <c r="DI561">
        <f t="shared" si="390"/>
        <v>0</v>
      </c>
      <c r="DJ561">
        <f t="shared" si="395"/>
        <v>2478.21</v>
      </c>
      <c r="DK561">
        <v>0</v>
      </c>
      <c r="DL561" t="s">
        <v>3</v>
      </c>
      <c r="DM561">
        <v>0</v>
      </c>
      <c r="DN561" t="s">
        <v>3</v>
      </c>
      <c r="DO561">
        <v>0</v>
      </c>
    </row>
    <row r="562" spans="1:119" x14ac:dyDescent="0.2">
      <c r="A562">
        <f>ROW(Source!A132)</f>
        <v>132</v>
      </c>
      <c r="B562">
        <v>60075934</v>
      </c>
      <c r="C562">
        <v>60119384</v>
      </c>
      <c r="D562">
        <v>48244557</v>
      </c>
      <c r="E562">
        <v>1</v>
      </c>
      <c r="F562">
        <v>1</v>
      </c>
      <c r="G562">
        <v>1</v>
      </c>
      <c r="H562">
        <v>2</v>
      </c>
      <c r="I562" t="s">
        <v>746</v>
      </c>
      <c r="J562" t="s">
        <v>747</v>
      </c>
      <c r="K562" t="s">
        <v>748</v>
      </c>
      <c r="L562">
        <v>1368</v>
      </c>
      <c r="N562">
        <v>1011</v>
      </c>
      <c r="O562" t="s">
        <v>745</v>
      </c>
      <c r="P562" t="s">
        <v>745</v>
      </c>
      <c r="Q562">
        <v>1</v>
      </c>
      <c r="W562">
        <v>0</v>
      </c>
      <c r="X562">
        <v>903590057</v>
      </c>
      <c r="Y562">
        <f t="shared" si="385"/>
        <v>0.27772499999999994</v>
      </c>
      <c r="AA562">
        <v>0</v>
      </c>
      <c r="AB562">
        <v>1603.59</v>
      </c>
      <c r="AC562">
        <v>579.69000000000005</v>
      </c>
      <c r="AD562">
        <v>0</v>
      </c>
      <c r="AE562">
        <v>0</v>
      </c>
      <c r="AF562">
        <v>112.77</v>
      </c>
      <c r="AG562">
        <v>11.84</v>
      </c>
      <c r="AH562">
        <v>0</v>
      </c>
      <c r="AI562">
        <v>1</v>
      </c>
      <c r="AJ562">
        <v>14.22</v>
      </c>
      <c r="AK562">
        <v>48.96</v>
      </c>
      <c r="AL562">
        <v>1</v>
      </c>
      <c r="AM562">
        <v>4</v>
      </c>
      <c r="AN562">
        <v>0</v>
      </c>
      <c r="AO562">
        <v>1</v>
      </c>
      <c r="AP562">
        <v>1</v>
      </c>
      <c r="AQ562">
        <v>0</v>
      </c>
      <c r="AR562">
        <v>0</v>
      </c>
      <c r="AS562" t="s">
        <v>3</v>
      </c>
      <c r="AT562">
        <v>0.21</v>
      </c>
      <c r="AU562" t="s">
        <v>93</v>
      </c>
      <c r="AV562">
        <v>0</v>
      </c>
      <c r="AW562">
        <v>2</v>
      </c>
      <c r="AX562">
        <v>60121623</v>
      </c>
      <c r="AY562">
        <v>1</v>
      </c>
      <c r="AZ562">
        <v>0</v>
      </c>
      <c r="BA562">
        <v>562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X562">
        <f>ROUND(Y562*Source!I132,9)</f>
        <v>0.17885490000000001</v>
      </c>
      <c r="CY562">
        <f t="shared" si="391"/>
        <v>1603.59</v>
      </c>
      <c r="CZ562">
        <f t="shared" si="392"/>
        <v>112.77</v>
      </c>
      <c r="DA562">
        <f t="shared" si="393"/>
        <v>14.22</v>
      </c>
      <c r="DB562">
        <f t="shared" si="386"/>
        <v>31.32</v>
      </c>
      <c r="DC562">
        <f t="shared" si="387"/>
        <v>3.29</v>
      </c>
      <c r="DD562" t="s">
        <v>3</v>
      </c>
      <c r="DE562" t="s">
        <v>3</v>
      </c>
      <c r="DF562">
        <f t="shared" si="388"/>
        <v>0</v>
      </c>
      <c r="DG562">
        <f t="shared" si="394"/>
        <v>286.81</v>
      </c>
      <c r="DH562">
        <f t="shared" si="389"/>
        <v>103.68</v>
      </c>
      <c r="DI562">
        <f t="shared" si="390"/>
        <v>0</v>
      </c>
      <c r="DJ562">
        <f t="shared" si="395"/>
        <v>286.81</v>
      </c>
      <c r="DK562">
        <v>0</v>
      </c>
      <c r="DL562" t="s">
        <v>3</v>
      </c>
      <c r="DM562">
        <v>0</v>
      </c>
      <c r="DN562" t="s">
        <v>3</v>
      </c>
      <c r="DO562">
        <v>0</v>
      </c>
    </row>
    <row r="563" spans="1:119" x14ac:dyDescent="0.2">
      <c r="A563">
        <f>ROW(Source!A132)</f>
        <v>132</v>
      </c>
      <c r="B563">
        <v>60075934</v>
      </c>
      <c r="C563">
        <v>60119384</v>
      </c>
      <c r="D563">
        <v>48245551</v>
      </c>
      <c r="E563">
        <v>1</v>
      </c>
      <c r="F563">
        <v>1</v>
      </c>
      <c r="G563">
        <v>1</v>
      </c>
      <c r="H563">
        <v>2</v>
      </c>
      <c r="I563" t="s">
        <v>752</v>
      </c>
      <c r="J563" t="s">
        <v>753</v>
      </c>
      <c r="K563" t="s">
        <v>754</v>
      </c>
      <c r="L563">
        <v>1368</v>
      </c>
      <c r="N563">
        <v>1011</v>
      </c>
      <c r="O563" t="s">
        <v>745</v>
      </c>
      <c r="P563" t="s">
        <v>745</v>
      </c>
      <c r="Q563">
        <v>1</v>
      </c>
      <c r="W563">
        <v>0</v>
      </c>
      <c r="X563">
        <v>1171957361</v>
      </c>
      <c r="Y563">
        <f t="shared" si="385"/>
        <v>0.40997499999999992</v>
      </c>
      <c r="AA563">
        <v>0</v>
      </c>
      <c r="AB563">
        <v>1234.1500000000001</v>
      </c>
      <c r="AC563">
        <v>495.96</v>
      </c>
      <c r="AD563">
        <v>0</v>
      </c>
      <c r="AE563">
        <v>0</v>
      </c>
      <c r="AF563">
        <v>86.79</v>
      </c>
      <c r="AG563">
        <v>10.130000000000001</v>
      </c>
      <c r="AH563">
        <v>0</v>
      </c>
      <c r="AI563">
        <v>1</v>
      </c>
      <c r="AJ563">
        <v>14.22</v>
      </c>
      <c r="AK563">
        <v>48.96</v>
      </c>
      <c r="AL563">
        <v>1</v>
      </c>
      <c r="AM563">
        <v>4</v>
      </c>
      <c r="AN563">
        <v>0</v>
      </c>
      <c r="AO563">
        <v>1</v>
      </c>
      <c r="AP563">
        <v>1</v>
      </c>
      <c r="AQ563">
        <v>0</v>
      </c>
      <c r="AR563">
        <v>0</v>
      </c>
      <c r="AS563" t="s">
        <v>3</v>
      </c>
      <c r="AT563">
        <v>0.31</v>
      </c>
      <c r="AU563" t="s">
        <v>93</v>
      </c>
      <c r="AV563">
        <v>0</v>
      </c>
      <c r="AW563">
        <v>2</v>
      </c>
      <c r="AX563">
        <v>60121624</v>
      </c>
      <c r="AY563">
        <v>1</v>
      </c>
      <c r="AZ563">
        <v>0</v>
      </c>
      <c r="BA563">
        <v>563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X563">
        <f>ROUND(Y563*Source!I132,9)</f>
        <v>0.26402389999999998</v>
      </c>
      <c r="CY563">
        <f t="shared" si="391"/>
        <v>1234.1500000000001</v>
      </c>
      <c r="CZ563">
        <f t="shared" si="392"/>
        <v>86.79</v>
      </c>
      <c r="DA563">
        <f t="shared" si="393"/>
        <v>14.22</v>
      </c>
      <c r="DB563">
        <f t="shared" si="386"/>
        <v>35.58</v>
      </c>
      <c r="DC563">
        <f t="shared" si="387"/>
        <v>4.1500000000000004</v>
      </c>
      <c r="DD563" t="s">
        <v>3</v>
      </c>
      <c r="DE563" t="s">
        <v>3</v>
      </c>
      <c r="DF563">
        <f t="shared" si="388"/>
        <v>0</v>
      </c>
      <c r="DG563">
        <f t="shared" si="394"/>
        <v>325.85000000000002</v>
      </c>
      <c r="DH563">
        <f t="shared" si="389"/>
        <v>130.94999999999999</v>
      </c>
      <c r="DI563">
        <f t="shared" si="390"/>
        <v>0</v>
      </c>
      <c r="DJ563">
        <f t="shared" si="395"/>
        <v>325.85000000000002</v>
      </c>
      <c r="DK563">
        <v>0</v>
      </c>
      <c r="DL563" t="s">
        <v>3</v>
      </c>
      <c r="DM563">
        <v>0</v>
      </c>
      <c r="DN563" t="s">
        <v>3</v>
      </c>
      <c r="DO563">
        <v>0</v>
      </c>
    </row>
    <row r="564" spans="1:119" x14ac:dyDescent="0.2">
      <c r="A564">
        <f>ROW(Source!A132)</f>
        <v>132</v>
      </c>
      <c r="B564">
        <v>60075934</v>
      </c>
      <c r="C564">
        <v>60119384</v>
      </c>
      <c r="D564">
        <v>48245719</v>
      </c>
      <c r="E564">
        <v>1</v>
      </c>
      <c r="F564">
        <v>1</v>
      </c>
      <c r="G564">
        <v>1</v>
      </c>
      <c r="H564">
        <v>2</v>
      </c>
      <c r="I564" t="s">
        <v>755</v>
      </c>
      <c r="J564" t="s">
        <v>756</v>
      </c>
      <c r="K564" t="s">
        <v>757</v>
      </c>
      <c r="L564">
        <v>1368</v>
      </c>
      <c r="N564">
        <v>1011</v>
      </c>
      <c r="O564" t="s">
        <v>745</v>
      </c>
      <c r="P564" t="s">
        <v>745</v>
      </c>
      <c r="Q564">
        <v>1</v>
      </c>
      <c r="W564">
        <v>0</v>
      </c>
      <c r="X564">
        <v>-1135352110</v>
      </c>
      <c r="Y564">
        <f t="shared" si="385"/>
        <v>3.1475499999999994</v>
      </c>
      <c r="AA564">
        <v>0</v>
      </c>
      <c r="AB564">
        <v>17.059999999999999</v>
      </c>
      <c r="AC564">
        <v>0</v>
      </c>
      <c r="AD564">
        <v>0</v>
      </c>
      <c r="AE564">
        <v>0</v>
      </c>
      <c r="AF564">
        <v>1.2</v>
      </c>
      <c r="AG564">
        <v>0</v>
      </c>
      <c r="AH564">
        <v>0</v>
      </c>
      <c r="AI564">
        <v>1</v>
      </c>
      <c r="AJ564">
        <v>14.22</v>
      </c>
      <c r="AK564">
        <v>48.96</v>
      </c>
      <c r="AL564">
        <v>1</v>
      </c>
      <c r="AM564">
        <v>4</v>
      </c>
      <c r="AN564">
        <v>0</v>
      </c>
      <c r="AO564">
        <v>1</v>
      </c>
      <c r="AP564">
        <v>1</v>
      </c>
      <c r="AQ564">
        <v>0</v>
      </c>
      <c r="AR564">
        <v>0</v>
      </c>
      <c r="AS564" t="s">
        <v>3</v>
      </c>
      <c r="AT564">
        <v>2.38</v>
      </c>
      <c r="AU564" t="s">
        <v>93</v>
      </c>
      <c r="AV564">
        <v>0</v>
      </c>
      <c r="AW564">
        <v>2</v>
      </c>
      <c r="AX564">
        <v>60121625</v>
      </c>
      <c r="AY564">
        <v>1</v>
      </c>
      <c r="AZ564">
        <v>0</v>
      </c>
      <c r="BA564">
        <v>564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X564">
        <f>ROUND(Y564*Source!I132,9)</f>
        <v>2.0270222000000002</v>
      </c>
      <c r="CY564">
        <f t="shared" si="391"/>
        <v>17.059999999999999</v>
      </c>
      <c r="CZ564">
        <f t="shared" si="392"/>
        <v>1.2</v>
      </c>
      <c r="DA564">
        <f t="shared" si="393"/>
        <v>14.22</v>
      </c>
      <c r="DB564">
        <f t="shared" si="386"/>
        <v>3.78</v>
      </c>
      <c r="DC564">
        <f t="shared" si="387"/>
        <v>0</v>
      </c>
      <c r="DD564" t="s">
        <v>3</v>
      </c>
      <c r="DE564" t="s">
        <v>3</v>
      </c>
      <c r="DF564">
        <f t="shared" si="388"/>
        <v>0</v>
      </c>
      <c r="DG564">
        <f t="shared" si="394"/>
        <v>34.58</v>
      </c>
      <c r="DH564">
        <f t="shared" si="389"/>
        <v>0</v>
      </c>
      <c r="DI564">
        <f t="shared" si="390"/>
        <v>0</v>
      </c>
      <c r="DJ564">
        <f t="shared" si="395"/>
        <v>34.58</v>
      </c>
      <c r="DK564">
        <v>0</v>
      </c>
      <c r="DL564" t="s">
        <v>3</v>
      </c>
      <c r="DM564">
        <v>0</v>
      </c>
      <c r="DN564" t="s">
        <v>3</v>
      </c>
      <c r="DO564">
        <v>0</v>
      </c>
    </row>
    <row r="565" spans="1:119" x14ac:dyDescent="0.2">
      <c r="A565">
        <f>ROW(Source!A132)</f>
        <v>132</v>
      </c>
      <c r="B565">
        <v>60075934</v>
      </c>
      <c r="C565">
        <v>60119384</v>
      </c>
      <c r="D565">
        <v>48245767</v>
      </c>
      <c r="E565">
        <v>1</v>
      </c>
      <c r="F565">
        <v>1</v>
      </c>
      <c r="G565">
        <v>1</v>
      </c>
      <c r="H565">
        <v>2</v>
      </c>
      <c r="I565" t="s">
        <v>758</v>
      </c>
      <c r="J565" t="s">
        <v>759</v>
      </c>
      <c r="K565" t="s">
        <v>760</v>
      </c>
      <c r="L565">
        <v>1368</v>
      </c>
      <c r="N565">
        <v>1011</v>
      </c>
      <c r="O565" t="s">
        <v>745</v>
      </c>
      <c r="P565" t="s">
        <v>745</v>
      </c>
      <c r="Q565">
        <v>1</v>
      </c>
      <c r="W565">
        <v>0</v>
      </c>
      <c r="X565">
        <v>-700358725</v>
      </c>
      <c r="Y565">
        <f t="shared" si="385"/>
        <v>0.63479999999999992</v>
      </c>
      <c r="AA565">
        <v>0</v>
      </c>
      <c r="AB565">
        <v>197.94</v>
      </c>
      <c r="AC565">
        <v>0</v>
      </c>
      <c r="AD565">
        <v>0</v>
      </c>
      <c r="AE565">
        <v>0</v>
      </c>
      <c r="AF565">
        <v>13.92</v>
      </c>
      <c r="AG565">
        <v>0</v>
      </c>
      <c r="AH565">
        <v>0</v>
      </c>
      <c r="AI565">
        <v>1</v>
      </c>
      <c r="AJ565">
        <v>14.22</v>
      </c>
      <c r="AK565">
        <v>48.96</v>
      </c>
      <c r="AL565">
        <v>1</v>
      </c>
      <c r="AM565">
        <v>4</v>
      </c>
      <c r="AN565">
        <v>0</v>
      </c>
      <c r="AO565">
        <v>1</v>
      </c>
      <c r="AP565">
        <v>1</v>
      </c>
      <c r="AQ565">
        <v>0</v>
      </c>
      <c r="AR565">
        <v>0</v>
      </c>
      <c r="AS565" t="s">
        <v>3</v>
      </c>
      <c r="AT565">
        <v>0.48</v>
      </c>
      <c r="AU565" t="s">
        <v>93</v>
      </c>
      <c r="AV565">
        <v>0</v>
      </c>
      <c r="AW565">
        <v>2</v>
      </c>
      <c r="AX565">
        <v>60121626</v>
      </c>
      <c r="AY565">
        <v>1</v>
      </c>
      <c r="AZ565">
        <v>0</v>
      </c>
      <c r="BA565">
        <v>565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X565">
        <f>ROUND(Y565*Source!I132,9)</f>
        <v>0.40881119999999999</v>
      </c>
      <c r="CY565">
        <f t="shared" si="391"/>
        <v>197.94</v>
      </c>
      <c r="CZ565">
        <f t="shared" si="392"/>
        <v>13.92</v>
      </c>
      <c r="DA565">
        <f t="shared" si="393"/>
        <v>14.22</v>
      </c>
      <c r="DB565">
        <f t="shared" si="386"/>
        <v>8.83</v>
      </c>
      <c r="DC565">
        <f t="shared" si="387"/>
        <v>0</v>
      </c>
      <c r="DD565" t="s">
        <v>3</v>
      </c>
      <c r="DE565" t="s">
        <v>3</v>
      </c>
      <c r="DF565">
        <f t="shared" si="388"/>
        <v>0</v>
      </c>
      <c r="DG565">
        <f t="shared" si="394"/>
        <v>80.92</v>
      </c>
      <c r="DH565">
        <f t="shared" si="389"/>
        <v>0</v>
      </c>
      <c r="DI565">
        <f t="shared" si="390"/>
        <v>0</v>
      </c>
      <c r="DJ565">
        <f t="shared" si="395"/>
        <v>80.92</v>
      </c>
      <c r="DK565">
        <v>0</v>
      </c>
      <c r="DL565" t="s">
        <v>3</v>
      </c>
      <c r="DM565">
        <v>0</v>
      </c>
      <c r="DN565" t="s">
        <v>3</v>
      </c>
      <c r="DO565">
        <v>0</v>
      </c>
    </row>
    <row r="566" spans="1:119" x14ac:dyDescent="0.2">
      <c r="A566">
        <f>ROW(Source!A132)</f>
        <v>132</v>
      </c>
      <c r="B566">
        <v>60075934</v>
      </c>
      <c r="C566">
        <v>60119384</v>
      </c>
      <c r="D566">
        <v>48168484</v>
      </c>
      <c r="E566">
        <v>1</v>
      </c>
      <c r="F566">
        <v>1</v>
      </c>
      <c r="G566">
        <v>1</v>
      </c>
      <c r="H566">
        <v>3</v>
      </c>
      <c r="I566" t="s">
        <v>223</v>
      </c>
      <c r="J566" t="s">
        <v>226</v>
      </c>
      <c r="K566" t="s">
        <v>761</v>
      </c>
      <c r="L566">
        <v>1339</v>
      </c>
      <c r="N566">
        <v>1007</v>
      </c>
      <c r="O566" t="s">
        <v>91</v>
      </c>
      <c r="P566" t="s">
        <v>91</v>
      </c>
      <c r="Q566">
        <v>1</v>
      </c>
      <c r="W566">
        <v>0</v>
      </c>
      <c r="X566">
        <v>1597319531</v>
      </c>
      <c r="Y566">
        <f t="shared" ref="Y566:Y579" si="396">AT566</f>
        <v>1.95</v>
      </c>
      <c r="AA566">
        <v>84.03</v>
      </c>
      <c r="AB566">
        <v>0</v>
      </c>
      <c r="AC566">
        <v>0</v>
      </c>
      <c r="AD566">
        <v>0</v>
      </c>
      <c r="AE566">
        <v>8.7899999999999991</v>
      </c>
      <c r="AF566">
        <v>0</v>
      </c>
      <c r="AG566">
        <v>0</v>
      </c>
      <c r="AH566">
        <v>0</v>
      </c>
      <c r="AI566">
        <v>9.56</v>
      </c>
      <c r="AJ566">
        <v>1</v>
      </c>
      <c r="AK566">
        <v>1</v>
      </c>
      <c r="AL566">
        <v>1</v>
      </c>
      <c r="AM566">
        <v>4</v>
      </c>
      <c r="AN566">
        <v>0</v>
      </c>
      <c r="AO566">
        <v>1</v>
      </c>
      <c r="AP566">
        <v>1</v>
      </c>
      <c r="AQ566">
        <v>0</v>
      </c>
      <c r="AR566">
        <v>0</v>
      </c>
      <c r="AS566" t="s">
        <v>3</v>
      </c>
      <c r="AT566">
        <v>1.95</v>
      </c>
      <c r="AU566" t="s">
        <v>3</v>
      </c>
      <c r="AV566">
        <v>0</v>
      </c>
      <c r="AW566">
        <v>2</v>
      </c>
      <c r="AX566">
        <v>60121627</v>
      </c>
      <c r="AY566">
        <v>1</v>
      </c>
      <c r="AZ566">
        <v>0</v>
      </c>
      <c r="BA566">
        <v>566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X566">
        <f>ROUND(Y566*Source!I132,9)</f>
        <v>1.2558</v>
      </c>
      <c r="CY566">
        <f t="shared" ref="CY566:CY579" si="397">AA566</f>
        <v>84.03</v>
      </c>
      <c r="CZ566">
        <f t="shared" ref="CZ566:CZ579" si="398">AE566</f>
        <v>8.7899999999999991</v>
      </c>
      <c r="DA566">
        <f t="shared" ref="DA566:DA579" si="399">AI566</f>
        <v>9.56</v>
      </c>
      <c r="DB566">
        <f t="shared" ref="DB566:DB579" si="400">ROUND(ROUND(AT566*CZ566,2),2)</f>
        <v>17.14</v>
      </c>
      <c r="DC566">
        <f t="shared" ref="DC566:DC579" si="401">ROUND(ROUND(AT566*AG566,2),2)</f>
        <v>0</v>
      </c>
      <c r="DD566" t="s">
        <v>3</v>
      </c>
      <c r="DE566" t="s">
        <v>3</v>
      </c>
      <c r="DF566">
        <f t="shared" ref="DF566:DF579" si="402">ROUND(ROUND(AE566*AI566,2)*CX566,2)</f>
        <v>105.52</v>
      </c>
      <c r="DG566">
        <f t="shared" ref="DG566:DG579" si="403">ROUND(ROUND(AF566,2)*CX566,2)</f>
        <v>0</v>
      </c>
      <c r="DH566">
        <f t="shared" ref="DH566:DH580" si="404">ROUND(ROUND(AG566,2)*CX566,2)</f>
        <v>0</v>
      </c>
      <c r="DI566">
        <f t="shared" si="390"/>
        <v>0</v>
      </c>
      <c r="DJ566">
        <f t="shared" ref="DJ566:DJ579" si="405">DF566</f>
        <v>105.52</v>
      </c>
      <c r="DK566">
        <v>0</v>
      </c>
      <c r="DL566" t="s">
        <v>3</v>
      </c>
      <c r="DM566">
        <v>0</v>
      </c>
      <c r="DN566" t="s">
        <v>3</v>
      </c>
      <c r="DO566">
        <v>0</v>
      </c>
    </row>
    <row r="567" spans="1:119" x14ac:dyDescent="0.2">
      <c r="A567">
        <f>ROW(Source!A132)</f>
        <v>132</v>
      </c>
      <c r="B567">
        <v>60075934</v>
      </c>
      <c r="C567">
        <v>60119384</v>
      </c>
      <c r="D567">
        <v>48168491</v>
      </c>
      <c r="E567">
        <v>1</v>
      </c>
      <c r="F567">
        <v>1</v>
      </c>
      <c r="G567">
        <v>1</v>
      </c>
      <c r="H567">
        <v>3</v>
      </c>
      <c r="I567" t="s">
        <v>229</v>
      </c>
      <c r="J567" t="s">
        <v>231</v>
      </c>
      <c r="K567" t="s">
        <v>762</v>
      </c>
      <c r="L567">
        <v>1346</v>
      </c>
      <c r="N567">
        <v>1009</v>
      </c>
      <c r="O567" t="s">
        <v>225</v>
      </c>
      <c r="P567" t="s">
        <v>225</v>
      </c>
      <c r="Q567">
        <v>1</v>
      </c>
      <c r="W567">
        <v>0</v>
      </c>
      <c r="X567">
        <v>-1411127917</v>
      </c>
      <c r="Y567">
        <f t="shared" si="396"/>
        <v>0.59</v>
      </c>
      <c r="AA567">
        <v>42.73</v>
      </c>
      <c r="AB567">
        <v>0</v>
      </c>
      <c r="AC567">
        <v>0</v>
      </c>
      <c r="AD567">
        <v>0</v>
      </c>
      <c r="AE567">
        <v>4.47</v>
      </c>
      <c r="AF567">
        <v>0</v>
      </c>
      <c r="AG567">
        <v>0</v>
      </c>
      <c r="AH567">
        <v>0</v>
      </c>
      <c r="AI567">
        <v>9.56</v>
      </c>
      <c r="AJ567">
        <v>1</v>
      </c>
      <c r="AK567">
        <v>1</v>
      </c>
      <c r="AL567">
        <v>1</v>
      </c>
      <c r="AM567">
        <v>4</v>
      </c>
      <c r="AN567">
        <v>0</v>
      </c>
      <c r="AO567">
        <v>1</v>
      </c>
      <c r="AP567">
        <v>1</v>
      </c>
      <c r="AQ567">
        <v>0</v>
      </c>
      <c r="AR567">
        <v>0</v>
      </c>
      <c r="AS567" t="s">
        <v>3</v>
      </c>
      <c r="AT567">
        <v>0.59</v>
      </c>
      <c r="AU567" t="s">
        <v>3</v>
      </c>
      <c r="AV567">
        <v>0</v>
      </c>
      <c r="AW567">
        <v>2</v>
      </c>
      <c r="AX567">
        <v>60121628</v>
      </c>
      <c r="AY567">
        <v>1</v>
      </c>
      <c r="AZ567">
        <v>0</v>
      </c>
      <c r="BA567">
        <v>567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X567">
        <f>ROUND(Y567*Source!I132,9)</f>
        <v>0.37996000000000002</v>
      </c>
      <c r="CY567">
        <f t="shared" si="397"/>
        <v>42.73</v>
      </c>
      <c r="CZ567">
        <f t="shared" si="398"/>
        <v>4.47</v>
      </c>
      <c r="DA567">
        <f t="shared" si="399"/>
        <v>9.56</v>
      </c>
      <c r="DB567">
        <f t="shared" si="400"/>
        <v>2.64</v>
      </c>
      <c r="DC567">
        <f t="shared" si="401"/>
        <v>0</v>
      </c>
      <c r="DD567" t="s">
        <v>3</v>
      </c>
      <c r="DE567" t="s">
        <v>3</v>
      </c>
      <c r="DF567">
        <f t="shared" si="402"/>
        <v>16.239999999999998</v>
      </c>
      <c r="DG567">
        <f t="shared" si="403"/>
        <v>0</v>
      </c>
      <c r="DH567">
        <f t="shared" si="404"/>
        <v>0</v>
      </c>
      <c r="DI567">
        <f t="shared" si="390"/>
        <v>0</v>
      </c>
      <c r="DJ567">
        <f t="shared" si="405"/>
        <v>16.239999999999998</v>
      </c>
      <c r="DK567">
        <v>0</v>
      </c>
      <c r="DL567" t="s">
        <v>3</v>
      </c>
      <c r="DM567">
        <v>0</v>
      </c>
      <c r="DN567" t="s">
        <v>3</v>
      </c>
      <c r="DO567">
        <v>0</v>
      </c>
    </row>
    <row r="568" spans="1:119" x14ac:dyDescent="0.2">
      <c r="A568">
        <f>ROW(Source!A132)</f>
        <v>132</v>
      </c>
      <c r="B568">
        <v>60075934</v>
      </c>
      <c r="C568">
        <v>60119384</v>
      </c>
      <c r="D568">
        <v>48171507</v>
      </c>
      <c r="E568">
        <v>1</v>
      </c>
      <c r="F568">
        <v>1</v>
      </c>
      <c r="G568">
        <v>1</v>
      </c>
      <c r="H568">
        <v>3</v>
      </c>
      <c r="I568" t="s">
        <v>807</v>
      </c>
      <c r="J568" t="s">
        <v>808</v>
      </c>
      <c r="K568" t="s">
        <v>809</v>
      </c>
      <c r="L568">
        <v>1348</v>
      </c>
      <c r="N568">
        <v>1009</v>
      </c>
      <c r="O568" t="s">
        <v>15</v>
      </c>
      <c r="P568" t="s">
        <v>15</v>
      </c>
      <c r="Q568">
        <v>1000</v>
      </c>
      <c r="W568">
        <v>0</v>
      </c>
      <c r="X568">
        <v>1344828851</v>
      </c>
      <c r="Y568">
        <f t="shared" si="396"/>
        <v>3.0999999999999999E-3</v>
      </c>
      <c r="AA568">
        <v>101489.92</v>
      </c>
      <c r="AB568">
        <v>0</v>
      </c>
      <c r="AC568">
        <v>0</v>
      </c>
      <c r="AD568">
        <v>0</v>
      </c>
      <c r="AE568">
        <v>10616.1</v>
      </c>
      <c r="AF568">
        <v>0</v>
      </c>
      <c r="AG568">
        <v>0</v>
      </c>
      <c r="AH568">
        <v>0</v>
      </c>
      <c r="AI568">
        <v>9.56</v>
      </c>
      <c r="AJ568">
        <v>1</v>
      </c>
      <c r="AK568">
        <v>1</v>
      </c>
      <c r="AL568">
        <v>1</v>
      </c>
      <c r="AM568">
        <v>4</v>
      </c>
      <c r="AN568">
        <v>0</v>
      </c>
      <c r="AO568">
        <v>1</v>
      </c>
      <c r="AP568">
        <v>1</v>
      </c>
      <c r="AQ568">
        <v>0</v>
      </c>
      <c r="AR568">
        <v>0</v>
      </c>
      <c r="AS568" t="s">
        <v>3</v>
      </c>
      <c r="AT568">
        <v>3.0999999999999999E-3</v>
      </c>
      <c r="AU568" t="s">
        <v>3</v>
      </c>
      <c r="AV568">
        <v>0</v>
      </c>
      <c r="AW568">
        <v>2</v>
      </c>
      <c r="AX568">
        <v>60121629</v>
      </c>
      <c r="AY568">
        <v>1</v>
      </c>
      <c r="AZ568">
        <v>0</v>
      </c>
      <c r="BA568">
        <v>568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X568">
        <f>ROUND(Y568*Source!I132,9)</f>
        <v>1.9964000000000002E-3</v>
      </c>
      <c r="CY568">
        <f t="shared" si="397"/>
        <v>101489.92</v>
      </c>
      <c r="CZ568">
        <f t="shared" si="398"/>
        <v>10616.1</v>
      </c>
      <c r="DA568">
        <f t="shared" si="399"/>
        <v>9.56</v>
      </c>
      <c r="DB568">
        <f t="shared" si="400"/>
        <v>32.909999999999997</v>
      </c>
      <c r="DC568">
        <f t="shared" si="401"/>
        <v>0</v>
      </c>
      <c r="DD568" t="s">
        <v>3</v>
      </c>
      <c r="DE568" t="s">
        <v>3</v>
      </c>
      <c r="DF568">
        <f t="shared" si="402"/>
        <v>202.61</v>
      </c>
      <c r="DG568">
        <f t="shared" si="403"/>
        <v>0</v>
      </c>
      <c r="DH568">
        <f t="shared" si="404"/>
        <v>0</v>
      </c>
      <c r="DI568">
        <f t="shared" si="390"/>
        <v>0</v>
      </c>
      <c r="DJ568">
        <f t="shared" si="405"/>
        <v>202.61</v>
      </c>
      <c r="DK568">
        <v>0</v>
      </c>
      <c r="DL568" t="s">
        <v>3</v>
      </c>
      <c r="DM568">
        <v>0</v>
      </c>
      <c r="DN568" t="s">
        <v>3</v>
      </c>
      <c r="DO568">
        <v>0</v>
      </c>
    </row>
    <row r="569" spans="1:119" x14ac:dyDescent="0.2">
      <c r="A569">
        <f>ROW(Source!A132)</f>
        <v>132</v>
      </c>
      <c r="B569">
        <v>60075934</v>
      </c>
      <c r="C569">
        <v>60119384</v>
      </c>
      <c r="D569">
        <v>48172661</v>
      </c>
      <c r="E569">
        <v>1</v>
      </c>
      <c r="F569">
        <v>1</v>
      </c>
      <c r="G569">
        <v>1</v>
      </c>
      <c r="H569">
        <v>3</v>
      </c>
      <c r="I569" t="s">
        <v>766</v>
      </c>
      <c r="J569" t="s">
        <v>767</v>
      </c>
      <c r="K569" t="s">
        <v>768</v>
      </c>
      <c r="L569">
        <v>1348</v>
      </c>
      <c r="N569">
        <v>1009</v>
      </c>
      <c r="O569" t="s">
        <v>15</v>
      </c>
      <c r="P569" t="s">
        <v>15</v>
      </c>
      <c r="Q569">
        <v>1000</v>
      </c>
      <c r="W569">
        <v>0</v>
      </c>
      <c r="X569">
        <v>-1069540660</v>
      </c>
      <c r="Y569">
        <f t="shared" si="396"/>
        <v>3.0999999999999999E-3</v>
      </c>
      <c r="AA569">
        <v>151569.78</v>
      </c>
      <c r="AB569">
        <v>0</v>
      </c>
      <c r="AC569">
        <v>0</v>
      </c>
      <c r="AD569">
        <v>0</v>
      </c>
      <c r="AE569">
        <v>15854.58</v>
      </c>
      <c r="AF569">
        <v>0</v>
      </c>
      <c r="AG569">
        <v>0</v>
      </c>
      <c r="AH569">
        <v>0</v>
      </c>
      <c r="AI569">
        <v>9.56</v>
      </c>
      <c r="AJ569">
        <v>1</v>
      </c>
      <c r="AK569">
        <v>1</v>
      </c>
      <c r="AL569">
        <v>1</v>
      </c>
      <c r="AM569">
        <v>4</v>
      </c>
      <c r="AN569">
        <v>0</v>
      </c>
      <c r="AO569">
        <v>1</v>
      </c>
      <c r="AP569">
        <v>1</v>
      </c>
      <c r="AQ569">
        <v>0</v>
      </c>
      <c r="AR569">
        <v>0</v>
      </c>
      <c r="AS569" t="s">
        <v>3</v>
      </c>
      <c r="AT569">
        <v>3.0999999999999999E-3</v>
      </c>
      <c r="AU569" t="s">
        <v>3</v>
      </c>
      <c r="AV569">
        <v>0</v>
      </c>
      <c r="AW569">
        <v>2</v>
      </c>
      <c r="AX569">
        <v>60121630</v>
      </c>
      <c r="AY569">
        <v>1</v>
      </c>
      <c r="AZ569">
        <v>0</v>
      </c>
      <c r="BA569">
        <v>569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X569">
        <f>ROUND(Y569*Source!I132,9)</f>
        <v>1.9964000000000002E-3</v>
      </c>
      <c r="CY569">
        <f t="shared" si="397"/>
        <v>151569.78</v>
      </c>
      <c r="CZ569">
        <f t="shared" si="398"/>
        <v>15854.58</v>
      </c>
      <c r="DA569">
        <f t="shared" si="399"/>
        <v>9.56</v>
      </c>
      <c r="DB569">
        <f t="shared" si="400"/>
        <v>49.15</v>
      </c>
      <c r="DC569">
        <f t="shared" si="401"/>
        <v>0</v>
      </c>
      <c r="DD569" t="s">
        <v>3</v>
      </c>
      <c r="DE569" t="s">
        <v>3</v>
      </c>
      <c r="DF569">
        <f t="shared" si="402"/>
        <v>302.58999999999997</v>
      </c>
      <c r="DG569">
        <f t="shared" si="403"/>
        <v>0</v>
      </c>
      <c r="DH569">
        <f t="shared" si="404"/>
        <v>0</v>
      </c>
      <c r="DI569">
        <f t="shared" si="390"/>
        <v>0</v>
      </c>
      <c r="DJ569">
        <f t="shared" si="405"/>
        <v>302.58999999999997</v>
      </c>
      <c r="DK569">
        <v>0</v>
      </c>
      <c r="DL569" t="s">
        <v>3</v>
      </c>
      <c r="DM569">
        <v>0</v>
      </c>
      <c r="DN569" t="s">
        <v>3</v>
      </c>
      <c r="DO569">
        <v>0</v>
      </c>
    </row>
    <row r="570" spans="1:119" x14ac:dyDescent="0.2">
      <c r="A570">
        <f>ROW(Source!A132)</f>
        <v>132</v>
      </c>
      <c r="B570">
        <v>60075934</v>
      </c>
      <c r="C570">
        <v>60119384</v>
      </c>
      <c r="D570">
        <v>48172758</v>
      </c>
      <c r="E570">
        <v>1</v>
      </c>
      <c r="F570">
        <v>1</v>
      </c>
      <c r="G570">
        <v>1</v>
      </c>
      <c r="H570">
        <v>3</v>
      </c>
      <c r="I570" t="s">
        <v>769</v>
      </c>
      <c r="J570" t="s">
        <v>770</v>
      </c>
      <c r="K570" t="s">
        <v>771</v>
      </c>
      <c r="L570">
        <v>1348</v>
      </c>
      <c r="N570">
        <v>1009</v>
      </c>
      <c r="O570" t="s">
        <v>15</v>
      </c>
      <c r="P570" t="s">
        <v>15</v>
      </c>
      <c r="Q570">
        <v>1000</v>
      </c>
      <c r="W570">
        <v>0</v>
      </c>
      <c r="X570">
        <v>628974256</v>
      </c>
      <c r="Y570">
        <f t="shared" si="396"/>
        <v>1.0000000000000001E-5</v>
      </c>
      <c r="AA570">
        <v>73338.78</v>
      </c>
      <c r="AB570">
        <v>0</v>
      </c>
      <c r="AC570">
        <v>0</v>
      </c>
      <c r="AD570">
        <v>0</v>
      </c>
      <c r="AE570">
        <v>7671.42</v>
      </c>
      <c r="AF570">
        <v>0</v>
      </c>
      <c r="AG570">
        <v>0</v>
      </c>
      <c r="AH570">
        <v>0</v>
      </c>
      <c r="AI570">
        <v>9.56</v>
      </c>
      <c r="AJ570">
        <v>1</v>
      </c>
      <c r="AK570">
        <v>1</v>
      </c>
      <c r="AL570">
        <v>1</v>
      </c>
      <c r="AM570">
        <v>4</v>
      </c>
      <c r="AN570">
        <v>0</v>
      </c>
      <c r="AO570">
        <v>1</v>
      </c>
      <c r="AP570">
        <v>1</v>
      </c>
      <c r="AQ570">
        <v>0</v>
      </c>
      <c r="AR570">
        <v>0</v>
      </c>
      <c r="AS570" t="s">
        <v>3</v>
      </c>
      <c r="AT570">
        <v>1.0000000000000001E-5</v>
      </c>
      <c r="AU570" t="s">
        <v>3</v>
      </c>
      <c r="AV570">
        <v>0</v>
      </c>
      <c r="AW570">
        <v>2</v>
      </c>
      <c r="AX570">
        <v>60121631</v>
      </c>
      <c r="AY570">
        <v>1</v>
      </c>
      <c r="AZ570">
        <v>0</v>
      </c>
      <c r="BA570">
        <v>570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X570">
        <f>ROUND(Y570*Source!I132,9)</f>
        <v>6.4400000000000002E-6</v>
      </c>
      <c r="CY570">
        <f t="shared" si="397"/>
        <v>73338.78</v>
      </c>
      <c r="CZ570">
        <f t="shared" si="398"/>
        <v>7671.42</v>
      </c>
      <c r="DA570">
        <f t="shared" si="399"/>
        <v>9.56</v>
      </c>
      <c r="DB570">
        <f t="shared" si="400"/>
        <v>0.08</v>
      </c>
      <c r="DC570">
        <f t="shared" si="401"/>
        <v>0</v>
      </c>
      <c r="DD570" t="s">
        <v>3</v>
      </c>
      <c r="DE570" t="s">
        <v>3</v>
      </c>
      <c r="DF570">
        <f t="shared" si="402"/>
        <v>0.47</v>
      </c>
      <c r="DG570">
        <f t="shared" si="403"/>
        <v>0</v>
      </c>
      <c r="DH570">
        <f t="shared" si="404"/>
        <v>0</v>
      </c>
      <c r="DI570">
        <f t="shared" si="390"/>
        <v>0</v>
      </c>
      <c r="DJ570">
        <f t="shared" si="405"/>
        <v>0.47</v>
      </c>
      <c r="DK570">
        <v>0</v>
      </c>
      <c r="DL570" t="s">
        <v>3</v>
      </c>
      <c r="DM570">
        <v>0</v>
      </c>
      <c r="DN570" t="s">
        <v>3</v>
      </c>
      <c r="DO570">
        <v>0</v>
      </c>
    </row>
    <row r="571" spans="1:119" x14ac:dyDescent="0.2">
      <c r="A571">
        <f>ROW(Source!A132)</f>
        <v>132</v>
      </c>
      <c r="B571">
        <v>60075934</v>
      </c>
      <c r="C571">
        <v>60119384</v>
      </c>
      <c r="D571">
        <v>48173726</v>
      </c>
      <c r="E571">
        <v>1</v>
      </c>
      <c r="F571">
        <v>1</v>
      </c>
      <c r="G571">
        <v>1</v>
      </c>
      <c r="H571">
        <v>3</v>
      </c>
      <c r="I571" t="s">
        <v>772</v>
      </c>
      <c r="J571" t="s">
        <v>773</v>
      </c>
      <c r="K571" t="s">
        <v>774</v>
      </c>
      <c r="L571">
        <v>1348</v>
      </c>
      <c r="N571">
        <v>1009</v>
      </c>
      <c r="O571" t="s">
        <v>15</v>
      </c>
      <c r="P571" t="s">
        <v>15</v>
      </c>
      <c r="Q571">
        <v>1000</v>
      </c>
      <c r="W571">
        <v>0</v>
      </c>
      <c r="X571">
        <v>-1850711024</v>
      </c>
      <c r="Y571">
        <f t="shared" si="396"/>
        <v>1E-4</v>
      </c>
      <c r="AA571">
        <v>293766.28000000003</v>
      </c>
      <c r="AB571">
        <v>0</v>
      </c>
      <c r="AC571">
        <v>0</v>
      </c>
      <c r="AD571">
        <v>0</v>
      </c>
      <c r="AE571">
        <v>30728.69</v>
      </c>
      <c r="AF571">
        <v>0</v>
      </c>
      <c r="AG571">
        <v>0</v>
      </c>
      <c r="AH571">
        <v>0</v>
      </c>
      <c r="AI571">
        <v>9.56</v>
      </c>
      <c r="AJ571">
        <v>1</v>
      </c>
      <c r="AK571">
        <v>1</v>
      </c>
      <c r="AL571">
        <v>1</v>
      </c>
      <c r="AM571">
        <v>4</v>
      </c>
      <c r="AN571">
        <v>0</v>
      </c>
      <c r="AO571">
        <v>1</v>
      </c>
      <c r="AP571">
        <v>1</v>
      </c>
      <c r="AQ571">
        <v>0</v>
      </c>
      <c r="AR571">
        <v>0</v>
      </c>
      <c r="AS571" t="s">
        <v>3</v>
      </c>
      <c r="AT571">
        <v>1E-4</v>
      </c>
      <c r="AU571" t="s">
        <v>3</v>
      </c>
      <c r="AV571">
        <v>0</v>
      </c>
      <c r="AW571">
        <v>2</v>
      </c>
      <c r="AX571">
        <v>60121632</v>
      </c>
      <c r="AY571">
        <v>1</v>
      </c>
      <c r="AZ571">
        <v>0</v>
      </c>
      <c r="BA571">
        <v>571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X571">
        <f>ROUND(Y571*Source!I132,9)</f>
        <v>6.4399999999999993E-5</v>
      </c>
      <c r="CY571">
        <f t="shared" si="397"/>
        <v>293766.28000000003</v>
      </c>
      <c r="CZ571">
        <f t="shared" si="398"/>
        <v>30728.69</v>
      </c>
      <c r="DA571">
        <f t="shared" si="399"/>
        <v>9.56</v>
      </c>
      <c r="DB571">
        <f t="shared" si="400"/>
        <v>3.07</v>
      </c>
      <c r="DC571">
        <f t="shared" si="401"/>
        <v>0</v>
      </c>
      <c r="DD571" t="s">
        <v>3</v>
      </c>
      <c r="DE571" t="s">
        <v>3</v>
      </c>
      <c r="DF571">
        <f t="shared" si="402"/>
        <v>18.920000000000002</v>
      </c>
      <c r="DG571">
        <f t="shared" si="403"/>
        <v>0</v>
      </c>
      <c r="DH571">
        <f t="shared" si="404"/>
        <v>0</v>
      </c>
      <c r="DI571">
        <f t="shared" si="390"/>
        <v>0</v>
      </c>
      <c r="DJ571">
        <f t="shared" si="405"/>
        <v>18.920000000000002</v>
      </c>
      <c r="DK571">
        <v>0</v>
      </c>
      <c r="DL571" t="s">
        <v>3</v>
      </c>
      <c r="DM571">
        <v>0</v>
      </c>
      <c r="DN571" t="s">
        <v>3</v>
      </c>
      <c r="DO571">
        <v>0</v>
      </c>
    </row>
    <row r="572" spans="1:119" x14ac:dyDescent="0.2">
      <c r="A572">
        <f>ROW(Source!A132)</f>
        <v>132</v>
      </c>
      <c r="B572">
        <v>60075934</v>
      </c>
      <c r="C572">
        <v>60119384</v>
      </c>
      <c r="D572">
        <v>48187448</v>
      </c>
      <c r="E572">
        <v>1</v>
      </c>
      <c r="F572">
        <v>1</v>
      </c>
      <c r="G572">
        <v>1</v>
      </c>
      <c r="H572">
        <v>3</v>
      </c>
      <c r="I572" t="s">
        <v>775</v>
      </c>
      <c r="J572" t="s">
        <v>776</v>
      </c>
      <c r="K572" t="s">
        <v>777</v>
      </c>
      <c r="L572">
        <v>1348</v>
      </c>
      <c r="N572">
        <v>1009</v>
      </c>
      <c r="O572" t="s">
        <v>15</v>
      </c>
      <c r="P572" t="s">
        <v>15</v>
      </c>
      <c r="Q572">
        <v>1000</v>
      </c>
      <c r="W572">
        <v>0</v>
      </c>
      <c r="X572">
        <v>192534767</v>
      </c>
      <c r="Y572">
        <f t="shared" si="396"/>
        <v>5.0000000000000001E-4</v>
      </c>
      <c r="AA572">
        <v>76878.17</v>
      </c>
      <c r="AB572">
        <v>0</v>
      </c>
      <c r="AC572">
        <v>0</v>
      </c>
      <c r="AD572">
        <v>0</v>
      </c>
      <c r="AE572">
        <v>8041.65</v>
      </c>
      <c r="AF572">
        <v>0</v>
      </c>
      <c r="AG572">
        <v>0</v>
      </c>
      <c r="AH572">
        <v>0</v>
      </c>
      <c r="AI572">
        <v>9.56</v>
      </c>
      <c r="AJ572">
        <v>1</v>
      </c>
      <c r="AK572">
        <v>1</v>
      </c>
      <c r="AL572">
        <v>1</v>
      </c>
      <c r="AM572">
        <v>4</v>
      </c>
      <c r="AN572">
        <v>0</v>
      </c>
      <c r="AO572">
        <v>1</v>
      </c>
      <c r="AP572">
        <v>1</v>
      </c>
      <c r="AQ572">
        <v>0</v>
      </c>
      <c r="AR572">
        <v>0</v>
      </c>
      <c r="AS572" t="s">
        <v>3</v>
      </c>
      <c r="AT572">
        <v>5.0000000000000001E-4</v>
      </c>
      <c r="AU572" t="s">
        <v>3</v>
      </c>
      <c r="AV572">
        <v>0</v>
      </c>
      <c r="AW572">
        <v>2</v>
      </c>
      <c r="AX572">
        <v>60121633</v>
      </c>
      <c r="AY572">
        <v>1</v>
      </c>
      <c r="AZ572">
        <v>0</v>
      </c>
      <c r="BA572">
        <v>572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X572">
        <f>ROUND(Y572*Source!I132,9)</f>
        <v>3.2200000000000002E-4</v>
      </c>
      <c r="CY572">
        <f t="shared" si="397"/>
        <v>76878.17</v>
      </c>
      <c r="CZ572">
        <f t="shared" si="398"/>
        <v>8041.65</v>
      </c>
      <c r="DA572">
        <f t="shared" si="399"/>
        <v>9.56</v>
      </c>
      <c r="DB572">
        <f t="shared" si="400"/>
        <v>4.0199999999999996</v>
      </c>
      <c r="DC572">
        <f t="shared" si="401"/>
        <v>0</v>
      </c>
      <c r="DD572" t="s">
        <v>3</v>
      </c>
      <c r="DE572" t="s">
        <v>3</v>
      </c>
      <c r="DF572">
        <f t="shared" si="402"/>
        <v>24.75</v>
      </c>
      <c r="DG572">
        <f t="shared" si="403"/>
        <v>0</v>
      </c>
      <c r="DH572">
        <f t="shared" si="404"/>
        <v>0</v>
      </c>
      <c r="DI572">
        <f t="shared" si="390"/>
        <v>0</v>
      </c>
      <c r="DJ572">
        <f t="shared" si="405"/>
        <v>24.75</v>
      </c>
      <c r="DK572">
        <v>0</v>
      </c>
      <c r="DL572" t="s">
        <v>3</v>
      </c>
      <c r="DM572">
        <v>0</v>
      </c>
      <c r="DN572" t="s">
        <v>3</v>
      </c>
      <c r="DO572">
        <v>0</v>
      </c>
    </row>
    <row r="573" spans="1:119" x14ac:dyDescent="0.2">
      <c r="A573">
        <f>ROW(Source!A132)</f>
        <v>132</v>
      </c>
      <c r="B573">
        <v>60075934</v>
      </c>
      <c r="C573">
        <v>60119384</v>
      </c>
      <c r="D573">
        <v>48165719</v>
      </c>
      <c r="E573">
        <v>21</v>
      </c>
      <c r="F573">
        <v>1</v>
      </c>
      <c r="G573">
        <v>1</v>
      </c>
      <c r="H573">
        <v>3</v>
      </c>
      <c r="I573" t="s">
        <v>778</v>
      </c>
      <c r="J573" t="s">
        <v>3</v>
      </c>
      <c r="K573" t="s">
        <v>779</v>
      </c>
      <c r="L573">
        <v>1348</v>
      </c>
      <c r="N573">
        <v>1009</v>
      </c>
      <c r="O573" t="s">
        <v>15</v>
      </c>
      <c r="P573" t="s">
        <v>15</v>
      </c>
      <c r="Q573">
        <v>1000</v>
      </c>
      <c r="W573">
        <v>0</v>
      </c>
      <c r="X573">
        <v>748648226</v>
      </c>
      <c r="Y573">
        <f t="shared" si="396"/>
        <v>1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9.56</v>
      </c>
      <c r="AJ573">
        <v>1</v>
      </c>
      <c r="AK573">
        <v>1</v>
      </c>
      <c r="AL573">
        <v>1</v>
      </c>
      <c r="AM573">
        <v>4</v>
      </c>
      <c r="AN573">
        <v>0</v>
      </c>
      <c r="AO573">
        <v>0</v>
      </c>
      <c r="AP573">
        <v>1</v>
      </c>
      <c r="AQ573">
        <v>0</v>
      </c>
      <c r="AR573">
        <v>0</v>
      </c>
      <c r="AS573" t="s">
        <v>3</v>
      </c>
      <c r="AT573">
        <v>1</v>
      </c>
      <c r="AU573" t="s">
        <v>3</v>
      </c>
      <c r="AV573">
        <v>0</v>
      </c>
      <c r="AW573">
        <v>2</v>
      </c>
      <c r="AX573">
        <v>60121634</v>
      </c>
      <c r="AY573">
        <v>1</v>
      </c>
      <c r="AZ573">
        <v>0</v>
      </c>
      <c r="BA573">
        <v>573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X573">
        <f>ROUND(Y573*Source!I132,9)</f>
        <v>0.64400000000000002</v>
      </c>
      <c r="CY573">
        <f t="shared" si="397"/>
        <v>0</v>
      </c>
      <c r="CZ573">
        <f t="shared" si="398"/>
        <v>0</v>
      </c>
      <c r="DA573">
        <f t="shared" si="399"/>
        <v>9.56</v>
      </c>
      <c r="DB573">
        <f t="shared" si="400"/>
        <v>0</v>
      </c>
      <c r="DC573">
        <f t="shared" si="401"/>
        <v>0</v>
      </c>
      <c r="DD573" t="s">
        <v>3</v>
      </c>
      <c r="DE573" t="s">
        <v>3</v>
      </c>
      <c r="DF573">
        <f t="shared" si="402"/>
        <v>0</v>
      </c>
      <c r="DG573">
        <f t="shared" si="403"/>
        <v>0</v>
      </c>
      <c r="DH573">
        <f t="shared" si="404"/>
        <v>0</v>
      </c>
      <c r="DI573">
        <f t="shared" si="390"/>
        <v>0</v>
      </c>
      <c r="DJ573">
        <f t="shared" si="405"/>
        <v>0</v>
      </c>
      <c r="DK573">
        <v>0</v>
      </c>
      <c r="DL573" t="s">
        <v>3</v>
      </c>
      <c r="DM573">
        <v>0</v>
      </c>
      <c r="DN573" t="s">
        <v>3</v>
      </c>
      <c r="DO573">
        <v>0</v>
      </c>
    </row>
    <row r="574" spans="1:119" x14ac:dyDescent="0.2">
      <c r="A574">
        <f>ROW(Source!A132)</f>
        <v>132</v>
      </c>
      <c r="B574">
        <v>60075934</v>
      </c>
      <c r="C574">
        <v>60119384</v>
      </c>
      <c r="D574">
        <v>48189470</v>
      </c>
      <c r="E574">
        <v>1</v>
      </c>
      <c r="F574">
        <v>1</v>
      </c>
      <c r="G574">
        <v>1</v>
      </c>
      <c r="H574">
        <v>3</v>
      </c>
      <c r="I574" t="s">
        <v>780</v>
      </c>
      <c r="J574" t="s">
        <v>781</v>
      </c>
      <c r="K574" t="s">
        <v>782</v>
      </c>
      <c r="L574">
        <v>1302</v>
      </c>
      <c r="N574">
        <v>1003</v>
      </c>
      <c r="O574" t="s">
        <v>783</v>
      </c>
      <c r="P574" t="s">
        <v>783</v>
      </c>
      <c r="Q574">
        <v>10</v>
      </c>
      <c r="W574">
        <v>0</v>
      </c>
      <c r="X574">
        <v>4483628</v>
      </c>
      <c r="Y574">
        <f t="shared" si="396"/>
        <v>1.8700000000000001E-2</v>
      </c>
      <c r="AA574">
        <v>616.33000000000004</v>
      </c>
      <c r="AB574">
        <v>0</v>
      </c>
      <c r="AC574">
        <v>0</v>
      </c>
      <c r="AD574">
        <v>0</v>
      </c>
      <c r="AE574">
        <v>64.47</v>
      </c>
      <c r="AF574">
        <v>0</v>
      </c>
      <c r="AG574">
        <v>0</v>
      </c>
      <c r="AH574">
        <v>0</v>
      </c>
      <c r="AI574">
        <v>9.56</v>
      </c>
      <c r="AJ574">
        <v>1</v>
      </c>
      <c r="AK574">
        <v>1</v>
      </c>
      <c r="AL574">
        <v>1</v>
      </c>
      <c r="AM574">
        <v>4</v>
      </c>
      <c r="AN574">
        <v>0</v>
      </c>
      <c r="AO574">
        <v>1</v>
      </c>
      <c r="AP574">
        <v>1</v>
      </c>
      <c r="AQ574">
        <v>0</v>
      </c>
      <c r="AR574">
        <v>0</v>
      </c>
      <c r="AS574" t="s">
        <v>3</v>
      </c>
      <c r="AT574">
        <v>1.8700000000000001E-2</v>
      </c>
      <c r="AU574" t="s">
        <v>3</v>
      </c>
      <c r="AV574">
        <v>0</v>
      </c>
      <c r="AW574">
        <v>2</v>
      </c>
      <c r="AX574">
        <v>60121635</v>
      </c>
      <c r="AY574">
        <v>1</v>
      </c>
      <c r="AZ574">
        <v>0</v>
      </c>
      <c r="BA574">
        <v>574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X574">
        <f>ROUND(Y574*Source!I132,9)</f>
        <v>1.2042799999999999E-2</v>
      </c>
      <c r="CY574">
        <f t="shared" si="397"/>
        <v>616.33000000000004</v>
      </c>
      <c r="CZ574">
        <f t="shared" si="398"/>
        <v>64.47</v>
      </c>
      <c r="DA574">
        <f t="shared" si="399"/>
        <v>9.56</v>
      </c>
      <c r="DB574">
        <f t="shared" si="400"/>
        <v>1.21</v>
      </c>
      <c r="DC574">
        <f t="shared" si="401"/>
        <v>0</v>
      </c>
      <c r="DD574" t="s">
        <v>3</v>
      </c>
      <c r="DE574" t="s">
        <v>3</v>
      </c>
      <c r="DF574">
        <f t="shared" si="402"/>
        <v>7.42</v>
      </c>
      <c r="DG574">
        <f t="shared" si="403"/>
        <v>0</v>
      </c>
      <c r="DH574">
        <f t="shared" si="404"/>
        <v>0</v>
      </c>
      <c r="DI574">
        <f t="shared" si="390"/>
        <v>0</v>
      </c>
      <c r="DJ574">
        <f t="shared" si="405"/>
        <v>7.42</v>
      </c>
      <c r="DK574">
        <v>0</v>
      </c>
      <c r="DL574" t="s">
        <v>3</v>
      </c>
      <c r="DM574">
        <v>0</v>
      </c>
      <c r="DN574" t="s">
        <v>3</v>
      </c>
      <c r="DO574">
        <v>0</v>
      </c>
    </row>
    <row r="575" spans="1:119" x14ac:dyDescent="0.2">
      <c r="A575">
        <f>ROW(Source!A132)</f>
        <v>132</v>
      </c>
      <c r="B575">
        <v>60075934</v>
      </c>
      <c r="C575">
        <v>60119384</v>
      </c>
      <c r="D575">
        <v>48189825</v>
      </c>
      <c r="E575">
        <v>1</v>
      </c>
      <c r="F575">
        <v>1</v>
      </c>
      <c r="G575">
        <v>1</v>
      </c>
      <c r="H575">
        <v>3</v>
      </c>
      <c r="I575" t="s">
        <v>784</v>
      </c>
      <c r="J575" t="s">
        <v>785</v>
      </c>
      <c r="K575" t="s">
        <v>786</v>
      </c>
      <c r="L575">
        <v>1348</v>
      </c>
      <c r="N575">
        <v>1009</v>
      </c>
      <c r="O575" t="s">
        <v>15</v>
      </c>
      <c r="P575" t="s">
        <v>15</v>
      </c>
      <c r="Q575">
        <v>1000</v>
      </c>
      <c r="W575">
        <v>0</v>
      </c>
      <c r="X575">
        <v>-936363311</v>
      </c>
      <c r="Y575">
        <f t="shared" si="396"/>
        <v>3.0000000000000001E-5</v>
      </c>
      <c r="AA575">
        <v>45420.71</v>
      </c>
      <c r="AB575">
        <v>0</v>
      </c>
      <c r="AC575">
        <v>0</v>
      </c>
      <c r="AD575">
        <v>0</v>
      </c>
      <c r="AE575">
        <v>4751.12</v>
      </c>
      <c r="AF575">
        <v>0</v>
      </c>
      <c r="AG575">
        <v>0</v>
      </c>
      <c r="AH575">
        <v>0</v>
      </c>
      <c r="AI575">
        <v>9.56</v>
      </c>
      <c r="AJ575">
        <v>1</v>
      </c>
      <c r="AK575">
        <v>1</v>
      </c>
      <c r="AL575">
        <v>1</v>
      </c>
      <c r="AM575">
        <v>4</v>
      </c>
      <c r="AN575">
        <v>0</v>
      </c>
      <c r="AO575">
        <v>1</v>
      </c>
      <c r="AP575">
        <v>1</v>
      </c>
      <c r="AQ575">
        <v>0</v>
      </c>
      <c r="AR575">
        <v>0</v>
      </c>
      <c r="AS575" t="s">
        <v>3</v>
      </c>
      <c r="AT575">
        <v>3.0000000000000001E-5</v>
      </c>
      <c r="AU575" t="s">
        <v>3</v>
      </c>
      <c r="AV575">
        <v>0</v>
      </c>
      <c r="AW575">
        <v>2</v>
      </c>
      <c r="AX575">
        <v>60121636</v>
      </c>
      <c r="AY575">
        <v>1</v>
      </c>
      <c r="AZ575">
        <v>0</v>
      </c>
      <c r="BA575">
        <v>575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X575">
        <f>ROUND(Y575*Source!I132,9)</f>
        <v>1.9320000000000001E-5</v>
      </c>
      <c r="CY575">
        <f t="shared" si="397"/>
        <v>45420.71</v>
      </c>
      <c r="CZ575">
        <f t="shared" si="398"/>
        <v>4751.12</v>
      </c>
      <c r="DA575">
        <f t="shared" si="399"/>
        <v>9.56</v>
      </c>
      <c r="DB575">
        <f t="shared" si="400"/>
        <v>0.14000000000000001</v>
      </c>
      <c r="DC575">
        <f t="shared" si="401"/>
        <v>0</v>
      </c>
      <c r="DD575" t="s">
        <v>3</v>
      </c>
      <c r="DE575" t="s">
        <v>3</v>
      </c>
      <c r="DF575">
        <f t="shared" si="402"/>
        <v>0.88</v>
      </c>
      <c r="DG575">
        <f t="shared" si="403"/>
        <v>0</v>
      </c>
      <c r="DH575">
        <f t="shared" si="404"/>
        <v>0</v>
      </c>
      <c r="DI575">
        <f t="shared" si="390"/>
        <v>0</v>
      </c>
      <c r="DJ575">
        <f t="shared" si="405"/>
        <v>0.88</v>
      </c>
      <c r="DK575">
        <v>0</v>
      </c>
      <c r="DL575" t="s">
        <v>3</v>
      </c>
      <c r="DM575">
        <v>0</v>
      </c>
      <c r="DN575" t="s">
        <v>3</v>
      </c>
      <c r="DO575">
        <v>0</v>
      </c>
    </row>
    <row r="576" spans="1:119" x14ac:dyDescent="0.2">
      <c r="A576">
        <f>ROW(Source!A132)</f>
        <v>132</v>
      </c>
      <c r="B576">
        <v>60075934</v>
      </c>
      <c r="C576">
        <v>60119384</v>
      </c>
      <c r="D576">
        <v>48190549</v>
      </c>
      <c r="E576">
        <v>1</v>
      </c>
      <c r="F576">
        <v>1</v>
      </c>
      <c r="G576">
        <v>1</v>
      </c>
      <c r="H576">
        <v>3</v>
      </c>
      <c r="I576" t="s">
        <v>787</v>
      </c>
      <c r="J576" t="s">
        <v>788</v>
      </c>
      <c r="K576" t="s">
        <v>789</v>
      </c>
      <c r="L576">
        <v>1348</v>
      </c>
      <c r="N576">
        <v>1009</v>
      </c>
      <c r="O576" t="s">
        <v>15</v>
      </c>
      <c r="P576" t="s">
        <v>15</v>
      </c>
      <c r="Q576">
        <v>1000</v>
      </c>
      <c r="W576">
        <v>0</v>
      </c>
      <c r="X576">
        <v>1261042718</v>
      </c>
      <c r="Y576">
        <f t="shared" si="396"/>
        <v>1.9400000000000001E-3</v>
      </c>
      <c r="AA576">
        <v>59717.11</v>
      </c>
      <c r="AB576">
        <v>0</v>
      </c>
      <c r="AC576">
        <v>0</v>
      </c>
      <c r="AD576">
        <v>0</v>
      </c>
      <c r="AE576">
        <v>6246.56</v>
      </c>
      <c r="AF576">
        <v>0</v>
      </c>
      <c r="AG576">
        <v>0</v>
      </c>
      <c r="AH576">
        <v>0</v>
      </c>
      <c r="AI576">
        <v>9.56</v>
      </c>
      <c r="AJ576">
        <v>1</v>
      </c>
      <c r="AK576">
        <v>1</v>
      </c>
      <c r="AL576">
        <v>1</v>
      </c>
      <c r="AM576">
        <v>4</v>
      </c>
      <c r="AN576">
        <v>0</v>
      </c>
      <c r="AO576">
        <v>1</v>
      </c>
      <c r="AP576">
        <v>1</v>
      </c>
      <c r="AQ576">
        <v>0</v>
      </c>
      <c r="AR576">
        <v>0</v>
      </c>
      <c r="AS576" t="s">
        <v>3</v>
      </c>
      <c r="AT576">
        <v>1.9400000000000001E-3</v>
      </c>
      <c r="AU576" t="s">
        <v>3</v>
      </c>
      <c r="AV576">
        <v>0</v>
      </c>
      <c r="AW576">
        <v>2</v>
      </c>
      <c r="AX576">
        <v>60121637</v>
      </c>
      <c r="AY576">
        <v>1</v>
      </c>
      <c r="AZ576">
        <v>0</v>
      </c>
      <c r="BA576">
        <v>576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X576">
        <f>ROUND(Y576*Source!I132,9)</f>
        <v>1.2493599999999999E-3</v>
      </c>
      <c r="CY576">
        <f t="shared" si="397"/>
        <v>59717.11</v>
      </c>
      <c r="CZ576">
        <f t="shared" si="398"/>
        <v>6246.56</v>
      </c>
      <c r="DA576">
        <f t="shared" si="399"/>
        <v>9.56</v>
      </c>
      <c r="DB576">
        <f t="shared" si="400"/>
        <v>12.12</v>
      </c>
      <c r="DC576">
        <f t="shared" si="401"/>
        <v>0</v>
      </c>
      <c r="DD576" t="s">
        <v>3</v>
      </c>
      <c r="DE576" t="s">
        <v>3</v>
      </c>
      <c r="DF576">
        <f t="shared" si="402"/>
        <v>74.61</v>
      </c>
      <c r="DG576">
        <f t="shared" si="403"/>
        <v>0</v>
      </c>
      <c r="DH576">
        <f t="shared" si="404"/>
        <v>0</v>
      </c>
      <c r="DI576">
        <f t="shared" si="390"/>
        <v>0</v>
      </c>
      <c r="DJ576">
        <f t="shared" si="405"/>
        <v>74.61</v>
      </c>
      <c r="DK576">
        <v>0</v>
      </c>
      <c r="DL576" t="s">
        <v>3</v>
      </c>
      <c r="DM576">
        <v>0</v>
      </c>
      <c r="DN576" t="s">
        <v>3</v>
      </c>
      <c r="DO576">
        <v>0</v>
      </c>
    </row>
    <row r="577" spans="1:119" x14ac:dyDescent="0.2">
      <c r="A577">
        <f>ROW(Source!A132)</f>
        <v>132</v>
      </c>
      <c r="B577">
        <v>60075934</v>
      </c>
      <c r="C577">
        <v>60119384</v>
      </c>
      <c r="D577">
        <v>48194381</v>
      </c>
      <c r="E577">
        <v>1</v>
      </c>
      <c r="F577">
        <v>1</v>
      </c>
      <c r="G577">
        <v>1</v>
      </c>
      <c r="H577">
        <v>3</v>
      </c>
      <c r="I577" t="s">
        <v>790</v>
      </c>
      <c r="J577" t="s">
        <v>791</v>
      </c>
      <c r="K577" t="s">
        <v>792</v>
      </c>
      <c r="L577">
        <v>1339</v>
      </c>
      <c r="N577">
        <v>1007</v>
      </c>
      <c r="O577" t="s">
        <v>91</v>
      </c>
      <c r="P577" t="s">
        <v>91</v>
      </c>
      <c r="Q577">
        <v>1</v>
      </c>
      <c r="W577">
        <v>0</v>
      </c>
      <c r="X577">
        <v>-128313133</v>
      </c>
      <c r="Y577">
        <f t="shared" si="396"/>
        <v>1.0300000000000001E-3</v>
      </c>
      <c r="AA577">
        <v>17141.560000000001</v>
      </c>
      <c r="AB577">
        <v>0</v>
      </c>
      <c r="AC577">
        <v>0</v>
      </c>
      <c r="AD577">
        <v>0</v>
      </c>
      <c r="AE577">
        <v>1793.05</v>
      </c>
      <c r="AF577">
        <v>0</v>
      </c>
      <c r="AG577">
        <v>0</v>
      </c>
      <c r="AH577">
        <v>0</v>
      </c>
      <c r="AI577">
        <v>9.56</v>
      </c>
      <c r="AJ577">
        <v>1</v>
      </c>
      <c r="AK577">
        <v>1</v>
      </c>
      <c r="AL577">
        <v>1</v>
      </c>
      <c r="AM577">
        <v>4</v>
      </c>
      <c r="AN577">
        <v>0</v>
      </c>
      <c r="AO577">
        <v>1</v>
      </c>
      <c r="AP577">
        <v>1</v>
      </c>
      <c r="AQ577">
        <v>0</v>
      </c>
      <c r="AR577">
        <v>0</v>
      </c>
      <c r="AS577" t="s">
        <v>3</v>
      </c>
      <c r="AT577">
        <v>1.0300000000000001E-3</v>
      </c>
      <c r="AU577" t="s">
        <v>3</v>
      </c>
      <c r="AV577">
        <v>0</v>
      </c>
      <c r="AW577">
        <v>2</v>
      </c>
      <c r="AX577">
        <v>60121638</v>
      </c>
      <c r="AY577">
        <v>1</v>
      </c>
      <c r="AZ577">
        <v>0</v>
      </c>
      <c r="BA577">
        <v>577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X577">
        <f>ROUND(Y577*Source!I132,9)</f>
        <v>6.6332000000000001E-4</v>
      </c>
      <c r="CY577">
        <f t="shared" si="397"/>
        <v>17141.560000000001</v>
      </c>
      <c r="CZ577">
        <f t="shared" si="398"/>
        <v>1793.05</v>
      </c>
      <c r="DA577">
        <f t="shared" si="399"/>
        <v>9.56</v>
      </c>
      <c r="DB577">
        <f t="shared" si="400"/>
        <v>1.85</v>
      </c>
      <c r="DC577">
        <f t="shared" si="401"/>
        <v>0</v>
      </c>
      <c r="DD577" t="s">
        <v>3</v>
      </c>
      <c r="DE577" t="s">
        <v>3</v>
      </c>
      <c r="DF577">
        <f t="shared" si="402"/>
        <v>11.37</v>
      </c>
      <c r="DG577">
        <f t="shared" si="403"/>
        <v>0</v>
      </c>
      <c r="DH577">
        <f t="shared" si="404"/>
        <v>0</v>
      </c>
      <c r="DI577">
        <f t="shared" si="390"/>
        <v>0</v>
      </c>
      <c r="DJ577">
        <f t="shared" si="405"/>
        <v>11.37</v>
      </c>
      <c r="DK577">
        <v>0</v>
      </c>
      <c r="DL577" t="s">
        <v>3</v>
      </c>
      <c r="DM577">
        <v>0</v>
      </c>
      <c r="DN577" t="s">
        <v>3</v>
      </c>
      <c r="DO577">
        <v>0</v>
      </c>
    </row>
    <row r="578" spans="1:119" x14ac:dyDescent="0.2">
      <c r="A578">
        <f>ROW(Source!A132)</f>
        <v>132</v>
      </c>
      <c r="B578">
        <v>60075934</v>
      </c>
      <c r="C578">
        <v>60119384</v>
      </c>
      <c r="D578">
        <v>48201639</v>
      </c>
      <c r="E578">
        <v>1</v>
      </c>
      <c r="F578">
        <v>1</v>
      </c>
      <c r="G578">
        <v>1</v>
      </c>
      <c r="H578">
        <v>3</v>
      </c>
      <c r="I578" t="s">
        <v>793</v>
      </c>
      <c r="J578" t="s">
        <v>794</v>
      </c>
      <c r="K578" t="s">
        <v>795</v>
      </c>
      <c r="L578">
        <v>1348</v>
      </c>
      <c r="N578">
        <v>1009</v>
      </c>
      <c r="O578" t="s">
        <v>15</v>
      </c>
      <c r="P578" t="s">
        <v>15</v>
      </c>
      <c r="Q578">
        <v>1000</v>
      </c>
      <c r="W578">
        <v>0</v>
      </c>
      <c r="X578">
        <v>1741082987</v>
      </c>
      <c r="Y578">
        <f t="shared" si="396"/>
        <v>3.1E-4</v>
      </c>
      <c r="AA578">
        <v>120081.73</v>
      </c>
      <c r="AB578">
        <v>0</v>
      </c>
      <c r="AC578">
        <v>0</v>
      </c>
      <c r="AD578">
        <v>0</v>
      </c>
      <c r="AE578">
        <v>12560.85</v>
      </c>
      <c r="AF578">
        <v>0</v>
      </c>
      <c r="AG578">
        <v>0</v>
      </c>
      <c r="AH578">
        <v>0</v>
      </c>
      <c r="AI578">
        <v>9.56</v>
      </c>
      <c r="AJ578">
        <v>1</v>
      </c>
      <c r="AK578">
        <v>1</v>
      </c>
      <c r="AL578">
        <v>1</v>
      </c>
      <c r="AM578">
        <v>4</v>
      </c>
      <c r="AN578">
        <v>0</v>
      </c>
      <c r="AO578">
        <v>1</v>
      </c>
      <c r="AP578">
        <v>1</v>
      </c>
      <c r="AQ578">
        <v>0</v>
      </c>
      <c r="AR578">
        <v>0</v>
      </c>
      <c r="AS578" t="s">
        <v>3</v>
      </c>
      <c r="AT578">
        <v>3.1E-4</v>
      </c>
      <c r="AU578" t="s">
        <v>3</v>
      </c>
      <c r="AV578">
        <v>0</v>
      </c>
      <c r="AW578">
        <v>2</v>
      </c>
      <c r="AX578">
        <v>60121639</v>
      </c>
      <c r="AY578">
        <v>1</v>
      </c>
      <c r="AZ578">
        <v>0</v>
      </c>
      <c r="BA578">
        <v>578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X578">
        <f>ROUND(Y578*Source!I132,9)</f>
        <v>1.9964000000000001E-4</v>
      </c>
      <c r="CY578">
        <f t="shared" si="397"/>
        <v>120081.73</v>
      </c>
      <c r="CZ578">
        <f t="shared" si="398"/>
        <v>12560.85</v>
      </c>
      <c r="DA578">
        <f t="shared" si="399"/>
        <v>9.56</v>
      </c>
      <c r="DB578">
        <f t="shared" si="400"/>
        <v>3.89</v>
      </c>
      <c r="DC578">
        <f t="shared" si="401"/>
        <v>0</v>
      </c>
      <c r="DD578" t="s">
        <v>3</v>
      </c>
      <c r="DE578" t="s">
        <v>3</v>
      </c>
      <c r="DF578">
        <f t="shared" si="402"/>
        <v>23.97</v>
      </c>
      <c r="DG578">
        <f t="shared" si="403"/>
        <v>0</v>
      </c>
      <c r="DH578">
        <f t="shared" si="404"/>
        <v>0</v>
      </c>
      <c r="DI578">
        <f t="shared" si="390"/>
        <v>0</v>
      </c>
      <c r="DJ578">
        <f t="shared" si="405"/>
        <v>23.97</v>
      </c>
      <c r="DK578">
        <v>0</v>
      </c>
      <c r="DL578" t="s">
        <v>3</v>
      </c>
      <c r="DM578">
        <v>0</v>
      </c>
      <c r="DN578" t="s">
        <v>3</v>
      </c>
      <c r="DO578">
        <v>0</v>
      </c>
    </row>
    <row r="579" spans="1:119" x14ac:dyDescent="0.2">
      <c r="A579">
        <f>ROW(Source!A132)</f>
        <v>132</v>
      </c>
      <c r="B579">
        <v>60075934</v>
      </c>
      <c r="C579">
        <v>60119384</v>
      </c>
      <c r="D579">
        <v>48202807</v>
      </c>
      <c r="E579">
        <v>1</v>
      </c>
      <c r="F579">
        <v>1</v>
      </c>
      <c r="G579">
        <v>1</v>
      </c>
      <c r="H579">
        <v>3</v>
      </c>
      <c r="I579" t="s">
        <v>796</v>
      </c>
      <c r="J579" t="s">
        <v>797</v>
      </c>
      <c r="K579" t="s">
        <v>798</v>
      </c>
      <c r="L579">
        <v>1348</v>
      </c>
      <c r="N579">
        <v>1009</v>
      </c>
      <c r="O579" t="s">
        <v>15</v>
      </c>
      <c r="P579" t="s">
        <v>15</v>
      </c>
      <c r="Q579">
        <v>1000</v>
      </c>
      <c r="W579">
        <v>0</v>
      </c>
      <c r="X579">
        <v>-296986458</v>
      </c>
      <c r="Y579">
        <f t="shared" si="396"/>
        <v>5.9999999999999995E-4</v>
      </c>
      <c r="AA579">
        <v>106588.55</v>
      </c>
      <c r="AB579">
        <v>0</v>
      </c>
      <c r="AC579">
        <v>0</v>
      </c>
      <c r="AD579">
        <v>0</v>
      </c>
      <c r="AE579">
        <v>11149.43</v>
      </c>
      <c r="AF579">
        <v>0</v>
      </c>
      <c r="AG579">
        <v>0</v>
      </c>
      <c r="AH579">
        <v>0</v>
      </c>
      <c r="AI579">
        <v>9.56</v>
      </c>
      <c r="AJ579">
        <v>1</v>
      </c>
      <c r="AK579">
        <v>1</v>
      </c>
      <c r="AL579">
        <v>1</v>
      </c>
      <c r="AM579">
        <v>4</v>
      </c>
      <c r="AN579">
        <v>0</v>
      </c>
      <c r="AO579">
        <v>1</v>
      </c>
      <c r="AP579">
        <v>1</v>
      </c>
      <c r="AQ579">
        <v>0</v>
      </c>
      <c r="AR579">
        <v>0</v>
      </c>
      <c r="AS579" t="s">
        <v>3</v>
      </c>
      <c r="AT579">
        <v>5.9999999999999995E-4</v>
      </c>
      <c r="AU579" t="s">
        <v>3</v>
      </c>
      <c r="AV579">
        <v>0</v>
      </c>
      <c r="AW579">
        <v>2</v>
      </c>
      <c r="AX579">
        <v>60121640</v>
      </c>
      <c r="AY579">
        <v>1</v>
      </c>
      <c r="AZ579">
        <v>0</v>
      </c>
      <c r="BA579">
        <v>579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X579">
        <f>ROUND(Y579*Source!I132,9)</f>
        <v>3.8640000000000001E-4</v>
      </c>
      <c r="CY579">
        <f t="shared" si="397"/>
        <v>106588.55</v>
      </c>
      <c r="CZ579">
        <f t="shared" si="398"/>
        <v>11149.43</v>
      </c>
      <c r="DA579">
        <f t="shared" si="399"/>
        <v>9.56</v>
      </c>
      <c r="DB579">
        <f t="shared" si="400"/>
        <v>6.69</v>
      </c>
      <c r="DC579">
        <f t="shared" si="401"/>
        <v>0</v>
      </c>
      <c r="DD579" t="s">
        <v>3</v>
      </c>
      <c r="DE579" t="s">
        <v>3</v>
      </c>
      <c r="DF579">
        <f t="shared" si="402"/>
        <v>41.19</v>
      </c>
      <c r="DG579">
        <f t="shared" si="403"/>
        <v>0</v>
      </c>
      <c r="DH579">
        <f t="shared" si="404"/>
        <v>0</v>
      </c>
      <c r="DI579">
        <f t="shared" si="390"/>
        <v>0</v>
      </c>
      <c r="DJ579">
        <f t="shared" si="405"/>
        <v>41.19</v>
      </c>
      <c r="DK579">
        <v>0</v>
      </c>
      <c r="DL579" t="s">
        <v>3</v>
      </c>
      <c r="DM579">
        <v>0</v>
      </c>
      <c r="DN579" t="s">
        <v>3</v>
      </c>
      <c r="DO579">
        <v>0</v>
      </c>
    </row>
    <row r="580" spans="1:119" x14ac:dyDescent="0.2">
      <c r="A580">
        <f>ROW(Source!A133)</f>
        <v>133</v>
      </c>
      <c r="B580">
        <v>60075934</v>
      </c>
      <c r="C580">
        <v>60121641</v>
      </c>
      <c r="D580">
        <v>48164208</v>
      </c>
      <c r="E580">
        <v>1</v>
      </c>
      <c r="F580">
        <v>1</v>
      </c>
      <c r="G580">
        <v>1</v>
      </c>
      <c r="H580">
        <v>1</v>
      </c>
      <c r="I580" t="s">
        <v>1020</v>
      </c>
      <c r="J580" t="s">
        <v>3</v>
      </c>
      <c r="K580" t="s">
        <v>1021</v>
      </c>
      <c r="L580">
        <v>1191</v>
      </c>
      <c r="N580">
        <v>1013</v>
      </c>
      <c r="O580" t="s">
        <v>738</v>
      </c>
      <c r="P580" t="s">
        <v>738</v>
      </c>
      <c r="Q580">
        <v>1</v>
      </c>
      <c r="W580">
        <v>0</v>
      </c>
      <c r="X580">
        <v>300547253</v>
      </c>
      <c r="Y580">
        <f t="shared" ref="Y580:Y588" si="406">((AT580*1.15)*1.15)</f>
        <v>171.92499999999998</v>
      </c>
      <c r="AA580">
        <v>0</v>
      </c>
      <c r="AB580">
        <v>0</v>
      </c>
      <c r="AC580">
        <v>0</v>
      </c>
      <c r="AD580">
        <v>411.26</v>
      </c>
      <c r="AE580">
        <v>0</v>
      </c>
      <c r="AF580">
        <v>0</v>
      </c>
      <c r="AG580">
        <v>0</v>
      </c>
      <c r="AH580">
        <v>8.4</v>
      </c>
      <c r="AI580">
        <v>1</v>
      </c>
      <c r="AJ580">
        <v>1</v>
      </c>
      <c r="AK580">
        <v>1</v>
      </c>
      <c r="AL580">
        <v>48.96</v>
      </c>
      <c r="AM580">
        <v>4</v>
      </c>
      <c r="AN580">
        <v>0</v>
      </c>
      <c r="AO580">
        <v>1</v>
      </c>
      <c r="AP580">
        <v>1</v>
      </c>
      <c r="AQ580">
        <v>0</v>
      </c>
      <c r="AR580">
        <v>0</v>
      </c>
      <c r="AS580" t="s">
        <v>3</v>
      </c>
      <c r="AT580">
        <v>130</v>
      </c>
      <c r="AU580" t="s">
        <v>93</v>
      </c>
      <c r="AV580">
        <v>1</v>
      </c>
      <c r="AW580">
        <v>2</v>
      </c>
      <c r="AX580">
        <v>60122447</v>
      </c>
      <c r="AY580">
        <v>1</v>
      </c>
      <c r="AZ580">
        <v>0</v>
      </c>
      <c r="BA580">
        <v>580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X580">
        <f>ROUND(Y580*Source!I133,9)</f>
        <v>39.233285000000002</v>
      </c>
      <c r="CY580">
        <f>AD580</f>
        <v>411.26</v>
      </c>
      <c r="CZ580">
        <f>AH580</f>
        <v>8.4</v>
      </c>
      <c r="DA580">
        <f>AL580</f>
        <v>48.96</v>
      </c>
      <c r="DB580">
        <f>ROUND((((ROUND(AT580*CZ580,2)*1.15)*1.15)*1.1),2)</f>
        <v>1588.59</v>
      </c>
      <c r="DC580">
        <f>ROUND(((ROUND(AT580*AG580,2)*1.15)*1.15),2)</f>
        <v>0</v>
      </c>
      <c r="DD580" t="s">
        <v>739</v>
      </c>
      <c r="DE580" t="s">
        <v>3</v>
      </c>
      <c r="DF580">
        <f>ROUND((ROUND(AE580,2)*1.1)*CX580,2)</f>
        <v>0</v>
      </c>
      <c r="DG580">
        <f>ROUND((ROUND(AF580,2)*1.1)*CX580,2)</f>
        <v>0</v>
      </c>
      <c r="DH580">
        <f t="shared" si="404"/>
        <v>0</v>
      </c>
      <c r="DI580">
        <f>ROUND((ROUND(AH580*AL580,2)*1.1)*CX580,2)</f>
        <v>17748.59</v>
      </c>
      <c r="DJ580">
        <f>DI580</f>
        <v>17748.59</v>
      </c>
      <c r="DK580">
        <v>0</v>
      </c>
      <c r="DL580" t="s">
        <v>3</v>
      </c>
      <c r="DM580">
        <v>0</v>
      </c>
      <c r="DN580" t="s">
        <v>3</v>
      </c>
      <c r="DO580">
        <v>0</v>
      </c>
    </row>
    <row r="581" spans="1:119" x14ac:dyDescent="0.2">
      <c r="A581">
        <f>ROW(Source!A133)</f>
        <v>133</v>
      </c>
      <c r="B581">
        <v>60075934</v>
      </c>
      <c r="C581">
        <v>60121641</v>
      </c>
      <c r="D581">
        <v>48164207</v>
      </c>
      <c r="E581">
        <v>1</v>
      </c>
      <c r="F581">
        <v>1</v>
      </c>
      <c r="G581">
        <v>1</v>
      </c>
      <c r="H581">
        <v>1</v>
      </c>
      <c r="I581" t="s">
        <v>740</v>
      </c>
      <c r="J581" t="s">
        <v>3</v>
      </c>
      <c r="K581" t="s">
        <v>741</v>
      </c>
      <c r="L581">
        <v>1191</v>
      </c>
      <c r="N581">
        <v>1013</v>
      </c>
      <c r="O581" t="s">
        <v>738</v>
      </c>
      <c r="P581" t="s">
        <v>738</v>
      </c>
      <c r="Q581">
        <v>1</v>
      </c>
      <c r="W581">
        <v>0</v>
      </c>
      <c r="X581">
        <v>-383101862</v>
      </c>
      <c r="Y581">
        <f t="shared" si="406"/>
        <v>2.3804999999999996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1</v>
      </c>
      <c r="AJ581">
        <v>1</v>
      </c>
      <c r="AK581">
        <v>48.96</v>
      </c>
      <c r="AL581">
        <v>1</v>
      </c>
      <c r="AM581">
        <v>4</v>
      </c>
      <c r="AN581">
        <v>0</v>
      </c>
      <c r="AO581">
        <v>1</v>
      </c>
      <c r="AP581">
        <v>1</v>
      </c>
      <c r="AQ581">
        <v>0</v>
      </c>
      <c r="AR581">
        <v>0</v>
      </c>
      <c r="AS581" t="s">
        <v>3</v>
      </c>
      <c r="AT581">
        <v>1.8</v>
      </c>
      <c r="AU581" t="s">
        <v>93</v>
      </c>
      <c r="AV581">
        <v>2</v>
      </c>
      <c r="AW581">
        <v>2</v>
      </c>
      <c r="AX581">
        <v>60122448</v>
      </c>
      <c r="AY581">
        <v>1</v>
      </c>
      <c r="AZ581">
        <v>0</v>
      </c>
      <c r="BA581">
        <v>581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X581">
        <f>ROUND(Y581*Source!I133,9)</f>
        <v>0.54323010000000005</v>
      </c>
      <c r="CY581">
        <f>AD581</f>
        <v>0</v>
      </c>
      <c r="CZ581">
        <f>AH581</f>
        <v>0</v>
      </c>
      <c r="DA581">
        <f>AL581</f>
        <v>1</v>
      </c>
      <c r="DB581">
        <f>ROUND((((ROUND(AT581*CZ581,2)*1.15)*1.15)*1.1),2)</f>
        <v>0</v>
      </c>
      <c r="DC581">
        <f>ROUND(((ROUND(AT581*AG581,2)*1.15)*1.15),2)</f>
        <v>0</v>
      </c>
      <c r="DD581" t="s">
        <v>739</v>
      </c>
      <c r="DE581" t="s">
        <v>3</v>
      </c>
      <c r="DF581">
        <f>ROUND((ROUND(AE581,2)*1.1)*CX581,2)</f>
        <v>0</v>
      </c>
      <c r="DG581">
        <f>ROUND((ROUND(AF581,2)*1.1)*CX581,2)</f>
        <v>0</v>
      </c>
      <c r="DH581">
        <f>ROUND(ROUND(AG581*AK581,2)*CX581,2)</f>
        <v>0</v>
      </c>
      <c r="DI581">
        <f>ROUND((ROUND(AH581,2)*1.1)*CX581,2)</f>
        <v>0</v>
      </c>
      <c r="DJ581">
        <f>DI581</f>
        <v>0</v>
      </c>
      <c r="DK581">
        <v>0</v>
      </c>
      <c r="DL581" t="s">
        <v>3</v>
      </c>
      <c r="DM581">
        <v>0</v>
      </c>
      <c r="DN581" t="s">
        <v>3</v>
      </c>
      <c r="DO581">
        <v>0</v>
      </c>
    </row>
    <row r="582" spans="1:119" x14ac:dyDescent="0.2">
      <c r="A582">
        <f>ROW(Source!A133)</f>
        <v>133</v>
      </c>
      <c r="B582">
        <v>60075934</v>
      </c>
      <c r="C582">
        <v>60121641</v>
      </c>
      <c r="D582">
        <v>48244557</v>
      </c>
      <c r="E582">
        <v>1</v>
      </c>
      <c r="F582">
        <v>1</v>
      </c>
      <c r="G582">
        <v>1</v>
      </c>
      <c r="H582">
        <v>2</v>
      </c>
      <c r="I582" t="s">
        <v>746</v>
      </c>
      <c r="J582" t="s">
        <v>747</v>
      </c>
      <c r="K582" t="s">
        <v>748</v>
      </c>
      <c r="L582">
        <v>1368</v>
      </c>
      <c r="N582">
        <v>1011</v>
      </c>
      <c r="O582" t="s">
        <v>745</v>
      </c>
      <c r="P582" t="s">
        <v>745</v>
      </c>
      <c r="Q582">
        <v>1</v>
      </c>
      <c r="W582">
        <v>0</v>
      </c>
      <c r="X582">
        <v>903590057</v>
      </c>
      <c r="Y582">
        <f t="shared" si="406"/>
        <v>0.66124999999999989</v>
      </c>
      <c r="AA582">
        <v>0</v>
      </c>
      <c r="AB582">
        <v>1603.59</v>
      </c>
      <c r="AC582">
        <v>579.69000000000005</v>
      </c>
      <c r="AD582">
        <v>0</v>
      </c>
      <c r="AE582">
        <v>0</v>
      </c>
      <c r="AF582">
        <v>112.77</v>
      </c>
      <c r="AG582">
        <v>11.84</v>
      </c>
      <c r="AH582">
        <v>0</v>
      </c>
      <c r="AI582">
        <v>1</v>
      </c>
      <c r="AJ582">
        <v>14.22</v>
      </c>
      <c r="AK582">
        <v>48.96</v>
      </c>
      <c r="AL582">
        <v>1</v>
      </c>
      <c r="AM582">
        <v>4</v>
      </c>
      <c r="AN582">
        <v>0</v>
      </c>
      <c r="AO582">
        <v>1</v>
      </c>
      <c r="AP582">
        <v>1</v>
      </c>
      <c r="AQ582">
        <v>0</v>
      </c>
      <c r="AR582">
        <v>0</v>
      </c>
      <c r="AS582" t="s">
        <v>3</v>
      </c>
      <c r="AT582">
        <v>0.5</v>
      </c>
      <c r="AU582" t="s">
        <v>93</v>
      </c>
      <c r="AV582">
        <v>0</v>
      </c>
      <c r="AW582">
        <v>2</v>
      </c>
      <c r="AX582">
        <v>60122449</v>
      </c>
      <c r="AY582">
        <v>1</v>
      </c>
      <c r="AZ582">
        <v>0</v>
      </c>
      <c r="BA582">
        <v>582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X582">
        <f>ROUND(Y582*Source!I133,9)</f>
        <v>0.15089725000000001</v>
      </c>
      <c r="CY582">
        <f t="shared" ref="CY582:CY588" si="407">AB582</f>
        <v>1603.59</v>
      </c>
      <c r="CZ582">
        <f t="shared" ref="CZ582:CZ588" si="408">AF582</f>
        <v>112.77</v>
      </c>
      <c r="DA582">
        <f t="shared" ref="DA582:DA588" si="409">AJ582</f>
        <v>14.22</v>
      </c>
      <c r="DB582">
        <f t="shared" ref="DB582:DB588" si="410">ROUND(((ROUND(AT582*CZ582,2)*1.15)*1.15),2)</f>
        <v>74.58</v>
      </c>
      <c r="DC582">
        <f t="shared" ref="DC582:DC588" si="411">ROUND((((ROUND(AT582*AG582,2)*1.15)*1.15)*1.1),2)</f>
        <v>8.61</v>
      </c>
      <c r="DD582" t="s">
        <v>3</v>
      </c>
      <c r="DE582" t="s">
        <v>739</v>
      </c>
      <c r="DF582">
        <f t="shared" ref="DF582:DF588" si="412">ROUND(ROUND(AE582,2)*CX582,2)</f>
        <v>0</v>
      </c>
      <c r="DG582">
        <f t="shared" ref="DG582:DG588" si="413">ROUND(ROUND(AF582*AJ582,2)*CX582,2)</f>
        <v>241.98</v>
      </c>
      <c r="DH582">
        <f t="shared" ref="DH582:DH588" si="414">ROUND((ROUND(AG582*AK582,2)*1.1)*CX582,2)</f>
        <v>96.22</v>
      </c>
      <c r="DI582">
        <f t="shared" ref="DI582:DI592" si="415">ROUND(ROUND(AH582,2)*CX582,2)</f>
        <v>0</v>
      </c>
      <c r="DJ582">
        <f t="shared" ref="DJ582:DJ588" si="416">DG582</f>
        <v>241.98</v>
      </c>
      <c r="DK582">
        <v>0</v>
      </c>
      <c r="DL582" t="s">
        <v>3</v>
      </c>
      <c r="DM582">
        <v>0</v>
      </c>
      <c r="DN582" t="s">
        <v>3</v>
      </c>
      <c r="DO582">
        <v>0</v>
      </c>
    </row>
    <row r="583" spans="1:119" x14ac:dyDescent="0.2">
      <c r="A583">
        <f>ROW(Source!A133)</f>
        <v>133</v>
      </c>
      <c r="B583">
        <v>60075934</v>
      </c>
      <c r="C583">
        <v>60121641</v>
      </c>
      <c r="D583">
        <v>48244699</v>
      </c>
      <c r="E583">
        <v>1</v>
      </c>
      <c r="F583">
        <v>1</v>
      </c>
      <c r="G583">
        <v>1</v>
      </c>
      <c r="H583">
        <v>2</v>
      </c>
      <c r="I583" t="s">
        <v>1047</v>
      </c>
      <c r="J583" t="s">
        <v>1048</v>
      </c>
      <c r="K583" t="s">
        <v>1049</v>
      </c>
      <c r="L583">
        <v>1368</v>
      </c>
      <c r="N583">
        <v>1011</v>
      </c>
      <c r="O583" t="s">
        <v>745</v>
      </c>
      <c r="P583" t="s">
        <v>745</v>
      </c>
      <c r="Q583">
        <v>1</v>
      </c>
      <c r="W583">
        <v>0</v>
      </c>
      <c r="X583">
        <v>-1684488578</v>
      </c>
      <c r="Y583">
        <f t="shared" si="406"/>
        <v>1.8118249999999998</v>
      </c>
      <c r="AA583">
        <v>0</v>
      </c>
      <c r="AB583">
        <v>99.4</v>
      </c>
      <c r="AC583">
        <v>0</v>
      </c>
      <c r="AD583">
        <v>0</v>
      </c>
      <c r="AE583">
        <v>0</v>
      </c>
      <c r="AF583">
        <v>6.99</v>
      </c>
      <c r="AG583">
        <v>0</v>
      </c>
      <c r="AH583">
        <v>0</v>
      </c>
      <c r="AI583">
        <v>1</v>
      </c>
      <c r="AJ583">
        <v>14.22</v>
      </c>
      <c r="AK583">
        <v>48.96</v>
      </c>
      <c r="AL583">
        <v>1</v>
      </c>
      <c r="AM583">
        <v>4</v>
      </c>
      <c r="AN583">
        <v>0</v>
      </c>
      <c r="AO583">
        <v>1</v>
      </c>
      <c r="AP583">
        <v>1</v>
      </c>
      <c r="AQ583">
        <v>0</v>
      </c>
      <c r="AR583">
        <v>0</v>
      </c>
      <c r="AS583" t="s">
        <v>3</v>
      </c>
      <c r="AT583">
        <v>1.37</v>
      </c>
      <c r="AU583" t="s">
        <v>93</v>
      </c>
      <c r="AV583">
        <v>0</v>
      </c>
      <c r="AW583">
        <v>2</v>
      </c>
      <c r="AX583">
        <v>60122450</v>
      </c>
      <c r="AY583">
        <v>1</v>
      </c>
      <c r="AZ583">
        <v>0</v>
      </c>
      <c r="BA583">
        <v>583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X583">
        <f>ROUND(Y583*Source!I133,9)</f>
        <v>0.413458465</v>
      </c>
      <c r="CY583">
        <f t="shared" si="407"/>
        <v>99.4</v>
      </c>
      <c r="CZ583">
        <f t="shared" si="408"/>
        <v>6.99</v>
      </c>
      <c r="DA583">
        <f t="shared" si="409"/>
        <v>14.22</v>
      </c>
      <c r="DB583">
        <f t="shared" si="410"/>
        <v>12.67</v>
      </c>
      <c r="DC583">
        <f t="shared" si="411"/>
        <v>0</v>
      </c>
      <c r="DD583" t="s">
        <v>3</v>
      </c>
      <c r="DE583" t="s">
        <v>739</v>
      </c>
      <c r="DF583">
        <f t="shared" si="412"/>
        <v>0</v>
      </c>
      <c r="DG583">
        <f t="shared" si="413"/>
        <v>41.1</v>
      </c>
      <c r="DH583">
        <f t="shared" si="414"/>
        <v>0</v>
      </c>
      <c r="DI583">
        <f t="shared" si="415"/>
        <v>0</v>
      </c>
      <c r="DJ583">
        <f t="shared" si="416"/>
        <v>41.1</v>
      </c>
      <c r="DK583">
        <v>0</v>
      </c>
      <c r="DL583" t="s">
        <v>3</v>
      </c>
      <c r="DM583">
        <v>0</v>
      </c>
      <c r="DN583" t="s">
        <v>3</v>
      </c>
      <c r="DO583">
        <v>0</v>
      </c>
    </row>
    <row r="584" spans="1:119" x14ac:dyDescent="0.2">
      <c r="A584">
        <f>ROW(Source!A133)</f>
        <v>133</v>
      </c>
      <c r="B584">
        <v>60075934</v>
      </c>
      <c r="C584">
        <v>60121641</v>
      </c>
      <c r="D584">
        <v>48245552</v>
      </c>
      <c r="E584">
        <v>1</v>
      </c>
      <c r="F584">
        <v>1</v>
      </c>
      <c r="G584">
        <v>1</v>
      </c>
      <c r="H584">
        <v>2</v>
      </c>
      <c r="I584" t="s">
        <v>1022</v>
      </c>
      <c r="J584" t="s">
        <v>1023</v>
      </c>
      <c r="K584" t="s">
        <v>1024</v>
      </c>
      <c r="L584">
        <v>1368</v>
      </c>
      <c r="N584">
        <v>1011</v>
      </c>
      <c r="O584" t="s">
        <v>745</v>
      </c>
      <c r="P584" t="s">
        <v>745</v>
      </c>
      <c r="Q584">
        <v>1</v>
      </c>
      <c r="W584">
        <v>0</v>
      </c>
      <c r="X584">
        <v>1565185662</v>
      </c>
      <c r="Y584">
        <f t="shared" si="406"/>
        <v>0.66124999999999989</v>
      </c>
      <c r="AA584">
        <v>0</v>
      </c>
      <c r="AB584">
        <v>1521.97</v>
      </c>
      <c r="AC584">
        <v>495.96</v>
      </c>
      <c r="AD584">
        <v>0</v>
      </c>
      <c r="AE584">
        <v>0</v>
      </c>
      <c r="AF584">
        <v>107.03</v>
      </c>
      <c r="AG584">
        <v>10.130000000000001</v>
      </c>
      <c r="AH584">
        <v>0</v>
      </c>
      <c r="AI584">
        <v>1</v>
      </c>
      <c r="AJ584">
        <v>14.22</v>
      </c>
      <c r="AK584">
        <v>48.96</v>
      </c>
      <c r="AL584">
        <v>1</v>
      </c>
      <c r="AM584">
        <v>4</v>
      </c>
      <c r="AN584">
        <v>0</v>
      </c>
      <c r="AO584">
        <v>1</v>
      </c>
      <c r="AP584">
        <v>1</v>
      </c>
      <c r="AQ584">
        <v>0</v>
      </c>
      <c r="AR584">
        <v>0</v>
      </c>
      <c r="AS584" t="s">
        <v>3</v>
      </c>
      <c r="AT584">
        <v>0.5</v>
      </c>
      <c r="AU584" t="s">
        <v>93</v>
      </c>
      <c r="AV584">
        <v>0</v>
      </c>
      <c r="AW584">
        <v>2</v>
      </c>
      <c r="AX584">
        <v>60122451</v>
      </c>
      <c r="AY584">
        <v>1</v>
      </c>
      <c r="AZ584">
        <v>0</v>
      </c>
      <c r="BA584">
        <v>584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X584">
        <f>ROUND(Y584*Source!I133,9)</f>
        <v>0.15089725000000001</v>
      </c>
      <c r="CY584">
        <f t="shared" si="407"/>
        <v>1521.97</v>
      </c>
      <c r="CZ584">
        <f t="shared" si="408"/>
        <v>107.03</v>
      </c>
      <c r="DA584">
        <f t="shared" si="409"/>
        <v>14.22</v>
      </c>
      <c r="DB584">
        <f t="shared" si="410"/>
        <v>70.78</v>
      </c>
      <c r="DC584">
        <f t="shared" si="411"/>
        <v>7.38</v>
      </c>
      <c r="DD584" t="s">
        <v>3</v>
      </c>
      <c r="DE584" t="s">
        <v>739</v>
      </c>
      <c r="DF584">
        <f t="shared" si="412"/>
        <v>0</v>
      </c>
      <c r="DG584">
        <f t="shared" si="413"/>
        <v>229.66</v>
      </c>
      <c r="DH584">
        <f t="shared" si="414"/>
        <v>82.32</v>
      </c>
      <c r="DI584">
        <f t="shared" si="415"/>
        <v>0</v>
      </c>
      <c r="DJ584">
        <f t="shared" si="416"/>
        <v>229.66</v>
      </c>
      <c r="DK584">
        <v>0</v>
      </c>
      <c r="DL584" t="s">
        <v>3</v>
      </c>
      <c r="DM584">
        <v>0</v>
      </c>
      <c r="DN584" t="s">
        <v>3</v>
      </c>
      <c r="DO584">
        <v>0</v>
      </c>
    </row>
    <row r="585" spans="1:119" x14ac:dyDescent="0.2">
      <c r="A585">
        <f>ROW(Source!A133)</f>
        <v>133</v>
      </c>
      <c r="B585">
        <v>60075934</v>
      </c>
      <c r="C585">
        <v>60121641</v>
      </c>
      <c r="D585">
        <v>48245702</v>
      </c>
      <c r="E585">
        <v>1</v>
      </c>
      <c r="F585">
        <v>1</v>
      </c>
      <c r="G585">
        <v>1</v>
      </c>
      <c r="H585">
        <v>2</v>
      </c>
      <c r="I585" t="s">
        <v>1050</v>
      </c>
      <c r="J585" t="s">
        <v>1051</v>
      </c>
      <c r="K585" t="s">
        <v>1052</v>
      </c>
      <c r="L585">
        <v>1368</v>
      </c>
      <c r="N585">
        <v>1011</v>
      </c>
      <c r="O585" t="s">
        <v>745</v>
      </c>
      <c r="P585" t="s">
        <v>745</v>
      </c>
      <c r="Q585">
        <v>1</v>
      </c>
      <c r="W585">
        <v>0</v>
      </c>
      <c r="X585">
        <v>-1102194877</v>
      </c>
      <c r="Y585">
        <f t="shared" si="406"/>
        <v>57.396499999999989</v>
      </c>
      <c r="AA585">
        <v>0</v>
      </c>
      <c r="AB585">
        <v>645.73</v>
      </c>
      <c r="AC585">
        <v>0</v>
      </c>
      <c r="AD585">
        <v>0</v>
      </c>
      <c r="AE585">
        <v>0</v>
      </c>
      <c r="AF585">
        <v>45.41</v>
      </c>
      <c r="AG585">
        <v>0</v>
      </c>
      <c r="AH585">
        <v>0</v>
      </c>
      <c r="AI585">
        <v>1</v>
      </c>
      <c r="AJ585">
        <v>14.22</v>
      </c>
      <c r="AK585">
        <v>48.96</v>
      </c>
      <c r="AL585">
        <v>1</v>
      </c>
      <c r="AM585">
        <v>4</v>
      </c>
      <c r="AN585">
        <v>0</v>
      </c>
      <c r="AO585">
        <v>1</v>
      </c>
      <c r="AP585">
        <v>1</v>
      </c>
      <c r="AQ585">
        <v>0</v>
      </c>
      <c r="AR585">
        <v>0</v>
      </c>
      <c r="AS585" t="s">
        <v>3</v>
      </c>
      <c r="AT585">
        <v>43.4</v>
      </c>
      <c r="AU585" t="s">
        <v>93</v>
      </c>
      <c r="AV585">
        <v>0</v>
      </c>
      <c r="AW585">
        <v>2</v>
      </c>
      <c r="AX585">
        <v>60122452</v>
      </c>
      <c r="AY585">
        <v>1</v>
      </c>
      <c r="AZ585">
        <v>0</v>
      </c>
      <c r="BA585">
        <v>585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X585">
        <f>ROUND(Y585*Source!I133,9)</f>
        <v>13.097881299999999</v>
      </c>
      <c r="CY585">
        <f t="shared" si="407"/>
        <v>645.73</v>
      </c>
      <c r="CZ585">
        <f t="shared" si="408"/>
        <v>45.41</v>
      </c>
      <c r="DA585">
        <f t="shared" si="409"/>
        <v>14.22</v>
      </c>
      <c r="DB585">
        <f t="shared" si="410"/>
        <v>2606.37</v>
      </c>
      <c r="DC585">
        <f t="shared" si="411"/>
        <v>0</v>
      </c>
      <c r="DD585" t="s">
        <v>3</v>
      </c>
      <c r="DE585" t="s">
        <v>739</v>
      </c>
      <c r="DF585">
        <f t="shared" si="412"/>
        <v>0</v>
      </c>
      <c r="DG585">
        <f t="shared" si="413"/>
        <v>8457.69</v>
      </c>
      <c r="DH585">
        <f t="shared" si="414"/>
        <v>0</v>
      </c>
      <c r="DI585">
        <f t="shared" si="415"/>
        <v>0</v>
      </c>
      <c r="DJ585">
        <f t="shared" si="416"/>
        <v>8457.69</v>
      </c>
      <c r="DK585">
        <v>0</v>
      </c>
      <c r="DL585" t="s">
        <v>3</v>
      </c>
      <c r="DM585">
        <v>0</v>
      </c>
      <c r="DN585" t="s">
        <v>3</v>
      </c>
      <c r="DO585">
        <v>0</v>
      </c>
    </row>
    <row r="586" spans="1:119" x14ac:dyDescent="0.2">
      <c r="A586">
        <f>ROW(Source!A133)</f>
        <v>133</v>
      </c>
      <c r="B586">
        <v>60075934</v>
      </c>
      <c r="C586">
        <v>60121641</v>
      </c>
      <c r="D586">
        <v>48245719</v>
      </c>
      <c r="E586">
        <v>1</v>
      </c>
      <c r="F586">
        <v>1</v>
      </c>
      <c r="G586">
        <v>1</v>
      </c>
      <c r="H586">
        <v>2</v>
      </c>
      <c r="I586" t="s">
        <v>755</v>
      </c>
      <c r="J586" t="s">
        <v>756</v>
      </c>
      <c r="K586" t="s">
        <v>757</v>
      </c>
      <c r="L586">
        <v>1368</v>
      </c>
      <c r="N586">
        <v>1011</v>
      </c>
      <c r="O586" t="s">
        <v>745</v>
      </c>
      <c r="P586" t="s">
        <v>745</v>
      </c>
      <c r="Q586">
        <v>1</v>
      </c>
      <c r="W586">
        <v>0</v>
      </c>
      <c r="X586">
        <v>-1135352110</v>
      </c>
      <c r="Y586">
        <f t="shared" si="406"/>
        <v>1.1902499999999998</v>
      </c>
      <c r="AA586">
        <v>0</v>
      </c>
      <c r="AB586">
        <v>17.059999999999999</v>
      </c>
      <c r="AC586">
        <v>0</v>
      </c>
      <c r="AD586">
        <v>0</v>
      </c>
      <c r="AE586">
        <v>0</v>
      </c>
      <c r="AF586">
        <v>1.2</v>
      </c>
      <c r="AG586">
        <v>0</v>
      </c>
      <c r="AH586">
        <v>0</v>
      </c>
      <c r="AI586">
        <v>1</v>
      </c>
      <c r="AJ586">
        <v>14.22</v>
      </c>
      <c r="AK586">
        <v>48.96</v>
      </c>
      <c r="AL586">
        <v>1</v>
      </c>
      <c r="AM586">
        <v>4</v>
      </c>
      <c r="AN586">
        <v>0</v>
      </c>
      <c r="AO586">
        <v>1</v>
      </c>
      <c r="AP586">
        <v>1</v>
      </c>
      <c r="AQ586">
        <v>0</v>
      </c>
      <c r="AR586">
        <v>0</v>
      </c>
      <c r="AS586" t="s">
        <v>3</v>
      </c>
      <c r="AT586">
        <v>0.9</v>
      </c>
      <c r="AU586" t="s">
        <v>93</v>
      </c>
      <c r="AV586">
        <v>0</v>
      </c>
      <c r="AW586">
        <v>2</v>
      </c>
      <c r="AX586">
        <v>60122453</v>
      </c>
      <c r="AY586">
        <v>1</v>
      </c>
      <c r="AZ586">
        <v>0</v>
      </c>
      <c r="BA586">
        <v>586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X586">
        <f>ROUND(Y586*Source!I133,9)</f>
        <v>0.27161505000000002</v>
      </c>
      <c r="CY586">
        <f t="shared" si="407"/>
        <v>17.059999999999999</v>
      </c>
      <c r="CZ586">
        <f t="shared" si="408"/>
        <v>1.2</v>
      </c>
      <c r="DA586">
        <f t="shared" si="409"/>
        <v>14.22</v>
      </c>
      <c r="DB586">
        <f t="shared" si="410"/>
        <v>1.43</v>
      </c>
      <c r="DC586">
        <f t="shared" si="411"/>
        <v>0</v>
      </c>
      <c r="DD586" t="s">
        <v>3</v>
      </c>
      <c r="DE586" t="s">
        <v>739</v>
      </c>
      <c r="DF586">
        <f t="shared" si="412"/>
        <v>0</v>
      </c>
      <c r="DG586">
        <f t="shared" si="413"/>
        <v>4.63</v>
      </c>
      <c r="DH586">
        <f t="shared" si="414"/>
        <v>0</v>
      </c>
      <c r="DI586">
        <f t="shared" si="415"/>
        <v>0</v>
      </c>
      <c r="DJ586">
        <f t="shared" si="416"/>
        <v>4.63</v>
      </c>
      <c r="DK586">
        <v>0</v>
      </c>
      <c r="DL586" t="s">
        <v>3</v>
      </c>
      <c r="DM586">
        <v>0</v>
      </c>
      <c r="DN586" t="s">
        <v>3</v>
      </c>
      <c r="DO586">
        <v>0</v>
      </c>
    </row>
    <row r="587" spans="1:119" x14ac:dyDescent="0.2">
      <c r="A587">
        <f>ROW(Source!A133)</f>
        <v>133</v>
      </c>
      <c r="B587">
        <v>60075934</v>
      </c>
      <c r="C587">
        <v>60121641</v>
      </c>
      <c r="D587">
        <v>48246286</v>
      </c>
      <c r="E587">
        <v>1</v>
      </c>
      <c r="F587">
        <v>1</v>
      </c>
      <c r="G587">
        <v>1</v>
      </c>
      <c r="H587">
        <v>2</v>
      </c>
      <c r="I587" t="s">
        <v>1028</v>
      </c>
      <c r="J587" t="s">
        <v>1029</v>
      </c>
      <c r="K587" t="s">
        <v>1030</v>
      </c>
      <c r="L587">
        <v>1368</v>
      </c>
      <c r="N587">
        <v>1011</v>
      </c>
      <c r="O587" t="s">
        <v>745</v>
      </c>
      <c r="P587" t="s">
        <v>745</v>
      </c>
      <c r="Q587">
        <v>1</v>
      </c>
      <c r="W587">
        <v>0</v>
      </c>
      <c r="X587">
        <v>-575501913</v>
      </c>
      <c r="Y587">
        <f t="shared" si="406"/>
        <v>1.0579999999999998</v>
      </c>
      <c r="AA587">
        <v>0</v>
      </c>
      <c r="AB587">
        <v>203.35</v>
      </c>
      <c r="AC587">
        <v>431.83</v>
      </c>
      <c r="AD587">
        <v>0</v>
      </c>
      <c r="AE587">
        <v>0</v>
      </c>
      <c r="AF587">
        <v>14.3</v>
      </c>
      <c r="AG587">
        <v>8.82</v>
      </c>
      <c r="AH587">
        <v>0</v>
      </c>
      <c r="AI587">
        <v>1</v>
      </c>
      <c r="AJ587">
        <v>14.22</v>
      </c>
      <c r="AK587">
        <v>48.96</v>
      </c>
      <c r="AL587">
        <v>1</v>
      </c>
      <c r="AM587">
        <v>4</v>
      </c>
      <c r="AN587">
        <v>0</v>
      </c>
      <c r="AO587">
        <v>1</v>
      </c>
      <c r="AP587">
        <v>1</v>
      </c>
      <c r="AQ587">
        <v>0</v>
      </c>
      <c r="AR587">
        <v>0</v>
      </c>
      <c r="AS587" t="s">
        <v>3</v>
      </c>
      <c r="AT587">
        <v>0.8</v>
      </c>
      <c r="AU587" t="s">
        <v>93</v>
      </c>
      <c r="AV587">
        <v>0</v>
      </c>
      <c r="AW587">
        <v>2</v>
      </c>
      <c r="AX587">
        <v>60122454</v>
      </c>
      <c r="AY587">
        <v>1</v>
      </c>
      <c r="AZ587">
        <v>0</v>
      </c>
      <c r="BA587">
        <v>587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X587">
        <f>ROUND(Y587*Source!I133,9)</f>
        <v>0.2414356</v>
      </c>
      <c r="CY587">
        <f t="shared" si="407"/>
        <v>203.35</v>
      </c>
      <c r="CZ587">
        <f t="shared" si="408"/>
        <v>14.3</v>
      </c>
      <c r="DA587">
        <f t="shared" si="409"/>
        <v>14.22</v>
      </c>
      <c r="DB587">
        <f t="shared" si="410"/>
        <v>15.13</v>
      </c>
      <c r="DC587">
        <f t="shared" si="411"/>
        <v>10.27</v>
      </c>
      <c r="DD587" t="s">
        <v>3</v>
      </c>
      <c r="DE587" t="s">
        <v>739</v>
      </c>
      <c r="DF587">
        <f t="shared" si="412"/>
        <v>0</v>
      </c>
      <c r="DG587">
        <f t="shared" si="413"/>
        <v>49.1</v>
      </c>
      <c r="DH587">
        <f t="shared" si="414"/>
        <v>114.69</v>
      </c>
      <c r="DI587">
        <f t="shared" si="415"/>
        <v>0</v>
      </c>
      <c r="DJ587">
        <f t="shared" si="416"/>
        <v>49.1</v>
      </c>
      <c r="DK587">
        <v>0</v>
      </c>
      <c r="DL587" t="s">
        <v>3</v>
      </c>
      <c r="DM587">
        <v>0</v>
      </c>
      <c r="DN587" t="s">
        <v>3</v>
      </c>
      <c r="DO587">
        <v>0</v>
      </c>
    </row>
    <row r="588" spans="1:119" x14ac:dyDescent="0.2">
      <c r="A588">
        <f>ROW(Source!A133)</f>
        <v>133</v>
      </c>
      <c r="B588">
        <v>60075934</v>
      </c>
      <c r="C588">
        <v>60121641</v>
      </c>
      <c r="D588">
        <v>48246332</v>
      </c>
      <c r="E588">
        <v>1</v>
      </c>
      <c r="F588">
        <v>1</v>
      </c>
      <c r="G588">
        <v>1</v>
      </c>
      <c r="H588">
        <v>2</v>
      </c>
      <c r="I588" t="s">
        <v>1039</v>
      </c>
      <c r="J588" t="s">
        <v>1040</v>
      </c>
      <c r="K588" t="s">
        <v>1041</v>
      </c>
      <c r="L588">
        <v>1368</v>
      </c>
      <c r="N588">
        <v>1011</v>
      </c>
      <c r="O588" t="s">
        <v>745</v>
      </c>
      <c r="P588" t="s">
        <v>745</v>
      </c>
      <c r="Q588">
        <v>1</v>
      </c>
      <c r="W588">
        <v>0</v>
      </c>
      <c r="X588">
        <v>-1230184811</v>
      </c>
      <c r="Y588">
        <f t="shared" si="406"/>
        <v>3.1739999999999995</v>
      </c>
      <c r="AA588">
        <v>0</v>
      </c>
      <c r="AB588">
        <v>34.130000000000003</v>
      </c>
      <c r="AC588">
        <v>0</v>
      </c>
      <c r="AD588">
        <v>0</v>
      </c>
      <c r="AE588">
        <v>0</v>
      </c>
      <c r="AF588">
        <v>2.4</v>
      </c>
      <c r="AG588">
        <v>0</v>
      </c>
      <c r="AH588">
        <v>0</v>
      </c>
      <c r="AI588">
        <v>1</v>
      </c>
      <c r="AJ588">
        <v>14.22</v>
      </c>
      <c r="AK588">
        <v>48.96</v>
      </c>
      <c r="AL588">
        <v>1</v>
      </c>
      <c r="AM588">
        <v>4</v>
      </c>
      <c r="AN588">
        <v>0</v>
      </c>
      <c r="AO588">
        <v>1</v>
      </c>
      <c r="AP588">
        <v>1</v>
      </c>
      <c r="AQ588">
        <v>0</v>
      </c>
      <c r="AR588">
        <v>0</v>
      </c>
      <c r="AS588" t="s">
        <v>3</v>
      </c>
      <c r="AT588">
        <v>2.4</v>
      </c>
      <c r="AU588" t="s">
        <v>93</v>
      </c>
      <c r="AV588">
        <v>0</v>
      </c>
      <c r="AW588">
        <v>2</v>
      </c>
      <c r="AX588">
        <v>60122455</v>
      </c>
      <c r="AY588">
        <v>1</v>
      </c>
      <c r="AZ588">
        <v>0</v>
      </c>
      <c r="BA588">
        <v>588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X588">
        <f>ROUND(Y588*Source!I133,9)</f>
        <v>0.72430680000000003</v>
      </c>
      <c r="CY588">
        <f t="shared" si="407"/>
        <v>34.130000000000003</v>
      </c>
      <c r="CZ588">
        <f t="shared" si="408"/>
        <v>2.4</v>
      </c>
      <c r="DA588">
        <f t="shared" si="409"/>
        <v>14.22</v>
      </c>
      <c r="DB588">
        <f t="shared" si="410"/>
        <v>7.62</v>
      </c>
      <c r="DC588">
        <f t="shared" si="411"/>
        <v>0</v>
      </c>
      <c r="DD588" t="s">
        <v>3</v>
      </c>
      <c r="DE588" t="s">
        <v>739</v>
      </c>
      <c r="DF588">
        <f t="shared" si="412"/>
        <v>0</v>
      </c>
      <c r="DG588">
        <f t="shared" si="413"/>
        <v>24.72</v>
      </c>
      <c r="DH588">
        <f t="shared" si="414"/>
        <v>0</v>
      </c>
      <c r="DI588">
        <f t="shared" si="415"/>
        <v>0</v>
      </c>
      <c r="DJ588">
        <f t="shared" si="416"/>
        <v>24.72</v>
      </c>
      <c r="DK588">
        <v>0</v>
      </c>
      <c r="DL588" t="s">
        <v>3</v>
      </c>
      <c r="DM588">
        <v>0</v>
      </c>
      <c r="DN588" t="s">
        <v>3</v>
      </c>
      <c r="DO588">
        <v>0</v>
      </c>
    </row>
    <row r="589" spans="1:119" x14ac:dyDescent="0.2">
      <c r="A589">
        <f>ROW(Source!A133)</f>
        <v>133</v>
      </c>
      <c r="B589">
        <v>60075934</v>
      </c>
      <c r="C589">
        <v>60121641</v>
      </c>
      <c r="D589">
        <v>48168484</v>
      </c>
      <c r="E589">
        <v>1</v>
      </c>
      <c r="F589">
        <v>1</v>
      </c>
      <c r="G589">
        <v>1</v>
      </c>
      <c r="H589">
        <v>3</v>
      </c>
      <c r="I589" t="s">
        <v>223</v>
      </c>
      <c r="J589" t="s">
        <v>226</v>
      </c>
      <c r="K589" t="s">
        <v>761</v>
      </c>
      <c r="L589">
        <v>1339</v>
      </c>
      <c r="N589">
        <v>1007</v>
      </c>
      <c r="O589" t="s">
        <v>91</v>
      </c>
      <c r="P589" t="s">
        <v>91</v>
      </c>
      <c r="Q589">
        <v>1</v>
      </c>
      <c r="W589">
        <v>0</v>
      </c>
      <c r="X589">
        <v>1597319531</v>
      </c>
      <c r="Y589">
        <f>AT589</f>
        <v>0.6</v>
      </c>
      <c r="AA589">
        <v>84.03</v>
      </c>
      <c r="AB589">
        <v>0</v>
      </c>
      <c r="AC589">
        <v>0</v>
      </c>
      <c r="AD589">
        <v>0</v>
      </c>
      <c r="AE589">
        <v>8.7899999999999991</v>
      </c>
      <c r="AF589">
        <v>0</v>
      </c>
      <c r="AG589">
        <v>0</v>
      </c>
      <c r="AH589">
        <v>0</v>
      </c>
      <c r="AI589">
        <v>9.56</v>
      </c>
      <c r="AJ589">
        <v>1</v>
      </c>
      <c r="AK589">
        <v>1</v>
      </c>
      <c r="AL589">
        <v>1</v>
      </c>
      <c r="AM589">
        <v>4</v>
      </c>
      <c r="AN589">
        <v>0</v>
      </c>
      <c r="AO589">
        <v>1</v>
      </c>
      <c r="AP589">
        <v>1</v>
      </c>
      <c r="AQ589">
        <v>0</v>
      </c>
      <c r="AR589">
        <v>0</v>
      </c>
      <c r="AS589" t="s">
        <v>3</v>
      </c>
      <c r="AT589">
        <v>0.6</v>
      </c>
      <c r="AU589" t="s">
        <v>3</v>
      </c>
      <c r="AV589">
        <v>0</v>
      </c>
      <c r="AW589">
        <v>2</v>
      </c>
      <c r="AX589">
        <v>60122456</v>
      </c>
      <c r="AY589">
        <v>1</v>
      </c>
      <c r="AZ589">
        <v>0</v>
      </c>
      <c r="BA589">
        <v>589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X589">
        <f>ROUND(Y589*Source!I133,9)</f>
        <v>0.13691999999999999</v>
      </c>
      <c r="CY589">
        <f>AA589</f>
        <v>84.03</v>
      </c>
      <c r="CZ589">
        <f>AE589</f>
        <v>8.7899999999999991</v>
      </c>
      <c r="DA589">
        <f>AI589</f>
        <v>9.56</v>
      </c>
      <c r="DB589">
        <f>ROUND(ROUND(AT589*CZ589,2),2)</f>
        <v>5.27</v>
      </c>
      <c r="DC589">
        <f>ROUND(ROUND(AT589*AG589,2),2)</f>
        <v>0</v>
      </c>
      <c r="DD589" t="s">
        <v>3</v>
      </c>
      <c r="DE589" t="s">
        <v>3</v>
      </c>
      <c r="DF589">
        <f>ROUND(ROUND(AE589*AI589,2)*CX589,2)</f>
        <v>11.51</v>
      </c>
      <c r="DG589">
        <f>ROUND(ROUND(AF589,2)*CX589,2)</f>
        <v>0</v>
      </c>
      <c r="DH589">
        <f>ROUND(ROUND(AG589,2)*CX589,2)</f>
        <v>0</v>
      </c>
      <c r="DI589">
        <f t="shared" si="415"/>
        <v>0</v>
      </c>
      <c r="DJ589">
        <f>DF589</f>
        <v>11.51</v>
      </c>
      <c r="DK589">
        <v>0</v>
      </c>
      <c r="DL589" t="s">
        <v>3</v>
      </c>
      <c r="DM589">
        <v>0</v>
      </c>
      <c r="DN589" t="s">
        <v>3</v>
      </c>
      <c r="DO589">
        <v>0</v>
      </c>
    </row>
    <row r="590" spans="1:119" x14ac:dyDescent="0.2">
      <c r="A590">
        <f>ROW(Source!A133)</f>
        <v>133</v>
      </c>
      <c r="B590">
        <v>60075934</v>
      </c>
      <c r="C590">
        <v>60121641</v>
      </c>
      <c r="D590">
        <v>48168491</v>
      </c>
      <c r="E590">
        <v>1</v>
      </c>
      <c r="F590">
        <v>1</v>
      </c>
      <c r="G590">
        <v>1</v>
      </c>
      <c r="H590">
        <v>3</v>
      </c>
      <c r="I590" t="s">
        <v>229</v>
      </c>
      <c r="J590" t="s">
        <v>231</v>
      </c>
      <c r="K590" t="s">
        <v>762</v>
      </c>
      <c r="L590">
        <v>1346</v>
      </c>
      <c r="N590">
        <v>1009</v>
      </c>
      <c r="O590" t="s">
        <v>225</v>
      </c>
      <c r="P590" t="s">
        <v>225</v>
      </c>
      <c r="Q590">
        <v>1</v>
      </c>
      <c r="W590">
        <v>0</v>
      </c>
      <c r="X590">
        <v>-1411127917</v>
      </c>
      <c r="Y590">
        <f>AT590</f>
        <v>0.2</v>
      </c>
      <c r="AA590">
        <v>42.73</v>
      </c>
      <c r="AB590">
        <v>0</v>
      </c>
      <c r="AC590">
        <v>0</v>
      </c>
      <c r="AD590">
        <v>0</v>
      </c>
      <c r="AE590">
        <v>4.47</v>
      </c>
      <c r="AF590">
        <v>0</v>
      </c>
      <c r="AG590">
        <v>0</v>
      </c>
      <c r="AH590">
        <v>0</v>
      </c>
      <c r="AI590">
        <v>9.56</v>
      </c>
      <c r="AJ590">
        <v>1</v>
      </c>
      <c r="AK590">
        <v>1</v>
      </c>
      <c r="AL590">
        <v>1</v>
      </c>
      <c r="AM590">
        <v>4</v>
      </c>
      <c r="AN590">
        <v>0</v>
      </c>
      <c r="AO590">
        <v>1</v>
      </c>
      <c r="AP590">
        <v>1</v>
      </c>
      <c r="AQ590">
        <v>0</v>
      </c>
      <c r="AR590">
        <v>0</v>
      </c>
      <c r="AS590" t="s">
        <v>3</v>
      </c>
      <c r="AT590">
        <v>0.2</v>
      </c>
      <c r="AU590" t="s">
        <v>3</v>
      </c>
      <c r="AV590">
        <v>0</v>
      </c>
      <c r="AW590">
        <v>2</v>
      </c>
      <c r="AX590">
        <v>60122457</v>
      </c>
      <c r="AY590">
        <v>1</v>
      </c>
      <c r="AZ590">
        <v>0</v>
      </c>
      <c r="BA590">
        <v>590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X590">
        <f>ROUND(Y590*Source!I133,9)</f>
        <v>4.564E-2</v>
      </c>
      <c r="CY590">
        <f>AA590</f>
        <v>42.73</v>
      </c>
      <c r="CZ590">
        <f>AE590</f>
        <v>4.47</v>
      </c>
      <c r="DA590">
        <f>AI590</f>
        <v>9.56</v>
      </c>
      <c r="DB590">
        <f>ROUND(ROUND(AT590*CZ590,2),2)</f>
        <v>0.89</v>
      </c>
      <c r="DC590">
        <f>ROUND(ROUND(AT590*AG590,2),2)</f>
        <v>0</v>
      </c>
      <c r="DD590" t="s">
        <v>3</v>
      </c>
      <c r="DE590" t="s">
        <v>3</v>
      </c>
      <c r="DF590">
        <f>ROUND(ROUND(AE590*AI590,2)*CX590,2)</f>
        <v>1.95</v>
      </c>
      <c r="DG590">
        <f>ROUND(ROUND(AF590,2)*CX590,2)</f>
        <v>0</v>
      </c>
      <c r="DH590">
        <f>ROUND(ROUND(AG590,2)*CX590,2)</f>
        <v>0</v>
      </c>
      <c r="DI590">
        <f t="shared" si="415"/>
        <v>0</v>
      </c>
      <c r="DJ590">
        <f>DF590</f>
        <v>1.95</v>
      </c>
      <c r="DK590">
        <v>0</v>
      </c>
      <c r="DL590" t="s">
        <v>3</v>
      </c>
      <c r="DM590">
        <v>0</v>
      </c>
      <c r="DN590" t="s">
        <v>3</v>
      </c>
      <c r="DO590">
        <v>0</v>
      </c>
    </row>
    <row r="591" spans="1:119" x14ac:dyDescent="0.2">
      <c r="A591">
        <f>ROW(Source!A133)</f>
        <v>133</v>
      </c>
      <c r="B591">
        <v>60075934</v>
      </c>
      <c r="C591">
        <v>60121641</v>
      </c>
      <c r="D591">
        <v>48171519</v>
      </c>
      <c r="E591">
        <v>1</v>
      </c>
      <c r="F591">
        <v>1</v>
      </c>
      <c r="G591">
        <v>1</v>
      </c>
      <c r="H591">
        <v>3</v>
      </c>
      <c r="I591" t="s">
        <v>1031</v>
      </c>
      <c r="J591" t="s">
        <v>1032</v>
      </c>
      <c r="K591" t="s">
        <v>1033</v>
      </c>
      <c r="L591">
        <v>1348</v>
      </c>
      <c r="N591">
        <v>1009</v>
      </c>
      <c r="O591" t="s">
        <v>15</v>
      </c>
      <c r="P591" t="s">
        <v>15</v>
      </c>
      <c r="Q591">
        <v>1000</v>
      </c>
      <c r="W591">
        <v>0</v>
      </c>
      <c r="X591">
        <v>1392569568</v>
      </c>
      <c r="Y591">
        <f>AT591</f>
        <v>1.9E-2</v>
      </c>
      <c r="AA591">
        <v>99399.62</v>
      </c>
      <c r="AB591">
        <v>0</v>
      </c>
      <c r="AC591">
        <v>0</v>
      </c>
      <c r="AD591">
        <v>0</v>
      </c>
      <c r="AE591">
        <v>10397.450000000001</v>
      </c>
      <c r="AF591">
        <v>0</v>
      </c>
      <c r="AG591">
        <v>0</v>
      </c>
      <c r="AH591">
        <v>0</v>
      </c>
      <c r="AI591">
        <v>9.56</v>
      </c>
      <c r="AJ591">
        <v>1</v>
      </c>
      <c r="AK591">
        <v>1</v>
      </c>
      <c r="AL591">
        <v>1</v>
      </c>
      <c r="AM591">
        <v>4</v>
      </c>
      <c r="AN591">
        <v>0</v>
      </c>
      <c r="AO591">
        <v>1</v>
      </c>
      <c r="AP591">
        <v>1</v>
      </c>
      <c r="AQ591">
        <v>0</v>
      </c>
      <c r="AR591">
        <v>0</v>
      </c>
      <c r="AS591" t="s">
        <v>3</v>
      </c>
      <c r="AT591">
        <v>1.9E-2</v>
      </c>
      <c r="AU591" t="s">
        <v>3</v>
      </c>
      <c r="AV591">
        <v>0</v>
      </c>
      <c r="AW591">
        <v>2</v>
      </c>
      <c r="AX591">
        <v>60122458</v>
      </c>
      <c r="AY591">
        <v>1</v>
      </c>
      <c r="AZ591">
        <v>0</v>
      </c>
      <c r="BA591">
        <v>591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X591">
        <f>ROUND(Y591*Source!I133,9)</f>
        <v>4.3357999999999999E-3</v>
      </c>
      <c r="CY591">
        <f>AA591</f>
        <v>99399.62</v>
      </c>
      <c r="CZ591">
        <f>AE591</f>
        <v>10397.450000000001</v>
      </c>
      <c r="DA591">
        <f>AI591</f>
        <v>9.56</v>
      </c>
      <c r="DB591">
        <f>ROUND(ROUND(AT591*CZ591,2),2)</f>
        <v>197.55</v>
      </c>
      <c r="DC591">
        <f>ROUND(ROUND(AT591*AG591,2),2)</f>
        <v>0</v>
      </c>
      <c r="DD591" t="s">
        <v>3</v>
      </c>
      <c r="DE591" t="s">
        <v>3</v>
      </c>
      <c r="DF591">
        <f>ROUND(ROUND(AE591*AI591,2)*CX591,2)</f>
        <v>430.98</v>
      </c>
      <c r="DG591">
        <f>ROUND(ROUND(AF591,2)*CX591,2)</f>
        <v>0</v>
      </c>
      <c r="DH591">
        <f>ROUND(ROUND(AG591,2)*CX591,2)</f>
        <v>0</v>
      </c>
      <c r="DI591">
        <f t="shared" si="415"/>
        <v>0</v>
      </c>
      <c r="DJ591">
        <f>DF591</f>
        <v>430.98</v>
      </c>
      <c r="DK591">
        <v>0</v>
      </c>
      <c r="DL591" t="s">
        <v>3</v>
      </c>
      <c r="DM591">
        <v>0</v>
      </c>
      <c r="DN591" t="s">
        <v>3</v>
      </c>
      <c r="DO591">
        <v>0</v>
      </c>
    </row>
    <row r="592" spans="1:119" x14ac:dyDescent="0.2">
      <c r="A592">
        <f>ROW(Source!A133)</f>
        <v>133</v>
      </c>
      <c r="B592">
        <v>60075934</v>
      </c>
      <c r="C592">
        <v>60121641</v>
      </c>
      <c r="D592">
        <v>48164599</v>
      </c>
      <c r="E592">
        <v>21</v>
      </c>
      <c r="F592">
        <v>1</v>
      </c>
      <c r="G592">
        <v>1</v>
      </c>
      <c r="H592">
        <v>3</v>
      </c>
      <c r="I592" t="s">
        <v>834</v>
      </c>
      <c r="J592" t="s">
        <v>3</v>
      </c>
      <c r="K592" t="s">
        <v>835</v>
      </c>
      <c r="L592">
        <v>1374</v>
      </c>
      <c r="N592">
        <v>1013</v>
      </c>
      <c r="O592" t="s">
        <v>836</v>
      </c>
      <c r="P592" t="s">
        <v>836</v>
      </c>
      <c r="Q592">
        <v>1</v>
      </c>
      <c r="W592">
        <v>0</v>
      </c>
      <c r="X592">
        <v>-1731369543</v>
      </c>
      <c r="Y592">
        <f>AT592</f>
        <v>21.84</v>
      </c>
      <c r="AA592">
        <v>9.56</v>
      </c>
      <c r="AB592">
        <v>0</v>
      </c>
      <c r="AC592">
        <v>0</v>
      </c>
      <c r="AD592">
        <v>0</v>
      </c>
      <c r="AE592">
        <v>1</v>
      </c>
      <c r="AF592">
        <v>0</v>
      </c>
      <c r="AG592">
        <v>0</v>
      </c>
      <c r="AH592">
        <v>0</v>
      </c>
      <c r="AI592">
        <v>9.56</v>
      </c>
      <c r="AJ592">
        <v>1</v>
      </c>
      <c r="AK592">
        <v>1</v>
      </c>
      <c r="AL592">
        <v>1</v>
      </c>
      <c r="AM592">
        <v>4</v>
      </c>
      <c r="AN592">
        <v>0</v>
      </c>
      <c r="AO592">
        <v>1</v>
      </c>
      <c r="AP592">
        <v>1</v>
      </c>
      <c r="AQ592">
        <v>0</v>
      </c>
      <c r="AR592">
        <v>0</v>
      </c>
      <c r="AS592" t="s">
        <v>3</v>
      </c>
      <c r="AT592">
        <v>21.84</v>
      </c>
      <c r="AU592" t="s">
        <v>3</v>
      </c>
      <c r="AV592">
        <v>0</v>
      </c>
      <c r="AW592">
        <v>2</v>
      </c>
      <c r="AX592">
        <v>60122459</v>
      </c>
      <c r="AY592">
        <v>1</v>
      </c>
      <c r="AZ592">
        <v>0</v>
      </c>
      <c r="BA592">
        <v>592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X592">
        <f>ROUND(Y592*Source!I133,9)</f>
        <v>4.9838880000000003</v>
      </c>
      <c r="CY592">
        <f>AA592</f>
        <v>9.56</v>
      </c>
      <c r="CZ592">
        <f>AE592</f>
        <v>1</v>
      </c>
      <c r="DA592">
        <f>AI592</f>
        <v>9.56</v>
      </c>
      <c r="DB592">
        <f>ROUND(ROUND(AT592*CZ592,2),2)</f>
        <v>21.84</v>
      </c>
      <c r="DC592">
        <f>ROUND(ROUND(AT592*AG592,2),2)</f>
        <v>0</v>
      </c>
      <c r="DD592" t="s">
        <v>3</v>
      </c>
      <c r="DE592" t="s">
        <v>3</v>
      </c>
      <c r="DF592">
        <f>ROUND(ROUND(AE592*AI592,2)*CX592,2)</f>
        <v>47.65</v>
      </c>
      <c r="DG592">
        <f>ROUND(ROUND(AF592,2)*CX592,2)</f>
        <v>0</v>
      </c>
      <c r="DH592">
        <f>ROUND(ROUND(AG592,2)*CX592,2)</f>
        <v>0</v>
      </c>
      <c r="DI592">
        <f t="shared" si="415"/>
        <v>0</v>
      </c>
      <c r="DJ592">
        <f>DF592</f>
        <v>47.65</v>
      </c>
      <c r="DK592">
        <v>0</v>
      </c>
      <c r="DL592" t="s">
        <v>3</v>
      </c>
      <c r="DM592">
        <v>0</v>
      </c>
      <c r="DN592" t="s">
        <v>3</v>
      </c>
      <c r="DO592">
        <v>0</v>
      </c>
    </row>
    <row r="593" spans="1:119" x14ac:dyDescent="0.2">
      <c r="A593">
        <f>ROW(Source!A138)</f>
        <v>138</v>
      </c>
      <c r="B593">
        <v>60075934</v>
      </c>
      <c r="C593">
        <v>60121672</v>
      </c>
      <c r="D593">
        <v>48164227</v>
      </c>
      <c r="E593">
        <v>1</v>
      </c>
      <c r="F593">
        <v>1</v>
      </c>
      <c r="G593">
        <v>1</v>
      </c>
      <c r="H593">
        <v>1</v>
      </c>
      <c r="I593" t="s">
        <v>1034</v>
      </c>
      <c r="J593" t="s">
        <v>3</v>
      </c>
      <c r="K593" t="s">
        <v>1035</v>
      </c>
      <c r="L593">
        <v>1191</v>
      </c>
      <c r="N593">
        <v>1013</v>
      </c>
      <c r="O593" t="s">
        <v>738</v>
      </c>
      <c r="P593" t="s">
        <v>738</v>
      </c>
      <c r="Q593">
        <v>1</v>
      </c>
      <c r="W593">
        <v>0</v>
      </c>
      <c r="X593">
        <v>1680111951</v>
      </c>
      <c r="Y593">
        <f>((AT593*1.15)*1.15)</f>
        <v>144.00702499999997</v>
      </c>
      <c r="AA593">
        <v>0</v>
      </c>
      <c r="AB593">
        <v>0</v>
      </c>
      <c r="AC593">
        <v>0</v>
      </c>
      <c r="AD593">
        <v>392.17</v>
      </c>
      <c r="AE593">
        <v>0</v>
      </c>
      <c r="AF593">
        <v>0</v>
      </c>
      <c r="AG593">
        <v>0</v>
      </c>
      <c r="AH593">
        <v>8.01</v>
      </c>
      <c r="AI593">
        <v>1</v>
      </c>
      <c r="AJ593">
        <v>1</v>
      </c>
      <c r="AK593">
        <v>1</v>
      </c>
      <c r="AL593">
        <v>48.96</v>
      </c>
      <c r="AM593">
        <v>4</v>
      </c>
      <c r="AN593">
        <v>0</v>
      </c>
      <c r="AO593">
        <v>1</v>
      </c>
      <c r="AP593">
        <v>1</v>
      </c>
      <c r="AQ593">
        <v>0</v>
      </c>
      <c r="AR593">
        <v>0</v>
      </c>
      <c r="AS593" t="s">
        <v>3</v>
      </c>
      <c r="AT593">
        <v>108.89</v>
      </c>
      <c r="AU593" t="s">
        <v>93</v>
      </c>
      <c r="AV593">
        <v>1</v>
      </c>
      <c r="AW593">
        <v>2</v>
      </c>
      <c r="AX593">
        <v>60123115</v>
      </c>
      <c r="AY593">
        <v>1</v>
      </c>
      <c r="AZ593">
        <v>0</v>
      </c>
      <c r="BA593">
        <v>593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X593">
        <f>ROUND(Y593*Source!I138,9)</f>
        <v>32.862403104999999</v>
      </c>
      <c r="CY593">
        <f>AD593</f>
        <v>392.17</v>
      </c>
      <c r="CZ593">
        <f>AH593</f>
        <v>8.01</v>
      </c>
      <c r="DA593">
        <f>AL593</f>
        <v>48.96</v>
      </c>
      <c r="DB593">
        <f>ROUND((((ROUND(AT593*CZ593,2)*1.15)*1.15)*1.1),2)</f>
        <v>1268.8499999999999</v>
      </c>
      <c r="DC593">
        <f>ROUND(((ROUND(AT593*AG593,2)*1.15)*1.15),2)</f>
        <v>0</v>
      </c>
      <c r="DD593" t="s">
        <v>739</v>
      </c>
      <c r="DE593" t="s">
        <v>3</v>
      </c>
      <c r="DF593">
        <f>ROUND((ROUND(AE593,2)*1.1)*CX593,2)</f>
        <v>0</v>
      </c>
      <c r="DG593">
        <f>ROUND((ROUND(AF593,2)*1.1)*CX593,2)</f>
        <v>0</v>
      </c>
      <c r="DH593">
        <f>ROUND(ROUND(AG593,2)*CX593,2)</f>
        <v>0</v>
      </c>
      <c r="DI593">
        <f>ROUND((ROUND(AH593*AL593,2)*1.1)*CX593,2)</f>
        <v>14176.41</v>
      </c>
      <c r="DJ593">
        <f>DI593</f>
        <v>14176.41</v>
      </c>
      <c r="DK593">
        <v>0</v>
      </c>
      <c r="DL593" t="s">
        <v>3</v>
      </c>
      <c r="DM593">
        <v>0</v>
      </c>
      <c r="DN593" t="s">
        <v>3</v>
      </c>
      <c r="DO593">
        <v>0</v>
      </c>
    </row>
    <row r="594" spans="1:119" x14ac:dyDescent="0.2">
      <c r="A594">
        <f>ROW(Source!A138)</f>
        <v>138</v>
      </c>
      <c r="B594">
        <v>60075934</v>
      </c>
      <c r="C594">
        <v>60121672</v>
      </c>
      <c r="D594">
        <v>48164207</v>
      </c>
      <c r="E594">
        <v>1</v>
      </c>
      <c r="F594">
        <v>1</v>
      </c>
      <c r="G594">
        <v>1</v>
      </c>
      <c r="H594">
        <v>1</v>
      </c>
      <c r="I594" t="s">
        <v>740</v>
      </c>
      <c r="J594" t="s">
        <v>3</v>
      </c>
      <c r="K594" t="s">
        <v>741</v>
      </c>
      <c r="L594">
        <v>1191</v>
      </c>
      <c r="N594">
        <v>1013</v>
      </c>
      <c r="O594" t="s">
        <v>738</v>
      </c>
      <c r="P594" t="s">
        <v>738</v>
      </c>
      <c r="Q594">
        <v>1</v>
      </c>
      <c r="W594">
        <v>0</v>
      </c>
      <c r="X594">
        <v>-383101862</v>
      </c>
      <c r="Y594">
        <f>((AT594*1.15)*1.15)</f>
        <v>0.40997499999999992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1</v>
      </c>
      <c r="AJ594">
        <v>1</v>
      </c>
      <c r="AK594">
        <v>48.96</v>
      </c>
      <c r="AL594">
        <v>1</v>
      </c>
      <c r="AM594">
        <v>4</v>
      </c>
      <c r="AN594">
        <v>0</v>
      </c>
      <c r="AO594">
        <v>1</v>
      </c>
      <c r="AP594">
        <v>1</v>
      </c>
      <c r="AQ594">
        <v>0</v>
      </c>
      <c r="AR594">
        <v>0</v>
      </c>
      <c r="AS594" t="s">
        <v>3</v>
      </c>
      <c r="AT594">
        <v>0.31</v>
      </c>
      <c r="AU594" t="s">
        <v>93</v>
      </c>
      <c r="AV594">
        <v>2</v>
      </c>
      <c r="AW594">
        <v>2</v>
      </c>
      <c r="AX594">
        <v>60123116</v>
      </c>
      <c r="AY594">
        <v>1</v>
      </c>
      <c r="AZ594">
        <v>0</v>
      </c>
      <c r="BA594">
        <v>594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X594">
        <f>ROUND(Y594*Source!I138,9)</f>
        <v>9.3556294999999998E-2</v>
      </c>
      <c r="CY594">
        <f>AD594</f>
        <v>0</v>
      </c>
      <c r="CZ594">
        <f>AH594</f>
        <v>0</v>
      </c>
      <c r="DA594">
        <f>AL594</f>
        <v>1</v>
      </c>
      <c r="DB594">
        <f>ROUND((((ROUND(AT594*CZ594,2)*1.15)*1.15)*1.1),2)</f>
        <v>0</v>
      </c>
      <c r="DC594">
        <f>ROUND(((ROUND(AT594*AG594,2)*1.15)*1.15),2)</f>
        <v>0</v>
      </c>
      <c r="DD594" t="s">
        <v>739</v>
      </c>
      <c r="DE594" t="s">
        <v>3</v>
      </c>
      <c r="DF594">
        <f>ROUND((ROUND(AE594,2)*1.1)*CX594,2)</f>
        <v>0</v>
      </c>
      <c r="DG594">
        <f>ROUND((ROUND(AF594,2)*1.1)*CX594,2)</f>
        <v>0</v>
      </c>
      <c r="DH594">
        <f>ROUND(ROUND(AG594*AK594,2)*CX594,2)</f>
        <v>0</v>
      </c>
      <c r="DI594">
        <f>ROUND((ROUND(AH594,2)*1.1)*CX594,2)</f>
        <v>0</v>
      </c>
      <c r="DJ594">
        <f>DI594</f>
        <v>0</v>
      </c>
      <c r="DK594">
        <v>0</v>
      </c>
      <c r="DL594" t="s">
        <v>3</v>
      </c>
      <c r="DM594">
        <v>0</v>
      </c>
      <c r="DN594" t="s">
        <v>3</v>
      </c>
      <c r="DO594">
        <v>0</v>
      </c>
    </row>
    <row r="595" spans="1:119" x14ac:dyDescent="0.2">
      <c r="A595">
        <f>ROW(Source!A138)</f>
        <v>138</v>
      </c>
      <c r="B595">
        <v>60075934</v>
      </c>
      <c r="C595">
        <v>60121672</v>
      </c>
      <c r="D595">
        <v>48244557</v>
      </c>
      <c r="E595">
        <v>1</v>
      </c>
      <c r="F595">
        <v>1</v>
      </c>
      <c r="G595">
        <v>1</v>
      </c>
      <c r="H595">
        <v>2</v>
      </c>
      <c r="I595" t="s">
        <v>746</v>
      </c>
      <c r="J595" t="s">
        <v>747</v>
      </c>
      <c r="K595" t="s">
        <v>748</v>
      </c>
      <c r="L595">
        <v>1368</v>
      </c>
      <c r="N595">
        <v>1011</v>
      </c>
      <c r="O595" t="s">
        <v>745</v>
      </c>
      <c r="P595" t="s">
        <v>745</v>
      </c>
      <c r="Q595">
        <v>1</v>
      </c>
      <c r="W595">
        <v>0</v>
      </c>
      <c r="X595">
        <v>903590057</v>
      </c>
      <c r="Y595">
        <f>((AT595*1.15)*1.15)</f>
        <v>0.15869999999999998</v>
      </c>
      <c r="AA595">
        <v>0</v>
      </c>
      <c r="AB595">
        <v>1603.59</v>
      </c>
      <c r="AC595">
        <v>579.69000000000005</v>
      </c>
      <c r="AD595">
        <v>0</v>
      </c>
      <c r="AE595">
        <v>0</v>
      </c>
      <c r="AF595">
        <v>112.77</v>
      </c>
      <c r="AG595">
        <v>11.84</v>
      </c>
      <c r="AH595">
        <v>0</v>
      </c>
      <c r="AI595">
        <v>1</v>
      </c>
      <c r="AJ595">
        <v>14.22</v>
      </c>
      <c r="AK595">
        <v>48.96</v>
      </c>
      <c r="AL595">
        <v>1</v>
      </c>
      <c r="AM595">
        <v>4</v>
      </c>
      <c r="AN595">
        <v>0</v>
      </c>
      <c r="AO595">
        <v>1</v>
      </c>
      <c r="AP595">
        <v>1</v>
      </c>
      <c r="AQ595">
        <v>0</v>
      </c>
      <c r="AR595">
        <v>0</v>
      </c>
      <c r="AS595" t="s">
        <v>3</v>
      </c>
      <c r="AT595">
        <v>0.12</v>
      </c>
      <c r="AU595" t="s">
        <v>93</v>
      </c>
      <c r="AV595">
        <v>0</v>
      </c>
      <c r="AW595">
        <v>2</v>
      </c>
      <c r="AX595">
        <v>60123117</v>
      </c>
      <c r="AY595">
        <v>1</v>
      </c>
      <c r="AZ595">
        <v>0</v>
      </c>
      <c r="BA595">
        <v>595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X595">
        <f>ROUND(Y595*Source!I138,9)</f>
        <v>3.6215339999999999E-2</v>
      </c>
      <c r="CY595">
        <f>AB595</f>
        <v>1603.59</v>
      </c>
      <c r="CZ595">
        <f>AF595</f>
        <v>112.77</v>
      </c>
      <c r="DA595">
        <f>AJ595</f>
        <v>14.22</v>
      </c>
      <c r="DB595">
        <f>ROUND(((ROUND(AT595*CZ595,2)*1.15)*1.15),2)</f>
        <v>17.89</v>
      </c>
      <c r="DC595">
        <f>ROUND((((ROUND(AT595*AG595,2)*1.15)*1.15)*1.1),2)</f>
        <v>2.0699999999999998</v>
      </c>
      <c r="DD595" t="s">
        <v>3</v>
      </c>
      <c r="DE595" t="s">
        <v>739</v>
      </c>
      <c r="DF595">
        <f>ROUND(ROUND(AE595,2)*CX595,2)</f>
        <v>0</v>
      </c>
      <c r="DG595">
        <f>ROUND(ROUND(AF595*AJ595,2)*CX595,2)</f>
        <v>58.07</v>
      </c>
      <c r="DH595">
        <f>ROUND((ROUND(AG595*AK595,2)*1.1)*CX595,2)</f>
        <v>23.09</v>
      </c>
      <c r="DI595">
        <f t="shared" ref="DI595:DI607" si="417">ROUND(ROUND(AH595,2)*CX595,2)</f>
        <v>0</v>
      </c>
      <c r="DJ595">
        <f>DG595</f>
        <v>58.07</v>
      </c>
      <c r="DK595">
        <v>0</v>
      </c>
      <c r="DL595" t="s">
        <v>3</v>
      </c>
      <c r="DM595">
        <v>0</v>
      </c>
      <c r="DN595" t="s">
        <v>3</v>
      </c>
      <c r="DO595">
        <v>0</v>
      </c>
    </row>
    <row r="596" spans="1:119" x14ac:dyDescent="0.2">
      <c r="A596">
        <f>ROW(Source!A138)</f>
        <v>138</v>
      </c>
      <c r="B596">
        <v>60075934</v>
      </c>
      <c r="C596">
        <v>60121672</v>
      </c>
      <c r="D596">
        <v>48244699</v>
      </c>
      <c r="E596">
        <v>1</v>
      </c>
      <c r="F596">
        <v>1</v>
      </c>
      <c r="G596">
        <v>1</v>
      </c>
      <c r="H596">
        <v>2</v>
      </c>
      <c r="I596" t="s">
        <v>1047</v>
      </c>
      <c r="J596" t="s">
        <v>1048</v>
      </c>
      <c r="K596" t="s">
        <v>1049</v>
      </c>
      <c r="L596">
        <v>1368</v>
      </c>
      <c r="N596">
        <v>1011</v>
      </c>
      <c r="O596" t="s">
        <v>745</v>
      </c>
      <c r="P596" t="s">
        <v>745</v>
      </c>
      <c r="Q596">
        <v>1</v>
      </c>
      <c r="W596">
        <v>0</v>
      </c>
      <c r="X596">
        <v>-1684488578</v>
      </c>
      <c r="Y596">
        <f>((AT596*1.15)*1.15)</f>
        <v>11.373499999999998</v>
      </c>
      <c r="AA596">
        <v>0</v>
      </c>
      <c r="AB596">
        <v>99.4</v>
      </c>
      <c r="AC596">
        <v>0</v>
      </c>
      <c r="AD596">
        <v>0</v>
      </c>
      <c r="AE596">
        <v>0</v>
      </c>
      <c r="AF596">
        <v>6.99</v>
      </c>
      <c r="AG596">
        <v>0</v>
      </c>
      <c r="AH596">
        <v>0</v>
      </c>
      <c r="AI596">
        <v>1</v>
      </c>
      <c r="AJ596">
        <v>14.22</v>
      </c>
      <c r="AK596">
        <v>48.96</v>
      </c>
      <c r="AL596">
        <v>1</v>
      </c>
      <c r="AM596">
        <v>4</v>
      </c>
      <c r="AN596">
        <v>0</v>
      </c>
      <c r="AO596">
        <v>1</v>
      </c>
      <c r="AP596">
        <v>1</v>
      </c>
      <c r="AQ596">
        <v>0</v>
      </c>
      <c r="AR596">
        <v>0</v>
      </c>
      <c r="AS596" t="s">
        <v>3</v>
      </c>
      <c r="AT596">
        <v>8.6</v>
      </c>
      <c r="AU596" t="s">
        <v>93</v>
      </c>
      <c r="AV596">
        <v>0</v>
      </c>
      <c r="AW596">
        <v>2</v>
      </c>
      <c r="AX596">
        <v>60123118</v>
      </c>
      <c r="AY596">
        <v>1</v>
      </c>
      <c r="AZ596">
        <v>0</v>
      </c>
      <c r="BA596">
        <v>596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X596">
        <f>ROUND(Y596*Source!I138,9)</f>
        <v>2.5954326999999999</v>
      </c>
      <c r="CY596">
        <f>AB596</f>
        <v>99.4</v>
      </c>
      <c r="CZ596">
        <f>AF596</f>
        <v>6.99</v>
      </c>
      <c r="DA596">
        <f>AJ596</f>
        <v>14.22</v>
      </c>
      <c r="DB596">
        <f>ROUND(((ROUND(AT596*CZ596,2)*1.15)*1.15),2)</f>
        <v>79.5</v>
      </c>
      <c r="DC596">
        <f>ROUND((((ROUND(AT596*AG596,2)*1.15)*1.15)*1.1),2)</f>
        <v>0</v>
      </c>
      <c r="DD596" t="s">
        <v>3</v>
      </c>
      <c r="DE596" t="s">
        <v>739</v>
      </c>
      <c r="DF596">
        <f>ROUND(ROUND(AE596,2)*CX596,2)</f>
        <v>0</v>
      </c>
      <c r="DG596">
        <f>ROUND(ROUND(AF596*AJ596,2)*CX596,2)</f>
        <v>257.99</v>
      </c>
      <c r="DH596">
        <f>ROUND((ROUND(AG596*AK596,2)*1.1)*CX596,2)</f>
        <v>0</v>
      </c>
      <c r="DI596">
        <f t="shared" si="417"/>
        <v>0</v>
      </c>
      <c r="DJ596">
        <f>DG596</f>
        <v>257.99</v>
      </c>
      <c r="DK596">
        <v>0</v>
      </c>
      <c r="DL596" t="s">
        <v>3</v>
      </c>
      <c r="DM596">
        <v>0</v>
      </c>
      <c r="DN596" t="s">
        <v>3</v>
      </c>
      <c r="DO596">
        <v>0</v>
      </c>
    </row>
    <row r="597" spans="1:119" x14ac:dyDescent="0.2">
      <c r="A597">
        <f>ROW(Source!A138)</f>
        <v>138</v>
      </c>
      <c r="B597">
        <v>60075934</v>
      </c>
      <c r="C597">
        <v>60121672</v>
      </c>
      <c r="D597">
        <v>48245551</v>
      </c>
      <c r="E597">
        <v>1</v>
      </c>
      <c r="F597">
        <v>1</v>
      </c>
      <c r="G597">
        <v>1</v>
      </c>
      <c r="H597">
        <v>2</v>
      </c>
      <c r="I597" t="s">
        <v>752</v>
      </c>
      <c r="J597" t="s">
        <v>753</v>
      </c>
      <c r="K597" t="s">
        <v>754</v>
      </c>
      <c r="L597">
        <v>1368</v>
      </c>
      <c r="N597">
        <v>1011</v>
      </c>
      <c r="O597" t="s">
        <v>745</v>
      </c>
      <c r="P597" t="s">
        <v>745</v>
      </c>
      <c r="Q597">
        <v>1</v>
      </c>
      <c r="W597">
        <v>0</v>
      </c>
      <c r="X597">
        <v>1171957361</v>
      </c>
      <c r="Y597">
        <f>((AT597*1.15)*1.15)</f>
        <v>0.25127499999999997</v>
      </c>
      <c r="AA597">
        <v>0</v>
      </c>
      <c r="AB597">
        <v>1234.1500000000001</v>
      </c>
      <c r="AC597">
        <v>495.96</v>
      </c>
      <c r="AD597">
        <v>0</v>
      </c>
      <c r="AE597">
        <v>0</v>
      </c>
      <c r="AF597">
        <v>86.79</v>
      </c>
      <c r="AG597">
        <v>10.130000000000001</v>
      </c>
      <c r="AH597">
        <v>0</v>
      </c>
      <c r="AI597">
        <v>1</v>
      </c>
      <c r="AJ597">
        <v>14.22</v>
      </c>
      <c r="AK597">
        <v>48.96</v>
      </c>
      <c r="AL597">
        <v>1</v>
      </c>
      <c r="AM597">
        <v>4</v>
      </c>
      <c r="AN597">
        <v>0</v>
      </c>
      <c r="AO597">
        <v>1</v>
      </c>
      <c r="AP597">
        <v>1</v>
      </c>
      <c r="AQ597">
        <v>0</v>
      </c>
      <c r="AR597">
        <v>0</v>
      </c>
      <c r="AS597" t="s">
        <v>3</v>
      </c>
      <c r="AT597">
        <v>0.19</v>
      </c>
      <c r="AU597" t="s">
        <v>93</v>
      </c>
      <c r="AV597">
        <v>0</v>
      </c>
      <c r="AW597">
        <v>2</v>
      </c>
      <c r="AX597">
        <v>60123119</v>
      </c>
      <c r="AY597">
        <v>1</v>
      </c>
      <c r="AZ597">
        <v>0</v>
      </c>
      <c r="BA597">
        <v>597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X597">
        <f>ROUND(Y597*Source!I138,9)</f>
        <v>5.7340954999999999E-2</v>
      </c>
      <c r="CY597">
        <f>AB597</f>
        <v>1234.1500000000001</v>
      </c>
      <c r="CZ597">
        <f>AF597</f>
        <v>86.79</v>
      </c>
      <c r="DA597">
        <f>AJ597</f>
        <v>14.22</v>
      </c>
      <c r="DB597">
        <f>ROUND(((ROUND(AT597*CZ597,2)*1.15)*1.15),2)</f>
        <v>21.81</v>
      </c>
      <c r="DC597">
        <f>ROUND((((ROUND(AT597*AG597,2)*1.15)*1.15)*1.1),2)</f>
        <v>2.79</v>
      </c>
      <c r="DD597" t="s">
        <v>3</v>
      </c>
      <c r="DE597" t="s">
        <v>739</v>
      </c>
      <c r="DF597">
        <f>ROUND(ROUND(AE597,2)*CX597,2)</f>
        <v>0</v>
      </c>
      <c r="DG597">
        <f>ROUND(ROUND(AF597*AJ597,2)*CX597,2)</f>
        <v>70.77</v>
      </c>
      <c r="DH597">
        <f>ROUND((ROUND(AG597*AK597,2)*1.1)*CX597,2)</f>
        <v>31.28</v>
      </c>
      <c r="DI597">
        <f t="shared" si="417"/>
        <v>0</v>
      </c>
      <c r="DJ597">
        <f>DG597</f>
        <v>70.77</v>
      </c>
      <c r="DK597">
        <v>0</v>
      </c>
      <c r="DL597" t="s">
        <v>3</v>
      </c>
      <c r="DM597">
        <v>0</v>
      </c>
      <c r="DN597" t="s">
        <v>3</v>
      </c>
      <c r="DO597">
        <v>0</v>
      </c>
    </row>
    <row r="598" spans="1:119" x14ac:dyDescent="0.2">
      <c r="A598">
        <f>ROW(Source!A138)</f>
        <v>138</v>
      </c>
      <c r="B598">
        <v>60075934</v>
      </c>
      <c r="C598">
        <v>60121672</v>
      </c>
      <c r="D598">
        <v>48172661</v>
      </c>
      <c r="E598">
        <v>1</v>
      </c>
      <c r="F598">
        <v>1</v>
      </c>
      <c r="G598">
        <v>1</v>
      </c>
      <c r="H598">
        <v>3</v>
      </c>
      <c r="I598" t="s">
        <v>766</v>
      </c>
      <c r="J598" t="s">
        <v>767</v>
      </c>
      <c r="K598" t="s">
        <v>768</v>
      </c>
      <c r="L598">
        <v>1348</v>
      </c>
      <c r="N598">
        <v>1009</v>
      </c>
      <c r="O598" t="s">
        <v>15</v>
      </c>
      <c r="P598" t="s">
        <v>15</v>
      </c>
      <c r="Q598">
        <v>1000</v>
      </c>
      <c r="W598">
        <v>0</v>
      </c>
      <c r="X598">
        <v>-1069540660</v>
      </c>
      <c r="Y598">
        <f t="shared" ref="Y598:Y607" si="418">AT598</f>
        <v>2.1999999999999999E-2</v>
      </c>
      <c r="AA598">
        <v>151569.78</v>
      </c>
      <c r="AB598">
        <v>0</v>
      </c>
      <c r="AC598">
        <v>0</v>
      </c>
      <c r="AD598">
        <v>0</v>
      </c>
      <c r="AE598">
        <v>15854.58</v>
      </c>
      <c r="AF598">
        <v>0</v>
      </c>
      <c r="AG598">
        <v>0</v>
      </c>
      <c r="AH598">
        <v>0</v>
      </c>
      <c r="AI598">
        <v>9.56</v>
      </c>
      <c r="AJ598">
        <v>1</v>
      </c>
      <c r="AK598">
        <v>1</v>
      </c>
      <c r="AL598">
        <v>1</v>
      </c>
      <c r="AM598">
        <v>4</v>
      </c>
      <c r="AN598">
        <v>0</v>
      </c>
      <c r="AO598">
        <v>1</v>
      </c>
      <c r="AP598">
        <v>1</v>
      </c>
      <c r="AQ598">
        <v>0</v>
      </c>
      <c r="AR598">
        <v>0</v>
      </c>
      <c r="AS598" t="s">
        <v>3</v>
      </c>
      <c r="AT598">
        <v>2.1999999999999999E-2</v>
      </c>
      <c r="AU598" t="s">
        <v>3</v>
      </c>
      <c r="AV598">
        <v>0</v>
      </c>
      <c r="AW598">
        <v>2</v>
      </c>
      <c r="AX598">
        <v>60123120</v>
      </c>
      <c r="AY598">
        <v>1</v>
      </c>
      <c r="AZ598">
        <v>0</v>
      </c>
      <c r="BA598">
        <v>598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X598">
        <f>ROUND(Y598*Source!I138,9)</f>
        <v>5.0204000000000004E-3</v>
      </c>
      <c r="CY598">
        <f t="shared" ref="CY598:CY607" si="419">AA598</f>
        <v>151569.78</v>
      </c>
      <c r="CZ598">
        <f t="shared" ref="CZ598:CZ607" si="420">AE598</f>
        <v>15854.58</v>
      </c>
      <c r="DA598">
        <f t="shared" ref="DA598:DA607" si="421">AI598</f>
        <v>9.56</v>
      </c>
      <c r="DB598">
        <f t="shared" ref="DB598:DB607" si="422">ROUND(ROUND(AT598*CZ598,2),2)</f>
        <v>348.8</v>
      </c>
      <c r="DC598">
        <f t="shared" ref="DC598:DC607" si="423">ROUND(ROUND(AT598*AG598,2),2)</f>
        <v>0</v>
      </c>
      <c r="DD598" t="s">
        <v>3</v>
      </c>
      <c r="DE598" t="s">
        <v>3</v>
      </c>
      <c r="DF598">
        <f t="shared" ref="DF598:DF607" si="424">ROUND(ROUND(AE598*AI598,2)*CX598,2)</f>
        <v>760.94</v>
      </c>
      <c r="DG598">
        <f t="shared" ref="DG598:DG607" si="425">ROUND(ROUND(AF598,2)*CX598,2)</f>
        <v>0</v>
      </c>
      <c r="DH598">
        <f t="shared" ref="DH598:DH608" si="426">ROUND(ROUND(AG598,2)*CX598,2)</f>
        <v>0</v>
      </c>
      <c r="DI598">
        <f t="shared" si="417"/>
        <v>0</v>
      </c>
      <c r="DJ598">
        <f t="shared" ref="DJ598:DJ607" si="427">DF598</f>
        <v>760.94</v>
      </c>
      <c r="DK598">
        <v>0</v>
      </c>
      <c r="DL598" t="s">
        <v>3</v>
      </c>
      <c r="DM598">
        <v>0</v>
      </c>
      <c r="DN598" t="s">
        <v>3</v>
      </c>
      <c r="DO598">
        <v>0</v>
      </c>
    </row>
    <row r="599" spans="1:119" x14ac:dyDescent="0.2">
      <c r="A599">
        <f>ROW(Source!A138)</f>
        <v>138</v>
      </c>
      <c r="B599">
        <v>60075934</v>
      </c>
      <c r="C599">
        <v>60121672</v>
      </c>
      <c r="D599">
        <v>48172758</v>
      </c>
      <c r="E599">
        <v>1</v>
      </c>
      <c r="F599">
        <v>1</v>
      </c>
      <c r="G599">
        <v>1</v>
      </c>
      <c r="H599">
        <v>3</v>
      </c>
      <c r="I599" t="s">
        <v>769</v>
      </c>
      <c r="J599" t="s">
        <v>770</v>
      </c>
      <c r="K599" t="s">
        <v>771</v>
      </c>
      <c r="L599">
        <v>1348</v>
      </c>
      <c r="N599">
        <v>1009</v>
      </c>
      <c r="O599" t="s">
        <v>15</v>
      </c>
      <c r="P599" t="s">
        <v>15</v>
      </c>
      <c r="Q599">
        <v>1000</v>
      </c>
      <c r="W599">
        <v>0</v>
      </c>
      <c r="X599">
        <v>628974256</v>
      </c>
      <c r="Y599">
        <f t="shared" si="418"/>
        <v>1.0000000000000001E-5</v>
      </c>
      <c r="AA599">
        <v>73338.78</v>
      </c>
      <c r="AB599">
        <v>0</v>
      </c>
      <c r="AC599">
        <v>0</v>
      </c>
      <c r="AD599">
        <v>0</v>
      </c>
      <c r="AE599">
        <v>7671.42</v>
      </c>
      <c r="AF599">
        <v>0</v>
      </c>
      <c r="AG599">
        <v>0</v>
      </c>
      <c r="AH599">
        <v>0</v>
      </c>
      <c r="AI599">
        <v>9.56</v>
      </c>
      <c r="AJ599">
        <v>1</v>
      </c>
      <c r="AK599">
        <v>1</v>
      </c>
      <c r="AL599">
        <v>1</v>
      </c>
      <c r="AM599">
        <v>4</v>
      </c>
      <c r="AN599">
        <v>0</v>
      </c>
      <c r="AO599">
        <v>1</v>
      </c>
      <c r="AP599">
        <v>1</v>
      </c>
      <c r="AQ599">
        <v>0</v>
      </c>
      <c r="AR599">
        <v>0</v>
      </c>
      <c r="AS599" t="s">
        <v>3</v>
      </c>
      <c r="AT599">
        <v>1.0000000000000001E-5</v>
      </c>
      <c r="AU599" t="s">
        <v>3</v>
      </c>
      <c r="AV599">
        <v>0</v>
      </c>
      <c r="AW599">
        <v>2</v>
      </c>
      <c r="AX599">
        <v>60123121</v>
      </c>
      <c r="AY599">
        <v>1</v>
      </c>
      <c r="AZ599">
        <v>0</v>
      </c>
      <c r="BA599">
        <v>599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X599">
        <f>ROUND(Y599*Source!I138,9)</f>
        <v>2.2819999999999999E-6</v>
      </c>
      <c r="CY599">
        <f t="shared" si="419"/>
        <v>73338.78</v>
      </c>
      <c r="CZ599">
        <f t="shared" si="420"/>
        <v>7671.42</v>
      </c>
      <c r="DA599">
        <f t="shared" si="421"/>
        <v>9.56</v>
      </c>
      <c r="DB599">
        <f t="shared" si="422"/>
        <v>0.08</v>
      </c>
      <c r="DC599">
        <f t="shared" si="423"/>
        <v>0</v>
      </c>
      <c r="DD599" t="s">
        <v>3</v>
      </c>
      <c r="DE599" t="s">
        <v>3</v>
      </c>
      <c r="DF599">
        <f t="shared" si="424"/>
        <v>0.17</v>
      </c>
      <c r="DG599">
        <f t="shared" si="425"/>
        <v>0</v>
      </c>
      <c r="DH599">
        <f t="shared" si="426"/>
        <v>0</v>
      </c>
      <c r="DI599">
        <f t="shared" si="417"/>
        <v>0</v>
      </c>
      <c r="DJ599">
        <f t="shared" si="427"/>
        <v>0.17</v>
      </c>
      <c r="DK599">
        <v>0</v>
      </c>
      <c r="DL599" t="s">
        <v>3</v>
      </c>
      <c r="DM599">
        <v>0</v>
      </c>
      <c r="DN599" t="s">
        <v>3</v>
      </c>
      <c r="DO599">
        <v>0</v>
      </c>
    </row>
    <row r="600" spans="1:119" x14ac:dyDescent="0.2">
      <c r="A600">
        <f>ROW(Source!A138)</f>
        <v>138</v>
      </c>
      <c r="B600">
        <v>60075934</v>
      </c>
      <c r="C600">
        <v>60121672</v>
      </c>
      <c r="D600">
        <v>48173726</v>
      </c>
      <c r="E600">
        <v>1</v>
      </c>
      <c r="F600">
        <v>1</v>
      </c>
      <c r="G600">
        <v>1</v>
      </c>
      <c r="H600">
        <v>3</v>
      </c>
      <c r="I600" t="s">
        <v>772</v>
      </c>
      <c r="J600" t="s">
        <v>773</v>
      </c>
      <c r="K600" t="s">
        <v>774</v>
      </c>
      <c r="L600">
        <v>1348</v>
      </c>
      <c r="N600">
        <v>1009</v>
      </c>
      <c r="O600" t="s">
        <v>15</v>
      </c>
      <c r="P600" t="s">
        <v>15</v>
      </c>
      <c r="Q600">
        <v>1000</v>
      </c>
      <c r="W600">
        <v>0</v>
      </c>
      <c r="X600">
        <v>-1850711024</v>
      </c>
      <c r="Y600">
        <f t="shared" si="418"/>
        <v>1E-4</v>
      </c>
      <c r="AA600">
        <v>293766.28000000003</v>
      </c>
      <c r="AB600">
        <v>0</v>
      </c>
      <c r="AC600">
        <v>0</v>
      </c>
      <c r="AD600">
        <v>0</v>
      </c>
      <c r="AE600">
        <v>30728.69</v>
      </c>
      <c r="AF600">
        <v>0</v>
      </c>
      <c r="AG600">
        <v>0</v>
      </c>
      <c r="AH600">
        <v>0</v>
      </c>
      <c r="AI600">
        <v>9.56</v>
      </c>
      <c r="AJ600">
        <v>1</v>
      </c>
      <c r="AK600">
        <v>1</v>
      </c>
      <c r="AL600">
        <v>1</v>
      </c>
      <c r="AM600">
        <v>4</v>
      </c>
      <c r="AN600">
        <v>0</v>
      </c>
      <c r="AO600">
        <v>1</v>
      </c>
      <c r="AP600">
        <v>1</v>
      </c>
      <c r="AQ600">
        <v>0</v>
      </c>
      <c r="AR600">
        <v>0</v>
      </c>
      <c r="AS600" t="s">
        <v>3</v>
      </c>
      <c r="AT600">
        <v>1E-4</v>
      </c>
      <c r="AU600" t="s">
        <v>3</v>
      </c>
      <c r="AV600">
        <v>0</v>
      </c>
      <c r="AW600">
        <v>2</v>
      </c>
      <c r="AX600">
        <v>60123122</v>
      </c>
      <c r="AY600">
        <v>1</v>
      </c>
      <c r="AZ600">
        <v>0</v>
      </c>
      <c r="BA600">
        <v>600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X600">
        <f>ROUND(Y600*Source!I138,9)</f>
        <v>2.2819999999999998E-5</v>
      </c>
      <c r="CY600">
        <f t="shared" si="419"/>
        <v>293766.28000000003</v>
      </c>
      <c r="CZ600">
        <f t="shared" si="420"/>
        <v>30728.69</v>
      </c>
      <c r="DA600">
        <f t="shared" si="421"/>
        <v>9.56</v>
      </c>
      <c r="DB600">
        <f t="shared" si="422"/>
        <v>3.07</v>
      </c>
      <c r="DC600">
        <f t="shared" si="423"/>
        <v>0</v>
      </c>
      <c r="DD600" t="s">
        <v>3</v>
      </c>
      <c r="DE600" t="s">
        <v>3</v>
      </c>
      <c r="DF600">
        <f t="shared" si="424"/>
        <v>6.7</v>
      </c>
      <c r="DG600">
        <f t="shared" si="425"/>
        <v>0</v>
      </c>
      <c r="DH600">
        <f t="shared" si="426"/>
        <v>0</v>
      </c>
      <c r="DI600">
        <f t="shared" si="417"/>
        <v>0</v>
      </c>
      <c r="DJ600">
        <f t="shared" si="427"/>
        <v>6.7</v>
      </c>
      <c r="DK600">
        <v>0</v>
      </c>
      <c r="DL600" t="s">
        <v>3</v>
      </c>
      <c r="DM600">
        <v>0</v>
      </c>
      <c r="DN600" t="s">
        <v>3</v>
      </c>
      <c r="DO600">
        <v>0</v>
      </c>
    </row>
    <row r="601" spans="1:119" x14ac:dyDescent="0.2">
      <c r="A601">
        <f>ROW(Source!A138)</f>
        <v>138</v>
      </c>
      <c r="B601">
        <v>60075934</v>
      </c>
      <c r="C601">
        <v>60121672</v>
      </c>
      <c r="D601">
        <v>48165719</v>
      </c>
      <c r="E601">
        <v>21</v>
      </c>
      <c r="F601">
        <v>1</v>
      </c>
      <c r="G601">
        <v>1</v>
      </c>
      <c r="H601">
        <v>3</v>
      </c>
      <c r="I601" t="s">
        <v>778</v>
      </c>
      <c r="J601" t="s">
        <v>3</v>
      </c>
      <c r="K601" t="s">
        <v>779</v>
      </c>
      <c r="L601">
        <v>1348</v>
      </c>
      <c r="N601">
        <v>1009</v>
      </c>
      <c r="O601" t="s">
        <v>15</v>
      </c>
      <c r="P601" t="s">
        <v>15</v>
      </c>
      <c r="Q601">
        <v>1000</v>
      </c>
      <c r="W601">
        <v>0</v>
      </c>
      <c r="X601">
        <v>748648226</v>
      </c>
      <c r="Y601">
        <f t="shared" si="418"/>
        <v>1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9.56</v>
      </c>
      <c r="AJ601">
        <v>1</v>
      </c>
      <c r="AK601">
        <v>1</v>
      </c>
      <c r="AL601">
        <v>1</v>
      </c>
      <c r="AM601">
        <v>4</v>
      </c>
      <c r="AN601">
        <v>0</v>
      </c>
      <c r="AO601">
        <v>0</v>
      </c>
      <c r="AP601">
        <v>1</v>
      </c>
      <c r="AQ601">
        <v>0</v>
      </c>
      <c r="AR601">
        <v>0</v>
      </c>
      <c r="AS601" t="s">
        <v>3</v>
      </c>
      <c r="AT601">
        <v>1</v>
      </c>
      <c r="AU601" t="s">
        <v>3</v>
      </c>
      <c r="AV601">
        <v>0</v>
      </c>
      <c r="AW601">
        <v>2</v>
      </c>
      <c r="AX601">
        <v>60123123</v>
      </c>
      <c r="AY601">
        <v>1</v>
      </c>
      <c r="AZ601">
        <v>0</v>
      </c>
      <c r="BA601">
        <v>601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X601">
        <f>ROUND(Y601*Source!I138,9)</f>
        <v>0.22819999999999999</v>
      </c>
      <c r="CY601">
        <f t="shared" si="419"/>
        <v>0</v>
      </c>
      <c r="CZ601">
        <f t="shared" si="420"/>
        <v>0</v>
      </c>
      <c r="DA601">
        <f t="shared" si="421"/>
        <v>9.56</v>
      </c>
      <c r="DB601">
        <f t="shared" si="422"/>
        <v>0</v>
      </c>
      <c r="DC601">
        <f t="shared" si="423"/>
        <v>0</v>
      </c>
      <c r="DD601" t="s">
        <v>3</v>
      </c>
      <c r="DE601" t="s">
        <v>3</v>
      </c>
      <c r="DF601">
        <f t="shared" si="424"/>
        <v>0</v>
      </c>
      <c r="DG601">
        <f t="shared" si="425"/>
        <v>0</v>
      </c>
      <c r="DH601">
        <f t="shared" si="426"/>
        <v>0</v>
      </c>
      <c r="DI601">
        <f t="shared" si="417"/>
        <v>0</v>
      </c>
      <c r="DJ601">
        <f t="shared" si="427"/>
        <v>0</v>
      </c>
      <c r="DK601">
        <v>0</v>
      </c>
      <c r="DL601" t="s">
        <v>3</v>
      </c>
      <c r="DM601">
        <v>0</v>
      </c>
      <c r="DN601" t="s">
        <v>3</v>
      </c>
      <c r="DO601">
        <v>0</v>
      </c>
    </row>
    <row r="602" spans="1:119" x14ac:dyDescent="0.2">
      <c r="A602">
        <f>ROW(Source!A138)</f>
        <v>138</v>
      </c>
      <c r="B602">
        <v>60075934</v>
      </c>
      <c r="C602">
        <v>60121672</v>
      </c>
      <c r="D602">
        <v>48189470</v>
      </c>
      <c r="E602">
        <v>1</v>
      </c>
      <c r="F602">
        <v>1</v>
      </c>
      <c r="G602">
        <v>1</v>
      </c>
      <c r="H602">
        <v>3</v>
      </c>
      <c r="I602" t="s">
        <v>780</v>
      </c>
      <c r="J602" t="s">
        <v>781</v>
      </c>
      <c r="K602" t="s">
        <v>782</v>
      </c>
      <c r="L602">
        <v>1302</v>
      </c>
      <c r="N602">
        <v>1003</v>
      </c>
      <c r="O602" t="s">
        <v>783</v>
      </c>
      <c r="P602" t="s">
        <v>783</v>
      </c>
      <c r="Q602">
        <v>10</v>
      </c>
      <c r="W602">
        <v>0</v>
      </c>
      <c r="X602">
        <v>4483628</v>
      </c>
      <c r="Y602">
        <f t="shared" si="418"/>
        <v>1.8700000000000001E-2</v>
      </c>
      <c r="AA602">
        <v>616.33000000000004</v>
      </c>
      <c r="AB602">
        <v>0</v>
      </c>
      <c r="AC602">
        <v>0</v>
      </c>
      <c r="AD602">
        <v>0</v>
      </c>
      <c r="AE602">
        <v>64.47</v>
      </c>
      <c r="AF602">
        <v>0</v>
      </c>
      <c r="AG602">
        <v>0</v>
      </c>
      <c r="AH602">
        <v>0</v>
      </c>
      <c r="AI602">
        <v>9.56</v>
      </c>
      <c r="AJ602">
        <v>1</v>
      </c>
      <c r="AK602">
        <v>1</v>
      </c>
      <c r="AL602">
        <v>1</v>
      </c>
      <c r="AM602">
        <v>4</v>
      </c>
      <c r="AN602">
        <v>0</v>
      </c>
      <c r="AO602">
        <v>1</v>
      </c>
      <c r="AP602">
        <v>1</v>
      </c>
      <c r="AQ602">
        <v>0</v>
      </c>
      <c r="AR602">
        <v>0</v>
      </c>
      <c r="AS602" t="s">
        <v>3</v>
      </c>
      <c r="AT602">
        <v>1.8700000000000001E-2</v>
      </c>
      <c r="AU602" t="s">
        <v>3</v>
      </c>
      <c r="AV602">
        <v>0</v>
      </c>
      <c r="AW602">
        <v>2</v>
      </c>
      <c r="AX602">
        <v>60123124</v>
      </c>
      <c r="AY602">
        <v>1</v>
      </c>
      <c r="AZ602">
        <v>0</v>
      </c>
      <c r="BA602">
        <v>602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X602">
        <f>ROUND(Y602*Source!I138,9)</f>
        <v>4.2673399999999997E-3</v>
      </c>
      <c r="CY602">
        <f t="shared" si="419"/>
        <v>616.33000000000004</v>
      </c>
      <c r="CZ602">
        <f t="shared" si="420"/>
        <v>64.47</v>
      </c>
      <c r="DA602">
        <f t="shared" si="421"/>
        <v>9.56</v>
      </c>
      <c r="DB602">
        <f t="shared" si="422"/>
        <v>1.21</v>
      </c>
      <c r="DC602">
        <f t="shared" si="423"/>
        <v>0</v>
      </c>
      <c r="DD602" t="s">
        <v>3</v>
      </c>
      <c r="DE602" t="s">
        <v>3</v>
      </c>
      <c r="DF602">
        <f t="shared" si="424"/>
        <v>2.63</v>
      </c>
      <c r="DG602">
        <f t="shared" si="425"/>
        <v>0</v>
      </c>
      <c r="DH602">
        <f t="shared" si="426"/>
        <v>0</v>
      </c>
      <c r="DI602">
        <f t="shared" si="417"/>
        <v>0</v>
      </c>
      <c r="DJ602">
        <f t="shared" si="427"/>
        <v>2.63</v>
      </c>
      <c r="DK602">
        <v>0</v>
      </c>
      <c r="DL602" t="s">
        <v>3</v>
      </c>
      <c r="DM602">
        <v>0</v>
      </c>
      <c r="DN602" t="s">
        <v>3</v>
      </c>
      <c r="DO602">
        <v>0</v>
      </c>
    </row>
    <row r="603" spans="1:119" x14ac:dyDescent="0.2">
      <c r="A603">
        <f>ROW(Source!A138)</f>
        <v>138</v>
      </c>
      <c r="B603">
        <v>60075934</v>
      </c>
      <c r="C603">
        <v>60121672</v>
      </c>
      <c r="D603">
        <v>48189825</v>
      </c>
      <c r="E603">
        <v>1</v>
      </c>
      <c r="F603">
        <v>1</v>
      </c>
      <c r="G603">
        <v>1</v>
      </c>
      <c r="H603">
        <v>3</v>
      </c>
      <c r="I603" t="s">
        <v>784</v>
      </c>
      <c r="J603" t="s">
        <v>785</v>
      </c>
      <c r="K603" t="s">
        <v>786</v>
      </c>
      <c r="L603">
        <v>1348</v>
      </c>
      <c r="N603">
        <v>1009</v>
      </c>
      <c r="O603" t="s">
        <v>15</v>
      </c>
      <c r="P603" t="s">
        <v>15</v>
      </c>
      <c r="Q603">
        <v>1000</v>
      </c>
      <c r="W603">
        <v>0</v>
      </c>
      <c r="X603">
        <v>-936363311</v>
      </c>
      <c r="Y603">
        <f t="shared" si="418"/>
        <v>3.0000000000000001E-5</v>
      </c>
      <c r="AA603">
        <v>45420.71</v>
      </c>
      <c r="AB603">
        <v>0</v>
      </c>
      <c r="AC603">
        <v>0</v>
      </c>
      <c r="AD603">
        <v>0</v>
      </c>
      <c r="AE603">
        <v>4751.12</v>
      </c>
      <c r="AF603">
        <v>0</v>
      </c>
      <c r="AG603">
        <v>0</v>
      </c>
      <c r="AH603">
        <v>0</v>
      </c>
      <c r="AI603">
        <v>9.56</v>
      </c>
      <c r="AJ603">
        <v>1</v>
      </c>
      <c r="AK603">
        <v>1</v>
      </c>
      <c r="AL603">
        <v>1</v>
      </c>
      <c r="AM603">
        <v>4</v>
      </c>
      <c r="AN603">
        <v>0</v>
      </c>
      <c r="AO603">
        <v>1</v>
      </c>
      <c r="AP603">
        <v>1</v>
      </c>
      <c r="AQ603">
        <v>0</v>
      </c>
      <c r="AR603">
        <v>0</v>
      </c>
      <c r="AS603" t="s">
        <v>3</v>
      </c>
      <c r="AT603">
        <v>3.0000000000000001E-5</v>
      </c>
      <c r="AU603" t="s">
        <v>3</v>
      </c>
      <c r="AV603">
        <v>0</v>
      </c>
      <c r="AW603">
        <v>2</v>
      </c>
      <c r="AX603">
        <v>60123125</v>
      </c>
      <c r="AY603">
        <v>1</v>
      </c>
      <c r="AZ603">
        <v>0</v>
      </c>
      <c r="BA603">
        <v>603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X603">
        <f>ROUND(Y603*Source!I138,9)</f>
        <v>6.8460000000000002E-6</v>
      </c>
      <c r="CY603">
        <f t="shared" si="419"/>
        <v>45420.71</v>
      </c>
      <c r="CZ603">
        <f t="shared" si="420"/>
        <v>4751.12</v>
      </c>
      <c r="DA603">
        <f t="shared" si="421"/>
        <v>9.56</v>
      </c>
      <c r="DB603">
        <f t="shared" si="422"/>
        <v>0.14000000000000001</v>
      </c>
      <c r="DC603">
        <f t="shared" si="423"/>
        <v>0</v>
      </c>
      <c r="DD603" t="s">
        <v>3</v>
      </c>
      <c r="DE603" t="s">
        <v>3</v>
      </c>
      <c r="DF603">
        <f t="shared" si="424"/>
        <v>0.31</v>
      </c>
      <c r="DG603">
        <f t="shared" si="425"/>
        <v>0</v>
      </c>
      <c r="DH603">
        <f t="shared" si="426"/>
        <v>0</v>
      </c>
      <c r="DI603">
        <f t="shared" si="417"/>
        <v>0</v>
      </c>
      <c r="DJ603">
        <f t="shared" si="427"/>
        <v>0.31</v>
      </c>
      <c r="DK603">
        <v>0</v>
      </c>
      <c r="DL603" t="s">
        <v>3</v>
      </c>
      <c r="DM603">
        <v>0</v>
      </c>
      <c r="DN603" t="s">
        <v>3</v>
      </c>
      <c r="DO603">
        <v>0</v>
      </c>
    </row>
    <row r="604" spans="1:119" x14ac:dyDescent="0.2">
      <c r="A604">
        <f>ROW(Source!A138)</f>
        <v>138</v>
      </c>
      <c r="B604">
        <v>60075934</v>
      </c>
      <c r="C604">
        <v>60121672</v>
      </c>
      <c r="D604">
        <v>48190549</v>
      </c>
      <c r="E604">
        <v>1</v>
      </c>
      <c r="F604">
        <v>1</v>
      </c>
      <c r="G604">
        <v>1</v>
      </c>
      <c r="H604">
        <v>3</v>
      </c>
      <c r="I604" t="s">
        <v>787</v>
      </c>
      <c r="J604" t="s">
        <v>788</v>
      </c>
      <c r="K604" t="s">
        <v>789</v>
      </c>
      <c r="L604">
        <v>1348</v>
      </c>
      <c r="N604">
        <v>1009</v>
      </c>
      <c r="O604" t="s">
        <v>15</v>
      </c>
      <c r="P604" t="s">
        <v>15</v>
      </c>
      <c r="Q604">
        <v>1000</v>
      </c>
      <c r="W604">
        <v>0</v>
      </c>
      <c r="X604">
        <v>1261042718</v>
      </c>
      <c r="Y604">
        <f t="shared" si="418"/>
        <v>1.9400000000000001E-3</v>
      </c>
      <c r="AA604">
        <v>59717.11</v>
      </c>
      <c r="AB604">
        <v>0</v>
      </c>
      <c r="AC604">
        <v>0</v>
      </c>
      <c r="AD604">
        <v>0</v>
      </c>
      <c r="AE604">
        <v>6246.56</v>
      </c>
      <c r="AF604">
        <v>0</v>
      </c>
      <c r="AG604">
        <v>0</v>
      </c>
      <c r="AH604">
        <v>0</v>
      </c>
      <c r="AI604">
        <v>9.56</v>
      </c>
      <c r="AJ604">
        <v>1</v>
      </c>
      <c r="AK604">
        <v>1</v>
      </c>
      <c r="AL604">
        <v>1</v>
      </c>
      <c r="AM604">
        <v>4</v>
      </c>
      <c r="AN604">
        <v>0</v>
      </c>
      <c r="AO604">
        <v>1</v>
      </c>
      <c r="AP604">
        <v>1</v>
      </c>
      <c r="AQ604">
        <v>0</v>
      </c>
      <c r="AR604">
        <v>0</v>
      </c>
      <c r="AS604" t="s">
        <v>3</v>
      </c>
      <c r="AT604">
        <v>1.9400000000000001E-3</v>
      </c>
      <c r="AU604" t="s">
        <v>3</v>
      </c>
      <c r="AV604">
        <v>0</v>
      </c>
      <c r="AW604">
        <v>2</v>
      </c>
      <c r="AX604">
        <v>60123126</v>
      </c>
      <c r="AY604">
        <v>1</v>
      </c>
      <c r="AZ604">
        <v>0</v>
      </c>
      <c r="BA604">
        <v>604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X604">
        <f>ROUND(Y604*Source!I138,9)</f>
        <v>4.4270799999999999E-4</v>
      </c>
      <c r="CY604">
        <f t="shared" si="419"/>
        <v>59717.11</v>
      </c>
      <c r="CZ604">
        <f t="shared" si="420"/>
        <v>6246.56</v>
      </c>
      <c r="DA604">
        <f t="shared" si="421"/>
        <v>9.56</v>
      </c>
      <c r="DB604">
        <f t="shared" si="422"/>
        <v>12.12</v>
      </c>
      <c r="DC604">
        <f t="shared" si="423"/>
        <v>0</v>
      </c>
      <c r="DD604" t="s">
        <v>3</v>
      </c>
      <c r="DE604" t="s">
        <v>3</v>
      </c>
      <c r="DF604">
        <f t="shared" si="424"/>
        <v>26.44</v>
      </c>
      <c r="DG604">
        <f t="shared" si="425"/>
        <v>0</v>
      </c>
      <c r="DH604">
        <f t="shared" si="426"/>
        <v>0</v>
      </c>
      <c r="DI604">
        <f t="shared" si="417"/>
        <v>0</v>
      </c>
      <c r="DJ604">
        <f t="shared" si="427"/>
        <v>26.44</v>
      </c>
      <c r="DK604">
        <v>0</v>
      </c>
      <c r="DL604" t="s">
        <v>3</v>
      </c>
      <c r="DM604">
        <v>0</v>
      </c>
      <c r="DN604" t="s">
        <v>3</v>
      </c>
      <c r="DO604">
        <v>0</v>
      </c>
    </row>
    <row r="605" spans="1:119" x14ac:dyDescent="0.2">
      <c r="A605">
        <f>ROW(Source!A138)</f>
        <v>138</v>
      </c>
      <c r="B605">
        <v>60075934</v>
      </c>
      <c r="C605">
        <v>60121672</v>
      </c>
      <c r="D605">
        <v>48194381</v>
      </c>
      <c r="E605">
        <v>1</v>
      </c>
      <c r="F605">
        <v>1</v>
      </c>
      <c r="G605">
        <v>1</v>
      </c>
      <c r="H605">
        <v>3</v>
      </c>
      <c r="I605" t="s">
        <v>790</v>
      </c>
      <c r="J605" t="s">
        <v>791</v>
      </c>
      <c r="K605" t="s">
        <v>792</v>
      </c>
      <c r="L605">
        <v>1339</v>
      </c>
      <c r="N605">
        <v>1007</v>
      </c>
      <c r="O605" t="s">
        <v>91</v>
      </c>
      <c r="P605" t="s">
        <v>91</v>
      </c>
      <c r="Q605">
        <v>1</v>
      </c>
      <c r="W605">
        <v>0</v>
      </c>
      <c r="X605">
        <v>-128313133</v>
      </c>
      <c r="Y605">
        <f t="shared" si="418"/>
        <v>1.0300000000000001E-3</v>
      </c>
      <c r="AA605">
        <v>17141.560000000001</v>
      </c>
      <c r="AB605">
        <v>0</v>
      </c>
      <c r="AC605">
        <v>0</v>
      </c>
      <c r="AD605">
        <v>0</v>
      </c>
      <c r="AE605">
        <v>1793.05</v>
      </c>
      <c r="AF605">
        <v>0</v>
      </c>
      <c r="AG605">
        <v>0</v>
      </c>
      <c r="AH605">
        <v>0</v>
      </c>
      <c r="AI605">
        <v>9.56</v>
      </c>
      <c r="AJ605">
        <v>1</v>
      </c>
      <c r="AK605">
        <v>1</v>
      </c>
      <c r="AL605">
        <v>1</v>
      </c>
      <c r="AM605">
        <v>4</v>
      </c>
      <c r="AN605">
        <v>0</v>
      </c>
      <c r="AO605">
        <v>1</v>
      </c>
      <c r="AP605">
        <v>1</v>
      </c>
      <c r="AQ605">
        <v>0</v>
      </c>
      <c r="AR605">
        <v>0</v>
      </c>
      <c r="AS605" t="s">
        <v>3</v>
      </c>
      <c r="AT605">
        <v>1.0300000000000001E-3</v>
      </c>
      <c r="AU605" t="s">
        <v>3</v>
      </c>
      <c r="AV605">
        <v>0</v>
      </c>
      <c r="AW605">
        <v>2</v>
      </c>
      <c r="AX605">
        <v>60123127</v>
      </c>
      <c r="AY605">
        <v>1</v>
      </c>
      <c r="AZ605">
        <v>0</v>
      </c>
      <c r="BA605">
        <v>605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X605">
        <f>ROUND(Y605*Source!I138,9)</f>
        <v>2.3504600000000001E-4</v>
      </c>
      <c r="CY605">
        <f t="shared" si="419"/>
        <v>17141.560000000001</v>
      </c>
      <c r="CZ605">
        <f t="shared" si="420"/>
        <v>1793.05</v>
      </c>
      <c r="DA605">
        <f t="shared" si="421"/>
        <v>9.56</v>
      </c>
      <c r="DB605">
        <f t="shared" si="422"/>
        <v>1.85</v>
      </c>
      <c r="DC605">
        <f t="shared" si="423"/>
        <v>0</v>
      </c>
      <c r="DD605" t="s">
        <v>3</v>
      </c>
      <c r="DE605" t="s">
        <v>3</v>
      </c>
      <c r="DF605">
        <f t="shared" si="424"/>
        <v>4.03</v>
      </c>
      <c r="DG605">
        <f t="shared" si="425"/>
        <v>0</v>
      </c>
      <c r="DH605">
        <f t="shared" si="426"/>
        <v>0</v>
      </c>
      <c r="DI605">
        <f t="shared" si="417"/>
        <v>0</v>
      </c>
      <c r="DJ605">
        <f t="shared" si="427"/>
        <v>4.03</v>
      </c>
      <c r="DK605">
        <v>0</v>
      </c>
      <c r="DL605" t="s">
        <v>3</v>
      </c>
      <c r="DM605">
        <v>0</v>
      </c>
      <c r="DN605" t="s">
        <v>3</v>
      </c>
      <c r="DO605">
        <v>0</v>
      </c>
    </row>
    <row r="606" spans="1:119" x14ac:dyDescent="0.2">
      <c r="A606">
        <f>ROW(Source!A138)</f>
        <v>138</v>
      </c>
      <c r="B606">
        <v>60075934</v>
      </c>
      <c r="C606">
        <v>60121672</v>
      </c>
      <c r="D606">
        <v>48201639</v>
      </c>
      <c r="E606">
        <v>1</v>
      </c>
      <c r="F606">
        <v>1</v>
      </c>
      <c r="G606">
        <v>1</v>
      </c>
      <c r="H606">
        <v>3</v>
      </c>
      <c r="I606" t="s">
        <v>793</v>
      </c>
      <c r="J606" t="s">
        <v>794</v>
      </c>
      <c r="K606" t="s">
        <v>795</v>
      </c>
      <c r="L606">
        <v>1348</v>
      </c>
      <c r="N606">
        <v>1009</v>
      </c>
      <c r="O606" t="s">
        <v>15</v>
      </c>
      <c r="P606" t="s">
        <v>15</v>
      </c>
      <c r="Q606">
        <v>1000</v>
      </c>
      <c r="W606">
        <v>0</v>
      </c>
      <c r="X606">
        <v>1741082987</v>
      </c>
      <c r="Y606">
        <f t="shared" si="418"/>
        <v>3.1E-4</v>
      </c>
      <c r="AA606">
        <v>120081.73</v>
      </c>
      <c r="AB606">
        <v>0</v>
      </c>
      <c r="AC606">
        <v>0</v>
      </c>
      <c r="AD606">
        <v>0</v>
      </c>
      <c r="AE606">
        <v>12560.85</v>
      </c>
      <c r="AF606">
        <v>0</v>
      </c>
      <c r="AG606">
        <v>0</v>
      </c>
      <c r="AH606">
        <v>0</v>
      </c>
      <c r="AI606">
        <v>9.56</v>
      </c>
      <c r="AJ606">
        <v>1</v>
      </c>
      <c r="AK606">
        <v>1</v>
      </c>
      <c r="AL606">
        <v>1</v>
      </c>
      <c r="AM606">
        <v>4</v>
      </c>
      <c r="AN606">
        <v>0</v>
      </c>
      <c r="AO606">
        <v>1</v>
      </c>
      <c r="AP606">
        <v>1</v>
      </c>
      <c r="AQ606">
        <v>0</v>
      </c>
      <c r="AR606">
        <v>0</v>
      </c>
      <c r="AS606" t="s">
        <v>3</v>
      </c>
      <c r="AT606">
        <v>3.1E-4</v>
      </c>
      <c r="AU606" t="s">
        <v>3</v>
      </c>
      <c r="AV606">
        <v>0</v>
      </c>
      <c r="AW606">
        <v>2</v>
      </c>
      <c r="AX606">
        <v>60123128</v>
      </c>
      <c r="AY606">
        <v>1</v>
      </c>
      <c r="AZ606">
        <v>0</v>
      </c>
      <c r="BA606">
        <v>606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X606">
        <f>ROUND(Y606*Source!I138,9)</f>
        <v>7.0741999999999995E-5</v>
      </c>
      <c r="CY606">
        <f t="shared" si="419"/>
        <v>120081.73</v>
      </c>
      <c r="CZ606">
        <f t="shared" si="420"/>
        <v>12560.85</v>
      </c>
      <c r="DA606">
        <f t="shared" si="421"/>
        <v>9.56</v>
      </c>
      <c r="DB606">
        <f t="shared" si="422"/>
        <v>3.89</v>
      </c>
      <c r="DC606">
        <f t="shared" si="423"/>
        <v>0</v>
      </c>
      <c r="DD606" t="s">
        <v>3</v>
      </c>
      <c r="DE606" t="s">
        <v>3</v>
      </c>
      <c r="DF606">
        <f t="shared" si="424"/>
        <v>8.49</v>
      </c>
      <c r="DG606">
        <f t="shared" si="425"/>
        <v>0</v>
      </c>
      <c r="DH606">
        <f t="shared" si="426"/>
        <v>0</v>
      </c>
      <c r="DI606">
        <f t="shared" si="417"/>
        <v>0</v>
      </c>
      <c r="DJ606">
        <f t="shared" si="427"/>
        <v>8.49</v>
      </c>
      <c r="DK606">
        <v>0</v>
      </c>
      <c r="DL606" t="s">
        <v>3</v>
      </c>
      <c r="DM606">
        <v>0</v>
      </c>
      <c r="DN606" t="s">
        <v>3</v>
      </c>
      <c r="DO606">
        <v>0</v>
      </c>
    </row>
    <row r="607" spans="1:119" x14ac:dyDescent="0.2">
      <c r="A607">
        <f>ROW(Source!A138)</f>
        <v>138</v>
      </c>
      <c r="B607">
        <v>60075934</v>
      </c>
      <c r="C607">
        <v>60121672</v>
      </c>
      <c r="D607">
        <v>48202807</v>
      </c>
      <c r="E607">
        <v>1</v>
      </c>
      <c r="F607">
        <v>1</v>
      </c>
      <c r="G607">
        <v>1</v>
      </c>
      <c r="H607">
        <v>3</v>
      </c>
      <c r="I607" t="s">
        <v>796</v>
      </c>
      <c r="J607" t="s">
        <v>797</v>
      </c>
      <c r="K607" t="s">
        <v>798</v>
      </c>
      <c r="L607">
        <v>1348</v>
      </c>
      <c r="N607">
        <v>1009</v>
      </c>
      <c r="O607" t="s">
        <v>15</v>
      </c>
      <c r="P607" t="s">
        <v>15</v>
      </c>
      <c r="Q607">
        <v>1000</v>
      </c>
      <c r="W607">
        <v>0</v>
      </c>
      <c r="X607">
        <v>-296986458</v>
      </c>
      <c r="Y607">
        <f t="shared" si="418"/>
        <v>5.9999999999999995E-4</v>
      </c>
      <c r="AA607">
        <v>106588.55</v>
      </c>
      <c r="AB607">
        <v>0</v>
      </c>
      <c r="AC607">
        <v>0</v>
      </c>
      <c r="AD607">
        <v>0</v>
      </c>
      <c r="AE607">
        <v>11149.43</v>
      </c>
      <c r="AF607">
        <v>0</v>
      </c>
      <c r="AG607">
        <v>0</v>
      </c>
      <c r="AH607">
        <v>0</v>
      </c>
      <c r="AI607">
        <v>9.56</v>
      </c>
      <c r="AJ607">
        <v>1</v>
      </c>
      <c r="AK607">
        <v>1</v>
      </c>
      <c r="AL607">
        <v>1</v>
      </c>
      <c r="AM607">
        <v>4</v>
      </c>
      <c r="AN607">
        <v>0</v>
      </c>
      <c r="AO607">
        <v>1</v>
      </c>
      <c r="AP607">
        <v>1</v>
      </c>
      <c r="AQ607">
        <v>0</v>
      </c>
      <c r="AR607">
        <v>0</v>
      </c>
      <c r="AS607" t="s">
        <v>3</v>
      </c>
      <c r="AT607">
        <v>5.9999999999999995E-4</v>
      </c>
      <c r="AU607" t="s">
        <v>3</v>
      </c>
      <c r="AV607">
        <v>0</v>
      </c>
      <c r="AW607">
        <v>2</v>
      </c>
      <c r="AX607">
        <v>60123129</v>
      </c>
      <c r="AY607">
        <v>1</v>
      </c>
      <c r="AZ607">
        <v>0</v>
      </c>
      <c r="BA607">
        <v>607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X607">
        <f>ROUND(Y607*Source!I138,9)</f>
        <v>1.3692000000000001E-4</v>
      </c>
      <c r="CY607">
        <f t="shared" si="419"/>
        <v>106588.55</v>
      </c>
      <c r="CZ607">
        <f t="shared" si="420"/>
        <v>11149.43</v>
      </c>
      <c r="DA607">
        <f t="shared" si="421"/>
        <v>9.56</v>
      </c>
      <c r="DB607">
        <f t="shared" si="422"/>
        <v>6.69</v>
      </c>
      <c r="DC607">
        <f t="shared" si="423"/>
        <v>0</v>
      </c>
      <c r="DD607" t="s">
        <v>3</v>
      </c>
      <c r="DE607" t="s">
        <v>3</v>
      </c>
      <c r="DF607">
        <f t="shared" si="424"/>
        <v>14.59</v>
      </c>
      <c r="DG607">
        <f t="shared" si="425"/>
        <v>0</v>
      </c>
      <c r="DH607">
        <f t="shared" si="426"/>
        <v>0</v>
      </c>
      <c r="DI607">
        <f t="shared" si="417"/>
        <v>0</v>
      </c>
      <c r="DJ607">
        <f t="shared" si="427"/>
        <v>14.59</v>
      </c>
      <c r="DK607">
        <v>0</v>
      </c>
      <c r="DL607" t="s">
        <v>3</v>
      </c>
      <c r="DM607">
        <v>0</v>
      </c>
      <c r="DN607" t="s">
        <v>3</v>
      </c>
      <c r="DO607">
        <v>0</v>
      </c>
    </row>
    <row r="608" spans="1:119" x14ac:dyDescent="0.2">
      <c r="A608">
        <f>ROW(Source!A139)</f>
        <v>139</v>
      </c>
      <c r="B608">
        <v>60075934</v>
      </c>
      <c r="C608">
        <v>60121703</v>
      </c>
      <c r="D608">
        <v>48164208</v>
      </c>
      <c r="E608">
        <v>1</v>
      </c>
      <c r="F608">
        <v>1</v>
      </c>
      <c r="G608">
        <v>1</v>
      </c>
      <c r="H608">
        <v>1</v>
      </c>
      <c r="I608" t="s">
        <v>1020</v>
      </c>
      <c r="J608" t="s">
        <v>3</v>
      </c>
      <c r="K608" t="s">
        <v>1021</v>
      </c>
      <c r="L608">
        <v>1191</v>
      </c>
      <c r="N608">
        <v>1013</v>
      </c>
      <c r="O608" t="s">
        <v>738</v>
      </c>
      <c r="P608" t="s">
        <v>738</v>
      </c>
      <c r="Q608">
        <v>1</v>
      </c>
      <c r="W608">
        <v>0</v>
      </c>
      <c r="X608">
        <v>300547253</v>
      </c>
      <c r="Y608">
        <f t="shared" ref="Y608:Y616" si="428">((AT608*1.15)*1.15)</f>
        <v>171.92499999999998</v>
      </c>
      <c r="AA608">
        <v>0</v>
      </c>
      <c r="AB608">
        <v>0</v>
      </c>
      <c r="AC608">
        <v>0</v>
      </c>
      <c r="AD608">
        <v>411.26</v>
      </c>
      <c r="AE608">
        <v>0</v>
      </c>
      <c r="AF608">
        <v>0</v>
      </c>
      <c r="AG608">
        <v>0</v>
      </c>
      <c r="AH608">
        <v>8.4</v>
      </c>
      <c r="AI608">
        <v>1</v>
      </c>
      <c r="AJ608">
        <v>1</v>
      </c>
      <c r="AK608">
        <v>1</v>
      </c>
      <c r="AL608">
        <v>48.96</v>
      </c>
      <c r="AM608">
        <v>4</v>
      </c>
      <c r="AN608">
        <v>0</v>
      </c>
      <c r="AO608">
        <v>1</v>
      </c>
      <c r="AP608">
        <v>1</v>
      </c>
      <c r="AQ608">
        <v>0</v>
      </c>
      <c r="AR608">
        <v>0</v>
      </c>
      <c r="AS608" t="s">
        <v>3</v>
      </c>
      <c r="AT608">
        <v>130</v>
      </c>
      <c r="AU608" t="s">
        <v>93</v>
      </c>
      <c r="AV608">
        <v>1</v>
      </c>
      <c r="AW608">
        <v>2</v>
      </c>
      <c r="AX608">
        <v>60130934</v>
      </c>
      <c r="AY608">
        <v>1</v>
      </c>
      <c r="AZ608">
        <v>0</v>
      </c>
      <c r="BA608">
        <v>608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X608">
        <f>ROUND(Y608*Source!I139,9)</f>
        <v>11.484590000000001</v>
      </c>
      <c r="CY608">
        <f>AD608</f>
        <v>411.26</v>
      </c>
      <c r="CZ608">
        <f>AH608</f>
        <v>8.4</v>
      </c>
      <c r="DA608">
        <f>AL608</f>
        <v>48.96</v>
      </c>
      <c r="DB608">
        <f>ROUND((((ROUND(AT608*CZ608,2)*1.15)*1.15)*1.1),2)</f>
        <v>1588.59</v>
      </c>
      <c r="DC608">
        <f>ROUND(((ROUND(AT608*AG608,2)*1.15)*1.15),2)</f>
        <v>0</v>
      </c>
      <c r="DD608" t="s">
        <v>739</v>
      </c>
      <c r="DE608" t="s">
        <v>3</v>
      </c>
      <c r="DF608">
        <f>ROUND((ROUND(AE608,2)*1.1)*CX608,2)</f>
        <v>0</v>
      </c>
      <c r="DG608">
        <f>ROUND((ROUND(AF608,2)*1.1)*CX608,2)</f>
        <v>0</v>
      </c>
      <c r="DH608">
        <f t="shared" si="426"/>
        <v>0</v>
      </c>
      <c r="DI608">
        <f>ROUND((ROUND(AH608*AL608,2)*1.1)*CX608,2)</f>
        <v>5195.47</v>
      </c>
      <c r="DJ608">
        <f>DI608</f>
        <v>5195.47</v>
      </c>
      <c r="DK608">
        <v>0</v>
      </c>
      <c r="DL608" t="s">
        <v>3</v>
      </c>
      <c r="DM608">
        <v>0</v>
      </c>
      <c r="DN608" t="s">
        <v>3</v>
      </c>
      <c r="DO608">
        <v>0</v>
      </c>
    </row>
    <row r="609" spans="1:119" x14ac:dyDescent="0.2">
      <c r="A609">
        <f>ROW(Source!A139)</f>
        <v>139</v>
      </c>
      <c r="B609">
        <v>60075934</v>
      </c>
      <c r="C609">
        <v>60121703</v>
      </c>
      <c r="D609">
        <v>48164207</v>
      </c>
      <c r="E609">
        <v>1</v>
      </c>
      <c r="F609">
        <v>1</v>
      </c>
      <c r="G609">
        <v>1</v>
      </c>
      <c r="H609">
        <v>1</v>
      </c>
      <c r="I609" t="s">
        <v>740</v>
      </c>
      <c r="J609" t="s">
        <v>3</v>
      </c>
      <c r="K609" t="s">
        <v>741</v>
      </c>
      <c r="L609">
        <v>1191</v>
      </c>
      <c r="N609">
        <v>1013</v>
      </c>
      <c r="O609" t="s">
        <v>738</v>
      </c>
      <c r="P609" t="s">
        <v>738</v>
      </c>
      <c r="Q609">
        <v>1</v>
      </c>
      <c r="W609">
        <v>0</v>
      </c>
      <c r="X609">
        <v>-383101862</v>
      </c>
      <c r="Y609">
        <f t="shared" si="428"/>
        <v>2.3804999999999996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1</v>
      </c>
      <c r="AJ609">
        <v>1</v>
      </c>
      <c r="AK609">
        <v>48.96</v>
      </c>
      <c r="AL609">
        <v>1</v>
      </c>
      <c r="AM609">
        <v>4</v>
      </c>
      <c r="AN609">
        <v>0</v>
      </c>
      <c r="AO609">
        <v>1</v>
      </c>
      <c r="AP609">
        <v>1</v>
      </c>
      <c r="AQ609">
        <v>0</v>
      </c>
      <c r="AR609">
        <v>0</v>
      </c>
      <c r="AS609" t="s">
        <v>3</v>
      </c>
      <c r="AT609">
        <v>1.8</v>
      </c>
      <c r="AU609" t="s">
        <v>93</v>
      </c>
      <c r="AV609">
        <v>2</v>
      </c>
      <c r="AW609">
        <v>2</v>
      </c>
      <c r="AX609">
        <v>60130935</v>
      </c>
      <c r="AY609">
        <v>1</v>
      </c>
      <c r="AZ609">
        <v>0</v>
      </c>
      <c r="BA609">
        <v>609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X609">
        <f>ROUND(Y609*Source!I139,9)</f>
        <v>0.1590174</v>
      </c>
      <c r="CY609">
        <f>AD609</f>
        <v>0</v>
      </c>
      <c r="CZ609">
        <f>AH609</f>
        <v>0</v>
      </c>
      <c r="DA609">
        <f>AL609</f>
        <v>1</v>
      </c>
      <c r="DB609">
        <f>ROUND((((ROUND(AT609*CZ609,2)*1.15)*1.15)*1.1),2)</f>
        <v>0</v>
      </c>
      <c r="DC609">
        <f>ROUND(((ROUND(AT609*AG609,2)*1.15)*1.15),2)</f>
        <v>0</v>
      </c>
      <c r="DD609" t="s">
        <v>739</v>
      </c>
      <c r="DE609" t="s">
        <v>3</v>
      </c>
      <c r="DF609">
        <f>ROUND((ROUND(AE609,2)*1.1)*CX609,2)</f>
        <v>0</v>
      </c>
      <c r="DG609">
        <f>ROUND((ROUND(AF609,2)*1.1)*CX609,2)</f>
        <v>0</v>
      </c>
      <c r="DH609">
        <f>ROUND(ROUND(AG609*AK609,2)*CX609,2)</f>
        <v>0</v>
      </c>
      <c r="DI609">
        <f>ROUND((ROUND(AH609,2)*1.1)*CX609,2)</f>
        <v>0</v>
      </c>
      <c r="DJ609">
        <f>DI609</f>
        <v>0</v>
      </c>
      <c r="DK609">
        <v>0</v>
      </c>
      <c r="DL609" t="s">
        <v>3</v>
      </c>
      <c r="DM609">
        <v>0</v>
      </c>
      <c r="DN609" t="s">
        <v>3</v>
      </c>
      <c r="DO609">
        <v>0</v>
      </c>
    </row>
    <row r="610" spans="1:119" x14ac:dyDescent="0.2">
      <c r="A610">
        <f>ROW(Source!A139)</f>
        <v>139</v>
      </c>
      <c r="B610">
        <v>60075934</v>
      </c>
      <c r="C610">
        <v>60121703</v>
      </c>
      <c r="D610">
        <v>48244557</v>
      </c>
      <c r="E610">
        <v>1</v>
      </c>
      <c r="F610">
        <v>1</v>
      </c>
      <c r="G610">
        <v>1</v>
      </c>
      <c r="H610">
        <v>2</v>
      </c>
      <c r="I610" t="s">
        <v>746</v>
      </c>
      <c r="J610" t="s">
        <v>747</v>
      </c>
      <c r="K610" t="s">
        <v>748</v>
      </c>
      <c r="L610">
        <v>1368</v>
      </c>
      <c r="N610">
        <v>1011</v>
      </c>
      <c r="O610" t="s">
        <v>745</v>
      </c>
      <c r="P610" t="s">
        <v>745</v>
      </c>
      <c r="Q610">
        <v>1</v>
      </c>
      <c r="W610">
        <v>0</v>
      </c>
      <c r="X610">
        <v>903590057</v>
      </c>
      <c r="Y610">
        <f t="shared" si="428"/>
        <v>0.66124999999999989</v>
      </c>
      <c r="AA610">
        <v>0</v>
      </c>
      <c r="AB610">
        <v>1603.59</v>
      </c>
      <c r="AC610">
        <v>579.69000000000005</v>
      </c>
      <c r="AD610">
        <v>0</v>
      </c>
      <c r="AE610">
        <v>0</v>
      </c>
      <c r="AF610">
        <v>112.77</v>
      </c>
      <c r="AG610">
        <v>11.84</v>
      </c>
      <c r="AH610">
        <v>0</v>
      </c>
      <c r="AI610">
        <v>1</v>
      </c>
      <c r="AJ610">
        <v>14.22</v>
      </c>
      <c r="AK610">
        <v>48.96</v>
      </c>
      <c r="AL610">
        <v>1</v>
      </c>
      <c r="AM610">
        <v>4</v>
      </c>
      <c r="AN610">
        <v>0</v>
      </c>
      <c r="AO610">
        <v>1</v>
      </c>
      <c r="AP610">
        <v>1</v>
      </c>
      <c r="AQ610">
        <v>0</v>
      </c>
      <c r="AR610">
        <v>0</v>
      </c>
      <c r="AS610" t="s">
        <v>3</v>
      </c>
      <c r="AT610">
        <v>0.5</v>
      </c>
      <c r="AU610" t="s">
        <v>93</v>
      </c>
      <c r="AV610">
        <v>0</v>
      </c>
      <c r="AW610">
        <v>2</v>
      </c>
      <c r="AX610">
        <v>60130936</v>
      </c>
      <c r="AY610">
        <v>1</v>
      </c>
      <c r="AZ610">
        <v>0</v>
      </c>
      <c r="BA610">
        <v>610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X610">
        <f>ROUND(Y610*Source!I139,9)</f>
        <v>4.4171500000000002E-2</v>
      </c>
      <c r="CY610">
        <f t="shared" ref="CY610:CY616" si="429">AB610</f>
        <v>1603.59</v>
      </c>
      <c r="CZ610">
        <f t="shared" ref="CZ610:CZ616" si="430">AF610</f>
        <v>112.77</v>
      </c>
      <c r="DA610">
        <f t="shared" ref="DA610:DA616" si="431">AJ610</f>
        <v>14.22</v>
      </c>
      <c r="DB610">
        <f t="shared" ref="DB610:DB616" si="432">ROUND(((ROUND(AT610*CZ610,2)*1.15)*1.15),2)</f>
        <v>74.58</v>
      </c>
      <c r="DC610">
        <f t="shared" ref="DC610:DC616" si="433">ROUND((((ROUND(AT610*AG610,2)*1.15)*1.15)*1.1),2)</f>
        <v>8.61</v>
      </c>
      <c r="DD610" t="s">
        <v>3</v>
      </c>
      <c r="DE610" t="s">
        <v>739</v>
      </c>
      <c r="DF610">
        <f t="shared" ref="DF610:DF616" si="434">ROUND(ROUND(AE610,2)*CX610,2)</f>
        <v>0</v>
      </c>
      <c r="DG610">
        <f t="shared" ref="DG610:DG616" si="435">ROUND(ROUND(AF610*AJ610,2)*CX610,2)</f>
        <v>70.83</v>
      </c>
      <c r="DH610">
        <f t="shared" ref="DH610:DH616" si="436">ROUND((ROUND(AG610*AK610,2)*1.1)*CX610,2)</f>
        <v>28.17</v>
      </c>
      <c r="DI610">
        <f t="shared" ref="DI610:DI620" si="437">ROUND(ROUND(AH610,2)*CX610,2)</f>
        <v>0</v>
      </c>
      <c r="DJ610">
        <f t="shared" ref="DJ610:DJ616" si="438">DG610</f>
        <v>70.83</v>
      </c>
      <c r="DK610">
        <v>0</v>
      </c>
      <c r="DL610" t="s">
        <v>3</v>
      </c>
      <c r="DM610">
        <v>0</v>
      </c>
      <c r="DN610" t="s">
        <v>3</v>
      </c>
      <c r="DO610">
        <v>0</v>
      </c>
    </row>
    <row r="611" spans="1:119" x14ac:dyDescent="0.2">
      <c r="A611">
        <f>ROW(Source!A139)</f>
        <v>139</v>
      </c>
      <c r="B611">
        <v>60075934</v>
      </c>
      <c r="C611">
        <v>60121703</v>
      </c>
      <c r="D611">
        <v>48244699</v>
      </c>
      <c r="E611">
        <v>1</v>
      </c>
      <c r="F611">
        <v>1</v>
      </c>
      <c r="G611">
        <v>1</v>
      </c>
      <c r="H611">
        <v>2</v>
      </c>
      <c r="I611" t="s">
        <v>1047</v>
      </c>
      <c r="J611" t="s">
        <v>1048</v>
      </c>
      <c r="K611" t="s">
        <v>1049</v>
      </c>
      <c r="L611">
        <v>1368</v>
      </c>
      <c r="N611">
        <v>1011</v>
      </c>
      <c r="O611" t="s">
        <v>745</v>
      </c>
      <c r="P611" t="s">
        <v>745</v>
      </c>
      <c r="Q611">
        <v>1</v>
      </c>
      <c r="W611">
        <v>0</v>
      </c>
      <c r="X611">
        <v>-1684488578</v>
      </c>
      <c r="Y611">
        <f t="shared" si="428"/>
        <v>1.8118249999999998</v>
      </c>
      <c r="AA611">
        <v>0</v>
      </c>
      <c r="AB611">
        <v>99.4</v>
      </c>
      <c r="AC611">
        <v>0</v>
      </c>
      <c r="AD611">
        <v>0</v>
      </c>
      <c r="AE611">
        <v>0</v>
      </c>
      <c r="AF611">
        <v>6.99</v>
      </c>
      <c r="AG611">
        <v>0</v>
      </c>
      <c r="AH611">
        <v>0</v>
      </c>
      <c r="AI611">
        <v>1</v>
      </c>
      <c r="AJ611">
        <v>14.22</v>
      </c>
      <c r="AK611">
        <v>48.96</v>
      </c>
      <c r="AL611">
        <v>1</v>
      </c>
      <c r="AM611">
        <v>4</v>
      </c>
      <c r="AN611">
        <v>0</v>
      </c>
      <c r="AO611">
        <v>1</v>
      </c>
      <c r="AP611">
        <v>1</v>
      </c>
      <c r="AQ611">
        <v>0</v>
      </c>
      <c r="AR611">
        <v>0</v>
      </c>
      <c r="AS611" t="s">
        <v>3</v>
      </c>
      <c r="AT611">
        <v>1.37</v>
      </c>
      <c r="AU611" t="s">
        <v>93</v>
      </c>
      <c r="AV611">
        <v>0</v>
      </c>
      <c r="AW611">
        <v>2</v>
      </c>
      <c r="AX611">
        <v>60130937</v>
      </c>
      <c r="AY611">
        <v>1</v>
      </c>
      <c r="AZ611">
        <v>0</v>
      </c>
      <c r="BA611">
        <v>611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X611">
        <f>ROUND(Y611*Source!I139,9)</f>
        <v>0.12102991</v>
      </c>
      <c r="CY611">
        <f t="shared" si="429"/>
        <v>99.4</v>
      </c>
      <c r="CZ611">
        <f t="shared" si="430"/>
        <v>6.99</v>
      </c>
      <c r="DA611">
        <f t="shared" si="431"/>
        <v>14.22</v>
      </c>
      <c r="DB611">
        <f t="shared" si="432"/>
        <v>12.67</v>
      </c>
      <c r="DC611">
        <f t="shared" si="433"/>
        <v>0</v>
      </c>
      <c r="DD611" t="s">
        <v>3</v>
      </c>
      <c r="DE611" t="s">
        <v>739</v>
      </c>
      <c r="DF611">
        <f t="shared" si="434"/>
        <v>0</v>
      </c>
      <c r="DG611">
        <f t="shared" si="435"/>
        <v>12.03</v>
      </c>
      <c r="DH611">
        <f t="shared" si="436"/>
        <v>0</v>
      </c>
      <c r="DI611">
        <f t="shared" si="437"/>
        <v>0</v>
      </c>
      <c r="DJ611">
        <f t="shared" si="438"/>
        <v>12.03</v>
      </c>
      <c r="DK611">
        <v>0</v>
      </c>
      <c r="DL611" t="s">
        <v>3</v>
      </c>
      <c r="DM611">
        <v>0</v>
      </c>
      <c r="DN611" t="s">
        <v>3</v>
      </c>
      <c r="DO611">
        <v>0</v>
      </c>
    </row>
    <row r="612" spans="1:119" x14ac:dyDescent="0.2">
      <c r="A612">
        <f>ROW(Source!A139)</f>
        <v>139</v>
      </c>
      <c r="B612">
        <v>60075934</v>
      </c>
      <c r="C612">
        <v>60121703</v>
      </c>
      <c r="D612">
        <v>48245552</v>
      </c>
      <c r="E612">
        <v>1</v>
      </c>
      <c r="F612">
        <v>1</v>
      </c>
      <c r="G612">
        <v>1</v>
      </c>
      <c r="H612">
        <v>2</v>
      </c>
      <c r="I612" t="s">
        <v>1022</v>
      </c>
      <c r="J612" t="s">
        <v>1023</v>
      </c>
      <c r="K612" t="s">
        <v>1024</v>
      </c>
      <c r="L612">
        <v>1368</v>
      </c>
      <c r="N612">
        <v>1011</v>
      </c>
      <c r="O612" t="s">
        <v>745</v>
      </c>
      <c r="P612" t="s">
        <v>745</v>
      </c>
      <c r="Q612">
        <v>1</v>
      </c>
      <c r="W612">
        <v>0</v>
      </c>
      <c r="X612">
        <v>1565185662</v>
      </c>
      <c r="Y612">
        <f t="shared" si="428"/>
        <v>0.66124999999999989</v>
      </c>
      <c r="AA612">
        <v>0</v>
      </c>
      <c r="AB612">
        <v>1521.97</v>
      </c>
      <c r="AC612">
        <v>495.96</v>
      </c>
      <c r="AD612">
        <v>0</v>
      </c>
      <c r="AE612">
        <v>0</v>
      </c>
      <c r="AF612">
        <v>107.03</v>
      </c>
      <c r="AG612">
        <v>10.130000000000001</v>
      </c>
      <c r="AH612">
        <v>0</v>
      </c>
      <c r="AI612">
        <v>1</v>
      </c>
      <c r="AJ612">
        <v>14.22</v>
      </c>
      <c r="AK612">
        <v>48.96</v>
      </c>
      <c r="AL612">
        <v>1</v>
      </c>
      <c r="AM612">
        <v>4</v>
      </c>
      <c r="AN612">
        <v>0</v>
      </c>
      <c r="AO612">
        <v>1</v>
      </c>
      <c r="AP612">
        <v>1</v>
      </c>
      <c r="AQ612">
        <v>0</v>
      </c>
      <c r="AR612">
        <v>0</v>
      </c>
      <c r="AS612" t="s">
        <v>3</v>
      </c>
      <c r="AT612">
        <v>0.5</v>
      </c>
      <c r="AU612" t="s">
        <v>93</v>
      </c>
      <c r="AV612">
        <v>0</v>
      </c>
      <c r="AW612">
        <v>2</v>
      </c>
      <c r="AX612">
        <v>60130938</v>
      </c>
      <c r="AY612">
        <v>1</v>
      </c>
      <c r="AZ612">
        <v>0</v>
      </c>
      <c r="BA612">
        <v>612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X612">
        <f>ROUND(Y612*Source!I139,9)</f>
        <v>4.4171500000000002E-2</v>
      </c>
      <c r="CY612">
        <f t="shared" si="429"/>
        <v>1521.97</v>
      </c>
      <c r="CZ612">
        <f t="shared" si="430"/>
        <v>107.03</v>
      </c>
      <c r="DA612">
        <f t="shared" si="431"/>
        <v>14.22</v>
      </c>
      <c r="DB612">
        <f t="shared" si="432"/>
        <v>70.78</v>
      </c>
      <c r="DC612">
        <f t="shared" si="433"/>
        <v>7.38</v>
      </c>
      <c r="DD612" t="s">
        <v>3</v>
      </c>
      <c r="DE612" t="s">
        <v>739</v>
      </c>
      <c r="DF612">
        <f t="shared" si="434"/>
        <v>0</v>
      </c>
      <c r="DG612">
        <f t="shared" si="435"/>
        <v>67.23</v>
      </c>
      <c r="DH612">
        <f t="shared" si="436"/>
        <v>24.1</v>
      </c>
      <c r="DI612">
        <f t="shared" si="437"/>
        <v>0</v>
      </c>
      <c r="DJ612">
        <f t="shared" si="438"/>
        <v>67.23</v>
      </c>
      <c r="DK612">
        <v>0</v>
      </c>
      <c r="DL612" t="s">
        <v>3</v>
      </c>
      <c r="DM612">
        <v>0</v>
      </c>
      <c r="DN612" t="s">
        <v>3</v>
      </c>
      <c r="DO612">
        <v>0</v>
      </c>
    </row>
    <row r="613" spans="1:119" x14ac:dyDescent="0.2">
      <c r="A613">
        <f>ROW(Source!A139)</f>
        <v>139</v>
      </c>
      <c r="B613">
        <v>60075934</v>
      </c>
      <c r="C613">
        <v>60121703</v>
      </c>
      <c r="D613">
        <v>48245702</v>
      </c>
      <c r="E613">
        <v>1</v>
      </c>
      <c r="F613">
        <v>1</v>
      </c>
      <c r="G613">
        <v>1</v>
      </c>
      <c r="H613">
        <v>2</v>
      </c>
      <c r="I613" t="s">
        <v>1050</v>
      </c>
      <c r="J613" t="s">
        <v>1051</v>
      </c>
      <c r="K613" t="s">
        <v>1052</v>
      </c>
      <c r="L613">
        <v>1368</v>
      </c>
      <c r="N613">
        <v>1011</v>
      </c>
      <c r="O613" t="s">
        <v>745</v>
      </c>
      <c r="P613" t="s">
        <v>745</v>
      </c>
      <c r="Q613">
        <v>1</v>
      </c>
      <c r="W613">
        <v>0</v>
      </c>
      <c r="X613">
        <v>-1102194877</v>
      </c>
      <c r="Y613">
        <f t="shared" si="428"/>
        <v>57.396499999999989</v>
      </c>
      <c r="AA613">
        <v>0</v>
      </c>
      <c r="AB613">
        <v>645.73</v>
      </c>
      <c r="AC613">
        <v>0</v>
      </c>
      <c r="AD613">
        <v>0</v>
      </c>
      <c r="AE613">
        <v>0</v>
      </c>
      <c r="AF613">
        <v>45.41</v>
      </c>
      <c r="AG613">
        <v>0</v>
      </c>
      <c r="AH613">
        <v>0</v>
      </c>
      <c r="AI613">
        <v>1</v>
      </c>
      <c r="AJ613">
        <v>14.22</v>
      </c>
      <c r="AK613">
        <v>48.96</v>
      </c>
      <c r="AL613">
        <v>1</v>
      </c>
      <c r="AM613">
        <v>4</v>
      </c>
      <c r="AN613">
        <v>0</v>
      </c>
      <c r="AO613">
        <v>1</v>
      </c>
      <c r="AP613">
        <v>1</v>
      </c>
      <c r="AQ613">
        <v>0</v>
      </c>
      <c r="AR613">
        <v>0</v>
      </c>
      <c r="AS613" t="s">
        <v>3</v>
      </c>
      <c r="AT613">
        <v>43.4</v>
      </c>
      <c r="AU613" t="s">
        <v>93</v>
      </c>
      <c r="AV613">
        <v>0</v>
      </c>
      <c r="AW613">
        <v>2</v>
      </c>
      <c r="AX613">
        <v>60130939</v>
      </c>
      <c r="AY613">
        <v>1</v>
      </c>
      <c r="AZ613">
        <v>0</v>
      </c>
      <c r="BA613">
        <v>613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X613">
        <f>ROUND(Y613*Source!I139,9)</f>
        <v>3.8340862000000002</v>
      </c>
      <c r="CY613">
        <f t="shared" si="429"/>
        <v>645.73</v>
      </c>
      <c r="CZ613">
        <f t="shared" si="430"/>
        <v>45.41</v>
      </c>
      <c r="DA613">
        <f t="shared" si="431"/>
        <v>14.22</v>
      </c>
      <c r="DB613">
        <f t="shared" si="432"/>
        <v>2606.37</v>
      </c>
      <c r="DC613">
        <f t="shared" si="433"/>
        <v>0</v>
      </c>
      <c r="DD613" t="s">
        <v>3</v>
      </c>
      <c r="DE613" t="s">
        <v>739</v>
      </c>
      <c r="DF613">
        <f t="shared" si="434"/>
        <v>0</v>
      </c>
      <c r="DG613">
        <f t="shared" si="435"/>
        <v>2475.7800000000002</v>
      </c>
      <c r="DH613">
        <f t="shared" si="436"/>
        <v>0</v>
      </c>
      <c r="DI613">
        <f t="shared" si="437"/>
        <v>0</v>
      </c>
      <c r="DJ613">
        <f t="shared" si="438"/>
        <v>2475.7800000000002</v>
      </c>
      <c r="DK613">
        <v>0</v>
      </c>
      <c r="DL613" t="s">
        <v>3</v>
      </c>
      <c r="DM613">
        <v>0</v>
      </c>
      <c r="DN613" t="s">
        <v>3</v>
      </c>
      <c r="DO613">
        <v>0</v>
      </c>
    </row>
    <row r="614" spans="1:119" x14ac:dyDescent="0.2">
      <c r="A614">
        <f>ROW(Source!A139)</f>
        <v>139</v>
      </c>
      <c r="B614">
        <v>60075934</v>
      </c>
      <c r="C614">
        <v>60121703</v>
      </c>
      <c r="D614">
        <v>48245719</v>
      </c>
      <c r="E614">
        <v>1</v>
      </c>
      <c r="F614">
        <v>1</v>
      </c>
      <c r="G614">
        <v>1</v>
      </c>
      <c r="H614">
        <v>2</v>
      </c>
      <c r="I614" t="s">
        <v>755</v>
      </c>
      <c r="J614" t="s">
        <v>756</v>
      </c>
      <c r="K614" t="s">
        <v>757</v>
      </c>
      <c r="L614">
        <v>1368</v>
      </c>
      <c r="N614">
        <v>1011</v>
      </c>
      <c r="O614" t="s">
        <v>745</v>
      </c>
      <c r="P614" t="s">
        <v>745</v>
      </c>
      <c r="Q614">
        <v>1</v>
      </c>
      <c r="W614">
        <v>0</v>
      </c>
      <c r="X614">
        <v>-1135352110</v>
      </c>
      <c r="Y614">
        <f t="shared" si="428"/>
        <v>1.1902499999999998</v>
      </c>
      <c r="AA614">
        <v>0</v>
      </c>
      <c r="AB614">
        <v>17.059999999999999</v>
      </c>
      <c r="AC614">
        <v>0</v>
      </c>
      <c r="AD614">
        <v>0</v>
      </c>
      <c r="AE614">
        <v>0</v>
      </c>
      <c r="AF614">
        <v>1.2</v>
      </c>
      <c r="AG614">
        <v>0</v>
      </c>
      <c r="AH614">
        <v>0</v>
      </c>
      <c r="AI614">
        <v>1</v>
      </c>
      <c r="AJ614">
        <v>14.22</v>
      </c>
      <c r="AK614">
        <v>48.96</v>
      </c>
      <c r="AL614">
        <v>1</v>
      </c>
      <c r="AM614">
        <v>4</v>
      </c>
      <c r="AN614">
        <v>0</v>
      </c>
      <c r="AO614">
        <v>1</v>
      </c>
      <c r="AP614">
        <v>1</v>
      </c>
      <c r="AQ614">
        <v>0</v>
      </c>
      <c r="AR614">
        <v>0</v>
      </c>
      <c r="AS614" t="s">
        <v>3</v>
      </c>
      <c r="AT614">
        <v>0.9</v>
      </c>
      <c r="AU614" t="s">
        <v>93</v>
      </c>
      <c r="AV614">
        <v>0</v>
      </c>
      <c r="AW614">
        <v>2</v>
      </c>
      <c r="AX614">
        <v>60130940</v>
      </c>
      <c r="AY614">
        <v>1</v>
      </c>
      <c r="AZ614">
        <v>0</v>
      </c>
      <c r="BA614">
        <v>614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X614">
        <f>ROUND(Y614*Source!I139,9)</f>
        <v>7.9508700000000002E-2</v>
      </c>
      <c r="CY614">
        <f t="shared" si="429"/>
        <v>17.059999999999999</v>
      </c>
      <c r="CZ614">
        <f t="shared" si="430"/>
        <v>1.2</v>
      </c>
      <c r="DA614">
        <f t="shared" si="431"/>
        <v>14.22</v>
      </c>
      <c r="DB614">
        <f t="shared" si="432"/>
        <v>1.43</v>
      </c>
      <c r="DC614">
        <f t="shared" si="433"/>
        <v>0</v>
      </c>
      <c r="DD614" t="s">
        <v>3</v>
      </c>
      <c r="DE614" t="s">
        <v>739</v>
      </c>
      <c r="DF614">
        <f t="shared" si="434"/>
        <v>0</v>
      </c>
      <c r="DG614">
        <f t="shared" si="435"/>
        <v>1.36</v>
      </c>
      <c r="DH614">
        <f t="shared" si="436"/>
        <v>0</v>
      </c>
      <c r="DI614">
        <f t="shared" si="437"/>
        <v>0</v>
      </c>
      <c r="DJ614">
        <f t="shared" si="438"/>
        <v>1.36</v>
      </c>
      <c r="DK614">
        <v>0</v>
      </c>
      <c r="DL614" t="s">
        <v>3</v>
      </c>
      <c r="DM614">
        <v>0</v>
      </c>
      <c r="DN614" t="s">
        <v>3</v>
      </c>
      <c r="DO614">
        <v>0</v>
      </c>
    </row>
    <row r="615" spans="1:119" x14ac:dyDescent="0.2">
      <c r="A615">
        <f>ROW(Source!A139)</f>
        <v>139</v>
      </c>
      <c r="B615">
        <v>60075934</v>
      </c>
      <c r="C615">
        <v>60121703</v>
      </c>
      <c r="D615">
        <v>48246286</v>
      </c>
      <c r="E615">
        <v>1</v>
      </c>
      <c r="F615">
        <v>1</v>
      </c>
      <c r="G615">
        <v>1</v>
      </c>
      <c r="H615">
        <v>2</v>
      </c>
      <c r="I615" t="s">
        <v>1028</v>
      </c>
      <c r="J615" t="s">
        <v>1029</v>
      </c>
      <c r="K615" t="s">
        <v>1030</v>
      </c>
      <c r="L615">
        <v>1368</v>
      </c>
      <c r="N615">
        <v>1011</v>
      </c>
      <c r="O615" t="s">
        <v>745</v>
      </c>
      <c r="P615" t="s">
        <v>745</v>
      </c>
      <c r="Q615">
        <v>1</v>
      </c>
      <c r="W615">
        <v>0</v>
      </c>
      <c r="X615">
        <v>-575501913</v>
      </c>
      <c r="Y615">
        <f t="shared" si="428"/>
        <v>1.0579999999999998</v>
      </c>
      <c r="AA615">
        <v>0</v>
      </c>
      <c r="AB615">
        <v>203.35</v>
      </c>
      <c r="AC615">
        <v>431.83</v>
      </c>
      <c r="AD615">
        <v>0</v>
      </c>
      <c r="AE615">
        <v>0</v>
      </c>
      <c r="AF615">
        <v>14.3</v>
      </c>
      <c r="AG615">
        <v>8.82</v>
      </c>
      <c r="AH615">
        <v>0</v>
      </c>
      <c r="AI615">
        <v>1</v>
      </c>
      <c r="AJ615">
        <v>14.22</v>
      </c>
      <c r="AK615">
        <v>48.96</v>
      </c>
      <c r="AL615">
        <v>1</v>
      </c>
      <c r="AM615">
        <v>4</v>
      </c>
      <c r="AN615">
        <v>0</v>
      </c>
      <c r="AO615">
        <v>1</v>
      </c>
      <c r="AP615">
        <v>1</v>
      </c>
      <c r="AQ615">
        <v>0</v>
      </c>
      <c r="AR615">
        <v>0</v>
      </c>
      <c r="AS615" t="s">
        <v>3</v>
      </c>
      <c r="AT615">
        <v>0.8</v>
      </c>
      <c r="AU615" t="s">
        <v>93</v>
      </c>
      <c r="AV615">
        <v>0</v>
      </c>
      <c r="AW615">
        <v>2</v>
      </c>
      <c r="AX615">
        <v>60130941</v>
      </c>
      <c r="AY615">
        <v>1</v>
      </c>
      <c r="AZ615">
        <v>0</v>
      </c>
      <c r="BA615">
        <v>615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X615">
        <f>ROUND(Y615*Source!I139,9)</f>
        <v>7.0674399999999998E-2</v>
      </c>
      <c r="CY615">
        <f t="shared" si="429"/>
        <v>203.35</v>
      </c>
      <c r="CZ615">
        <f t="shared" si="430"/>
        <v>14.3</v>
      </c>
      <c r="DA615">
        <f t="shared" si="431"/>
        <v>14.22</v>
      </c>
      <c r="DB615">
        <f t="shared" si="432"/>
        <v>15.13</v>
      </c>
      <c r="DC615">
        <f t="shared" si="433"/>
        <v>10.27</v>
      </c>
      <c r="DD615" t="s">
        <v>3</v>
      </c>
      <c r="DE615" t="s">
        <v>739</v>
      </c>
      <c r="DF615">
        <f t="shared" si="434"/>
        <v>0</v>
      </c>
      <c r="DG615">
        <f t="shared" si="435"/>
        <v>14.37</v>
      </c>
      <c r="DH615">
        <f t="shared" si="436"/>
        <v>33.57</v>
      </c>
      <c r="DI615">
        <f t="shared" si="437"/>
        <v>0</v>
      </c>
      <c r="DJ615">
        <f t="shared" si="438"/>
        <v>14.37</v>
      </c>
      <c r="DK615">
        <v>0</v>
      </c>
      <c r="DL615" t="s">
        <v>3</v>
      </c>
      <c r="DM615">
        <v>0</v>
      </c>
      <c r="DN615" t="s">
        <v>3</v>
      </c>
      <c r="DO615">
        <v>0</v>
      </c>
    </row>
    <row r="616" spans="1:119" x14ac:dyDescent="0.2">
      <c r="A616">
        <f>ROW(Source!A139)</f>
        <v>139</v>
      </c>
      <c r="B616">
        <v>60075934</v>
      </c>
      <c r="C616">
        <v>60121703</v>
      </c>
      <c r="D616">
        <v>48246332</v>
      </c>
      <c r="E616">
        <v>1</v>
      </c>
      <c r="F616">
        <v>1</v>
      </c>
      <c r="G616">
        <v>1</v>
      </c>
      <c r="H616">
        <v>2</v>
      </c>
      <c r="I616" t="s">
        <v>1039</v>
      </c>
      <c r="J616" t="s">
        <v>1040</v>
      </c>
      <c r="K616" t="s">
        <v>1041</v>
      </c>
      <c r="L616">
        <v>1368</v>
      </c>
      <c r="N616">
        <v>1011</v>
      </c>
      <c r="O616" t="s">
        <v>745</v>
      </c>
      <c r="P616" t="s">
        <v>745</v>
      </c>
      <c r="Q616">
        <v>1</v>
      </c>
      <c r="W616">
        <v>0</v>
      </c>
      <c r="X616">
        <v>-1230184811</v>
      </c>
      <c r="Y616">
        <f t="shared" si="428"/>
        <v>3.1739999999999995</v>
      </c>
      <c r="AA616">
        <v>0</v>
      </c>
      <c r="AB616">
        <v>34.130000000000003</v>
      </c>
      <c r="AC616">
        <v>0</v>
      </c>
      <c r="AD616">
        <v>0</v>
      </c>
      <c r="AE616">
        <v>0</v>
      </c>
      <c r="AF616">
        <v>2.4</v>
      </c>
      <c r="AG616">
        <v>0</v>
      </c>
      <c r="AH616">
        <v>0</v>
      </c>
      <c r="AI616">
        <v>1</v>
      </c>
      <c r="AJ616">
        <v>14.22</v>
      </c>
      <c r="AK616">
        <v>48.96</v>
      </c>
      <c r="AL616">
        <v>1</v>
      </c>
      <c r="AM616">
        <v>4</v>
      </c>
      <c r="AN616">
        <v>0</v>
      </c>
      <c r="AO616">
        <v>1</v>
      </c>
      <c r="AP616">
        <v>1</v>
      </c>
      <c r="AQ616">
        <v>0</v>
      </c>
      <c r="AR616">
        <v>0</v>
      </c>
      <c r="AS616" t="s">
        <v>3</v>
      </c>
      <c r="AT616">
        <v>2.4</v>
      </c>
      <c r="AU616" t="s">
        <v>93</v>
      </c>
      <c r="AV616">
        <v>0</v>
      </c>
      <c r="AW616">
        <v>2</v>
      </c>
      <c r="AX616">
        <v>60130942</v>
      </c>
      <c r="AY616">
        <v>1</v>
      </c>
      <c r="AZ616">
        <v>0</v>
      </c>
      <c r="BA616">
        <v>616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X616">
        <f>ROUND(Y616*Source!I139,9)</f>
        <v>0.2120232</v>
      </c>
      <c r="CY616">
        <f t="shared" si="429"/>
        <v>34.130000000000003</v>
      </c>
      <c r="CZ616">
        <f t="shared" si="430"/>
        <v>2.4</v>
      </c>
      <c r="DA616">
        <f t="shared" si="431"/>
        <v>14.22</v>
      </c>
      <c r="DB616">
        <f t="shared" si="432"/>
        <v>7.62</v>
      </c>
      <c r="DC616">
        <f t="shared" si="433"/>
        <v>0</v>
      </c>
      <c r="DD616" t="s">
        <v>3</v>
      </c>
      <c r="DE616" t="s">
        <v>739</v>
      </c>
      <c r="DF616">
        <f t="shared" si="434"/>
        <v>0</v>
      </c>
      <c r="DG616">
        <f t="shared" si="435"/>
        <v>7.24</v>
      </c>
      <c r="DH616">
        <f t="shared" si="436"/>
        <v>0</v>
      </c>
      <c r="DI616">
        <f t="shared" si="437"/>
        <v>0</v>
      </c>
      <c r="DJ616">
        <f t="shared" si="438"/>
        <v>7.24</v>
      </c>
      <c r="DK616">
        <v>0</v>
      </c>
      <c r="DL616" t="s">
        <v>3</v>
      </c>
      <c r="DM616">
        <v>0</v>
      </c>
      <c r="DN616" t="s">
        <v>3</v>
      </c>
      <c r="DO616">
        <v>0</v>
      </c>
    </row>
    <row r="617" spans="1:119" x14ac:dyDescent="0.2">
      <c r="A617">
        <f>ROW(Source!A139)</f>
        <v>139</v>
      </c>
      <c r="B617">
        <v>60075934</v>
      </c>
      <c r="C617">
        <v>60121703</v>
      </c>
      <c r="D617">
        <v>48168484</v>
      </c>
      <c r="E617">
        <v>1</v>
      </c>
      <c r="F617">
        <v>1</v>
      </c>
      <c r="G617">
        <v>1</v>
      </c>
      <c r="H617">
        <v>3</v>
      </c>
      <c r="I617" t="s">
        <v>223</v>
      </c>
      <c r="J617" t="s">
        <v>226</v>
      </c>
      <c r="K617" t="s">
        <v>761</v>
      </c>
      <c r="L617">
        <v>1339</v>
      </c>
      <c r="N617">
        <v>1007</v>
      </c>
      <c r="O617" t="s">
        <v>91</v>
      </c>
      <c r="P617" t="s">
        <v>91</v>
      </c>
      <c r="Q617">
        <v>1</v>
      </c>
      <c r="W617">
        <v>0</v>
      </c>
      <c r="X617">
        <v>1597319531</v>
      </c>
      <c r="Y617">
        <f>AT617</f>
        <v>0.6</v>
      </c>
      <c r="AA617">
        <v>84.03</v>
      </c>
      <c r="AB617">
        <v>0</v>
      </c>
      <c r="AC617">
        <v>0</v>
      </c>
      <c r="AD617">
        <v>0</v>
      </c>
      <c r="AE617">
        <v>8.7899999999999991</v>
      </c>
      <c r="AF617">
        <v>0</v>
      </c>
      <c r="AG617">
        <v>0</v>
      </c>
      <c r="AH617">
        <v>0</v>
      </c>
      <c r="AI617">
        <v>9.56</v>
      </c>
      <c r="AJ617">
        <v>1</v>
      </c>
      <c r="AK617">
        <v>1</v>
      </c>
      <c r="AL617">
        <v>1</v>
      </c>
      <c r="AM617">
        <v>4</v>
      </c>
      <c r="AN617">
        <v>0</v>
      </c>
      <c r="AO617">
        <v>1</v>
      </c>
      <c r="AP617">
        <v>1</v>
      </c>
      <c r="AQ617">
        <v>0</v>
      </c>
      <c r="AR617">
        <v>0</v>
      </c>
      <c r="AS617" t="s">
        <v>3</v>
      </c>
      <c r="AT617">
        <v>0.6</v>
      </c>
      <c r="AU617" t="s">
        <v>3</v>
      </c>
      <c r="AV617">
        <v>0</v>
      </c>
      <c r="AW617">
        <v>2</v>
      </c>
      <c r="AX617">
        <v>60130943</v>
      </c>
      <c r="AY617">
        <v>1</v>
      </c>
      <c r="AZ617">
        <v>0</v>
      </c>
      <c r="BA617">
        <v>617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X617">
        <f>ROUND(Y617*Source!I139,9)</f>
        <v>4.0079999999999998E-2</v>
      </c>
      <c r="CY617">
        <f>AA617</f>
        <v>84.03</v>
      </c>
      <c r="CZ617">
        <f>AE617</f>
        <v>8.7899999999999991</v>
      </c>
      <c r="DA617">
        <f>AI617</f>
        <v>9.56</v>
      </c>
      <c r="DB617">
        <f>ROUND(ROUND(AT617*CZ617,2),2)</f>
        <v>5.27</v>
      </c>
      <c r="DC617">
        <f>ROUND(ROUND(AT617*AG617,2),2)</f>
        <v>0</v>
      </c>
      <c r="DD617" t="s">
        <v>3</v>
      </c>
      <c r="DE617" t="s">
        <v>3</v>
      </c>
      <c r="DF617">
        <f>ROUND(ROUND(AE617*AI617,2)*CX617,2)</f>
        <v>3.37</v>
      </c>
      <c r="DG617">
        <f>ROUND(ROUND(AF617,2)*CX617,2)</f>
        <v>0</v>
      </c>
      <c r="DH617">
        <f>ROUND(ROUND(AG617,2)*CX617,2)</f>
        <v>0</v>
      </c>
      <c r="DI617">
        <f t="shared" si="437"/>
        <v>0</v>
      </c>
      <c r="DJ617">
        <f>DF617</f>
        <v>3.37</v>
      </c>
      <c r="DK617">
        <v>0</v>
      </c>
      <c r="DL617" t="s">
        <v>3</v>
      </c>
      <c r="DM617">
        <v>0</v>
      </c>
      <c r="DN617" t="s">
        <v>3</v>
      </c>
      <c r="DO617">
        <v>0</v>
      </c>
    </row>
    <row r="618" spans="1:119" x14ac:dyDescent="0.2">
      <c r="A618">
        <f>ROW(Source!A139)</f>
        <v>139</v>
      </c>
      <c r="B618">
        <v>60075934</v>
      </c>
      <c r="C618">
        <v>60121703</v>
      </c>
      <c r="D618">
        <v>48168491</v>
      </c>
      <c r="E618">
        <v>1</v>
      </c>
      <c r="F618">
        <v>1</v>
      </c>
      <c r="G618">
        <v>1</v>
      </c>
      <c r="H618">
        <v>3</v>
      </c>
      <c r="I618" t="s">
        <v>229</v>
      </c>
      <c r="J618" t="s">
        <v>231</v>
      </c>
      <c r="K618" t="s">
        <v>762</v>
      </c>
      <c r="L618">
        <v>1346</v>
      </c>
      <c r="N618">
        <v>1009</v>
      </c>
      <c r="O618" t="s">
        <v>225</v>
      </c>
      <c r="P618" t="s">
        <v>225</v>
      </c>
      <c r="Q618">
        <v>1</v>
      </c>
      <c r="W618">
        <v>0</v>
      </c>
      <c r="X618">
        <v>-1411127917</v>
      </c>
      <c r="Y618">
        <f>AT618</f>
        <v>0.2</v>
      </c>
      <c r="AA618">
        <v>42.73</v>
      </c>
      <c r="AB618">
        <v>0</v>
      </c>
      <c r="AC618">
        <v>0</v>
      </c>
      <c r="AD618">
        <v>0</v>
      </c>
      <c r="AE618">
        <v>4.47</v>
      </c>
      <c r="AF618">
        <v>0</v>
      </c>
      <c r="AG618">
        <v>0</v>
      </c>
      <c r="AH618">
        <v>0</v>
      </c>
      <c r="AI618">
        <v>9.56</v>
      </c>
      <c r="AJ618">
        <v>1</v>
      </c>
      <c r="AK618">
        <v>1</v>
      </c>
      <c r="AL618">
        <v>1</v>
      </c>
      <c r="AM618">
        <v>4</v>
      </c>
      <c r="AN618">
        <v>0</v>
      </c>
      <c r="AO618">
        <v>1</v>
      </c>
      <c r="AP618">
        <v>1</v>
      </c>
      <c r="AQ618">
        <v>0</v>
      </c>
      <c r="AR618">
        <v>0</v>
      </c>
      <c r="AS618" t="s">
        <v>3</v>
      </c>
      <c r="AT618">
        <v>0.2</v>
      </c>
      <c r="AU618" t="s">
        <v>3</v>
      </c>
      <c r="AV618">
        <v>0</v>
      </c>
      <c r="AW618">
        <v>2</v>
      </c>
      <c r="AX618">
        <v>60130944</v>
      </c>
      <c r="AY618">
        <v>1</v>
      </c>
      <c r="AZ618">
        <v>0</v>
      </c>
      <c r="BA618">
        <v>618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X618">
        <f>ROUND(Y618*Source!I139,9)</f>
        <v>1.336E-2</v>
      </c>
      <c r="CY618">
        <f>AA618</f>
        <v>42.73</v>
      </c>
      <c r="CZ618">
        <f>AE618</f>
        <v>4.47</v>
      </c>
      <c r="DA618">
        <f>AI618</f>
        <v>9.56</v>
      </c>
      <c r="DB618">
        <f>ROUND(ROUND(AT618*CZ618,2),2)</f>
        <v>0.89</v>
      </c>
      <c r="DC618">
        <f>ROUND(ROUND(AT618*AG618,2),2)</f>
        <v>0</v>
      </c>
      <c r="DD618" t="s">
        <v>3</v>
      </c>
      <c r="DE618" t="s">
        <v>3</v>
      </c>
      <c r="DF618">
        <f>ROUND(ROUND(AE618*AI618,2)*CX618,2)</f>
        <v>0.56999999999999995</v>
      </c>
      <c r="DG618">
        <f>ROUND(ROUND(AF618,2)*CX618,2)</f>
        <v>0</v>
      </c>
      <c r="DH618">
        <f>ROUND(ROUND(AG618,2)*CX618,2)</f>
        <v>0</v>
      </c>
      <c r="DI618">
        <f t="shared" si="437"/>
        <v>0</v>
      </c>
      <c r="DJ618">
        <f>DF618</f>
        <v>0.56999999999999995</v>
      </c>
      <c r="DK618">
        <v>0</v>
      </c>
      <c r="DL618" t="s">
        <v>3</v>
      </c>
      <c r="DM618">
        <v>0</v>
      </c>
      <c r="DN618" t="s">
        <v>3</v>
      </c>
      <c r="DO618">
        <v>0</v>
      </c>
    </row>
    <row r="619" spans="1:119" x14ac:dyDescent="0.2">
      <c r="A619">
        <f>ROW(Source!A139)</f>
        <v>139</v>
      </c>
      <c r="B619">
        <v>60075934</v>
      </c>
      <c r="C619">
        <v>60121703</v>
      </c>
      <c r="D619">
        <v>48171519</v>
      </c>
      <c r="E619">
        <v>1</v>
      </c>
      <c r="F619">
        <v>1</v>
      </c>
      <c r="G619">
        <v>1</v>
      </c>
      <c r="H619">
        <v>3</v>
      </c>
      <c r="I619" t="s">
        <v>1031</v>
      </c>
      <c r="J619" t="s">
        <v>1032</v>
      </c>
      <c r="K619" t="s">
        <v>1033</v>
      </c>
      <c r="L619">
        <v>1348</v>
      </c>
      <c r="N619">
        <v>1009</v>
      </c>
      <c r="O619" t="s">
        <v>15</v>
      </c>
      <c r="P619" t="s">
        <v>15</v>
      </c>
      <c r="Q619">
        <v>1000</v>
      </c>
      <c r="W619">
        <v>0</v>
      </c>
      <c r="X619">
        <v>1392569568</v>
      </c>
      <c r="Y619">
        <f>AT619</f>
        <v>1.9E-2</v>
      </c>
      <c r="AA619">
        <v>99399.62</v>
      </c>
      <c r="AB619">
        <v>0</v>
      </c>
      <c r="AC619">
        <v>0</v>
      </c>
      <c r="AD619">
        <v>0</v>
      </c>
      <c r="AE619">
        <v>10397.450000000001</v>
      </c>
      <c r="AF619">
        <v>0</v>
      </c>
      <c r="AG619">
        <v>0</v>
      </c>
      <c r="AH619">
        <v>0</v>
      </c>
      <c r="AI619">
        <v>9.56</v>
      </c>
      <c r="AJ619">
        <v>1</v>
      </c>
      <c r="AK619">
        <v>1</v>
      </c>
      <c r="AL619">
        <v>1</v>
      </c>
      <c r="AM619">
        <v>4</v>
      </c>
      <c r="AN619">
        <v>0</v>
      </c>
      <c r="AO619">
        <v>1</v>
      </c>
      <c r="AP619">
        <v>1</v>
      </c>
      <c r="AQ619">
        <v>0</v>
      </c>
      <c r="AR619">
        <v>0</v>
      </c>
      <c r="AS619" t="s">
        <v>3</v>
      </c>
      <c r="AT619">
        <v>1.9E-2</v>
      </c>
      <c r="AU619" t="s">
        <v>3</v>
      </c>
      <c r="AV619">
        <v>0</v>
      </c>
      <c r="AW619">
        <v>2</v>
      </c>
      <c r="AX619">
        <v>60130945</v>
      </c>
      <c r="AY619">
        <v>1</v>
      </c>
      <c r="AZ619">
        <v>0</v>
      </c>
      <c r="BA619">
        <v>619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X619">
        <f>ROUND(Y619*Source!I139,9)</f>
        <v>1.2692000000000001E-3</v>
      </c>
      <c r="CY619">
        <f>AA619</f>
        <v>99399.62</v>
      </c>
      <c r="CZ619">
        <f>AE619</f>
        <v>10397.450000000001</v>
      </c>
      <c r="DA619">
        <f>AI619</f>
        <v>9.56</v>
      </c>
      <c r="DB619">
        <f>ROUND(ROUND(AT619*CZ619,2),2)</f>
        <v>197.55</v>
      </c>
      <c r="DC619">
        <f>ROUND(ROUND(AT619*AG619,2),2)</f>
        <v>0</v>
      </c>
      <c r="DD619" t="s">
        <v>3</v>
      </c>
      <c r="DE619" t="s">
        <v>3</v>
      </c>
      <c r="DF619">
        <f>ROUND(ROUND(AE619*AI619,2)*CX619,2)</f>
        <v>126.16</v>
      </c>
      <c r="DG619">
        <f>ROUND(ROUND(AF619,2)*CX619,2)</f>
        <v>0</v>
      </c>
      <c r="DH619">
        <f>ROUND(ROUND(AG619,2)*CX619,2)</f>
        <v>0</v>
      </c>
      <c r="DI619">
        <f t="shared" si="437"/>
        <v>0</v>
      </c>
      <c r="DJ619">
        <f>DF619</f>
        <v>126.16</v>
      </c>
      <c r="DK619">
        <v>0</v>
      </c>
      <c r="DL619" t="s">
        <v>3</v>
      </c>
      <c r="DM619">
        <v>0</v>
      </c>
      <c r="DN619" t="s">
        <v>3</v>
      </c>
      <c r="DO619">
        <v>0</v>
      </c>
    </row>
    <row r="620" spans="1:119" x14ac:dyDescent="0.2">
      <c r="A620">
        <f>ROW(Source!A139)</f>
        <v>139</v>
      </c>
      <c r="B620">
        <v>60075934</v>
      </c>
      <c r="C620">
        <v>60121703</v>
      </c>
      <c r="D620">
        <v>48164599</v>
      </c>
      <c r="E620">
        <v>21</v>
      </c>
      <c r="F620">
        <v>1</v>
      </c>
      <c r="G620">
        <v>1</v>
      </c>
      <c r="H620">
        <v>3</v>
      </c>
      <c r="I620" t="s">
        <v>834</v>
      </c>
      <c r="J620" t="s">
        <v>3</v>
      </c>
      <c r="K620" t="s">
        <v>835</v>
      </c>
      <c r="L620">
        <v>1374</v>
      </c>
      <c r="N620">
        <v>1013</v>
      </c>
      <c r="O620" t="s">
        <v>836</v>
      </c>
      <c r="P620" t="s">
        <v>836</v>
      </c>
      <c r="Q620">
        <v>1</v>
      </c>
      <c r="W620">
        <v>0</v>
      </c>
      <c r="X620">
        <v>-1731369543</v>
      </c>
      <c r="Y620">
        <f>AT620</f>
        <v>21.84</v>
      </c>
      <c r="AA620">
        <v>9.56</v>
      </c>
      <c r="AB620">
        <v>0</v>
      </c>
      <c r="AC620">
        <v>0</v>
      </c>
      <c r="AD620">
        <v>0</v>
      </c>
      <c r="AE620">
        <v>1</v>
      </c>
      <c r="AF620">
        <v>0</v>
      </c>
      <c r="AG620">
        <v>0</v>
      </c>
      <c r="AH620">
        <v>0</v>
      </c>
      <c r="AI620">
        <v>9.56</v>
      </c>
      <c r="AJ620">
        <v>1</v>
      </c>
      <c r="AK620">
        <v>1</v>
      </c>
      <c r="AL620">
        <v>1</v>
      </c>
      <c r="AM620">
        <v>4</v>
      </c>
      <c r="AN620">
        <v>0</v>
      </c>
      <c r="AO620">
        <v>1</v>
      </c>
      <c r="AP620">
        <v>1</v>
      </c>
      <c r="AQ620">
        <v>0</v>
      </c>
      <c r="AR620">
        <v>0</v>
      </c>
      <c r="AS620" t="s">
        <v>3</v>
      </c>
      <c r="AT620">
        <v>21.84</v>
      </c>
      <c r="AU620" t="s">
        <v>3</v>
      </c>
      <c r="AV620">
        <v>0</v>
      </c>
      <c r="AW620">
        <v>2</v>
      </c>
      <c r="AX620">
        <v>60130946</v>
      </c>
      <c r="AY620">
        <v>1</v>
      </c>
      <c r="AZ620">
        <v>0</v>
      </c>
      <c r="BA620">
        <v>620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X620">
        <f>ROUND(Y620*Source!I139,9)</f>
        <v>1.458912</v>
      </c>
      <c r="CY620">
        <f>AA620</f>
        <v>9.56</v>
      </c>
      <c r="CZ620">
        <f>AE620</f>
        <v>1</v>
      </c>
      <c r="DA620">
        <f>AI620</f>
        <v>9.56</v>
      </c>
      <c r="DB620">
        <f>ROUND(ROUND(AT620*CZ620,2),2)</f>
        <v>21.84</v>
      </c>
      <c r="DC620">
        <f>ROUND(ROUND(AT620*AG620,2),2)</f>
        <v>0</v>
      </c>
      <c r="DD620" t="s">
        <v>3</v>
      </c>
      <c r="DE620" t="s">
        <v>3</v>
      </c>
      <c r="DF620">
        <f>ROUND(ROUND(AE620*AI620,2)*CX620,2)</f>
        <v>13.95</v>
      </c>
      <c r="DG620">
        <f>ROUND(ROUND(AF620,2)*CX620,2)</f>
        <v>0</v>
      </c>
      <c r="DH620">
        <f>ROUND(ROUND(AG620,2)*CX620,2)</f>
        <v>0</v>
      </c>
      <c r="DI620">
        <f t="shared" si="437"/>
        <v>0</v>
      </c>
      <c r="DJ620">
        <f>DF620</f>
        <v>13.95</v>
      </c>
      <c r="DK620">
        <v>0</v>
      </c>
      <c r="DL620" t="s">
        <v>3</v>
      </c>
      <c r="DM620">
        <v>0</v>
      </c>
      <c r="DN620" t="s">
        <v>3</v>
      </c>
      <c r="DO620">
        <v>0</v>
      </c>
    </row>
    <row r="621" spans="1:119" x14ac:dyDescent="0.2">
      <c r="A621">
        <f>ROW(Source!A143)</f>
        <v>143</v>
      </c>
      <c r="B621">
        <v>60075934</v>
      </c>
      <c r="C621">
        <v>60121734</v>
      </c>
      <c r="D621">
        <v>48164232</v>
      </c>
      <c r="E621">
        <v>1</v>
      </c>
      <c r="F621">
        <v>1</v>
      </c>
      <c r="G621">
        <v>1</v>
      </c>
      <c r="H621">
        <v>1</v>
      </c>
      <c r="I621" t="s">
        <v>849</v>
      </c>
      <c r="J621" t="s">
        <v>3</v>
      </c>
      <c r="K621" t="s">
        <v>850</v>
      </c>
      <c r="L621">
        <v>1191</v>
      </c>
      <c r="N621">
        <v>1013</v>
      </c>
      <c r="O621" t="s">
        <v>738</v>
      </c>
      <c r="P621" t="s">
        <v>738</v>
      </c>
      <c r="Q621">
        <v>1</v>
      </c>
      <c r="W621">
        <v>0</v>
      </c>
      <c r="X621">
        <v>-1308667438</v>
      </c>
      <c r="Y621">
        <f t="shared" ref="Y621:Y628" si="439">((AT621*1.15)*1.15)</f>
        <v>83.687799999999982</v>
      </c>
      <c r="AA621">
        <v>0</v>
      </c>
      <c r="AB621">
        <v>0</v>
      </c>
      <c r="AC621">
        <v>0</v>
      </c>
      <c r="AD621">
        <v>382.38</v>
      </c>
      <c r="AE621">
        <v>0</v>
      </c>
      <c r="AF621">
        <v>0</v>
      </c>
      <c r="AG621">
        <v>0</v>
      </c>
      <c r="AH621">
        <v>7.81</v>
      </c>
      <c r="AI621">
        <v>1</v>
      </c>
      <c r="AJ621">
        <v>1</v>
      </c>
      <c r="AK621">
        <v>1</v>
      </c>
      <c r="AL621">
        <v>48.96</v>
      </c>
      <c r="AM621">
        <v>4</v>
      </c>
      <c r="AN621">
        <v>0</v>
      </c>
      <c r="AO621">
        <v>1</v>
      </c>
      <c r="AP621">
        <v>1</v>
      </c>
      <c r="AQ621">
        <v>0</v>
      </c>
      <c r="AR621">
        <v>0</v>
      </c>
      <c r="AS621" t="s">
        <v>3</v>
      </c>
      <c r="AT621">
        <v>63.28</v>
      </c>
      <c r="AU621" t="s">
        <v>93</v>
      </c>
      <c r="AV621">
        <v>1</v>
      </c>
      <c r="AW621">
        <v>2</v>
      </c>
      <c r="AX621">
        <v>60130974</v>
      </c>
      <c r="AY621">
        <v>1</v>
      </c>
      <c r="AZ621">
        <v>0</v>
      </c>
      <c r="BA621">
        <v>621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X621">
        <f>ROUND(Y621*Source!I143,9)</f>
        <v>5.5903450399999999</v>
      </c>
      <c r="CY621">
        <f>AD621</f>
        <v>382.38</v>
      </c>
      <c r="CZ621">
        <f>AH621</f>
        <v>7.81</v>
      </c>
      <c r="DA621">
        <f>AL621</f>
        <v>48.96</v>
      </c>
      <c r="DB621">
        <f>ROUND((((ROUND(AT621*CZ621,2)*1.15)*1.15)*1.1),2)</f>
        <v>718.97</v>
      </c>
      <c r="DC621">
        <f>ROUND(((ROUND(AT621*AG621,2)*1.15)*1.15),2)</f>
        <v>0</v>
      </c>
      <c r="DD621" t="s">
        <v>739</v>
      </c>
      <c r="DE621" t="s">
        <v>3</v>
      </c>
      <c r="DF621">
        <f>ROUND((ROUND(AE621,2)*1.1)*CX621,2)</f>
        <v>0</v>
      </c>
      <c r="DG621">
        <f>ROUND((ROUND(AF621,2)*1.1)*CX621,2)</f>
        <v>0</v>
      </c>
      <c r="DH621">
        <f>ROUND(ROUND(AG621,2)*CX621,2)</f>
        <v>0</v>
      </c>
      <c r="DI621">
        <f>ROUND((ROUND(AH621*AL621,2)*1.1)*CX621,2)</f>
        <v>2351.4</v>
      </c>
      <c r="DJ621">
        <f>DI621</f>
        <v>2351.4</v>
      </c>
      <c r="DK621">
        <v>0</v>
      </c>
      <c r="DL621" t="s">
        <v>3</v>
      </c>
      <c r="DM621">
        <v>0</v>
      </c>
      <c r="DN621" t="s">
        <v>3</v>
      </c>
      <c r="DO621">
        <v>0</v>
      </c>
    </row>
    <row r="622" spans="1:119" x14ac:dyDescent="0.2">
      <c r="A622">
        <f>ROW(Source!A143)</f>
        <v>143</v>
      </c>
      <c r="B622">
        <v>60075934</v>
      </c>
      <c r="C622">
        <v>60121734</v>
      </c>
      <c r="D622">
        <v>48164207</v>
      </c>
      <c r="E622">
        <v>1</v>
      </c>
      <c r="F622">
        <v>1</v>
      </c>
      <c r="G622">
        <v>1</v>
      </c>
      <c r="H622">
        <v>1</v>
      </c>
      <c r="I622" t="s">
        <v>740</v>
      </c>
      <c r="J622" t="s">
        <v>3</v>
      </c>
      <c r="K622" t="s">
        <v>741</v>
      </c>
      <c r="L622">
        <v>1191</v>
      </c>
      <c r="N622">
        <v>1013</v>
      </c>
      <c r="O622" t="s">
        <v>738</v>
      </c>
      <c r="P622" t="s">
        <v>738</v>
      </c>
      <c r="Q622">
        <v>1</v>
      </c>
      <c r="W622">
        <v>0</v>
      </c>
      <c r="X622">
        <v>-383101862</v>
      </c>
      <c r="Y622">
        <f t="shared" si="439"/>
        <v>5.3032249999999994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</v>
      </c>
      <c r="AJ622">
        <v>1</v>
      </c>
      <c r="AK622">
        <v>48.96</v>
      </c>
      <c r="AL622">
        <v>1</v>
      </c>
      <c r="AM622">
        <v>4</v>
      </c>
      <c r="AN622">
        <v>0</v>
      </c>
      <c r="AO622">
        <v>1</v>
      </c>
      <c r="AP622">
        <v>1</v>
      </c>
      <c r="AQ622">
        <v>0</v>
      </c>
      <c r="AR622">
        <v>0</v>
      </c>
      <c r="AS622" t="s">
        <v>3</v>
      </c>
      <c r="AT622">
        <v>4.01</v>
      </c>
      <c r="AU622" t="s">
        <v>93</v>
      </c>
      <c r="AV622">
        <v>2</v>
      </c>
      <c r="AW622">
        <v>2</v>
      </c>
      <c r="AX622">
        <v>60130975</v>
      </c>
      <c r="AY622">
        <v>1</v>
      </c>
      <c r="AZ622">
        <v>0</v>
      </c>
      <c r="BA622">
        <v>622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X622">
        <f>ROUND(Y622*Source!I143,9)</f>
        <v>0.35425542999999998</v>
      </c>
      <c r="CY622">
        <f>AD622</f>
        <v>0</v>
      </c>
      <c r="CZ622">
        <f>AH622</f>
        <v>0</v>
      </c>
      <c r="DA622">
        <f>AL622</f>
        <v>1</v>
      </c>
      <c r="DB622">
        <f>ROUND((((ROUND(AT622*CZ622,2)*1.15)*1.15)*1.1),2)</f>
        <v>0</v>
      </c>
      <c r="DC622">
        <f>ROUND(((ROUND(AT622*AG622,2)*1.15)*1.15),2)</f>
        <v>0</v>
      </c>
      <c r="DD622" t="s">
        <v>739</v>
      </c>
      <c r="DE622" t="s">
        <v>3</v>
      </c>
      <c r="DF622">
        <f>ROUND((ROUND(AE622,2)*1.1)*CX622,2)</f>
        <v>0</v>
      </c>
      <c r="DG622">
        <f>ROUND((ROUND(AF622,2)*1.1)*CX622,2)</f>
        <v>0</v>
      </c>
      <c r="DH622">
        <f>ROUND(ROUND(AG622*AK622,2)*CX622,2)</f>
        <v>0</v>
      </c>
      <c r="DI622">
        <f>ROUND((ROUND(AH622,2)*1.1)*CX622,2)</f>
        <v>0</v>
      </c>
      <c r="DJ622">
        <f>DI622</f>
        <v>0</v>
      </c>
      <c r="DK622">
        <v>0</v>
      </c>
      <c r="DL622" t="s">
        <v>3</v>
      </c>
      <c r="DM622">
        <v>0</v>
      </c>
      <c r="DN622" t="s">
        <v>3</v>
      </c>
      <c r="DO622">
        <v>0</v>
      </c>
    </row>
    <row r="623" spans="1:119" x14ac:dyDescent="0.2">
      <c r="A623">
        <f>ROW(Source!A143)</f>
        <v>143</v>
      </c>
      <c r="B623">
        <v>60075934</v>
      </c>
      <c r="C623">
        <v>60121734</v>
      </c>
      <c r="D623">
        <v>48244510</v>
      </c>
      <c r="E623">
        <v>1</v>
      </c>
      <c r="F623">
        <v>1</v>
      </c>
      <c r="G623">
        <v>1</v>
      </c>
      <c r="H623">
        <v>2</v>
      </c>
      <c r="I623" t="s">
        <v>742</v>
      </c>
      <c r="J623" t="s">
        <v>743</v>
      </c>
      <c r="K623" t="s">
        <v>744</v>
      </c>
      <c r="L623">
        <v>1368</v>
      </c>
      <c r="N623">
        <v>1011</v>
      </c>
      <c r="O623" t="s">
        <v>745</v>
      </c>
      <c r="P623" t="s">
        <v>745</v>
      </c>
      <c r="Q623">
        <v>1</v>
      </c>
      <c r="W623">
        <v>0</v>
      </c>
      <c r="X623">
        <v>1732737796</v>
      </c>
      <c r="Y623">
        <f t="shared" si="439"/>
        <v>0.13224999999999998</v>
      </c>
      <c r="AA623">
        <v>0</v>
      </c>
      <c r="AB623">
        <v>1732</v>
      </c>
      <c r="AC623">
        <v>660.47</v>
      </c>
      <c r="AD623">
        <v>0</v>
      </c>
      <c r="AE623">
        <v>0</v>
      </c>
      <c r="AF623">
        <v>121.8</v>
      </c>
      <c r="AG623">
        <v>13.49</v>
      </c>
      <c r="AH623">
        <v>0</v>
      </c>
      <c r="AI623">
        <v>1</v>
      </c>
      <c r="AJ623">
        <v>14.22</v>
      </c>
      <c r="AK623">
        <v>48.96</v>
      </c>
      <c r="AL623">
        <v>1</v>
      </c>
      <c r="AM623">
        <v>4</v>
      </c>
      <c r="AN623">
        <v>0</v>
      </c>
      <c r="AO623">
        <v>1</v>
      </c>
      <c r="AP623">
        <v>1</v>
      </c>
      <c r="AQ623">
        <v>0</v>
      </c>
      <c r="AR623">
        <v>0</v>
      </c>
      <c r="AS623" t="s">
        <v>3</v>
      </c>
      <c r="AT623">
        <v>0.1</v>
      </c>
      <c r="AU623" t="s">
        <v>93</v>
      </c>
      <c r="AV623">
        <v>0</v>
      </c>
      <c r="AW623">
        <v>2</v>
      </c>
      <c r="AX623">
        <v>60130976</v>
      </c>
      <c r="AY623">
        <v>1</v>
      </c>
      <c r="AZ623">
        <v>0</v>
      </c>
      <c r="BA623">
        <v>623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X623">
        <f>ROUND(Y623*Source!I143,9)</f>
        <v>8.8342999999999998E-3</v>
      </c>
      <c r="CY623">
        <f t="shared" ref="CY623:CY628" si="440">AB623</f>
        <v>1732</v>
      </c>
      <c r="CZ623">
        <f t="shared" ref="CZ623:CZ628" si="441">AF623</f>
        <v>121.8</v>
      </c>
      <c r="DA623">
        <f t="shared" ref="DA623:DA628" si="442">AJ623</f>
        <v>14.22</v>
      </c>
      <c r="DB623">
        <f t="shared" ref="DB623:DB628" si="443">ROUND(((ROUND(AT623*CZ623,2)*1.15)*1.15),2)</f>
        <v>16.11</v>
      </c>
      <c r="DC623">
        <f t="shared" ref="DC623:DC628" si="444">ROUND((((ROUND(AT623*AG623,2)*1.15)*1.15)*1.1),2)</f>
        <v>1.96</v>
      </c>
      <c r="DD623" t="s">
        <v>3</v>
      </c>
      <c r="DE623" t="s">
        <v>739</v>
      </c>
      <c r="DF623">
        <f t="shared" ref="DF623:DF628" si="445">ROUND(ROUND(AE623,2)*CX623,2)</f>
        <v>0</v>
      </c>
      <c r="DG623">
        <f t="shared" ref="DG623:DG628" si="446">ROUND(ROUND(AF623*AJ623,2)*CX623,2)</f>
        <v>15.3</v>
      </c>
      <c r="DH623">
        <f t="shared" ref="DH623:DH628" si="447">ROUND((ROUND(AG623*AK623,2)*1.1)*CX623,2)</f>
        <v>6.42</v>
      </c>
      <c r="DI623">
        <f t="shared" ref="DI623:DI642" si="448">ROUND(ROUND(AH623,2)*CX623,2)</f>
        <v>0</v>
      </c>
      <c r="DJ623">
        <f t="shared" ref="DJ623:DJ628" si="449">DG623</f>
        <v>15.3</v>
      </c>
      <c r="DK623">
        <v>0</v>
      </c>
      <c r="DL623" t="s">
        <v>3</v>
      </c>
      <c r="DM623">
        <v>0</v>
      </c>
      <c r="DN623" t="s">
        <v>3</v>
      </c>
      <c r="DO623">
        <v>0</v>
      </c>
    </row>
    <row r="624" spans="1:119" x14ac:dyDescent="0.2">
      <c r="A624">
        <f>ROW(Source!A143)</f>
        <v>143</v>
      </c>
      <c r="B624">
        <v>60075934</v>
      </c>
      <c r="C624">
        <v>60121734</v>
      </c>
      <c r="D624">
        <v>48244557</v>
      </c>
      <c r="E624">
        <v>1</v>
      </c>
      <c r="F624">
        <v>1</v>
      </c>
      <c r="G624">
        <v>1</v>
      </c>
      <c r="H624">
        <v>2</v>
      </c>
      <c r="I624" t="s">
        <v>746</v>
      </c>
      <c r="J624" t="s">
        <v>747</v>
      </c>
      <c r="K624" t="s">
        <v>748</v>
      </c>
      <c r="L624">
        <v>1368</v>
      </c>
      <c r="N624">
        <v>1011</v>
      </c>
      <c r="O624" t="s">
        <v>745</v>
      </c>
      <c r="P624" t="s">
        <v>745</v>
      </c>
      <c r="Q624">
        <v>1</v>
      </c>
      <c r="W624">
        <v>0</v>
      </c>
      <c r="X624">
        <v>903590057</v>
      </c>
      <c r="Y624">
        <f t="shared" si="439"/>
        <v>0.15869999999999998</v>
      </c>
      <c r="AA624">
        <v>0</v>
      </c>
      <c r="AB624">
        <v>1603.59</v>
      </c>
      <c r="AC624">
        <v>579.69000000000005</v>
      </c>
      <c r="AD624">
        <v>0</v>
      </c>
      <c r="AE624">
        <v>0</v>
      </c>
      <c r="AF624">
        <v>112.77</v>
      </c>
      <c r="AG624">
        <v>11.84</v>
      </c>
      <c r="AH624">
        <v>0</v>
      </c>
      <c r="AI624">
        <v>1</v>
      </c>
      <c r="AJ624">
        <v>14.22</v>
      </c>
      <c r="AK624">
        <v>48.96</v>
      </c>
      <c r="AL624">
        <v>1</v>
      </c>
      <c r="AM624">
        <v>4</v>
      </c>
      <c r="AN624">
        <v>0</v>
      </c>
      <c r="AO624">
        <v>1</v>
      </c>
      <c r="AP624">
        <v>1</v>
      </c>
      <c r="AQ624">
        <v>0</v>
      </c>
      <c r="AR624">
        <v>0</v>
      </c>
      <c r="AS624" t="s">
        <v>3</v>
      </c>
      <c r="AT624">
        <v>0.12</v>
      </c>
      <c r="AU624" t="s">
        <v>93</v>
      </c>
      <c r="AV624">
        <v>0</v>
      </c>
      <c r="AW624">
        <v>2</v>
      </c>
      <c r="AX624">
        <v>60130977</v>
      </c>
      <c r="AY624">
        <v>1</v>
      </c>
      <c r="AZ624">
        <v>0</v>
      </c>
      <c r="BA624">
        <v>624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X624">
        <f>ROUND(Y624*Source!I143,9)</f>
        <v>1.060116E-2</v>
      </c>
      <c r="CY624">
        <f t="shared" si="440"/>
        <v>1603.59</v>
      </c>
      <c r="CZ624">
        <f t="shared" si="441"/>
        <v>112.77</v>
      </c>
      <c r="DA624">
        <f t="shared" si="442"/>
        <v>14.22</v>
      </c>
      <c r="DB624">
        <f t="shared" si="443"/>
        <v>17.89</v>
      </c>
      <c r="DC624">
        <f t="shared" si="444"/>
        <v>2.0699999999999998</v>
      </c>
      <c r="DD624" t="s">
        <v>3</v>
      </c>
      <c r="DE624" t="s">
        <v>739</v>
      </c>
      <c r="DF624">
        <f t="shared" si="445"/>
        <v>0</v>
      </c>
      <c r="DG624">
        <f t="shared" si="446"/>
        <v>17</v>
      </c>
      <c r="DH624">
        <f t="shared" si="447"/>
        <v>6.76</v>
      </c>
      <c r="DI624">
        <f t="shared" si="448"/>
        <v>0</v>
      </c>
      <c r="DJ624">
        <f t="shared" si="449"/>
        <v>17</v>
      </c>
      <c r="DK624">
        <v>0</v>
      </c>
      <c r="DL624" t="s">
        <v>3</v>
      </c>
      <c r="DM624">
        <v>0</v>
      </c>
      <c r="DN624" t="s">
        <v>3</v>
      </c>
      <c r="DO624">
        <v>0</v>
      </c>
    </row>
    <row r="625" spans="1:119" x14ac:dyDescent="0.2">
      <c r="A625">
        <f>ROW(Source!A143)</f>
        <v>143</v>
      </c>
      <c r="B625">
        <v>60075934</v>
      </c>
      <c r="C625">
        <v>60121734</v>
      </c>
      <c r="D625">
        <v>48244564</v>
      </c>
      <c r="E625">
        <v>1</v>
      </c>
      <c r="F625">
        <v>1</v>
      </c>
      <c r="G625">
        <v>1</v>
      </c>
      <c r="H625">
        <v>2</v>
      </c>
      <c r="I625" t="s">
        <v>1036</v>
      </c>
      <c r="J625" t="s">
        <v>1037</v>
      </c>
      <c r="K625" t="s">
        <v>1038</v>
      </c>
      <c r="L625">
        <v>1368</v>
      </c>
      <c r="N625">
        <v>1011</v>
      </c>
      <c r="O625" t="s">
        <v>745</v>
      </c>
      <c r="P625" t="s">
        <v>745</v>
      </c>
      <c r="Q625">
        <v>1</v>
      </c>
      <c r="W625">
        <v>0</v>
      </c>
      <c r="X625">
        <v>1922779253</v>
      </c>
      <c r="Y625">
        <f t="shared" si="439"/>
        <v>4.7609999999999992</v>
      </c>
      <c r="AA625">
        <v>0</v>
      </c>
      <c r="AB625">
        <v>1609.56</v>
      </c>
      <c r="AC625">
        <v>579.69000000000005</v>
      </c>
      <c r="AD625">
        <v>0</v>
      </c>
      <c r="AE625">
        <v>0</v>
      </c>
      <c r="AF625">
        <v>113.19</v>
      </c>
      <c r="AG625">
        <v>11.84</v>
      </c>
      <c r="AH625">
        <v>0</v>
      </c>
      <c r="AI625">
        <v>1</v>
      </c>
      <c r="AJ625">
        <v>14.22</v>
      </c>
      <c r="AK625">
        <v>48.96</v>
      </c>
      <c r="AL625">
        <v>1</v>
      </c>
      <c r="AM625">
        <v>4</v>
      </c>
      <c r="AN625">
        <v>0</v>
      </c>
      <c r="AO625">
        <v>1</v>
      </c>
      <c r="AP625">
        <v>1</v>
      </c>
      <c r="AQ625">
        <v>0</v>
      </c>
      <c r="AR625">
        <v>0</v>
      </c>
      <c r="AS625" t="s">
        <v>3</v>
      </c>
      <c r="AT625">
        <v>3.6</v>
      </c>
      <c r="AU625" t="s">
        <v>93</v>
      </c>
      <c r="AV625">
        <v>0</v>
      </c>
      <c r="AW625">
        <v>2</v>
      </c>
      <c r="AX625">
        <v>60130978</v>
      </c>
      <c r="AY625">
        <v>1</v>
      </c>
      <c r="AZ625">
        <v>0</v>
      </c>
      <c r="BA625">
        <v>625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X625">
        <f>ROUND(Y625*Source!I143,9)</f>
        <v>0.31803480000000001</v>
      </c>
      <c r="CY625">
        <f t="shared" si="440"/>
        <v>1609.56</v>
      </c>
      <c r="CZ625">
        <f t="shared" si="441"/>
        <v>113.19</v>
      </c>
      <c r="DA625">
        <f t="shared" si="442"/>
        <v>14.22</v>
      </c>
      <c r="DB625">
        <f t="shared" si="443"/>
        <v>538.89</v>
      </c>
      <c r="DC625">
        <f t="shared" si="444"/>
        <v>62</v>
      </c>
      <c r="DD625" t="s">
        <v>3</v>
      </c>
      <c r="DE625" t="s">
        <v>739</v>
      </c>
      <c r="DF625">
        <f t="shared" si="445"/>
        <v>0</v>
      </c>
      <c r="DG625">
        <f t="shared" si="446"/>
        <v>511.9</v>
      </c>
      <c r="DH625">
        <f t="shared" si="447"/>
        <v>202.8</v>
      </c>
      <c r="DI625">
        <f t="shared" si="448"/>
        <v>0</v>
      </c>
      <c r="DJ625">
        <f t="shared" si="449"/>
        <v>511.9</v>
      </c>
      <c r="DK625">
        <v>0</v>
      </c>
      <c r="DL625" t="s">
        <v>3</v>
      </c>
      <c r="DM625">
        <v>0</v>
      </c>
      <c r="DN625" t="s">
        <v>3</v>
      </c>
      <c r="DO625">
        <v>0</v>
      </c>
    </row>
    <row r="626" spans="1:119" x14ac:dyDescent="0.2">
      <c r="A626">
        <f>ROW(Source!A143)</f>
        <v>143</v>
      </c>
      <c r="B626">
        <v>60075934</v>
      </c>
      <c r="C626">
        <v>60121734</v>
      </c>
      <c r="D626">
        <v>48245551</v>
      </c>
      <c r="E626">
        <v>1</v>
      </c>
      <c r="F626">
        <v>1</v>
      </c>
      <c r="G626">
        <v>1</v>
      </c>
      <c r="H626">
        <v>2</v>
      </c>
      <c r="I626" t="s">
        <v>752</v>
      </c>
      <c r="J626" t="s">
        <v>753</v>
      </c>
      <c r="K626" t="s">
        <v>754</v>
      </c>
      <c r="L626">
        <v>1368</v>
      </c>
      <c r="N626">
        <v>1011</v>
      </c>
      <c r="O626" t="s">
        <v>745</v>
      </c>
      <c r="P626" t="s">
        <v>745</v>
      </c>
      <c r="Q626">
        <v>1</v>
      </c>
      <c r="W626">
        <v>0</v>
      </c>
      <c r="X626">
        <v>1171957361</v>
      </c>
      <c r="Y626">
        <f t="shared" si="439"/>
        <v>0.25127499999999997</v>
      </c>
      <c r="AA626">
        <v>0</v>
      </c>
      <c r="AB626">
        <v>1234.1500000000001</v>
      </c>
      <c r="AC626">
        <v>495.96</v>
      </c>
      <c r="AD626">
        <v>0</v>
      </c>
      <c r="AE626">
        <v>0</v>
      </c>
      <c r="AF626">
        <v>86.79</v>
      </c>
      <c r="AG626">
        <v>10.130000000000001</v>
      </c>
      <c r="AH626">
        <v>0</v>
      </c>
      <c r="AI626">
        <v>1</v>
      </c>
      <c r="AJ626">
        <v>14.22</v>
      </c>
      <c r="AK626">
        <v>48.96</v>
      </c>
      <c r="AL626">
        <v>1</v>
      </c>
      <c r="AM626">
        <v>4</v>
      </c>
      <c r="AN626">
        <v>0</v>
      </c>
      <c r="AO626">
        <v>1</v>
      </c>
      <c r="AP626">
        <v>1</v>
      </c>
      <c r="AQ626">
        <v>0</v>
      </c>
      <c r="AR626">
        <v>0</v>
      </c>
      <c r="AS626" t="s">
        <v>3</v>
      </c>
      <c r="AT626">
        <v>0.19</v>
      </c>
      <c r="AU626" t="s">
        <v>93</v>
      </c>
      <c r="AV626">
        <v>0</v>
      </c>
      <c r="AW626">
        <v>2</v>
      </c>
      <c r="AX626">
        <v>60130979</v>
      </c>
      <c r="AY626">
        <v>1</v>
      </c>
      <c r="AZ626">
        <v>0</v>
      </c>
      <c r="BA626">
        <v>626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X626">
        <f>ROUND(Y626*Source!I143,9)</f>
        <v>1.6785169999999999E-2</v>
      </c>
      <c r="CY626">
        <f t="shared" si="440"/>
        <v>1234.1500000000001</v>
      </c>
      <c r="CZ626">
        <f t="shared" si="441"/>
        <v>86.79</v>
      </c>
      <c r="DA626">
        <f t="shared" si="442"/>
        <v>14.22</v>
      </c>
      <c r="DB626">
        <f t="shared" si="443"/>
        <v>21.81</v>
      </c>
      <c r="DC626">
        <f t="shared" si="444"/>
        <v>2.79</v>
      </c>
      <c r="DD626" t="s">
        <v>3</v>
      </c>
      <c r="DE626" t="s">
        <v>739</v>
      </c>
      <c r="DF626">
        <f t="shared" si="445"/>
        <v>0</v>
      </c>
      <c r="DG626">
        <f t="shared" si="446"/>
        <v>20.72</v>
      </c>
      <c r="DH626">
        <f t="shared" si="447"/>
        <v>9.16</v>
      </c>
      <c r="DI626">
        <f t="shared" si="448"/>
        <v>0</v>
      </c>
      <c r="DJ626">
        <f t="shared" si="449"/>
        <v>20.72</v>
      </c>
      <c r="DK626">
        <v>0</v>
      </c>
      <c r="DL626" t="s">
        <v>3</v>
      </c>
      <c r="DM626">
        <v>0</v>
      </c>
      <c r="DN626" t="s">
        <v>3</v>
      </c>
      <c r="DO626">
        <v>0</v>
      </c>
    </row>
    <row r="627" spans="1:119" x14ac:dyDescent="0.2">
      <c r="A627">
        <f>ROW(Source!A143)</f>
        <v>143</v>
      </c>
      <c r="B627">
        <v>60075934</v>
      </c>
      <c r="C627">
        <v>60121734</v>
      </c>
      <c r="D627">
        <v>48245719</v>
      </c>
      <c r="E627">
        <v>1</v>
      </c>
      <c r="F627">
        <v>1</v>
      </c>
      <c r="G627">
        <v>1</v>
      </c>
      <c r="H627">
        <v>2</v>
      </c>
      <c r="I627" t="s">
        <v>755</v>
      </c>
      <c r="J627" t="s">
        <v>756</v>
      </c>
      <c r="K627" t="s">
        <v>757</v>
      </c>
      <c r="L627">
        <v>1368</v>
      </c>
      <c r="N627">
        <v>1011</v>
      </c>
      <c r="O627" t="s">
        <v>745</v>
      </c>
      <c r="P627" t="s">
        <v>745</v>
      </c>
      <c r="Q627">
        <v>1</v>
      </c>
      <c r="W627">
        <v>0</v>
      </c>
      <c r="X627">
        <v>-1135352110</v>
      </c>
      <c r="Y627">
        <f t="shared" si="439"/>
        <v>1.9308499999999997</v>
      </c>
      <c r="AA627">
        <v>0</v>
      </c>
      <c r="AB627">
        <v>17.059999999999999</v>
      </c>
      <c r="AC627">
        <v>0</v>
      </c>
      <c r="AD627">
        <v>0</v>
      </c>
      <c r="AE627">
        <v>0</v>
      </c>
      <c r="AF627">
        <v>1.2</v>
      </c>
      <c r="AG627">
        <v>0</v>
      </c>
      <c r="AH627">
        <v>0</v>
      </c>
      <c r="AI627">
        <v>1</v>
      </c>
      <c r="AJ627">
        <v>14.22</v>
      </c>
      <c r="AK627">
        <v>48.96</v>
      </c>
      <c r="AL627">
        <v>1</v>
      </c>
      <c r="AM627">
        <v>4</v>
      </c>
      <c r="AN627">
        <v>0</v>
      </c>
      <c r="AO627">
        <v>1</v>
      </c>
      <c r="AP627">
        <v>1</v>
      </c>
      <c r="AQ627">
        <v>0</v>
      </c>
      <c r="AR627">
        <v>0</v>
      </c>
      <c r="AS627" t="s">
        <v>3</v>
      </c>
      <c r="AT627">
        <v>1.46</v>
      </c>
      <c r="AU627" t="s">
        <v>93</v>
      </c>
      <c r="AV627">
        <v>0</v>
      </c>
      <c r="AW627">
        <v>2</v>
      </c>
      <c r="AX627">
        <v>60130980</v>
      </c>
      <c r="AY627">
        <v>1</v>
      </c>
      <c r="AZ627">
        <v>0</v>
      </c>
      <c r="BA627">
        <v>627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X627">
        <f>ROUND(Y627*Source!I143,9)</f>
        <v>0.12898077999999999</v>
      </c>
      <c r="CY627">
        <f t="shared" si="440"/>
        <v>17.059999999999999</v>
      </c>
      <c r="CZ627">
        <f t="shared" si="441"/>
        <v>1.2</v>
      </c>
      <c r="DA627">
        <f t="shared" si="442"/>
        <v>14.22</v>
      </c>
      <c r="DB627">
        <f t="shared" si="443"/>
        <v>2.31</v>
      </c>
      <c r="DC627">
        <f t="shared" si="444"/>
        <v>0</v>
      </c>
      <c r="DD627" t="s">
        <v>3</v>
      </c>
      <c r="DE627" t="s">
        <v>739</v>
      </c>
      <c r="DF627">
        <f t="shared" si="445"/>
        <v>0</v>
      </c>
      <c r="DG627">
        <f t="shared" si="446"/>
        <v>2.2000000000000002</v>
      </c>
      <c r="DH627">
        <f t="shared" si="447"/>
        <v>0</v>
      </c>
      <c r="DI627">
        <f t="shared" si="448"/>
        <v>0</v>
      </c>
      <c r="DJ627">
        <f t="shared" si="449"/>
        <v>2.2000000000000002</v>
      </c>
      <c r="DK627">
        <v>0</v>
      </c>
      <c r="DL627" t="s">
        <v>3</v>
      </c>
      <c r="DM627">
        <v>0</v>
      </c>
      <c r="DN627" t="s">
        <v>3</v>
      </c>
      <c r="DO627">
        <v>0</v>
      </c>
    </row>
    <row r="628" spans="1:119" x14ac:dyDescent="0.2">
      <c r="A628">
        <f>ROW(Source!A143)</f>
        <v>143</v>
      </c>
      <c r="B628">
        <v>60075934</v>
      </c>
      <c r="C628">
        <v>60121734</v>
      </c>
      <c r="D628">
        <v>48245767</v>
      </c>
      <c r="E628">
        <v>1</v>
      </c>
      <c r="F628">
        <v>1</v>
      </c>
      <c r="G628">
        <v>1</v>
      </c>
      <c r="H628">
        <v>2</v>
      </c>
      <c r="I628" t="s">
        <v>758</v>
      </c>
      <c r="J628" t="s">
        <v>759</v>
      </c>
      <c r="K628" t="s">
        <v>760</v>
      </c>
      <c r="L628">
        <v>1368</v>
      </c>
      <c r="N628">
        <v>1011</v>
      </c>
      <c r="O628" t="s">
        <v>745</v>
      </c>
      <c r="P628" t="s">
        <v>745</v>
      </c>
      <c r="Q628">
        <v>1</v>
      </c>
      <c r="W628">
        <v>0</v>
      </c>
      <c r="X628">
        <v>-700358725</v>
      </c>
      <c r="Y628">
        <f t="shared" si="439"/>
        <v>0.13224999999999998</v>
      </c>
      <c r="AA628">
        <v>0</v>
      </c>
      <c r="AB628">
        <v>197.94</v>
      </c>
      <c r="AC628">
        <v>0</v>
      </c>
      <c r="AD628">
        <v>0</v>
      </c>
      <c r="AE628">
        <v>0</v>
      </c>
      <c r="AF628">
        <v>13.92</v>
      </c>
      <c r="AG628">
        <v>0</v>
      </c>
      <c r="AH628">
        <v>0</v>
      </c>
      <c r="AI628">
        <v>1</v>
      </c>
      <c r="AJ628">
        <v>14.22</v>
      </c>
      <c r="AK628">
        <v>48.96</v>
      </c>
      <c r="AL628">
        <v>1</v>
      </c>
      <c r="AM628">
        <v>4</v>
      </c>
      <c r="AN628">
        <v>0</v>
      </c>
      <c r="AO628">
        <v>1</v>
      </c>
      <c r="AP628">
        <v>1</v>
      </c>
      <c r="AQ628">
        <v>0</v>
      </c>
      <c r="AR628">
        <v>0</v>
      </c>
      <c r="AS628" t="s">
        <v>3</v>
      </c>
      <c r="AT628">
        <v>0.1</v>
      </c>
      <c r="AU628" t="s">
        <v>93</v>
      </c>
      <c r="AV628">
        <v>0</v>
      </c>
      <c r="AW628">
        <v>2</v>
      </c>
      <c r="AX628">
        <v>60130981</v>
      </c>
      <c r="AY628">
        <v>1</v>
      </c>
      <c r="AZ628">
        <v>0</v>
      </c>
      <c r="BA628">
        <v>628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X628">
        <f>ROUND(Y628*Source!I143,9)</f>
        <v>8.8342999999999998E-3</v>
      </c>
      <c r="CY628">
        <f t="shared" si="440"/>
        <v>197.94</v>
      </c>
      <c r="CZ628">
        <f t="shared" si="441"/>
        <v>13.92</v>
      </c>
      <c r="DA628">
        <f t="shared" si="442"/>
        <v>14.22</v>
      </c>
      <c r="DB628">
        <f t="shared" si="443"/>
        <v>1.84</v>
      </c>
      <c r="DC628">
        <f t="shared" si="444"/>
        <v>0</v>
      </c>
      <c r="DD628" t="s">
        <v>3</v>
      </c>
      <c r="DE628" t="s">
        <v>739</v>
      </c>
      <c r="DF628">
        <f t="shared" si="445"/>
        <v>0</v>
      </c>
      <c r="DG628">
        <f t="shared" si="446"/>
        <v>1.75</v>
      </c>
      <c r="DH628">
        <f t="shared" si="447"/>
        <v>0</v>
      </c>
      <c r="DI628">
        <f t="shared" si="448"/>
        <v>0</v>
      </c>
      <c r="DJ628">
        <f t="shared" si="449"/>
        <v>1.75</v>
      </c>
      <c r="DK628">
        <v>0</v>
      </c>
      <c r="DL628" t="s">
        <v>3</v>
      </c>
      <c r="DM628">
        <v>0</v>
      </c>
      <c r="DN628" t="s">
        <v>3</v>
      </c>
      <c r="DO628">
        <v>0</v>
      </c>
    </row>
    <row r="629" spans="1:119" x14ac:dyDescent="0.2">
      <c r="A629">
        <f>ROW(Source!A143)</f>
        <v>143</v>
      </c>
      <c r="B629">
        <v>60075934</v>
      </c>
      <c r="C629">
        <v>60121734</v>
      </c>
      <c r="D629">
        <v>48168484</v>
      </c>
      <c r="E629">
        <v>1</v>
      </c>
      <c r="F629">
        <v>1</v>
      </c>
      <c r="G629">
        <v>1</v>
      </c>
      <c r="H629">
        <v>3</v>
      </c>
      <c r="I629" t="s">
        <v>223</v>
      </c>
      <c r="J629" t="s">
        <v>226</v>
      </c>
      <c r="K629" t="s">
        <v>761</v>
      </c>
      <c r="L629">
        <v>1339</v>
      </c>
      <c r="N629">
        <v>1007</v>
      </c>
      <c r="O629" t="s">
        <v>91</v>
      </c>
      <c r="P629" t="s">
        <v>91</v>
      </c>
      <c r="Q629">
        <v>1</v>
      </c>
      <c r="W629">
        <v>0</v>
      </c>
      <c r="X629">
        <v>1597319531</v>
      </c>
      <c r="Y629">
        <f t="shared" ref="Y629:Y642" si="450">AT629</f>
        <v>1.2</v>
      </c>
      <c r="AA629">
        <v>84.03</v>
      </c>
      <c r="AB629">
        <v>0</v>
      </c>
      <c r="AC629">
        <v>0</v>
      </c>
      <c r="AD629">
        <v>0</v>
      </c>
      <c r="AE629">
        <v>8.7899999999999991</v>
      </c>
      <c r="AF629">
        <v>0</v>
      </c>
      <c r="AG629">
        <v>0</v>
      </c>
      <c r="AH629">
        <v>0</v>
      </c>
      <c r="AI629">
        <v>9.56</v>
      </c>
      <c r="AJ629">
        <v>1</v>
      </c>
      <c r="AK629">
        <v>1</v>
      </c>
      <c r="AL629">
        <v>1</v>
      </c>
      <c r="AM629">
        <v>4</v>
      </c>
      <c r="AN629">
        <v>0</v>
      </c>
      <c r="AO629">
        <v>1</v>
      </c>
      <c r="AP629">
        <v>1</v>
      </c>
      <c r="AQ629">
        <v>0</v>
      </c>
      <c r="AR629">
        <v>0</v>
      </c>
      <c r="AS629" t="s">
        <v>3</v>
      </c>
      <c r="AT629">
        <v>1.2</v>
      </c>
      <c r="AU629" t="s">
        <v>3</v>
      </c>
      <c r="AV629">
        <v>0</v>
      </c>
      <c r="AW629">
        <v>2</v>
      </c>
      <c r="AX629">
        <v>60130982</v>
      </c>
      <c r="AY629">
        <v>1</v>
      </c>
      <c r="AZ629">
        <v>0</v>
      </c>
      <c r="BA629">
        <v>629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X629">
        <f>ROUND(Y629*Source!I143,9)</f>
        <v>8.0159999999999995E-2</v>
      </c>
      <c r="CY629">
        <f t="shared" ref="CY629:CY642" si="451">AA629</f>
        <v>84.03</v>
      </c>
      <c r="CZ629">
        <f t="shared" ref="CZ629:CZ642" si="452">AE629</f>
        <v>8.7899999999999991</v>
      </c>
      <c r="DA629">
        <f t="shared" ref="DA629:DA642" si="453">AI629</f>
        <v>9.56</v>
      </c>
      <c r="DB629">
        <f t="shared" ref="DB629:DB642" si="454">ROUND(ROUND(AT629*CZ629,2),2)</f>
        <v>10.55</v>
      </c>
      <c r="DC629">
        <f t="shared" ref="DC629:DC642" si="455">ROUND(ROUND(AT629*AG629,2),2)</f>
        <v>0</v>
      </c>
      <c r="DD629" t="s">
        <v>3</v>
      </c>
      <c r="DE629" t="s">
        <v>3</v>
      </c>
      <c r="DF629">
        <f t="shared" ref="DF629:DF642" si="456">ROUND(ROUND(AE629*AI629,2)*CX629,2)</f>
        <v>6.74</v>
      </c>
      <c r="DG629">
        <f t="shared" ref="DG629:DG644" si="457">ROUND(ROUND(AF629,2)*CX629,2)</f>
        <v>0</v>
      </c>
      <c r="DH629">
        <f t="shared" ref="DH629:DH643" si="458">ROUND(ROUND(AG629,2)*CX629,2)</f>
        <v>0</v>
      </c>
      <c r="DI629">
        <f t="shared" si="448"/>
        <v>0</v>
      </c>
      <c r="DJ629">
        <f t="shared" ref="DJ629:DJ642" si="459">DF629</f>
        <v>6.74</v>
      </c>
      <c r="DK629">
        <v>0</v>
      </c>
      <c r="DL629" t="s">
        <v>3</v>
      </c>
      <c r="DM629">
        <v>0</v>
      </c>
      <c r="DN629" t="s">
        <v>3</v>
      </c>
      <c r="DO629">
        <v>0</v>
      </c>
    </row>
    <row r="630" spans="1:119" x14ac:dyDescent="0.2">
      <c r="A630">
        <f>ROW(Source!A143)</f>
        <v>143</v>
      </c>
      <c r="B630">
        <v>60075934</v>
      </c>
      <c r="C630">
        <v>60121734</v>
      </c>
      <c r="D630">
        <v>48168491</v>
      </c>
      <c r="E630">
        <v>1</v>
      </c>
      <c r="F630">
        <v>1</v>
      </c>
      <c r="G630">
        <v>1</v>
      </c>
      <c r="H630">
        <v>3</v>
      </c>
      <c r="I630" t="s">
        <v>229</v>
      </c>
      <c r="J630" t="s">
        <v>231</v>
      </c>
      <c r="K630" t="s">
        <v>762</v>
      </c>
      <c r="L630">
        <v>1346</v>
      </c>
      <c r="N630">
        <v>1009</v>
      </c>
      <c r="O630" t="s">
        <v>225</v>
      </c>
      <c r="P630" t="s">
        <v>225</v>
      </c>
      <c r="Q630">
        <v>1</v>
      </c>
      <c r="W630">
        <v>0</v>
      </c>
      <c r="X630">
        <v>-1411127917</v>
      </c>
      <c r="Y630">
        <f t="shared" si="450"/>
        <v>0.36</v>
      </c>
      <c r="AA630">
        <v>42.73</v>
      </c>
      <c r="AB630">
        <v>0</v>
      </c>
      <c r="AC630">
        <v>0</v>
      </c>
      <c r="AD630">
        <v>0</v>
      </c>
      <c r="AE630">
        <v>4.47</v>
      </c>
      <c r="AF630">
        <v>0</v>
      </c>
      <c r="AG630">
        <v>0</v>
      </c>
      <c r="AH630">
        <v>0</v>
      </c>
      <c r="AI630">
        <v>9.56</v>
      </c>
      <c r="AJ630">
        <v>1</v>
      </c>
      <c r="AK630">
        <v>1</v>
      </c>
      <c r="AL630">
        <v>1</v>
      </c>
      <c r="AM630">
        <v>4</v>
      </c>
      <c r="AN630">
        <v>0</v>
      </c>
      <c r="AO630">
        <v>1</v>
      </c>
      <c r="AP630">
        <v>1</v>
      </c>
      <c r="AQ630">
        <v>0</v>
      </c>
      <c r="AR630">
        <v>0</v>
      </c>
      <c r="AS630" t="s">
        <v>3</v>
      </c>
      <c r="AT630">
        <v>0.36</v>
      </c>
      <c r="AU630" t="s">
        <v>3</v>
      </c>
      <c r="AV630">
        <v>0</v>
      </c>
      <c r="AW630">
        <v>2</v>
      </c>
      <c r="AX630">
        <v>60130983</v>
      </c>
      <c r="AY630">
        <v>1</v>
      </c>
      <c r="AZ630">
        <v>0</v>
      </c>
      <c r="BA630">
        <v>630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X630">
        <f>ROUND(Y630*Source!I143,9)</f>
        <v>2.4048E-2</v>
      </c>
      <c r="CY630">
        <f t="shared" si="451"/>
        <v>42.73</v>
      </c>
      <c r="CZ630">
        <f t="shared" si="452"/>
        <v>4.47</v>
      </c>
      <c r="DA630">
        <f t="shared" si="453"/>
        <v>9.56</v>
      </c>
      <c r="DB630">
        <f t="shared" si="454"/>
        <v>1.61</v>
      </c>
      <c r="DC630">
        <f t="shared" si="455"/>
        <v>0</v>
      </c>
      <c r="DD630" t="s">
        <v>3</v>
      </c>
      <c r="DE630" t="s">
        <v>3</v>
      </c>
      <c r="DF630">
        <f t="shared" si="456"/>
        <v>1.03</v>
      </c>
      <c r="DG630">
        <f t="shared" si="457"/>
        <v>0</v>
      </c>
      <c r="DH630">
        <f t="shared" si="458"/>
        <v>0</v>
      </c>
      <c r="DI630">
        <f t="shared" si="448"/>
        <v>0</v>
      </c>
      <c r="DJ630">
        <f t="shared" si="459"/>
        <v>1.03</v>
      </c>
      <c r="DK630">
        <v>0</v>
      </c>
      <c r="DL630" t="s">
        <v>3</v>
      </c>
      <c r="DM630">
        <v>0</v>
      </c>
      <c r="DN630" t="s">
        <v>3</v>
      </c>
      <c r="DO630">
        <v>0</v>
      </c>
    </row>
    <row r="631" spans="1:119" x14ac:dyDescent="0.2">
      <c r="A631">
        <f>ROW(Source!A143)</f>
        <v>143</v>
      </c>
      <c r="B631">
        <v>60075934</v>
      </c>
      <c r="C631">
        <v>60121734</v>
      </c>
      <c r="D631">
        <v>48171507</v>
      </c>
      <c r="E631">
        <v>1</v>
      </c>
      <c r="F631">
        <v>1</v>
      </c>
      <c r="G631">
        <v>1</v>
      </c>
      <c r="H631">
        <v>3</v>
      </c>
      <c r="I631" t="s">
        <v>807</v>
      </c>
      <c r="J631" t="s">
        <v>808</v>
      </c>
      <c r="K631" t="s">
        <v>809</v>
      </c>
      <c r="L631">
        <v>1348</v>
      </c>
      <c r="N631">
        <v>1009</v>
      </c>
      <c r="O631" t="s">
        <v>15</v>
      </c>
      <c r="P631" t="s">
        <v>15</v>
      </c>
      <c r="Q631">
        <v>1000</v>
      </c>
      <c r="W631">
        <v>0</v>
      </c>
      <c r="X631">
        <v>1344828851</v>
      </c>
      <c r="Y631">
        <f t="shared" si="450"/>
        <v>4.4000000000000002E-4</v>
      </c>
      <c r="AA631">
        <v>101489.92</v>
      </c>
      <c r="AB631">
        <v>0</v>
      </c>
      <c r="AC631">
        <v>0</v>
      </c>
      <c r="AD631">
        <v>0</v>
      </c>
      <c r="AE631">
        <v>10616.1</v>
      </c>
      <c r="AF631">
        <v>0</v>
      </c>
      <c r="AG631">
        <v>0</v>
      </c>
      <c r="AH631">
        <v>0</v>
      </c>
      <c r="AI631">
        <v>9.56</v>
      </c>
      <c r="AJ631">
        <v>1</v>
      </c>
      <c r="AK631">
        <v>1</v>
      </c>
      <c r="AL631">
        <v>1</v>
      </c>
      <c r="AM631">
        <v>4</v>
      </c>
      <c r="AN631">
        <v>0</v>
      </c>
      <c r="AO631">
        <v>1</v>
      </c>
      <c r="AP631">
        <v>1</v>
      </c>
      <c r="AQ631">
        <v>0</v>
      </c>
      <c r="AR631">
        <v>0</v>
      </c>
      <c r="AS631" t="s">
        <v>3</v>
      </c>
      <c r="AT631">
        <v>4.4000000000000002E-4</v>
      </c>
      <c r="AU631" t="s">
        <v>3</v>
      </c>
      <c r="AV631">
        <v>0</v>
      </c>
      <c r="AW631">
        <v>2</v>
      </c>
      <c r="AX631">
        <v>60130984</v>
      </c>
      <c r="AY631">
        <v>1</v>
      </c>
      <c r="AZ631">
        <v>0</v>
      </c>
      <c r="BA631">
        <v>631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X631">
        <f>ROUND(Y631*Source!I143,9)</f>
        <v>2.9391999999999999E-5</v>
      </c>
      <c r="CY631">
        <f t="shared" si="451"/>
        <v>101489.92</v>
      </c>
      <c r="CZ631">
        <f t="shared" si="452"/>
        <v>10616.1</v>
      </c>
      <c r="DA631">
        <f t="shared" si="453"/>
        <v>9.56</v>
      </c>
      <c r="DB631">
        <f t="shared" si="454"/>
        <v>4.67</v>
      </c>
      <c r="DC631">
        <f t="shared" si="455"/>
        <v>0</v>
      </c>
      <c r="DD631" t="s">
        <v>3</v>
      </c>
      <c r="DE631" t="s">
        <v>3</v>
      </c>
      <c r="DF631">
        <f t="shared" si="456"/>
        <v>2.98</v>
      </c>
      <c r="DG631">
        <f t="shared" si="457"/>
        <v>0</v>
      </c>
      <c r="DH631">
        <f t="shared" si="458"/>
        <v>0</v>
      </c>
      <c r="DI631">
        <f t="shared" si="448"/>
        <v>0</v>
      </c>
      <c r="DJ631">
        <f t="shared" si="459"/>
        <v>2.98</v>
      </c>
      <c r="DK631">
        <v>0</v>
      </c>
      <c r="DL631" t="s">
        <v>3</v>
      </c>
      <c r="DM631">
        <v>0</v>
      </c>
      <c r="DN631" t="s">
        <v>3</v>
      </c>
      <c r="DO631">
        <v>0</v>
      </c>
    </row>
    <row r="632" spans="1:119" x14ac:dyDescent="0.2">
      <c r="A632">
        <f>ROW(Source!A143)</f>
        <v>143</v>
      </c>
      <c r="B632">
        <v>60075934</v>
      </c>
      <c r="C632">
        <v>60121734</v>
      </c>
      <c r="D632">
        <v>48172661</v>
      </c>
      <c r="E632">
        <v>1</v>
      </c>
      <c r="F632">
        <v>1</v>
      </c>
      <c r="G632">
        <v>1</v>
      </c>
      <c r="H632">
        <v>3</v>
      </c>
      <c r="I632" t="s">
        <v>766</v>
      </c>
      <c r="J632" t="s">
        <v>767</v>
      </c>
      <c r="K632" t="s">
        <v>768</v>
      </c>
      <c r="L632">
        <v>1348</v>
      </c>
      <c r="N632">
        <v>1009</v>
      </c>
      <c r="O632" t="s">
        <v>15</v>
      </c>
      <c r="P632" t="s">
        <v>15</v>
      </c>
      <c r="Q632">
        <v>1000</v>
      </c>
      <c r="W632">
        <v>0</v>
      </c>
      <c r="X632">
        <v>-1069540660</v>
      </c>
      <c r="Y632">
        <f t="shared" si="450"/>
        <v>2.1000000000000001E-2</v>
      </c>
      <c r="AA632">
        <v>151569.78</v>
      </c>
      <c r="AB632">
        <v>0</v>
      </c>
      <c r="AC632">
        <v>0</v>
      </c>
      <c r="AD632">
        <v>0</v>
      </c>
      <c r="AE632">
        <v>15854.58</v>
      </c>
      <c r="AF632">
        <v>0</v>
      </c>
      <c r="AG632">
        <v>0</v>
      </c>
      <c r="AH632">
        <v>0</v>
      </c>
      <c r="AI632">
        <v>9.56</v>
      </c>
      <c r="AJ632">
        <v>1</v>
      </c>
      <c r="AK632">
        <v>1</v>
      </c>
      <c r="AL632">
        <v>1</v>
      </c>
      <c r="AM632">
        <v>4</v>
      </c>
      <c r="AN632">
        <v>0</v>
      </c>
      <c r="AO632">
        <v>1</v>
      </c>
      <c r="AP632">
        <v>1</v>
      </c>
      <c r="AQ632">
        <v>0</v>
      </c>
      <c r="AR632">
        <v>0</v>
      </c>
      <c r="AS632" t="s">
        <v>3</v>
      </c>
      <c r="AT632">
        <v>2.1000000000000001E-2</v>
      </c>
      <c r="AU632" t="s">
        <v>3</v>
      </c>
      <c r="AV632">
        <v>0</v>
      </c>
      <c r="AW632">
        <v>2</v>
      </c>
      <c r="AX632">
        <v>60130985</v>
      </c>
      <c r="AY632">
        <v>1</v>
      </c>
      <c r="AZ632">
        <v>0</v>
      </c>
      <c r="BA632">
        <v>632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X632">
        <f>ROUND(Y632*Source!I143,9)</f>
        <v>1.4028000000000001E-3</v>
      </c>
      <c r="CY632">
        <f t="shared" si="451"/>
        <v>151569.78</v>
      </c>
      <c r="CZ632">
        <f t="shared" si="452"/>
        <v>15854.58</v>
      </c>
      <c r="DA632">
        <f t="shared" si="453"/>
        <v>9.56</v>
      </c>
      <c r="DB632">
        <f t="shared" si="454"/>
        <v>332.95</v>
      </c>
      <c r="DC632">
        <f t="shared" si="455"/>
        <v>0</v>
      </c>
      <c r="DD632" t="s">
        <v>3</v>
      </c>
      <c r="DE632" t="s">
        <v>3</v>
      </c>
      <c r="DF632">
        <f t="shared" si="456"/>
        <v>212.62</v>
      </c>
      <c r="DG632">
        <f t="shared" si="457"/>
        <v>0</v>
      </c>
      <c r="DH632">
        <f t="shared" si="458"/>
        <v>0</v>
      </c>
      <c r="DI632">
        <f t="shared" si="448"/>
        <v>0</v>
      </c>
      <c r="DJ632">
        <f t="shared" si="459"/>
        <v>212.62</v>
      </c>
      <c r="DK632">
        <v>0</v>
      </c>
      <c r="DL632" t="s">
        <v>3</v>
      </c>
      <c r="DM632">
        <v>0</v>
      </c>
      <c r="DN632" t="s">
        <v>3</v>
      </c>
      <c r="DO632">
        <v>0</v>
      </c>
    </row>
    <row r="633" spans="1:119" x14ac:dyDescent="0.2">
      <c r="A633">
        <f>ROW(Source!A143)</f>
        <v>143</v>
      </c>
      <c r="B633">
        <v>60075934</v>
      </c>
      <c r="C633">
        <v>60121734</v>
      </c>
      <c r="D633">
        <v>48172758</v>
      </c>
      <c r="E633">
        <v>1</v>
      </c>
      <c r="F633">
        <v>1</v>
      </c>
      <c r="G633">
        <v>1</v>
      </c>
      <c r="H633">
        <v>3</v>
      </c>
      <c r="I633" t="s">
        <v>769</v>
      </c>
      <c r="J633" t="s">
        <v>770</v>
      </c>
      <c r="K633" t="s">
        <v>771</v>
      </c>
      <c r="L633">
        <v>1348</v>
      </c>
      <c r="N633">
        <v>1009</v>
      </c>
      <c r="O633" t="s">
        <v>15</v>
      </c>
      <c r="P633" t="s">
        <v>15</v>
      </c>
      <c r="Q633">
        <v>1000</v>
      </c>
      <c r="W633">
        <v>0</v>
      </c>
      <c r="X633">
        <v>628974256</v>
      </c>
      <c r="Y633">
        <f t="shared" si="450"/>
        <v>1.0000000000000001E-5</v>
      </c>
      <c r="AA633">
        <v>73338.78</v>
      </c>
      <c r="AB633">
        <v>0</v>
      </c>
      <c r="AC633">
        <v>0</v>
      </c>
      <c r="AD633">
        <v>0</v>
      </c>
      <c r="AE633">
        <v>7671.42</v>
      </c>
      <c r="AF633">
        <v>0</v>
      </c>
      <c r="AG633">
        <v>0</v>
      </c>
      <c r="AH633">
        <v>0</v>
      </c>
      <c r="AI633">
        <v>9.56</v>
      </c>
      <c r="AJ633">
        <v>1</v>
      </c>
      <c r="AK633">
        <v>1</v>
      </c>
      <c r="AL633">
        <v>1</v>
      </c>
      <c r="AM633">
        <v>4</v>
      </c>
      <c r="AN633">
        <v>0</v>
      </c>
      <c r="AO633">
        <v>1</v>
      </c>
      <c r="AP633">
        <v>1</v>
      </c>
      <c r="AQ633">
        <v>0</v>
      </c>
      <c r="AR633">
        <v>0</v>
      </c>
      <c r="AS633" t="s">
        <v>3</v>
      </c>
      <c r="AT633">
        <v>1.0000000000000001E-5</v>
      </c>
      <c r="AU633" t="s">
        <v>3</v>
      </c>
      <c r="AV633">
        <v>0</v>
      </c>
      <c r="AW633">
        <v>2</v>
      </c>
      <c r="AX633">
        <v>60130986</v>
      </c>
      <c r="AY633">
        <v>1</v>
      </c>
      <c r="AZ633">
        <v>0</v>
      </c>
      <c r="BA633">
        <v>633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X633">
        <f>ROUND(Y633*Source!I143,9)</f>
        <v>6.68E-7</v>
      </c>
      <c r="CY633">
        <f t="shared" si="451"/>
        <v>73338.78</v>
      </c>
      <c r="CZ633">
        <f t="shared" si="452"/>
        <v>7671.42</v>
      </c>
      <c r="DA633">
        <f t="shared" si="453"/>
        <v>9.56</v>
      </c>
      <c r="DB633">
        <f t="shared" si="454"/>
        <v>0.08</v>
      </c>
      <c r="DC633">
        <f t="shared" si="455"/>
        <v>0</v>
      </c>
      <c r="DD633" t="s">
        <v>3</v>
      </c>
      <c r="DE633" t="s">
        <v>3</v>
      </c>
      <c r="DF633">
        <f t="shared" si="456"/>
        <v>0.05</v>
      </c>
      <c r="DG633">
        <f t="shared" si="457"/>
        <v>0</v>
      </c>
      <c r="DH633">
        <f t="shared" si="458"/>
        <v>0</v>
      </c>
      <c r="DI633">
        <f t="shared" si="448"/>
        <v>0</v>
      </c>
      <c r="DJ633">
        <f t="shared" si="459"/>
        <v>0.05</v>
      </c>
      <c r="DK633">
        <v>0</v>
      </c>
      <c r="DL633" t="s">
        <v>3</v>
      </c>
      <c r="DM633">
        <v>0</v>
      </c>
      <c r="DN633" t="s">
        <v>3</v>
      </c>
      <c r="DO633">
        <v>0</v>
      </c>
    </row>
    <row r="634" spans="1:119" x14ac:dyDescent="0.2">
      <c r="A634">
        <f>ROW(Source!A143)</f>
        <v>143</v>
      </c>
      <c r="B634">
        <v>60075934</v>
      </c>
      <c r="C634">
        <v>60121734</v>
      </c>
      <c r="D634">
        <v>48173726</v>
      </c>
      <c r="E634">
        <v>1</v>
      </c>
      <c r="F634">
        <v>1</v>
      </c>
      <c r="G634">
        <v>1</v>
      </c>
      <c r="H634">
        <v>3</v>
      </c>
      <c r="I634" t="s">
        <v>772</v>
      </c>
      <c r="J634" t="s">
        <v>773</v>
      </c>
      <c r="K634" t="s">
        <v>774</v>
      </c>
      <c r="L634">
        <v>1348</v>
      </c>
      <c r="N634">
        <v>1009</v>
      </c>
      <c r="O634" t="s">
        <v>15</v>
      </c>
      <c r="P634" t="s">
        <v>15</v>
      </c>
      <c r="Q634">
        <v>1000</v>
      </c>
      <c r="W634">
        <v>0</v>
      </c>
      <c r="X634">
        <v>-1850711024</v>
      </c>
      <c r="Y634">
        <f t="shared" si="450"/>
        <v>1E-4</v>
      </c>
      <c r="AA634">
        <v>293766.28000000003</v>
      </c>
      <c r="AB634">
        <v>0</v>
      </c>
      <c r="AC634">
        <v>0</v>
      </c>
      <c r="AD634">
        <v>0</v>
      </c>
      <c r="AE634">
        <v>30728.69</v>
      </c>
      <c r="AF634">
        <v>0</v>
      </c>
      <c r="AG634">
        <v>0</v>
      </c>
      <c r="AH634">
        <v>0</v>
      </c>
      <c r="AI634">
        <v>9.56</v>
      </c>
      <c r="AJ634">
        <v>1</v>
      </c>
      <c r="AK634">
        <v>1</v>
      </c>
      <c r="AL634">
        <v>1</v>
      </c>
      <c r="AM634">
        <v>4</v>
      </c>
      <c r="AN634">
        <v>0</v>
      </c>
      <c r="AO634">
        <v>1</v>
      </c>
      <c r="AP634">
        <v>1</v>
      </c>
      <c r="AQ634">
        <v>0</v>
      </c>
      <c r="AR634">
        <v>0</v>
      </c>
      <c r="AS634" t="s">
        <v>3</v>
      </c>
      <c r="AT634">
        <v>1E-4</v>
      </c>
      <c r="AU634" t="s">
        <v>3</v>
      </c>
      <c r="AV634">
        <v>0</v>
      </c>
      <c r="AW634">
        <v>2</v>
      </c>
      <c r="AX634">
        <v>60130987</v>
      </c>
      <c r="AY634">
        <v>1</v>
      </c>
      <c r="AZ634">
        <v>0</v>
      </c>
      <c r="BA634">
        <v>634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X634">
        <f>ROUND(Y634*Source!I143,9)</f>
        <v>6.6800000000000004E-6</v>
      </c>
      <c r="CY634">
        <f t="shared" si="451"/>
        <v>293766.28000000003</v>
      </c>
      <c r="CZ634">
        <f t="shared" si="452"/>
        <v>30728.69</v>
      </c>
      <c r="DA634">
        <f t="shared" si="453"/>
        <v>9.56</v>
      </c>
      <c r="DB634">
        <f t="shared" si="454"/>
        <v>3.07</v>
      </c>
      <c r="DC634">
        <f t="shared" si="455"/>
        <v>0</v>
      </c>
      <c r="DD634" t="s">
        <v>3</v>
      </c>
      <c r="DE634" t="s">
        <v>3</v>
      </c>
      <c r="DF634">
        <f t="shared" si="456"/>
        <v>1.96</v>
      </c>
      <c r="DG634">
        <f t="shared" si="457"/>
        <v>0</v>
      </c>
      <c r="DH634">
        <f t="shared" si="458"/>
        <v>0</v>
      </c>
      <c r="DI634">
        <f t="shared" si="448"/>
        <v>0</v>
      </c>
      <c r="DJ634">
        <f t="shared" si="459"/>
        <v>1.96</v>
      </c>
      <c r="DK634">
        <v>0</v>
      </c>
      <c r="DL634" t="s">
        <v>3</v>
      </c>
      <c r="DM634">
        <v>0</v>
      </c>
      <c r="DN634" t="s">
        <v>3</v>
      </c>
      <c r="DO634">
        <v>0</v>
      </c>
    </row>
    <row r="635" spans="1:119" x14ac:dyDescent="0.2">
      <c r="A635">
        <f>ROW(Source!A143)</f>
        <v>143</v>
      </c>
      <c r="B635">
        <v>60075934</v>
      </c>
      <c r="C635">
        <v>60121734</v>
      </c>
      <c r="D635">
        <v>48187448</v>
      </c>
      <c r="E635">
        <v>1</v>
      </c>
      <c r="F635">
        <v>1</v>
      </c>
      <c r="G635">
        <v>1</v>
      </c>
      <c r="H635">
        <v>3</v>
      </c>
      <c r="I635" t="s">
        <v>775</v>
      </c>
      <c r="J635" t="s">
        <v>776</v>
      </c>
      <c r="K635" t="s">
        <v>777</v>
      </c>
      <c r="L635">
        <v>1348</v>
      </c>
      <c r="N635">
        <v>1009</v>
      </c>
      <c r="O635" t="s">
        <v>15</v>
      </c>
      <c r="P635" t="s">
        <v>15</v>
      </c>
      <c r="Q635">
        <v>1000</v>
      </c>
      <c r="W635">
        <v>0</v>
      </c>
      <c r="X635">
        <v>192534767</v>
      </c>
      <c r="Y635">
        <f t="shared" si="450"/>
        <v>2.0000000000000001E-4</v>
      </c>
      <c r="AA635">
        <v>76878.17</v>
      </c>
      <c r="AB635">
        <v>0</v>
      </c>
      <c r="AC635">
        <v>0</v>
      </c>
      <c r="AD635">
        <v>0</v>
      </c>
      <c r="AE635">
        <v>8041.65</v>
      </c>
      <c r="AF635">
        <v>0</v>
      </c>
      <c r="AG635">
        <v>0</v>
      </c>
      <c r="AH635">
        <v>0</v>
      </c>
      <c r="AI635">
        <v>9.56</v>
      </c>
      <c r="AJ635">
        <v>1</v>
      </c>
      <c r="AK635">
        <v>1</v>
      </c>
      <c r="AL635">
        <v>1</v>
      </c>
      <c r="AM635">
        <v>4</v>
      </c>
      <c r="AN635">
        <v>0</v>
      </c>
      <c r="AO635">
        <v>1</v>
      </c>
      <c r="AP635">
        <v>1</v>
      </c>
      <c r="AQ635">
        <v>0</v>
      </c>
      <c r="AR635">
        <v>0</v>
      </c>
      <c r="AS635" t="s">
        <v>3</v>
      </c>
      <c r="AT635">
        <v>2.0000000000000001E-4</v>
      </c>
      <c r="AU635" t="s">
        <v>3</v>
      </c>
      <c r="AV635">
        <v>0</v>
      </c>
      <c r="AW635">
        <v>2</v>
      </c>
      <c r="AX635">
        <v>60130988</v>
      </c>
      <c r="AY635">
        <v>1</v>
      </c>
      <c r="AZ635">
        <v>0</v>
      </c>
      <c r="BA635">
        <v>635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X635">
        <f>ROUND(Y635*Source!I143,9)</f>
        <v>1.3360000000000001E-5</v>
      </c>
      <c r="CY635">
        <f t="shared" si="451"/>
        <v>76878.17</v>
      </c>
      <c r="CZ635">
        <f t="shared" si="452"/>
        <v>8041.65</v>
      </c>
      <c r="DA635">
        <f t="shared" si="453"/>
        <v>9.56</v>
      </c>
      <c r="DB635">
        <f t="shared" si="454"/>
        <v>1.61</v>
      </c>
      <c r="DC635">
        <f t="shared" si="455"/>
        <v>0</v>
      </c>
      <c r="DD635" t="s">
        <v>3</v>
      </c>
      <c r="DE635" t="s">
        <v>3</v>
      </c>
      <c r="DF635">
        <f t="shared" si="456"/>
        <v>1.03</v>
      </c>
      <c r="DG635">
        <f t="shared" si="457"/>
        <v>0</v>
      </c>
      <c r="DH635">
        <f t="shared" si="458"/>
        <v>0</v>
      </c>
      <c r="DI635">
        <f t="shared" si="448"/>
        <v>0</v>
      </c>
      <c r="DJ635">
        <f t="shared" si="459"/>
        <v>1.03</v>
      </c>
      <c r="DK635">
        <v>0</v>
      </c>
      <c r="DL635" t="s">
        <v>3</v>
      </c>
      <c r="DM635">
        <v>0</v>
      </c>
      <c r="DN635" t="s">
        <v>3</v>
      </c>
      <c r="DO635">
        <v>0</v>
      </c>
    </row>
    <row r="636" spans="1:119" x14ac:dyDescent="0.2">
      <c r="A636">
        <f>ROW(Source!A143)</f>
        <v>143</v>
      </c>
      <c r="B636">
        <v>60075934</v>
      </c>
      <c r="C636">
        <v>60121734</v>
      </c>
      <c r="D636">
        <v>48165719</v>
      </c>
      <c r="E636">
        <v>21</v>
      </c>
      <c r="F636">
        <v>1</v>
      </c>
      <c r="G636">
        <v>1</v>
      </c>
      <c r="H636">
        <v>3</v>
      </c>
      <c r="I636" t="s">
        <v>778</v>
      </c>
      <c r="J636" t="s">
        <v>3</v>
      </c>
      <c r="K636" t="s">
        <v>779</v>
      </c>
      <c r="L636">
        <v>1348</v>
      </c>
      <c r="N636">
        <v>1009</v>
      </c>
      <c r="O636" t="s">
        <v>15</v>
      </c>
      <c r="P636" t="s">
        <v>15</v>
      </c>
      <c r="Q636">
        <v>1000</v>
      </c>
      <c r="W636">
        <v>0</v>
      </c>
      <c r="X636">
        <v>748648226</v>
      </c>
      <c r="Y636">
        <f t="shared" si="450"/>
        <v>1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9.56</v>
      </c>
      <c r="AJ636">
        <v>1</v>
      </c>
      <c r="AK636">
        <v>1</v>
      </c>
      <c r="AL636">
        <v>1</v>
      </c>
      <c r="AM636">
        <v>4</v>
      </c>
      <c r="AN636">
        <v>0</v>
      </c>
      <c r="AO636">
        <v>0</v>
      </c>
      <c r="AP636">
        <v>1</v>
      </c>
      <c r="AQ636">
        <v>0</v>
      </c>
      <c r="AR636">
        <v>0</v>
      </c>
      <c r="AS636" t="s">
        <v>3</v>
      </c>
      <c r="AT636">
        <v>1</v>
      </c>
      <c r="AU636" t="s">
        <v>3</v>
      </c>
      <c r="AV636">
        <v>0</v>
      </c>
      <c r="AW636">
        <v>2</v>
      </c>
      <c r="AX636">
        <v>60130989</v>
      </c>
      <c r="AY636">
        <v>1</v>
      </c>
      <c r="AZ636">
        <v>0</v>
      </c>
      <c r="BA636">
        <v>636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X636">
        <f>ROUND(Y636*Source!I143,9)</f>
        <v>6.6799999999999998E-2</v>
      </c>
      <c r="CY636">
        <f t="shared" si="451"/>
        <v>0</v>
      </c>
      <c r="CZ636">
        <f t="shared" si="452"/>
        <v>0</v>
      </c>
      <c r="DA636">
        <f t="shared" si="453"/>
        <v>9.56</v>
      </c>
      <c r="DB636">
        <f t="shared" si="454"/>
        <v>0</v>
      </c>
      <c r="DC636">
        <f t="shared" si="455"/>
        <v>0</v>
      </c>
      <c r="DD636" t="s">
        <v>3</v>
      </c>
      <c r="DE636" t="s">
        <v>3</v>
      </c>
      <c r="DF636">
        <f t="shared" si="456"/>
        <v>0</v>
      </c>
      <c r="DG636">
        <f t="shared" si="457"/>
        <v>0</v>
      </c>
      <c r="DH636">
        <f t="shared" si="458"/>
        <v>0</v>
      </c>
      <c r="DI636">
        <f t="shared" si="448"/>
        <v>0</v>
      </c>
      <c r="DJ636">
        <f t="shared" si="459"/>
        <v>0</v>
      </c>
      <c r="DK636">
        <v>0</v>
      </c>
      <c r="DL636" t="s">
        <v>3</v>
      </c>
      <c r="DM636">
        <v>0</v>
      </c>
      <c r="DN636" t="s">
        <v>3</v>
      </c>
      <c r="DO636">
        <v>0</v>
      </c>
    </row>
    <row r="637" spans="1:119" x14ac:dyDescent="0.2">
      <c r="A637">
        <f>ROW(Source!A143)</f>
        <v>143</v>
      </c>
      <c r="B637">
        <v>60075934</v>
      </c>
      <c r="C637">
        <v>60121734</v>
      </c>
      <c r="D637">
        <v>48189470</v>
      </c>
      <c r="E637">
        <v>1</v>
      </c>
      <c r="F637">
        <v>1</v>
      </c>
      <c r="G637">
        <v>1</v>
      </c>
      <c r="H637">
        <v>3</v>
      </c>
      <c r="I637" t="s">
        <v>780</v>
      </c>
      <c r="J637" t="s">
        <v>781</v>
      </c>
      <c r="K637" t="s">
        <v>782</v>
      </c>
      <c r="L637">
        <v>1302</v>
      </c>
      <c r="N637">
        <v>1003</v>
      </c>
      <c r="O637" t="s">
        <v>783</v>
      </c>
      <c r="P637" t="s">
        <v>783</v>
      </c>
      <c r="Q637">
        <v>10</v>
      </c>
      <c r="W637">
        <v>0</v>
      </c>
      <c r="X637">
        <v>4483628</v>
      </c>
      <c r="Y637">
        <f t="shared" si="450"/>
        <v>1.8700000000000001E-2</v>
      </c>
      <c r="AA637">
        <v>616.33000000000004</v>
      </c>
      <c r="AB637">
        <v>0</v>
      </c>
      <c r="AC637">
        <v>0</v>
      </c>
      <c r="AD637">
        <v>0</v>
      </c>
      <c r="AE637">
        <v>64.47</v>
      </c>
      <c r="AF637">
        <v>0</v>
      </c>
      <c r="AG637">
        <v>0</v>
      </c>
      <c r="AH637">
        <v>0</v>
      </c>
      <c r="AI637">
        <v>9.56</v>
      </c>
      <c r="AJ637">
        <v>1</v>
      </c>
      <c r="AK637">
        <v>1</v>
      </c>
      <c r="AL637">
        <v>1</v>
      </c>
      <c r="AM637">
        <v>4</v>
      </c>
      <c r="AN637">
        <v>0</v>
      </c>
      <c r="AO637">
        <v>1</v>
      </c>
      <c r="AP637">
        <v>1</v>
      </c>
      <c r="AQ637">
        <v>0</v>
      </c>
      <c r="AR637">
        <v>0</v>
      </c>
      <c r="AS637" t="s">
        <v>3</v>
      </c>
      <c r="AT637">
        <v>1.8700000000000001E-2</v>
      </c>
      <c r="AU637" t="s">
        <v>3</v>
      </c>
      <c r="AV637">
        <v>0</v>
      </c>
      <c r="AW637">
        <v>2</v>
      </c>
      <c r="AX637">
        <v>60130990</v>
      </c>
      <c r="AY637">
        <v>1</v>
      </c>
      <c r="AZ637">
        <v>0</v>
      </c>
      <c r="BA637">
        <v>637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X637">
        <f>ROUND(Y637*Source!I143,9)</f>
        <v>1.24916E-3</v>
      </c>
      <c r="CY637">
        <f t="shared" si="451"/>
        <v>616.33000000000004</v>
      </c>
      <c r="CZ637">
        <f t="shared" si="452"/>
        <v>64.47</v>
      </c>
      <c r="DA637">
        <f t="shared" si="453"/>
        <v>9.56</v>
      </c>
      <c r="DB637">
        <f t="shared" si="454"/>
        <v>1.21</v>
      </c>
      <c r="DC637">
        <f t="shared" si="455"/>
        <v>0</v>
      </c>
      <c r="DD637" t="s">
        <v>3</v>
      </c>
      <c r="DE637" t="s">
        <v>3</v>
      </c>
      <c r="DF637">
        <f t="shared" si="456"/>
        <v>0.77</v>
      </c>
      <c r="DG637">
        <f t="shared" si="457"/>
        <v>0</v>
      </c>
      <c r="DH637">
        <f t="shared" si="458"/>
        <v>0</v>
      </c>
      <c r="DI637">
        <f t="shared" si="448"/>
        <v>0</v>
      </c>
      <c r="DJ637">
        <f t="shared" si="459"/>
        <v>0.77</v>
      </c>
      <c r="DK637">
        <v>0</v>
      </c>
      <c r="DL637" t="s">
        <v>3</v>
      </c>
      <c r="DM637">
        <v>0</v>
      </c>
      <c r="DN637" t="s">
        <v>3</v>
      </c>
      <c r="DO637">
        <v>0</v>
      </c>
    </row>
    <row r="638" spans="1:119" x14ac:dyDescent="0.2">
      <c r="A638">
        <f>ROW(Source!A143)</f>
        <v>143</v>
      </c>
      <c r="B638">
        <v>60075934</v>
      </c>
      <c r="C638">
        <v>60121734</v>
      </c>
      <c r="D638">
        <v>48189825</v>
      </c>
      <c r="E638">
        <v>1</v>
      </c>
      <c r="F638">
        <v>1</v>
      </c>
      <c r="G638">
        <v>1</v>
      </c>
      <c r="H638">
        <v>3</v>
      </c>
      <c r="I638" t="s">
        <v>784</v>
      </c>
      <c r="J638" t="s">
        <v>785</v>
      </c>
      <c r="K638" t="s">
        <v>786</v>
      </c>
      <c r="L638">
        <v>1348</v>
      </c>
      <c r="N638">
        <v>1009</v>
      </c>
      <c r="O638" t="s">
        <v>15</v>
      </c>
      <c r="P638" t="s">
        <v>15</v>
      </c>
      <c r="Q638">
        <v>1000</v>
      </c>
      <c r="W638">
        <v>0</v>
      </c>
      <c r="X638">
        <v>-936363311</v>
      </c>
      <c r="Y638">
        <f t="shared" si="450"/>
        <v>3.0000000000000001E-5</v>
      </c>
      <c r="AA638">
        <v>45420.71</v>
      </c>
      <c r="AB638">
        <v>0</v>
      </c>
      <c r="AC638">
        <v>0</v>
      </c>
      <c r="AD638">
        <v>0</v>
      </c>
      <c r="AE638">
        <v>4751.12</v>
      </c>
      <c r="AF638">
        <v>0</v>
      </c>
      <c r="AG638">
        <v>0</v>
      </c>
      <c r="AH638">
        <v>0</v>
      </c>
      <c r="AI638">
        <v>9.56</v>
      </c>
      <c r="AJ638">
        <v>1</v>
      </c>
      <c r="AK638">
        <v>1</v>
      </c>
      <c r="AL638">
        <v>1</v>
      </c>
      <c r="AM638">
        <v>4</v>
      </c>
      <c r="AN638">
        <v>0</v>
      </c>
      <c r="AO638">
        <v>1</v>
      </c>
      <c r="AP638">
        <v>1</v>
      </c>
      <c r="AQ638">
        <v>0</v>
      </c>
      <c r="AR638">
        <v>0</v>
      </c>
      <c r="AS638" t="s">
        <v>3</v>
      </c>
      <c r="AT638">
        <v>3.0000000000000001E-5</v>
      </c>
      <c r="AU638" t="s">
        <v>3</v>
      </c>
      <c r="AV638">
        <v>0</v>
      </c>
      <c r="AW638">
        <v>2</v>
      </c>
      <c r="AX638">
        <v>60130991</v>
      </c>
      <c r="AY638">
        <v>1</v>
      </c>
      <c r="AZ638">
        <v>0</v>
      </c>
      <c r="BA638">
        <v>638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X638">
        <f>ROUND(Y638*Source!I143,9)</f>
        <v>2.0040000000000002E-6</v>
      </c>
      <c r="CY638">
        <f t="shared" si="451"/>
        <v>45420.71</v>
      </c>
      <c r="CZ638">
        <f t="shared" si="452"/>
        <v>4751.12</v>
      </c>
      <c r="DA638">
        <f t="shared" si="453"/>
        <v>9.56</v>
      </c>
      <c r="DB638">
        <f t="shared" si="454"/>
        <v>0.14000000000000001</v>
      </c>
      <c r="DC638">
        <f t="shared" si="455"/>
        <v>0</v>
      </c>
      <c r="DD638" t="s">
        <v>3</v>
      </c>
      <c r="DE638" t="s">
        <v>3</v>
      </c>
      <c r="DF638">
        <f t="shared" si="456"/>
        <v>0.09</v>
      </c>
      <c r="DG638">
        <f t="shared" si="457"/>
        <v>0</v>
      </c>
      <c r="DH638">
        <f t="shared" si="458"/>
        <v>0</v>
      </c>
      <c r="DI638">
        <f t="shared" si="448"/>
        <v>0</v>
      </c>
      <c r="DJ638">
        <f t="shared" si="459"/>
        <v>0.09</v>
      </c>
      <c r="DK638">
        <v>0</v>
      </c>
      <c r="DL638" t="s">
        <v>3</v>
      </c>
      <c r="DM638">
        <v>0</v>
      </c>
      <c r="DN638" t="s">
        <v>3</v>
      </c>
      <c r="DO638">
        <v>0</v>
      </c>
    </row>
    <row r="639" spans="1:119" x14ac:dyDescent="0.2">
      <c r="A639">
        <f>ROW(Source!A143)</f>
        <v>143</v>
      </c>
      <c r="B639">
        <v>60075934</v>
      </c>
      <c r="C639">
        <v>60121734</v>
      </c>
      <c r="D639">
        <v>48190549</v>
      </c>
      <c r="E639">
        <v>1</v>
      </c>
      <c r="F639">
        <v>1</v>
      </c>
      <c r="G639">
        <v>1</v>
      </c>
      <c r="H639">
        <v>3</v>
      </c>
      <c r="I639" t="s">
        <v>787</v>
      </c>
      <c r="J639" t="s">
        <v>788</v>
      </c>
      <c r="K639" t="s">
        <v>789</v>
      </c>
      <c r="L639">
        <v>1348</v>
      </c>
      <c r="N639">
        <v>1009</v>
      </c>
      <c r="O639" t="s">
        <v>15</v>
      </c>
      <c r="P639" t="s">
        <v>15</v>
      </c>
      <c r="Q639">
        <v>1000</v>
      </c>
      <c r="W639">
        <v>0</v>
      </c>
      <c r="X639">
        <v>1261042718</v>
      </c>
      <c r="Y639">
        <f t="shared" si="450"/>
        <v>1.9400000000000001E-3</v>
      </c>
      <c r="AA639">
        <v>59717.11</v>
      </c>
      <c r="AB639">
        <v>0</v>
      </c>
      <c r="AC639">
        <v>0</v>
      </c>
      <c r="AD639">
        <v>0</v>
      </c>
      <c r="AE639">
        <v>6246.56</v>
      </c>
      <c r="AF639">
        <v>0</v>
      </c>
      <c r="AG639">
        <v>0</v>
      </c>
      <c r="AH639">
        <v>0</v>
      </c>
      <c r="AI639">
        <v>9.56</v>
      </c>
      <c r="AJ639">
        <v>1</v>
      </c>
      <c r="AK639">
        <v>1</v>
      </c>
      <c r="AL639">
        <v>1</v>
      </c>
      <c r="AM639">
        <v>4</v>
      </c>
      <c r="AN639">
        <v>0</v>
      </c>
      <c r="AO639">
        <v>1</v>
      </c>
      <c r="AP639">
        <v>1</v>
      </c>
      <c r="AQ639">
        <v>0</v>
      </c>
      <c r="AR639">
        <v>0</v>
      </c>
      <c r="AS639" t="s">
        <v>3</v>
      </c>
      <c r="AT639">
        <v>1.9400000000000001E-3</v>
      </c>
      <c r="AU639" t="s">
        <v>3</v>
      </c>
      <c r="AV639">
        <v>0</v>
      </c>
      <c r="AW639">
        <v>2</v>
      </c>
      <c r="AX639">
        <v>60130992</v>
      </c>
      <c r="AY639">
        <v>1</v>
      </c>
      <c r="AZ639">
        <v>0</v>
      </c>
      <c r="BA639">
        <v>639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X639">
        <f>ROUND(Y639*Source!I143,9)</f>
        <v>1.2959199999999999E-4</v>
      </c>
      <c r="CY639">
        <f t="shared" si="451"/>
        <v>59717.11</v>
      </c>
      <c r="CZ639">
        <f t="shared" si="452"/>
        <v>6246.56</v>
      </c>
      <c r="DA639">
        <f t="shared" si="453"/>
        <v>9.56</v>
      </c>
      <c r="DB639">
        <f t="shared" si="454"/>
        <v>12.12</v>
      </c>
      <c r="DC639">
        <f t="shared" si="455"/>
        <v>0</v>
      </c>
      <c r="DD639" t="s">
        <v>3</v>
      </c>
      <c r="DE639" t="s">
        <v>3</v>
      </c>
      <c r="DF639">
        <f t="shared" si="456"/>
        <v>7.74</v>
      </c>
      <c r="DG639">
        <f t="shared" si="457"/>
        <v>0</v>
      </c>
      <c r="DH639">
        <f t="shared" si="458"/>
        <v>0</v>
      </c>
      <c r="DI639">
        <f t="shared" si="448"/>
        <v>0</v>
      </c>
      <c r="DJ639">
        <f t="shared" si="459"/>
        <v>7.74</v>
      </c>
      <c r="DK639">
        <v>0</v>
      </c>
      <c r="DL639" t="s">
        <v>3</v>
      </c>
      <c r="DM639">
        <v>0</v>
      </c>
      <c r="DN639" t="s">
        <v>3</v>
      </c>
      <c r="DO639">
        <v>0</v>
      </c>
    </row>
    <row r="640" spans="1:119" x14ac:dyDescent="0.2">
      <c r="A640">
        <f>ROW(Source!A143)</f>
        <v>143</v>
      </c>
      <c r="B640">
        <v>60075934</v>
      </c>
      <c r="C640">
        <v>60121734</v>
      </c>
      <c r="D640">
        <v>48194381</v>
      </c>
      <c r="E640">
        <v>1</v>
      </c>
      <c r="F640">
        <v>1</v>
      </c>
      <c r="G640">
        <v>1</v>
      </c>
      <c r="H640">
        <v>3</v>
      </c>
      <c r="I640" t="s">
        <v>790</v>
      </c>
      <c r="J640" t="s">
        <v>791</v>
      </c>
      <c r="K640" t="s">
        <v>792</v>
      </c>
      <c r="L640">
        <v>1339</v>
      </c>
      <c r="N640">
        <v>1007</v>
      </c>
      <c r="O640" t="s">
        <v>91</v>
      </c>
      <c r="P640" t="s">
        <v>91</v>
      </c>
      <c r="Q640">
        <v>1</v>
      </c>
      <c r="W640">
        <v>0</v>
      </c>
      <c r="X640">
        <v>-128313133</v>
      </c>
      <c r="Y640">
        <f t="shared" si="450"/>
        <v>1.0300000000000001E-3</v>
      </c>
      <c r="AA640">
        <v>17141.560000000001</v>
      </c>
      <c r="AB640">
        <v>0</v>
      </c>
      <c r="AC640">
        <v>0</v>
      </c>
      <c r="AD640">
        <v>0</v>
      </c>
      <c r="AE640">
        <v>1793.05</v>
      </c>
      <c r="AF640">
        <v>0</v>
      </c>
      <c r="AG640">
        <v>0</v>
      </c>
      <c r="AH640">
        <v>0</v>
      </c>
      <c r="AI640">
        <v>9.56</v>
      </c>
      <c r="AJ640">
        <v>1</v>
      </c>
      <c r="AK640">
        <v>1</v>
      </c>
      <c r="AL640">
        <v>1</v>
      </c>
      <c r="AM640">
        <v>4</v>
      </c>
      <c r="AN640">
        <v>0</v>
      </c>
      <c r="AO640">
        <v>1</v>
      </c>
      <c r="AP640">
        <v>1</v>
      </c>
      <c r="AQ640">
        <v>0</v>
      </c>
      <c r="AR640">
        <v>0</v>
      </c>
      <c r="AS640" t="s">
        <v>3</v>
      </c>
      <c r="AT640">
        <v>1.0300000000000001E-3</v>
      </c>
      <c r="AU640" t="s">
        <v>3</v>
      </c>
      <c r="AV640">
        <v>0</v>
      </c>
      <c r="AW640">
        <v>2</v>
      </c>
      <c r="AX640">
        <v>60130993</v>
      </c>
      <c r="AY640">
        <v>1</v>
      </c>
      <c r="AZ640">
        <v>0</v>
      </c>
      <c r="BA640">
        <v>640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X640">
        <f>ROUND(Y640*Source!I143,9)</f>
        <v>6.8804000000000001E-5</v>
      </c>
      <c r="CY640">
        <f t="shared" si="451"/>
        <v>17141.560000000001</v>
      </c>
      <c r="CZ640">
        <f t="shared" si="452"/>
        <v>1793.05</v>
      </c>
      <c r="DA640">
        <f t="shared" si="453"/>
        <v>9.56</v>
      </c>
      <c r="DB640">
        <f t="shared" si="454"/>
        <v>1.85</v>
      </c>
      <c r="DC640">
        <f t="shared" si="455"/>
        <v>0</v>
      </c>
      <c r="DD640" t="s">
        <v>3</v>
      </c>
      <c r="DE640" t="s">
        <v>3</v>
      </c>
      <c r="DF640">
        <f t="shared" si="456"/>
        <v>1.18</v>
      </c>
      <c r="DG640">
        <f t="shared" si="457"/>
        <v>0</v>
      </c>
      <c r="DH640">
        <f t="shared" si="458"/>
        <v>0</v>
      </c>
      <c r="DI640">
        <f t="shared" si="448"/>
        <v>0</v>
      </c>
      <c r="DJ640">
        <f t="shared" si="459"/>
        <v>1.18</v>
      </c>
      <c r="DK640">
        <v>0</v>
      </c>
      <c r="DL640" t="s">
        <v>3</v>
      </c>
      <c r="DM640">
        <v>0</v>
      </c>
      <c r="DN640" t="s">
        <v>3</v>
      </c>
      <c r="DO640">
        <v>0</v>
      </c>
    </row>
    <row r="641" spans="1:119" x14ac:dyDescent="0.2">
      <c r="A641">
        <f>ROW(Source!A143)</f>
        <v>143</v>
      </c>
      <c r="B641">
        <v>60075934</v>
      </c>
      <c r="C641">
        <v>60121734</v>
      </c>
      <c r="D641">
        <v>48201639</v>
      </c>
      <c r="E641">
        <v>1</v>
      </c>
      <c r="F641">
        <v>1</v>
      </c>
      <c r="G641">
        <v>1</v>
      </c>
      <c r="H641">
        <v>3</v>
      </c>
      <c r="I641" t="s">
        <v>793</v>
      </c>
      <c r="J641" t="s">
        <v>794</v>
      </c>
      <c r="K641" t="s">
        <v>795</v>
      </c>
      <c r="L641">
        <v>1348</v>
      </c>
      <c r="N641">
        <v>1009</v>
      </c>
      <c r="O641" t="s">
        <v>15</v>
      </c>
      <c r="P641" t="s">
        <v>15</v>
      </c>
      <c r="Q641">
        <v>1000</v>
      </c>
      <c r="W641">
        <v>0</v>
      </c>
      <c r="X641">
        <v>1741082987</v>
      </c>
      <c r="Y641">
        <f t="shared" si="450"/>
        <v>3.1E-4</v>
      </c>
      <c r="AA641">
        <v>120081.73</v>
      </c>
      <c r="AB641">
        <v>0</v>
      </c>
      <c r="AC641">
        <v>0</v>
      </c>
      <c r="AD641">
        <v>0</v>
      </c>
      <c r="AE641">
        <v>12560.85</v>
      </c>
      <c r="AF641">
        <v>0</v>
      </c>
      <c r="AG641">
        <v>0</v>
      </c>
      <c r="AH641">
        <v>0</v>
      </c>
      <c r="AI641">
        <v>9.56</v>
      </c>
      <c r="AJ641">
        <v>1</v>
      </c>
      <c r="AK641">
        <v>1</v>
      </c>
      <c r="AL641">
        <v>1</v>
      </c>
      <c r="AM641">
        <v>4</v>
      </c>
      <c r="AN641">
        <v>0</v>
      </c>
      <c r="AO641">
        <v>1</v>
      </c>
      <c r="AP641">
        <v>1</v>
      </c>
      <c r="AQ641">
        <v>0</v>
      </c>
      <c r="AR641">
        <v>0</v>
      </c>
      <c r="AS641" t="s">
        <v>3</v>
      </c>
      <c r="AT641">
        <v>3.1E-4</v>
      </c>
      <c r="AU641" t="s">
        <v>3</v>
      </c>
      <c r="AV641">
        <v>0</v>
      </c>
      <c r="AW641">
        <v>2</v>
      </c>
      <c r="AX641">
        <v>60130994</v>
      </c>
      <c r="AY641">
        <v>1</v>
      </c>
      <c r="AZ641">
        <v>0</v>
      </c>
      <c r="BA641">
        <v>641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X641">
        <f>ROUND(Y641*Source!I143,9)</f>
        <v>2.0707999999999999E-5</v>
      </c>
      <c r="CY641">
        <f t="shared" si="451"/>
        <v>120081.73</v>
      </c>
      <c r="CZ641">
        <f t="shared" si="452"/>
        <v>12560.85</v>
      </c>
      <c r="DA641">
        <f t="shared" si="453"/>
        <v>9.56</v>
      </c>
      <c r="DB641">
        <f t="shared" si="454"/>
        <v>3.89</v>
      </c>
      <c r="DC641">
        <f t="shared" si="455"/>
        <v>0</v>
      </c>
      <c r="DD641" t="s">
        <v>3</v>
      </c>
      <c r="DE641" t="s">
        <v>3</v>
      </c>
      <c r="DF641">
        <f t="shared" si="456"/>
        <v>2.4900000000000002</v>
      </c>
      <c r="DG641">
        <f t="shared" si="457"/>
        <v>0</v>
      </c>
      <c r="DH641">
        <f t="shared" si="458"/>
        <v>0</v>
      </c>
      <c r="DI641">
        <f t="shared" si="448"/>
        <v>0</v>
      </c>
      <c r="DJ641">
        <f t="shared" si="459"/>
        <v>2.4900000000000002</v>
      </c>
      <c r="DK641">
        <v>0</v>
      </c>
      <c r="DL641" t="s">
        <v>3</v>
      </c>
      <c r="DM641">
        <v>0</v>
      </c>
      <c r="DN641" t="s">
        <v>3</v>
      </c>
      <c r="DO641">
        <v>0</v>
      </c>
    </row>
    <row r="642" spans="1:119" x14ac:dyDescent="0.2">
      <c r="A642">
        <f>ROW(Source!A143)</f>
        <v>143</v>
      </c>
      <c r="B642">
        <v>60075934</v>
      </c>
      <c r="C642">
        <v>60121734</v>
      </c>
      <c r="D642">
        <v>48202807</v>
      </c>
      <c r="E642">
        <v>1</v>
      </c>
      <c r="F642">
        <v>1</v>
      </c>
      <c r="G642">
        <v>1</v>
      </c>
      <c r="H642">
        <v>3</v>
      </c>
      <c r="I642" t="s">
        <v>796</v>
      </c>
      <c r="J642" t="s">
        <v>797</v>
      </c>
      <c r="K642" t="s">
        <v>798</v>
      </c>
      <c r="L642">
        <v>1348</v>
      </c>
      <c r="N642">
        <v>1009</v>
      </c>
      <c r="O642" t="s">
        <v>15</v>
      </c>
      <c r="P642" t="s">
        <v>15</v>
      </c>
      <c r="Q642">
        <v>1000</v>
      </c>
      <c r="W642">
        <v>0</v>
      </c>
      <c r="X642">
        <v>-296986458</v>
      </c>
      <c r="Y642">
        <f t="shared" si="450"/>
        <v>5.9999999999999995E-4</v>
      </c>
      <c r="AA642">
        <v>106588.55</v>
      </c>
      <c r="AB642">
        <v>0</v>
      </c>
      <c r="AC642">
        <v>0</v>
      </c>
      <c r="AD642">
        <v>0</v>
      </c>
      <c r="AE642">
        <v>11149.43</v>
      </c>
      <c r="AF642">
        <v>0</v>
      </c>
      <c r="AG642">
        <v>0</v>
      </c>
      <c r="AH642">
        <v>0</v>
      </c>
      <c r="AI642">
        <v>9.56</v>
      </c>
      <c r="AJ642">
        <v>1</v>
      </c>
      <c r="AK642">
        <v>1</v>
      </c>
      <c r="AL642">
        <v>1</v>
      </c>
      <c r="AM642">
        <v>4</v>
      </c>
      <c r="AN642">
        <v>0</v>
      </c>
      <c r="AO642">
        <v>1</v>
      </c>
      <c r="AP642">
        <v>1</v>
      </c>
      <c r="AQ642">
        <v>0</v>
      </c>
      <c r="AR642">
        <v>0</v>
      </c>
      <c r="AS642" t="s">
        <v>3</v>
      </c>
      <c r="AT642">
        <v>5.9999999999999995E-4</v>
      </c>
      <c r="AU642" t="s">
        <v>3</v>
      </c>
      <c r="AV642">
        <v>0</v>
      </c>
      <c r="AW642">
        <v>2</v>
      </c>
      <c r="AX642">
        <v>60130995</v>
      </c>
      <c r="AY642">
        <v>1</v>
      </c>
      <c r="AZ642">
        <v>0</v>
      </c>
      <c r="BA642">
        <v>642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X642">
        <f>ROUND(Y642*Source!I143,9)</f>
        <v>4.0080000000000003E-5</v>
      </c>
      <c r="CY642">
        <f t="shared" si="451"/>
        <v>106588.55</v>
      </c>
      <c r="CZ642">
        <f t="shared" si="452"/>
        <v>11149.43</v>
      </c>
      <c r="DA642">
        <f t="shared" si="453"/>
        <v>9.56</v>
      </c>
      <c r="DB642">
        <f t="shared" si="454"/>
        <v>6.69</v>
      </c>
      <c r="DC642">
        <f t="shared" si="455"/>
        <v>0</v>
      </c>
      <c r="DD642" t="s">
        <v>3</v>
      </c>
      <c r="DE642" t="s">
        <v>3</v>
      </c>
      <c r="DF642">
        <f t="shared" si="456"/>
        <v>4.2699999999999996</v>
      </c>
      <c r="DG642">
        <f t="shared" si="457"/>
        <v>0</v>
      </c>
      <c r="DH642">
        <f t="shared" si="458"/>
        <v>0</v>
      </c>
      <c r="DI642">
        <f t="shared" si="448"/>
        <v>0</v>
      </c>
      <c r="DJ642">
        <f t="shared" si="459"/>
        <v>4.2699999999999996</v>
      </c>
      <c r="DK642">
        <v>0</v>
      </c>
      <c r="DL642" t="s">
        <v>3</v>
      </c>
      <c r="DM642">
        <v>0</v>
      </c>
      <c r="DN642" t="s">
        <v>3</v>
      </c>
      <c r="DO642">
        <v>0</v>
      </c>
    </row>
    <row r="643" spans="1:119" x14ac:dyDescent="0.2">
      <c r="A643">
        <f>ROW(Source!A145)</f>
        <v>145</v>
      </c>
      <c r="B643">
        <v>60075934</v>
      </c>
      <c r="C643">
        <v>60131012</v>
      </c>
      <c r="D643">
        <v>48164208</v>
      </c>
      <c r="E643">
        <v>1</v>
      </c>
      <c r="F643">
        <v>1</v>
      </c>
      <c r="G643">
        <v>1</v>
      </c>
      <c r="H643">
        <v>1</v>
      </c>
      <c r="I643" t="s">
        <v>1020</v>
      </c>
      <c r="J643" t="s">
        <v>3</v>
      </c>
      <c r="K643" t="s">
        <v>1021</v>
      </c>
      <c r="L643">
        <v>1191</v>
      </c>
      <c r="N643">
        <v>1013</v>
      </c>
      <c r="O643" t="s">
        <v>738</v>
      </c>
      <c r="P643" t="s">
        <v>738</v>
      </c>
      <c r="Q643">
        <v>1</v>
      </c>
      <c r="W643">
        <v>0</v>
      </c>
      <c r="X643">
        <v>300547253</v>
      </c>
      <c r="Y643">
        <f t="shared" ref="Y643:Y650" si="460">((AT643*1.15)*1.15)</f>
        <v>125.63749999999997</v>
      </c>
      <c r="AA643">
        <v>0</v>
      </c>
      <c r="AB643">
        <v>0</v>
      </c>
      <c r="AC643">
        <v>0</v>
      </c>
      <c r="AD643">
        <v>411.26</v>
      </c>
      <c r="AE643">
        <v>0</v>
      </c>
      <c r="AF643">
        <v>0</v>
      </c>
      <c r="AG643">
        <v>0</v>
      </c>
      <c r="AH643">
        <v>8.4</v>
      </c>
      <c r="AI643">
        <v>1</v>
      </c>
      <c r="AJ643">
        <v>1</v>
      </c>
      <c r="AK643">
        <v>1</v>
      </c>
      <c r="AL643">
        <v>48.96</v>
      </c>
      <c r="AM643">
        <v>4</v>
      </c>
      <c r="AN643">
        <v>0</v>
      </c>
      <c r="AO643">
        <v>1</v>
      </c>
      <c r="AP643">
        <v>1</v>
      </c>
      <c r="AQ643">
        <v>0</v>
      </c>
      <c r="AR643">
        <v>0</v>
      </c>
      <c r="AS643" t="s">
        <v>3</v>
      </c>
      <c r="AT643">
        <v>95</v>
      </c>
      <c r="AU643" t="s">
        <v>93</v>
      </c>
      <c r="AV643">
        <v>1</v>
      </c>
      <c r="AW643">
        <v>2</v>
      </c>
      <c r="AX643">
        <v>60131025</v>
      </c>
      <c r="AY643">
        <v>1</v>
      </c>
      <c r="AZ643">
        <v>0</v>
      </c>
      <c r="BA643">
        <v>643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X643">
        <f>ROUND(Y643*Source!I145,9)</f>
        <v>167.52504250000001</v>
      </c>
      <c r="CY643">
        <f>AD643</f>
        <v>411.26</v>
      </c>
      <c r="CZ643">
        <f>AH643</f>
        <v>8.4</v>
      </c>
      <c r="DA643">
        <f>AL643</f>
        <v>48.96</v>
      </c>
      <c r="DB643">
        <f t="shared" ref="DB643:DB650" si="461">ROUND(((ROUND(AT643*CZ643,2)*1.15)*1.15),2)</f>
        <v>1055.3599999999999</v>
      </c>
      <c r="DC643">
        <f t="shared" ref="DC643:DC650" si="462">ROUND(((ROUND(AT643*AG643,2)*1.15)*1.15),2)</f>
        <v>0</v>
      </c>
      <c r="DD643" t="s">
        <v>3</v>
      </c>
      <c r="DE643" t="s">
        <v>3</v>
      </c>
      <c r="DF643">
        <f t="shared" ref="DF643:DF650" si="463">ROUND(ROUND(AE643,2)*CX643,2)</f>
        <v>0</v>
      </c>
      <c r="DG643">
        <f t="shared" si="457"/>
        <v>0</v>
      </c>
      <c r="DH643">
        <f t="shared" si="458"/>
        <v>0</v>
      </c>
      <c r="DI643">
        <f>ROUND(ROUND(AH643*AL643,2)*CX643,2)</f>
        <v>68896.350000000006</v>
      </c>
      <c r="DJ643">
        <f>DI643</f>
        <v>68896.350000000006</v>
      </c>
      <c r="DK643">
        <v>0</v>
      </c>
      <c r="DL643" t="s">
        <v>3</v>
      </c>
      <c r="DM643">
        <v>0</v>
      </c>
      <c r="DN643" t="s">
        <v>3</v>
      </c>
      <c r="DO643">
        <v>0</v>
      </c>
    </row>
    <row r="644" spans="1:119" x14ac:dyDescent="0.2">
      <c r="A644">
        <f>ROW(Source!A145)</f>
        <v>145</v>
      </c>
      <c r="B644">
        <v>60075934</v>
      </c>
      <c r="C644">
        <v>60131012</v>
      </c>
      <c r="D644">
        <v>48164207</v>
      </c>
      <c r="E644">
        <v>1</v>
      </c>
      <c r="F644">
        <v>1</v>
      </c>
      <c r="G644">
        <v>1</v>
      </c>
      <c r="H644">
        <v>1</v>
      </c>
      <c r="I644" t="s">
        <v>740</v>
      </c>
      <c r="J644" t="s">
        <v>3</v>
      </c>
      <c r="K644" t="s">
        <v>741</v>
      </c>
      <c r="L644">
        <v>1191</v>
      </c>
      <c r="N644">
        <v>1013</v>
      </c>
      <c r="O644" t="s">
        <v>738</v>
      </c>
      <c r="P644" t="s">
        <v>738</v>
      </c>
      <c r="Q644">
        <v>1</v>
      </c>
      <c r="W644">
        <v>0</v>
      </c>
      <c r="X644">
        <v>-383101862</v>
      </c>
      <c r="Y644">
        <f t="shared" si="460"/>
        <v>8.4639999999999986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1</v>
      </c>
      <c r="AJ644">
        <v>1</v>
      </c>
      <c r="AK644">
        <v>48.96</v>
      </c>
      <c r="AL644">
        <v>1</v>
      </c>
      <c r="AM644">
        <v>4</v>
      </c>
      <c r="AN644">
        <v>0</v>
      </c>
      <c r="AO644">
        <v>1</v>
      </c>
      <c r="AP644">
        <v>1</v>
      </c>
      <c r="AQ644">
        <v>0</v>
      </c>
      <c r="AR644">
        <v>0</v>
      </c>
      <c r="AS644" t="s">
        <v>3</v>
      </c>
      <c r="AT644">
        <v>6.4</v>
      </c>
      <c r="AU644" t="s">
        <v>93</v>
      </c>
      <c r="AV644">
        <v>2</v>
      </c>
      <c r="AW644">
        <v>2</v>
      </c>
      <c r="AX644">
        <v>60131026</v>
      </c>
      <c r="AY644">
        <v>1</v>
      </c>
      <c r="AZ644">
        <v>0</v>
      </c>
      <c r="BA644">
        <v>644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X644">
        <f>ROUND(Y644*Source!I145,9)</f>
        <v>11.2858976</v>
      </c>
      <c r="CY644">
        <f>AD644</f>
        <v>0</v>
      </c>
      <c r="CZ644">
        <f>AH644</f>
        <v>0</v>
      </c>
      <c r="DA644">
        <f>AL644</f>
        <v>1</v>
      </c>
      <c r="DB644">
        <f t="shared" si="461"/>
        <v>0</v>
      </c>
      <c r="DC644">
        <f t="shared" si="462"/>
        <v>0</v>
      </c>
      <c r="DD644" t="s">
        <v>3</v>
      </c>
      <c r="DE644" t="s">
        <v>3</v>
      </c>
      <c r="DF644">
        <f t="shared" si="463"/>
        <v>0</v>
      </c>
      <c r="DG644">
        <f t="shared" si="457"/>
        <v>0</v>
      </c>
      <c r="DH644">
        <f t="shared" ref="DH644:DH650" si="464">ROUND(ROUND(AG644*AK644,2)*CX644,2)</f>
        <v>0</v>
      </c>
      <c r="DI644">
        <f t="shared" ref="DI644:DI654" si="465">ROUND(ROUND(AH644,2)*CX644,2)</f>
        <v>0</v>
      </c>
      <c r="DJ644">
        <f>DI644</f>
        <v>0</v>
      </c>
      <c r="DK644">
        <v>0</v>
      </c>
      <c r="DL644" t="s">
        <v>3</v>
      </c>
      <c r="DM644">
        <v>0</v>
      </c>
      <c r="DN644" t="s">
        <v>3</v>
      </c>
      <c r="DO644">
        <v>0</v>
      </c>
    </row>
    <row r="645" spans="1:119" x14ac:dyDescent="0.2">
      <c r="A645">
        <f>ROW(Source!A145)</f>
        <v>145</v>
      </c>
      <c r="B645">
        <v>60075934</v>
      </c>
      <c r="C645">
        <v>60131012</v>
      </c>
      <c r="D645">
        <v>48244557</v>
      </c>
      <c r="E645">
        <v>1</v>
      </c>
      <c r="F645">
        <v>1</v>
      </c>
      <c r="G645">
        <v>1</v>
      </c>
      <c r="H645">
        <v>2</v>
      </c>
      <c r="I645" t="s">
        <v>746</v>
      </c>
      <c r="J645" t="s">
        <v>747</v>
      </c>
      <c r="K645" t="s">
        <v>748</v>
      </c>
      <c r="L645">
        <v>1368</v>
      </c>
      <c r="N645">
        <v>1011</v>
      </c>
      <c r="O645" t="s">
        <v>745</v>
      </c>
      <c r="P645" t="s">
        <v>745</v>
      </c>
      <c r="Q645">
        <v>1</v>
      </c>
      <c r="W645">
        <v>0</v>
      </c>
      <c r="X645">
        <v>903590057</v>
      </c>
      <c r="Y645">
        <f t="shared" si="460"/>
        <v>5.1577499999999992</v>
      </c>
      <c r="AA645">
        <v>0</v>
      </c>
      <c r="AB645">
        <v>1603.59</v>
      </c>
      <c r="AC645">
        <v>579.69000000000005</v>
      </c>
      <c r="AD645">
        <v>0</v>
      </c>
      <c r="AE645">
        <v>0</v>
      </c>
      <c r="AF645">
        <v>112.77</v>
      </c>
      <c r="AG645">
        <v>11.84</v>
      </c>
      <c r="AH645">
        <v>0</v>
      </c>
      <c r="AI645">
        <v>1</v>
      </c>
      <c r="AJ645">
        <v>14.22</v>
      </c>
      <c r="AK645">
        <v>48.96</v>
      </c>
      <c r="AL645">
        <v>1</v>
      </c>
      <c r="AM645">
        <v>4</v>
      </c>
      <c r="AN645">
        <v>0</v>
      </c>
      <c r="AO645">
        <v>1</v>
      </c>
      <c r="AP645">
        <v>1</v>
      </c>
      <c r="AQ645">
        <v>0</v>
      </c>
      <c r="AR645">
        <v>0</v>
      </c>
      <c r="AS645" t="s">
        <v>3</v>
      </c>
      <c r="AT645">
        <v>3.9</v>
      </c>
      <c r="AU645" t="s">
        <v>93</v>
      </c>
      <c r="AV645">
        <v>0</v>
      </c>
      <c r="AW645">
        <v>2</v>
      </c>
      <c r="AX645">
        <v>60131027</v>
      </c>
      <c r="AY645">
        <v>1</v>
      </c>
      <c r="AZ645">
        <v>0</v>
      </c>
      <c r="BA645">
        <v>645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X645">
        <f>ROUND(Y645*Source!I145,9)</f>
        <v>6.8773438499999999</v>
      </c>
      <c r="CY645">
        <f t="shared" ref="CY645:CY650" si="466">AB645</f>
        <v>1603.59</v>
      </c>
      <c r="CZ645">
        <f t="shared" ref="CZ645:CZ650" si="467">AF645</f>
        <v>112.77</v>
      </c>
      <c r="DA645">
        <f t="shared" ref="DA645:DA650" si="468">AJ645</f>
        <v>14.22</v>
      </c>
      <c r="DB645">
        <f t="shared" si="461"/>
        <v>581.64</v>
      </c>
      <c r="DC645">
        <f t="shared" si="462"/>
        <v>61.07</v>
      </c>
      <c r="DD645" t="s">
        <v>3</v>
      </c>
      <c r="DE645" t="s">
        <v>3</v>
      </c>
      <c r="DF645">
        <f t="shared" si="463"/>
        <v>0</v>
      </c>
      <c r="DG645">
        <f t="shared" ref="DG645:DG650" si="469">ROUND(ROUND(AF645*AJ645,2)*CX645,2)</f>
        <v>11028.44</v>
      </c>
      <c r="DH645">
        <f t="shared" si="464"/>
        <v>3986.73</v>
      </c>
      <c r="DI645">
        <f t="shared" si="465"/>
        <v>0</v>
      </c>
      <c r="DJ645">
        <f t="shared" ref="DJ645:DJ650" si="470">DG645</f>
        <v>11028.44</v>
      </c>
      <c r="DK645">
        <v>0</v>
      </c>
      <c r="DL645" t="s">
        <v>3</v>
      </c>
      <c r="DM645">
        <v>0</v>
      </c>
      <c r="DN645" t="s">
        <v>3</v>
      </c>
      <c r="DO645">
        <v>0</v>
      </c>
    </row>
    <row r="646" spans="1:119" x14ac:dyDescent="0.2">
      <c r="A646">
        <f>ROW(Source!A145)</f>
        <v>145</v>
      </c>
      <c r="B646">
        <v>60075934</v>
      </c>
      <c r="C646">
        <v>60131012</v>
      </c>
      <c r="D646">
        <v>48245552</v>
      </c>
      <c r="E646">
        <v>1</v>
      </c>
      <c r="F646">
        <v>1</v>
      </c>
      <c r="G646">
        <v>1</v>
      </c>
      <c r="H646">
        <v>2</v>
      </c>
      <c r="I646" t="s">
        <v>1022</v>
      </c>
      <c r="J646" t="s">
        <v>1023</v>
      </c>
      <c r="K646" t="s">
        <v>1024</v>
      </c>
      <c r="L646">
        <v>1368</v>
      </c>
      <c r="N646">
        <v>1011</v>
      </c>
      <c r="O646" t="s">
        <v>745</v>
      </c>
      <c r="P646" t="s">
        <v>745</v>
      </c>
      <c r="Q646">
        <v>1</v>
      </c>
      <c r="W646">
        <v>0</v>
      </c>
      <c r="X646">
        <v>1565185662</v>
      </c>
      <c r="Y646">
        <f t="shared" si="460"/>
        <v>0.66124999999999989</v>
      </c>
      <c r="AA646">
        <v>0</v>
      </c>
      <c r="AB646">
        <v>1521.97</v>
      </c>
      <c r="AC646">
        <v>495.96</v>
      </c>
      <c r="AD646">
        <v>0</v>
      </c>
      <c r="AE646">
        <v>0</v>
      </c>
      <c r="AF646">
        <v>107.03</v>
      </c>
      <c r="AG646">
        <v>10.130000000000001</v>
      </c>
      <c r="AH646">
        <v>0</v>
      </c>
      <c r="AI646">
        <v>1</v>
      </c>
      <c r="AJ646">
        <v>14.22</v>
      </c>
      <c r="AK646">
        <v>48.96</v>
      </c>
      <c r="AL646">
        <v>1</v>
      </c>
      <c r="AM646">
        <v>4</v>
      </c>
      <c r="AN646">
        <v>0</v>
      </c>
      <c r="AO646">
        <v>1</v>
      </c>
      <c r="AP646">
        <v>1</v>
      </c>
      <c r="AQ646">
        <v>0</v>
      </c>
      <c r="AR646">
        <v>0</v>
      </c>
      <c r="AS646" t="s">
        <v>3</v>
      </c>
      <c r="AT646">
        <v>0.5</v>
      </c>
      <c r="AU646" t="s">
        <v>93</v>
      </c>
      <c r="AV646">
        <v>0</v>
      </c>
      <c r="AW646">
        <v>2</v>
      </c>
      <c r="AX646">
        <v>60131028</v>
      </c>
      <c r="AY646">
        <v>1</v>
      </c>
      <c r="AZ646">
        <v>0</v>
      </c>
      <c r="BA646">
        <v>646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X646">
        <f>ROUND(Y646*Source!I145,9)</f>
        <v>0.88171074999999999</v>
      </c>
      <c r="CY646">
        <f t="shared" si="466"/>
        <v>1521.97</v>
      </c>
      <c r="CZ646">
        <f t="shared" si="467"/>
        <v>107.03</v>
      </c>
      <c r="DA646">
        <f t="shared" si="468"/>
        <v>14.22</v>
      </c>
      <c r="DB646">
        <f t="shared" si="461"/>
        <v>70.78</v>
      </c>
      <c r="DC646">
        <f t="shared" si="462"/>
        <v>6.71</v>
      </c>
      <c r="DD646" t="s">
        <v>3</v>
      </c>
      <c r="DE646" t="s">
        <v>3</v>
      </c>
      <c r="DF646">
        <f t="shared" si="463"/>
        <v>0</v>
      </c>
      <c r="DG646">
        <f t="shared" si="469"/>
        <v>1341.94</v>
      </c>
      <c r="DH646">
        <f t="shared" si="464"/>
        <v>437.29</v>
      </c>
      <c r="DI646">
        <f t="shared" si="465"/>
        <v>0</v>
      </c>
      <c r="DJ646">
        <f t="shared" si="470"/>
        <v>1341.94</v>
      </c>
      <c r="DK646">
        <v>0</v>
      </c>
      <c r="DL646" t="s">
        <v>3</v>
      </c>
      <c r="DM646">
        <v>0</v>
      </c>
      <c r="DN646" t="s">
        <v>3</v>
      </c>
      <c r="DO646">
        <v>0</v>
      </c>
    </row>
    <row r="647" spans="1:119" x14ac:dyDescent="0.2">
      <c r="A647">
        <f>ROW(Source!A145)</f>
        <v>145</v>
      </c>
      <c r="B647">
        <v>60075934</v>
      </c>
      <c r="C647">
        <v>60131012</v>
      </c>
      <c r="D647">
        <v>48245719</v>
      </c>
      <c r="E647">
        <v>1</v>
      </c>
      <c r="F647">
        <v>1</v>
      </c>
      <c r="G647">
        <v>1</v>
      </c>
      <c r="H647">
        <v>2</v>
      </c>
      <c r="I647" t="s">
        <v>755</v>
      </c>
      <c r="J647" t="s">
        <v>756</v>
      </c>
      <c r="K647" t="s">
        <v>757</v>
      </c>
      <c r="L647">
        <v>1368</v>
      </c>
      <c r="N647">
        <v>1011</v>
      </c>
      <c r="O647" t="s">
        <v>745</v>
      </c>
      <c r="P647" t="s">
        <v>745</v>
      </c>
      <c r="Q647">
        <v>1</v>
      </c>
      <c r="W647">
        <v>0</v>
      </c>
      <c r="X647">
        <v>-1135352110</v>
      </c>
      <c r="Y647">
        <f t="shared" si="460"/>
        <v>1.9837499999999997</v>
      </c>
      <c r="AA647">
        <v>0</v>
      </c>
      <c r="AB647">
        <v>17.059999999999999</v>
      </c>
      <c r="AC647">
        <v>0</v>
      </c>
      <c r="AD647">
        <v>0</v>
      </c>
      <c r="AE647">
        <v>0</v>
      </c>
      <c r="AF647">
        <v>1.2</v>
      </c>
      <c r="AG647">
        <v>0</v>
      </c>
      <c r="AH647">
        <v>0</v>
      </c>
      <c r="AI647">
        <v>1</v>
      </c>
      <c r="AJ647">
        <v>14.22</v>
      </c>
      <c r="AK647">
        <v>48.96</v>
      </c>
      <c r="AL647">
        <v>1</v>
      </c>
      <c r="AM647">
        <v>4</v>
      </c>
      <c r="AN647">
        <v>0</v>
      </c>
      <c r="AO647">
        <v>1</v>
      </c>
      <c r="AP647">
        <v>1</v>
      </c>
      <c r="AQ647">
        <v>0</v>
      </c>
      <c r="AR647">
        <v>0</v>
      </c>
      <c r="AS647" t="s">
        <v>3</v>
      </c>
      <c r="AT647">
        <v>1.5</v>
      </c>
      <c r="AU647" t="s">
        <v>93</v>
      </c>
      <c r="AV647">
        <v>0</v>
      </c>
      <c r="AW647">
        <v>2</v>
      </c>
      <c r="AX647">
        <v>60131029</v>
      </c>
      <c r="AY647">
        <v>1</v>
      </c>
      <c r="AZ647">
        <v>0</v>
      </c>
      <c r="BA647">
        <v>647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X647">
        <f>ROUND(Y647*Source!I145,9)</f>
        <v>2.6451322500000001</v>
      </c>
      <c r="CY647">
        <f t="shared" si="466"/>
        <v>17.059999999999999</v>
      </c>
      <c r="CZ647">
        <f t="shared" si="467"/>
        <v>1.2</v>
      </c>
      <c r="DA647">
        <f t="shared" si="468"/>
        <v>14.22</v>
      </c>
      <c r="DB647">
        <f t="shared" si="461"/>
        <v>2.38</v>
      </c>
      <c r="DC647">
        <f t="shared" si="462"/>
        <v>0</v>
      </c>
      <c r="DD647" t="s">
        <v>3</v>
      </c>
      <c r="DE647" t="s">
        <v>3</v>
      </c>
      <c r="DF647">
        <f t="shared" si="463"/>
        <v>0</v>
      </c>
      <c r="DG647">
        <f t="shared" si="469"/>
        <v>45.13</v>
      </c>
      <c r="DH647">
        <f t="shared" si="464"/>
        <v>0</v>
      </c>
      <c r="DI647">
        <f t="shared" si="465"/>
        <v>0</v>
      </c>
      <c r="DJ647">
        <f t="shared" si="470"/>
        <v>45.13</v>
      </c>
      <c r="DK647">
        <v>0</v>
      </c>
      <c r="DL647" t="s">
        <v>3</v>
      </c>
      <c r="DM647">
        <v>0</v>
      </c>
      <c r="DN647" t="s">
        <v>3</v>
      </c>
      <c r="DO647">
        <v>0</v>
      </c>
    </row>
    <row r="648" spans="1:119" x14ac:dyDescent="0.2">
      <c r="A648">
        <f>ROW(Source!A145)</f>
        <v>145</v>
      </c>
      <c r="B648">
        <v>60075934</v>
      </c>
      <c r="C648">
        <v>60131012</v>
      </c>
      <c r="D648">
        <v>48245786</v>
      </c>
      <c r="E648">
        <v>1</v>
      </c>
      <c r="F648">
        <v>1</v>
      </c>
      <c r="G648">
        <v>1</v>
      </c>
      <c r="H648">
        <v>2</v>
      </c>
      <c r="I648" t="s">
        <v>823</v>
      </c>
      <c r="J648" t="s">
        <v>824</v>
      </c>
      <c r="K648" t="s">
        <v>825</v>
      </c>
      <c r="L648">
        <v>1368</v>
      </c>
      <c r="N648">
        <v>1011</v>
      </c>
      <c r="O648" t="s">
        <v>745</v>
      </c>
      <c r="P648" t="s">
        <v>745</v>
      </c>
      <c r="Q648">
        <v>1</v>
      </c>
      <c r="W648">
        <v>0</v>
      </c>
      <c r="X648">
        <v>-1277097320</v>
      </c>
      <c r="Y648">
        <f t="shared" si="460"/>
        <v>28.169249999999995</v>
      </c>
      <c r="AA648">
        <v>0</v>
      </c>
      <c r="AB648">
        <v>123.43</v>
      </c>
      <c r="AC648">
        <v>0</v>
      </c>
      <c r="AD648">
        <v>0</v>
      </c>
      <c r="AE648">
        <v>0</v>
      </c>
      <c r="AF648">
        <v>8.68</v>
      </c>
      <c r="AG648">
        <v>0</v>
      </c>
      <c r="AH648">
        <v>0</v>
      </c>
      <c r="AI648">
        <v>1</v>
      </c>
      <c r="AJ648">
        <v>14.22</v>
      </c>
      <c r="AK648">
        <v>48.96</v>
      </c>
      <c r="AL648">
        <v>1</v>
      </c>
      <c r="AM648">
        <v>4</v>
      </c>
      <c r="AN648">
        <v>0</v>
      </c>
      <c r="AO648">
        <v>1</v>
      </c>
      <c r="AP648">
        <v>1</v>
      </c>
      <c r="AQ648">
        <v>0</v>
      </c>
      <c r="AR648">
        <v>0</v>
      </c>
      <c r="AS648" t="s">
        <v>3</v>
      </c>
      <c r="AT648">
        <v>21.3</v>
      </c>
      <c r="AU648" t="s">
        <v>93</v>
      </c>
      <c r="AV648">
        <v>0</v>
      </c>
      <c r="AW648">
        <v>2</v>
      </c>
      <c r="AX648">
        <v>60131030</v>
      </c>
      <c r="AY648">
        <v>1</v>
      </c>
      <c r="AZ648">
        <v>0</v>
      </c>
      <c r="BA648">
        <v>648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X648">
        <f>ROUND(Y648*Source!I145,9)</f>
        <v>37.560877949999998</v>
      </c>
      <c r="CY648">
        <f t="shared" si="466"/>
        <v>123.43</v>
      </c>
      <c r="CZ648">
        <f t="shared" si="467"/>
        <v>8.68</v>
      </c>
      <c r="DA648">
        <f t="shared" si="468"/>
        <v>14.22</v>
      </c>
      <c r="DB648">
        <f t="shared" si="461"/>
        <v>244.5</v>
      </c>
      <c r="DC648">
        <f t="shared" si="462"/>
        <v>0</v>
      </c>
      <c r="DD648" t="s">
        <v>3</v>
      </c>
      <c r="DE648" t="s">
        <v>3</v>
      </c>
      <c r="DF648">
        <f t="shared" si="463"/>
        <v>0</v>
      </c>
      <c r="DG648">
        <f t="shared" si="469"/>
        <v>4636.1400000000003</v>
      </c>
      <c r="DH648">
        <f t="shared" si="464"/>
        <v>0</v>
      </c>
      <c r="DI648">
        <f t="shared" si="465"/>
        <v>0</v>
      </c>
      <c r="DJ648">
        <f t="shared" si="470"/>
        <v>4636.1400000000003</v>
      </c>
      <c r="DK648">
        <v>0</v>
      </c>
      <c r="DL648" t="s">
        <v>3</v>
      </c>
      <c r="DM648">
        <v>0</v>
      </c>
      <c r="DN648" t="s">
        <v>3</v>
      </c>
      <c r="DO648">
        <v>0</v>
      </c>
    </row>
    <row r="649" spans="1:119" x14ac:dyDescent="0.2">
      <c r="A649">
        <f>ROW(Source!A145)</f>
        <v>145</v>
      </c>
      <c r="B649">
        <v>60075934</v>
      </c>
      <c r="C649">
        <v>60131012</v>
      </c>
      <c r="D649">
        <v>48246266</v>
      </c>
      <c r="E649">
        <v>1</v>
      </c>
      <c r="F649">
        <v>1</v>
      </c>
      <c r="G649">
        <v>1</v>
      </c>
      <c r="H649">
        <v>2</v>
      </c>
      <c r="I649" t="s">
        <v>1025</v>
      </c>
      <c r="J649" t="s">
        <v>1026</v>
      </c>
      <c r="K649" t="s">
        <v>1027</v>
      </c>
      <c r="L649">
        <v>1368</v>
      </c>
      <c r="N649">
        <v>1011</v>
      </c>
      <c r="O649" t="s">
        <v>745</v>
      </c>
      <c r="P649" t="s">
        <v>745</v>
      </c>
      <c r="Q649">
        <v>1</v>
      </c>
      <c r="W649">
        <v>0</v>
      </c>
      <c r="X649">
        <v>1386383491</v>
      </c>
      <c r="Y649">
        <f t="shared" si="460"/>
        <v>3.1739999999999995</v>
      </c>
      <c r="AA649">
        <v>0</v>
      </c>
      <c r="AB649">
        <v>1004.79</v>
      </c>
      <c r="AC649">
        <v>0</v>
      </c>
      <c r="AD649">
        <v>0</v>
      </c>
      <c r="AE649">
        <v>0</v>
      </c>
      <c r="AF649">
        <v>70.66</v>
      </c>
      <c r="AG649">
        <v>0</v>
      </c>
      <c r="AH649">
        <v>0</v>
      </c>
      <c r="AI649">
        <v>1</v>
      </c>
      <c r="AJ649">
        <v>14.22</v>
      </c>
      <c r="AK649">
        <v>48.96</v>
      </c>
      <c r="AL649">
        <v>1</v>
      </c>
      <c r="AM649">
        <v>4</v>
      </c>
      <c r="AN649">
        <v>0</v>
      </c>
      <c r="AO649">
        <v>1</v>
      </c>
      <c r="AP649">
        <v>1</v>
      </c>
      <c r="AQ649">
        <v>0</v>
      </c>
      <c r="AR649">
        <v>0</v>
      </c>
      <c r="AS649" t="s">
        <v>3</v>
      </c>
      <c r="AT649">
        <v>2.4</v>
      </c>
      <c r="AU649" t="s">
        <v>93</v>
      </c>
      <c r="AV649">
        <v>0</v>
      </c>
      <c r="AW649">
        <v>2</v>
      </c>
      <c r="AX649">
        <v>60131031</v>
      </c>
      <c r="AY649">
        <v>1</v>
      </c>
      <c r="AZ649">
        <v>0</v>
      </c>
      <c r="BA649">
        <v>649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X649">
        <f>ROUND(Y649*Source!I145,9)</f>
        <v>4.2322116000000003</v>
      </c>
      <c r="CY649">
        <f t="shared" si="466"/>
        <v>1004.79</v>
      </c>
      <c r="CZ649">
        <f t="shared" si="467"/>
        <v>70.66</v>
      </c>
      <c r="DA649">
        <f t="shared" si="468"/>
        <v>14.22</v>
      </c>
      <c r="DB649">
        <f t="shared" si="461"/>
        <v>224.27</v>
      </c>
      <c r="DC649">
        <f t="shared" si="462"/>
        <v>0</v>
      </c>
      <c r="DD649" t="s">
        <v>3</v>
      </c>
      <c r="DE649" t="s">
        <v>3</v>
      </c>
      <c r="DF649">
        <f t="shared" si="463"/>
        <v>0</v>
      </c>
      <c r="DG649">
        <f t="shared" si="469"/>
        <v>4252.4799999999996</v>
      </c>
      <c r="DH649">
        <f t="shared" si="464"/>
        <v>0</v>
      </c>
      <c r="DI649">
        <f t="shared" si="465"/>
        <v>0</v>
      </c>
      <c r="DJ649">
        <f t="shared" si="470"/>
        <v>4252.4799999999996</v>
      </c>
      <c r="DK649">
        <v>0</v>
      </c>
      <c r="DL649" t="s">
        <v>3</v>
      </c>
      <c r="DM649">
        <v>0</v>
      </c>
      <c r="DN649" t="s">
        <v>3</v>
      </c>
      <c r="DO649">
        <v>0</v>
      </c>
    </row>
    <row r="650" spans="1:119" x14ac:dyDescent="0.2">
      <c r="A650">
        <f>ROW(Source!A145)</f>
        <v>145</v>
      </c>
      <c r="B650">
        <v>60075934</v>
      </c>
      <c r="C650">
        <v>60131012</v>
      </c>
      <c r="D650">
        <v>48246286</v>
      </c>
      <c r="E650">
        <v>1</v>
      </c>
      <c r="F650">
        <v>1</v>
      </c>
      <c r="G650">
        <v>1</v>
      </c>
      <c r="H650">
        <v>2</v>
      </c>
      <c r="I650" t="s">
        <v>1028</v>
      </c>
      <c r="J650" t="s">
        <v>1029</v>
      </c>
      <c r="K650" t="s">
        <v>1030</v>
      </c>
      <c r="L650">
        <v>1368</v>
      </c>
      <c r="N650">
        <v>1011</v>
      </c>
      <c r="O650" t="s">
        <v>745</v>
      </c>
      <c r="P650" t="s">
        <v>745</v>
      </c>
      <c r="Q650">
        <v>1</v>
      </c>
      <c r="W650">
        <v>0</v>
      </c>
      <c r="X650">
        <v>-575501913</v>
      </c>
      <c r="Y650">
        <f t="shared" si="460"/>
        <v>2.6449999999999996</v>
      </c>
      <c r="AA650">
        <v>0</v>
      </c>
      <c r="AB650">
        <v>203.35</v>
      </c>
      <c r="AC650">
        <v>431.83</v>
      </c>
      <c r="AD650">
        <v>0</v>
      </c>
      <c r="AE650">
        <v>0</v>
      </c>
      <c r="AF650">
        <v>14.3</v>
      </c>
      <c r="AG650">
        <v>8.82</v>
      </c>
      <c r="AH650">
        <v>0</v>
      </c>
      <c r="AI650">
        <v>1</v>
      </c>
      <c r="AJ650">
        <v>14.22</v>
      </c>
      <c r="AK650">
        <v>48.96</v>
      </c>
      <c r="AL650">
        <v>1</v>
      </c>
      <c r="AM650">
        <v>4</v>
      </c>
      <c r="AN650">
        <v>0</v>
      </c>
      <c r="AO650">
        <v>1</v>
      </c>
      <c r="AP650">
        <v>1</v>
      </c>
      <c r="AQ650">
        <v>0</v>
      </c>
      <c r="AR650">
        <v>0</v>
      </c>
      <c r="AS650" t="s">
        <v>3</v>
      </c>
      <c r="AT650">
        <v>2</v>
      </c>
      <c r="AU650" t="s">
        <v>93</v>
      </c>
      <c r="AV650">
        <v>0</v>
      </c>
      <c r="AW650">
        <v>2</v>
      </c>
      <c r="AX650">
        <v>60131032</v>
      </c>
      <c r="AY650">
        <v>1</v>
      </c>
      <c r="AZ650">
        <v>0</v>
      </c>
      <c r="BA650">
        <v>650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X650">
        <f>ROUND(Y650*Source!I145,9)</f>
        <v>3.526843</v>
      </c>
      <c r="CY650">
        <f t="shared" si="466"/>
        <v>203.35</v>
      </c>
      <c r="CZ650">
        <f t="shared" si="467"/>
        <v>14.3</v>
      </c>
      <c r="DA650">
        <f t="shared" si="468"/>
        <v>14.22</v>
      </c>
      <c r="DB650">
        <f t="shared" si="461"/>
        <v>37.82</v>
      </c>
      <c r="DC650">
        <f t="shared" si="462"/>
        <v>23.33</v>
      </c>
      <c r="DD650" t="s">
        <v>3</v>
      </c>
      <c r="DE650" t="s">
        <v>3</v>
      </c>
      <c r="DF650">
        <f t="shared" si="463"/>
        <v>0</v>
      </c>
      <c r="DG650">
        <f t="shared" si="469"/>
        <v>717.18</v>
      </c>
      <c r="DH650">
        <f t="shared" si="464"/>
        <v>1523</v>
      </c>
      <c r="DI650">
        <f t="shared" si="465"/>
        <v>0</v>
      </c>
      <c r="DJ650">
        <f t="shared" si="470"/>
        <v>717.18</v>
      </c>
      <c r="DK650">
        <v>0</v>
      </c>
      <c r="DL650" t="s">
        <v>3</v>
      </c>
      <c r="DM650">
        <v>0</v>
      </c>
      <c r="DN650" t="s">
        <v>3</v>
      </c>
      <c r="DO650">
        <v>0</v>
      </c>
    </row>
    <row r="651" spans="1:119" x14ac:dyDescent="0.2">
      <c r="A651">
        <f>ROW(Source!A145)</f>
        <v>145</v>
      </c>
      <c r="B651">
        <v>60075934</v>
      </c>
      <c r="C651">
        <v>60131012</v>
      </c>
      <c r="D651">
        <v>48168484</v>
      </c>
      <c r="E651">
        <v>1</v>
      </c>
      <c r="F651">
        <v>1</v>
      </c>
      <c r="G651">
        <v>1</v>
      </c>
      <c r="H651">
        <v>3</v>
      </c>
      <c r="I651" t="s">
        <v>223</v>
      </c>
      <c r="J651" t="s">
        <v>226</v>
      </c>
      <c r="K651" t="s">
        <v>761</v>
      </c>
      <c r="L651">
        <v>1339</v>
      </c>
      <c r="N651">
        <v>1007</v>
      </c>
      <c r="O651" t="s">
        <v>91</v>
      </c>
      <c r="P651" t="s">
        <v>91</v>
      </c>
      <c r="Q651">
        <v>1</v>
      </c>
      <c r="W651">
        <v>0</v>
      </c>
      <c r="X651">
        <v>1597319531</v>
      </c>
      <c r="Y651">
        <f>AT651</f>
        <v>0.9</v>
      </c>
      <c r="AA651">
        <v>84.03</v>
      </c>
      <c r="AB651">
        <v>0</v>
      </c>
      <c r="AC651">
        <v>0</v>
      </c>
      <c r="AD651">
        <v>0</v>
      </c>
      <c r="AE651">
        <v>8.7899999999999991</v>
      </c>
      <c r="AF651">
        <v>0</v>
      </c>
      <c r="AG651">
        <v>0</v>
      </c>
      <c r="AH651">
        <v>0</v>
      </c>
      <c r="AI651">
        <v>9.56</v>
      </c>
      <c r="AJ651">
        <v>1</v>
      </c>
      <c r="AK651">
        <v>1</v>
      </c>
      <c r="AL651">
        <v>1</v>
      </c>
      <c r="AM651">
        <v>4</v>
      </c>
      <c r="AN651">
        <v>0</v>
      </c>
      <c r="AO651">
        <v>1</v>
      </c>
      <c r="AP651">
        <v>1</v>
      </c>
      <c r="AQ651">
        <v>0</v>
      </c>
      <c r="AR651">
        <v>0</v>
      </c>
      <c r="AS651" t="s">
        <v>3</v>
      </c>
      <c r="AT651">
        <v>0.9</v>
      </c>
      <c r="AU651" t="s">
        <v>3</v>
      </c>
      <c r="AV651">
        <v>0</v>
      </c>
      <c r="AW651">
        <v>2</v>
      </c>
      <c r="AX651">
        <v>60131033</v>
      </c>
      <c r="AY651">
        <v>1</v>
      </c>
      <c r="AZ651">
        <v>0</v>
      </c>
      <c r="BA651">
        <v>651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X651">
        <f>ROUND(Y651*Source!I145,9)</f>
        <v>1.2000599999999999</v>
      </c>
      <c r="CY651">
        <f>AA651</f>
        <v>84.03</v>
      </c>
      <c r="CZ651">
        <f>AE651</f>
        <v>8.7899999999999991</v>
      </c>
      <c r="DA651">
        <f>AI651</f>
        <v>9.56</v>
      </c>
      <c r="DB651">
        <f>ROUND(ROUND(AT651*CZ651,2),2)</f>
        <v>7.91</v>
      </c>
      <c r="DC651">
        <f>ROUND(ROUND(AT651*AG651,2),2)</f>
        <v>0</v>
      </c>
      <c r="DD651" t="s">
        <v>3</v>
      </c>
      <c r="DE651" t="s">
        <v>3</v>
      </c>
      <c r="DF651">
        <f>ROUND(ROUND(AE651*AI651,2)*CX651,2)</f>
        <v>100.84</v>
      </c>
      <c r="DG651">
        <f t="shared" ref="DG651:DG656" si="471">ROUND(ROUND(AF651,2)*CX651,2)</f>
        <v>0</v>
      </c>
      <c r="DH651">
        <f>ROUND(ROUND(AG651,2)*CX651,2)</f>
        <v>0</v>
      </c>
      <c r="DI651">
        <f t="shared" si="465"/>
        <v>0</v>
      </c>
      <c r="DJ651">
        <f>DF651</f>
        <v>100.84</v>
      </c>
      <c r="DK651">
        <v>0</v>
      </c>
      <c r="DL651" t="s">
        <v>3</v>
      </c>
      <c r="DM651">
        <v>0</v>
      </c>
      <c r="DN651" t="s">
        <v>3</v>
      </c>
      <c r="DO651">
        <v>0</v>
      </c>
    </row>
    <row r="652" spans="1:119" x14ac:dyDescent="0.2">
      <c r="A652">
        <f>ROW(Source!A145)</f>
        <v>145</v>
      </c>
      <c r="B652">
        <v>60075934</v>
      </c>
      <c r="C652">
        <v>60131012</v>
      </c>
      <c r="D652">
        <v>48168491</v>
      </c>
      <c r="E652">
        <v>1</v>
      </c>
      <c r="F652">
        <v>1</v>
      </c>
      <c r="G652">
        <v>1</v>
      </c>
      <c r="H652">
        <v>3</v>
      </c>
      <c r="I652" t="s">
        <v>229</v>
      </c>
      <c r="J652" t="s">
        <v>231</v>
      </c>
      <c r="K652" t="s">
        <v>762</v>
      </c>
      <c r="L652">
        <v>1346</v>
      </c>
      <c r="N652">
        <v>1009</v>
      </c>
      <c r="O652" t="s">
        <v>225</v>
      </c>
      <c r="P652" t="s">
        <v>225</v>
      </c>
      <c r="Q652">
        <v>1</v>
      </c>
      <c r="W652">
        <v>0</v>
      </c>
      <c r="X652">
        <v>-1411127917</v>
      </c>
      <c r="Y652">
        <f>AT652</f>
        <v>0.2</v>
      </c>
      <c r="AA652">
        <v>42.73</v>
      </c>
      <c r="AB652">
        <v>0</v>
      </c>
      <c r="AC652">
        <v>0</v>
      </c>
      <c r="AD652">
        <v>0</v>
      </c>
      <c r="AE652">
        <v>4.47</v>
      </c>
      <c r="AF652">
        <v>0</v>
      </c>
      <c r="AG652">
        <v>0</v>
      </c>
      <c r="AH652">
        <v>0</v>
      </c>
      <c r="AI652">
        <v>9.56</v>
      </c>
      <c r="AJ652">
        <v>1</v>
      </c>
      <c r="AK652">
        <v>1</v>
      </c>
      <c r="AL652">
        <v>1</v>
      </c>
      <c r="AM652">
        <v>4</v>
      </c>
      <c r="AN652">
        <v>0</v>
      </c>
      <c r="AO652">
        <v>1</v>
      </c>
      <c r="AP652">
        <v>1</v>
      </c>
      <c r="AQ652">
        <v>0</v>
      </c>
      <c r="AR652">
        <v>0</v>
      </c>
      <c r="AS652" t="s">
        <v>3</v>
      </c>
      <c r="AT652">
        <v>0.2</v>
      </c>
      <c r="AU652" t="s">
        <v>3</v>
      </c>
      <c r="AV652">
        <v>0</v>
      </c>
      <c r="AW652">
        <v>2</v>
      </c>
      <c r="AX652">
        <v>60131034</v>
      </c>
      <c r="AY652">
        <v>1</v>
      </c>
      <c r="AZ652">
        <v>0</v>
      </c>
      <c r="BA652">
        <v>652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X652">
        <f>ROUND(Y652*Source!I145,9)</f>
        <v>0.26667999999999997</v>
      </c>
      <c r="CY652">
        <f>AA652</f>
        <v>42.73</v>
      </c>
      <c r="CZ652">
        <f>AE652</f>
        <v>4.47</v>
      </c>
      <c r="DA652">
        <f>AI652</f>
        <v>9.56</v>
      </c>
      <c r="DB652">
        <f>ROUND(ROUND(AT652*CZ652,2),2)</f>
        <v>0.89</v>
      </c>
      <c r="DC652">
        <f>ROUND(ROUND(AT652*AG652,2),2)</f>
        <v>0</v>
      </c>
      <c r="DD652" t="s">
        <v>3</v>
      </c>
      <c r="DE652" t="s">
        <v>3</v>
      </c>
      <c r="DF652">
        <f>ROUND(ROUND(AE652*AI652,2)*CX652,2)</f>
        <v>11.4</v>
      </c>
      <c r="DG652">
        <f t="shared" si="471"/>
        <v>0</v>
      </c>
      <c r="DH652">
        <f>ROUND(ROUND(AG652,2)*CX652,2)</f>
        <v>0</v>
      </c>
      <c r="DI652">
        <f t="shared" si="465"/>
        <v>0</v>
      </c>
      <c r="DJ652">
        <f>DF652</f>
        <v>11.4</v>
      </c>
      <c r="DK652">
        <v>0</v>
      </c>
      <c r="DL652" t="s">
        <v>3</v>
      </c>
      <c r="DM652">
        <v>0</v>
      </c>
      <c r="DN652" t="s">
        <v>3</v>
      </c>
      <c r="DO652">
        <v>0</v>
      </c>
    </row>
    <row r="653" spans="1:119" x14ac:dyDescent="0.2">
      <c r="A653">
        <f>ROW(Source!A145)</f>
        <v>145</v>
      </c>
      <c r="B653">
        <v>60075934</v>
      </c>
      <c r="C653">
        <v>60131012</v>
      </c>
      <c r="D653">
        <v>48171510</v>
      </c>
      <c r="E653">
        <v>1</v>
      </c>
      <c r="F653">
        <v>1</v>
      </c>
      <c r="G653">
        <v>1</v>
      </c>
      <c r="H653">
        <v>3</v>
      </c>
      <c r="I653" t="s">
        <v>763</v>
      </c>
      <c r="J653" t="s">
        <v>764</v>
      </c>
      <c r="K653" t="s">
        <v>765</v>
      </c>
      <c r="L653">
        <v>1348</v>
      </c>
      <c r="N653">
        <v>1009</v>
      </c>
      <c r="O653" t="s">
        <v>15</v>
      </c>
      <c r="P653" t="s">
        <v>15</v>
      </c>
      <c r="Q653">
        <v>1000</v>
      </c>
      <c r="W653">
        <v>0</v>
      </c>
      <c r="X653">
        <v>-2063612885</v>
      </c>
      <c r="Y653">
        <f>AT653</f>
        <v>1.7899999999999999E-2</v>
      </c>
      <c r="AA653">
        <v>113678.92</v>
      </c>
      <c r="AB653">
        <v>0</v>
      </c>
      <c r="AC653">
        <v>0</v>
      </c>
      <c r="AD653">
        <v>0</v>
      </c>
      <c r="AE653">
        <v>11891.1</v>
      </c>
      <c r="AF653">
        <v>0</v>
      </c>
      <c r="AG653">
        <v>0</v>
      </c>
      <c r="AH653">
        <v>0</v>
      </c>
      <c r="AI653">
        <v>9.56</v>
      </c>
      <c r="AJ653">
        <v>1</v>
      </c>
      <c r="AK653">
        <v>1</v>
      </c>
      <c r="AL653">
        <v>1</v>
      </c>
      <c r="AM653">
        <v>4</v>
      </c>
      <c r="AN653">
        <v>0</v>
      </c>
      <c r="AO653">
        <v>1</v>
      </c>
      <c r="AP653">
        <v>1</v>
      </c>
      <c r="AQ653">
        <v>0</v>
      </c>
      <c r="AR653">
        <v>0</v>
      </c>
      <c r="AS653" t="s">
        <v>3</v>
      </c>
      <c r="AT653">
        <v>1.7899999999999999E-2</v>
      </c>
      <c r="AU653" t="s">
        <v>3</v>
      </c>
      <c r="AV653">
        <v>0</v>
      </c>
      <c r="AW653">
        <v>2</v>
      </c>
      <c r="AX653">
        <v>60131035</v>
      </c>
      <c r="AY653">
        <v>1</v>
      </c>
      <c r="AZ653">
        <v>0</v>
      </c>
      <c r="BA653">
        <v>653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X653">
        <f>ROUND(Y653*Source!I145,9)</f>
        <v>2.3867860000000001E-2</v>
      </c>
      <c r="CY653">
        <f>AA653</f>
        <v>113678.92</v>
      </c>
      <c r="CZ653">
        <f>AE653</f>
        <v>11891.1</v>
      </c>
      <c r="DA653">
        <f>AI653</f>
        <v>9.56</v>
      </c>
      <c r="DB653">
        <f>ROUND(ROUND(AT653*CZ653,2),2)</f>
        <v>212.85</v>
      </c>
      <c r="DC653">
        <f>ROUND(ROUND(AT653*AG653,2),2)</f>
        <v>0</v>
      </c>
      <c r="DD653" t="s">
        <v>3</v>
      </c>
      <c r="DE653" t="s">
        <v>3</v>
      </c>
      <c r="DF653">
        <f>ROUND(ROUND(AE653*AI653,2)*CX653,2)</f>
        <v>2713.27</v>
      </c>
      <c r="DG653">
        <f t="shared" si="471"/>
        <v>0</v>
      </c>
      <c r="DH653">
        <f>ROUND(ROUND(AG653,2)*CX653,2)</f>
        <v>0</v>
      </c>
      <c r="DI653">
        <f t="shared" si="465"/>
        <v>0</v>
      </c>
      <c r="DJ653">
        <f>DF653</f>
        <v>2713.27</v>
      </c>
      <c r="DK653">
        <v>0</v>
      </c>
      <c r="DL653" t="s">
        <v>3</v>
      </c>
      <c r="DM653">
        <v>0</v>
      </c>
      <c r="DN653" t="s">
        <v>3</v>
      </c>
      <c r="DO653">
        <v>0</v>
      </c>
    </row>
    <row r="654" spans="1:119" x14ac:dyDescent="0.2">
      <c r="A654">
        <f>ROW(Source!A145)</f>
        <v>145</v>
      </c>
      <c r="B654">
        <v>60075934</v>
      </c>
      <c r="C654">
        <v>60131012</v>
      </c>
      <c r="D654">
        <v>48164599</v>
      </c>
      <c r="E654">
        <v>21</v>
      </c>
      <c r="F654">
        <v>1</v>
      </c>
      <c r="G654">
        <v>1</v>
      </c>
      <c r="H654">
        <v>3</v>
      </c>
      <c r="I654" t="s">
        <v>834</v>
      </c>
      <c r="J654" t="s">
        <v>3</v>
      </c>
      <c r="K654" t="s">
        <v>835</v>
      </c>
      <c r="L654">
        <v>1374</v>
      </c>
      <c r="N654">
        <v>1013</v>
      </c>
      <c r="O654" t="s">
        <v>836</v>
      </c>
      <c r="P654" t="s">
        <v>836</v>
      </c>
      <c r="Q654">
        <v>1</v>
      </c>
      <c r="W654">
        <v>0</v>
      </c>
      <c r="X654">
        <v>-1731369543</v>
      </c>
      <c r="Y654">
        <f>AT654</f>
        <v>15.96</v>
      </c>
      <c r="AA654">
        <v>9.56</v>
      </c>
      <c r="AB654">
        <v>0</v>
      </c>
      <c r="AC654">
        <v>0</v>
      </c>
      <c r="AD654">
        <v>0</v>
      </c>
      <c r="AE654">
        <v>1</v>
      </c>
      <c r="AF654">
        <v>0</v>
      </c>
      <c r="AG654">
        <v>0</v>
      </c>
      <c r="AH654">
        <v>0</v>
      </c>
      <c r="AI654">
        <v>9.56</v>
      </c>
      <c r="AJ654">
        <v>1</v>
      </c>
      <c r="AK654">
        <v>1</v>
      </c>
      <c r="AL654">
        <v>1</v>
      </c>
      <c r="AM654">
        <v>4</v>
      </c>
      <c r="AN654">
        <v>0</v>
      </c>
      <c r="AO654">
        <v>1</v>
      </c>
      <c r="AP654">
        <v>1</v>
      </c>
      <c r="AQ654">
        <v>0</v>
      </c>
      <c r="AR654">
        <v>0</v>
      </c>
      <c r="AS654" t="s">
        <v>3</v>
      </c>
      <c r="AT654">
        <v>15.96</v>
      </c>
      <c r="AU654" t="s">
        <v>3</v>
      </c>
      <c r="AV654">
        <v>0</v>
      </c>
      <c r="AW654">
        <v>2</v>
      </c>
      <c r="AX654">
        <v>60131036</v>
      </c>
      <c r="AY654">
        <v>1</v>
      </c>
      <c r="AZ654">
        <v>0</v>
      </c>
      <c r="BA654">
        <v>654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X654">
        <f>ROUND(Y654*Source!I145,9)</f>
        <v>21.281064000000001</v>
      </c>
      <c r="CY654">
        <f>AA654</f>
        <v>9.56</v>
      </c>
      <c r="CZ654">
        <f>AE654</f>
        <v>1</v>
      </c>
      <c r="DA654">
        <f>AI654</f>
        <v>9.56</v>
      </c>
      <c r="DB654">
        <f>ROUND(ROUND(AT654*CZ654,2),2)</f>
        <v>15.96</v>
      </c>
      <c r="DC654">
        <f>ROUND(ROUND(AT654*AG654,2),2)</f>
        <v>0</v>
      </c>
      <c r="DD654" t="s">
        <v>3</v>
      </c>
      <c r="DE654" t="s">
        <v>3</v>
      </c>
      <c r="DF654">
        <f>ROUND(ROUND(AE654*AI654,2)*CX654,2)</f>
        <v>203.45</v>
      </c>
      <c r="DG654">
        <f t="shared" si="471"/>
        <v>0</v>
      </c>
      <c r="DH654">
        <f>ROUND(ROUND(AG654,2)*CX654,2)</f>
        <v>0</v>
      </c>
      <c r="DI654">
        <f t="shared" si="465"/>
        <v>0</v>
      </c>
      <c r="DJ654">
        <f>DF654</f>
        <v>203.45</v>
      </c>
      <c r="DK654">
        <v>0</v>
      </c>
      <c r="DL654" t="s">
        <v>3</v>
      </c>
      <c r="DM654">
        <v>0</v>
      </c>
      <c r="DN654" t="s">
        <v>3</v>
      </c>
      <c r="DO654">
        <v>0</v>
      </c>
    </row>
    <row r="655" spans="1:119" x14ac:dyDescent="0.2">
      <c r="A655">
        <f>ROW(Source!A147)</f>
        <v>147</v>
      </c>
      <c r="B655">
        <v>60075934</v>
      </c>
      <c r="C655">
        <v>60131038</v>
      </c>
      <c r="D655">
        <v>48164233</v>
      </c>
      <c r="E655">
        <v>1</v>
      </c>
      <c r="F655">
        <v>1</v>
      </c>
      <c r="G655">
        <v>1</v>
      </c>
      <c r="H655">
        <v>1</v>
      </c>
      <c r="I655" t="s">
        <v>812</v>
      </c>
      <c r="J655" t="s">
        <v>3</v>
      </c>
      <c r="K655" t="s">
        <v>813</v>
      </c>
      <c r="L655">
        <v>1191</v>
      </c>
      <c r="N655">
        <v>1013</v>
      </c>
      <c r="O655" t="s">
        <v>738</v>
      </c>
      <c r="P655" t="s">
        <v>738</v>
      </c>
      <c r="Q655">
        <v>1</v>
      </c>
      <c r="W655">
        <v>0</v>
      </c>
      <c r="X655">
        <v>-1853062777</v>
      </c>
      <c r="Y655">
        <f t="shared" ref="Y655:Y661" si="472">((AT655*1.15)*1.15)</f>
        <v>120.34749999999998</v>
      </c>
      <c r="AA655">
        <v>0</v>
      </c>
      <c r="AB655">
        <v>0</v>
      </c>
      <c r="AC655">
        <v>0</v>
      </c>
      <c r="AD655">
        <v>420.57</v>
      </c>
      <c r="AE655">
        <v>0</v>
      </c>
      <c r="AF655">
        <v>0</v>
      </c>
      <c r="AG655">
        <v>0</v>
      </c>
      <c r="AH655">
        <v>8.59</v>
      </c>
      <c r="AI655">
        <v>1</v>
      </c>
      <c r="AJ655">
        <v>1</v>
      </c>
      <c r="AK655">
        <v>1</v>
      </c>
      <c r="AL655">
        <v>48.96</v>
      </c>
      <c r="AM655">
        <v>4</v>
      </c>
      <c r="AN655">
        <v>0</v>
      </c>
      <c r="AO655">
        <v>1</v>
      </c>
      <c r="AP655">
        <v>1</v>
      </c>
      <c r="AQ655">
        <v>0</v>
      </c>
      <c r="AR655">
        <v>0</v>
      </c>
      <c r="AS655" t="s">
        <v>3</v>
      </c>
      <c r="AT655">
        <v>91</v>
      </c>
      <c r="AU655" t="s">
        <v>93</v>
      </c>
      <c r="AV655">
        <v>1</v>
      </c>
      <c r="AW655">
        <v>2</v>
      </c>
      <c r="AX655">
        <v>60131050</v>
      </c>
      <c r="AY655">
        <v>1</v>
      </c>
      <c r="AZ655">
        <v>0</v>
      </c>
      <c r="BA655">
        <v>655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X655">
        <f>ROUND(Y655*Source!I147,9)</f>
        <v>56.057865499999998</v>
      </c>
      <c r="CY655">
        <f>AD655</f>
        <v>420.57</v>
      </c>
      <c r="CZ655">
        <f>AH655</f>
        <v>8.59</v>
      </c>
      <c r="DA655">
        <f>AL655</f>
        <v>48.96</v>
      </c>
      <c r="DB655">
        <f t="shared" ref="DB655:DB661" si="473">ROUND(((ROUND(AT655*CZ655,2)*1.15)*1.15),2)</f>
        <v>1033.79</v>
      </c>
      <c r="DC655">
        <f t="shared" ref="DC655:DC661" si="474">ROUND(((ROUND(AT655*AG655,2)*1.15)*1.15),2)</f>
        <v>0</v>
      </c>
      <c r="DD655" t="s">
        <v>3</v>
      </c>
      <c r="DE655" t="s">
        <v>3</v>
      </c>
      <c r="DF655">
        <f t="shared" ref="DF655:DF661" si="475">ROUND(ROUND(AE655,2)*CX655,2)</f>
        <v>0</v>
      </c>
      <c r="DG655">
        <f t="shared" si="471"/>
        <v>0</v>
      </c>
      <c r="DH655">
        <f>ROUND(ROUND(AG655,2)*CX655,2)</f>
        <v>0</v>
      </c>
      <c r="DI655">
        <f>ROUND(ROUND(AH655*AL655,2)*CX655,2)</f>
        <v>23576.26</v>
      </c>
      <c r="DJ655">
        <f>DI655</f>
        <v>23576.26</v>
      </c>
      <c r="DK655">
        <v>0</v>
      </c>
      <c r="DL655" t="s">
        <v>3</v>
      </c>
      <c r="DM655">
        <v>0</v>
      </c>
      <c r="DN655" t="s">
        <v>3</v>
      </c>
      <c r="DO655">
        <v>0</v>
      </c>
    </row>
    <row r="656" spans="1:119" x14ac:dyDescent="0.2">
      <c r="A656">
        <f>ROW(Source!A147)</f>
        <v>147</v>
      </c>
      <c r="B656">
        <v>60075934</v>
      </c>
      <c r="C656">
        <v>60131038</v>
      </c>
      <c r="D656">
        <v>48164207</v>
      </c>
      <c r="E656">
        <v>1</v>
      </c>
      <c r="F656">
        <v>1</v>
      </c>
      <c r="G656">
        <v>1</v>
      </c>
      <c r="H656">
        <v>1</v>
      </c>
      <c r="I656" t="s">
        <v>740</v>
      </c>
      <c r="J656" t="s">
        <v>3</v>
      </c>
      <c r="K656" t="s">
        <v>741</v>
      </c>
      <c r="L656">
        <v>1191</v>
      </c>
      <c r="N656">
        <v>1013</v>
      </c>
      <c r="O656" t="s">
        <v>738</v>
      </c>
      <c r="P656" t="s">
        <v>738</v>
      </c>
      <c r="Q656">
        <v>1</v>
      </c>
      <c r="W656">
        <v>0</v>
      </c>
      <c r="X656">
        <v>-383101862</v>
      </c>
      <c r="Y656">
        <f t="shared" si="472"/>
        <v>9.7071499999999986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1</v>
      </c>
      <c r="AJ656">
        <v>1</v>
      </c>
      <c r="AK656">
        <v>48.96</v>
      </c>
      <c r="AL656">
        <v>1</v>
      </c>
      <c r="AM656">
        <v>4</v>
      </c>
      <c r="AN656">
        <v>0</v>
      </c>
      <c r="AO656">
        <v>1</v>
      </c>
      <c r="AP656">
        <v>1</v>
      </c>
      <c r="AQ656">
        <v>0</v>
      </c>
      <c r="AR656">
        <v>0</v>
      </c>
      <c r="AS656" t="s">
        <v>3</v>
      </c>
      <c r="AT656">
        <v>7.34</v>
      </c>
      <c r="AU656" t="s">
        <v>93</v>
      </c>
      <c r="AV656">
        <v>2</v>
      </c>
      <c r="AW656">
        <v>2</v>
      </c>
      <c r="AX656">
        <v>60131051</v>
      </c>
      <c r="AY656">
        <v>1</v>
      </c>
      <c r="AZ656">
        <v>0</v>
      </c>
      <c r="BA656">
        <v>656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X656">
        <f>ROUND(Y656*Source!I147,9)</f>
        <v>4.5215904699999996</v>
      </c>
      <c r="CY656">
        <f>AD656</f>
        <v>0</v>
      </c>
      <c r="CZ656">
        <f>AH656</f>
        <v>0</v>
      </c>
      <c r="DA656">
        <f>AL656</f>
        <v>1</v>
      </c>
      <c r="DB656">
        <f t="shared" si="473"/>
        <v>0</v>
      </c>
      <c r="DC656">
        <f t="shared" si="474"/>
        <v>0</v>
      </c>
      <c r="DD656" t="s">
        <v>3</v>
      </c>
      <c r="DE656" t="s">
        <v>3</v>
      </c>
      <c r="DF656">
        <f t="shared" si="475"/>
        <v>0</v>
      </c>
      <c r="DG656">
        <f t="shared" si="471"/>
        <v>0</v>
      </c>
      <c r="DH656">
        <f t="shared" ref="DH656:DH661" si="476">ROUND(ROUND(AG656*AK656,2)*CX656,2)</f>
        <v>0</v>
      </c>
      <c r="DI656">
        <f t="shared" ref="DI656:DI665" si="477">ROUND(ROUND(AH656,2)*CX656,2)</f>
        <v>0</v>
      </c>
      <c r="DJ656">
        <f>DI656</f>
        <v>0</v>
      </c>
      <c r="DK656">
        <v>0</v>
      </c>
      <c r="DL656" t="s">
        <v>3</v>
      </c>
      <c r="DM656">
        <v>0</v>
      </c>
      <c r="DN656" t="s">
        <v>3</v>
      </c>
      <c r="DO656">
        <v>0</v>
      </c>
    </row>
    <row r="657" spans="1:119" x14ac:dyDescent="0.2">
      <c r="A657">
        <f>ROW(Source!A147)</f>
        <v>147</v>
      </c>
      <c r="B657">
        <v>60075934</v>
      </c>
      <c r="C657">
        <v>60131038</v>
      </c>
      <c r="D657">
        <v>48244557</v>
      </c>
      <c r="E657">
        <v>1</v>
      </c>
      <c r="F657">
        <v>1</v>
      </c>
      <c r="G657">
        <v>1</v>
      </c>
      <c r="H657">
        <v>2</v>
      </c>
      <c r="I657" t="s">
        <v>746</v>
      </c>
      <c r="J657" t="s">
        <v>747</v>
      </c>
      <c r="K657" t="s">
        <v>748</v>
      </c>
      <c r="L657">
        <v>1368</v>
      </c>
      <c r="N657">
        <v>1011</v>
      </c>
      <c r="O657" t="s">
        <v>745</v>
      </c>
      <c r="P657" t="s">
        <v>745</v>
      </c>
      <c r="Q657">
        <v>1</v>
      </c>
      <c r="W657">
        <v>0</v>
      </c>
      <c r="X657">
        <v>903590057</v>
      </c>
      <c r="Y657">
        <f t="shared" si="472"/>
        <v>7.9349999999999987</v>
      </c>
      <c r="AA657">
        <v>0</v>
      </c>
      <c r="AB657">
        <v>1603.59</v>
      </c>
      <c r="AC657">
        <v>579.69000000000005</v>
      </c>
      <c r="AD657">
        <v>0</v>
      </c>
      <c r="AE657">
        <v>0</v>
      </c>
      <c r="AF657">
        <v>112.77</v>
      </c>
      <c r="AG657">
        <v>11.84</v>
      </c>
      <c r="AH657">
        <v>0</v>
      </c>
      <c r="AI657">
        <v>1</v>
      </c>
      <c r="AJ657">
        <v>14.22</v>
      </c>
      <c r="AK657">
        <v>48.96</v>
      </c>
      <c r="AL657">
        <v>1</v>
      </c>
      <c r="AM657">
        <v>4</v>
      </c>
      <c r="AN657">
        <v>0</v>
      </c>
      <c r="AO657">
        <v>1</v>
      </c>
      <c r="AP657">
        <v>1</v>
      </c>
      <c r="AQ657">
        <v>0</v>
      </c>
      <c r="AR657">
        <v>0</v>
      </c>
      <c r="AS657" t="s">
        <v>3</v>
      </c>
      <c r="AT657">
        <v>6</v>
      </c>
      <c r="AU657" t="s">
        <v>93</v>
      </c>
      <c r="AV657">
        <v>0</v>
      </c>
      <c r="AW657">
        <v>2</v>
      </c>
      <c r="AX657">
        <v>60131052</v>
      </c>
      <c r="AY657">
        <v>1</v>
      </c>
      <c r="AZ657">
        <v>0</v>
      </c>
      <c r="BA657">
        <v>657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X657">
        <f>ROUND(Y657*Source!I147,9)</f>
        <v>3.696123</v>
      </c>
      <c r="CY657">
        <f>AB657</f>
        <v>1603.59</v>
      </c>
      <c r="CZ657">
        <f>AF657</f>
        <v>112.77</v>
      </c>
      <c r="DA657">
        <f>AJ657</f>
        <v>14.22</v>
      </c>
      <c r="DB657">
        <f t="shared" si="473"/>
        <v>894.83</v>
      </c>
      <c r="DC657">
        <f t="shared" si="474"/>
        <v>93.95</v>
      </c>
      <c r="DD657" t="s">
        <v>3</v>
      </c>
      <c r="DE657" t="s">
        <v>3</v>
      </c>
      <c r="DF657">
        <f t="shared" si="475"/>
        <v>0</v>
      </c>
      <c r="DG657">
        <f>ROUND(ROUND(AF657*AJ657,2)*CX657,2)</f>
        <v>5927.07</v>
      </c>
      <c r="DH657">
        <f t="shared" si="476"/>
        <v>2142.61</v>
      </c>
      <c r="DI657">
        <f t="shared" si="477"/>
        <v>0</v>
      </c>
      <c r="DJ657">
        <f>DG657</f>
        <v>5927.07</v>
      </c>
      <c r="DK657">
        <v>0</v>
      </c>
      <c r="DL657" t="s">
        <v>3</v>
      </c>
      <c r="DM657">
        <v>0</v>
      </c>
      <c r="DN657" t="s">
        <v>3</v>
      </c>
      <c r="DO657">
        <v>0</v>
      </c>
    </row>
    <row r="658" spans="1:119" x14ac:dyDescent="0.2">
      <c r="A658">
        <f>ROW(Source!A147)</f>
        <v>147</v>
      </c>
      <c r="B658">
        <v>60075934</v>
      </c>
      <c r="C658">
        <v>60131038</v>
      </c>
      <c r="D658">
        <v>48245552</v>
      </c>
      <c r="E658">
        <v>1</v>
      </c>
      <c r="F658">
        <v>1</v>
      </c>
      <c r="G658">
        <v>1</v>
      </c>
      <c r="H658">
        <v>2</v>
      </c>
      <c r="I658" t="s">
        <v>1022</v>
      </c>
      <c r="J658" t="s">
        <v>1023</v>
      </c>
      <c r="K658" t="s">
        <v>1024</v>
      </c>
      <c r="L658">
        <v>1368</v>
      </c>
      <c r="N658">
        <v>1011</v>
      </c>
      <c r="O658" t="s">
        <v>745</v>
      </c>
      <c r="P658" t="s">
        <v>745</v>
      </c>
      <c r="Q658">
        <v>1</v>
      </c>
      <c r="W658">
        <v>0</v>
      </c>
      <c r="X658">
        <v>1565185662</v>
      </c>
      <c r="Y658">
        <f t="shared" si="472"/>
        <v>0.66124999999999989</v>
      </c>
      <c r="AA658">
        <v>0</v>
      </c>
      <c r="AB658">
        <v>1521.97</v>
      </c>
      <c r="AC658">
        <v>495.96</v>
      </c>
      <c r="AD658">
        <v>0</v>
      </c>
      <c r="AE658">
        <v>0</v>
      </c>
      <c r="AF658">
        <v>107.03</v>
      </c>
      <c r="AG658">
        <v>10.130000000000001</v>
      </c>
      <c r="AH658">
        <v>0</v>
      </c>
      <c r="AI658">
        <v>1</v>
      </c>
      <c r="AJ658">
        <v>14.22</v>
      </c>
      <c r="AK658">
        <v>48.96</v>
      </c>
      <c r="AL658">
        <v>1</v>
      </c>
      <c r="AM658">
        <v>4</v>
      </c>
      <c r="AN658">
        <v>0</v>
      </c>
      <c r="AO658">
        <v>1</v>
      </c>
      <c r="AP658">
        <v>1</v>
      </c>
      <c r="AQ658">
        <v>0</v>
      </c>
      <c r="AR658">
        <v>0</v>
      </c>
      <c r="AS658" t="s">
        <v>3</v>
      </c>
      <c r="AT658">
        <v>0.5</v>
      </c>
      <c r="AU658" t="s">
        <v>93</v>
      </c>
      <c r="AV658">
        <v>0</v>
      </c>
      <c r="AW658">
        <v>2</v>
      </c>
      <c r="AX658">
        <v>60131053</v>
      </c>
      <c r="AY658">
        <v>1</v>
      </c>
      <c r="AZ658">
        <v>0</v>
      </c>
      <c r="BA658">
        <v>658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X658">
        <f>ROUND(Y658*Source!I147,9)</f>
        <v>0.30801024999999999</v>
      </c>
      <c r="CY658">
        <f>AB658</f>
        <v>1521.97</v>
      </c>
      <c r="CZ658">
        <f>AF658</f>
        <v>107.03</v>
      </c>
      <c r="DA658">
        <f>AJ658</f>
        <v>14.22</v>
      </c>
      <c r="DB658">
        <f t="shared" si="473"/>
        <v>70.78</v>
      </c>
      <c r="DC658">
        <f t="shared" si="474"/>
        <v>6.71</v>
      </c>
      <c r="DD658" t="s">
        <v>3</v>
      </c>
      <c r="DE658" t="s">
        <v>3</v>
      </c>
      <c r="DF658">
        <f t="shared" si="475"/>
        <v>0</v>
      </c>
      <c r="DG658">
        <f>ROUND(ROUND(AF658*AJ658,2)*CX658,2)</f>
        <v>468.78</v>
      </c>
      <c r="DH658">
        <f t="shared" si="476"/>
        <v>152.76</v>
      </c>
      <c r="DI658">
        <f t="shared" si="477"/>
        <v>0</v>
      </c>
      <c r="DJ658">
        <f>DG658</f>
        <v>468.78</v>
      </c>
      <c r="DK658">
        <v>0</v>
      </c>
      <c r="DL658" t="s">
        <v>3</v>
      </c>
      <c r="DM658">
        <v>0</v>
      </c>
      <c r="DN658" t="s">
        <v>3</v>
      </c>
      <c r="DO658">
        <v>0</v>
      </c>
    </row>
    <row r="659" spans="1:119" x14ac:dyDescent="0.2">
      <c r="A659">
        <f>ROW(Source!A147)</f>
        <v>147</v>
      </c>
      <c r="B659">
        <v>60075934</v>
      </c>
      <c r="C659">
        <v>60131038</v>
      </c>
      <c r="D659">
        <v>48245719</v>
      </c>
      <c r="E659">
        <v>1</v>
      </c>
      <c r="F659">
        <v>1</v>
      </c>
      <c r="G659">
        <v>1</v>
      </c>
      <c r="H659">
        <v>2</v>
      </c>
      <c r="I659" t="s">
        <v>755</v>
      </c>
      <c r="J659" t="s">
        <v>756</v>
      </c>
      <c r="K659" t="s">
        <v>757</v>
      </c>
      <c r="L659">
        <v>1368</v>
      </c>
      <c r="N659">
        <v>1011</v>
      </c>
      <c r="O659" t="s">
        <v>745</v>
      </c>
      <c r="P659" t="s">
        <v>745</v>
      </c>
      <c r="Q659">
        <v>1</v>
      </c>
      <c r="W659">
        <v>0</v>
      </c>
      <c r="X659">
        <v>-1135352110</v>
      </c>
      <c r="Y659">
        <f t="shared" si="472"/>
        <v>1.3224999999999998</v>
      </c>
      <c r="AA659">
        <v>0</v>
      </c>
      <c r="AB659">
        <v>17.059999999999999</v>
      </c>
      <c r="AC659">
        <v>0</v>
      </c>
      <c r="AD659">
        <v>0</v>
      </c>
      <c r="AE659">
        <v>0</v>
      </c>
      <c r="AF659">
        <v>1.2</v>
      </c>
      <c r="AG659">
        <v>0</v>
      </c>
      <c r="AH659">
        <v>0</v>
      </c>
      <c r="AI659">
        <v>1</v>
      </c>
      <c r="AJ659">
        <v>14.22</v>
      </c>
      <c r="AK659">
        <v>48.96</v>
      </c>
      <c r="AL659">
        <v>1</v>
      </c>
      <c r="AM659">
        <v>4</v>
      </c>
      <c r="AN659">
        <v>0</v>
      </c>
      <c r="AO659">
        <v>1</v>
      </c>
      <c r="AP659">
        <v>1</v>
      </c>
      <c r="AQ659">
        <v>0</v>
      </c>
      <c r="AR659">
        <v>0</v>
      </c>
      <c r="AS659" t="s">
        <v>3</v>
      </c>
      <c r="AT659">
        <v>1</v>
      </c>
      <c r="AU659" t="s">
        <v>93</v>
      </c>
      <c r="AV659">
        <v>0</v>
      </c>
      <c r="AW659">
        <v>2</v>
      </c>
      <c r="AX659">
        <v>60131054</v>
      </c>
      <c r="AY659">
        <v>1</v>
      </c>
      <c r="AZ659">
        <v>0</v>
      </c>
      <c r="BA659">
        <v>659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X659">
        <f>ROUND(Y659*Source!I147,9)</f>
        <v>0.61602049999999997</v>
      </c>
      <c r="CY659">
        <f>AB659</f>
        <v>17.059999999999999</v>
      </c>
      <c r="CZ659">
        <f>AF659</f>
        <v>1.2</v>
      </c>
      <c r="DA659">
        <f>AJ659</f>
        <v>14.22</v>
      </c>
      <c r="DB659">
        <f t="shared" si="473"/>
        <v>1.59</v>
      </c>
      <c r="DC659">
        <f t="shared" si="474"/>
        <v>0</v>
      </c>
      <c r="DD659" t="s">
        <v>3</v>
      </c>
      <c r="DE659" t="s">
        <v>3</v>
      </c>
      <c r="DF659">
        <f t="shared" si="475"/>
        <v>0</v>
      </c>
      <c r="DG659">
        <f>ROUND(ROUND(AF659*AJ659,2)*CX659,2)</f>
        <v>10.51</v>
      </c>
      <c r="DH659">
        <f t="shared" si="476"/>
        <v>0</v>
      </c>
      <c r="DI659">
        <f t="shared" si="477"/>
        <v>0</v>
      </c>
      <c r="DJ659">
        <f>DG659</f>
        <v>10.51</v>
      </c>
      <c r="DK659">
        <v>0</v>
      </c>
      <c r="DL659" t="s">
        <v>3</v>
      </c>
      <c r="DM659">
        <v>0</v>
      </c>
      <c r="DN659" t="s">
        <v>3</v>
      </c>
      <c r="DO659">
        <v>0</v>
      </c>
    </row>
    <row r="660" spans="1:119" x14ac:dyDescent="0.2">
      <c r="A660">
        <f>ROW(Source!A147)</f>
        <v>147</v>
      </c>
      <c r="B660">
        <v>60075934</v>
      </c>
      <c r="C660">
        <v>60131038</v>
      </c>
      <c r="D660">
        <v>48245786</v>
      </c>
      <c r="E660">
        <v>1</v>
      </c>
      <c r="F660">
        <v>1</v>
      </c>
      <c r="G660">
        <v>1</v>
      </c>
      <c r="H660">
        <v>2</v>
      </c>
      <c r="I660" t="s">
        <v>823</v>
      </c>
      <c r="J660" t="s">
        <v>824</v>
      </c>
      <c r="K660" t="s">
        <v>825</v>
      </c>
      <c r="L660">
        <v>1368</v>
      </c>
      <c r="N660">
        <v>1011</v>
      </c>
      <c r="O660" t="s">
        <v>745</v>
      </c>
      <c r="P660" t="s">
        <v>745</v>
      </c>
      <c r="Q660">
        <v>1</v>
      </c>
      <c r="W660">
        <v>0</v>
      </c>
      <c r="X660">
        <v>-1277097320</v>
      </c>
      <c r="Y660">
        <f t="shared" si="472"/>
        <v>36.104249999999993</v>
      </c>
      <c r="AA660">
        <v>0</v>
      </c>
      <c r="AB660">
        <v>123.43</v>
      </c>
      <c r="AC660">
        <v>0</v>
      </c>
      <c r="AD660">
        <v>0</v>
      </c>
      <c r="AE660">
        <v>0</v>
      </c>
      <c r="AF660">
        <v>8.68</v>
      </c>
      <c r="AG660">
        <v>0</v>
      </c>
      <c r="AH660">
        <v>0</v>
      </c>
      <c r="AI660">
        <v>1</v>
      </c>
      <c r="AJ660">
        <v>14.22</v>
      </c>
      <c r="AK660">
        <v>48.96</v>
      </c>
      <c r="AL660">
        <v>1</v>
      </c>
      <c r="AM660">
        <v>4</v>
      </c>
      <c r="AN660">
        <v>0</v>
      </c>
      <c r="AO660">
        <v>1</v>
      </c>
      <c r="AP660">
        <v>1</v>
      </c>
      <c r="AQ660">
        <v>0</v>
      </c>
      <c r="AR660">
        <v>0</v>
      </c>
      <c r="AS660" t="s">
        <v>3</v>
      </c>
      <c r="AT660">
        <v>27.3</v>
      </c>
      <c r="AU660" t="s">
        <v>93</v>
      </c>
      <c r="AV660">
        <v>0</v>
      </c>
      <c r="AW660">
        <v>2</v>
      </c>
      <c r="AX660">
        <v>60131055</v>
      </c>
      <c r="AY660">
        <v>1</v>
      </c>
      <c r="AZ660">
        <v>0</v>
      </c>
      <c r="BA660">
        <v>660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X660">
        <f>ROUND(Y660*Source!I147,9)</f>
        <v>16.81735965</v>
      </c>
      <c r="CY660">
        <f>AB660</f>
        <v>123.43</v>
      </c>
      <c r="CZ660">
        <f>AF660</f>
        <v>8.68</v>
      </c>
      <c r="DA660">
        <f>AJ660</f>
        <v>14.22</v>
      </c>
      <c r="DB660">
        <f t="shared" si="473"/>
        <v>313.38</v>
      </c>
      <c r="DC660">
        <f t="shared" si="474"/>
        <v>0</v>
      </c>
      <c r="DD660" t="s">
        <v>3</v>
      </c>
      <c r="DE660" t="s">
        <v>3</v>
      </c>
      <c r="DF660">
        <f t="shared" si="475"/>
        <v>0</v>
      </c>
      <c r="DG660">
        <f>ROUND(ROUND(AF660*AJ660,2)*CX660,2)</f>
        <v>2075.77</v>
      </c>
      <c r="DH660">
        <f t="shared" si="476"/>
        <v>0</v>
      </c>
      <c r="DI660">
        <f t="shared" si="477"/>
        <v>0</v>
      </c>
      <c r="DJ660">
        <f>DG660</f>
        <v>2075.77</v>
      </c>
      <c r="DK660">
        <v>0</v>
      </c>
      <c r="DL660" t="s">
        <v>3</v>
      </c>
      <c r="DM660">
        <v>0</v>
      </c>
      <c r="DN660" t="s">
        <v>3</v>
      </c>
      <c r="DO660">
        <v>0</v>
      </c>
    </row>
    <row r="661" spans="1:119" x14ac:dyDescent="0.2">
      <c r="A661">
        <f>ROW(Source!A147)</f>
        <v>147</v>
      </c>
      <c r="B661">
        <v>60075934</v>
      </c>
      <c r="C661">
        <v>60131038</v>
      </c>
      <c r="D661">
        <v>48246286</v>
      </c>
      <c r="E661">
        <v>1</v>
      </c>
      <c r="F661">
        <v>1</v>
      </c>
      <c r="G661">
        <v>1</v>
      </c>
      <c r="H661">
        <v>2</v>
      </c>
      <c r="I661" t="s">
        <v>1028</v>
      </c>
      <c r="J661" t="s">
        <v>1029</v>
      </c>
      <c r="K661" t="s">
        <v>1030</v>
      </c>
      <c r="L661">
        <v>1368</v>
      </c>
      <c r="N661">
        <v>1011</v>
      </c>
      <c r="O661" t="s">
        <v>745</v>
      </c>
      <c r="P661" t="s">
        <v>745</v>
      </c>
      <c r="Q661">
        <v>1</v>
      </c>
      <c r="W661">
        <v>0</v>
      </c>
      <c r="X661">
        <v>-575501913</v>
      </c>
      <c r="Y661">
        <f t="shared" si="472"/>
        <v>1.1108999999999998</v>
      </c>
      <c r="AA661">
        <v>0</v>
      </c>
      <c r="AB661">
        <v>203.35</v>
      </c>
      <c r="AC661">
        <v>431.83</v>
      </c>
      <c r="AD661">
        <v>0</v>
      </c>
      <c r="AE661">
        <v>0</v>
      </c>
      <c r="AF661">
        <v>14.3</v>
      </c>
      <c r="AG661">
        <v>8.82</v>
      </c>
      <c r="AH661">
        <v>0</v>
      </c>
      <c r="AI661">
        <v>1</v>
      </c>
      <c r="AJ661">
        <v>14.22</v>
      </c>
      <c r="AK661">
        <v>48.96</v>
      </c>
      <c r="AL661">
        <v>1</v>
      </c>
      <c r="AM661">
        <v>4</v>
      </c>
      <c r="AN661">
        <v>0</v>
      </c>
      <c r="AO661">
        <v>1</v>
      </c>
      <c r="AP661">
        <v>1</v>
      </c>
      <c r="AQ661">
        <v>0</v>
      </c>
      <c r="AR661">
        <v>0</v>
      </c>
      <c r="AS661" t="s">
        <v>3</v>
      </c>
      <c r="AT661">
        <v>0.84</v>
      </c>
      <c r="AU661" t="s">
        <v>93</v>
      </c>
      <c r="AV661">
        <v>0</v>
      </c>
      <c r="AW661">
        <v>2</v>
      </c>
      <c r="AX661">
        <v>60131056</v>
      </c>
      <c r="AY661">
        <v>1</v>
      </c>
      <c r="AZ661">
        <v>0</v>
      </c>
      <c r="BA661">
        <v>661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X661">
        <f>ROUND(Y661*Source!I147,9)</f>
        <v>0.51745722000000005</v>
      </c>
      <c r="CY661">
        <f>AB661</f>
        <v>203.35</v>
      </c>
      <c r="CZ661">
        <f>AF661</f>
        <v>14.3</v>
      </c>
      <c r="DA661">
        <f>AJ661</f>
        <v>14.22</v>
      </c>
      <c r="DB661">
        <f t="shared" si="473"/>
        <v>15.88</v>
      </c>
      <c r="DC661">
        <f t="shared" si="474"/>
        <v>9.8000000000000007</v>
      </c>
      <c r="DD661" t="s">
        <v>3</v>
      </c>
      <c r="DE661" t="s">
        <v>3</v>
      </c>
      <c r="DF661">
        <f t="shared" si="475"/>
        <v>0</v>
      </c>
      <c r="DG661">
        <f>ROUND(ROUND(AF661*AJ661,2)*CX661,2)</f>
        <v>105.22</v>
      </c>
      <c r="DH661">
        <f t="shared" si="476"/>
        <v>223.45</v>
      </c>
      <c r="DI661">
        <f t="shared" si="477"/>
        <v>0</v>
      </c>
      <c r="DJ661">
        <f>DG661</f>
        <v>105.22</v>
      </c>
      <c r="DK661">
        <v>0</v>
      </c>
      <c r="DL661" t="s">
        <v>3</v>
      </c>
      <c r="DM661">
        <v>0</v>
      </c>
      <c r="DN661" t="s">
        <v>3</v>
      </c>
      <c r="DO661">
        <v>0</v>
      </c>
    </row>
    <row r="662" spans="1:119" x14ac:dyDescent="0.2">
      <c r="A662">
        <f>ROW(Source!A147)</f>
        <v>147</v>
      </c>
      <c r="B662">
        <v>60075934</v>
      </c>
      <c r="C662">
        <v>60131038</v>
      </c>
      <c r="D662">
        <v>48168484</v>
      </c>
      <c r="E662">
        <v>1</v>
      </c>
      <c r="F662">
        <v>1</v>
      </c>
      <c r="G662">
        <v>1</v>
      </c>
      <c r="H662">
        <v>3</v>
      </c>
      <c r="I662" t="s">
        <v>223</v>
      </c>
      <c r="J662" t="s">
        <v>226</v>
      </c>
      <c r="K662" t="s">
        <v>761</v>
      </c>
      <c r="L662">
        <v>1339</v>
      </c>
      <c r="N662">
        <v>1007</v>
      </c>
      <c r="O662" t="s">
        <v>91</v>
      </c>
      <c r="P662" t="s">
        <v>91</v>
      </c>
      <c r="Q662">
        <v>1</v>
      </c>
      <c r="W662">
        <v>0</v>
      </c>
      <c r="X662">
        <v>1597319531</v>
      </c>
      <c r="Y662">
        <f>AT662</f>
        <v>2.6</v>
      </c>
      <c r="AA662">
        <v>84.03</v>
      </c>
      <c r="AB662">
        <v>0</v>
      </c>
      <c r="AC662">
        <v>0</v>
      </c>
      <c r="AD662">
        <v>0</v>
      </c>
      <c r="AE662">
        <v>8.7899999999999991</v>
      </c>
      <c r="AF662">
        <v>0</v>
      </c>
      <c r="AG662">
        <v>0</v>
      </c>
      <c r="AH662">
        <v>0</v>
      </c>
      <c r="AI662">
        <v>9.56</v>
      </c>
      <c r="AJ662">
        <v>1</v>
      </c>
      <c r="AK662">
        <v>1</v>
      </c>
      <c r="AL662">
        <v>1</v>
      </c>
      <c r="AM662">
        <v>4</v>
      </c>
      <c r="AN662">
        <v>0</v>
      </c>
      <c r="AO662">
        <v>1</v>
      </c>
      <c r="AP662">
        <v>1</v>
      </c>
      <c r="AQ662">
        <v>0</v>
      </c>
      <c r="AR662">
        <v>0</v>
      </c>
      <c r="AS662" t="s">
        <v>3</v>
      </c>
      <c r="AT662">
        <v>2.6</v>
      </c>
      <c r="AU662" t="s">
        <v>3</v>
      </c>
      <c r="AV662">
        <v>0</v>
      </c>
      <c r="AW662">
        <v>2</v>
      </c>
      <c r="AX662">
        <v>60131057</v>
      </c>
      <c r="AY662">
        <v>1</v>
      </c>
      <c r="AZ662">
        <v>0</v>
      </c>
      <c r="BA662">
        <v>662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X662">
        <f>ROUND(Y662*Source!I147,9)</f>
        <v>1.2110799999999999</v>
      </c>
      <c r="CY662">
        <f>AA662</f>
        <v>84.03</v>
      </c>
      <c r="CZ662">
        <f>AE662</f>
        <v>8.7899999999999991</v>
      </c>
      <c r="DA662">
        <f>AI662</f>
        <v>9.56</v>
      </c>
      <c r="DB662">
        <f>ROUND(ROUND(AT662*CZ662,2),2)</f>
        <v>22.85</v>
      </c>
      <c r="DC662">
        <f>ROUND(ROUND(AT662*AG662,2),2)</f>
        <v>0</v>
      </c>
      <c r="DD662" t="s">
        <v>3</v>
      </c>
      <c r="DE662" t="s">
        <v>3</v>
      </c>
      <c r="DF662">
        <f>ROUND(ROUND(AE662*AI662,2)*CX662,2)</f>
        <v>101.77</v>
      </c>
      <c r="DG662">
        <f t="shared" ref="DG662:DG667" si="478">ROUND(ROUND(AF662,2)*CX662,2)</f>
        <v>0</v>
      </c>
      <c r="DH662">
        <f>ROUND(ROUND(AG662,2)*CX662,2)</f>
        <v>0</v>
      </c>
      <c r="DI662">
        <f t="shared" si="477"/>
        <v>0</v>
      </c>
      <c r="DJ662">
        <f>DF662</f>
        <v>101.77</v>
      </c>
      <c r="DK662">
        <v>0</v>
      </c>
      <c r="DL662" t="s">
        <v>3</v>
      </c>
      <c r="DM662">
        <v>0</v>
      </c>
      <c r="DN662" t="s">
        <v>3</v>
      </c>
      <c r="DO662">
        <v>0</v>
      </c>
    </row>
    <row r="663" spans="1:119" x14ac:dyDescent="0.2">
      <c r="A663">
        <f>ROW(Source!A147)</f>
        <v>147</v>
      </c>
      <c r="B663">
        <v>60075934</v>
      </c>
      <c r="C663">
        <v>60131038</v>
      </c>
      <c r="D663">
        <v>48168491</v>
      </c>
      <c r="E663">
        <v>1</v>
      </c>
      <c r="F663">
        <v>1</v>
      </c>
      <c r="G663">
        <v>1</v>
      </c>
      <c r="H663">
        <v>3</v>
      </c>
      <c r="I663" t="s">
        <v>229</v>
      </c>
      <c r="J663" t="s">
        <v>231</v>
      </c>
      <c r="K663" t="s">
        <v>762</v>
      </c>
      <c r="L663">
        <v>1346</v>
      </c>
      <c r="N663">
        <v>1009</v>
      </c>
      <c r="O663" t="s">
        <v>225</v>
      </c>
      <c r="P663" t="s">
        <v>225</v>
      </c>
      <c r="Q663">
        <v>1</v>
      </c>
      <c r="W663">
        <v>0</v>
      </c>
      <c r="X663">
        <v>-1411127917</v>
      </c>
      <c r="Y663">
        <f>AT663</f>
        <v>0.5</v>
      </c>
      <c r="AA663">
        <v>42.73</v>
      </c>
      <c r="AB663">
        <v>0</v>
      </c>
      <c r="AC663">
        <v>0</v>
      </c>
      <c r="AD663">
        <v>0</v>
      </c>
      <c r="AE663">
        <v>4.47</v>
      </c>
      <c r="AF663">
        <v>0</v>
      </c>
      <c r="AG663">
        <v>0</v>
      </c>
      <c r="AH663">
        <v>0</v>
      </c>
      <c r="AI663">
        <v>9.56</v>
      </c>
      <c r="AJ663">
        <v>1</v>
      </c>
      <c r="AK663">
        <v>1</v>
      </c>
      <c r="AL663">
        <v>1</v>
      </c>
      <c r="AM663">
        <v>4</v>
      </c>
      <c r="AN663">
        <v>0</v>
      </c>
      <c r="AO663">
        <v>1</v>
      </c>
      <c r="AP663">
        <v>1</v>
      </c>
      <c r="AQ663">
        <v>0</v>
      </c>
      <c r="AR663">
        <v>0</v>
      </c>
      <c r="AS663" t="s">
        <v>3</v>
      </c>
      <c r="AT663">
        <v>0.5</v>
      </c>
      <c r="AU663" t="s">
        <v>3</v>
      </c>
      <c r="AV663">
        <v>0</v>
      </c>
      <c r="AW663">
        <v>2</v>
      </c>
      <c r="AX663">
        <v>60131058</v>
      </c>
      <c r="AY663">
        <v>1</v>
      </c>
      <c r="AZ663">
        <v>0</v>
      </c>
      <c r="BA663">
        <v>663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X663">
        <f>ROUND(Y663*Source!I147,9)</f>
        <v>0.2329</v>
      </c>
      <c r="CY663">
        <f>AA663</f>
        <v>42.73</v>
      </c>
      <c r="CZ663">
        <f>AE663</f>
        <v>4.47</v>
      </c>
      <c r="DA663">
        <f>AI663</f>
        <v>9.56</v>
      </c>
      <c r="DB663">
        <f>ROUND(ROUND(AT663*CZ663,2),2)</f>
        <v>2.2400000000000002</v>
      </c>
      <c r="DC663">
        <f>ROUND(ROUND(AT663*AG663,2),2)</f>
        <v>0</v>
      </c>
      <c r="DD663" t="s">
        <v>3</v>
      </c>
      <c r="DE663" t="s">
        <v>3</v>
      </c>
      <c r="DF663">
        <f>ROUND(ROUND(AE663*AI663,2)*CX663,2)</f>
        <v>9.9499999999999993</v>
      </c>
      <c r="DG663">
        <f t="shared" si="478"/>
        <v>0</v>
      </c>
      <c r="DH663">
        <f>ROUND(ROUND(AG663,2)*CX663,2)</f>
        <v>0</v>
      </c>
      <c r="DI663">
        <f t="shared" si="477"/>
        <v>0</v>
      </c>
      <c r="DJ663">
        <f>DF663</f>
        <v>9.9499999999999993</v>
      </c>
      <c r="DK663">
        <v>0</v>
      </c>
      <c r="DL663" t="s">
        <v>3</v>
      </c>
      <c r="DM663">
        <v>0</v>
      </c>
      <c r="DN663" t="s">
        <v>3</v>
      </c>
      <c r="DO663">
        <v>0</v>
      </c>
    </row>
    <row r="664" spans="1:119" x14ac:dyDescent="0.2">
      <c r="A664">
        <f>ROW(Source!A147)</f>
        <v>147</v>
      </c>
      <c r="B664">
        <v>60075934</v>
      </c>
      <c r="C664">
        <v>60131038</v>
      </c>
      <c r="D664">
        <v>48171519</v>
      </c>
      <c r="E664">
        <v>1</v>
      </c>
      <c r="F664">
        <v>1</v>
      </c>
      <c r="G664">
        <v>1</v>
      </c>
      <c r="H664">
        <v>3</v>
      </c>
      <c r="I664" t="s">
        <v>1031</v>
      </c>
      <c r="J664" t="s">
        <v>1032</v>
      </c>
      <c r="K664" t="s">
        <v>1033</v>
      </c>
      <c r="L664">
        <v>1348</v>
      </c>
      <c r="N664">
        <v>1009</v>
      </c>
      <c r="O664" t="s">
        <v>15</v>
      </c>
      <c r="P664" t="s">
        <v>15</v>
      </c>
      <c r="Q664">
        <v>1000</v>
      </c>
      <c r="W664">
        <v>0</v>
      </c>
      <c r="X664">
        <v>1392569568</v>
      </c>
      <c r="Y664">
        <f>AT664</f>
        <v>2.1499999999999998E-2</v>
      </c>
      <c r="AA664">
        <v>99399.62</v>
      </c>
      <c r="AB664">
        <v>0</v>
      </c>
      <c r="AC664">
        <v>0</v>
      </c>
      <c r="AD664">
        <v>0</v>
      </c>
      <c r="AE664">
        <v>10397.450000000001</v>
      </c>
      <c r="AF664">
        <v>0</v>
      </c>
      <c r="AG664">
        <v>0</v>
      </c>
      <c r="AH664">
        <v>0</v>
      </c>
      <c r="AI664">
        <v>9.56</v>
      </c>
      <c r="AJ664">
        <v>1</v>
      </c>
      <c r="AK664">
        <v>1</v>
      </c>
      <c r="AL664">
        <v>1</v>
      </c>
      <c r="AM664">
        <v>4</v>
      </c>
      <c r="AN664">
        <v>0</v>
      </c>
      <c r="AO664">
        <v>1</v>
      </c>
      <c r="AP664">
        <v>1</v>
      </c>
      <c r="AQ664">
        <v>0</v>
      </c>
      <c r="AR664">
        <v>0</v>
      </c>
      <c r="AS664" t="s">
        <v>3</v>
      </c>
      <c r="AT664">
        <v>2.1499999999999998E-2</v>
      </c>
      <c r="AU664" t="s">
        <v>3</v>
      </c>
      <c r="AV664">
        <v>0</v>
      </c>
      <c r="AW664">
        <v>2</v>
      </c>
      <c r="AX664">
        <v>60131059</v>
      </c>
      <c r="AY664">
        <v>1</v>
      </c>
      <c r="AZ664">
        <v>0</v>
      </c>
      <c r="BA664">
        <v>664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X664">
        <f>ROUND(Y664*Source!I147,9)</f>
        <v>1.00147E-2</v>
      </c>
      <c r="CY664">
        <f>AA664</f>
        <v>99399.62</v>
      </c>
      <c r="CZ664">
        <f>AE664</f>
        <v>10397.450000000001</v>
      </c>
      <c r="DA664">
        <f>AI664</f>
        <v>9.56</v>
      </c>
      <c r="DB664">
        <f>ROUND(ROUND(AT664*CZ664,2),2)</f>
        <v>223.55</v>
      </c>
      <c r="DC664">
        <f>ROUND(ROUND(AT664*AG664,2),2)</f>
        <v>0</v>
      </c>
      <c r="DD664" t="s">
        <v>3</v>
      </c>
      <c r="DE664" t="s">
        <v>3</v>
      </c>
      <c r="DF664">
        <f>ROUND(ROUND(AE664*AI664,2)*CX664,2)</f>
        <v>995.46</v>
      </c>
      <c r="DG664">
        <f t="shared" si="478"/>
        <v>0</v>
      </c>
      <c r="DH664">
        <f>ROUND(ROUND(AG664,2)*CX664,2)</f>
        <v>0</v>
      </c>
      <c r="DI664">
        <f t="shared" si="477"/>
        <v>0</v>
      </c>
      <c r="DJ664">
        <f>DF664</f>
        <v>995.46</v>
      </c>
      <c r="DK664">
        <v>0</v>
      </c>
      <c r="DL664" t="s">
        <v>3</v>
      </c>
      <c r="DM664">
        <v>0</v>
      </c>
      <c r="DN664" t="s">
        <v>3</v>
      </c>
      <c r="DO664">
        <v>0</v>
      </c>
    </row>
    <row r="665" spans="1:119" x14ac:dyDescent="0.2">
      <c r="A665">
        <f>ROW(Source!A147)</f>
        <v>147</v>
      </c>
      <c r="B665">
        <v>60075934</v>
      </c>
      <c r="C665">
        <v>60131038</v>
      </c>
      <c r="D665">
        <v>48164599</v>
      </c>
      <c r="E665">
        <v>21</v>
      </c>
      <c r="F665">
        <v>1</v>
      </c>
      <c r="G665">
        <v>1</v>
      </c>
      <c r="H665">
        <v>3</v>
      </c>
      <c r="I665" t="s">
        <v>834</v>
      </c>
      <c r="J665" t="s">
        <v>3</v>
      </c>
      <c r="K665" t="s">
        <v>835</v>
      </c>
      <c r="L665">
        <v>1374</v>
      </c>
      <c r="N665">
        <v>1013</v>
      </c>
      <c r="O665" t="s">
        <v>836</v>
      </c>
      <c r="P665" t="s">
        <v>836</v>
      </c>
      <c r="Q665">
        <v>1</v>
      </c>
      <c r="W665">
        <v>0</v>
      </c>
      <c r="X665">
        <v>-1731369543</v>
      </c>
      <c r="Y665">
        <f>AT665</f>
        <v>15.63</v>
      </c>
      <c r="AA665">
        <v>9.56</v>
      </c>
      <c r="AB665">
        <v>0</v>
      </c>
      <c r="AC665">
        <v>0</v>
      </c>
      <c r="AD665">
        <v>0</v>
      </c>
      <c r="AE665">
        <v>1</v>
      </c>
      <c r="AF665">
        <v>0</v>
      </c>
      <c r="AG665">
        <v>0</v>
      </c>
      <c r="AH665">
        <v>0</v>
      </c>
      <c r="AI665">
        <v>9.56</v>
      </c>
      <c r="AJ665">
        <v>1</v>
      </c>
      <c r="AK665">
        <v>1</v>
      </c>
      <c r="AL665">
        <v>1</v>
      </c>
      <c r="AM665">
        <v>4</v>
      </c>
      <c r="AN665">
        <v>0</v>
      </c>
      <c r="AO665">
        <v>1</v>
      </c>
      <c r="AP665">
        <v>1</v>
      </c>
      <c r="AQ665">
        <v>0</v>
      </c>
      <c r="AR665">
        <v>0</v>
      </c>
      <c r="AS665" t="s">
        <v>3</v>
      </c>
      <c r="AT665">
        <v>15.63</v>
      </c>
      <c r="AU665" t="s">
        <v>3</v>
      </c>
      <c r="AV665">
        <v>0</v>
      </c>
      <c r="AW665">
        <v>2</v>
      </c>
      <c r="AX665">
        <v>60131060</v>
      </c>
      <c r="AY665">
        <v>1</v>
      </c>
      <c r="AZ665">
        <v>0</v>
      </c>
      <c r="BA665">
        <v>665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X665">
        <f>ROUND(Y665*Source!I147,9)</f>
        <v>7.2804539999999998</v>
      </c>
      <c r="CY665">
        <f>AA665</f>
        <v>9.56</v>
      </c>
      <c r="CZ665">
        <f>AE665</f>
        <v>1</v>
      </c>
      <c r="DA665">
        <f>AI665</f>
        <v>9.56</v>
      </c>
      <c r="DB665">
        <f>ROUND(ROUND(AT665*CZ665,2),2)</f>
        <v>15.63</v>
      </c>
      <c r="DC665">
        <f>ROUND(ROUND(AT665*AG665,2),2)</f>
        <v>0</v>
      </c>
      <c r="DD665" t="s">
        <v>3</v>
      </c>
      <c r="DE665" t="s">
        <v>3</v>
      </c>
      <c r="DF665">
        <f>ROUND(ROUND(AE665*AI665,2)*CX665,2)</f>
        <v>69.599999999999994</v>
      </c>
      <c r="DG665">
        <f t="shared" si="478"/>
        <v>0</v>
      </c>
      <c r="DH665">
        <f>ROUND(ROUND(AG665,2)*CX665,2)</f>
        <v>0</v>
      </c>
      <c r="DI665">
        <f t="shared" si="477"/>
        <v>0</v>
      </c>
      <c r="DJ665">
        <f>DF665</f>
        <v>69.599999999999994</v>
      </c>
      <c r="DK665">
        <v>0</v>
      </c>
      <c r="DL665" t="s">
        <v>3</v>
      </c>
      <c r="DM665">
        <v>0</v>
      </c>
      <c r="DN665" t="s">
        <v>3</v>
      </c>
      <c r="DO665">
        <v>0</v>
      </c>
    </row>
    <row r="666" spans="1:119" x14ac:dyDescent="0.2">
      <c r="A666">
        <f>ROW(Source!A151)</f>
        <v>151</v>
      </c>
      <c r="B666">
        <v>60075934</v>
      </c>
      <c r="C666">
        <v>60131064</v>
      </c>
      <c r="D666">
        <v>48164237</v>
      </c>
      <c r="E666">
        <v>1</v>
      </c>
      <c r="F666">
        <v>1</v>
      </c>
      <c r="G666">
        <v>1</v>
      </c>
      <c r="H666">
        <v>1</v>
      </c>
      <c r="I666" t="s">
        <v>736</v>
      </c>
      <c r="J666" t="s">
        <v>3</v>
      </c>
      <c r="K666" t="s">
        <v>737</v>
      </c>
      <c r="L666">
        <v>1191</v>
      </c>
      <c r="N666">
        <v>1013</v>
      </c>
      <c r="O666" t="s">
        <v>738</v>
      </c>
      <c r="P666" t="s">
        <v>738</v>
      </c>
      <c r="Q666">
        <v>1</v>
      </c>
      <c r="W666">
        <v>0</v>
      </c>
      <c r="X666">
        <v>-1152063509</v>
      </c>
      <c r="Y666">
        <f t="shared" ref="Y666:Y673" si="479">((AT666*1.15)*1.15)</f>
        <v>51.749424999999995</v>
      </c>
      <c r="AA666">
        <v>0</v>
      </c>
      <c r="AB666">
        <v>0</v>
      </c>
      <c r="AC666">
        <v>0</v>
      </c>
      <c r="AD666">
        <v>401.47</v>
      </c>
      <c r="AE666">
        <v>0</v>
      </c>
      <c r="AF666">
        <v>0</v>
      </c>
      <c r="AG666">
        <v>0</v>
      </c>
      <c r="AH666">
        <v>8.1999999999999993</v>
      </c>
      <c r="AI666">
        <v>1</v>
      </c>
      <c r="AJ666">
        <v>1</v>
      </c>
      <c r="AK666">
        <v>1</v>
      </c>
      <c r="AL666">
        <v>48.96</v>
      </c>
      <c r="AM666">
        <v>4</v>
      </c>
      <c r="AN666">
        <v>0</v>
      </c>
      <c r="AO666">
        <v>1</v>
      </c>
      <c r="AP666">
        <v>1</v>
      </c>
      <c r="AQ666">
        <v>0</v>
      </c>
      <c r="AR666">
        <v>0</v>
      </c>
      <c r="AS666" t="s">
        <v>3</v>
      </c>
      <c r="AT666">
        <v>39.130000000000003</v>
      </c>
      <c r="AU666" t="s">
        <v>93</v>
      </c>
      <c r="AV666">
        <v>1</v>
      </c>
      <c r="AW666">
        <v>2</v>
      </c>
      <c r="AX666">
        <v>60132883</v>
      </c>
      <c r="AY666">
        <v>1</v>
      </c>
      <c r="AZ666">
        <v>0</v>
      </c>
      <c r="BA666">
        <v>666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X666">
        <f>ROUND(Y666*Source!I151,9)</f>
        <v>93.107565460000004</v>
      </c>
      <c r="CY666">
        <f>AD666</f>
        <v>401.47</v>
      </c>
      <c r="CZ666">
        <f>AH666</f>
        <v>8.1999999999999993</v>
      </c>
      <c r="DA666">
        <f>AL666</f>
        <v>48.96</v>
      </c>
      <c r="DB666">
        <f t="shared" ref="DB666:DB673" si="480">ROUND(((ROUND(AT666*CZ666,2)*1.15)*1.15),2)</f>
        <v>424.35</v>
      </c>
      <c r="DC666">
        <f t="shared" ref="DC666:DC673" si="481">ROUND(((ROUND(AT666*AG666,2)*1.15)*1.15),2)</f>
        <v>0</v>
      </c>
      <c r="DD666" t="s">
        <v>3</v>
      </c>
      <c r="DE666" t="s">
        <v>3</v>
      </c>
      <c r="DF666">
        <f t="shared" ref="DF666:DF673" si="482">ROUND(ROUND(AE666,2)*CX666,2)</f>
        <v>0</v>
      </c>
      <c r="DG666">
        <f t="shared" si="478"/>
        <v>0</v>
      </c>
      <c r="DH666">
        <f>ROUND(ROUND(AG666,2)*CX666,2)</f>
        <v>0</v>
      </c>
      <c r="DI666">
        <f>ROUND(ROUND(AH666*AL666,2)*CX666,2)</f>
        <v>37379.89</v>
      </c>
      <c r="DJ666">
        <f>DI666</f>
        <v>37379.89</v>
      </c>
      <c r="DK666">
        <v>0</v>
      </c>
      <c r="DL666" t="s">
        <v>3</v>
      </c>
      <c r="DM666">
        <v>0</v>
      </c>
      <c r="DN666" t="s">
        <v>3</v>
      </c>
      <c r="DO666">
        <v>0</v>
      </c>
    </row>
    <row r="667" spans="1:119" x14ac:dyDescent="0.2">
      <c r="A667">
        <f>ROW(Source!A151)</f>
        <v>151</v>
      </c>
      <c r="B667">
        <v>60075934</v>
      </c>
      <c r="C667">
        <v>60131064</v>
      </c>
      <c r="D667">
        <v>48164207</v>
      </c>
      <c r="E667">
        <v>1</v>
      </c>
      <c r="F667">
        <v>1</v>
      </c>
      <c r="G667">
        <v>1</v>
      </c>
      <c r="H667">
        <v>1</v>
      </c>
      <c r="I667" t="s">
        <v>740</v>
      </c>
      <c r="J667" t="s">
        <v>3</v>
      </c>
      <c r="K667" t="s">
        <v>741</v>
      </c>
      <c r="L667">
        <v>1191</v>
      </c>
      <c r="N667">
        <v>1013</v>
      </c>
      <c r="O667" t="s">
        <v>738</v>
      </c>
      <c r="P667" t="s">
        <v>738</v>
      </c>
      <c r="Q667">
        <v>1</v>
      </c>
      <c r="W667">
        <v>0</v>
      </c>
      <c r="X667">
        <v>-383101862</v>
      </c>
      <c r="Y667">
        <f t="shared" si="479"/>
        <v>6.4934749999999992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1</v>
      </c>
      <c r="AJ667">
        <v>1</v>
      </c>
      <c r="AK667">
        <v>48.96</v>
      </c>
      <c r="AL667">
        <v>1</v>
      </c>
      <c r="AM667">
        <v>4</v>
      </c>
      <c r="AN667">
        <v>0</v>
      </c>
      <c r="AO667">
        <v>1</v>
      </c>
      <c r="AP667">
        <v>1</v>
      </c>
      <c r="AQ667">
        <v>0</v>
      </c>
      <c r="AR667">
        <v>0</v>
      </c>
      <c r="AS667" t="s">
        <v>3</v>
      </c>
      <c r="AT667">
        <v>4.91</v>
      </c>
      <c r="AU667" t="s">
        <v>93</v>
      </c>
      <c r="AV667">
        <v>2</v>
      </c>
      <c r="AW667">
        <v>2</v>
      </c>
      <c r="AX667">
        <v>60132884</v>
      </c>
      <c r="AY667">
        <v>1</v>
      </c>
      <c r="AZ667">
        <v>0</v>
      </c>
      <c r="BA667">
        <v>667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X667">
        <f>ROUND(Y667*Source!I151,9)</f>
        <v>11.68306022</v>
      </c>
      <c r="CY667">
        <f>AD667</f>
        <v>0</v>
      </c>
      <c r="CZ667">
        <f>AH667</f>
        <v>0</v>
      </c>
      <c r="DA667">
        <f>AL667</f>
        <v>1</v>
      </c>
      <c r="DB667">
        <f t="shared" si="480"/>
        <v>0</v>
      </c>
      <c r="DC667">
        <f t="shared" si="481"/>
        <v>0</v>
      </c>
      <c r="DD667" t="s">
        <v>3</v>
      </c>
      <c r="DE667" t="s">
        <v>3</v>
      </c>
      <c r="DF667">
        <f t="shared" si="482"/>
        <v>0</v>
      </c>
      <c r="DG667">
        <f t="shared" si="478"/>
        <v>0</v>
      </c>
      <c r="DH667">
        <f t="shared" ref="DH667:DH673" si="483">ROUND(ROUND(AG667*AK667,2)*CX667,2)</f>
        <v>0</v>
      </c>
      <c r="DI667">
        <f t="shared" ref="DI667:DI687" si="484">ROUND(ROUND(AH667,2)*CX667,2)</f>
        <v>0</v>
      </c>
      <c r="DJ667">
        <f>DI667</f>
        <v>0</v>
      </c>
      <c r="DK667">
        <v>0</v>
      </c>
      <c r="DL667" t="s">
        <v>3</v>
      </c>
      <c r="DM667">
        <v>0</v>
      </c>
      <c r="DN667" t="s">
        <v>3</v>
      </c>
      <c r="DO667">
        <v>0</v>
      </c>
    </row>
    <row r="668" spans="1:119" x14ac:dyDescent="0.2">
      <c r="A668">
        <f>ROW(Source!A151)</f>
        <v>151</v>
      </c>
      <c r="B668">
        <v>60075934</v>
      </c>
      <c r="C668">
        <v>60131064</v>
      </c>
      <c r="D668">
        <v>48244510</v>
      </c>
      <c r="E668">
        <v>1</v>
      </c>
      <c r="F668">
        <v>1</v>
      </c>
      <c r="G668">
        <v>1</v>
      </c>
      <c r="H668">
        <v>2</v>
      </c>
      <c r="I668" t="s">
        <v>742</v>
      </c>
      <c r="J668" t="s">
        <v>743</v>
      </c>
      <c r="K668" t="s">
        <v>744</v>
      </c>
      <c r="L668">
        <v>1368</v>
      </c>
      <c r="N668">
        <v>1011</v>
      </c>
      <c r="O668" t="s">
        <v>745</v>
      </c>
      <c r="P668" t="s">
        <v>745</v>
      </c>
      <c r="Q668">
        <v>1</v>
      </c>
      <c r="W668">
        <v>0</v>
      </c>
      <c r="X668">
        <v>1732737796</v>
      </c>
      <c r="Y668">
        <f t="shared" si="479"/>
        <v>0.13224999999999998</v>
      </c>
      <c r="AA668">
        <v>0</v>
      </c>
      <c r="AB668">
        <v>1732</v>
      </c>
      <c r="AC668">
        <v>660.47</v>
      </c>
      <c r="AD668">
        <v>0</v>
      </c>
      <c r="AE668">
        <v>0</v>
      </c>
      <c r="AF668">
        <v>121.8</v>
      </c>
      <c r="AG668">
        <v>13.49</v>
      </c>
      <c r="AH668">
        <v>0</v>
      </c>
      <c r="AI668">
        <v>1</v>
      </c>
      <c r="AJ668">
        <v>14.22</v>
      </c>
      <c r="AK668">
        <v>48.96</v>
      </c>
      <c r="AL668">
        <v>1</v>
      </c>
      <c r="AM668">
        <v>4</v>
      </c>
      <c r="AN668">
        <v>0</v>
      </c>
      <c r="AO668">
        <v>1</v>
      </c>
      <c r="AP668">
        <v>1</v>
      </c>
      <c r="AQ668">
        <v>0</v>
      </c>
      <c r="AR668">
        <v>0</v>
      </c>
      <c r="AS668" t="s">
        <v>3</v>
      </c>
      <c r="AT668">
        <v>0.1</v>
      </c>
      <c r="AU668" t="s">
        <v>93</v>
      </c>
      <c r="AV668">
        <v>0</v>
      </c>
      <c r="AW668">
        <v>2</v>
      </c>
      <c r="AX668">
        <v>60132885</v>
      </c>
      <c r="AY668">
        <v>1</v>
      </c>
      <c r="AZ668">
        <v>0</v>
      </c>
      <c r="BA668">
        <v>668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X668">
        <f>ROUND(Y668*Source!I151,9)</f>
        <v>0.23794419999999999</v>
      </c>
      <c r="CY668">
        <f t="shared" ref="CY668:CY673" si="485">AB668</f>
        <v>1732</v>
      </c>
      <c r="CZ668">
        <f t="shared" ref="CZ668:CZ673" si="486">AF668</f>
        <v>121.8</v>
      </c>
      <c r="DA668">
        <f t="shared" ref="DA668:DA673" si="487">AJ668</f>
        <v>14.22</v>
      </c>
      <c r="DB668">
        <f t="shared" si="480"/>
        <v>16.11</v>
      </c>
      <c r="DC668">
        <f t="shared" si="481"/>
        <v>1.79</v>
      </c>
      <c r="DD668" t="s">
        <v>3</v>
      </c>
      <c r="DE668" t="s">
        <v>3</v>
      </c>
      <c r="DF668">
        <f t="shared" si="482"/>
        <v>0</v>
      </c>
      <c r="DG668">
        <f t="shared" ref="DG668:DG673" si="488">ROUND(ROUND(AF668*AJ668,2)*CX668,2)</f>
        <v>412.12</v>
      </c>
      <c r="DH668">
        <f t="shared" si="483"/>
        <v>157.16</v>
      </c>
      <c r="DI668">
        <f t="shared" si="484"/>
        <v>0</v>
      </c>
      <c r="DJ668">
        <f t="shared" ref="DJ668:DJ673" si="489">DG668</f>
        <v>412.12</v>
      </c>
      <c r="DK668">
        <v>0</v>
      </c>
      <c r="DL668" t="s">
        <v>3</v>
      </c>
      <c r="DM668">
        <v>0</v>
      </c>
      <c r="DN668" t="s">
        <v>3</v>
      </c>
      <c r="DO668">
        <v>0</v>
      </c>
    </row>
    <row r="669" spans="1:119" x14ac:dyDescent="0.2">
      <c r="A669">
        <f>ROW(Source!A151)</f>
        <v>151</v>
      </c>
      <c r="B669">
        <v>60075934</v>
      </c>
      <c r="C669">
        <v>60131064</v>
      </c>
      <c r="D669">
        <v>48244557</v>
      </c>
      <c r="E669">
        <v>1</v>
      </c>
      <c r="F669">
        <v>1</v>
      </c>
      <c r="G669">
        <v>1</v>
      </c>
      <c r="H669">
        <v>2</v>
      </c>
      <c r="I669" t="s">
        <v>746</v>
      </c>
      <c r="J669" t="s">
        <v>747</v>
      </c>
      <c r="K669" t="s">
        <v>748</v>
      </c>
      <c r="L669">
        <v>1368</v>
      </c>
      <c r="N669">
        <v>1011</v>
      </c>
      <c r="O669" t="s">
        <v>745</v>
      </c>
      <c r="P669" t="s">
        <v>745</v>
      </c>
      <c r="Q669">
        <v>1</v>
      </c>
      <c r="W669">
        <v>0</v>
      </c>
      <c r="X669">
        <v>903590057</v>
      </c>
      <c r="Y669">
        <f t="shared" si="479"/>
        <v>6.1099499999999995</v>
      </c>
      <c r="AA669">
        <v>0</v>
      </c>
      <c r="AB669">
        <v>1603.59</v>
      </c>
      <c r="AC669">
        <v>579.69000000000005</v>
      </c>
      <c r="AD669">
        <v>0</v>
      </c>
      <c r="AE669">
        <v>0</v>
      </c>
      <c r="AF669">
        <v>112.77</v>
      </c>
      <c r="AG669">
        <v>11.84</v>
      </c>
      <c r="AH669">
        <v>0</v>
      </c>
      <c r="AI669">
        <v>1</v>
      </c>
      <c r="AJ669">
        <v>14.22</v>
      </c>
      <c r="AK669">
        <v>48.96</v>
      </c>
      <c r="AL669">
        <v>1</v>
      </c>
      <c r="AM669">
        <v>4</v>
      </c>
      <c r="AN669">
        <v>0</v>
      </c>
      <c r="AO669">
        <v>1</v>
      </c>
      <c r="AP669">
        <v>1</v>
      </c>
      <c r="AQ669">
        <v>0</v>
      </c>
      <c r="AR669">
        <v>0</v>
      </c>
      <c r="AS669" t="s">
        <v>3</v>
      </c>
      <c r="AT669">
        <v>4.62</v>
      </c>
      <c r="AU669" t="s">
        <v>93</v>
      </c>
      <c r="AV669">
        <v>0</v>
      </c>
      <c r="AW669">
        <v>2</v>
      </c>
      <c r="AX669">
        <v>60132886</v>
      </c>
      <c r="AY669">
        <v>1</v>
      </c>
      <c r="AZ669">
        <v>0</v>
      </c>
      <c r="BA669">
        <v>669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X669">
        <f>ROUND(Y669*Source!I151,9)</f>
        <v>10.99302204</v>
      </c>
      <c r="CY669">
        <f t="shared" si="485"/>
        <v>1603.59</v>
      </c>
      <c r="CZ669">
        <f t="shared" si="486"/>
        <v>112.77</v>
      </c>
      <c r="DA669">
        <f t="shared" si="487"/>
        <v>14.22</v>
      </c>
      <c r="DB669">
        <f t="shared" si="480"/>
        <v>689.02</v>
      </c>
      <c r="DC669">
        <f t="shared" si="481"/>
        <v>72.34</v>
      </c>
      <c r="DD669" t="s">
        <v>3</v>
      </c>
      <c r="DE669" t="s">
        <v>3</v>
      </c>
      <c r="DF669">
        <f t="shared" si="482"/>
        <v>0</v>
      </c>
      <c r="DG669">
        <f t="shared" si="488"/>
        <v>17628.3</v>
      </c>
      <c r="DH669">
        <f t="shared" si="483"/>
        <v>6372.54</v>
      </c>
      <c r="DI669">
        <f t="shared" si="484"/>
        <v>0</v>
      </c>
      <c r="DJ669">
        <f t="shared" si="489"/>
        <v>17628.3</v>
      </c>
      <c r="DK669">
        <v>0</v>
      </c>
      <c r="DL669" t="s">
        <v>3</v>
      </c>
      <c r="DM669">
        <v>0</v>
      </c>
      <c r="DN669" t="s">
        <v>3</v>
      </c>
      <c r="DO669">
        <v>0</v>
      </c>
    </row>
    <row r="670" spans="1:119" x14ac:dyDescent="0.2">
      <c r="A670">
        <f>ROW(Source!A151)</f>
        <v>151</v>
      </c>
      <c r="B670">
        <v>60075934</v>
      </c>
      <c r="C670">
        <v>60131064</v>
      </c>
      <c r="D670">
        <v>48244644</v>
      </c>
      <c r="E670">
        <v>1</v>
      </c>
      <c r="F670">
        <v>1</v>
      </c>
      <c r="G670">
        <v>1</v>
      </c>
      <c r="H670">
        <v>2</v>
      </c>
      <c r="I670" t="s">
        <v>749</v>
      </c>
      <c r="J670" t="s">
        <v>750</v>
      </c>
      <c r="K670" t="s">
        <v>751</v>
      </c>
      <c r="L670">
        <v>1368</v>
      </c>
      <c r="N670">
        <v>1011</v>
      </c>
      <c r="O670" t="s">
        <v>745</v>
      </c>
      <c r="P670" t="s">
        <v>745</v>
      </c>
      <c r="Q670">
        <v>1</v>
      </c>
      <c r="W670">
        <v>0</v>
      </c>
      <c r="X670">
        <v>452270374</v>
      </c>
      <c r="Y670">
        <f t="shared" si="479"/>
        <v>4.5758499999999991</v>
      </c>
      <c r="AA670">
        <v>0</v>
      </c>
      <c r="AB670">
        <v>11.8</v>
      </c>
      <c r="AC670">
        <v>0</v>
      </c>
      <c r="AD670">
        <v>0</v>
      </c>
      <c r="AE670">
        <v>0</v>
      </c>
      <c r="AF670">
        <v>0.83</v>
      </c>
      <c r="AG670">
        <v>0</v>
      </c>
      <c r="AH670">
        <v>0</v>
      </c>
      <c r="AI670">
        <v>1</v>
      </c>
      <c r="AJ670">
        <v>14.22</v>
      </c>
      <c r="AK670">
        <v>48.96</v>
      </c>
      <c r="AL670">
        <v>1</v>
      </c>
      <c r="AM670">
        <v>4</v>
      </c>
      <c r="AN670">
        <v>0</v>
      </c>
      <c r="AO670">
        <v>1</v>
      </c>
      <c r="AP670">
        <v>1</v>
      </c>
      <c r="AQ670">
        <v>0</v>
      </c>
      <c r="AR670">
        <v>0</v>
      </c>
      <c r="AS670" t="s">
        <v>3</v>
      </c>
      <c r="AT670">
        <v>3.46</v>
      </c>
      <c r="AU670" t="s">
        <v>93</v>
      </c>
      <c r="AV670">
        <v>0</v>
      </c>
      <c r="AW670">
        <v>2</v>
      </c>
      <c r="AX670">
        <v>60132887</v>
      </c>
      <c r="AY670">
        <v>1</v>
      </c>
      <c r="AZ670">
        <v>0</v>
      </c>
      <c r="BA670">
        <v>670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X670">
        <f>ROUND(Y670*Source!I151,9)</f>
        <v>8.2328693200000007</v>
      </c>
      <c r="CY670">
        <f t="shared" si="485"/>
        <v>11.8</v>
      </c>
      <c r="CZ670">
        <f t="shared" si="486"/>
        <v>0.83</v>
      </c>
      <c r="DA670">
        <f t="shared" si="487"/>
        <v>14.22</v>
      </c>
      <c r="DB670">
        <f t="shared" si="480"/>
        <v>3.8</v>
      </c>
      <c r="DC670">
        <f t="shared" si="481"/>
        <v>0</v>
      </c>
      <c r="DD670" t="s">
        <v>3</v>
      </c>
      <c r="DE670" t="s">
        <v>3</v>
      </c>
      <c r="DF670">
        <f t="shared" si="482"/>
        <v>0</v>
      </c>
      <c r="DG670">
        <f t="shared" si="488"/>
        <v>97.15</v>
      </c>
      <c r="DH670">
        <f t="shared" si="483"/>
        <v>0</v>
      </c>
      <c r="DI670">
        <f t="shared" si="484"/>
        <v>0</v>
      </c>
      <c r="DJ670">
        <f t="shared" si="489"/>
        <v>97.15</v>
      </c>
      <c r="DK670">
        <v>0</v>
      </c>
      <c r="DL670" t="s">
        <v>3</v>
      </c>
      <c r="DM670">
        <v>0</v>
      </c>
      <c r="DN670" t="s">
        <v>3</v>
      </c>
      <c r="DO670">
        <v>0</v>
      </c>
    </row>
    <row r="671" spans="1:119" x14ac:dyDescent="0.2">
      <c r="A671">
        <f>ROW(Source!A151)</f>
        <v>151</v>
      </c>
      <c r="B671">
        <v>60075934</v>
      </c>
      <c r="C671">
        <v>60131064</v>
      </c>
      <c r="D671">
        <v>48245551</v>
      </c>
      <c r="E671">
        <v>1</v>
      </c>
      <c r="F671">
        <v>1</v>
      </c>
      <c r="G671">
        <v>1</v>
      </c>
      <c r="H671">
        <v>2</v>
      </c>
      <c r="I671" t="s">
        <v>752</v>
      </c>
      <c r="J671" t="s">
        <v>753</v>
      </c>
      <c r="K671" t="s">
        <v>754</v>
      </c>
      <c r="L671">
        <v>1368</v>
      </c>
      <c r="N671">
        <v>1011</v>
      </c>
      <c r="O671" t="s">
        <v>745</v>
      </c>
      <c r="P671" t="s">
        <v>745</v>
      </c>
      <c r="Q671">
        <v>1</v>
      </c>
      <c r="W671">
        <v>0</v>
      </c>
      <c r="X671">
        <v>1171957361</v>
      </c>
      <c r="Y671">
        <f t="shared" si="479"/>
        <v>0.25127499999999997</v>
      </c>
      <c r="AA671">
        <v>0</v>
      </c>
      <c r="AB671">
        <v>1234.1500000000001</v>
      </c>
      <c r="AC671">
        <v>495.96</v>
      </c>
      <c r="AD671">
        <v>0</v>
      </c>
      <c r="AE671">
        <v>0</v>
      </c>
      <c r="AF671">
        <v>86.79</v>
      </c>
      <c r="AG671">
        <v>10.130000000000001</v>
      </c>
      <c r="AH671">
        <v>0</v>
      </c>
      <c r="AI671">
        <v>1</v>
      </c>
      <c r="AJ671">
        <v>14.22</v>
      </c>
      <c r="AK671">
        <v>48.96</v>
      </c>
      <c r="AL671">
        <v>1</v>
      </c>
      <c r="AM671">
        <v>4</v>
      </c>
      <c r="AN671">
        <v>0</v>
      </c>
      <c r="AO671">
        <v>1</v>
      </c>
      <c r="AP671">
        <v>1</v>
      </c>
      <c r="AQ671">
        <v>0</v>
      </c>
      <c r="AR671">
        <v>0</v>
      </c>
      <c r="AS671" t="s">
        <v>3</v>
      </c>
      <c r="AT671">
        <v>0.19</v>
      </c>
      <c r="AU671" t="s">
        <v>93</v>
      </c>
      <c r="AV671">
        <v>0</v>
      </c>
      <c r="AW671">
        <v>2</v>
      </c>
      <c r="AX671">
        <v>60132888</v>
      </c>
      <c r="AY671">
        <v>1</v>
      </c>
      <c r="AZ671">
        <v>0</v>
      </c>
      <c r="BA671">
        <v>671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X671">
        <f>ROUND(Y671*Source!I151,9)</f>
        <v>0.45209398000000001</v>
      </c>
      <c r="CY671">
        <f t="shared" si="485"/>
        <v>1234.1500000000001</v>
      </c>
      <c r="CZ671">
        <f t="shared" si="486"/>
        <v>86.79</v>
      </c>
      <c r="DA671">
        <f t="shared" si="487"/>
        <v>14.22</v>
      </c>
      <c r="DB671">
        <f t="shared" si="480"/>
        <v>21.81</v>
      </c>
      <c r="DC671">
        <f t="shared" si="481"/>
        <v>2.54</v>
      </c>
      <c r="DD671" t="s">
        <v>3</v>
      </c>
      <c r="DE671" t="s">
        <v>3</v>
      </c>
      <c r="DF671">
        <f t="shared" si="482"/>
        <v>0</v>
      </c>
      <c r="DG671">
        <f t="shared" si="488"/>
        <v>557.95000000000005</v>
      </c>
      <c r="DH671">
        <f t="shared" si="483"/>
        <v>224.22</v>
      </c>
      <c r="DI671">
        <f t="shared" si="484"/>
        <v>0</v>
      </c>
      <c r="DJ671">
        <f t="shared" si="489"/>
        <v>557.95000000000005</v>
      </c>
      <c r="DK671">
        <v>0</v>
      </c>
      <c r="DL671" t="s">
        <v>3</v>
      </c>
      <c r="DM671">
        <v>0</v>
      </c>
      <c r="DN671" t="s">
        <v>3</v>
      </c>
      <c r="DO671">
        <v>0</v>
      </c>
    </row>
    <row r="672" spans="1:119" x14ac:dyDescent="0.2">
      <c r="A672">
        <f>ROW(Source!A151)</f>
        <v>151</v>
      </c>
      <c r="B672">
        <v>60075934</v>
      </c>
      <c r="C672">
        <v>60131064</v>
      </c>
      <c r="D672">
        <v>48245719</v>
      </c>
      <c r="E672">
        <v>1</v>
      </c>
      <c r="F672">
        <v>1</v>
      </c>
      <c r="G672">
        <v>1</v>
      </c>
      <c r="H672">
        <v>2</v>
      </c>
      <c r="I672" t="s">
        <v>755</v>
      </c>
      <c r="J672" t="s">
        <v>756</v>
      </c>
      <c r="K672" t="s">
        <v>757</v>
      </c>
      <c r="L672">
        <v>1368</v>
      </c>
      <c r="N672">
        <v>1011</v>
      </c>
      <c r="O672" t="s">
        <v>745</v>
      </c>
      <c r="P672" t="s">
        <v>745</v>
      </c>
      <c r="Q672">
        <v>1</v>
      </c>
      <c r="W672">
        <v>0</v>
      </c>
      <c r="X672">
        <v>-1135352110</v>
      </c>
      <c r="Y672">
        <f t="shared" si="479"/>
        <v>2.1556749999999996</v>
      </c>
      <c r="AA672">
        <v>0</v>
      </c>
      <c r="AB672">
        <v>17.059999999999999</v>
      </c>
      <c r="AC672">
        <v>0</v>
      </c>
      <c r="AD672">
        <v>0</v>
      </c>
      <c r="AE672">
        <v>0</v>
      </c>
      <c r="AF672">
        <v>1.2</v>
      </c>
      <c r="AG672">
        <v>0</v>
      </c>
      <c r="AH672">
        <v>0</v>
      </c>
      <c r="AI672">
        <v>1</v>
      </c>
      <c r="AJ672">
        <v>14.22</v>
      </c>
      <c r="AK672">
        <v>48.96</v>
      </c>
      <c r="AL672">
        <v>1</v>
      </c>
      <c r="AM672">
        <v>4</v>
      </c>
      <c r="AN672">
        <v>0</v>
      </c>
      <c r="AO672">
        <v>1</v>
      </c>
      <c r="AP672">
        <v>1</v>
      </c>
      <c r="AQ672">
        <v>0</v>
      </c>
      <c r="AR672">
        <v>0</v>
      </c>
      <c r="AS672" t="s">
        <v>3</v>
      </c>
      <c r="AT672">
        <v>1.63</v>
      </c>
      <c r="AU672" t="s">
        <v>93</v>
      </c>
      <c r="AV672">
        <v>0</v>
      </c>
      <c r="AW672">
        <v>2</v>
      </c>
      <c r="AX672">
        <v>60132889</v>
      </c>
      <c r="AY672">
        <v>1</v>
      </c>
      <c r="AZ672">
        <v>0</v>
      </c>
      <c r="BA672">
        <v>672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X672">
        <f>ROUND(Y672*Source!I151,9)</f>
        <v>3.8784904600000001</v>
      </c>
      <c r="CY672">
        <f t="shared" si="485"/>
        <v>17.059999999999999</v>
      </c>
      <c r="CZ672">
        <f t="shared" si="486"/>
        <v>1.2</v>
      </c>
      <c r="DA672">
        <f t="shared" si="487"/>
        <v>14.22</v>
      </c>
      <c r="DB672">
        <f t="shared" si="480"/>
        <v>2.59</v>
      </c>
      <c r="DC672">
        <f t="shared" si="481"/>
        <v>0</v>
      </c>
      <c r="DD672" t="s">
        <v>3</v>
      </c>
      <c r="DE672" t="s">
        <v>3</v>
      </c>
      <c r="DF672">
        <f t="shared" si="482"/>
        <v>0</v>
      </c>
      <c r="DG672">
        <f t="shared" si="488"/>
        <v>66.17</v>
      </c>
      <c r="DH672">
        <f t="shared" si="483"/>
        <v>0</v>
      </c>
      <c r="DI672">
        <f t="shared" si="484"/>
        <v>0</v>
      </c>
      <c r="DJ672">
        <f t="shared" si="489"/>
        <v>66.17</v>
      </c>
      <c r="DK672">
        <v>0</v>
      </c>
      <c r="DL672" t="s">
        <v>3</v>
      </c>
      <c r="DM672">
        <v>0</v>
      </c>
      <c r="DN672" t="s">
        <v>3</v>
      </c>
      <c r="DO672">
        <v>0</v>
      </c>
    </row>
    <row r="673" spans="1:119" x14ac:dyDescent="0.2">
      <c r="A673">
        <f>ROW(Source!A151)</f>
        <v>151</v>
      </c>
      <c r="B673">
        <v>60075934</v>
      </c>
      <c r="C673">
        <v>60131064</v>
      </c>
      <c r="D673">
        <v>48245767</v>
      </c>
      <c r="E673">
        <v>1</v>
      </c>
      <c r="F673">
        <v>1</v>
      </c>
      <c r="G673">
        <v>1</v>
      </c>
      <c r="H673">
        <v>2</v>
      </c>
      <c r="I673" t="s">
        <v>758</v>
      </c>
      <c r="J673" t="s">
        <v>759</v>
      </c>
      <c r="K673" t="s">
        <v>760</v>
      </c>
      <c r="L673">
        <v>1368</v>
      </c>
      <c r="N673">
        <v>1011</v>
      </c>
      <c r="O673" t="s">
        <v>745</v>
      </c>
      <c r="P673" t="s">
        <v>745</v>
      </c>
      <c r="Q673">
        <v>1</v>
      </c>
      <c r="W673">
        <v>0</v>
      </c>
      <c r="X673">
        <v>-700358725</v>
      </c>
      <c r="Y673">
        <f t="shared" si="479"/>
        <v>8.8739749999999979</v>
      </c>
      <c r="AA673">
        <v>0</v>
      </c>
      <c r="AB673">
        <v>197.94</v>
      </c>
      <c r="AC673">
        <v>0</v>
      </c>
      <c r="AD673">
        <v>0</v>
      </c>
      <c r="AE673">
        <v>0</v>
      </c>
      <c r="AF673">
        <v>13.92</v>
      </c>
      <c r="AG673">
        <v>0</v>
      </c>
      <c r="AH673">
        <v>0</v>
      </c>
      <c r="AI673">
        <v>1</v>
      </c>
      <c r="AJ673">
        <v>14.22</v>
      </c>
      <c r="AK673">
        <v>48.96</v>
      </c>
      <c r="AL673">
        <v>1</v>
      </c>
      <c r="AM673">
        <v>4</v>
      </c>
      <c r="AN673">
        <v>0</v>
      </c>
      <c r="AO673">
        <v>1</v>
      </c>
      <c r="AP673">
        <v>1</v>
      </c>
      <c r="AQ673">
        <v>0</v>
      </c>
      <c r="AR673">
        <v>0</v>
      </c>
      <c r="AS673" t="s">
        <v>3</v>
      </c>
      <c r="AT673">
        <v>6.71</v>
      </c>
      <c r="AU673" t="s">
        <v>93</v>
      </c>
      <c r="AV673">
        <v>0</v>
      </c>
      <c r="AW673">
        <v>2</v>
      </c>
      <c r="AX673">
        <v>60132890</v>
      </c>
      <c r="AY673">
        <v>1</v>
      </c>
      <c r="AZ673">
        <v>0</v>
      </c>
      <c r="BA673">
        <v>673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X673">
        <f>ROUND(Y673*Source!I151,9)</f>
        <v>15.966055819999999</v>
      </c>
      <c r="CY673">
        <f t="shared" si="485"/>
        <v>197.94</v>
      </c>
      <c r="CZ673">
        <f t="shared" si="486"/>
        <v>13.92</v>
      </c>
      <c r="DA673">
        <f t="shared" si="487"/>
        <v>14.22</v>
      </c>
      <c r="DB673">
        <f t="shared" si="480"/>
        <v>123.52</v>
      </c>
      <c r="DC673">
        <f t="shared" si="481"/>
        <v>0</v>
      </c>
      <c r="DD673" t="s">
        <v>3</v>
      </c>
      <c r="DE673" t="s">
        <v>3</v>
      </c>
      <c r="DF673">
        <f t="shared" si="482"/>
        <v>0</v>
      </c>
      <c r="DG673">
        <f t="shared" si="488"/>
        <v>3160.32</v>
      </c>
      <c r="DH673">
        <f t="shared" si="483"/>
        <v>0</v>
      </c>
      <c r="DI673">
        <f t="shared" si="484"/>
        <v>0</v>
      </c>
      <c r="DJ673">
        <f t="shared" si="489"/>
        <v>3160.32</v>
      </c>
      <c r="DK673">
        <v>0</v>
      </c>
      <c r="DL673" t="s">
        <v>3</v>
      </c>
      <c r="DM673">
        <v>0</v>
      </c>
      <c r="DN673" t="s">
        <v>3</v>
      </c>
      <c r="DO673">
        <v>0</v>
      </c>
    </row>
    <row r="674" spans="1:119" x14ac:dyDescent="0.2">
      <c r="A674">
        <f>ROW(Source!A151)</f>
        <v>151</v>
      </c>
      <c r="B674">
        <v>60075934</v>
      </c>
      <c r="C674">
        <v>60131064</v>
      </c>
      <c r="D674">
        <v>48168484</v>
      </c>
      <c r="E674">
        <v>1</v>
      </c>
      <c r="F674">
        <v>1</v>
      </c>
      <c r="G674">
        <v>1</v>
      </c>
      <c r="H674">
        <v>3</v>
      </c>
      <c r="I674" t="s">
        <v>223</v>
      </c>
      <c r="J674" t="s">
        <v>226</v>
      </c>
      <c r="K674" t="s">
        <v>761</v>
      </c>
      <c r="L674">
        <v>1339</v>
      </c>
      <c r="N674">
        <v>1007</v>
      </c>
      <c r="O674" t="s">
        <v>91</v>
      </c>
      <c r="P674" t="s">
        <v>91</v>
      </c>
      <c r="Q674">
        <v>1</v>
      </c>
      <c r="W674">
        <v>0</v>
      </c>
      <c r="X674">
        <v>1597319531</v>
      </c>
      <c r="Y674">
        <f t="shared" ref="Y674:Y687" si="490">AT674</f>
        <v>1.37</v>
      </c>
      <c r="AA674">
        <v>84.03</v>
      </c>
      <c r="AB674">
        <v>0</v>
      </c>
      <c r="AC674">
        <v>0</v>
      </c>
      <c r="AD674">
        <v>0</v>
      </c>
      <c r="AE674">
        <v>8.7899999999999991</v>
      </c>
      <c r="AF674">
        <v>0</v>
      </c>
      <c r="AG674">
        <v>0</v>
      </c>
      <c r="AH674">
        <v>0</v>
      </c>
      <c r="AI674">
        <v>9.56</v>
      </c>
      <c r="AJ674">
        <v>1</v>
      </c>
      <c r="AK674">
        <v>1</v>
      </c>
      <c r="AL674">
        <v>1</v>
      </c>
      <c r="AM674">
        <v>4</v>
      </c>
      <c r="AN674">
        <v>0</v>
      </c>
      <c r="AO674">
        <v>1</v>
      </c>
      <c r="AP674">
        <v>1</v>
      </c>
      <c r="AQ674">
        <v>0</v>
      </c>
      <c r="AR674">
        <v>0</v>
      </c>
      <c r="AS674" t="s">
        <v>3</v>
      </c>
      <c r="AT674">
        <v>1.37</v>
      </c>
      <c r="AU674" t="s">
        <v>3</v>
      </c>
      <c r="AV674">
        <v>0</v>
      </c>
      <c r="AW674">
        <v>2</v>
      </c>
      <c r="AX674">
        <v>60132891</v>
      </c>
      <c r="AY674">
        <v>1</v>
      </c>
      <c r="AZ674">
        <v>0</v>
      </c>
      <c r="BA674">
        <v>674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X674">
        <f>ROUND(Y674*Source!I151,9)</f>
        <v>2.4649040000000002</v>
      </c>
      <c r="CY674">
        <f t="shared" ref="CY674:CY687" si="491">AA674</f>
        <v>84.03</v>
      </c>
      <c r="CZ674">
        <f t="shared" ref="CZ674:CZ687" si="492">AE674</f>
        <v>8.7899999999999991</v>
      </c>
      <c r="DA674">
        <f t="shared" ref="DA674:DA687" si="493">AI674</f>
        <v>9.56</v>
      </c>
      <c r="DB674">
        <f t="shared" ref="DB674:DB687" si="494">ROUND(ROUND(AT674*CZ674,2),2)</f>
        <v>12.04</v>
      </c>
      <c r="DC674">
        <f t="shared" ref="DC674:DC687" si="495">ROUND(ROUND(AT674*AG674,2),2)</f>
        <v>0</v>
      </c>
      <c r="DD674" t="s">
        <v>3</v>
      </c>
      <c r="DE674" t="s">
        <v>3</v>
      </c>
      <c r="DF674">
        <f t="shared" ref="DF674:DF687" si="496">ROUND(ROUND(AE674*AI674,2)*CX674,2)</f>
        <v>207.13</v>
      </c>
      <c r="DG674">
        <f t="shared" ref="DG674:DG687" si="497">ROUND(ROUND(AF674,2)*CX674,2)</f>
        <v>0</v>
      </c>
      <c r="DH674">
        <f t="shared" ref="DH674:DH688" si="498">ROUND(ROUND(AG674,2)*CX674,2)</f>
        <v>0</v>
      </c>
      <c r="DI674">
        <f t="shared" si="484"/>
        <v>0</v>
      </c>
      <c r="DJ674">
        <f t="shared" ref="DJ674:DJ687" si="499">DF674</f>
        <v>207.13</v>
      </c>
      <c r="DK674">
        <v>0</v>
      </c>
      <c r="DL674" t="s">
        <v>3</v>
      </c>
      <c r="DM674">
        <v>0</v>
      </c>
      <c r="DN674" t="s">
        <v>3</v>
      </c>
      <c r="DO674">
        <v>0</v>
      </c>
    </row>
    <row r="675" spans="1:119" x14ac:dyDescent="0.2">
      <c r="A675">
        <f>ROW(Source!A151)</f>
        <v>151</v>
      </c>
      <c r="B675">
        <v>60075934</v>
      </c>
      <c r="C675">
        <v>60131064</v>
      </c>
      <c r="D675">
        <v>48168491</v>
      </c>
      <c r="E675">
        <v>1</v>
      </c>
      <c r="F675">
        <v>1</v>
      </c>
      <c r="G675">
        <v>1</v>
      </c>
      <c r="H675">
        <v>3</v>
      </c>
      <c r="I675" t="s">
        <v>229</v>
      </c>
      <c r="J675" t="s">
        <v>231</v>
      </c>
      <c r="K675" t="s">
        <v>762</v>
      </c>
      <c r="L675">
        <v>1346</v>
      </c>
      <c r="N675">
        <v>1009</v>
      </c>
      <c r="O675" t="s">
        <v>225</v>
      </c>
      <c r="P675" t="s">
        <v>225</v>
      </c>
      <c r="Q675">
        <v>1</v>
      </c>
      <c r="W675">
        <v>0</v>
      </c>
      <c r="X675">
        <v>-1411127917</v>
      </c>
      <c r="Y675">
        <f t="shared" si="490"/>
        <v>0.41</v>
      </c>
      <c r="AA675">
        <v>42.73</v>
      </c>
      <c r="AB675">
        <v>0</v>
      </c>
      <c r="AC675">
        <v>0</v>
      </c>
      <c r="AD675">
        <v>0</v>
      </c>
      <c r="AE675">
        <v>4.47</v>
      </c>
      <c r="AF675">
        <v>0</v>
      </c>
      <c r="AG675">
        <v>0</v>
      </c>
      <c r="AH675">
        <v>0</v>
      </c>
      <c r="AI675">
        <v>9.56</v>
      </c>
      <c r="AJ675">
        <v>1</v>
      </c>
      <c r="AK675">
        <v>1</v>
      </c>
      <c r="AL675">
        <v>1</v>
      </c>
      <c r="AM675">
        <v>4</v>
      </c>
      <c r="AN675">
        <v>0</v>
      </c>
      <c r="AO675">
        <v>1</v>
      </c>
      <c r="AP675">
        <v>1</v>
      </c>
      <c r="AQ675">
        <v>0</v>
      </c>
      <c r="AR675">
        <v>0</v>
      </c>
      <c r="AS675" t="s">
        <v>3</v>
      </c>
      <c r="AT675">
        <v>0.41</v>
      </c>
      <c r="AU675" t="s">
        <v>3</v>
      </c>
      <c r="AV675">
        <v>0</v>
      </c>
      <c r="AW675">
        <v>2</v>
      </c>
      <c r="AX675">
        <v>60132892</v>
      </c>
      <c r="AY675">
        <v>1</v>
      </c>
      <c r="AZ675">
        <v>0</v>
      </c>
      <c r="BA675">
        <v>675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X675">
        <f>ROUND(Y675*Source!I151,9)</f>
        <v>0.73767199999999999</v>
      </c>
      <c r="CY675">
        <f t="shared" si="491"/>
        <v>42.73</v>
      </c>
      <c r="CZ675">
        <f t="shared" si="492"/>
        <v>4.47</v>
      </c>
      <c r="DA675">
        <f t="shared" si="493"/>
        <v>9.56</v>
      </c>
      <c r="DB675">
        <f t="shared" si="494"/>
        <v>1.83</v>
      </c>
      <c r="DC675">
        <f t="shared" si="495"/>
        <v>0</v>
      </c>
      <c r="DD675" t="s">
        <v>3</v>
      </c>
      <c r="DE675" t="s">
        <v>3</v>
      </c>
      <c r="DF675">
        <f t="shared" si="496"/>
        <v>31.52</v>
      </c>
      <c r="DG675">
        <f t="shared" si="497"/>
        <v>0</v>
      </c>
      <c r="DH675">
        <f t="shared" si="498"/>
        <v>0</v>
      </c>
      <c r="DI675">
        <f t="shared" si="484"/>
        <v>0</v>
      </c>
      <c r="DJ675">
        <f t="shared" si="499"/>
        <v>31.52</v>
      </c>
      <c r="DK675">
        <v>0</v>
      </c>
      <c r="DL675" t="s">
        <v>3</v>
      </c>
      <c r="DM675">
        <v>0</v>
      </c>
      <c r="DN675" t="s">
        <v>3</v>
      </c>
      <c r="DO675">
        <v>0</v>
      </c>
    </row>
    <row r="676" spans="1:119" x14ac:dyDescent="0.2">
      <c r="A676">
        <f>ROW(Source!A151)</f>
        <v>151</v>
      </c>
      <c r="B676">
        <v>60075934</v>
      </c>
      <c r="C676">
        <v>60131064</v>
      </c>
      <c r="D676">
        <v>48171510</v>
      </c>
      <c r="E676">
        <v>1</v>
      </c>
      <c r="F676">
        <v>1</v>
      </c>
      <c r="G676">
        <v>1</v>
      </c>
      <c r="H676">
        <v>3</v>
      </c>
      <c r="I676" t="s">
        <v>763</v>
      </c>
      <c r="J676" t="s">
        <v>764</v>
      </c>
      <c r="K676" t="s">
        <v>765</v>
      </c>
      <c r="L676">
        <v>1348</v>
      </c>
      <c r="N676">
        <v>1009</v>
      </c>
      <c r="O676" t="s">
        <v>15</v>
      </c>
      <c r="P676" t="s">
        <v>15</v>
      </c>
      <c r="Q676">
        <v>1000</v>
      </c>
      <c r="W676">
        <v>0</v>
      </c>
      <c r="X676">
        <v>-2063612885</v>
      </c>
      <c r="Y676">
        <f t="shared" si="490"/>
        <v>4.0000000000000001E-3</v>
      </c>
      <c r="AA676">
        <v>113678.92</v>
      </c>
      <c r="AB676">
        <v>0</v>
      </c>
      <c r="AC676">
        <v>0</v>
      </c>
      <c r="AD676">
        <v>0</v>
      </c>
      <c r="AE676">
        <v>11891.1</v>
      </c>
      <c r="AF676">
        <v>0</v>
      </c>
      <c r="AG676">
        <v>0</v>
      </c>
      <c r="AH676">
        <v>0</v>
      </c>
      <c r="AI676">
        <v>9.56</v>
      </c>
      <c r="AJ676">
        <v>1</v>
      </c>
      <c r="AK676">
        <v>1</v>
      </c>
      <c r="AL676">
        <v>1</v>
      </c>
      <c r="AM676">
        <v>4</v>
      </c>
      <c r="AN676">
        <v>0</v>
      </c>
      <c r="AO676">
        <v>1</v>
      </c>
      <c r="AP676">
        <v>1</v>
      </c>
      <c r="AQ676">
        <v>0</v>
      </c>
      <c r="AR676">
        <v>0</v>
      </c>
      <c r="AS676" t="s">
        <v>3</v>
      </c>
      <c r="AT676">
        <v>4.0000000000000001E-3</v>
      </c>
      <c r="AU676" t="s">
        <v>3</v>
      </c>
      <c r="AV676">
        <v>0</v>
      </c>
      <c r="AW676">
        <v>2</v>
      </c>
      <c r="AX676">
        <v>60132893</v>
      </c>
      <c r="AY676">
        <v>1</v>
      </c>
      <c r="AZ676">
        <v>0</v>
      </c>
      <c r="BA676">
        <v>676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X676">
        <f>ROUND(Y676*Source!I151,9)</f>
        <v>7.1967999999999997E-3</v>
      </c>
      <c r="CY676">
        <f t="shared" si="491"/>
        <v>113678.92</v>
      </c>
      <c r="CZ676">
        <f t="shared" si="492"/>
        <v>11891.1</v>
      </c>
      <c r="DA676">
        <f t="shared" si="493"/>
        <v>9.56</v>
      </c>
      <c r="DB676">
        <f t="shared" si="494"/>
        <v>47.56</v>
      </c>
      <c r="DC676">
        <f t="shared" si="495"/>
        <v>0</v>
      </c>
      <c r="DD676" t="s">
        <v>3</v>
      </c>
      <c r="DE676" t="s">
        <v>3</v>
      </c>
      <c r="DF676">
        <f t="shared" si="496"/>
        <v>818.12</v>
      </c>
      <c r="DG676">
        <f t="shared" si="497"/>
        <v>0</v>
      </c>
      <c r="DH676">
        <f t="shared" si="498"/>
        <v>0</v>
      </c>
      <c r="DI676">
        <f t="shared" si="484"/>
        <v>0</v>
      </c>
      <c r="DJ676">
        <f t="shared" si="499"/>
        <v>818.12</v>
      </c>
      <c r="DK676">
        <v>0</v>
      </c>
      <c r="DL676" t="s">
        <v>3</v>
      </c>
      <c r="DM676">
        <v>0</v>
      </c>
      <c r="DN676" t="s">
        <v>3</v>
      </c>
      <c r="DO676">
        <v>0</v>
      </c>
    </row>
    <row r="677" spans="1:119" x14ac:dyDescent="0.2">
      <c r="A677">
        <f>ROW(Source!A151)</f>
        <v>151</v>
      </c>
      <c r="B677">
        <v>60075934</v>
      </c>
      <c r="C677">
        <v>60131064</v>
      </c>
      <c r="D677">
        <v>48172661</v>
      </c>
      <c r="E677">
        <v>1</v>
      </c>
      <c r="F677">
        <v>1</v>
      </c>
      <c r="G677">
        <v>1</v>
      </c>
      <c r="H677">
        <v>3</v>
      </c>
      <c r="I677" t="s">
        <v>766</v>
      </c>
      <c r="J677" t="s">
        <v>767</v>
      </c>
      <c r="K677" t="s">
        <v>768</v>
      </c>
      <c r="L677">
        <v>1348</v>
      </c>
      <c r="N677">
        <v>1009</v>
      </c>
      <c r="O677" t="s">
        <v>15</v>
      </c>
      <c r="P677" t="s">
        <v>15</v>
      </c>
      <c r="Q677">
        <v>1000</v>
      </c>
      <c r="W677">
        <v>0</v>
      </c>
      <c r="X677">
        <v>-1069540660</v>
      </c>
      <c r="Y677">
        <f t="shared" si="490"/>
        <v>0</v>
      </c>
      <c r="AA677">
        <v>151569.78</v>
      </c>
      <c r="AB677">
        <v>0</v>
      </c>
      <c r="AC677">
        <v>0</v>
      </c>
      <c r="AD677">
        <v>0</v>
      </c>
      <c r="AE677">
        <v>15854.58</v>
      </c>
      <c r="AF677">
        <v>0</v>
      </c>
      <c r="AG677">
        <v>0</v>
      </c>
      <c r="AH677">
        <v>0</v>
      </c>
      <c r="AI677">
        <v>9.56</v>
      </c>
      <c r="AJ677">
        <v>1</v>
      </c>
      <c r="AK677">
        <v>1</v>
      </c>
      <c r="AL677">
        <v>1</v>
      </c>
      <c r="AM677">
        <v>4</v>
      </c>
      <c r="AN677">
        <v>1</v>
      </c>
      <c r="AO677">
        <v>0</v>
      </c>
      <c r="AP677">
        <v>1</v>
      </c>
      <c r="AQ677">
        <v>0</v>
      </c>
      <c r="AR677">
        <v>0</v>
      </c>
      <c r="AS677" t="s">
        <v>3</v>
      </c>
      <c r="AT677">
        <v>0</v>
      </c>
      <c r="AU677" t="s">
        <v>3</v>
      </c>
      <c r="AV677">
        <v>0</v>
      </c>
      <c r="AW677">
        <v>2</v>
      </c>
      <c r="AX677">
        <v>60132894</v>
      </c>
      <c r="AY677">
        <v>1</v>
      </c>
      <c r="AZ677">
        <v>0</v>
      </c>
      <c r="BA677">
        <v>677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X677">
        <f>ROUND(Y677*Source!I151,9)</f>
        <v>0</v>
      </c>
      <c r="CY677">
        <f t="shared" si="491"/>
        <v>151569.78</v>
      </c>
      <c r="CZ677">
        <f t="shared" si="492"/>
        <v>15854.58</v>
      </c>
      <c r="DA677">
        <f t="shared" si="493"/>
        <v>9.56</v>
      </c>
      <c r="DB677">
        <f t="shared" si="494"/>
        <v>0</v>
      </c>
      <c r="DC677">
        <f t="shared" si="495"/>
        <v>0</v>
      </c>
      <c r="DD677" t="s">
        <v>3</v>
      </c>
      <c r="DE677" t="s">
        <v>3</v>
      </c>
      <c r="DF677">
        <f t="shared" si="496"/>
        <v>0</v>
      </c>
      <c r="DG677">
        <f t="shared" si="497"/>
        <v>0</v>
      </c>
      <c r="DH677">
        <f t="shared" si="498"/>
        <v>0</v>
      </c>
      <c r="DI677">
        <f t="shared" si="484"/>
        <v>0</v>
      </c>
      <c r="DJ677">
        <f t="shared" si="499"/>
        <v>0</v>
      </c>
      <c r="DK677">
        <v>0</v>
      </c>
      <c r="DL677" t="s">
        <v>3</v>
      </c>
      <c r="DM677">
        <v>0</v>
      </c>
      <c r="DN677" t="s">
        <v>3</v>
      </c>
      <c r="DO677">
        <v>0</v>
      </c>
    </row>
    <row r="678" spans="1:119" x14ac:dyDescent="0.2">
      <c r="A678">
        <f>ROW(Source!A151)</f>
        <v>151</v>
      </c>
      <c r="B678">
        <v>60075934</v>
      </c>
      <c r="C678">
        <v>60131064</v>
      </c>
      <c r="D678">
        <v>48172758</v>
      </c>
      <c r="E678">
        <v>1</v>
      </c>
      <c r="F678">
        <v>1</v>
      </c>
      <c r="G678">
        <v>1</v>
      </c>
      <c r="H678">
        <v>3</v>
      </c>
      <c r="I678" t="s">
        <v>769</v>
      </c>
      <c r="J678" t="s">
        <v>770</v>
      </c>
      <c r="K678" t="s">
        <v>771</v>
      </c>
      <c r="L678">
        <v>1348</v>
      </c>
      <c r="N678">
        <v>1009</v>
      </c>
      <c r="O678" t="s">
        <v>15</v>
      </c>
      <c r="P678" t="s">
        <v>15</v>
      </c>
      <c r="Q678">
        <v>1000</v>
      </c>
      <c r="W678">
        <v>0</v>
      </c>
      <c r="X678">
        <v>628974256</v>
      </c>
      <c r="Y678">
        <f t="shared" si="490"/>
        <v>1.0000000000000001E-5</v>
      </c>
      <c r="AA678">
        <v>73338.78</v>
      </c>
      <c r="AB678">
        <v>0</v>
      </c>
      <c r="AC678">
        <v>0</v>
      </c>
      <c r="AD678">
        <v>0</v>
      </c>
      <c r="AE678">
        <v>7671.42</v>
      </c>
      <c r="AF678">
        <v>0</v>
      </c>
      <c r="AG678">
        <v>0</v>
      </c>
      <c r="AH678">
        <v>0</v>
      </c>
      <c r="AI678">
        <v>9.56</v>
      </c>
      <c r="AJ678">
        <v>1</v>
      </c>
      <c r="AK678">
        <v>1</v>
      </c>
      <c r="AL678">
        <v>1</v>
      </c>
      <c r="AM678">
        <v>4</v>
      </c>
      <c r="AN678">
        <v>0</v>
      </c>
      <c r="AO678">
        <v>1</v>
      </c>
      <c r="AP678">
        <v>1</v>
      </c>
      <c r="AQ678">
        <v>0</v>
      </c>
      <c r="AR678">
        <v>0</v>
      </c>
      <c r="AS678" t="s">
        <v>3</v>
      </c>
      <c r="AT678">
        <v>1.0000000000000001E-5</v>
      </c>
      <c r="AU678" t="s">
        <v>3</v>
      </c>
      <c r="AV678">
        <v>0</v>
      </c>
      <c r="AW678">
        <v>2</v>
      </c>
      <c r="AX678">
        <v>60132895</v>
      </c>
      <c r="AY678">
        <v>1</v>
      </c>
      <c r="AZ678">
        <v>0</v>
      </c>
      <c r="BA678">
        <v>678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X678">
        <f>ROUND(Y678*Source!I151,9)</f>
        <v>1.7992E-5</v>
      </c>
      <c r="CY678">
        <f t="shared" si="491"/>
        <v>73338.78</v>
      </c>
      <c r="CZ678">
        <f t="shared" si="492"/>
        <v>7671.42</v>
      </c>
      <c r="DA678">
        <f t="shared" si="493"/>
        <v>9.56</v>
      </c>
      <c r="DB678">
        <f t="shared" si="494"/>
        <v>0.08</v>
      </c>
      <c r="DC678">
        <f t="shared" si="495"/>
        <v>0</v>
      </c>
      <c r="DD678" t="s">
        <v>3</v>
      </c>
      <c r="DE678" t="s">
        <v>3</v>
      </c>
      <c r="DF678">
        <f t="shared" si="496"/>
        <v>1.32</v>
      </c>
      <c r="DG678">
        <f t="shared" si="497"/>
        <v>0</v>
      </c>
      <c r="DH678">
        <f t="shared" si="498"/>
        <v>0</v>
      </c>
      <c r="DI678">
        <f t="shared" si="484"/>
        <v>0</v>
      </c>
      <c r="DJ678">
        <f t="shared" si="499"/>
        <v>1.32</v>
      </c>
      <c r="DK678">
        <v>0</v>
      </c>
      <c r="DL678" t="s">
        <v>3</v>
      </c>
      <c r="DM678">
        <v>0</v>
      </c>
      <c r="DN678" t="s">
        <v>3</v>
      </c>
      <c r="DO678">
        <v>0</v>
      </c>
    </row>
    <row r="679" spans="1:119" x14ac:dyDescent="0.2">
      <c r="A679">
        <f>ROW(Source!A151)</f>
        <v>151</v>
      </c>
      <c r="B679">
        <v>60075934</v>
      </c>
      <c r="C679">
        <v>60131064</v>
      </c>
      <c r="D679">
        <v>48173726</v>
      </c>
      <c r="E679">
        <v>1</v>
      </c>
      <c r="F679">
        <v>1</v>
      </c>
      <c r="G679">
        <v>1</v>
      </c>
      <c r="H679">
        <v>3</v>
      </c>
      <c r="I679" t="s">
        <v>772</v>
      </c>
      <c r="J679" t="s">
        <v>773</v>
      </c>
      <c r="K679" t="s">
        <v>774</v>
      </c>
      <c r="L679">
        <v>1348</v>
      </c>
      <c r="N679">
        <v>1009</v>
      </c>
      <c r="O679" t="s">
        <v>15</v>
      </c>
      <c r="P679" t="s">
        <v>15</v>
      </c>
      <c r="Q679">
        <v>1000</v>
      </c>
      <c r="W679">
        <v>0</v>
      </c>
      <c r="X679">
        <v>-1850711024</v>
      </c>
      <c r="Y679">
        <f t="shared" si="490"/>
        <v>1E-4</v>
      </c>
      <c r="AA679">
        <v>293766.28000000003</v>
      </c>
      <c r="AB679">
        <v>0</v>
      </c>
      <c r="AC679">
        <v>0</v>
      </c>
      <c r="AD679">
        <v>0</v>
      </c>
      <c r="AE679">
        <v>30728.69</v>
      </c>
      <c r="AF679">
        <v>0</v>
      </c>
      <c r="AG679">
        <v>0</v>
      </c>
      <c r="AH679">
        <v>0</v>
      </c>
      <c r="AI679">
        <v>9.56</v>
      </c>
      <c r="AJ679">
        <v>1</v>
      </c>
      <c r="AK679">
        <v>1</v>
      </c>
      <c r="AL679">
        <v>1</v>
      </c>
      <c r="AM679">
        <v>4</v>
      </c>
      <c r="AN679">
        <v>0</v>
      </c>
      <c r="AO679">
        <v>1</v>
      </c>
      <c r="AP679">
        <v>1</v>
      </c>
      <c r="AQ679">
        <v>0</v>
      </c>
      <c r="AR679">
        <v>0</v>
      </c>
      <c r="AS679" t="s">
        <v>3</v>
      </c>
      <c r="AT679">
        <v>1E-4</v>
      </c>
      <c r="AU679" t="s">
        <v>3</v>
      </c>
      <c r="AV679">
        <v>0</v>
      </c>
      <c r="AW679">
        <v>2</v>
      </c>
      <c r="AX679">
        <v>60132896</v>
      </c>
      <c r="AY679">
        <v>1</v>
      </c>
      <c r="AZ679">
        <v>0</v>
      </c>
      <c r="BA679">
        <v>679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X679">
        <f>ROUND(Y679*Source!I151,9)</f>
        <v>1.7992E-4</v>
      </c>
      <c r="CY679">
        <f t="shared" si="491"/>
        <v>293766.28000000003</v>
      </c>
      <c r="CZ679">
        <f t="shared" si="492"/>
        <v>30728.69</v>
      </c>
      <c r="DA679">
        <f t="shared" si="493"/>
        <v>9.56</v>
      </c>
      <c r="DB679">
        <f t="shared" si="494"/>
        <v>3.07</v>
      </c>
      <c r="DC679">
        <f t="shared" si="495"/>
        <v>0</v>
      </c>
      <c r="DD679" t="s">
        <v>3</v>
      </c>
      <c r="DE679" t="s">
        <v>3</v>
      </c>
      <c r="DF679">
        <f t="shared" si="496"/>
        <v>52.85</v>
      </c>
      <c r="DG679">
        <f t="shared" si="497"/>
        <v>0</v>
      </c>
      <c r="DH679">
        <f t="shared" si="498"/>
        <v>0</v>
      </c>
      <c r="DI679">
        <f t="shared" si="484"/>
        <v>0</v>
      </c>
      <c r="DJ679">
        <f t="shared" si="499"/>
        <v>52.85</v>
      </c>
      <c r="DK679">
        <v>0</v>
      </c>
      <c r="DL679" t="s">
        <v>3</v>
      </c>
      <c r="DM679">
        <v>0</v>
      </c>
      <c r="DN679" t="s">
        <v>3</v>
      </c>
      <c r="DO679">
        <v>0</v>
      </c>
    </row>
    <row r="680" spans="1:119" x14ac:dyDescent="0.2">
      <c r="A680">
        <f>ROW(Source!A151)</f>
        <v>151</v>
      </c>
      <c r="B680">
        <v>60075934</v>
      </c>
      <c r="C680">
        <v>60131064</v>
      </c>
      <c r="D680">
        <v>48187448</v>
      </c>
      <c r="E680">
        <v>1</v>
      </c>
      <c r="F680">
        <v>1</v>
      </c>
      <c r="G680">
        <v>1</v>
      </c>
      <c r="H680">
        <v>3</v>
      </c>
      <c r="I680" t="s">
        <v>775</v>
      </c>
      <c r="J680" t="s">
        <v>776</v>
      </c>
      <c r="K680" t="s">
        <v>777</v>
      </c>
      <c r="L680">
        <v>1348</v>
      </c>
      <c r="N680">
        <v>1009</v>
      </c>
      <c r="O680" t="s">
        <v>15</v>
      </c>
      <c r="P680" t="s">
        <v>15</v>
      </c>
      <c r="Q680">
        <v>1000</v>
      </c>
      <c r="W680">
        <v>0</v>
      </c>
      <c r="X680">
        <v>192534767</v>
      </c>
      <c r="Y680">
        <f t="shared" si="490"/>
        <v>1E-3</v>
      </c>
      <c r="AA680">
        <v>76878.17</v>
      </c>
      <c r="AB680">
        <v>0</v>
      </c>
      <c r="AC680">
        <v>0</v>
      </c>
      <c r="AD680">
        <v>0</v>
      </c>
      <c r="AE680">
        <v>8041.65</v>
      </c>
      <c r="AF680">
        <v>0</v>
      </c>
      <c r="AG680">
        <v>0</v>
      </c>
      <c r="AH680">
        <v>0</v>
      </c>
      <c r="AI680">
        <v>9.56</v>
      </c>
      <c r="AJ680">
        <v>1</v>
      </c>
      <c r="AK680">
        <v>1</v>
      </c>
      <c r="AL680">
        <v>1</v>
      </c>
      <c r="AM680">
        <v>4</v>
      </c>
      <c r="AN680">
        <v>0</v>
      </c>
      <c r="AO680">
        <v>1</v>
      </c>
      <c r="AP680">
        <v>1</v>
      </c>
      <c r="AQ680">
        <v>0</v>
      </c>
      <c r="AR680">
        <v>0</v>
      </c>
      <c r="AS680" t="s">
        <v>3</v>
      </c>
      <c r="AT680">
        <v>1E-3</v>
      </c>
      <c r="AU680" t="s">
        <v>3</v>
      </c>
      <c r="AV680">
        <v>0</v>
      </c>
      <c r="AW680">
        <v>2</v>
      </c>
      <c r="AX680">
        <v>60132897</v>
      </c>
      <c r="AY680">
        <v>1</v>
      </c>
      <c r="AZ680">
        <v>0</v>
      </c>
      <c r="BA680">
        <v>680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X680">
        <f>ROUND(Y680*Source!I151,9)</f>
        <v>1.7991999999999999E-3</v>
      </c>
      <c r="CY680">
        <f t="shared" si="491"/>
        <v>76878.17</v>
      </c>
      <c r="CZ680">
        <f t="shared" si="492"/>
        <v>8041.65</v>
      </c>
      <c r="DA680">
        <f t="shared" si="493"/>
        <v>9.56</v>
      </c>
      <c r="DB680">
        <f t="shared" si="494"/>
        <v>8.0399999999999991</v>
      </c>
      <c r="DC680">
        <f t="shared" si="495"/>
        <v>0</v>
      </c>
      <c r="DD680" t="s">
        <v>3</v>
      </c>
      <c r="DE680" t="s">
        <v>3</v>
      </c>
      <c r="DF680">
        <f t="shared" si="496"/>
        <v>138.32</v>
      </c>
      <c r="DG680">
        <f t="shared" si="497"/>
        <v>0</v>
      </c>
      <c r="DH680">
        <f t="shared" si="498"/>
        <v>0</v>
      </c>
      <c r="DI680">
        <f t="shared" si="484"/>
        <v>0</v>
      </c>
      <c r="DJ680">
        <f t="shared" si="499"/>
        <v>138.32</v>
      </c>
      <c r="DK680">
        <v>0</v>
      </c>
      <c r="DL680" t="s">
        <v>3</v>
      </c>
      <c r="DM680">
        <v>0</v>
      </c>
      <c r="DN680" t="s">
        <v>3</v>
      </c>
      <c r="DO680">
        <v>0</v>
      </c>
    </row>
    <row r="681" spans="1:119" x14ac:dyDescent="0.2">
      <c r="A681">
        <f>ROW(Source!A151)</f>
        <v>151</v>
      </c>
      <c r="B681">
        <v>60075934</v>
      </c>
      <c r="C681">
        <v>60131064</v>
      </c>
      <c r="D681">
        <v>48165719</v>
      </c>
      <c r="E681">
        <v>21</v>
      </c>
      <c r="F681">
        <v>1</v>
      </c>
      <c r="G681">
        <v>1</v>
      </c>
      <c r="H681">
        <v>3</v>
      </c>
      <c r="I681" t="s">
        <v>778</v>
      </c>
      <c r="J681" t="s">
        <v>3</v>
      </c>
      <c r="K681" t="s">
        <v>779</v>
      </c>
      <c r="L681">
        <v>1348</v>
      </c>
      <c r="N681">
        <v>1009</v>
      </c>
      <c r="O681" t="s">
        <v>15</v>
      </c>
      <c r="P681" t="s">
        <v>15</v>
      </c>
      <c r="Q681">
        <v>1000</v>
      </c>
      <c r="W681">
        <v>0</v>
      </c>
      <c r="X681">
        <v>748648226</v>
      </c>
      <c r="Y681">
        <f t="shared" si="490"/>
        <v>1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9.56</v>
      </c>
      <c r="AJ681">
        <v>1</v>
      </c>
      <c r="AK681">
        <v>1</v>
      </c>
      <c r="AL681">
        <v>1</v>
      </c>
      <c r="AM681">
        <v>4</v>
      </c>
      <c r="AN681">
        <v>0</v>
      </c>
      <c r="AO681">
        <v>0</v>
      </c>
      <c r="AP681">
        <v>1</v>
      </c>
      <c r="AQ681">
        <v>0</v>
      </c>
      <c r="AR681">
        <v>0</v>
      </c>
      <c r="AS681" t="s">
        <v>3</v>
      </c>
      <c r="AT681">
        <v>1</v>
      </c>
      <c r="AU681" t="s">
        <v>3</v>
      </c>
      <c r="AV681">
        <v>0</v>
      </c>
      <c r="AW681">
        <v>2</v>
      </c>
      <c r="AX681">
        <v>60132898</v>
      </c>
      <c r="AY681">
        <v>1</v>
      </c>
      <c r="AZ681">
        <v>0</v>
      </c>
      <c r="BA681">
        <v>681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X681">
        <f>ROUND(Y681*Source!I151,9)</f>
        <v>1.7991999999999999</v>
      </c>
      <c r="CY681">
        <f t="shared" si="491"/>
        <v>0</v>
      </c>
      <c r="CZ681">
        <f t="shared" si="492"/>
        <v>0</v>
      </c>
      <c r="DA681">
        <f t="shared" si="493"/>
        <v>9.56</v>
      </c>
      <c r="DB681">
        <f t="shared" si="494"/>
        <v>0</v>
      </c>
      <c r="DC681">
        <f t="shared" si="495"/>
        <v>0</v>
      </c>
      <c r="DD681" t="s">
        <v>3</v>
      </c>
      <c r="DE681" t="s">
        <v>3</v>
      </c>
      <c r="DF681">
        <f t="shared" si="496"/>
        <v>0</v>
      </c>
      <c r="DG681">
        <f t="shared" si="497"/>
        <v>0</v>
      </c>
      <c r="DH681">
        <f t="shared" si="498"/>
        <v>0</v>
      </c>
      <c r="DI681">
        <f t="shared" si="484"/>
        <v>0</v>
      </c>
      <c r="DJ681">
        <f t="shared" si="499"/>
        <v>0</v>
      </c>
      <c r="DK681">
        <v>0</v>
      </c>
      <c r="DL681" t="s">
        <v>3</v>
      </c>
      <c r="DM681">
        <v>0</v>
      </c>
      <c r="DN681" t="s">
        <v>3</v>
      </c>
      <c r="DO681">
        <v>0</v>
      </c>
    </row>
    <row r="682" spans="1:119" x14ac:dyDescent="0.2">
      <c r="A682">
        <f>ROW(Source!A151)</f>
        <v>151</v>
      </c>
      <c r="B682">
        <v>60075934</v>
      </c>
      <c r="C682">
        <v>60131064</v>
      </c>
      <c r="D682">
        <v>48189470</v>
      </c>
      <c r="E682">
        <v>1</v>
      </c>
      <c r="F682">
        <v>1</v>
      </c>
      <c r="G682">
        <v>1</v>
      </c>
      <c r="H682">
        <v>3</v>
      </c>
      <c r="I682" t="s">
        <v>780</v>
      </c>
      <c r="J682" t="s">
        <v>781</v>
      </c>
      <c r="K682" t="s">
        <v>782</v>
      </c>
      <c r="L682">
        <v>1302</v>
      </c>
      <c r="N682">
        <v>1003</v>
      </c>
      <c r="O682" t="s">
        <v>783</v>
      </c>
      <c r="P682" t="s">
        <v>783</v>
      </c>
      <c r="Q682">
        <v>10</v>
      </c>
      <c r="W682">
        <v>0</v>
      </c>
      <c r="X682">
        <v>4483628</v>
      </c>
      <c r="Y682">
        <f t="shared" si="490"/>
        <v>1.8700000000000001E-2</v>
      </c>
      <c r="AA682">
        <v>616.33000000000004</v>
      </c>
      <c r="AB682">
        <v>0</v>
      </c>
      <c r="AC682">
        <v>0</v>
      </c>
      <c r="AD682">
        <v>0</v>
      </c>
      <c r="AE682">
        <v>64.47</v>
      </c>
      <c r="AF682">
        <v>0</v>
      </c>
      <c r="AG682">
        <v>0</v>
      </c>
      <c r="AH682">
        <v>0</v>
      </c>
      <c r="AI682">
        <v>9.56</v>
      </c>
      <c r="AJ682">
        <v>1</v>
      </c>
      <c r="AK682">
        <v>1</v>
      </c>
      <c r="AL682">
        <v>1</v>
      </c>
      <c r="AM682">
        <v>4</v>
      </c>
      <c r="AN682">
        <v>0</v>
      </c>
      <c r="AO682">
        <v>1</v>
      </c>
      <c r="AP682">
        <v>1</v>
      </c>
      <c r="AQ682">
        <v>0</v>
      </c>
      <c r="AR682">
        <v>0</v>
      </c>
      <c r="AS682" t="s">
        <v>3</v>
      </c>
      <c r="AT682">
        <v>1.8700000000000001E-2</v>
      </c>
      <c r="AU682" t="s">
        <v>3</v>
      </c>
      <c r="AV682">
        <v>0</v>
      </c>
      <c r="AW682">
        <v>2</v>
      </c>
      <c r="AX682">
        <v>60132899</v>
      </c>
      <c r="AY682">
        <v>1</v>
      </c>
      <c r="AZ682">
        <v>0</v>
      </c>
      <c r="BA682">
        <v>682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X682">
        <f>ROUND(Y682*Source!I151,9)</f>
        <v>3.3645040000000001E-2</v>
      </c>
      <c r="CY682">
        <f t="shared" si="491"/>
        <v>616.33000000000004</v>
      </c>
      <c r="CZ682">
        <f t="shared" si="492"/>
        <v>64.47</v>
      </c>
      <c r="DA682">
        <f t="shared" si="493"/>
        <v>9.56</v>
      </c>
      <c r="DB682">
        <f t="shared" si="494"/>
        <v>1.21</v>
      </c>
      <c r="DC682">
        <f t="shared" si="495"/>
        <v>0</v>
      </c>
      <c r="DD682" t="s">
        <v>3</v>
      </c>
      <c r="DE682" t="s">
        <v>3</v>
      </c>
      <c r="DF682">
        <f t="shared" si="496"/>
        <v>20.74</v>
      </c>
      <c r="DG682">
        <f t="shared" si="497"/>
        <v>0</v>
      </c>
      <c r="DH682">
        <f t="shared" si="498"/>
        <v>0</v>
      </c>
      <c r="DI682">
        <f t="shared" si="484"/>
        <v>0</v>
      </c>
      <c r="DJ682">
        <f t="shared" si="499"/>
        <v>20.74</v>
      </c>
      <c r="DK682">
        <v>0</v>
      </c>
      <c r="DL682" t="s">
        <v>3</v>
      </c>
      <c r="DM682">
        <v>0</v>
      </c>
      <c r="DN682" t="s">
        <v>3</v>
      </c>
      <c r="DO682">
        <v>0</v>
      </c>
    </row>
    <row r="683" spans="1:119" x14ac:dyDescent="0.2">
      <c r="A683">
        <f>ROW(Source!A151)</f>
        <v>151</v>
      </c>
      <c r="B683">
        <v>60075934</v>
      </c>
      <c r="C683">
        <v>60131064</v>
      </c>
      <c r="D683">
        <v>48189825</v>
      </c>
      <c r="E683">
        <v>1</v>
      </c>
      <c r="F683">
        <v>1</v>
      </c>
      <c r="G683">
        <v>1</v>
      </c>
      <c r="H683">
        <v>3</v>
      </c>
      <c r="I683" t="s">
        <v>784</v>
      </c>
      <c r="J683" t="s">
        <v>785</v>
      </c>
      <c r="K683" t="s">
        <v>786</v>
      </c>
      <c r="L683">
        <v>1348</v>
      </c>
      <c r="N683">
        <v>1009</v>
      </c>
      <c r="O683" t="s">
        <v>15</v>
      </c>
      <c r="P683" t="s">
        <v>15</v>
      </c>
      <c r="Q683">
        <v>1000</v>
      </c>
      <c r="W683">
        <v>0</v>
      </c>
      <c r="X683">
        <v>-936363311</v>
      </c>
      <c r="Y683">
        <f t="shared" si="490"/>
        <v>3.0000000000000001E-5</v>
      </c>
      <c r="AA683">
        <v>45420.71</v>
      </c>
      <c r="AB683">
        <v>0</v>
      </c>
      <c r="AC683">
        <v>0</v>
      </c>
      <c r="AD683">
        <v>0</v>
      </c>
      <c r="AE683">
        <v>4751.12</v>
      </c>
      <c r="AF683">
        <v>0</v>
      </c>
      <c r="AG683">
        <v>0</v>
      </c>
      <c r="AH683">
        <v>0</v>
      </c>
      <c r="AI683">
        <v>9.56</v>
      </c>
      <c r="AJ683">
        <v>1</v>
      </c>
      <c r="AK683">
        <v>1</v>
      </c>
      <c r="AL683">
        <v>1</v>
      </c>
      <c r="AM683">
        <v>4</v>
      </c>
      <c r="AN683">
        <v>0</v>
      </c>
      <c r="AO683">
        <v>1</v>
      </c>
      <c r="AP683">
        <v>1</v>
      </c>
      <c r="AQ683">
        <v>0</v>
      </c>
      <c r="AR683">
        <v>0</v>
      </c>
      <c r="AS683" t="s">
        <v>3</v>
      </c>
      <c r="AT683">
        <v>3.0000000000000001E-5</v>
      </c>
      <c r="AU683" t="s">
        <v>3</v>
      </c>
      <c r="AV683">
        <v>0</v>
      </c>
      <c r="AW683">
        <v>2</v>
      </c>
      <c r="AX683">
        <v>60132900</v>
      </c>
      <c r="AY683">
        <v>1</v>
      </c>
      <c r="AZ683">
        <v>0</v>
      </c>
      <c r="BA683">
        <v>683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X683">
        <f>ROUND(Y683*Source!I151,9)</f>
        <v>5.3976E-5</v>
      </c>
      <c r="CY683">
        <f t="shared" si="491"/>
        <v>45420.71</v>
      </c>
      <c r="CZ683">
        <f t="shared" si="492"/>
        <v>4751.12</v>
      </c>
      <c r="DA683">
        <f t="shared" si="493"/>
        <v>9.56</v>
      </c>
      <c r="DB683">
        <f t="shared" si="494"/>
        <v>0.14000000000000001</v>
      </c>
      <c r="DC683">
        <f t="shared" si="495"/>
        <v>0</v>
      </c>
      <c r="DD683" t="s">
        <v>3</v>
      </c>
      <c r="DE683" t="s">
        <v>3</v>
      </c>
      <c r="DF683">
        <f t="shared" si="496"/>
        <v>2.4500000000000002</v>
      </c>
      <c r="DG683">
        <f t="shared" si="497"/>
        <v>0</v>
      </c>
      <c r="DH683">
        <f t="shared" si="498"/>
        <v>0</v>
      </c>
      <c r="DI683">
        <f t="shared" si="484"/>
        <v>0</v>
      </c>
      <c r="DJ683">
        <f t="shared" si="499"/>
        <v>2.4500000000000002</v>
      </c>
      <c r="DK683">
        <v>0</v>
      </c>
      <c r="DL683" t="s">
        <v>3</v>
      </c>
      <c r="DM683">
        <v>0</v>
      </c>
      <c r="DN683" t="s">
        <v>3</v>
      </c>
      <c r="DO683">
        <v>0</v>
      </c>
    </row>
    <row r="684" spans="1:119" x14ac:dyDescent="0.2">
      <c r="A684">
        <f>ROW(Source!A151)</f>
        <v>151</v>
      </c>
      <c r="B684">
        <v>60075934</v>
      </c>
      <c r="C684">
        <v>60131064</v>
      </c>
      <c r="D684">
        <v>48190549</v>
      </c>
      <c r="E684">
        <v>1</v>
      </c>
      <c r="F684">
        <v>1</v>
      </c>
      <c r="G684">
        <v>1</v>
      </c>
      <c r="H684">
        <v>3</v>
      </c>
      <c r="I684" t="s">
        <v>787</v>
      </c>
      <c r="J684" t="s">
        <v>788</v>
      </c>
      <c r="K684" t="s">
        <v>789</v>
      </c>
      <c r="L684">
        <v>1348</v>
      </c>
      <c r="N684">
        <v>1009</v>
      </c>
      <c r="O684" t="s">
        <v>15</v>
      </c>
      <c r="P684" t="s">
        <v>15</v>
      </c>
      <c r="Q684">
        <v>1000</v>
      </c>
      <c r="W684">
        <v>0</v>
      </c>
      <c r="X684">
        <v>1261042718</v>
      </c>
      <c r="Y684">
        <f t="shared" si="490"/>
        <v>1.9400000000000001E-3</v>
      </c>
      <c r="AA684">
        <v>59717.11</v>
      </c>
      <c r="AB684">
        <v>0</v>
      </c>
      <c r="AC684">
        <v>0</v>
      </c>
      <c r="AD684">
        <v>0</v>
      </c>
      <c r="AE684">
        <v>6246.56</v>
      </c>
      <c r="AF684">
        <v>0</v>
      </c>
      <c r="AG684">
        <v>0</v>
      </c>
      <c r="AH684">
        <v>0</v>
      </c>
      <c r="AI684">
        <v>9.56</v>
      </c>
      <c r="AJ684">
        <v>1</v>
      </c>
      <c r="AK684">
        <v>1</v>
      </c>
      <c r="AL684">
        <v>1</v>
      </c>
      <c r="AM684">
        <v>4</v>
      </c>
      <c r="AN684">
        <v>0</v>
      </c>
      <c r="AO684">
        <v>1</v>
      </c>
      <c r="AP684">
        <v>1</v>
      </c>
      <c r="AQ684">
        <v>0</v>
      </c>
      <c r="AR684">
        <v>0</v>
      </c>
      <c r="AS684" t="s">
        <v>3</v>
      </c>
      <c r="AT684">
        <v>1.9400000000000001E-3</v>
      </c>
      <c r="AU684" t="s">
        <v>3</v>
      </c>
      <c r="AV684">
        <v>0</v>
      </c>
      <c r="AW684">
        <v>2</v>
      </c>
      <c r="AX684">
        <v>60132901</v>
      </c>
      <c r="AY684">
        <v>1</v>
      </c>
      <c r="AZ684">
        <v>0</v>
      </c>
      <c r="BA684">
        <v>684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X684">
        <f>ROUND(Y684*Source!I151,9)</f>
        <v>3.4904480000000002E-3</v>
      </c>
      <c r="CY684">
        <f t="shared" si="491"/>
        <v>59717.11</v>
      </c>
      <c r="CZ684">
        <f t="shared" si="492"/>
        <v>6246.56</v>
      </c>
      <c r="DA684">
        <f t="shared" si="493"/>
        <v>9.56</v>
      </c>
      <c r="DB684">
        <f t="shared" si="494"/>
        <v>12.12</v>
      </c>
      <c r="DC684">
        <f t="shared" si="495"/>
        <v>0</v>
      </c>
      <c r="DD684" t="s">
        <v>3</v>
      </c>
      <c r="DE684" t="s">
        <v>3</v>
      </c>
      <c r="DF684">
        <f t="shared" si="496"/>
        <v>208.44</v>
      </c>
      <c r="DG684">
        <f t="shared" si="497"/>
        <v>0</v>
      </c>
      <c r="DH684">
        <f t="shared" si="498"/>
        <v>0</v>
      </c>
      <c r="DI684">
        <f t="shared" si="484"/>
        <v>0</v>
      </c>
      <c r="DJ684">
        <f t="shared" si="499"/>
        <v>208.44</v>
      </c>
      <c r="DK684">
        <v>0</v>
      </c>
      <c r="DL684" t="s">
        <v>3</v>
      </c>
      <c r="DM684">
        <v>0</v>
      </c>
      <c r="DN684" t="s">
        <v>3</v>
      </c>
      <c r="DO684">
        <v>0</v>
      </c>
    </row>
    <row r="685" spans="1:119" x14ac:dyDescent="0.2">
      <c r="A685">
        <f>ROW(Source!A151)</f>
        <v>151</v>
      </c>
      <c r="B685">
        <v>60075934</v>
      </c>
      <c r="C685">
        <v>60131064</v>
      </c>
      <c r="D685">
        <v>48194381</v>
      </c>
      <c r="E685">
        <v>1</v>
      </c>
      <c r="F685">
        <v>1</v>
      </c>
      <c r="G685">
        <v>1</v>
      </c>
      <c r="H685">
        <v>3</v>
      </c>
      <c r="I685" t="s">
        <v>790</v>
      </c>
      <c r="J685" t="s">
        <v>791</v>
      </c>
      <c r="K685" t="s">
        <v>792</v>
      </c>
      <c r="L685">
        <v>1339</v>
      </c>
      <c r="N685">
        <v>1007</v>
      </c>
      <c r="O685" t="s">
        <v>91</v>
      </c>
      <c r="P685" t="s">
        <v>91</v>
      </c>
      <c r="Q685">
        <v>1</v>
      </c>
      <c r="W685">
        <v>0</v>
      </c>
      <c r="X685">
        <v>-128313133</v>
      </c>
      <c r="Y685">
        <f t="shared" si="490"/>
        <v>1.0300000000000001E-3</v>
      </c>
      <c r="AA685">
        <v>17141.560000000001</v>
      </c>
      <c r="AB685">
        <v>0</v>
      </c>
      <c r="AC685">
        <v>0</v>
      </c>
      <c r="AD685">
        <v>0</v>
      </c>
      <c r="AE685">
        <v>1793.05</v>
      </c>
      <c r="AF685">
        <v>0</v>
      </c>
      <c r="AG685">
        <v>0</v>
      </c>
      <c r="AH685">
        <v>0</v>
      </c>
      <c r="AI685">
        <v>9.56</v>
      </c>
      <c r="AJ685">
        <v>1</v>
      </c>
      <c r="AK685">
        <v>1</v>
      </c>
      <c r="AL685">
        <v>1</v>
      </c>
      <c r="AM685">
        <v>4</v>
      </c>
      <c r="AN685">
        <v>0</v>
      </c>
      <c r="AO685">
        <v>1</v>
      </c>
      <c r="AP685">
        <v>1</v>
      </c>
      <c r="AQ685">
        <v>0</v>
      </c>
      <c r="AR685">
        <v>0</v>
      </c>
      <c r="AS685" t="s">
        <v>3</v>
      </c>
      <c r="AT685">
        <v>1.0300000000000001E-3</v>
      </c>
      <c r="AU685" t="s">
        <v>3</v>
      </c>
      <c r="AV685">
        <v>0</v>
      </c>
      <c r="AW685">
        <v>2</v>
      </c>
      <c r="AX685">
        <v>60132902</v>
      </c>
      <c r="AY685">
        <v>1</v>
      </c>
      <c r="AZ685">
        <v>0</v>
      </c>
      <c r="BA685">
        <v>685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X685">
        <f>ROUND(Y685*Source!I151,9)</f>
        <v>1.853176E-3</v>
      </c>
      <c r="CY685">
        <f t="shared" si="491"/>
        <v>17141.560000000001</v>
      </c>
      <c r="CZ685">
        <f t="shared" si="492"/>
        <v>1793.05</v>
      </c>
      <c r="DA685">
        <f t="shared" si="493"/>
        <v>9.56</v>
      </c>
      <c r="DB685">
        <f t="shared" si="494"/>
        <v>1.85</v>
      </c>
      <c r="DC685">
        <f t="shared" si="495"/>
        <v>0</v>
      </c>
      <c r="DD685" t="s">
        <v>3</v>
      </c>
      <c r="DE685" t="s">
        <v>3</v>
      </c>
      <c r="DF685">
        <f t="shared" si="496"/>
        <v>31.77</v>
      </c>
      <c r="DG685">
        <f t="shared" si="497"/>
        <v>0</v>
      </c>
      <c r="DH685">
        <f t="shared" si="498"/>
        <v>0</v>
      </c>
      <c r="DI685">
        <f t="shared" si="484"/>
        <v>0</v>
      </c>
      <c r="DJ685">
        <f t="shared" si="499"/>
        <v>31.77</v>
      </c>
      <c r="DK685">
        <v>0</v>
      </c>
      <c r="DL685" t="s">
        <v>3</v>
      </c>
      <c r="DM685">
        <v>0</v>
      </c>
      <c r="DN685" t="s">
        <v>3</v>
      </c>
      <c r="DO685">
        <v>0</v>
      </c>
    </row>
    <row r="686" spans="1:119" x14ac:dyDescent="0.2">
      <c r="A686">
        <f>ROW(Source!A151)</f>
        <v>151</v>
      </c>
      <c r="B686">
        <v>60075934</v>
      </c>
      <c r="C686">
        <v>60131064</v>
      </c>
      <c r="D686">
        <v>48201639</v>
      </c>
      <c r="E686">
        <v>1</v>
      </c>
      <c r="F686">
        <v>1</v>
      </c>
      <c r="G686">
        <v>1</v>
      </c>
      <c r="H686">
        <v>3</v>
      </c>
      <c r="I686" t="s">
        <v>793</v>
      </c>
      <c r="J686" t="s">
        <v>794</v>
      </c>
      <c r="K686" t="s">
        <v>795</v>
      </c>
      <c r="L686">
        <v>1348</v>
      </c>
      <c r="N686">
        <v>1009</v>
      </c>
      <c r="O686" t="s">
        <v>15</v>
      </c>
      <c r="P686" t="s">
        <v>15</v>
      </c>
      <c r="Q686">
        <v>1000</v>
      </c>
      <c r="W686">
        <v>0</v>
      </c>
      <c r="X686">
        <v>1741082987</v>
      </c>
      <c r="Y686">
        <f t="shared" si="490"/>
        <v>3.1E-4</v>
      </c>
      <c r="AA686">
        <v>120081.73</v>
      </c>
      <c r="AB686">
        <v>0</v>
      </c>
      <c r="AC686">
        <v>0</v>
      </c>
      <c r="AD686">
        <v>0</v>
      </c>
      <c r="AE686">
        <v>12560.85</v>
      </c>
      <c r="AF686">
        <v>0</v>
      </c>
      <c r="AG686">
        <v>0</v>
      </c>
      <c r="AH686">
        <v>0</v>
      </c>
      <c r="AI686">
        <v>9.56</v>
      </c>
      <c r="AJ686">
        <v>1</v>
      </c>
      <c r="AK686">
        <v>1</v>
      </c>
      <c r="AL686">
        <v>1</v>
      </c>
      <c r="AM686">
        <v>4</v>
      </c>
      <c r="AN686">
        <v>0</v>
      </c>
      <c r="AO686">
        <v>1</v>
      </c>
      <c r="AP686">
        <v>1</v>
      </c>
      <c r="AQ686">
        <v>0</v>
      </c>
      <c r="AR686">
        <v>0</v>
      </c>
      <c r="AS686" t="s">
        <v>3</v>
      </c>
      <c r="AT686">
        <v>3.1E-4</v>
      </c>
      <c r="AU686" t="s">
        <v>3</v>
      </c>
      <c r="AV686">
        <v>0</v>
      </c>
      <c r="AW686">
        <v>2</v>
      </c>
      <c r="AX686">
        <v>60132903</v>
      </c>
      <c r="AY686">
        <v>1</v>
      </c>
      <c r="AZ686">
        <v>0</v>
      </c>
      <c r="BA686">
        <v>686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X686">
        <f>ROUND(Y686*Source!I151,9)</f>
        <v>5.5775200000000001E-4</v>
      </c>
      <c r="CY686">
        <f t="shared" si="491"/>
        <v>120081.73</v>
      </c>
      <c r="CZ686">
        <f t="shared" si="492"/>
        <v>12560.85</v>
      </c>
      <c r="DA686">
        <f t="shared" si="493"/>
        <v>9.56</v>
      </c>
      <c r="DB686">
        <f t="shared" si="494"/>
        <v>3.89</v>
      </c>
      <c r="DC686">
        <f t="shared" si="495"/>
        <v>0</v>
      </c>
      <c r="DD686" t="s">
        <v>3</v>
      </c>
      <c r="DE686" t="s">
        <v>3</v>
      </c>
      <c r="DF686">
        <f t="shared" si="496"/>
        <v>66.98</v>
      </c>
      <c r="DG686">
        <f t="shared" si="497"/>
        <v>0</v>
      </c>
      <c r="DH686">
        <f t="shared" si="498"/>
        <v>0</v>
      </c>
      <c r="DI686">
        <f t="shared" si="484"/>
        <v>0</v>
      </c>
      <c r="DJ686">
        <f t="shared" si="499"/>
        <v>66.98</v>
      </c>
      <c r="DK686">
        <v>0</v>
      </c>
      <c r="DL686" t="s">
        <v>3</v>
      </c>
      <c r="DM686">
        <v>0</v>
      </c>
      <c r="DN686" t="s">
        <v>3</v>
      </c>
      <c r="DO686">
        <v>0</v>
      </c>
    </row>
    <row r="687" spans="1:119" x14ac:dyDescent="0.2">
      <c r="A687">
        <f>ROW(Source!A151)</f>
        <v>151</v>
      </c>
      <c r="B687">
        <v>60075934</v>
      </c>
      <c r="C687">
        <v>60131064</v>
      </c>
      <c r="D687">
        <v>48202807</v>
      </c>
      <c r="E687">
        <v>1</v>
      </c>
      <c r="F687">
        <v>1</v>
      </c>
      <c r="G687">
        <v>1</v>
      </c>
      <c r="H687">
        <v>3</v>
      </c>
      <c r="I687" t="s">
        <v>796</v>
      </c>
      <c r="J687" t="s">
        <v>797</v>
      </c>
      <c r="K687" t="s">
        <v>798</v>
      </c>
      <c r="L687">
        <v>1348</v>
      </c>
      <c r="N687">
        <v>1009</v>
      </c>
      <c r="O687" t="s">
        <v>15</v>
      </c>
      <c r="P687" t="s">
        <v>15</v>
      </c>
      <c r="Q687">
        <v>1000</v>
      </c>
      <c r="W687">
        <v>0</v>
      </c>
      <c r="X687">
        <v>-296986458</v>
      </c>
      <c r="Y687">
        <f t="shared" si="490"/>
        <v>5.9999999999999995E-4</v>
      </c>
      <c r="AA687">
        <v>106588.55</v>
      </c>
      <c r="AB687">
        <v>0</v>
      </c>
      <c r="AC687">
        <v>0</v>
      </c>
      <c r="AD687">
        <v>0</v>
      </c>
      <c r="AE687">
        <v>11149.43</v>
      </c>
      <c r="AF687">
        <v>0</v>
      </c>
      <c r="AG687">
        <v>0</v>
      </c>
      <c r="AH687">
        <v>0</v>
      </c>
      <c r="AI687">
        <v>9.56</v>
      </c>
      <c r="AJ687">
        <v>1</v>
      </c>
      <c r="AK687">
        <v>1</v>
      </c>
      <c r="AL687">
        <v>1</v>
      </c>
      <c r="AM687">
        <v>4</v>
      </c>
      <c r="AN687">
        <v>0</v>
      </c>
      <c r="AO687">
        <v>1</v>
      </c>
      <c r="AP687">
        <v>1</v>
      </c>
      <c r="AQ687">
        <v>0</v>
      </c>
      <c r="AR687">
        <v>0</v>
      </c>
      <c r="AS687" t="s">
        <v>3</v>
      </c>
      <c r="AT687">
        <v>5.9999999999999995E-4</v>
      </c>
      <c r="AU687" t="s">
        <v>3</v>
      </c>
      <c r="AV687">
        <v>0</v>
      </c>
      <c r="AW687">
        <v>2</v>
      </c>
      <c r="AX687">
        <v>60132904</v>
      </c>
      <c r="AY687">
        <v>1</v>
      </c>
      <c r="AZ687">
        <v>0</v>
      </c>
      <c r="BA687">
        <v>687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X687">
        <f>ROUND(Y687*Source!I151,9)</f>
        <v>1.07952E-3</v>
      </c>
      <c r="CY687">
        <f t="shared" si="491"/>
        <v>106588.55</v>
      </c>
      <c r="CZ687">
        <f t="shared" si="492"/>
        <v>11149.43</v>
      </c>
      <c r="DA687">
        <f t="shared" si="493"/>
        <v>9.56</v>
      </c>
      <c r="DB687">
        <f t="shared" si="494"/>
        <v>6.69</v>
      </c>
      <c r="DC687">
        <f t="shared" si="495"/>
        <v>0</v>
      </c>
      <c r="DD687" t="s">
        <v>3</v>
      </c>
      <c r="DE687" t="s">
        <v>3</v>
      </c>
      <c r="DF687">
        <f t="shared" si="496"/>
        <v>115.06</v>
      </c>
      <c r="DG687">
        <f t="shared" si="497"/>
        <v>0</v>
      </c>
      <c r="DH687">
        <f t="shared" si="498"/>
        <v>0</v>
      </c>
      <c r="DI687">
        <f t="shared" si="484"/>
        <v>0</v>
      </c>
      <c r="DJ687">
        <f t="shared" si="499"/>
        <v>115.06</v>
      </c>
      <c r="DK687">
        <v>0</v>
      </c>
      <c r="DL687" t="s">
        <v>3</v>
      </c>
      <c r="DM687">
        <v>0</v>
      </c>
      <c r="DN687" t="s">
        <v>3</v>
      </c>
      <c r="DO687">
        <v>0</v>
      </c>
    </row>
    <row r="688" spans="1:119" x14ac:dyDescent="0.2">
      <c r="A688">
        <f>ROW(Source!A152)</f>
        <v>152</v>
      </c>
      <c r="B688">
        <v>60075934</v>
      </c>
      <c r="C688">
        <v>60136734</v>
      </c>
      <c r="D688">
        <v>48164233</v>
      </c>
      <c r="E688">
        <v>1</v>
      </c>
      <c r="F688">
        <v>1</v>
      </c>
      <c r="G688">
        <v>1</v>
      </c>
      <c r="H688">
        <v>1</v>
      </c>
      <c r="I688" t="s">
        <v>812</v>
      </c>
      <c r="J688" t="s">
        <v>3</v>
      </c>
      <c r="K688" t="s">
        <v>813</v>
      </c>
      <c r="L688">
        <v>1191</v>
      </c>
      <c r="N688">
        <v>1013</v>
      </c>
      <c r="O688" t="s">
        <v>738</v>
      </c>
      <c r="P688" t="s">
        <v>738</v>
      </c>
      <c r="Q688">
        <v>1</v>
      </c>
      <c r="W688">
        <v>0</v>
      </c>
      <c r="X688">
        <v>-1853062777</v>
      </c>
      <c r="Y688">
        <f t="shared" ref="Y688:Y694" si="500">((AT688*1.15)*1.15)</f>
        <v>120.34749999999998</v>
      </c>
      <c r="AA688">
        <v>0</v>
      </c>
      <c r="AB688">
        <v>0</v>
      </c>
      <c r="AC688">
        <v>0</v>
      </c>
      <c r="AD688">
        <v>420.57</v>
      </c>
      <c r="AE688">
        <v>0</v>
      </c>
      <c r="AF688">
        <v>0</v>
      </c>
      <c r="AG688">
        <v>0</v>
      </c>
      <c r="AH688">
        <v>8.59</v>
      </c>
      <c r="AI688">
        <v>1</v>
      </c>
      <c r="AJ688">
        <v>1</v>
      </c>
      <c r="AK688">
        <v>1</v>
      </c>
      <c r="AL688">
        <v>48.96</v>
      </c>
      <c r="AM688">
        <v>4</v>
      </c>
      <c r="AN688">
        <v>0</v>
      </c>
      <c r="AO688">
        <v>1</v>
      </c>
      <c r="AP688">
        <v>1</v>
      </c>
      <c r="AQ688">
        <v>0</v>
      </c>
      <c r="AR688">
        <v>0</v>
      </c>
      <c r="AS688" t="s">
        <v>3</v>
      </c>
      <c r="AT688">
        <v>91</v>
      </c>
      <c r="AU688" t="s">
        <v>93</v>
      </c>
      <c r="AV688">
        <v>1</v>
      </c>
      <c r="AW688">
        <v>2</v>
      </c>
      <c r="AX688">
        <v>60137393</v>
      </c>
      <c r="AY688">
        <v>1</v>
      </c>
      <c r="AZ688">
        <v>0</v>
      </c>
      <c r="BA688">
        <v>688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X688">
        <f>ROUND(Y688*Source!I152,9)</f>
        <v>1.9977685000000001</v>
      </c>
      <c r="CY688">
        <f>AD688</f>
        <v>420.57</v>
      </c>
      <c r="CZ688">
        <f>AH688</f>
        <v>8.59</v>
      </c>
      <c r="DA688">
        <f>AL688</f>
        <v>48.96</v>
      </c>
      <c r="DB688">
        <f>ROUND((((ROUND(AT688*CZ688,2)*1.15)*1.15)*1.1),2)</f>
        <v>1137.1600000000001</v>
      </c>
      <c r="DC688">
        <f>ROUND(((ROUND(AT688*AG688,2)*1.15)*1.15),2)</f>
        <v>0</v>
      </c>
      <c r="DD688" t="s">
        <v>739</v>
      </c>
      <c r="DE688" t="s">
        <v>3</v>
      </c>
      <c r="DF688">
        <f>ROUND((ROUND(AE688,2)*1.1)*CX688,2)</f>
        <v>0</v>
      </c>
      <c r="DG688">
        <f>ROUND((ROUND(AF688,2)*1.1)*CX688,2)</f>
        <v>0</v>
      </c>
      <c r="DH688">
        <f t="shared" si="498"/>
        <v>0</v>
      </c>
      <c r="DI688">
        <f>ROUND((ROUND(AH688*AL688,2)*1.1)*CX688,2)</f>
        <v>924.22</v>
      </c>
      <c r="DJ688">
        <f>DI688</f>
        <v>924.22</v>
      </c>
      <c r="DK688">
        <v>0</v>
      </c>
      <c r="DL688" t="s">
        <v>3</v>
      </c>
      <c r="DM688">
        <v>0</v>
      </c>
      <c r="DN688" t="s">
        <v>3</v>
      </c>
      <c r="DO688">
        <v>0</v>
      </c>
    </row>
    <row r="689" spans="1:119" x14ac:dyDescent="0.2">
      <c r="A689">
        <f>ROW(Source!A152)</f>
        <v>152</v>
      </c>
      <c r="B689">
        <v>60075934</v>
      </c>
      <c r="C689">
        <v>60136734</v>
      </c>
      <c r="D689">
        <v>48164207</v>
      </c>
      <c r="E689">
        <v>1</v>
      </c>
      <c r="F689">
        <v>1</v>
      </c>
      <c r="G689">
        <v>1</v>
      </c>
      <c r="H689">
        <v>1</v>
      </c>
      <c r="I689" t="s">
        <v>740</v>
      </c>
      <c r="J689" t="s">
        <v>3</v>
      </c>
      <c r="K689" t="s">
        <v>741</v>
      </c>
      <c r="L689">
        <v>1191</v>
      </c>
      <c r="N689">
        <v>1013</v>
      </c>
      <c r="O689" t="s">
        <v>738</v>
      </c>
      <c r="P689" t="s">
        <v>738</v>
      </c>
      <c r="Q689">
        <v>1</v>
      </c>
      <c r="W689">
        <v>0</v>
      </c>
      <c r="X689">
        <v>-383101862</v>
      </c>
      <c r="Y689">
        <f t="shared" si="500"/>
        <v>9.7071499999999986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1</v>
      </c>
      <c r="AJ689">
        <v>1</v>
      </c>
      <c r="AK689">
        <v>48.96</v>
      </c>
      <c r="AL689">
        <v>1</v>
      </c>
      <c r="AM689">
        <v>4</v>
      </c>
      <c r="AN689">
        <v>0</v>
      </c>
      <c r="AO689">
        <v>1</v>
      </c>
      <c r="AP689">
        <v>1</v>
      </c>
      <c r="AQ689">
        <v>0</v>
      </c>
      <c r="AR689">
        <v>0</v>
      </c>
      <c r="AS689" t="s">
        <v>3</v>
      </c>
      <c r="AT689">
        <v>7.34</v>
      </c>
      <c r="AU689" t="s">
        <v>93</v>
      </c>
      <c r="AV689">
        <v>2</v>
      </c>
      <c r="AW689">
        <v>2</v>
      </c>
      <c r="AX689">
        <v>60137394</v>
      </c>
      <c r="AY689">
        <v>1</v>
      </c>
      <c r="AZ689">
        <v>0</v>
      </c>
      <c r="BA689">
        <v>689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X689">
        <f>ROUND(Y689*Source!I152,9)</f>
        <v>0.16113869</v>
      </c>
      <c r="CY689">
        <f>AD689</f>
        <v>0</v>
      </c>
      <c r="CZ689">
        <f>AH689</f>
        <v>0</v>
      </c>
      <c r="DA689">
        <f>AL689</f>
        <v>1</v>
      </c>
      <c r="DB689">
        <f>ROUND((((ROUND(AT689*CZ689,2)*1.15)*1.15)*1.1),2)</f>
        <v>0</v>
      </c>
      <c r="DC689">
        <f>ROUND(((ROUND(AT689*AG689,2)*1.15)*1.15),2)</f>
        <v>0</v>
      </c>
      <c r="DD689" t="s">
        <v>739</v>
      </c>
      <c r="DE689" t="s">
        <v>3</v>
      </c>
      <c r="DF689">
        <f>ROUND((ROUND(AE689,2)*1.1)*CX689,2)</f>
        <v>0</v>
      </c>
      <c r="DG689">
        <f>ROUND((ROUND(AF689,2)*1.1)*CX689,2)</f>
        <v>0</v>
      </c>
      <c r="DH689">
        <f>ROUND(ROUND(AG689*AK689,2)*CX689,2)</f>
        <v>0</v>
      </c>
      <c r="DI689">
        <f>ROUND((ROUND(AH689,2)*1.1)*CX689,2)</f>
        <v>0</v>
      </c>
      <c r="DJ689">
        <f>DI689</f>
        <v>0</v>
      </c>
      <c r="DK689">
        <v>0</v>
      </c>
      <c r="DL689" t="s">
        <v>3</v>
      </c>
      <c r="DM689">
        <v>0</v>
      </c>
      <c r="DN689" t="s">
        <v>3</v>
      </c>
      <c r="DO689">
        <v>0</v>
      </c>
    </row>
    <row r="690" spans="1:119" x14ac:dyDescent="0.2">
      <c r="A690">
        <f>ROW(Source!A152)</f>
        <v>152</v>
      </c>
      <c r="B690">
        <v>60075934</v>
      </c>
      <c r="C690">
        <v>60136734</v>
      </c>
      <c r="D690">
        <v>48244557</v>
      </c>
      <c r="E690">
        <v>1</v>
      </c>
      <c r="F690">
        <v>1</v>
      </c>
      <c r="G690">
        <v>1</v>
      </c>
      <c r="H690">
        <v>2</v>
      </c>
      <c r="I690" t="s">
        <v>746</v>
      </c>
      <c r="J690" t="s">
        <v>747</v>
      </c>
      <c r="K690" t="s">
        <v>748</v>
      </c>
      <c r="L690">
        <v>1368</v>
      </c>
      <c r="N690">
        <v>1011</v>
      </c>
      <c r="O690" t="s">
        <v>745</v>
      </c>
      <c r="P690" t="s">
        <v>745</v>
      </c>
      <c r="Q690">
        <v>1</v>
      </c>
      <c r="W690">
        <v>0</v>
      </c>
      <c r="X690">
        <v>903590057</v>
      </c>
      <c r="Y690">
        <f t="shared" si="500"/>
        <v>7.9349999999999987</v>
      </c>
      <c r="AA690">
        <v>0</v>
      </c>
      <c r="AB690">
        <v>1603.59</v>
      </c>
      <c r="AC690">
        <v>579.69000000000005</v>
      </c>
      <c r="AD690">
        <v>0</v>
      </c>
      <c r="AE690">
        <v>0</v>
      </c>
      <c r="AF690">
        <v>112.77</v>
      </c>
      <c r="AG690">
        <v>11.84</v>
      </c>
      <c r="AH690">
        <v>0</v>
      </c>
      <c r="AI690">
        <v>1</v>
      </c>
      <c r="AJ690">
        <v>14.22</v>
      </c>
      <c r="AK690">
        <v>48.96</v>
      </c>
      <c r="AL690">
        <v>1</v>
      </c>
      <c r="AM690">
        <v>4</v>
      </c>
      <c r="AN690">
        <v>0</v>
      </c>
      <c r="AO690">
        <v>1</v>
      </c>
      <c r="AP690">
        <v>1</v>
      </c>
      <c r="AQ690">
        <v>0</v>
      </c>
      <c r="AR690">
        <v>0</v>
      </c>
      <c r="AS690" t="s">
        <v>3</v>
      </c>
      <c r="AT690">
        <v>6</v>
      </c>
      <c r="AU690" t="s">
        <v>93</v>
      </c>
      <c r="AV690">
        <v>0</v>
      </c>
      <c r="AW690">
        <v>2</v>
      </c>
      <c r="AX690">
        <v>60137395</v>
      </c>
      <c r="AY690">
        <v>1</v>
      </c>
      <c r="AZ690">
        <v>0</v>
      </c>
      <c r="BA690">
        <v>690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X690">
        <f>ROUND(Y690*Source!I152,9)</f>
        <v>0.131721</v>
      </c>
      <c r="CY690">
        <f>AB690</f>
        <v>1603.59</v>
      </c>
      <c r="CZ690">
        <f>AF690</f>
        <v>112.77</v>
      </c>
      <c r="DA690">
        <f>AJ690</f>
        <v>14.22</v>
      </c>
      <c r="DB690">
        <f>ROUND(((ROUND(AT690*CZ690,2)*1.15)*1.15),2)</f>
        <v>894.83</v>
      </c>
      <c r="DC690">
        <f>ROUND((((ROUND(AT690*AG690,2)*1.15)*1.15)*1.1),2)</f>
        <v>103.35</v>
      </c>
      <c r="DD690" t="s">
        <v>3</v>
      </c>
      <c r="DE690" t="s">
        <v>739</v>
      </c>
      <c r="DF690">
        <f>ROUND(ROUND(AE690,2)*CX690,2)</f>
        <v>0</v>
      </c>
      <c r="DG690">
        <f>ROUND(ROUND(AF690*AJ690,2)*CX690,2)</f>
        <v>211.23</v>
      </c>
      <c r="DH690">
        <f>ROUND((ROUND(AG690*AK690,2)*1.1)*CX690,2)</f>
        <v>83.99</v>
      </c>
      <c r="DI690">
        <f t="shared" ref="DI690:DI698" si="501">ROUND(ROUND(AH690,2)*CX690,2)</f>
        <v>0</v>
      </c>
      <c r="DJ690">
        <f>DG690</f>
        <v>211.23</v>
      </c>
      <c r="DK690">
        <v>0</v>
      </c>
      <c r="DL690" t="s">
        <v>3</v>
      </c>
      <c r="DM690">
        <v>0</v>
      </c>
      <c r="DN690" t="s">
        <v>3</v>
      </c>
      <c r="DO690">
        <v>0</v>
      </c>
    </row>
    <row r="691" spans="1:119" x14ac:dyDescent="0.2">
      <c r="A691">
        <f>ROW(Source!A152)</f>
        <v>152</v>
      </c>
      <c r="B691">
        <v>60075934</v>
      </c>
      <c r="C691">
        <v>60136734</v>
      </c>
      <c r="D691">
        <v>48245552</v>
      </c>
      <c r="E691">
        <v>1</v>
      </c>
      <c r="F691">
        <v>1</v>
      </c>
      <c r="G691">
        <v>1</v>
      </c>
      <c r="H691">
        <v>2</v>
      </c>
      <c r="I691" t="s">
        <v>1022</v>
      </c>
      <c r="J691" t="s">
        <v>1023</v>
      </c>
      <c r="K691" t="s">
        <v>1024</v>
      </c>
      <c r="L691">
        <v>1368</v>
      </c>
      <c r="N691">
        <v>1011</v>
      </c>
      <c r="O691" t="s">
        <v>745</v>
      </c>
      <c r="P691" t="s">
        <v>745</v>
      </c>
      <c r="Q691">
        <v>1</v>
      </c>
      <c r="W691">
        <v>0</v>
      </c>
      <c r="X691">
        <v>1565185662</v>
      </c>
      <c r="Y691">
        <f t="shared" si="500"/>
        <v>0.66124999999999989</v>
      </c>
      <c r="AA691">
        <v>0</v>
      </c>
      <c r="AB691">
        <v>1521.97</v>
      </c>
      <c r="AC691">
        <v>495.96</v>
      </c>
      <c r="AD691">
        <v>0</v>
      </c>
      <c r="AE691">
        <v>0</v>
      </c>
      <c r="AF691">
        <v>107.03</v>
      </c>
      <c r="AG691">
        <v>10.130000000000001</v>
      </c>
      <c r="AH691">
        <v>0</v>
      </c>
      <c r="AI691">
        <v>1</v>
      </c>
      <c r="AJ691">
        <v>14.22</v>
      </c>
      <c r="AK691">
        <v>48.96</v>
      </c>
      <c r="AL691">
        <v>1</v>
      </c>
      <c r="AM691">
        <v>4</v>
      </c>
      <c r="AN691">
        <v>0</v>
      </c>
      <c r="AO691">
        <v>1</v>
      </c>
      <c r="AP691">
        <v>1</v>
      </c>
      <c r="AQ691">
        <v>0</v>
      </c>
      <c r="AR691">
        <v>0</v>
      </c>
      <c r="AS691" t="s">
        <v>3</v>
      </c>
      <c r="AT691">
        <v>0.5</v>
      </c>
      <c r="AU691" t="s">
        <v>93</v>
      </c>
      <c r="AV691">
        <v>0</v>
      </c>
      <c r="AW691">
        <v>2</v>
      </c>
      <c r="AX691">
        <v>60137396</v>
      </c>
      <c r="AY691">
        <v>1</v>
      </c>
      <c r="AZ691">
        <v>0</v>
      </c>
      <c r="BA691">
        <v>691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X691">
        <f>ROUND(Y691*Source!I152,9)</f>
        <v>1.097675E-2</v>
      </c>
      <c r="CY691">
        <f>AB691</f>
        <v>1521.97</v>
      </c>
      <c r="CZ691">
        <f>AF691</f>
        <v>107.03</v>
      </c>
      <c r="DA691">
        <f>AJ691</f>
        <v>14.22</v>
      </c>
      <c r="DB691">
        <f>ROUND(((ROUND(AT691*CZ691,2)*1.15)*1.15),2)</f>
        <v>70.78</v>
      </c>
      <c r="DC691">
        <f>ROUND((((ROUND(AT691*AG691,2)*1.15)*1.15)*1.1),2)</f>
        <v>7.38</v>
      </c>
      <c r="DD691" t="s">
        <v>3</v>
      </c>
      <c r="DE691" t="s">
        <v>739</v>
      </c>
      <c r="DF691">
        <f>ROUND(ROUND(AE691,2)*CX691,2)</f>
        <v>0</v>
      </c>
      <c r="DG691">
        <f>ROUND(ROUND(AF691*AJ691,2)*CX691,2)</f>
        <v>16.71</v>
      </c>
      <c r="DH691">
        <f>ROUND((ROUND(AG691*AK691,2)*1.1)*CX691,2)</f>
        <v>5.99</v>
      </c>
      <c r="DI691">
        <f t="shared" si="501"/>
        <v>0</v>
      </c>
      <c r="DJ691">
        <f>DG691</f>
        <v>16.71</v>
      </c>
      <c r="DK691">
        <v>0</v>
      </c>
      <c r="DL691" t="s">
        <v>3</v>
      </c>
      <c r="DM691">
        <v>0</v>
      </c>
      <c r="DN691" t="s">
        <v>3</v>
      </c>
      <c r="DO691">
        <v>0</v>
      </c>
    </row>
    <row r="692" spans="1:119" x14ac:dyDescent="0.2">
      <c r="A692">
        <f>ROW(Source!A152)</f>
        <v>152</v>
      </c>
      <c r="B692">
        <v>60075934</v>
      </c>
      <c r="C692">
        <v>60136734</v>
      </c>
      <c r="D692">
        <v>48245719</v>
      </c>
      <c r="E692">
        <v>1</v>
      </c>
      <c r="F692">
        <v>1</v>
      </c>
      <c r="G692">
        <v>1</v>
      </c>
      <c r="H692">
        <v>2</v>
      </c>
      <c r="I692" t="s">
        <v>755</v>
      </c>
      <c r="J692" t="s">
        <v>756</v>
      </c>
      <c r="K692" t="s">
        <v>757</v>
      </c>
      <c r="L692">
        <v>1368</v>
      </c>
      <c r="N692">
        <v>1011</v>
      </c>
      <c r="O692" t="s">
        <v>745</v>
      </c>
      <c r="P692" t="s">
        <v>745</v>
      </c>
      <c r="Q692">
        <v>1</v>
      </c>
      <c r="W692">
        <v>0</v>
      </c>
      <c r="X692">
        <v>-1135352110</v>
      </c>
      <c r="Y692">
        <f t="shared" si="500"/>
        <v>1.3224999999999998</v>
      </c>
      <c r="AA692">
        <v>0</v>
      </c>
      <c r="AB692">
        <v>17.059999999999999</v>
      </c>
      <c r="AC692">
        <v>0</v>
      </c>
      <c r="AD692">
        <v>0</v>
      </c>
      <c r="AE692">
        <v>0</v>
      </c>
      <c r="AF692">
        <v>1.2</v>
      </c>
      <c r="AG692">
        <v>0</v>
      </c>
      <c r="AH692">
        <v>0</v>
      </c>
      <c r="AI692">
        <v>1</v>
      </c>
      <c r="AJ692">
        <v>14.22</v>
      </c>
      <c r="AK692">
        <v>48.96</v>
      </c>
      <c r="AL692">
        <v>1</v>
      </c>
      <c r="AM692">
        <v>4</v>
      </c>
      <c r="AN692">
        <v>0</v>
      </c>
      <c r="AO692">
        <v>1</v>
      </c>
      <c r="AP692">
        <v>1</v>
      </c>
      <c r="AQ692">
        <v>0</v>
      </c>
      <c r="AR692">
        <v>0</v>
      </c>
      <c r="AS692" t="s">
        <v>3</v>
      </c>
      <c r="AT692">
        <v>1</v>
      </c>
      <c r="AU692" t="s">
        <v>93</v>
      </c>
      <c r="AV692">
        <v>0</v>
      </c>
      <c r="AW692">
        <v>2</v>
      </c>
      <c r="AX692">
        <v>60137397</v>
      </c>
      <c r="AY692">
        <v>1</v>
      </c>
      <c r="AZ692">
        <v>0</v>
      </c>
      <c r="BA692">
        <v>692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X692">
        <f>ROUND(Y692*Source!I152,9)</f>
        <v>2.1953500000000001E-2</v>
      </c>
      <c r="CY692">
        <f>AB692</f>
        <v>17.059999999999999</v>
      </c>
      <c r="CZ692">
        <f>AF692</f>
        <v>1.2</v>
      </c>
      <c r="DA692">
        <f>AJ692</f>
        <v>14.22</v>
      </c>
      <c r="DB692">
        <f>ROUND(((ROUND(AT692*CZ692,2)*1.15)*1.15),2)</f>
        <v>1.59</v>
      </c>
      <c r="DC692">
        <f>ROUND((((ROUND(AT692*AG692,2)*1.15)*1.15)*1.1),2)</f>
        <v>0</v>
      </c>
      <c r="DD692" t="s">
        <v>3</v>
      </c>
      <c r="DE692" t="s">
        <v>739</v>
      </c>
      <c r="DF692">
        <f>ROUND(ROUND(AE692,2)*CX692,2)</f>
        <v>0</v>
      </c>
      <c r="DG692">
        <f>ROUND(ROUND(AF692*AJ692,2)*CX692,2)</f>
        <v>0.37</v>
      </c>
      <c r="DH692">
        <f>ROUND((ROUND(AG692*AK692,2)*1.1)*CX692,2)</f>
        <v>0</v>
      </c>
      <c r="DI692">
        <f t="shared" si="501"/>
        <v>0</v>
      </c>
      <c r="DJ692">
        <f>DG692</f>
        <v>0.37</v>
      </c>
      <c r="DK692">
        <v>0</v>
      </c>
      <c r="DL692" t="s">
        <v>3</v>
      </c>
      <c r="DM692">
        <v>0</v>
      </c>
      <c r="DN692" t="s">
        <v>3</v>
      </c>
      <c r="DO692">
        <v>0</v>
      </c>
    </row>
    <row r="693" spans="1:119" x14ac:dyDescent="0.2">
      <c r="A693">
        <f>ROW(Source!A152)</f>
        <v>152</v>
      </c>
      <c r="B693">
        <v>60075934</v>
      </c>
      <c r="C693">
        <v>60136734</v>
      </c>
      <c r="D693">
        <v>48245786</v>
      </c>
      <c r="E693">
        <v>1</v>
      </c>
      <c r="F693">
        <v>1</v>
      </c>
      <c r="G693">
        <v>1</v>
      </c>
      <c r="H693">
        <v>2</v>
      </c>
      <c r="I693" t="s">
        <v>823</v>
      </c>
      <c r="J693" t="s">
        <v>824</v>
      </c>
      <c r="K693" t="s">
        <v>825</v>
      </c>
      <c r="L693">
        <v>1368</v>
      </c>
      <c r="N693">
        <v>1011</v>
      </c>
      <c r="O693" t="s">
        <v>745</v>
      </c>
      <c r="P693" t="s">
        <v>745</v>
      </c>
      <c r="Q693">
        <v>1</v>
      </c>
      <c r="W693">
        <v>0</v>
      </c>
      <c r="X693">
        <v>-1277097320</v>
      </c>
      <c r="Y693">
        <f t="shared" si="500"/>
        <v>36.104249999999993</v>
      </c>
      <c r="AA693">
        <v>0</v>
      </c>
      <c r="AB693">
        <v>123.43</v>
      </c>
      <c r="AC693">
        <v>0</v>
      </c>
      <c r="AD693">
        <v>0</v>
      </c>
      <c r="AE693">
        <v>0</v>
      </c>
      <c r="AF693">
        <v>8.68</v>
      </c>
      <c r="AG693">
        <v>0</v>
      </c>
      <c r="AH693">
        <v>0</v>
      </c>
      <c r="AI693">
        <v>1</v>
      </c>
      <c r="AJ693">
        <v>14.22</v>
      </c>
      <c r="AK693">
        <v>48.96</v>
      </c>
      <c r="AL693">
        <v>1</v>
      </c>
      <c r="AM693">
        <v>4</v>
      </c>
      <c r="AN693">
        <v>0</v>
      </c>
      <c r="AO693">
        <v>1</v>
      </c>
      <c r="AP693">
        <v>1</v>
      </c>
      <c r="AQ693">
        <v>0</v>
      </c>
      <c r="AR693">
        <v>0</v>
      </c>
      <c r="AS693" t="s">
        <v>3</v>
      </c>
      <c r="AT693">
        <v>27.3</v>
      </c>
      <c r="AU693" t="s">
        <v>93</v>
      </c>
      <c r="AV693">
        <v>0</v>
      </c>
      <c r="AW693">
        <v>2</v>
      </c>
      <c r="AX693">
        <v>60137398</v>
      </c>
      <c r="AY693">
        <v>1</v>
      </c>
      <c r="AZ693">
        <v>0</v>
      </c>
      <c r="BA693">
        <v>693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X693">
        <f>ROUND(Y693*Source!I152,9)</f>
        <v>0.59933055000000002</v>
      </c>
      <c r="CY693">
        <f>AB693</f>
        <v>123.43</v>
      </c>
      <c r="CZ693">
        <f>AF693</f>
        <v>8.68</v>
      </c>
      <c r="DA693">
        <f>AJ693</f>
        <v>14.22</v>
      </c>
      <c r="DB693">
        <f>ROUND(((ROUND(AT693*CZ693,2)*1.15)*1.15),2)</f>
        <v>313.38</v>
      </c>
      <c r="DC693">
        <f>ROUND((((ROUND(AT693*AG693,2)*1.15)*1.15)*1.1),2)</f>
        <v>0</v>
      </c>
      <c r="DD693" t="s">
        <v>3</v>
      </c>
      <c r="DE693" t="s">
        <v>739</v>
      </c>
      <c r="DF693">
        <f>ROUND(ROUND(AE693,2)*CX693,2)</f>
        <v>0</v>
      </c>
      <c r="DG693">
        <f>ROUND(ROUND(AF693*AJ693,2)*CX693,2)</f>
        <v>73.98</v>
      </c>
      <c r="DH693">
        <f>ROUND((ROUND(AG693*AK693,2)*1.1)*CX693,2)</f>
        <v>0</v>
      </c>
      <c r="DI693">
        <f t="shared" si="501"/>
        <v>0</v>
      </c>
      <c r="DJ693">
        <f>DG693</f>
        <v>73.98</v>
      </c>
      <c r="DK693">
        <v>0</v>
      </c>
      <c r="DL693" t="s">
        <v>3</v>
      </c>
      <c r="DM693">
        <v>0</v>
      </c>
      <c r="DN693" t="s">
        <v>3</v>
      </c>
      <c r="DO693">
        <v>0</v>
      </c>
    </row>
    <row r="694" spans="1:119" x14ac:dyDescent="0.2">
      <c r="A694">
        <f>ROW(Source!A152)</f>
        <v>152</v>
      </c>
      <c r="B694">
        <v>60075934</v>
      </c>
      <c r="C694">
        <v>60136734</v>
      </c>
      <c r="D694">
        <v>48246286</v>
      </c>
      <c r="E694">
        <v>1</v>
      </c>
      <c r="F694">
        <v>1</v>
      </c>
      <c r="G694">
        <v>1</v>
      </c>
      <c r="H694">
        <v>2</v>
      </c>
      <c r="I694" t="s">
        <v>1028</v>
      </c>
      <c r="J694" t="s">
        <v>1029</v>
      </c>
      <c r="K694" t="s">
        <v>1030</v>
      </c>
      <c r="L694">
        <v>1368</v>
      </c>
      <c r="N694">
        <v>1011</v>
      </c>
      <c r="O694" t="s">
        <v>745</v>
      </c>
      <c r="P694" t="s">
        <v>745</v>
      </c>
      <c r="Q694">
        <v>1</v>
      </c>
      <c r="W694">
        <v>0</v>
      </c>
      <c r="X694">
        <v>-575501913</v>
      </c>
      <c r="Y694">
        <f t="shared" si="500"/>
        <v>1.1108999999999998</v>
      </c>
      <c r="AA694">
        <v>0</v>
      </c>
      <c r="AB694">
        <v>203.35</v>
      </c>
      <c r="AC694">
        <v>431.83</v>
      </c>
      <c r="AD694">
        <v>0</v>
      </c>
      <c r="AE694">
        <v>0</v>
      </c>
      <c r="AF694">
        <v>14.3</v>
      </c>
      <c r="AG694">
        <v>8.82</v>
      </c>
      <c r="AH694">
        <v>0</v>
      </c>
      <c r="AI694">
        <v>1</v>
      </c>
      <c r="AJ694">
        <v>14.22</v>
      </c>
      <c r="AK694">
        <v>48.96</v>
      </c>
      <c r="AL694">
        <v>1</v>
      </c>
      <c r="AM694">
        <v>4</v>
      </c>
      <c r="AN694">
        <v>0</v>
      </c>
      <c r="AO694">
        <v>1</v>
      </c>
      <c r="AP694">
        <v>1</v>
      </c>
      <c r="AQ694">
        <v>0</v>
      </c>
      <c r="AR694">
        <v>0</v>
      </c>
      <c r="AS694" t="s">
        <v>3</v>
      </c>
      <c r="AT694">
        <v>0.84</v>
      </c>
      <c r="AU694" t="s">
        <v>93</v>
      </c>
      <c r="AV694">
        <v>0</v>
      </c>
      <c r="AW694">
        <v>2</v>
      </c>
      <c r="AX694">
        <v>60137399</v>
      </c>
      <c r="AY694">
        <v>1</v>
      </c>
      <c r="AZ694">
        <v>0</v>
      </c>
      <c r="BA694">
        <v>694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X694">
        <f>ROUND(Y694*Source!I152,9)</f>
        <v>1.8440939999999999E-2</v>
      </c>
      <c r="CY694">
        <f>AB694</f>
        <v>203.35</v>
      </c>
      <c r="CZ694">
        <f>AF694</f>
        <v>14.3</v>
      </c>
      <c r="DA694">
        <f>AJ694</f>
        <v>14.22</v>
      </c>
      <c r="DB694">
        <f>ROUND(((ROUND(AT694*CZ694,2)*1.15)*1.15),2)</f>
        <v>15.88</v>
      </c>
      <c r="DC694">
        <f>ROUND((((ROUND(AT694*AG694,2)*1.15)*1.15)*1.1),2)</f>
        <v>10.78</v>
      </c>
      <c r="DD694" t="s">
        <v>3</v>
      </c>
      <c r="DE694" t="s">
        <v>739</v>
      </c>
      <c r="DF694">
        <f>ROUND(ROUND(AE694,2)*CX694,2)</f>
        <v>0</v>
      </c>
      <c r="DG694">
        <f>ROUND(ROUND(AF694*AJ694,2)*CX694,2)</f>
        <v>3.75</v>
      </c>
      <c r="DH694">
        <f>ROUND((ROUND(AG694*AK694,2)*1.1)*CX694,2)</f>
        <v>8.76</v>
      </c>
      <c r="DI694">
        <f t="shared" si="501"/>
        <v>0</v>
      </c>
      <c r="DJ694">
        <f>DG694</f>
        <v>3.75</v>
      </c>
      <c r="DK694">
        <v>0</v>
      </c>
      <c r="DL694" t="s">
        <v>3</v>
      </c>
      <c r="DM694">
        <v>0</v>
      </c>
      <c r="DN694" t="s">
        <v>3</v>
      </c>
      <c r="DO694">
        <v>0</v>
      </c>
    </row>
    <row r="695" spans="1:119" x14ac:dyDescent="0.2">
      <c r="A695">
        <f>ROW(Source!A152)</f>
        <v>152</v>
      </c>
      <c r="B695">
        <v>60075934</v>
      </c>
      <c r="C695">
        <v>60136734</v>
      </c>
      <c r="D695">
        <v>48168484</v>
      </c>
      <c r="E695">
        <v>1</v>
      </c>
      <c r="F695">
        <v>1</v>
      </c>
      <c r="G695">
        <v>1</v>
      </c>
      <c r="H695">
        <v>3</v>
      </c>
      <c r="I695" t="s">
        <v>223</v>
      </c>
      <c r="J695" t="s">
        <v>226</v>
      </c>
      <c r="K695" t="s">
        <v>761</v>
      </c>
      <c r="L695">
        <v>1339</v>
      </c>
      <c r="N695">
        <v>1007</v>
      </c>
      <c r="O695" t="s">
        <v>91</v>
      </c>
      <c r="P695" t="s">
        <v>91</v>
      </c>
      <c r="Q695">
        <v>1</v>
      </c>
      <c r="W695">
        <v>0</v>
      </c>
      <c r="X695">
        <v>1597319531</v>
      </c>
      <c r="Y695">
        <f>AT695</f>
        <v>2.6</v>
      </c>
      <c r="AA695">
        <v>84.03</v>
      </c>
      <c r="AB695">
        <v>0</v>
      </c>
      <c r="AC695">
        <v>0</v>
      </c>
      <c r="AD695">
        <v>0</v>
      </c>
      <c r="AE695">
        <v>8.7899999999999991</v>
      </c>
      <c r="AF695">
        <v>0</v>
      </c>
      <c r="AG695">
        <v>0</v>
      </c>
      <c r="AH695">
        <v>0</v>
      </c>
      <c r="AI695">
        <v>9.56</v>
      </c>
      <c r="AJ695">
        <v>1</v>
      </c>
      <c r="AK695">
        <v>1</v>
      </c>
      <c r="AL695">
        <v>1</v>
      </c>
      <c r="AM695">
        <v>4</v>
      </c>
      <c r="AN695">
        <v>0</v>
      </c>
      <c r="AO695">
        <v>1</v>
      </c>
      <c r="AP695">
        <v>1</v>
      </c>
      <c r="AQ695">
        <v>0</v>
      </c>
      <c r="AR695">
        <v>0</v>
      </c>
      <c r="AS695" t="s">
        <v>3</v>
      </c>
      <c r="AT695">
        <v>2.6</v>
      </c>
      <c r="AU695" t="s">
        <v>3</v>
      </c>
      <c r="AV695">
        <v>0</v>
      </c>
      <c r="AW695">
        <v>2</v>
      </c>
      <c r="AX695">
        <v>60137400</v>
      </c>
      <c r="AY695">
        <v>1</v>
      </c>
      <c r="AZ695">
        <v>0</v>
      </c>
      <c r="BA695">
        <v>695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X695">
        <f>ROUND(Y695*Source!I152,9)</f>
        <v>4.3159999999999997E-2</v>
      </c>
      <c r="CY695">
        <f>AA695</f>
        <v>84.03</v>
      </c>
      <c r="CZ695">
        <f>AE695</f>
        <v>8.7899999999999991</v>
      </c>
      <c r="DA695">
        <f>AI695</f>
        <v>9.56</v>
      </c>
      <c r="DB695">
        <f>ROUND(ROUND(AT695*CZ695,2),2)</f>
        <v>22.85</v>
      </c>
      <c r="DC695">
        <f>ROUND(ROUND(AT695*AG695,2),2)</f>
        <v>0</v>
      </c>
      <c r="DD695" t="s">
        <v>3</v>
      </c>
      <c r="DE695" t="s">
        <v>3</v>
      </c>
      <c r="DF695">
        <f>ROUND(ROUND(AE695*AI695,2)*CX695,2)</f>
        <v>3.63</v>
      </c>
      <c r="DG695">
        <f>ROUND(ROUND(AF695,2)*CX695,2)</f>
        <v>0</v>
      </c>
      <c r="DH695">
        <f>ROUND(ROUND(AG695,2)*CX695,2)</f>
        <v>0</v>
      </c>
      <c r="DI695">
        <f t="shared" si="501"/>
        <v>0</v>
      </c>
      <c r="DJ695">
        <f>DF695</f>
        <v>3.63</v>
      </c>
      <c r="DK695">
        <v>0</v>
      </c>
      <c r="DL695" t="s">
        <v>3</v>
      </c>
      <c r="DM695">
        <v>0</v>
      </c>
      <c r="DN695" t="s">
        <v>3</v>
      </c>
      <c r="DO695">
        <v>0</v>
      </c>
    </row>
    <row r="696" spans="1:119" x14ac:dyDescent="0.2">
      <c r="A696">
        <f>ROW(Source!A152)</f>
        <v>152</v>
      </c>
      <c r="B696">
        <v>60075934</v>
      </c>
      <c r="C696">
        <v>60136734</v>
      </c>
      <c r="D696">
        <v>48168491</v>
      </c>
      <c r="E696">
        <v>1</v>
      </c>
      <c r="F696">
        <v>1</v>
      </c>
      <c r="G696">
        <v>1</v>
      </c>
      <c r="H696">
        <v>3</v>
      </c>
      <c r="I696" t="s">
        <v>229</v>
      </c>
      <c r="J696" t="s">
        <v>231</v>
      </c>
      <c r="K696" t="s">
        <v>762</v>
      </c>
      <c r="L696">
        <v>1346</v>
      </c>
      <c r="N696">
        <v>1009</v>
      </c>
      <c r="O696" t="s">
        <v>225</v>
      </c>
      <c r="P696" t="s">
        <v>225</v>
      </c>
      <c r="Q696">
        <v>1</v>
      </c>
      <c r="W696">
        <v>0</v>
      </c>
      <c r="X696">
        <v>-1411127917</v>
      </c>
      <c r="Y696">
        <f>AT696</f>
        <v>0.5</v>
      </c>
      <c r="AA696">
        <v>42.73</v>
      </c>
      <c r="AB696">
        <v>0</v>
      </c>
      <c r="AC696">
        <v>0</v>
      </c>
      <c r="AD696">
        <v>0</v>
      </c>
      <c r="AE696">
        <v>4.47</v>
      </c>
      <c r="AF696">
        <v>0</v>
      </c>
      <c r="AG696">
        <v>0</v>
      </c>
      <c r="AH696">
        <v>0</v>
      </c>
      <c r="AI696">
        <v>9.56</v>
      </c>
      <c r="AJ696">
        <v>1</v>
      </c>
      <c r="AK696">
        <v>1</v>
      </c>
      <c r="AL696">
        <v>1</v>
      </c>
      <c r="AM696">
        <v>4</v>
      </c>
      <c r="AN696">
        <v>0</v>
      </c>
      <c r="AO696">
        <v>1</v>
      </c>
      <c r="AP696">
        <v>1</v>
      </c>
      <c r="AQ696">
        <v>0</v>
      </c>
      <c r="AR696">
        <v>0</v>
      </c>
      <c r="AS696" t="s">
        <v>3</v>
      </c>
      <c r="AT696">
        <v>0.5</v>
      </c>
      <c r="AU696" t="s">
        <v>3</v>
      </c>
      <c r="AV696">
        <v>0</v>
      </c>
      <c r="AW696">
        <v>2</v>
      </c>
      <c r="AX696">
        <v>60137401</v>
      </c>
      <c r="AY696">
        <v>1</v>
      </c>
      <c r="AZ696">
        <v>0</v>
      </c>
      <c r="BA696">
        <v>696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X696">
        <f>ROUND(Y696*Source!I152,9)</f>
        <v>8.3000000000000001E-3</v>
      </c>
      <c r="CY696">
        <f>AA696</f>
        <v>42.73</v>
      </c>
      <c r="CZ696">
        <f>AE696</f>
        <v>4.47</v>
      </c>
      <c r="DA696">
        <f>AI696</f>
        <v>9.56</v>
      </c>
      <c r="DB696">
        <f>ROUND(ROUND(AT696*CZ696,2),2)</f>
        <v>2.2400000000000002</v>
      </c>
      <c r="DC696">
        <f>ROUND(ROUND(AT696*AG696,2),2)</f>
        <v>0</v>
      </c>
      <c r="DD696" t="s">
        <v>3</v>
      </c>
      <c r="DE696" t="s">
        <v>3</v>
      </c>
      <c r="DF696">
        <f>ROUND(ROUND(AE696*AI696,2)*CX696,2)</f>
        <v>0.35</v>
      </c>
      <c r="DG696">
        <f>ROUND(ROUND(AF696,2)*CX696,2)</f>
        <v>0</v>
      </c>
      <c r="DH696">
        <f>ROUND(ROUND(AG696,2)*CX696,2)</f>
        <v>0</v>
      </c>
      <c r="DI696">
        <f t="shared" si="501"/>
        <v>0</v>
      </c>
      <c r="DJ696">
        <f>DF696</f>
        <v>0.35</v>
      </c>
      <c r="DK696">
        <v>0</v>
      </c>
      <c r="DL696" t="s">
        <v>3</v>
      </c>
      <c r="DM696">
        <v>0</v>
      </c>
      <c r="DN696" t="s">
        <v>3</v>
      </c>
      <c r="DO696">
        <v>0</v>
      </c>
    </row>
    <row r="697" spans="1:119" x14ac:dyDescent="0.2">
      <c r="A697">
        <f>ROW(Source!A152)</f>
        <v>152</v>
      </c>
      <c r="B697">
        <v>60075934</v>
      </c>
      <c r="C697">
        <v>60136734</v>
      </c>
      <c r="D697">
        <v>48171519</v>
      </c>
      <c r="E697">
        <v>1</v>
      </c>
      <c r="F697">
        <v>1</v>
      </c>
      <c r="G697">
        <v>1</v>
      </c>
      <c r="H697">
        <v>3</v>
      </c>
      <c r="I697" t="s">
        <v>1031</v>
      </c>
      <c r="J697" t="s">
        <v>1032</v>
      </c>
      <c r="K697" t="s">
        <v>1033</v>
      </c>
      <c r="L697">
        <v>1348</v>
      </c>
      <c r="N697">
        <v>1009</v>
      </c>
      <c r="O697" t="s">
        <v>15</v>
      </c>
      <c r="P697" t="s">
        <v>15</v>
      </c>
      <c r="Q697">
        <v>1000</v>
      </c>
      <c r="W697">
        <v>0</v>
      </c>
      <c r="X697">
        <v>1392569568</v>
      </c>
      <c r="Y697">
        <f>AT697</f>
        <v>2.1499999999999998E-2</v>
      </c>
      <c r="AA697">
        <v>99399.62</v>
      </c>
      <c r="AB697">
        <v>0</v>
      </c>
      <c r="AC697">
        <v>0</v>
      </c>
      <c r="AD697">
        <v>0</v>
      </c>
      <c r="AE697">
        <v>10397.450000000001</v>
      </c>
      <c r="AF697">
        <v>0</v>
      </c>
      <c r="AG697">
        <v>0</v>
      </c>
      <c r="AH697">
        <v>0</v>
      </c>
      <c r="AI697">
        <v>9.56</v>
      </c>
      <c r="AJ697">
        <v>1</v>
      </c>
      <c r="AK697">
        <v>1</v>
      </c>
      <c r="AL697">
        <v>1</v>
      </c>
      <c r="AM697">
        <v>4</v>
      </c>
      <c r="AN697">
        <v>0</v>
      </c>
      <c r="AO697">
        <v>1</v>
      </c>
      <c r="AP697">
        <v>1</v>
      </c>
      <c r="AQ697">
        <v>0</v>
      </c>
      <c r="AR697">
        <v>0</v>
      </c>
      <c r="AS697" t="s">
        <v>3</v>
      </c>
      <c r="AT697">
        <v>2.1499999999999998E-2</v>
      </c>
      <c r="AU697" t="s">
        <v>3</v>
      </c>
      <c r="AV697">
        <v>0</v>
      </c>
      <c r="AW697">
        <v>2</v>
      </c>
      <c r="AX697">
        <v>60137402</v>
      </c>
      <c r="AY697">
        <v>1</v>
      </c>
      <c r="AZ697">
        <v>0</v>
      </c>
      <c r="BA697">
        <v>697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X697">
        <f>ROUND(Y697*Source!I152,9)</f>
        <v>3.569E-4</v>
      </c>
      <c r="CY697">
        <f>AA697</f>
        <v>99399.62</v>
      </c>
      <c r="CZ697">
        <f>AE697</f>
        <v>10397.450000000001</v>
      </c>
      <c r="DA697">
        <f>AI697</f>
        <v>9.56</v>
      </c>
      <c r="DB697">
        <f>ROUND(ROUND(AT697*CZ697,2),2)</f>
        <v>223.55</v>
      </c>
      <c r="DC697">
        <f>ROUND(ROUND(AT697*AG697,2),2)</f>
        <v>0</v>
      </c>
      <c r="DD697" t="s">
        <v>3</v>
      </c>
      <c r="DE697" t="s">
        <v>3</v>
      </c>
      <c r="DF697">
        <f>ROUND(ROUND(AE697*AI697,2)*CX697,2)</f>
        <v>35.479999999999997</v>
      </c>
      <c r="DG697">
        <f>ROUND(ROUND(AF697,2)*CX697,2)</f>
        <v>0</v>
      </c>
      <c r="DH697">
        <f>ROUND(ROUND(AG697,2)*CX697,2)</f>
        <v>0</v>
      </c>
      <c r="DI697">
        <f t="shared" si="501"/>
        <v>0</v>
      </c>
      <c r="DJ697">
        <f>DF697</f>
        <v>35.479999999999997</v>
      </c>
      <c r="DK697">
        <v>0</v>
      </c>
      <c r="DL697" t="s">
        <v>3</v>
      </c>
      <c r="DM697">
        <v>0</v>
      </c>
      <c r="DN697" t="s">
        <v>3</v>
      </c>
      <c r="DO697">
        <v>0</v>
      </c>
    </row>
    <row r="698" spans="1:119" x14ac:dyDescent="0.2">
      <c r="A698">
        <f>ROW(Source!A152)</f>
        <v>152</v>
      </c>
      <c r="B698">
        <v>60075934</v>
      </c>
      <c r="C698">
        <v>60136734</v>
      </c>
      <c r="D698">
        <v>48164599</v>
      </c>
      <c r="E698">
        <v>21</v>
      </c>
      <c r="F698">
        <v>1</v>
      </c>
      <c r="G698">
        <v>1</v>
      </c>
      <c r="H698">
        <v>3</v>
      </c>
      <c r="I698" t="s">
        <v>834</v>
      </c>
      <c r="J698" t="s">
        <v>3</v>
      </c>
      <c r="K698" t="s">
        <v>835</v>
      </c>
      <c r="L698">
        <v>1374</v>
      </c>
      <c r="N698">
        <v>1013</v>
      </c>
      <c r="O698" t="s">
        <v>836</v>
      </c>
      <c r="P698" t="s">
        <v>836</v>
      </c>
      <c r="Q698">
        <v>1</v>
      </c>
      <c r="W698">
        <v>0</v>
      </c>
      <c r="X698">
        <v>-1731369543</v>
      </c>
      <c r="Y698">
        <f>AT698</f>
        <v>15.63</v>
      </c>
      <c r="AA698">
        <v>9.56</v>
      </c>
      <c r="AB698">
        <v>0</v>
      </c>
      <c r="AC698">
        <v>0</v>
      </c>
      <c r="AD698">
        <v>0</v>
      </c>
      <c r="AE698">
        <v>1</v>
      </c>
      <c r="AF698">
        <v>0</v>
      </c>
      <c r="AG698">
        <v>0</v>
      </c>
      <c r="AH698">
        <v>0</v>
      </c>
      <c r="AI698">
        <v>9.56</v>
      </c>
      <c r="AJ698">
        <v>1</v>
      </c>
      <c r="AK698">
        <v>1</v>
      </c>
      <c r="AL698">
        <v>1</v>
      </c>
      <c r="AM698">
        <v>4</v>
      </c>
      <c r="AN698">
        <v>0</v>
      </c>
      <c r="AO698">
        <v>1</v>
      </c>
      <c r="AP698">
        <v>1</v>
      </c>
      <c r="AQ698">
        <v>0</v>
      </c>
      <c r="AR698">
        <v>0</v>
      </c>
      <c r="AS698" t="s">
        <v>3</v>
      </c>
      <c r="AT698">
        <v>15.63</v>
      </c>
      <c r="AU698" t="s">
        <v>3</v>
      </c>
      <c r="AV698">
        <v>0</v>
      </c>
      <c r="AW698">
        <v>2</v>
      </c>
      <c r="AX698">
        <v>60137403</v>
      </c>
      <c r="AY698">
        <v>1</v>
      </c>
      <c r="AZ698">
        <v>0</v>
      </c>
      <c r="BA698">
        <v>698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X698">
        <f>ROUND(Y698*Source!I152,9)</f>
        <v>0.25945800000000002</v>
      </c>
      <c r="CY698">
        <f>AA698</f>
        <v>9.56</v>
      </c>
      <c r="CZ698">
        <f>AE698</f>
        <v>1</v>
      </c>
      <c r="DA698">
        <f>AI698</f>
        <v>9.56</v>
      </c>
      <c r="DB698">
        <f>ROUND(ROUND(AT698*CZ698,2),2)</f>
        <v>15.63</v>
      </c>
      <c r="DC698">
        <f>ROUND(ROUND(AT698*AG698,2),2)</f>
        <v>0</v>
      </c>
      <c r="DD698" t="s">
        <v>3</v>
      </c>
      <c r="DE698" t="s">
        <v>3</v>
      </c>
      <c r="DF698">
        <f>ROUND(ROUND(AE698*AI698,2)*CX698,2)</f>
        <v>2.48</v>
      </c>
      <c r="DG698">
        <f>ROUND(ROUND(AF698,2)*CX698,2)</f>
        <v>0</v>
      </c>
      <c r="DH698">
        <f>ROUND(ROUND(AG698,2)*CX698,2)</f>
        <v>0</v>
      </c>
      <c r="DI698">
        <f t="shared" si="501"/>
        <v>0</v>
      </c>
      <c r="DJ698">
        <f>DF698</f>
        <v>2.48</v>
      </c>
      <c r="DK698">
        <v>0</v>
      </c>
      <c r="DL698" t="s">
        <v>3</v>
      </c>
      <c r="DM698">
        <v>0</v>
      </c>
      <c r="DN698" t="s">
        <v>3</v>
      </c>
      <c r="DO698">
        <v>0</v>
      </c>
    </row>
    <row r="699" spans="1:119" x14ac:dyDescent="0.2">
      <c r="A699">
        <f>ROW(Source!A156)</f>
        <v>156</v>
      </c>
      <c r="B699">
        <v>60075934</v>
      </c>
      <c r="C699">
        <v>60136761</v>
      </c>
      <c r="D699">
        <v>48164227</v>
      </c>
      <c r="E699">
        <v>1</v>
      </c>
      <c r="F699">
        <v>1</v>
      </c>
      <c r="G699">
        <v>1</v>
      </c>
      <c r="H699">
        <v>1</v>
      </c>
      <c r="I699" t="s">
        <v>1034</v>
      </c>
      <c r="J699" t="s">
        <v>3</v>
      </c>
      <c r="K699" t="s">
        <v>1035</v>
      </c>
      <c r="L699">
        <v>1191</v>
      </c>
      <c r="N699">
        <v>1013</v>
      </c>
      <c r="O699" t="s">
        <v>738</v>
      </c>
      <c r="P699" t="s">
        <v>738</v>
      </c>
      <c r="Q699">
        <v>1</v>
      </c>
      <c r="W699">
        <v>0</v>
      </c>
      <c r="X699">
        <v>1680111951</v>
      </c>
      <c r="Y699">
        <f t="shared" ref="Y699:Y706" si="502">((AT699*1.15)*1.15)</f>
        <v>8.7152749999999983</v>
      </c>
      <c r="AA699">
        <v>0</v>
      </c>
      <c r="AB699">
        <v>0</v>
      </c>
      <c r="AC699">
        <v>0</v>
      </c>
      <c r="AD699">
        <v>392.17</v>
      </c>
      <c r="AE699">
        <v>0</v>
      </c>
      <c r="AF699">
        <v>0</v>
      </c>
      <c r="AG699">
        <v>0</v>
      </c>
      <c r="AH699">
        <v>8.01</v>
      </c>
      <c r="AI699">
        <v>1</v>
      </c>
      <c r="AJ699">
        <v>1</v>
      </c>
      <c r="AK699">
        <v>1</v>
      </c>
      <c r="AL699">
        <v>48.96</v>
      </c>
      <c r="AM699">
        <v>4</v>
      </c>
      <c r="AN699">
        <v>0</v>
      </c>
      <c r="AO699">
        <v>1</v>
      </c>
      <c r="AP699">
        <v>1</v>
      </c>
      <c r="AQ699">
        <v>0</v>
      </c>
      <c r="AR699">
        <v>0</v>
      </c>
      <c r="AS699" t="s">
        <v>3</v>
      </c>
      <c r="AT699">
        <v>6.59</v>
      </c>
      <c r="AU699" t="s">
        <v>93</v>
      </c>
      <c r="AV699">
        <v>1</v>
      </c>
      <c r="AW699">
        <v>2</v>
      </c>
      <c r="AX699">
        <v>60137413</v>
      </c>
      <c r="AY699">
        <v>1</v>
      </c>
      <c r="AZ699">
        <v>0</v>
      </c>
      <c r="BA699">
        <v>699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X699">
        <f>ROUND(Y699*Source!I156,9)</f>
        <v>0.144673565</v>
      </c>
      <c r="CY699">
        <f>AD699</f>
        <v>392.17</v>
      </c>
      <c r="CZ699">
        <f>AH699</f>
        <v>8.01</v>
      </c>
      <c r="DA699">
        <f>AL699</f>
        <v>48.96</v>
      </c>
      <c r="DB699">
        <f>ROUND((((ROUND(AT699*CZ699,2)*1.15)*1.15)*1.1),2)</f>
        <v>76.8</v>
      </c>
      <c r="DC699">
        <f>ROUND(((ROUND(AT699*AG699,2)*1.15)*1.15),2)</f>
        <v>0</v>
      </c>
      <c r="DD699" t="s">
        <v>739</v>
      </c>
      <c r="DE699" t="s">
        <v>3</v>
      </c>
      <c r="DF699">
        <f>ROUND((ROUND(AE699,2)*1.1)*CX699,2)</f>
        <v>0</v>
      </c>
      <c r="DG699">
        <f>ROUND((ROUND(AF699,2)*1.1)*CX699,2)</f>
        <v>0</v>
      </c>
      <c r="DH699">
        <f>ROUND(ROUND(AG699,2)*CX699,2)</f>
        <v>0</v>
      </c>
      <c r="DI699">
        <f>ROUND((ROUND(AH699*AL699,2)*1.1)*CX699,2)</f>
        <v>62.41</v>
      </c>
      <c r="DJ699">
        <f>DI699</f>
        <v>62.41</v>
      </c>
      <c r="DK699">
        <v>0</v>
      </c>
      <c r="DL699" t="s">
        <v>3</v>
      </c>
      <c r="DM699">
        <v>0</v>
      </c>
      <c r="DN699" t="s">
        <v>3</v>
      </c>
      <c r="DO699">
        <v>0</v>
      </c>
    </row>
    <row r="700" spans="1:119" x14ac:dyDescent="0.2">
      <c r="A700">
        <f>ROW(Source!A156)</f>
        <v>156</v>
      </c>
      <c r="B700">
        <v>60075934</v>
      </c>
      <c r="C700">
        <v>60136761</v>
      </c>
      <c r="D700">
        <v>48164207</v>
      </c>
      <c r="E700">
        <v>1</v>
      </c>
      <c r="F700">
        <v>1</v>
      </c>
      <c r="G700">
        <v>1</v>
      </c>
      <c r="H700">
        <v>1</v>
      </c>
      <c r="I700" t="s">
        <v>740</v>
      </c>
      <c r="J700" t="s">
        <v>3</v>
      </c>
      <c r="K700" t="s">
        <v>741</v>
      </c>
      <c r="L700">
        <v>1191</v>
      </c>
      <c r="N700">
        <v>1013</v>
      </c>
      <c r="O700" t="s">
        <v>738</v>
      </c>
      <c r="P700" t="s">
        <v>738</v>
      </c>
      <c r="Q700">
        <v>1</v>
      </c>
      <c r="W700">
        <v>0</v>
      </c>
      <c r="X700">
        <v>-383101862</v>
      </c>
      <c r="Y700">
        <f t="shared" si="502"/>
        <v>3.0681999999999996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1</v>
      </c>
      <c r="AJ700">
        <v>1</v>
      </c>
      <c r="AK700">
        <v>48.96</v>
      </c>
      <c r="AL700">
        <v>1</v>
      </c>
      <c r="AM700">
        <v>4</v>
      </c>
      <c r="AN700">
        <v>0</v>
      </c>
      <c r="AO700">
        <v>1</v>
      </c>
      <c r="AP700">
        <v>1</v>
      </c>
      <c r="AQ700">
        <v>0</v>
      </c>
      <c r="AR700">
        <v>0</v>
      </c>
      <c r="AS700" t="s">
        <v>3</v>
      </c>
      <c r="AT700">
        <v>2.3199999999999998</v>
      </c>
      <c r="AU700" t="s">
        <v>93</v>
      </c>
      <c r="AV700">
        <v>2</v>
      </c>
      <c r="AW700">
        <v>2</v>
      </c>
      <c r="AX700">
        <v>60137414</v>
      </c>
      <c r="AY700">
        <v>1</v>
      </c>
      <c r="AZ700">
        <v>0</v>
      </c>
      <c r="BA700">
        <v>700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X700">
        <f>ROUND(Y700*Source!I156,9)</f>
        <v>5.0932119999999997E-2</v>
      </c>
      <c r="CY700">
        <f>AD700</f>
        <v>0</v>
      </c>
      <c r="CZ700">
        <f>AH700</f>
        <v>0</v>
      </c>
      <c r="DA700">
        <f>AL700</f>
        <v>1</v>
      </c>
      <c r="DB700">
        <f>ROUND((((ROUND(AT700*CZ700,2)*1.15)*1.15)*1.1),2)</f>
        <v>0</v>
      </c>
      <c r="DC700">
        <f>ROUND(((ROUND(AT700*AG700,2)*1.15)*1.15),2)</f>
        <v>0</v>
      </c>
      <c r="DD700" t="s">
        <v>739</v>
      </c>
      <c r="DE700" t="s">
        <v>3</v>
      </c>
      <c r="DF700">
        <f>ROUND((ROUND(AE700,2)*1.1)*CX700,2)</f>
        <v>0</v>
      </c>
      <c r="DG700">
        <f>ROUND((ROUND(AF700,2)*1.1)*CX700,2)</f>
        <v>0</v>
      </c>
      <c r="DH700">
        <f>ROUND(ROUND(AG700*AK700,2)*CX700,2)</f>
        <v>0</v>
      </c>
      <c r="DI700">
        <f>ROUND((ROUND(AH700,2)*1.1)*CX700,2)</f>
        <v>0</v>
      </c>
      <c r="DJ700">
        <f>DI700</f>
        <v>0</v>
      </c>
      <c r="DK700">
        <v>0</v>
      </c>
      <c r="DL700" t="s">
        <v>3</v>
      </c>
      <c r="DM700">
        <v>0</v>
      </c>
      <c r="DN700" t="s">
        <v>3</v>
      </c>
      <c r="DO700">
        <v>0</v>
      </c>
    </row>
    <row r="701" spans="1:119" x14ac:dyDescent="0.2">
      <c r="A701">
        <f>ROW(Source!A156)</f>
        <v>156</v>
      </c>
      <c r="B701">
        <v>60075934</v>
      </c>
      <c r="C701">
        <v>60136761</v>
      </c>
      <c r="D701">
        <v>48244510</v>
      </c>
      <c r="E701">
        <v>1</v>
      </c>
      <c r="F701">
        <v>1</v>
      </c>
      <c r="G701">
        <v>1</v>
      </c>
      <c r="H701">
        <v>2</v>
      </c>
      <c r="I701" t="s">
        <v>742</v>
      </c>
      <c r="J701" t="s">
        <v>743</v>
      </c>
      <c r="K701" t="s">
        <v>744</v>
      </c>
      <c r="L701">
        <v>1368</v>
      </c>
      <c r="N701">
        <v>1011</v>
      </c>
      <c r="O701" t="s">
        <v>745</v>
      </c>
      <c r="P701" t="s">
        <v>745</v>
      </c>
      <c r="Q701">
        <v>1</v>
      </c>
      <c r="W701">
        <v>0</v>
      </c>
      <c r="X701">
        <v>1732737796</v>
      </c>
      <c r="Y701">
        <f t="shared" si="502"/>
        <v>1.1637999999999999</v>
      </c>
      <c r="AA701">
        <v>0</v>
      </c>
      <c r="AB701">
        <v>1732</v>
      </c>
      <c r="AC701">
        <v>660.47</v>
      </c>
      <c r="AD701">
        <v>0</v>
      </c>
      <c r="AE701">
        <v>0</v>
      </c>
      <c r="AF701">
        <v>121.8</v>
      </c>
      <c r="AG701">
        <v>13.49</v>
      </c>
      <c r="AH701">
        <v>0</v>
      </c>
      <c r="AI701">
        <v>1</v>
      </c>
      <c r="AJ701">
        <v>14.22</v>
      </c>
      <c r="AK701">
        <v>48.96</v>
      </c>
      <c r="AL701">
        <v>1</v>
      </c>
      <c r="AM701">
        <v>4</v>
      </c>
      <c r="AN701">
        <v>0</v>
      </c>
      <c r="AO701">
        <v>1</v>
      </c>
      <c r="AP701">
        <v>1</v>
      </c>
      <c r="AQ701">
        <v>0</v>
      </c>
      <c r="AR701">
        <v>0</v>
      </c>
      <c r="AS701" t="s">
        <v>3</v>
      </c>
      <c r="AT701">
        <v>0.88</v>
      </c>
      <c r="AU701" t="s">
        <v>93</v>
      </c>
      <c r="AV701">
        <v>0</v>
      </c>
      <c r="AW701">
        <v>2</v>
      </c>
      <c r="AX701">
        <v>60137415</v>
      </c>
      <c r="AY701">
        <v>1</v>
      </c>
      <c r="AZ701">
        <v>0</v>
      </c>
      <c r="BA701">
        <v>701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X701">
        <f>ROUND(Y701*Source!I156,9)</f>
        <v>1.9319079999999999E-2</v>
      </c>
      <c r="CY701">
        <f t="shared" ref="CY701:CY706" si="503">AB701</f>
        <v>1732</v>
      </c>
      <c r="CZ701">
        <f t="shared" ref="CZ701:CZ706" si="504">AF701</f>
        <v>121.8</v>
      </c>
      <c r="DA701">
        <f t="shared" ref="DA701:DA706" si="505">AJ701</f>
        <v>14.22</v>
      </c>
      <c r="DB701">
        <f t="shared" ref="DB701:DB706" si="506">ROUND(((ROUND(AT701*CZ701,2)*1.15)*1.15),2)</f>
        <v>141.75</v>
      </c>
      <c r="DC701">
        <f t="shared" ref="DC701:DC706" si="507">ROUND((((ROUND(AT701*AG701,2)*1.15)*1.15)*1.1),2)</f>
        <v>17.27</v>
      </c>
      <c r="DD701" t="s">
        <v>3</v>
      </c>
      <c r="DE701" t="s">
        <v>739</v>
      </c>
      <c r="DF701">
        <f t="shared" ref="DF701:DF706" si="508">ROUND(ROUND(AE701,2)*CX701,2)</f>
        <v>0</v>
      </c>
      <c r="DG701">
        <f t="shared" ref="DG701:DG706" si="509">ROUND(ROUND(AF701*AJ701,2)*CX701,2)</f>
        <v>33.46</v>
      </c>
      <c r="DH701">
        <f t="shared" ref="DH701:DH706" si="510">ROUND((ROUND(AG701*AK701,2)*1.1)*CX701,2)</f>
        <v>14.04</v>
      </c>
      <c r="DI701">
        <f t="shared" ref="DI701:DI720" si="511">ROUND(ROUND(AH701,2)*CX701,2)</f>
        <v>0</v>
      </c>
      <c r="DJ701">
        <f t="shared" ref="DJ701:DJ706" si="512">DG701</f>
        <v>33.46</v>
      </c>
      <c r="DK701">
        <v>0</v>
      </c>
      <c r="DL701" t="s">
        <v>3</v>
      </c>
      <c r="DM701">
        <v>0</v>
      </c>
      <c r="DN701" t="s">
        <v>3</v>
      </c>
      <c r="DO701">
        <v>0</v>
      </c>
    </row>
    <row r="702" spans="1:119" x14ac:dyDescent="0.2">
      <c r="A702">
        <f>ROW(Source!A156)</f>
        <v>156</v>
      </c>
      <c r="B702">
        <v>60075934</v>
      </c>
      <c r="C702">
        <v>60136761</v>
      </c>
      <c r="D702">
        <v>48244557</v>
      </c>
      <c r="E702">
        <v>1</v>
      </c>
      <c r="F702">
        <v>1</v>
      </c>
      <c r="G702">
        <v>1</v>
      </c>
      <c r="H702">
        <v>2</v>
      </c>
      <c r="I702" t="s">
        <v>746</v>
      </c>
      <c r="J702" t="s">
        <v>747</v>
      </c>
      <c r="K702" t="s">
        <v>748</v>
      </c>
      <c r="L702">
        <v>1368</v>
      </c>
      <c r="N702">
        <v>1011</v>
      </c>
      <c r="O702" t="s">
        <v>745</v>
      </c>
      <c r="P702" t="s">
        <v>745</v>
      </c>
      <c r="Q702">
        <v>1</v>
      </c>
      <c r="W702">
        <v>0</v>
      </c>
      <c r="X702">
        <v>903590057</v>
      </c>
      <c r="Y702">
        <f t="shared" si="502"/>
        <v>0.19837499999999997</v>
      </c>
      <c r="AA702">
        <v>0</v>
      </c>
      <c r="AB702">
        <v>1603.59</v>
      </c>
      <c r="AC702">
        <v>579.69000000000005</v>
      </c>
      <c r="AD702">
        <v>0</v>
      </c>
      <c r="AE702">
        <v>0</v>
      </c>
      <c r="AF702">
        <v>112.77</v>
      </c>
      <c r="AG702">
        <v>11.84</v>
      </c>
      <c r="AH702">
        <v>0</v>
      </c>
      <c r="AI702">
        <v>1</v>
      </c>
      <c r="AJ702">
        <v>14.22</v>
      </c>
      <c r="AK702">
        <v>48.96</v>
      </c>
      <c r="AL702">
        <v>1</v>
      </c>
      <c r="AM702">
        <v>4</v>
      </c>
      <c r="AN702">
        <v>0</v>
      </c>
      <c r="AO702">
        <v>1</v>
      </c>
      <c r="AP702">
        <v>1</v>
      </c>
      <c r="AQ702">
        <v>0</v>
      </c>
      <c r="AR702">
        <v>0</v>
      </c>
      <c r="AS702" t="s">
        <v>3</v>
      </c>
      <c r="AT702">
        <v>0.15</v>
      </c>
      <c r="AU702" t="s">
        <v>93</v>
      </c>
      <c r="AV702">
        <v>0</v>
      </c>
      <c r="AW702">
        <v>2</v>
      </c>
      <c r="AX702">
        <v>60137416</v>
      </c>
      <c r="AY702">
        <v>1</v>
      </c>
      <c r="AZ702">
        <v>0</v>
      </c>
      <c r="BA702">
        <v>702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X702">
        <f>ROUND(Y702*Source!I156,9)</f>
        <v>3.2930250000000002E-3</v>
      </c>
      <c r="CY702">
        <f t="shared" si="503"/>
        <v>1603.59</v>
      </c>
      <c r="CZ702">
        <f t="shared" si="504"/>
        <v>112.77</v>
      </c>
      <c r="DA702">
        <f t="shared" si="505"/>
        <v>14.22</v>
      </c>
      <c r="DB702">
        <f t="shared" si="506"/>
        <v>22.38</v>
      </c>
      <c r="DC702">
        <f t="shared" si="507"/>
        <v>2.59</v>
      </c>
      <c r="DD702" t="s">
        <v>3</v>
      </c>
      <c r="DE702" t="s">
        <v>739</v>
      </c>
      <c r="DF702">
        <f t="shared" si="508"/>
        <v>0</v>
      </c>
      <c r="DG702">
        <f t="shared" si="509"/>
        <v>5.28</v>
      </c>
      <c r="DH702">
        <f t="shared" si="510"/>
        <v>2.1</v>
      </c>
      <c r="DI702">
        <f t="shared" si="511"/>
        <v>0</v>
      </c>
      <c r="DJ702">
        <f t="shared" si="512"/>
        <v>5.28</v>
      </c>
      <c r="DK702">
        <v>0</v>
      </c>
      <c r="DL702" t="s">
        <v>3</v>
      </c>
      <c r="DM702">
        <v>0</v>
      </c>
      <c r="DN702" t="s">
        <v>3</v>
      </c>
      <c r="DO702">
        <v>0</v>
      </c>
    </row>
    <row r="703" spans="1:119" x14ac:dyDescent="0.2">
      <c r="A703">
        <f>ROW(Source!A156)</f>
        <v>156</v>
      </c>
      <c r="B703">
        <v>60075934</v>
      </c>
      <c r="C703">
        <v>60136761</v>
      </c>
      <c r="D703">
        <v>48244564</v>
      </c>
      <c r="E703">
        <v>1</v>
      </c>
      <c r="F703">
        <v>1</v>
      </c>
      <c r="G703">
        <v>1</v>
      </c>
      <c r="H703">
        <v>2</v>
      </c>
      <c r="I703" t="s">
        <v>1036</v>
      </c>
      <c r="J703" t="s">
        <v>1037</v>
      </c>
      <c r="K703" t="s">
        <v>1038</v>
      </c>
      <c r="L703">
        <v>1368</v>
      </c>
      <c r="N703">
        <v>1011</v>
      </c>
      <c r="O703" t="s">
        <v>745</v>
      </c>
      <c r="P703" t="s">
        <v>745</v>
      </c>
      <c r="Q703">
        <v>1</v>
      </c>
      <c r="W703">
        <v>0</v>
      </c>
      <c r="X703">
        <v>1922779253</v>
      </c>
      <c r="Y703">
        <f t="shared" si="502"/>
        <v>1.4018499999999998</v>
      </c>
      <c r="AA703">
        <v>0</v>
      </c>
      <c r="AB703">
        <v>1609.56</v>
      </c>
      <c r="AC703">
        <v>579.69000000000005</v>
      </c>
      <c r="AD703">
        <v>0</v>
      </c>
      <c r="AE703">
        <v>0</v>
      </c>
      <c r="AF703">
        <v>113.19</v>
      </c>
      <c r="AG703">
        <v>11.84</v>
      </c>
      <c r="AH703">
        <v>0</v>
      </c>
      <c r="AI703">
        <v>1</v>
      </c>
      <c r="AJ703">
        <v>14.22</v>
      </c>
      <c r="AK703">
        <v>48.96</v>
      </c>
      <c r="AL703">
        <v>1</v>
      </c>
      <c r="AM703">
        <v>4</v>
      </c>
      <c r="AN703">
        <v>0</v>
      </c>
      <c r="AO703">
        <v>1</v>
      </c>
      <c r="AP703">
        <v>1</v>
      </c>
      <c r="AQ703">
        <v>0</v>
      </c>
      <c r="AR703">
        <v>0</v>
      </c>
      <c r="AS703" t="s">
        <v>3</v>
      </c>
      <c r="AT703">
        <v>1.06</v>
      </c>
      <c r="AU703" t="s">
        <v>93</v>
      </c>
      <c r="AV703">
        <v>0</v>
      </c>
      <c r="AW703">
        <v>2</v>
      </c>
      <c r="AX703">
        <v>60137417</v>
      </c>
      <c r="AY703">
        <v>1</v>
      </c>
      <c r="AZ703">
        <v>0</v>
      </c>
      <c r="BA703">
        <v>703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X703">
        <f>ROUND(Y703*Source!I156,9)</f>
        <v>2.327071E-2</v>
      </c>
      <c r="CY703">
        <f t="shared" si="503"/>
        <v>1609.56</v>
      </c>
      <c r="CZ703">
        <f t="shared" si="504"/>
        <v>113.19</v>
      </c>
      <c r="DA703">
        <f t="shared" si="505"/>
        <v>14.22</v>
      </c>
      <c r="DB703">
        <f t="shared" si="506"/>
        <v>158.66999999999999</v>
      </c>
      <c r="DC703">
        <f t="shared" si="507"/>
        <v>18.260000000000002</v>
      </c>
      <c r="DD703" t="s">
        <v>3</v>
      </c>
      <c r="DE703" t="s">
        <v>739</v>
      </c>
      <c r="DF703">
        <f t="shared" si="508"/>
        <v>0</v>
      </c>
      <c r="DG703">
        <f t="shared" si="509"/>
        <v>37.46</v>
      </c>
      <c r="DH703">
        <f t="shared" si="510"/>
        <v>14.84</v>
      </c>
      <c r="DI703">
        <f t="shared" si="511"/>
        <v>0</v>
      </c>
      <c r="DJ703">
        <f t="shared" si="512"/>
        <v>37.46</v>
      </c>
      <c r="DK703">
        <v>0</v>
      </c>
      <c r="DL703" t="s">
        <v>3</v>
      </c>
      <c r="DM703">
        <v>0</v>
      </c>
      <c r="DN703" t="s">
        <v>3</v>
      </c>
      <c r="DO703">
        <v>0</v>
      </c>
    </row>
    <row r="704" spans="1:119" x14ac:dyDescent="0.2">
      <c r="A704">
        <f>ROW(Source!A156)</f>
        <v>156</v>
      </c>
      <c r="B704">
        <v>60075934</v>
      </c>
      <c r="C704">
        <v>60136761</v>
      </c>
      <c r="D704">
        <v>48245551</v>
      </c>
      <c r="E704">
        <v>1</v>
      </c>
      <c r="F704">
        <v>1</v>
      </c>
      <c r="G704">
        <v>1</v>
      </c>
      <c r="H704">
        <v>2</v>
      </c>
      <c r="I704" t="s">
        <v>752</v>
      </c>
      <c r="J704" t="s">
        <v>753</v>
      </c>
      <c r="K704" t="s">
        <v>754</v>
      </c>
      <c r="L704">
        <v>1368</v>
      </c>
      <c r="N704">
        <v>1011</v>
      </c>
      <c r="O704" t="s">
        <v>745</v>
      </c>
      <c r="P704" t="s">
        <v>745</v>
      </c>
      <c r="Q704">
        <v>1</v>
      </c>
      <c r="W704">
        <v>0</v>
      </c>
      <c r="X704">
        <v>1171957361</v>
      </c>
      <c r="Y704">
        <f t="shared" si="502"/>
        <v>0.30417499999999997</v>
      </c>
      <c r="AA704">
        <v>0</v>
      </c>
      <c r="AB704">
        <v>1234.1500000000001</v>
      </c>
      <c r="AC704">
        <v>495.96</v>
      </c>
      <c r="AD704">
        <v>0</v>
      </c>
      <c r="AE704">
        <v>0</v>
      </c>
      <c r="AF704">
        <v>86.79</v>
      </c>
      <c r="AG704">
        <v>10.130000000000001</v>
      </c>
      <c r="AH704">
        <v>0</v>
      </c>
      <c r="AI704">
        <v>1</v>
      </c>
      <c r="AJ704">
        <v>14.22</v>
      </c>
      <c r="AK704">
        <v>48.96</v>
      </c>
      <c r="AL704">
        <v>1</v>
      </c>
      <c r="AM704">
        <v>4</v>
      </c>
      <c r="AN704">
        <v>0</v>
      </c>
      <c r="AO704">
        <v>1</v>
      </c>
      <c r="AP704">
        <v>1</v>
      </c>
      <c r="AQ704">
        <v>0</v>
      </c>
      <c r="AR704">
        <v>0</v>
      </c>
      <c r="AS704" t="s">
        <v>3</v>
      </c>
      <c r="AT704">
        <v>0.23</v>
      </c>
      <c r="AU704" t="s">
        <v>93</v>
      </c>
      <c r="AV704">
        <v>0</v>
      </c>
      <c r="AW704">
        <v>2</v>
      </c>
      <c r="AX704">
        <v>60137418</v>
      </c>
      <c r="AY704">
        <v>1</v>
      </c>
      <c r="AZ704">
        <v>0</v>
      </c>
      <c r="BA704">
        <v>704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X704">
        <f>ROUND(Y704*Source!I156,9)</f>
        <v>5.0493049999999996E-3</v>
      </c>
      <c r="CY704">
        <f t="shared" si="503"/>
        <v>1234.1500000000001</v>
      </c>
      <c r="CZ704">
        <f t="shared" si="504"/>
        <v>86.79</v>
      </c>
      <c r="DA704">
        <f t="shared" si="505"/>
        <v>14.22</v>
      </c>
      <c r="DB704">
        <f t="shared" si="506"/>
        <v>26.4</v>
      </c>
      <c r="DC704">
        <f t="shared" si="507"/>
        <v>3.39</v>
      </c>
      <c r="DD704" t="s">
        <v>3</v>
      </c>
      <c r="DE704" t="s">
        <v>739</v>
      </c>
      <c r="DF704">
        <f t="shared" si="508"/>
        <v>0</v>
      </c>
      <c r="DG704">
        <f t="shared" si="509"/>
        <v>6.23</v>
      </c>
      <c r="DH704">
        <f t="shared" si="510"/>
        <v>2.75</v>
      </c>
      <c r="DI704">
        <f t="shared" si="511"/>
        <v>0</v>
      </c>
      <c r="DJ704">
        <f t="shared" si="512"/>
        <v>6.23</v>
      </c>
      <c r="DK704">
        <v>0</v>
      </c>
      <c r="DL704" t="s">
        <v>3</v>
      </c>
      <c r="DM704">
        <v>0</v>
      </c>
      <c r="DN704" t="s">
        <v>3</v>
      </c>
      <c r="DO704">
        <v>0</v>
      </c>
    </row>
    <row r="705" spans="1:119" x14ac:dyDescent="0.2">
      <c r="A705">
        <f>ROW(Source!A156)</f>
        <v>156</v>
      </c>
      <c r="B705">
        <v>60075934</v>
      </c>
      <c r="C705">
        <v>60136761</v>
      </c>
      <c r="D705">
        <v>48245719</v>
      </c>
      <c r="E705">
        <v>1</v>
      </c>
      <c r="F705">
        <v>1</v>
      </c>
      <c r="G705">
        <v>1</v>
      </c>
      <c r="H705">
        <v>2</v>
      </c>
      <c r="I705" t="s">
        <v>755</v>
      </c>
      <c r="J705" t="s">
        <v>756</v>
      </c>
      <c r="K705" t="s">
        <v>757</v>
      </c>
      <c r="L705">
        <v>1368</v>
      </c>
      <c r="N705">
        <v>1011</v>
      </c>
      <c r="O705" t="s">
        <v>745</v>
      </c>
      <c r="P705" t="s">
        <v>745</v>
      </c>
      <c r="Q705">
        <v>1</v>
      </c>
      <c r="W705">
        <v>0</v>
      </c>
      <c r="X705">
        <v>-1135352110</v>
      </c>
      <c r="Y705">
        <f t="shared" si="502"/>
        <v>2.9623999999999997</v>
      </c>
      <c r="AA705">
        <v>0</v>
      </c>
      <c r="AB705">
        <v>17.059999999999999</v>
      </c>
      <c r="AC705">
        <v>0</v>
      </c>
      <c r="AD705">
        <v>0</v>
      </c>
      <c r="AE705">
        <v>0</v>
      </c>
      <c r="AF705">
        <v>1.2</v>
      </c>
      <c r="AG705">
        <v>0</v>
      </c>
      <c r="AH705">
        <v>0</v>
      </c>
      <c r="AI705">
        <v>1</v>
      </c>
      <c r="AJ705">
        <v>14.22</v>
      </c>
      <c r="AK705">
        <v>48.96</v>
      </c>
      <c r="AL705">
        <v>1</v>
      </c>
      <c r="AM705">
        <v>4</v>
      </c>
      <c r="AN705">
        <v>0</v>
      </c>
      <c r="AO705">
        <v>1</v>
      </c>
      <c r="AP705">
        <v>1</v>
      </c>
      <c r="AQ705">
        <v>0</v>
      </c>
      <c r="AR705">
        <v>0</v>
      </c>
      <c r="AS705" t="s">
        <v>3</v>
      </c>
      <c r="AT705">
        <v>2.2400000000000002</v>
      </c>
      <c r="AU705" t="s">
        <v>93</v>
      </c>
      <c r="AV705">
        <v>0</v>
      </c>
      <c r="AW705">
        <v>2</v>
      </c>
      <c r="AX705">
        <v>60137419</v>
      </c>
      <c r="AY705">
        <v>1</v>
      </c>
      <c r="AZ705">
        <v>0</v>
      </c>
      <c r="BA705">
        <v>705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X705">
        <f>ROUND(Y705*Source!I156,9)</f>
        <v>4.9175839999999998E-2</v>
      </c>
      <c r="CY705">
        <f t="shared" si="503"/>
        <v>17.059999999999999</v>
      </c>
      <c r="CZ705">
        <f t="shared" si="504"/>
        <v>1.2</v>
      </c>
      <c r="DA705">
        <f t="shared" si="505"/>
        <v>14.22</v>
      </c>
      <c r="DB705">
        <f t="shared" si="506"/>
        <v>3.56</v>
      </c>
      <c r="DC705">
        <f t="shared" si="507"/>
        <v>0</v>
      </c>
      <c r="DD705" t="s">
        <v>3</v>
      </c>
      <c r="DE705" t="s">
        <v>739</v>
      </c>
      <c r="DF705">
        <f t="shared" si="508"/>
        <v>0</v>
      </c>
      <c r="DG705">
        <f t="shared" si="509"/>
        <v>0.84</v>
      </c>
      <c r="DH705">
        <f t="shared" si="510"/>
        <v>0</v>
      </c>
      <c r="DI705">
        <f t="shared" si="511"/>
        <v>0</v>
      </c>
      <c r="DJ705">
        <f t="shared" si="512"/>
        <v>0.84</v>
      </c>
      <c r="DK705">
        <v>0</v>
      </c>
      <c r="DL705" t="s">
        <v>3</v>
      </c>
      <c r="DM705">
        <v>0</v>
      </c>
      <c r="DN705" t="s">
        <v>3</v>
      </c>
      <c r="DO705">
        <v>0</v>
      </c>
    </row>
    <row r="706" spans="1:119" x14ac:dyDescent="0.2">
      <c r="A706">
        <f>ROW(Source!A156)</f>
        <v>156</v>
      </c>
      <c r="B706">
        <v>60075934</v>
      </c>
      <c r="C706">
        <v>60136761</v>
      </c>
      <c r="D706">
        <v>48245767</v>
      </c>
      <c r="E706">
        <v>1</v>
      </c>
      <c r="F706">
        <v>1</v>
      </c>
      <c r="G706">
        <v>1</v>
      </c>
      <c r="H706">
        <v>2</v>
      </c>
      <c r="I706" t="s">
        <v>758</v>
      </c>
      <c r="J706" t="s">
        <v>759</v>
      </c>
      <c r="K706" t="s">
        <v>760</v>
      </c>
      <c r="L706">
        <v>1368</v>
      </c>
      <c r="N706">
        <v>1011</v>
      </c>
      <c r="O706" t="s">
        <v>745</v>
      </c>
      <c r="P706" t="s">
        <v>745</v>
      </c>
      <c r="Q706">
        <v>1</v>
      </c>
      <c r="W706">
        <v>0</v>
      </c>
      <c r="X706">
        <v>-700358725</v>
      </c>
      <c r="Y706">
        <f t="shared" si="502"/>
        <v>0.11902499999999998</v>
      </c>
      <c r="AA706">
        <v>0</v>
      </c>
      <c r="AB706">
        <v>197.94</v>
      </c>
      <c r="AC706">
        <v>0</v>
      </c>
      <c r="AD706">
        <v>0</v>
      </c>
      <c r="AE706">
        <v>0</v>
      </c>
      <c r="AF706">
        <v>13.92</v>
      </c>
      <c r="AG706">
        <v>0</v>
      </c>
      <c r="AH706">
        <v>0</v>
      </c>
      <c r="AI706">
        <v>1</v>
      </c>
      <c r="AJ706">
        <v>14.22</v>
      </c>
      <c r="AK706">
        <v>48.96</v>
      </c>
      <c r="AL706">
        <v>1</v>
      </c>
      <c r="AM706">
        <v>4</v>
      </c>
      <c r="AN706">
        <v>0</v>
      </c>
      <c r="AO706">
        <v>1</v>
      </c>
      <c r="AP706">
        <v>1</v>
      </c>
      <c r="AQ706">
        <v>0</v>
      </c>
      <c r="AR706">
        <v>0</v>
      </c>
      <c r="AS706" t="s">
        <v>3</v>
      </c>
      <c r="AT706">
        <v>0.09</v>
      </c>
      <c r="AU706" t="s">
        <v>93</v>
      </c>
      <c r="AV706">
        <v>0</v>
      </c>
      <c r="AW706">
        <v>2</v>
      </c>
      <c r="AX706">
        <v>60137420</v>
      </c>
      <c r="AY706">
        <v>1</v>
      </c>
      <c r="AZ706">
        <v>0</v>
      </c>
      <c r="BA706">
        <v>706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X706">
        <f>ROUND(Y706*Source!I156,9)</f>
        <v>1.9758150000000001E-3</v>
      </c>
      <c r="CY706">
        <f t="shared" si="503"/>
        <v>197.94</v>
      </c>
      <c r="CZ706">
        <f t="shared" si="504"/>
        <v>13.92</v>
      </c>
      <c r="DA706">
        <f t="shared" si="505"/>
        <v>14.22</v>
      </c>
      <c r="DB706">
        <f t="shared" si="506"/>
        <v>1.65</v>
      </c>
      <c r="DC706">
        <f t="shared" si="507"/>
        <v>0</v>
      </c>
      <c r="DD706" t="s">
        <v>3</v>
      </c>
      <c r="DE706" t="s">
        <v>739</v>
      </c>
      <c r="DF706">
        <f t="shared" si="508"/>
        <v>0</v>
      </c>
      <c r="DG706">
        <f t="shared" si="509"/>
        <v>0.39</v>
      </c>
      <c r="DH706">
        <f t="shared" si="510"/>
        <v>0</v>
      </c>
      <c r="DI706">
        <f t="shared" si="511"/>
        <v>0</v>
      </c>
      <c r="DJ706">
        <f t="shared" si="512"/>
        <v>0.39</v>
      </c>
      <c r="DK706">
        <v>0</v>
      </c>
      <c r="DL706" t="s">
        <v>3</v>
      </c>
      <c r="DM706">
        <v>0</v>
      </c>
      <c r="DN706" t="s">
        <v>3</v>
      </c>
      <c r="DO706">
        <v>0</v>
      </c>
    </row>
    <row r="707" spans="1:119" x14ac:dyDescent="0.2">
      <c r="A707">
        <f>ROW(Source!A156)</f>
        <v>156</v>
      </c>
      <c r="B707">
        <v>60075934</v>
      </c>
      <c r="C707">
        <v>60136761</v>
      </c>
      <c r="D707">
        <v>48168484</v>
      </c>
      <c r="E707">
        <v>1</v>
      </c>
      <c r="F707">
        <v>1</v>
      </c>
      <c r="G707">
        <v>1</v>
      </c>
      <c r="H707">
        <v>3</v>
      </c>
      <c r="I707" t="s">
        <v>223</v>
      </c>
      <c r="J707" t="s">
        <v>226</v>
      </c>
      <c r="K707" t="s">
        <v>761</v>
      </c>
      <c r="L707">
        <v>1339</v>
      </c>
      <c r="N707">
        <v>1007</v>
      </c>
      <c r="O707" t="s">
        <v>91</v>
      </c>
      <c r="P707" t="s">
        <v>91</v>
      </c>
      <c r="Q707">
        <v>1</v>
      </c>
      <c r="W707">
        <v>0</v>
      </c>
      <c r="X707">
        <v>1597319531</v>
      </c>
      <c r="Y707">
        <f t="shared" ref="Y707:Y720" si="513">AT707</f>
        <v>1.95</v>
      </c>
      <c r="AA707">
        <v>84.03</v>
      </c>
      <c r="AB707">
        <v>0</v>
      </c>
      <c r="AC707">
        <v>0</v>
      </c>
      <c r="AD707">
        <v>0</v>
      </c>
      <c r="AE707">
        <v>8.7899999999999991</v>
      </c>
      <c r="AF707">
        <v>0</v>
      </c>
      <c r="AG707">
        <v>0</v>
      </c>
      <c r="AH707">
        <v>0</v>
      </c>
      <c r="AI707">
        <v>9.56</v>
      </c>
      <c r="AJ707">
        <v>1</v>
      </c>
      <c r="AK707">
        <v>1</v>
      </c>
      <c r="AL707">
        <v>1</v>
      </c>
      <c r="AM707">
        <v>4</v>
      </c>
      <c r="AN707">
        <v>0</v>
      </c>
      <c r="AO707">
        <v>1</v>
      </c>
      <c r="AP707">
        <v>1</v>
      </c>
      <c r="AQ707">
        <v>0</v>
      </c>
      <c r="AR707">
        <v>0</v>
      </c>
      <c r="AS707" t="s">
        <v>3</v>
      </c>
      <c r="AT707">
        <v>1.95</v>
      </c>
      <c r="AU707" t="s">
        <v>3</v>
      </c>
      <c r="AV707">
        <v>0</v>
      </c>
      <c r="AW707">
        <v>2</v>
      </c>
      <c r="AX707">
        <v>60137421</v>
      </c>
      <c r="AY707">
        <v>1</v>
      </c>
      <c r="AZ707">
        <v>0</v>
      </c>
      <c r="BA707">
        <v>707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X707">
        <f>ROUND(Y707*Source!I156,9)</f>
        <v>3.2370000000000003E-2</v>
      </c>
      <c r="CY707">
        <f t="shared" ref="CY707:CY720" si="514">AA707</f>
        <v>84.03</v>
      </c>
      <c r="CZ707">
        <f t="shared" ref="CZ707:CZ720" si="515">AE707</f>
        <v>8.7899999999999991</v>
      </c>
      <c r="DA707">
        <f t="shared" ref="DA707:DA720" si="516">AI707</f>
        <v>9.56</v>
      </c>
      <c r="DB707">
        <f t="shared" ref="DB707:DB720" si="517">ROUND(ROUND(AT707*CZ707,2),2)</f>
        <v>17.14</v>
      </c>
      <c r="DC707">
        <f t="shared" ref="DC707:DC720" si="518">ROUND(ROUND(AT707*AG707,2),2)</f>
        <v>0</v>
      </c>
      <c r="DD707" t="s">
        <v>3</v>
      </c>
      <c r="DE707" t="s">
        <v>3</v>
      </c>
      <c r="DF707">
        <f t="shared" ref="DF707:DF720" si="519">ROUND(ROUND(AE707*AI707,2)*CX707,2)</f>
        <v>2.72</v>
      </c>
      <c r="DG707">
        <f t="shared" ref="DG707:DG720" si="520">ROUND(ROUND(AF707,2)*CX707,2)</f>
        <v>0</v>
      </c>
      <c r="DH707">
        <f t="shared" ref="DH707:DH721" si="521">ROUND(ROUND(AG707,2)*CX707,2)</f>
        <v>0</v>
      </c>
      <c r="DI707">
        <f t="shared" si="511"/>
        <v>0</v>
      </c>
      <c r="DJ707">
        <f t="shared" ref="DJ707:DJ720" si="522">DF707</f>
        <v>2.72</v>
      </c>
      <c r="DK707">
        <v>0</v>
      </c>
      <c r="DL707" t="s">
        <v>3</v>
      </c>
      <c r="DM707">
        <v>0</v>
      </c>
      <c r="DN707" t="s">
        <v>3</v>
      </c>
      <c r="DO707">
        <v>0</v>
      </c>
    </row>
    <row r="708" spans="1:119" x14ac:dyDescent="0.2">
      <c r="A708">
        <f>ROW(Source!A156)</f>
        <v>156</v>
      </c>
      <c r="B708">
        <v>60075934</v>
      </c>
      <c r="C708">
        <v>60136761</v>
      </c>
      <c r="D708">
        <v>48168491</v>
      </c>
      <c r="E708">
        <v>1</v>
      </c>
      <c r="F708">
        <v>1</v>
      </c>
      <c r="G708">
        <v>1</v>
      </c>
      <c r="H708">
        <v>3</v>
      </c>
      <c r="I708" t="s">
        <v>229</v>
      </c>
      <c r="J708" t="s">
        <v>231</v>
      </c>
      <c r="K708" t="s">
        <v>762</v>
      </c>
      <c r="L708">
        <v>1346</v>
      </c>
      <c r="N708">
        <v>1009</v>
      </c>
      <c r="O708" t="s">
        <v>225</v>
      </c>
      <c r="P708" t="s">
        <v>225</v>
      </c>
      <c r="Q708">
        <v>1</v>
      </c>
      <c r="W708">
        <v>0</v>
      </c>
      <c r="X708">
        <v>-1411127917</v>
      </c>
      <c r="Y708">
        <f t="shared" si="513"/>
        <v>0.59</v>
      </c>
      <c r="AA708">
        <v>42.73</v>
      </c>
      <c r="AB708">
        <v>0</v>
      </c>
      <c r="AC708">
        <v>0</v>
      </c>
      <c r="AD708">
        <v>0</v>
      </c>
      <c r="AE708">
        <v>4.47</v>
      </c>
      <c r="AF708">
        <v>0</v>
      </c>
      <c r="AG708">
        <v>0</v>
      </c>
      <c r="AH708">
        <v>0</v>
      </c>
      <c r="AI708">
        <v>9.56</v>
      </c>
      <c r="AJ708">
        <v>1</v>
      </c>
      <c r="AK708">
        <v>1</v>
      </c>
      <c r="AL708">
        <v>1</v>
      </c>
      <c r="AM708">
        <v>4</v>
      </c>
      <c r="AN708">
        <v>0</v>
      </c>
      <c r="AO708">
        <v>1</v>
      </c>
      <c r="AP708">
        <v>1</v>
      </c>
      <c r="AQ708">
        <v>0</v>
      </c>
      <c r="AR708">
        <v>0</v>
      </c>
      <c r="AS708" t="s">
        <v>3</v>
      </c>
      <c r="AT708">
        <v>0.59</v>
      </c>
      <c r="AU708" t="s">
        <v>3</v>
      </c>
      <c r="AV708">
        <v>0</v>
      </c>
      <c r="AW708">
        <v>2</v>
      </c>
      <c r="AX708">
        <v>60137422</v>
      </c>
      <c r="AY708">
        <v>1</v>
      </c>
      <c r="AZ708">
        <v>0</v>
      </c>
      <c r="BA708">
        <v>708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CX708">
        <f>ROUND(Y708*Source!I156,9)</f>
        <v>9.7940000000000006E-3</v>
      </c>
      <c r="CY708">
        <f t="shared" si="514"/>
        <v>42.73</v>
      </c>
      <c r="CZ708">
        <f t="shared" si="515"/>
        <v>4.47</v>
      </c>
      <c r="DA708">
        <f t="shared" si="516"/>
        <v>9.56</v>
      </c>
      <c r="DB708">
        <f t="shared" si="517"/>
        <v>2.64</v>
      </c>
      <c r="DC708">
        <f t="shared" si="518"/>
        <v>0</v>
      </c>
      <c r="DD708" t="s">
        <v>3</v>
      </c>
      <c r="DE708" t="s">
        <v>3</v>
      </c>
      <c r="DF708">
        <f t="shared" si="519"/>
        <v>0.42</v>
      </c>
      <c r="DG708">
        <f t="shared" si="520"/>
        <v>0</v>
      </c>
      <c r="DH708">
        <f t="shared" si="521"/>
        <v>0</v>
      </c>
      <c r="DI708">
        <f t="shared" si="511"/>
        <v>0</v>
      </c>
      <c r="DJ708">
        <f t="shared" si="522"/>
        <v>0.42</v>
      </c>
      <c r="DK708">
        <v>0</v>
      </c>
      <c r="DL708" t="s">
        <v>3</v>
      </c>
      <c r="DM708">
        <v>0</v>
      </c>
      <c r="DN708" t="s">
        <v>3</v>
      </c>
      <c r="DO708">
        <v>0</v>
      </c>
    </row>
    <row r="709" spans="1:119" x14ac:dyDescent="0.2">
      <c r="A709">
        <f>ROW(Source!A156)</f>
        <v>156</v>
      </c>
      <c r="B709">
        <v>60075934</v>
      </c>
      <c r="C709">
        <v>60136761</v>
      </c>
      <c r="D709">
        <v>48171507</v>
      </c>
      <c r="E709">
        <v>1</v>
      </c>
      <c r="F709">
        <v>1</v>
      </c>
      <c r="G709">
        <v>1</v>
      </c>
      <c r="H709">
        <v>3</v>
      </c>
      <c r="I709" t="s">
        <v>807</v>
      </c>
      <c r="J709" t="s">
        <v>808</v>
      </c>
      <c r="K709" t="s">
        <v>809</v>
      </c>
      <c r="L709">
        <v>1348</v>
      </c>
      <c r="N709">
        <v>1009</v>
      </c>
      <c r="O709" t="s">
        <v>15</v>
      </c>
      <c r="P709" t="s">
        <v>15</v>
      </c>
      <c r="Q709">
        <v>1000</v>
      </c>
      <c r="W709">
        <v>0</v>
      </c>
      <c r="X709">
        <v>1344828851</v>
      </c>
      <c r="Y709">
        <f t="shared" si="513"/>
        <v>4.0000000000000002E-4</v>
      </c>
      <c r="AA709">
        <v>101489.92</v>
      </c>
      <c r="AB709">
        <v>0</v>
      </c>
      <c r="AC709">
        <v>0</v>
      </c>
      <c r="AD709">
        <v>0</v>
      </c>
      <c r="AE709">
        <v>10616.1</v>
      </c>
      <c r="AF709">
        <v>0</v>
      </c>
      <c r="AG709">
        <v>0</v>
      </c>
      <c r="AH709">
        <v>0</v>
      </c>
      <c r="AI709">
        <v>9.56</v>
      </c>
      <c r="AJ709">
        <v>1</v>
      </c>
      <c r="AK709">
        <v>1</v>
      </c>
      <c r="AL709">
        <v>1</v>
      </c>
      <c r="AM709">
        <v>4</v>
      </c>
      <c r="AN709">
        <v>0</v>
      </c>
      <c r="AO709">
        <v>1</v>
      </c>
      <c r="AP709">
        <v>1</v>
      </c>
      <c r="AQ709">
        <v>0</v>
      </c>
      <c r="AR709">
        <v>0</v>
      </c>
      <c r="AS709" t="s">
        <v>3</v>
      </c>
      <c r="AT709">
        <v>4.0000000000000002E-4</v>
      </c>
      <c r="AU709" t="s">
        <v>3</v>
      </c>
      <c r="AV709">
        <v>0</v>
      </c>
      <c r="AW709">
        <v>2</v>
      </c>
      <c r="AX709">
        <v>60137423</v>
      </c>
      <c r="AY709">
        <v>1</v>
      </c>
      <c r="AZ709">
        <v>0</v>
      </c>
      <c r="BA709">
        <v>709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CX709">
        <f>ROUND(Y709*Source!I156,9)</f>
        <v>6.64E-6</v>
      </c>
      <c r="CY709">
        <f t="shared" si="514"/>
        <v>101489.92</v>
      </c>
      <c r="CZ709">
        <f t="shared" si="515"/>
        <v>10616.1</v>
      </c>
      <c r="DA709">
        <f t="shared" si="516"/>
        <v>9.56</v>
      </c>
      <c r="DB709">
        <f t="shared" si="517"/>
        <v>4.25</v>
      </c>
      <c r="DC709">
        <f t="shared" si="518"/>
        <v>0</v>
      </c>
      <c r="DD709" t="s">
        <v>3</v>
      </c>
      <c r="DE709" t="s">
        <v>3</v>
      </c>
      <c r="DF709">
        <f t="shared" si="519"/>
        <v>0.67</v>
      </c>
      <c r="DG709">
        <f t="shared" si="520"/>
        <v>0</v>
      </c>
      <c r="DH709">
        <f t="shared" si="521"/>
        <v>0</v>
      </c>
      <c r="DI709">
        <f t="shared" si="511"/>
        <v>0</v>
      </c>
      <c r="DJ709">
        <f t="shared" si="522"/>
        <v>0.67</v>
      </c>
      <c r="DK709">
        <v>0</v>
      </c>
      <c r="DL709" t="s">
        <v>3</v>
      </c>
      <c r="DM709">
        <v>0</v>
      </c>
      <c r="DN709" t="s">
        <v>3</v>
      </c>
      <c r="DO709">
        <v>0</v>
      </c>
    </row>
    <row r="710" spans="1:119" x14ac:dyDescent="0.2">
      <c r="A710">
        <f>ROW(Source!A156)</f>
        <v>156</v>
      </c>
      <c r="B710">
        <v>60075934</v>
      </c>
      <c r="C710">
        <v>60136761</v>
      </c>
      <c r="D710">
        <v>48172661</v>
      </c>
      <c r="E710">
        <v>1</v>
      </c>
      <c r="F710">
        <v>1</v>
      </c>
      <c r="G710">
        <v>1</v>
      </c>
      <c r="H710">
        <v>3</v>
      </c>
      <c r="I710" t="s">
        <v>766</v>
      </c>
      <c r="J710" t="s">
        <v>767</v>
      </c>
      <c r="K710" t="s">
        <v>768</v>
      </c>
      <c r="L710">
        <v>1348</v>
      </c>
      <c r="N710">
        <v>1009</v>
      </c>
      <c r="O710" t="s">
        <v>15</v>
      </c>
      <c r="P710" t="s">
        <v>15</v>
      </c>
      <c r="Q710">
        <v>1000</v>
      </c>
      <c r="W710">
        <v>0</v>
      </c>
      <c r="X710">
        <v>-1069540660</v>
      </c>
      <c r="Y710">
        <f t="shared" si="513"/>
        <v>4.0000000000000001E-3</v>
      </c>
      <c r="AA710">
        <v>151569.78</v>
      </c>
      <c r="AB710">
        <v>0</v>
      </c>
      <c r="AC710">
        <v>0</v>
      </c>
      <c r="AD710">
        <v>0</v>
      </c>
      <c r="AE710">
        <v>15854.58</v>
      </c>
      <c r="AF710">
        <v>0</v>
      </c>
      <c r="AG710">
        <v>0</v>
      </c>
      <c r="AH710">
        <v>0</v>
      </c>
      <c r="AI710">
        <v>9.56</v>
      </c>
      <c r="AJ710">
        <v>1</v>
      </c>
      <c r="AK710">
        <v>1</v>
      </c>
      <c r="AL710">
        <v>1</v>
      </c>
      <c r="AM710">
        <v>4</v>
      </c>
      <c r="AN710">
        <v>0</v>
      </c>
      <c r="AO710">
        <v>1</v>
      </c>
      <c r="AP710">
        <v>1</v>
      </c>
      <c r="AQ710">
        <v>0</v>
      </c>
      <c r="AR710">
        <v>0</v>
      </c>
      <c r="AS710" t="s">
        <v>3</v>
      </c>
      <c r="AT710">
        <v>4.0000000000000001E-3</v>
      </c>
      <c r="AU710" t="s">
        <v>3</v>
      </c>
      <c r="AV710">
        <v>0</v>
      </c>
      <c r="AW710">
        <v>2</v>
      </c>
      <c r="AX710">
        <v>60137424</v>
      </c>
      <c r="AY710">
        <v>1</v>
      </c>
      <c r="AZ710">
        <v>0</v>
      </c>
      <c r="BA710">
        <v>710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CX710">
        <f>ROUND(Y710*Source!I156,9)</f>
        <v>6.6400000000000001E-5</v>
      </c>
      <c r="CY710">
        <f t="shared" si="514"/>
        <v>151569.78</v>
      </c>
      <c r="CZ710">
        <f t="shared" si="515"/>
        <v>15854.58</v>
      </c>
      <c r="DA710">
        <f t="shared" si="516"/>
        <v>9.56</v>
      </c>
      <c r="DB710">
        <f t="shared" si="517"/>
        <v>63.42</v>
      </c>
      <c r="DC710">
        <f t="shared" si="518"/>
        <v>0</v>
      </c>
      <c r="DD710" t="s">
        <v>3</v>
      </c>
      <c r="DE710" t="s">
        <v>3</v>
      </c>
      <c r="DF710">
        <f t="shared" si="519"/>
        <v>10.06</v>
      </c>
      <c r="DG710">
        <f t="shared" si="520"/>
        <v>0</v>
      </c>
      <c r="DH710">
        <f t="shared" si="521"/>
        <v>0</v>
      </c>
      <c r="DI710">
        <f t="shared" si="511"/>
        <v>0</v>
      </c>
      <c r="DJ710">
        <f t="shared" si="522"/>
        <v>10.06</v>
      </c>
      <c r="DK710">
        <v>0</v>
      </c>
      <c r="DL710" t="s">
        <v>3</v>
      </c>
      <c r="DM710">
        <v>0</v>
      </c>
      <c r="DN710" t="s">
        <v>3</v>
      </c>
      <c r="DO710">
        <v>0</v>
      </c>
    </row>
    <row r="711" spans="1:119" x14ac:dyDescent="0.2">
      <c r="A711">
        <f>ROW(Source!A156)</f>
        <v>156</v>
      </c>
      <c r="B711">
        <v>60075934</v>
      </c>
      <c r="C711">
        <v>60136761</v>
      </c>
      <c r="D711">
        <v>48172758</v>
      </c>
      <c r="E711">
        <v>1</v>
      </c>
      <c r="F711">
        <v>1</v>
      </c>
      <c r="G711">
        <v>1</v>
      </c>
      <c r="H711">
        <v>3</v>
      </c>
      <c r="I711" t="s">
        <v>769</v>
      </c>
      <c r="J711" t="s">
        <v>770</v>
      </c>
      <c r="K711" t="s">
        <v>771</v>
      </c>
      <c r="L711">
        <v>1348</v>
      </c>
      <c r="N711">
        <v>1009</v>
      </c>
      <c r="O711" t="s">
        <v>15</v>
      </c>
      <c r="P711" t="s">
        <v>15</v>
      </c>
      <c r="Q711">
        <v>1000</v>
      </c>
      <c r="W711">
        <v>0</v>
      </c>
      <c r="X711">
        <v>628974256</v>
      </c>
      <c r="Y711">
        <f t="shared" si="513"/>
        <v>1.0000000000000001E-5</v>
      </c>
      <c r="AA711">
        <v>73338.78</v>
      </c>
      <c r="AB711">
        <v>0</v>
      </c>
      <c r="AC711">
        <v>0</v>
      </c>
      <c r="AD711">
        <v>0</v>
      </c>
      <c r="AE711">
        <v>7671.42</v>
      </c>
      <c r="AF711">
        <v>0</v>
      </c>
      <c r="AG711">
        <v>0</v>
      </c>
      <c r="AH711">
        <v>0</v>
      </c>
      <c r="AI711">
        <v>9.56</v>
      </c>
      <c r="AJ711">
        <v>1</v>
      </c>
      <c r="AK711">
        <v>1</v>
      </c>
      <c r="AL711">
        <v>1</v>
      </c>
      <c r="AM711">
        <v>4</v>
      </c>
      <c r="AN711">
        <v>0</v>
      </c>
      <c r="AO711">
        <v>1</v>
      </c>
      <c r="AP711">
        <v>1</v>
      </c>
      <c r="AQ711">
        <v>0</v>
      </c>
      <c r="AR711">
        <v>0</v>
      </c>
      <c r="AS711" t="s">
        <v>3</v>
      </c>
      <c r="AT711">
        <v>1.0000000000000001E-5</v>
      </c>
      <c r="AU711" t="s">
        <v>3</v>
      </c>
      <c r="AV711">
        <v>0</v>
      </c>
      <c r="AW711">
        <v>2</v>
      </c>
      <c r="AX711">
        <v>60137425</v>
      </c>
      <c r="AY711">
        <v>1</v>
      </c>
      <c r="AZ711">
        <v>0</v>
      </c>
      <c r="BA711">
        <v>711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CX711">
        <f>ROUND(Y711*Source!I156,9)</f>
        <v>1.66E-7</v>
      </c>
      <c r="CY711">
        <f t="shared" si="514"/>
        <v>73338.78</v>
      </c>
      <c r="CZ711">
        <f t="shared" si="515"/>
        <v>7671.42</v>
      </c>
      <c r="DA711">
        <f t="shared" si="516"/>
        <v>9.56</v>
      </c>
      <c r="DB711">
        <f t="shared" si="517"/>
        <v>0.08</v>
      </c>
      <c r="DC711">
        <f t="shared" si="518"/>
        <v>0</v>
      </c>
      <c r="DD711" t="s">
        <v>3</v>
      </c>
      <c r="DE711" t="s">
        <v>3</v>
      </c>
      <c r="DF711">
        <f t="shared" si="519"/>
        <v>0.01</v>
      </c>
      <c r="DG711">
        <f t="shared" si="520"/>
        <v>0</v>
      </c>
      <c r="DH711">
        <f t="shared" si="521"/>
        <v>0</v>
      </c>
      <c r="DI711">
        <f t="shared" si="511"/>
        <v>0</v>
      </c>
      <c r="DJ711">
        <f t="shared" si="522"/>
        <v>0.01</v>
      </c>
      <c r="DK711">
        <v>0</v>
      </c>
      <c r="DL711" t="s">
        <v>3</v>
      </c>
      <c r="DM711">
        <v>0</v>
      </c>
      <c r="DN711" t="s">
        <v>3</v>
      </c>
      <c r="DO711">
        <v>0</v>
      </c>
    </row>
    <row r="712" spans="1:119" x14ac:dyDescent="0.2">
      <c r="A712">
        <f>ROW(Source!A156)</f>
        <v>156</v>
      </c>
      <c r="B712">
        <v>60075934</v>
      </c>
      <c r="C712">
        <v>60136761</v>
      </c>
      <c r="D712">
        <v>48173726</v>
      </c>
      <c r="E712">
        <v>1</v>
      </c>
      <c r="F712">
        <v>1</v>
      </c>
      <c r="G712">
        <v>1</v>
      </c>
      <c r="H712">
        <v>3</v>
      </c>
      <c r="I712" t="s">
        <v>772</v>
      </c>
      <c r="J712" t="s">
        <v>773</v>
      </c>
      <c r="K712" t="s">
        <v>774</v>
      </c>
      <c r="L712">
        <v>1348</v>
      </c>
      <c r="N712">
        <v>1009</v>
      </c>
      <c r="O712" t="s">
        <v>15</v>
      </c>
      <c r="P712" t="s">
        <v>15</v>
      </c>
      <c r="Q712">
        <v>1000</v>
      </c>
      <c r="W712">
        <v>0</v>
      </c>
      <c r="X712">
        <v>-1850711024</v>
      </c>
      <c r="Y712">
        <f t="shared" si="513"/>
        <v>1E-4</v>
      </c>
      <c r="AA712">
        <v>293766.28000000003</v>
      </c>
      <c r="AB712">
        <v>0</v>
      </c>
      <c r="AC712">
        <v>0</v>
      </c>
      <c r="AD712">
        <v>0</v>
      </c>
      <c r="AE712">
        <v>30728.69</v>
      </c>
      <c r="AF712">
        <v>0</v>
      </c>
      <c r="AG712">
        <v>0</v>
      </c>
      <c r="AH712">
        <v>0</v>
      </c>
      <c r="AI712">
        <v>9.56</v>
      </c>
      <c r="AJ712">
        <v>1</v>
      </c>
      <c r="AK712">
        <v>1</v>
      </c>
      <c r="AL712">
        <v>1</v>
      </c>
      <c r="AM712">
        <v>4</v>
      </c>
      <c r="AN712">
        <v>0</v>
      </c>
      <c r="AO712">
        <v>1</v>
      </c>
      <c r="AP712">
        <v>1</v>
      </c>
      <c r="AQ712">
        <v>0</v>
      </c>
      <c r="AR712">
        <v>0</v>
      </c>
      <c r="AS712" t="s">
        <v>3</v>
      </c>
      <c r="AT712">
        <v>1E-4</v>
      </c>
      <c r="AU712" t="s">
        <v>3</v>
      </c>
      <c r="AV712">
        <v>0</v>
      </c>
      <c r="AW712">
        <v>2</v>
      </c>
      <c r="AX712">
        <v>60137426</v>
      </c>
      <c r="AY712">
        <v>1</v>
      </c>
      <c r="AZ712">
        <v>0</v>
      </c>
      <c r="BA712">
        <v>712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CX712">
        <f>ROUND(Y712*Source!I156,9)</f>
        <v>1.66E-6</v>
      </c>
      <c r="CY712">
        <f t="shared" si="514"/>
        <v>293766.28000000003</v>
      </c>
      <c r="CZ712">
        <f t="shared" si="515"/>
        <v>30728.69</v>
      </c>
      <c r="DA712">
        <f t="shared" si="516"/>
        <v>9.56</v>
      </c>
      <c r="DB712">
        <f t="shared" si="517"/>
        <v>3.07</v>
      </c>
      <c r="DC712">
        <f t="shared" si="518"/>
        <v>0</v>
      </c>
      <c r="DD712" t="s">
        <v>3</v>
      </c>
      <c r="DE712" t="s">
        <v>3</v>
      </c>
      <c r="DF712">
        <f t="shared" si="519"/>
        <v>0.49</v>
      </c>
      <c r="DG712">
        <f t="shared" si="520"/>
        <v>0</v>
      </c>
      <c r="DH712">
        <f t="shared" si="521"/>
        <v>0</v>
      </c>
      <c r="DI712">
        <f t="shared" si="511"/>
        <v>0</v>
      </c>
      <c r="DJ712">
        <f t="shared" si="522"/>
        <v>0.49</v>
      </c>
      <c r="DK712">
        <v>0</v>
      </c>
      <c r="DL712" t="s">
        <v>3</v>
      </c>
      <c r="DM712">
        <v>0</v>
      </c>
      <c r="DN712" t="s">
        <v>3</v>
      </c>
      <c r="DO712">
        <v>0</v>
      </c>
    </row>
    <row r="713" spans="1:119" x14ac:dyDescent="0.2">
      <c r="A713">
        <f>ROW(Source!A156)</f>
        <v>156</v>
      </c>
      <c r="B713">
        <v>60075934</v>
      </c>
      <c r="C713">
        <v>60136761</v>
      </c>
      <c r="D713">
        <v>48187448</v>
      </c>
      <c r="E713">
        <v>1</v>
      </c>
      <c r="F713">
        <v>1</v>
      </c>
      <c r="G713">
        <v>1</v>
      </c>
      <c r="H713">
        <v>3</v>
      </c>
      <c r="I713" t="s">
        <v>775</v>
      </c>
      <c r="J713" t="s">
        <v>776</v>
      </c>
      <c r="K713" t="s">
        <v>777</v>
      </c>
      <c r="L713">
        <v>1348</v>
      </c>
      <c r="N713">
        <v>1009</v>
      </c>
      <c r="O713" t="s">
        <v>15</v>
      </c>
      <c r="P713" t="s">
        <v>15</v>
      </c>
      <c r="Q713">
        <v>1000</v>
      </c>
      <c r="W713">
        <v>0</v>
      </c>
      <c r="X713">
        <v>192534767</v>
      </c>
      <c r="Y713">
        <f t="shared" si="513"/>
        <v>5.0000000000000001E-3</v>
      </c>
      <c r="AA713">
        <v>76878.17</v>
      </c>
      <c r="AB713">
        <v>0</v>
      </c>
      <c r="AC713">
        <v>0</v>
      </c>
      <c r="AD713">
        <v>0</v>
      </c>
      <c r="AE713">
        <v>8041.65</v>
      </c>
      <c r="AF713">
        <v>0</v>
      </c>
      <c r="AG713">
        <v>0</v>
      </c>
      <c r="AH713">
        <v>0</v>
      </c>
      <c r="AI713">
        <v>9.56</v>
      </c>
      <c r="AJ713">
        <v>1</v>
      </c>
      <c r="AK713">
        <v>1</v>
      </c>
      <c r="AL713">
        <v>1</v>
      </c>
      <c r="AM713">
        <v>4</v>
      </c>
      <c r="AN713">
        <v>0</v>
      </c>
      <c r="AO713">
        <v>1</v>
      </c>
      <c r="AP713">
        <v>1</v>
      </c>
      <c r="AQ713">
        <v>0</v>
      </c>
      <c r="AR713">
        <v>0</v>
      </c>
      <c r="AS713" t="s">
        <v>3</v>
      </c>
      <c r="AT713">
        <v>5.0000000000000001E-3</v>
      </c>
      <c r="AU713" t="s">
        <v>3</v>
      </c>
      <c r="AV713">
        <v>0</v>
      </c>
      <c r="AW713">
        <v>2</v>
      </c>
      <c r="AX713">
        <v>60137427</v>
      </c>
      <c r="AY713">
        <v>1</v>
      </c>
      <c r="AZ713">
        <v>0</v>
      </c>
      <c r="BA713">
        <v>713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CX713">
        <f>ROUND(Y713*Source!I156,9)</f>
        <v>8.2999999999999998E-5</v>
      </c>
      <c r="CY713">
        <f t="shared" si="514"/>
        <v>76878.17</v>
      </c>
      <c r="CZ713">
        <f t="shared" si="515"/>
        <v>8041.65</v>
      </c>
      <c r="DA713">
        <f t="shared" si="516"/>
        <v>9.56</v>
      </c>
      <c r="DB713">
        <f t="shared" si="517"/>
        <v>40.21</v>
      </c>
      <c r="DC713">
        <f t="shared" si="518"/>
        <v>0</v>
      </c>
      <c r="DD713" t="s">
        <v>3</v>
      </c>
      <c r="DE713" t="s">
        <v>3</v>
      </c>
      <c r="DF713">
        <f t="shared" si="519"/>
        <v>6.38</v>
      </c>
      <c r="DG713">
        <f t="shared" si="520"/>
        <v>0</v>
      </c>
      <c r="DH713">
        <f t="shared" si="521"/>
        <v>0</v>
      </c>
      <c r="DI713">
        <f t="shared" si="511"/>
        <v>0</v>
      </c>
      <c r="DJ713">
        <f t="shared" si="522"/>
        <v>6.38</v>
      </c>
      <c r="DK713">
        <v>0</v>
      </c>
      <c r="DL713" t="s">
        <v>3</v>
      </c>
      <c r="DM713">
        <v>0</v>
      </c>
      <c r="DN713" t="s">
        <v>3</v>
      </c>
      <c r="DO713">
        <v>0</v>
      </c>
    </row>
    <row r="714" spans="1:119" x14ac:dyDescent="0.2">
      <c r="A714">
        <f>ROW(Source!A156)</f>
        <v>156</v>
      </c>
      <c r="B714">
        <v>60075934</v>
      </c>
      <c r="C714">
        <v>60136761</v>
      </c>
      <c r="D714">
        <v>48165719</v>
      </c>
      <c r="E714">
        <v>21</v>
      </c>
      <c r="F714">
        <v>1</v>
      </c>
      <c r="G714">
        <v>1</v>
      </c>
      <c r="H714">
        <v>3</v>
      </c>
      <c r="I714" t="s">
        <v>778</v>
      </c>
      <c r="J714" t="s">
        <v>3</v>
      </c>
      <c r="K714" t="s">
        <v>779</v>
      </c>
      <c r="L714">
        <v>1348</v>
      </c>
      <c r="N714">
        <v>1009</v>
      </c>
      <c r="O714" t="s">
        <v>15</v>
      </c>
      <c r="P714" t="s">
        <v>15</v>
      </c>
      <c r="Q714">
        <v>1000</v>
      </c>
      <c r="W714">
        <v>0</v>
      </c>
      <c r="X714">
        <v>748648226</v>
      </c>
      <c r="Y714">
        <f t="shared" si="513"/>
        <v>1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9.56</v>
      </c>
      <c r="AJ714">
        <v>1</v>
      </c>
      <c r="AK714">
        <v>1</v>
      </c>
      <c r="AL714">
        <v>1</v>
      </c>
      <c r="AM714">
        <v>4</v>
      </c>
      <c r="AN714">
        <v>0</v>
      </c>
      <c r="AO714">
        <v>0</v>
      </c>
      <c r="AP714">
        <v>1</v>
      </c>
      <c r="AQ714">
        <v>0</v>
      </c>
      <c r="AR714">
        <v>0</v>
      </c>
      <c r="AS714" t="s">
        <v>3</v>
      </c>
      <c r="AT714">
        <v>1</v>
      </c>
      <c r="AU714" t="s">
        <v>3</v>
      </c>
      <c r="AV714">
        <v>0</v>
      </c>
      <c r="AW714">
        <v>2</v>
      </c>
      <c r="AX714">
        <v>60137428</v>
      </c>
      <c r="AY714">
        <v>1</v>
      </c>
      <c r="AZ714">
        <v>0</v>
      </c>
      <c r="BA714">
        <v>714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CX714">
        <f>ROUND(Y714*Source!I156,9)</f>
        <v>1.66E-2</v>
      </c>
      <c r="CY714">
        <f t="shared" si="514"/>
        <v>0</v>
      </c>
      <c r="CZ714">
        <f t="shared" si="515"/>
        <v>0</v>
      </c>
      <c r="DA714">
        <f t="shared" si="516"/>
        <v>9.56</v>
      </c>
      <c r="DB714">
        <f t="shared" si="517"/>
        <v>0</v>
      </c>
      <c r="DC714">
        <f t="shared" si="518"/>
        <v>0</v>
      </c>
      <c r="DD714" t="s">
        <v>3</v>
      </c>
      <c r="DE714" t="s">
        <v>3</v>
      </c>
      <c r="DF714">
        <f t="shared" si="519"/>
        <v>0</v>
      </c>
      <c r="DG714">
        <f t="shared" si="520"/>
        <v>0</v>
      </c>
      <c r="DH714">
        <f t="shared" si="521"/>
        <v>0</v>
      </c>
      <c r="DI714">
        <f t="shared" si="511"/>
        <v>0</v>
      </c>
      <c r="DJ714">
        <f t="shared" si="522"/>
        <v>0</v>
      </c>
      <c r="DK714">
        <v>0</v>
      </c>
      <c r="DL714" t="s">
        <v>3</v>
      </c>
      <c r="DM714">
        <v>0</v>
      </c>
      <c r="DN714" t="s">
        <v>3</v>
      </c>
      <c r="DO714">
        <v>0</v>
      </c>
    </row>
    <row r="715" spans="1:119" x14ac:dyDescent="0.2">
      <c r="A715">
        <f>ROW(Source!A156)</f>
        <v>156</v>
      </c>
      <c r="B715">
        <v>60075934</v>
      </c>
      <c r="C715">
        <v>60136761</v>
      </c>
      <c r="D715">
        <v>48189470</v>
      </c>
      <c r="E715">
        <v>1</v>
      </c>
      <c r="F715">
        <v>1</v>
      </c>
      <c r="G715">
        <v>1</v>
      </c>
      <c r="H715">
        <v>3</v>
      </c>
      <c r="I715" t="s">
        <v>780</v>
      </c>
      <c r="J715" t="s">
        <v>781</v>
      </c>
      <c r="K715" t="s">
        <v>782</v>
      </c>
      <c r="L715">
        <v>1302</v>
      </c>
      <c r="N715">
        <v>1003</v>
      </c>
      <c r="O715" t="s">
        <v>783</v>
      </c>
      <c r="P715" t="s">
        <v>783</v>
      </c>
      <c r="Q715">
        <v>10</v>
      </c>
      <c r="W715">
        <v>0</v>
      </c>
      <c r="X715">
        <v>4483628</v>
      </c>
      <c r="Y715">
        <f t="shared" si="513"/>
        <v>1.8700000000000001E-2</v>
      </c>
      <c r="AA715">
        <v>616.33000000000004</v>
      </c>
      <c r="AB715">
        <v>0</v>
      </c>
      <c r="AC715">
        <v>0</v>
      </c>
      <c r="AD715">
        <v>0</v>
      </c>
      <c r="AE715">
        <v>64.47</v>
      </c>
      <c r="AF715">
        <v>0</v>
      </c>
      <c r="AG715">
        <v>0</v>
      </c>
      <c r="AH715">
        <v>0</v>
      </c>
      <c r="AI715">
        <v>9.56</v>
      </c>
      <c r="AJ715">
        <v>1</v>
      </c>
      <c r="AK715">
        <v>1</v>
      </c>
      <c r="AL715">
        <v>1</v>
      </c>
      <c r="AM715">
        <v>4</v>
      </c>
      <c r="AN715">
        <v>0</v>
      </c>
      <c r="AO715">
        <v>1</v>
      </c>
      <c r="AP715">
        <v>1</v>
      </c>
      <c r="AQ715">
        <v>0</v>
      </c>
      <c r="AR715">
        <v>0</v>
      </c>
      <c r="AS715" t="s">
        <v>3</v>
      </c>
      <c r="AT715">
        <v>1.8700000000000001E-2</v>
      </c>
      <c r="AU715" t="s">
        <v>3</v>
      </c>
      <c r="AV715">
        <v>0</v>
      </c>
      <c r="AW715">
        <v>2</v>
      </c>
      <c r="AX715">
        <v>60137429</v>
      </c>
      <c r="AY715">
        <v>1</v>
      </c>
      <c r="AZ715">
        <v>0</v>
      </c>
      <c r="BA715">
        <v>715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CX715">
        <f>ROUND(Y715*Source!I156,9)</f>
        <v>3.1042E-4</v>
      </c>
      <c r="CY715">
        <f t="shared" si="514"/>
        <v>616.33000000000004</v>
      </c>
      <c r="CZ715">
        <f t="shared" si="515"/>
        <v>64.47</v>
      </c>
      <c r="DA715">
        <f t="shared" si="516"/>
        <v>9.56</v>
      </c>
      <c r="DB715">
        <f t="shared" si="517"/>
        <v>1.21</v>
      </c>
      <c r="DC715">
        <f t="shared" si="518"/>
        <v>0</v>
      </c>
      <c r="DD715" t="s">
        <v>3</v>
      </c>
      <c r="DE715" t="s">
        <v>3</v>
      </c>
      <c r="DF715">
        <f t="shared" si="519"/>
        <v>0.19</v>
      </c>
      <c r="DG715">
        <f t="shared" si="520"/>
        <v>0</v>
      </c>
      <c r="DH715">
        <f t="shared" si="521"/>
        <v>0</v>
      </c>
      <c r="DI715">
        <f t="shared" si="511"/>
        <v>0</v>
      </c>
      <c r="DJ715">
        <f t="shared" si="522"/>
        <v>0.19</v>
      </c>
      <c r="DK715">
        <v>0</v>
      </c>
      <c r="DL715" t="s">
        <v>3</v>
      </c>
      <c r="DM715">
        <v>0</v>
      </c>
      <c r="DN715" t="s">
        <v>3</v>
      </c>
      <c r="DO715">
        <v>0</v>
      </c>
    </row>
    <row r="716" spans="1:119" x14ac:dyDescent="0.2">
      <c r="A716">
        <f>ROW(Source!A156)</f>
        <v>156</v>
      </c>
      <c r="B716">
        <v>60075934</v>
      </c>
      <c r="C716">
        <v>60136761</v>
      </c>
      <c r="D716">
        <v>48189825</v>
      </c>
      <c r="E716">
        <v>1</v>
      </c>
      <c r="F716">
        <v>1</v>
      </c>
      <c r="G716">
        <v>1</v>
      </c>
      <c r="H716">
        <v>3</v>
      </c>
      <c r="I716" t="s">
        <v>784</v>
      </c>
      <c r="J716" t="s">
        <v>785</v>
      </c>
      <c r="K716" t="s">
        <v>786</v>
      </c>
      <c r="L716">
        <v>1348</v>
      </c>
      <c r="N716">
        <v>1009</v>
      </c>
      <c r="O716" t="s">
        <v>15</v>
      </c>
      <c r="P716" t="s">
        <v>15</v>
      </c>
      <c r="Q716">
        <v>1000</v>
      </c>
      <c r="W716">
        <v>0</v>
      </c>
      <c r="X716">
        <v>-936363311</v>
      </c>
      <c r="Y716">
        <f t="shared" si="513"/>
        <v>3.0000000000000001E-5</v>
      </c>
      <c r="AA716">
        <v>45420.71</v>
      </c>
      <c r="AB716">
        <v>0</v>
      </c>
      <c r="AC716">
        <v>0</v>
      </c>
      <c r="AD716">
        <v>0</v>
      </c>
      <c r="AE716">
        <v>4751.12</v>
      </c>
      <c r="AF716">
        <v>0</v>
      </c>
      <c r="AG716">
        <v>0</v>
      </c>
      <c r="AH716">
        <v>0</v>
      </c>
      <c r="AI716">
        <v>9.56</v>
      </c>
      <c r="AJ716">
        <v>1</v>
      </c>
      <c r="AK716">
        <v>1</v>
      </c>
      <c r="AL716">
        <v>1</v>
      </c>
      <c r="AM716">
        <v>4</v>
      </c>
      <c r="AN716">
        <v>0</v>
      </c>
      <c r="AO716">
        <v>1</v>
      </c>
      <c r="AP716">
        <v>1</v>
      </c>
      <c r="AQ716">
        <v>0</v>
      </c>
      <c r="AR716">
        <v>0</v>
      </c>
      <c r="AS716" t="s">
        <v>3</v>
      </c>
      <c r="AT716">
        <v>3.0000000000000001E-5</v>
      </c>
      <c r="AU716" t="s">
        <v>3</v>
      </c>
      <c r="AV716">
        <v>0</v>
      </c>
      <c r="AW716">
        <v>2</v>
      </c>
      <c r="AX716">
        <v>60137430</v>
      </c>
      <c r="AY716">
        <v>1</v>
      </c>
      <c r="AZ716">
        <v>0</v>
      </c>
      <c r="BA716">
        <v>716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CX716">
        <f>ROUND(Y716*Source!I156,9)</f>
        <v>4.9800000000000004E-7</v>
      </c>
      <c r="CY716">
        <f t="shared" si="514"/>
        <v>45420.71</v>
      </c>
      <c r="CZ716">
        <f t="shared" si="515"/>
        <v>4751.12</v>
      </c>
      <c r="DA716">
        <f t="shared" si="516"/>
        <v>9.56</v>
      </c>
      <c r="DB716">
        <f t="shared" si="517"/>
        <v>0.14000000000000001</v>
      </c>
      <c r="DC716">
        <f t="shared" si="518"/>
        <v>0</v>
      </c>
      <c r="DD716" t="s">
        <v>3</v>
      </c>
      <c r="DE716" t="s">
        <v>3</v>
      </c>
      <c r="DF716">
        <f t="shared" si="519"/>
        <v>0.02</v>
      </c>
      <c r="DG716">
        <f t="shared" si="520"/>
        <v>0</v>
      </c>
      <c r="DH716">
        <f t="shared" si="521"/>
        <v>0</v>
      </c>
      <c r="DI716">
        <f t="shared" si="511"/>
        <v>0</v>
      </c>
      <c r="DJ716">
        <f t="shared" si="522"/>
        <v>0.02</v>
      </c>
      <c r="DK716">
        <v>0</v>
      </c>
      <c r="DL716" t="s">
        <v>3</v>
      </c>
      <c r="DM716">
        <v>0</v>
      </c>
      <c r="DN716" t="s">
        <v>3</v>
      </c>
      <c r="DO716">
        <v>0</v>
      </c>
    </row>
    <row r="717" spans="1:119" x14ac:dyDescent="0.2">
      <c r="A717">
        <f>ROW(Source!A156)</f>
        <v>156</v>
      </c>
      <c r="B717">
        <v>60075934</v>
      </c>
      <c r="C717">
        <v>60136761</v>
      </c>
      <c r="D717">
        <v>48190549</v>
      </c>
      <c r="E717">
        <v>1</v>
      </c>
      <c r="F717">
        <v>1</v>
      </c>
      <c r="G717">
        <v>1</v>
      </c>
      <c r="H717">
        <v>3</v>
      </c>
      <c r="I717" t="s">
        <v>787</v>
      </c>
      <c r="J717" t="s">
        <v>788</v>
      </c>
      <c r="K717" t="s">
        <v>789</v>
      </c>
      <c r="L717">
        <v>1348</v>
      </c>
      <c r="N717">
        <v>1009</v>
      </c>
      <c r="O717" t="s">
        <v>15</v>
      </c>
      <c r="P717" t="s">
        <v>15</v>
      </c>
      <c r="Q717">
        <v>1000</v>
      </c>
      <c r="W717">
        <v>0</v>
      </c>
      <c r="X717">
        <v>1261042718</v>
      </c>
      <c r="Y717">
        <f t="shared" si="513"/>
        <v>1.9400000000000001E-3</v>
      </c>
      <c r="AA717">
        <v>59717.11</v>
      </c>
      <c r="AB717">
        <v>0</v>
      </c>
      <c r="AC717">
        <v>0</v>
      </c>
      <c r="AD717">
        <v>0</v>
      </c>
      <c r="AE717">
        <v>6246.56</v>
      </c>
      <c r="AF717">
        <v>0</v>
      </c>
      <c r="AG717">
        <v>0</v>
      </c>
      <c r="AH717">
        <v>0</v>
      </c>
      <c r="AI717">
        <v>9.56</v>
      </c>
      <c r="AJ717">
        <v>1</v>
      </c>
      <c r="AK717">
        <v>1</v>
      </c>
      <c r="AL717">
        <v>1</v>
      </c>
      <c r="AM717">
        <v>4</v>
      </c>
      <c r="AN717">
        <v>0</v>
      </c>
      <c r="AO717">
        <v>1</v>
      </c>
      <c r="AP717">
        <v>1</v>
      </c>
      <c r="AQ717">
        <v>0</v>
      </c>
      <c r="AR717">
        <v>0</v>
      </c>
      <c r="AS717" t="s">
        <v>3</v>
      </c>
      <c r="AT717">
        <v>1.9400000000000001E-3</v>
      </c>
      <c r="AU717" t="s">
        <v>3</v>
      </c>
      <c r="AV717">
        <v>0</v>
      </c>
      <c r="AW717">
        <v>2</v>
      </c>
      <c r="AX717">
        <v>60137431</v>
      </c>
      <c r="AY717">
        <v>1</v>
      </c>
      <c r="AZ717">
        <v>0</v>
      </c>
      <c r="BA717">
        <v>717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CX717">
        <f>ROUND(Y717*Source!I156,9)</f>
        <v>3.2203999999999999E-5</v>
      </c>
      <c r="CY717">
        <f t="shared" si="514"/>
        <v>59717.11</v>
      </c>
      <c r="CZ717">
        <f t="shared" si="515"/>
        <v>6246.56</v>
      </c>
      <c r="DA717">
        <f t="shared" si="516"/>
        <v>9.56</v>
      </c>
      <c r="DB717">
        <f t="shared" si="517"/>
        <v>12.12</v>
      </c>
      <c r="DC717">
        <f t="shared" si="518"/>
        <v>0</v>
      </c>
      <c r="DD717" t="s">
        <v>3</v>
      </c>
      <c r="DE717" t="s">
        <v>3</v>
      </c>
      <c r="DF717">
        <f t="shared" si="519"/>
        <v>1.92</v>
      </c>
      <c r="DG717">
        <f t="shared" si="520"/>
        <v>0</v>
      </c>
      <c r="DH717">
        <f t="shared" si="521"/>
        <v>0</v>
      </c>
      <c r="DI717">
        <f t="shared" si="511"/>
        <v>0</v>
      </c>
      <c r="DJ717">
        <f t="shared" si="522"/>
        <v>1.92</v>
      </c>
      <c r="DK717">
        <v>0</v>
      </c>
      <c r="DL717" t="s">
        <v>3</v>
      </c>
      <c r="DM717">
        <v>0</v>
      </c>
      <c r="DN717" t="s">
        <v>3</v>
      </c>
      <c r="DO717">
        <v>0</v>
      </c>
    </row>
    <row r="718" spans="1:119" x14ac:dyDescent="0.2">
      <c r="A718">
        <f>ROW(Source!A156)</f>
        <v>156</v>
      </c>
      <c r="B718">
        <v>60075934</v>
      </c>
      <c r="C718">
        <v>60136761</v>
      </c>
      <c r="D718">
        <v>48194381</v>
      </c>
      <c r="E718">
        <v>1</v>
      </c>
      <c r="F718">
        <v>1</v>
      </c>
      <c r="G718">
        <v>1</v>
      </c>
      <c r="H718">
        <v>3</v>
      </c>
      <c r="I718" t="s">
        <v>790</v>
      </c>
      <c r="J718" t="s">
        <v>791</v>
      </c>
      <c r="K718" t="s">
        <v>792</v>
      </c>
      <c r="L718">
        <v>1339</v>
      </c>
      <c r="N718">
        <v>1007</v>
      </c>
      <c r="O718" t="s">
        <v>91</v>
      </c>
      <c r="P718" t="s">
        <v>91</v>
      </c>
      <c r="Q718">
        <v>1</v>
      </c>
      <c r="W718">
        <v>0</v>
      </c>
      <c r="X718">
        <v>-128313133</v>
      </c>
      <c r="Y718">
        <f t="shared" si="513"/>
        <v>1.0300000000000001E-3</v>
      </c>
      <c r="AA718">
        <v>17141.560000000001</v>
      </c>
      <c r="AB718">
        <v>0</v>
      </c>
      <c r="AC718">
        <v>0</v>
      </c>
      <c r="AD718">
        <v>0</v>
      </c>
      <c r="AE718">
        <v>1793.05</v>
      </c>
      <c r="AF718">
        <v>0</v>
      </c>
      <c r="AG718">
        <v>0</v>
      </c>
      <c r="AH718">
        <v>0</v>
      </c>
      <c r="AI718">
        <v>9.56</v>
      </c>
      <c r="AJ718">
        <v>1</v>
      </c>
      <c r="AK718">
        <v>1</v>
      </c>
      <c r="AL718">
        <v>1</v>
      </c>
      <c r="AM718">
        <v>4</v>
      </c>
      <c r="AN718">
        <v>0</v>
      </c>
      <c r="AO718">
        <v>1</v>
      </c>
      <c r="AP718">
        <v>1</v>
      </c>
      <c r="AQ718">
        <v>0</v>
      </c>
      <c r="AR718">
        <v>0</v>
      </c>
      <c r="AS718" t="s">
        <v>3</v>
      </c>
      <c r="AT718">
        <v>1.0300000000000001E-3</v>
      </c>
      <c r="AU718" t="s">
        <v>3</v>
      </c>
      <c r="AV718">
        <v>0</v>
      </c>
      <c r="AW718">
        <v>2</v>
      </c>
      <c r="AX718">
        <v>60137432</v>
      </c>
      <c r="AY718">
        <v>1</v>
      </c>
      <c r="AZ718">
        <v>0</v>
      </c>
      <c r="BA718">
        <v>718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CX718">
        <f>ROUND(Y718*Source!I156,9)</f>
        <v>1.7098000000000001E-5</v>
      </c>
      <c r="CY718">
        <f t="shared" si="514"/>
        <v>17141.560000000001</v>
      </c>
      <c r="CZ718">
        <f t="shared" si="515"/>
        <v>1793.05</v>
      </c>
      <c r="DA718">
        <f t="shared" si="516"/>
        <v>9.56</v>
      </c>
      <c r="DB718">
        <f t="shared" si="517"/>
        <v>1.85</v>
      </c>
      <c r="DC718">
        <f t="shared" si="518"/>
        <v>0</v>
      </c>
      <c r="DD718" t="s">
        <v>3</v>
      </c>
      <c r="DE718" t="s">
        <v>3</v>
      </c>
      <c r="DF718">
        <f t="shared" si="519"/>
        <v>0.28999999999999998</v>
      </c>
      <c r="DG718">
        <f t="shared" si="520"/>
        <v>0</v>
      </c>
      <c r="DH718">
        <f t="shared" si="521"/>
        <v>0</v>
      </c>
      <c r="DI718">
        <f t="shared" si="511"/>
        <v>0</v>
      </c>
      <c r="DJ718">
        <f t="shared" si="522"/>
        <v>0.28999999999999998</v>
      </c>
      <c r="DK718">
        <v>0</v>
      </c>
      <c r="DL718" t="s">
        <v>3</v>
      </c>
      <c r="DM718">
        <v>0</v>
      </c>
      <c r="DN718" t="s">
        <v>3</v>
      </c>
      <c r="DO718">
        <v>0</v>
      </c>
    </row>
    <row r="719" spans="1:119" x14ac:dyDescent="0.2">
      <c r="A719">
        <f>ROW(Source!A156)</f>
        <v>156</v>
      </c>
      <c r="B719">
        <v>60075934</v>
      </c>
      <c r="C719">
        <v>60136761</v>
      </c>
      <c r="D719">
        <v>48201639</v>
      </c>
      <c r="E719">
        <v>1</v>
      </c>
      <c r="F719">
        <v>1</v>
      </c>
      <c r="G719">
        <v>1</v>
      </c>
      <c r="H719">
        <v>3</v>
      </c>
      <c r="I719" t="s">
        <v>793</v>
      </c>
      <c r="J719" t="s">
        <v>794</v>
      </c>
      <c r="K719" t="s">
        <v>795</v>
      </c>
      <c r="L719">
        <v>1348</v>
      </c>
      <c r="N719">
        <v>1009</v>
      </c>
      <c r="O719" t="s">
        <v>15</v>
      </c>
      <c r="P719" t="s">
        <v>15</v>
      </c>
      <c r="Q719">
        <v>1000</v>
      </c>
      <c r="W719">
        <v>0</v>
      </c>
      <c r="X719">
        <v>1741082987</v>
      </c>
      <c r="Y719">
        <f t="shared" si="513"/>
        <v>3.1E-4</v>
      </c>
      <c r="AA719">
        <v>120081.73</v>
      </c>
      <c r="AB719">
        <v>0</v>
      </c>
      <c r="AC719">
        <v>0</v>
      </c>
      <c r="AD719">
        <v>0</v>
      </c>
      <c r="AE719">
        <v>12560.85</v>
      </c>
      <c r="AF719">
        <v>0</v>
      </c>
      <c r="AG719">
        <v>0</v>
      </c>
      <c r="AH719">
        <v>0</v>
      </c>
      <c r="AI719">
        <v>9.56</v>
      </c>
      <c r="AJ719">
        <v>1</v>
      </c>
      <c r="AK719">
        <v>1</v>
      </c>
      <c r="AL719">
        <v>1</v>
      </c>
      <c r="AM719">
        <v>4</v>
      </c>
      <c r="AN719">
        <v>0</v>
      </c>
      <c r="AO719">
        <v>1</v>
      </c>
      <c r="AP719">
        <v>1</v>
      </c>
      <c r="AQ719">
        <v>0</v>
      </c>
      <c r="AR719">
        <v>0</v>
      </c>
      <c r="AS719" t="s">
        <v>3</v>
      </c>
      <c r="AT719">
        <v>3.1E-4</v>
      </c>
      <c r="AU719" t="s">
        <v>3</v>
      </c>
      <c r="AV719">
        <v>0</v>
      </c>
      <c r="AW719">
        <v>2</v>
      </c>
      <c r="AX719">
        <v>60137433</v>
      </c>
      <c r="AY719">
        <v>1</v>
      </c>
      <c r="AZ719">
        <v>0</v>
      </c>
      <c r="BA719">
        <v>719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CX719">
        <f>ROUND(Y719*Source!I156,9)</f>
        <v>5.1460000000000004E-6</v>
      </c>
      <c r="CY719">
        <f t="shared" si="514"/>
        <v>120081.73</v>
      </c>
      <c r="CZ719">
        <f t="shared" si="515"/>
        <v>12560.85</v>
      </c>
      <c r="DA719">
        <f t="shared" si="516"/>
        <v>9.56</v>
      </c>
      <c r="DB719">
        <f t="shared" si="517"/>
        <v>3.89</v>
      </c>
      <c r="DC719">
        <f t="shared" si="518"/>
        <v>0</v>
      </c>
      <c r="DD719" t="s">
        <v>3</v>
      </c>
      <c r="DE719" t="s">
        <v>3</v>
      </c>
      <c r="DF719">
        <f t="shared" si="519"/>
        <v>0.62</v>
      </c>
      <c r="DG719">
        <f t="shared" si="520"/>
        <v>0</v>
      </c>
      <c r="DH719">
        <f t="shared" si="521"/>
        <v>0</v>
      </c>
      <c r="DI719">
        <f t="shared" si="511"/>
        <v>0</v>
      </c>
      <c r="DJ719">
        <f t="shared" si="522"/>
        <v>0.62</v>
      </c>
      <c r="DK719">
        <v>0</v>
      </c>
      <c r="DL719" t="s">
        <v>3</v>
      </c>
      <c r="DM719">
        <v>0</v>
      </c>
      <c r="DN719" t="s">
        <v>3</v>
      </c>
      <c r="DO719">
        <v>0</v>
      </c>
    </row>
    <row r="720" spans="1:119" x14ac:dyDescent="0.2">
      <c r="A720">
        <f>ROW(Source!A156)</f>
        <v>156</v>
      </c>
      <c r="B720">
        <v>60075934</v>
      </c>
      <c r="C720">
        <v>60136761</v>
      </c>
      <c r="D720">
        <v>48202807</v>
      </c>
      <c r="E720">
        <v>1</v>
      </c>
      <c r="F720">
        <v>1</v>
      </c>
      <c r="G720">
        <v>1</v>
      </c>
      <c r="H720">
        <v>3</v>
      </c>
      <c r="I720" t="s">
        <v>796</v>
      </c>
      <c r="J720" t="s">
        <v>797</v>
      </c>
      <c r="K720" t="s">
        <v>798</v>
      </c>
      <c r="L720">
        <v>1348</v>
      </c>
      <c r="N720">
        <v>1009</v>
      </c>
      <c r="O720" t="s">
        <v>15</v>
      </c>
      <c r="P720" t="s">
        <v>15</v>
      </c>
      <c r="Q720">
        <v>1000</v>
      </c>
      <c r="W720">
        <v>0</v>
      </c>
      <c r="X720">
        <v>-296986458</v>
      </c>
      <c r="Y720">
        <f t="shared" si="513"/>
        <v>5.9999999999999995E-4</v>
      </c>
      <c r="AA720">
        <v>106588.55</v>
      </c>
      <c r="AB720">
        <v>0</v>
      </c>
      <c r="AC720">
        <v>0</v>
      </c>
      <c r="AD720">
        <v>0</v>
      </c>
      <c r="AE720">
        <v>11149.43</v>
      </c>
      <c r="AF720">
        <v>0</v>
      </c>
      <c r="AG720">
        <v>0</v>
      </c>
      <c r="AH720">
        <v>0</v>
      </c>
      <c r="AI720">
        <v>9.56</v>
      </c>
      <c r="AJ720">
        <v>1</v>
      </c>
      <c r="AK720">
        <v>1</v>
      </c>
      <c r="AL720">
        <v>1</v>
      </c>
      <c r="AM720">
        <v>4</v>
      </c>
      <c r="AN720">
        <v>0</v>
      </c>
      <c r="AO720">
        <v>1</v>
      </c>
      <c r="AP720">
        <v>1</v>
      </c>
      <c r="AQ720">
        <v>0</v>
      </c>
      <c r="AR720">
        <v>0</v>
      </c>
      <c r="AS720" t="s">
        <v>3</v>
      </c>
      <c r="AT720">
        <v>5.9999999999999995E-4</v>
      </c>
      <c r="AU720" t="s">
        <v>3</v>
      </c>
      <c r="AV720">
        <v>0</v>
      </c>
      <c r="AW720">
        <v>2</v>
      </c>
      <c r="AX720">
        <v>60137434</v>
      </c>
      <c r="AY720">
        <v>1</v>
      </c>
      <c r="AZ720">
        <v>0</v>
      </c>
      <c r="BA720">
        <v>720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CX720">
        <f>ROUND(Y720*Source!I156,9)</f>
        <v>9.9599999999999995E-6</v>
      </c>
      <c r="CY720">
        <f t="shared" si="514"/>
        <v>106588.55</v>
      </c>
      <c r="CZ720">
        <f t="shared" si="515"/>
        <v>11149.43</v>
      </c>
      <c r="DA720">
        <f t="shared" si="516"/>
        <v>9.56</v>
      </c>
      <c r="DB720">
        <f t="shared" si="517"/>
        <v>6.69</v>
      </c>
      <c r="DC720">
        <f t="shared" si="518"/>
        <v>0</v>
      </c>
      <c r="DD720" t="s">
        <v>3</v>
      </c>
      <c r="DE720" t="s">
        <v>3</v>
      </c>
      <c r="DF720">
        <f t="shared" si="519"/>
        <v>1.06</v>
      </c>
      <c r="DG720">
        <f t="shared" si="520"/>
        <v>0</v>
      </c>
      <c r="DH720">
        <f t="shared" si="521"/>
        <v>0</v>
      </c>
      <c r="DI720">
        <f t="shared" si="511"/>
        <v>0</v>
      </c>
      <c r="DJ720">
        <f t="shared" si="522"/>
        <v>1.06</v>
      </c>
      <c r="DK720">
        <v>0</v>
      </c>
      <c r="DL720" t="s">
        <v>3</v>
      </c>
      <c r="DM720">
        <v>0</v>
      </c>
      <c r="DN720" t="s">
        <v>3</v>
      </c>
      <c r="DO720">
        <v>0</v>
      </c>
    </row>
    <row r="721" spans="1:119" x14ac:dyDescent="0.2">
      <c r="A721">
        <f>ROW(Source!A157)</f>
        <v>157</v>
      </c>
      <c r="B721">
        <v>60075934</v>
      </c>
      <c r="C721">
        <v>60137843</v>
      </c>
      <c r="D721">
        <v>48164233</v>
      </c>
      <c r="E721">
        <v>1</v>
      </c>
      <c r="F721">
        <v>1</v>
      </c>
      <c r="G721">
        <v>1</v>
      </c>
      <c r="H721">
        <v>1</v>
      </c>
      <c r="I721" t="s">
        <v>812</v>
      </c>
      <c r="J721" t="s">
        <v>3</v>
      </c>
      <c r="K721" t="s">
        <v>813</v>
      </c>
      <c r="L721">
        <v>1191</v>
      </c>
      <c r="N721">
        <v>1013</v>
      </c>
      <c r="O721" t="s">
        <v>738</v>
      </c>
      <c r="P721" t="s">
        <v>738</v>
      </c>
      <c r="Q721">
        <v>1</v>
      </c>
      <c r="W721">
        <v>0</v>
      </c>
      <c r="X721">
        <v>-1853062777</v>
      </c>
      <c r="Y721">
        <f t="shared" ref="Y721:Y727" si="523">((AT721*1.15)*1.15)</f>
        <v>30.814249999999994</v>
      </c>
      <c r="AA721">
        <v>0</v>
      </c>
      <c r="AB721">
        <v>0</v>
      </c>
      <c r="AC721">
        <v>0</v>
      </c>
      <c r="AD721">
        <v>420.57</v>
      </c>
      <c r="AE721">
        <v>0</v>
      </c>
      <c r="AF721">
        <v>0</v>
      </c>
      <c r="AG721">
        <v>0</v>
      </c>
      <c r="AH721">
        <v>8.59</v>
      </c>
      <c r="AI721">
        <v>1</v>
      </c>
      <c r="AJ721">
        <v>1</v>
      </c>
      <c r="AK721">
        <v>1</v>
      </c>
      <c r="AL721">
        <v>48.96</v>
      </c>
      <c r="AM721">
        <v>4</v>
      </c>
      <c r="AN721">
        <v>0</v>
      </c>
      <c r="AO721">
        <v>1</v>
      </c>
      <c r="AP721">
        <v>1</v>
      </c>
      <c r="AQ721">
        <v>0</v>
      </c>
      <c r="AR721">
        <v>0</v>
      </c>
      <c r="AS721" t="s">
        <v>3</v>
      </c>
      <c r="AT721">
        <v>23.3</v>
      </c>
      <c r="AU721" t="s">
        <v>93</v>
      </c>
      <c r="AV721">
        <v>1</v>
      </c>
      <c r="AW721">
        <v>2</v>
      </c>
      <c r="AX721">
        <v>60137855</v>
      </c>
      <c r="AY721">
        <v>1</v>
      </c>
      <c r="AZ721">
        <v>0</v>
      </c>
      <c r="BA721">
        <v>721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CX721">
        <f>ROUND(Y721*Source!I157,9)</f>
        <v>65.301558600000007</v>
      </c>
      <c r="CY721">
        <f>AD721</f>
        <v>420.57</v>
      </c>
      <c r="CZ721">
        <f>AH721</f>
        <v>8.59</v>
      </c>
      <c r="DA721">
        <f>AL721</f>
        <v>48.96</v>
      </c>
      <c r="DB721">
        <f>ROUND((((ROUND(AT721*CZ721,2)*1.15)*1.15)*1.1),2)</f>
        <v>291.17</v>
      </c>
      <c r="DC721">
        <f>ROUND(((ROUND(AT721*AG721,2)*1.15)*1.15),2)</f>
        <v>0</v>
      </c>
      <c r="DD721" t="s">
        <v>739</v>
      </c>
      <c r="DE721" t="s">
        <v>3</v>
      </c>
      <c r="DF721">
        <f>ROUND((ROUND(AE721,2)*1.1)*CX721,2)</f>
        <v>0</v>
      </c>
      <c r="DG721">
        <f>ROUND((ROUND(AF721,2)*1.1)*CX721,2)</f>
        <v>0</v>
      </c>
      <c r="DH721">
        <f t="shared" si="521"/>
        <v>0</v>
      </c>
      <c r="DI721">
        <f>ROUND((ROUND(AH721*AL721,2)*1.1)*CX721,2)</f>
        <v>30210.26</v>
      </c>
      <c r="DJ721">
        <f>DI721</f>
        <v>30210.26</v>
      </c>
      <c r="DK721">
        <v>0</v>
      </c>
      <c r="DL721" t="s">
        <v>3</v>
      </c>
      <c r="DM721">
        <v>0</v>
      </c>
      <c r="DN721" t="s">
        <v>3</v>
      </c>
      <c r="DO721">
        <v>0</v>
      </c>
    </row>
    <row r="722" spans="1:119" x14ac:dyDescent="0.2">
      <c r="A722">
        <f>ROW(Source!A157)</f>
        <v>157</v>
      </c>
      <c r="B722">
        <v>60075934</v>
      </c>
      <c r="C722">
        <v>60137843</v>
      </c>
      <c r="D722">
        <v>48164207</v>
      </c>
      <c r="E722">
        <v>1</v>
      </c>
      <c r="F722">
        <v>1</v>
      </c>
      <c r="G722">
        <v>1</v>
      </c>
      <c r="H722">
        <v>1</v>
      </c>
      <c r="I722" t="s">
        <v>740</v>
      </c>
      <c r="J722" t="s">
        <v>3</v>
      </c>
      <c r="K722" t="s">
        <v>741</v>
      </c>
      <c r="L722">
        <v>1191</v>
      </c>
      <c r="N722">
        <v>1013</v>
      </c>
      <c r="O722" t="s">
        <v>738</v>
      </c>
      <c r="P722" t="s">
        <v>738</v>
      </c>
      <c r="Q722">
        <v>1</v>
      </c>
      <c r="W722">
        <v>0</v>
      </c>
      <c r="X722">
        <v>-383101862</v>
      </c>
      <c r="Y722">
        <f t="shared" si="523"/>
        <v>1.9837499999999997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1</v>
      </c>
      <c r="AJ722">
        <v>1</v>
      </c>
      <c r="AK722">
        <v>48.96</v>
      </c>
      <c r="AL722">
        <v>1</v>
      </c>
      <c r="AM722">
        <v>4</v>
      </c>
      <c r="AN722">
        <v>0</v>
      </c>
      <c r="AO722">
        <v>1</v>
      </c>
      <c r="AP722">
        <v>1</v>
      </c>
      <c r="AQ722">
        <v>0</v>
      </c>
      <c r="AR722">
        <v>0</v>
      </c>
      <c r="AS722" t="s">
        <v>3</v>
      </c>
      <c r="AT722">
        <v>1.5</v>
      </c>
      <c r="AU722" t="s">
        <v>93</v>
      </c>
      <c r="AV722">
        <v>2</v>
      </c>
      <c r="AW722">
        <v>2</v>
      </c>
      <c r="AX722">
        <v>60137856</v>
      </c>
      <c r="AY722">
        <v>1</v>
      </c>
      <c r="AZ722">
        <v>0</v>
      </c>
      <c r="BA722">
        <v>722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CX722">
        <f>ROUND(Y722*Source!I157,9)</f>
        <v>4.2039629999999999</v>
      </c>
      <c r="CY722">
        <f>AD722</f>
        <v>0</v>
      </c>
      <c r="CZ722">
        <f>AH722</f>
        <v>0</v>
      </c>
      <c r="DA722">
        <f>AL722</f>
        <v>1</v>
      </c>
      <c r="DB722">
        <f>ROUND((((ROUND(AT722*CZ722,2)*1.15)*1.15)*1.1),2)</f>
        <v>0</v>
      </c>
      <c r="DC722">
        <f>ROUND(((ROUND(AT722*AG722,2)*1.15)*1.15),2)</f>
        <v>0</v>
      </c>
      <c r="DD722" t="s">
        <v>739</v>
      </c>
      <c r="DE722" t="s">
        <v>3</v>
      </c>
      <c r="DF722">
        <f>ROUND((ROUND(AE722,2)*1.1)*CX722,2)</f>
        <v>0</v>
      </c>
      <c r="DG722">
        <f>ROUND((ROUND(AF722,2)*1.1)*CX722,2)</f>
        <v>0</v>
      </c>
      <c r="DH722">
        <f>ROUND(ROUND(AG722*AK722,2)*CX722,2)</f>
        <v>0</v>
      </c>
      <c r="DI722">
        <f>ROUND((ROUND(AH722,2)*1.1)*CX722,2)</f>
        <v>0</v>
      </c>
      <c r="DJ722">
        <f>DI722</f>
        <v>0</v>
      </c>
      <c r="DK722">
        <v>0</v>
      </c>
      <c r="DL722" t="s">
        <v>3</v>
      </c>
      <c r="DM722">
        <v>0</v>
      </c>
      <c r="DN722" t="s">
        <v>3</v>
      </c>
      <c r="DO722">
        <v>0</v>
      </c>
    </row>
    <row r="723" spans="1:119" x14ac:dyDescent="0.2">
      <c r="A723">
        <f>ROW(Source!A157)</f>
        <v>157</v>
      </c>
      <c r="B723">
        <v>60075934</v>
      </c>
      <c r="C723">
        <v>60137843</v>
      </c>
      <c r="D723">
        <v>48244557</v>
      </c>
      <c r="E723">
        <v>1</v>
      </c>
      <c r="F723">
        <v>1</v>
      </c>
      <c r="G723">
        <v>1</v>
      </c>
      <c r="H723">
        <v>2</v>
      </c>
      <c r="I723" t="s">
        <v>746</v>
      </c>
      <c r="J723" t="s">
        <v>747</v>
      </c>
      <c r="K723" t="s">
        <v>748</v>
      </c>
      <c r="L723">
        <v>1368</v>
      </c>
      <c r="N723">
        <v>1011</v>
      </c>
      <c r="O723" t="s">
        <v>745</v>
      </c>
      <c r="P723" t="s">
        <v>745</v>
      </c>
      <c r="Q723">
        <v>1</v>
      </c>
      <c r="W723">
        <v>0</v>
      </c>
      <c r="X723">
        <v>903590057</v>
      </c>
      <c r="Y723">
        <f t="shared" si="523"/>
        <v>1.3224999999999998</v>
      </c>
      <c r="AA723">
        <v>0</v>
      </c>
      <c r="AB723">
        <v>1603.59</v>
      </c>
      <c r="AC723">
        <v>579.69000000000005</v>
      </c>
      <c r="AD723">
        <v>0</v>
      </c>
      <c r="AE723">
        <v>0</v>
      </c>
      <c r="AF723">
        <v>112.77</v>
      </c>
      <c r="AG723">
        <v>11.84</v>
      </c>
      <c r="AH723">
        <v>0</v>
      </c>
      <c r="AI723">
        <v>1</v>
      </c>
      <c r="AJ723">
        <v>14.22</v>
      </c>
      <c r="AK723">
        <v>48.96</v>
      </c>
      <c r="AL723">
        <v>1</v>
      </c>
      <c r="AM723">
        <v>4</v>
      </c>
      <c r="AN723">
        <v>0</v>
      </c>
      <c r="AO723">
        <v>1</v>
      </c>
      <c r="AP723">
        <v>1</v>
      </c>
      <c r="AQ723">
        <v>0</v>
      </c>
      <c r="AR723">
        <v>0</v>
      </c>
      <c r="AS723" t="s">
        <v>3</v>
      </c>
      <c r="AT723">
        <v>1</v>
      </c>
      <c r="AU723" t="s">
        <v>93</v>
      </c>
      <c r="AV723">
        <v>0</v>
      </c>
      <c r="AW723">
        <v>2</v>
      </c>
      <c r="AX723">
        <v>60137857</v>
      </c>
      <c r="AY723">
        <v>1</v>
      </c>
      <c r="AZ723">
        <v>0</v>
      </c>
      <c r="BA723">
        <v>723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CX723">
        <f>ROUND(Y723*Source!I157,9)</f>
        <v>2.8026420000000001</v>
      </c>
      <c r="CY723">
        <f>AB723</f>
        <v>1603.59</v>
      </c>
      <c r="CZ723">
        <f>AF723</f>
        <v>112.77</v>
      </c>
      <c r="DA723">
        <f>AJ723</f>
        <v>14.22</v>
      </c>
      <c r="DB723">
        <f>ROUND(((ROUND(AT723*CZ723,2)*1.15)*1.15),2)</f>
        <v>149.13999999999999</v>
      </c>
      <c r="DC723">
        <f>ROUND((((ROUND(AT723*AG723,2)*1.15)*1.15)*1.1),2)</f>
        <v>17.22</v>
      </c>
      <c r="DD723" t="s">
        <v>3</v>
      </c>
      <c r="DE723" t="s">
        <v>739</v>
      </c>
      <c r="DF723">
        <f>ROUND(ROUND(AE723,2)*CX723,2)</f>
        <v>0</v>
      </c>
      <c r="DG723">
        <f>ROUND(ROUND(AF723*AJ723,2)*CX723,2)</f>
        <v>4494.29</v>
      </c>
      <c r="DH723">
        <f>ROUND((ROUND(AG723*AK723,2)*1.1)*CX723,2)</f>
        <v>1787.13</v>
      </c>
      <c r="DI723">
        <f t="shared" ref="DI723:DI731" si="524">ROUND(ROUND(AH723,2)*CX723,2)</f>
        <v>0</v>
      </c>
      <c r="DJ723">
        <f>DG723</f>
        <v>4494.29</v>
      </c>
      <c r="DK723">
        <v>0</v>
      </c>
      <c r="DL723" t="s">
        <v>3</v>
      </c>
      <c r="DM723">
        <v>0</v>
      </c>
      <c r="DN723" t="s">
        <v>3</v>
      </c>
      <c r="DO723">
        <v>0</v>
      </c>
    </row>
    <row r="724" spans="1:119" x14ac:dyDescent="0.2">
      <c r="A724">
        <f>ROW(Source!A157)</f>
        <v>157</v>
      </c>
      <c r="B724">
        <v>60075934</v>
      </c>
      <c r="C724">
        <v>60137843</v>
      </c>
      <c r="D724">
        <v>48245552</v>
      </c>
      <c r="E724">
        <v>1</v>
      </c>
      <c r="F724">
        <v>1</v>
      </c>
      <c r="G724">
        <v>1</v>
      </c>
      <c r="H724">
        <v>2</v>
      </c>
      <c r="I724" t="s">
        <v>1022</v>
      </c>
      <c r="J724" t="s">
        <v>1023</v>
      </c>
      <c r="K724" t="s">
        <v>1024</v>
      </c>
      <c r="L724">
        <v>1368</v>
      </c>
      <c r="N724">
        <v>1011</v>
      </c>
      <c r="O724" t="s">
        <v>745</v>
      </c>
      <c r="P724" t="s">
        <v>745</v>
      </c>
      <c r="Q724">
        <v>1</v>
      </c>
      <c r="W724">
        <v>0</v>
      </c>
      <c r="X724">
        <v>1565185662</v>
      </c>
      <c r="Y724">
        <f t="shared" si="523"/>
        <v>0.66124999999999989</v>
      </c>
      <c r="AA724">
        <v>0</v>
      </c>
      <c r="AB724">
        <v>1521.97</v>
      </c>
      <c r="AC724">
        <v>495.96</v>
      </c>
      <c r="AD724">
        <v>0</v>
      </c>
      <c r="AE724">
        <v>0</v>
      </c>
      <c r="AF724">
        <v>107.03</v>
      </c>
      <c r="AG724">
        <v>10.130000000000001</v>
      </c>
      <c r="AH724">
        <v>0</v>
      </c>
      <c r="AI724">
        <v>1</v>
      </c>
      <c r="AJ724">
        <v>14.22</v>
      </c>
      <c r="AK724">
        <v>48.96</v>
      </c>
      <c r="AL724">
        <v>1</v>
      </c>
      <c r="AM724">
        <v>4</v>
      </c>
      <c r="AN724">
        <v>0</v>
      </c>
      <c r="AO724">
        <v>1</v>
      </c>
      <c r="AP724">
        <v>1</v>
      </c>
      <c r="AQ724">
        <v>0</v>
      </c>
      <c r="AR724">
        <v>0</v>
      </c>
      <c r="AS724" t="s">
        <v>3</v>
      </c>
      <c r="AT724">
        <v>0.5</v>
      </c>
      <c r="AU724" t="s">
        <v>93</v>
      </c>
      <c r="AV724">
        <v>0</v>
      </c>
      <c r="AW724">
        <v>2</v>
      </c>
      <c r="AX724">
        <v>60137858</v>
      </c>
      <c r="AY724">
        <v>1</v>
      </c>
      <c r="AZ724">
        <v>0</v>
      </c>
      <c r="BA724">
        <v>724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CX724">
        <f>ROUND(Y724*Source!I157,9)</f>
        <v>1.401321</v>
      </c>
      <c r="CY724">
        <f>AB724</f>
        <v>1521.97</v>
      </c>
      <c r="CZ724">
        <f>AF724</f>
        <v>107.03</v>
      </c>
      <c r="DA724">
        <f>AJ724</f>
        <v>14.22</v>
      </c>
      <c r="DB724">
        <f>ROUND(((ROUND(AT724*CZ724,2)*1.15)*1.15),2)</f>
        <v>70.78</v>
      </c>
      <c r="DC724">
        <f>ROUND((((ROUND(AT724*AG724,2)*1.15)*1.15)*1.1),2)</f>
        <v>7.38</v>
      </c>
      <c r="DD724" t="s">
        <v>3</v>
      </c>
      <c r="DE724" t="s">
        <v>739</v>
      </c>
      <c r="DF724">
        <f>ROUND(ROUND(AE724,2)*CX724,2)</f>
        <v>0</v>
      </c>
      <c r="DG724">
        <f>ROUND(ROUND(AF724*AJ724,2)*CX724,2)</f>
        <v>2132.77</v>
      </c>
      <c r="DH724">
        <f>ROUND((ROUND(AG724*AK724,2)*1.1)*CX724,2)</f>
        <v>764.5</v>
      </c>
      <c r="DI724">
        <f t="shared" si="524"/>
        <v>0</v>
      </c>
      <c r="DJ724">
        <f>DG724</f>
        <v>2132.77</v>
      </c>
      <c r="DK724">
        <v>0</v>
      </c>
      <c r="DL724" t="s">
        <v>3</v>
      </c>
      <c r="DM724">
        <v>0</v>
      </c>
      <c r="DN724" t="s">
        <v>3</v>
      </c>
      <c r="DO724">
        <v>0</v>
      </c>
    </row>
    <row r="725" spans="1:119" x14ac:dyDescent="0.2">
      <c r="A725">
        <f>ROW(Source!A157)</f>
        <v>157</v>
      </c>
      <c r="B725">
        <v>60075934</v>
      </c>
      <c r="C725">
        <v>60137843</v>
      </c>
      <c r="D725">
        <v>48245719</v>
      </c>
      <c r="E725">
        <v>1</v>
      </c>
      <c r="F725">
        <v>1</v>
      </c>
      <c r="G725">
        <v>1</v>
      </c>
      <c r="H725">
        <v>2</v>
      </c>
      <c r="I725" t="s">
        <v>755</v>
      </c>
      <c r="J725" t="s">
        <v>756</v>
      </c>
      <c r="K725" t="s">
        <v>757</v>
      </c>
      <c r="L725">
        <v>1368</v>
      </c>
      <c r="N725">
        <v>1011</v>
      </c>
      <c r="O725" t="s">
        <v>745</v>
      </c>
      <c r="P725" t="s">
        <v>745</v>
      </c>
      <c r="Q725">
        <v>1</v>
      </c>
      <c r="W725">
        <v>0</v>
      </c>
      <c r="X725">
        <v>-1135352110</v>
      </c>
      <c r="Y725">
        <f t="shared" si="523"/>
        <v>1.5869999999999997</v>
      </c>
      <c r="AA725">
        <v>0</v>
      </c>
      <c r="AB725">
        <v>17.059999999999999</v>
      </c>
      <c r="AC725">
        <v>0</v>
      </c>
      <c r="AD725">
        <v>0</v>
      </c>
      <c r="AE725">
        <v>0</v>
      </c>
      <c r="AF725">
        <v>1.2</v>
      </c>
      <c r="AG725">
        <v>0</v>
      </c>
      <c r="AH725">
        <v>0</v>
      </c>
      <c r="AI725">
        <v>1</v>
      </c>
      <c r="AJ725">
        <v>14.22</v>
      </c>
      <c r="AK725">
        <v>48.96</v>
      </c>
      <c r="AL725">
        <v>1</v>
      </c>
      <c r="AM725">
        <v>4</v>
      </c>
      <c r="AN725">
        <v>0</v>
      </c>
      <c r="AO725">
        <v>1</v>
      </c>
      <c r="AP725">
        <v>1</v>
      </c>
      <c r="AQ725">
        <v>0</v>
      </c>
      <c r="AR725">
        <v>0</v>
      </c>
      <c r="AS725" t="s">
        <v>3</v>
      </c>
      <c r="AT725">
        <v>1.2</v>
      </c>
      <c r="AU725" t="s">
        <v>93</v>
      </c>
      <c r="AV725">
        <v>0</v>
      </c>
      <c r="AW725">
        <v>2</v>
      </c>
      <c r="AX725">
        <v>60137859</v>
      </c>
      <c r="AY725">
        <v>1</v>
      </c>
      <c r="AZ725">
        <v>0</v>
      </c>
      <c r="BA725">
        <v>725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CX725">
        <f>ROUND(Y725*Source!I157,9)</f>
        <v>3.3631704</v>
      </c>
      <c r="CY725">
        <f>AB725</f>
        <v>17.059999999999999</v>
      </c>
      <c r="CZ725">
        <f>AF725</f>
        <v>1.2</v>
      </c>
      <c r="DA725">
        <f>AJ725</f>
        <v>14.22</v>
      </c>
      <c r="DB725">
        <f>ROUND(((ROUND(AT725*CZ725,2)*1.15)*1.15),2)</f>
        <v>1.9</v>
      </c>
      <c r="DC725">
        <f>ROUND((((ROUND(AT725*AG725,2)*1.15)*1.15)*1.1),2)</f>
        <v>0</v>
      </c>
      <c r="DD725" t="s">
        <v>3</v>
      </c>
      <c r="DE725" t="s">
        <v>739</v>
      </c>
      <c r="DF725">
        <f>ROUND(ROUND(AE725,2)*CX725,2)</f>
        <v>0</v>
      </c>
      <c r="DG725">
        <f>ROUND(ROUND(AF725*AJ725,2)*CX725,2)</f>
        <v>57.38</v>
      </c>
      <c r="DH725">
        <f>ROUND((ROUND(AG725*AK725,2)*1.1)*CX725,2)</f>
        <v>0</v>
      </c>
      <c r="DI725">
        <f t="shared" si="524"/>
        <v>0</v>
      </c>
      <c r="DJ725">
        <f>DG725</f>
        <v>57.38</v>
      </c>
      <c r="DK725">
        <v>0</v>
      </c>
      <c r="DL725" t="s">
        <v>3</v>
      </c>
      <c r="DM725">
        <v>0</v>
      </c>
      <c r="DN725" t="s">
        <v>3</v>
      </c>
      <c r="DO725">
        <v>0</v>
      </c>
    </row>
    <row r="726" spans="1:119" x14ac:dyDescent="0.2">
      <c r="A726">
        <f>ROW(Source!A157)</f>
        <v>157</v>
      </c>
      <c r="B726">
        <v>60075934</v>
      </c>
      <c r="C726">
        <v>60137843</v>
      </c>
      <c r="D726">
        <v>48245786</v>
      </c>
      <c r="E726">
        <v>1</v>
      </c>
      <c r="F726">
        <v>1</v>
      </c>
      <c r="G726">
        <v>1</v>
      </c>
      <c r="H726">
        <v>2</v>
      </c>
      <c r="I726" t="s">
        <v>823</v>
      </c>
      <c r="J726" t="s">
        <v>824</v>
      </c>
      <c r="K726" t="s">
        <v>825</v>
      </c>
      <c r="L726">
        <v>1368</v>
      </c>
      <c r="N726">
        <v>1011</v>
      </c>
      <c r="O726" t="s">
        <v>745</v>
      </c>
      <c r="P726" t="s">
        <v>745</v>
      </c>
      <c r="Q726">
        <v>1</v>
      </c>
      <c r="W726">
        <v>0</v>
      </c>
      <c r="X726">
        <v>-1277097320</v>
      </c>
      <c r="Y726">
        <f t="shared" si="523"/>
        <v>9.2574999999999985</v>
      </c>
      <c r="AA726">
        <v>0</v>
      </c>
      <c r="AB726">
        <v>123.43</v>
      </c>
      <c r="AC726">
        <v>0</v>
      </c>
      <c r="AD726">
        <v>0</v>
      </c>
      <c r="AE726">
        <v>0</v>
      </c>
      <c r="AF726">
        <v>8.68</v>
      </c>
      <c r="AG726">
        <v>0</v>
      </c>
      <c r="AH726">
        <v>0</v>
      </c>
      <c r="AI726">
        <v>1</v>
      </c>
      <c r="AJ726">
        <v>14.22</v>
      </c>
      <c r="AK726">
        <v>48.96</v>
      </c>
      <c r="AL726">
        <v>1</v>
      </c>
      <c r="AM726">
        <v>4</v>
      </c>
      <c r="AN726">
        <v>0</v>
      </c>
      <c r="AO726">
        <v>1</v>
      </c>
      <c r="AP726">
        <v>1</v>
      </c>
      <c r="AQ726">
        <v>0</v>
      </c>
      <c r="AR726">
        <v>0</v>
      </c>
      <c r="AS726" t="s">
        <v>3</v>
      </c>
      <c r="AT726">
        <v>7</v>
      </c>
      <c r="AU726" t="s">
        <v>93</v>
      </c>
      <c r="AV726">
        <v>0</v>
      </c>
      <c r="AW726">
        <v>2</v>
      </c>
      <c r="AX726">
        <v>60137860</v>
      </c>
      <c r="AY726">
        <v>1</v>
      </c>
      <c r="AZ726">
        <v>0</v>
      </c>
      <c r="BA726">
        <v>726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CX726">
        <f>ROUND(Y726*Source!I157,9)</f>
        <v>19.618493999999998</v>
      </c>
      <c r="CY726">
        <f>AB726</f>
        <v>123.43</v>
      </c>
      <c r="CZ726">
        <f>AF726</f>
        <v>8.68</v>
      </c>
      <c r="DA726">
        <f>AJ726</f>
        <v>14.22</v>
      </c>
      <c r="DB726">
        <f>ROUND(((ROUND(AT726*CZ726,2)*1.15)*1.15),2)</f>
        <v>80.36</v>
      </c>
      <c r="DC726">
        <f>ROUND((((ROUND(AT726*AG726,2)*1.15)*1.15)*1.1),2)</f>
        <v>0</v>
      </c>
      <c r="DD726" t="s">
        <v>3</v>
      </c>
      <c r="DE726" t="s">
        <v>739</v>
      </c>
      <c r="DF726">
        <f>ROUND(ROUND(AE726,2)*CX726,2)</f>
        <v>0</v>
      </c>
      <c r="DG726">
        <f>ROUND(ROUND(AF726*AJ726,2)*CX726,2)</f>
        <v>2421.5100000000002</v>
      </c>
      <c r="DH726">
        <f>ROUND((ROUND(AG726*AK726,2)*1.1)*CX726,2)</f>
        <v>0</v>
      </c>
      <c r="DI726">
        <f t="shared" si="524"/>
        <v>0</v>
      </c>
      <c r="DJ726">
        <f>DG726</f>
        <v>2421.5100000000002</v>
      </c>
      <c r="DK726">
        <v>0</v>
      </c>
      <c r="DL726" t="s">
        <v>3</v>
      </c>
      <c r="DM726">
        <v>0</v>
      </c>
      <c r="DN726" t="s">
        <v>3</v>
      </c>
      <c r="DO726">
        <v>0</v>
      </c>
    </row>
    <row r="727" spans="1:119" x14ac:dyDescent="0.2">
      <c r="A727">
        <f>ROW(Source!A157)</f>
        <v>157</v>
      </c>
      <c r="B727">
        <v>60075934</v>
      </c>
      <c r="C727">
        <v>60137843</v>
      </c>
      <c r="D727">
        <v>48246332</v>
      </c>
      <c r="E727">
        <v>1</v>
      </c>
      <c r="F727">
        <v>1</v>
      </c>
      <c r="G727">
        <v>1</v>
      </c>
      <c r="H727">
        <v>2</v>
      </c>
      <c r="I727" t="s">
        <v>1039</v>
      </c>
      <c r="J727" t="s">
        <v>1040</v>
      </c>
      <c r="K727" t="s">
        <v>1041</v>
      </c>
      <c r="L727">
        <v>1368</v>
      </c>
      <c r="N727">
        <v>1011</v>
      </c>
      <c r="O727" t="s">
        <v>745</v>
      </c>
      <c r="P727" t="s">
        <v>745</v>
      </c>
      <c r="Q727">
        <v>1</v>
      </c>
      <c r="W727">
        <v>0</v>
      </c>
      <c r="X727">
        <v>-1230184811</v>
      </c>
      <c r="Y727">
        <f t="shared" si="523"/>
        <v>6.215749999999999</v>
      </c>
      <c r="AA727">
        <v>0</v>
      </c>
      <c r="AB727">
        <v>34.130000000000003</v>
      </c>
      <c r="AC727">
        <v>0</v>
      </c>
      <c r="AD727">
        <v>0</v>
      </c>
      <c r="AE727">
        <v>0</v>
      </c>
      <c r="AF727">
        <v>2.4</v>
      </c>
      <c r="AG727">
        <v>0</v>
      </c>
      <c r="AH727">
        <v>0</v>
      </c>
      <c r="AI727">
        <v>1</v>
      </c>
      <c r="AJ727">
        <v>14.22</v>
      </c>
      <c r="AK727">
        <v>48.96</v>
      </c>
      <c r="AL727">
        <v>1</v>
      </c>
      <c r="AM727">
        <v>4</v>
      </c>
      <c r="AN727">
        <v>0</v>
      </c>
      <c r="AO727">
        <v>1</v>
      </c>
      <c r="AP727">
        <v>1</v>
      </c>
      <c r="AQ727">
        <v>0</v>
      </c>
      <c r="AR727">
        <v>0</v>
      </c>
      <c r="AS727" t="s">
        <v>3</v>
      </c>
      <c r="AT727">
        <v>4.7</v>
      </c>
      <c r="AU727" t="s">
        <v>93</v>
      </c>
      <c r="AV727">
        <v>0</v>
      </c>
      <c r="AW727">
        <v>2</v>
      </c>
      <c r="AX727">
        <v>60137861</v>
      </c>
      <c r="AY727">
        <v>1</v>
      </c>
      <c r="AZ727">
        <v>0</v>
      </c>
      <c r="BA727">
        <v>727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CX727">
        <f>ROUND(Y727*Source!I157,9)</f>
        <v>13.1724174</v>
      </c>
      <c r="CY727">
        <f>AB727</f>
        <v>34.130000000000003</v>
      </c>
      <c r="CZ727">
        <f>AF727</f>
        <v>2.4</v>
      </c>
      <c r="DA727">
        <f>AJ727</f>
        <v>14.22</v>
      </c>
      <c r="DB727">
        <f>ROUND(((ROUND(AT727*CZ727,2)*1.15)*1.15),2)</f>
        <v>14.92</v>
      </c>
      <c r="DC727">
        <f>ROUND((((ROUND(AT727*AG727,2)*1.15)*1.15)*1.1),2)</f>
        <v>0</v>
      </c>
      <c r="DD727" t="s">
        <v>3</v>
      </c>
      <c r="DE727" t="s">
        <v>739</v>
      </c>
      <c r="DF727">
        <f>ROUND(ROUND(AE727,2)*CX727,2)</f>
        <v>0</v>
      </c>
      <c r="DG727">
        <f>ROUND(ROUND(AF727*AJ727,2)*CX727,2)</f>
        <v>449.57</v>
      </c>
      <c r="DH727">
        <f>ROUND((ROUND(AG727*AK727,2)*1.1)*CX727,2)</f>
        <v>0</v>
      </c>
      <c r="DI727">
        <f t="shared" si="524"/>
        <v>0</v>
      </c>
      <c r="DJ727">
        <f>DG727</f>
        <v>449.57</v>
      </c>
      <c r="DK727">
        <v>0</v>
      </c>
      <c r="DL727" t="s">
        <v>3</v>
      </c>
      <c r="DM727">
        <v>0</v>
      </c>
      <c r="DN727" t="s">
        <v>3</v>
      </c>
      <c r="DO727">
        <v>0</v>
      </c>
    </row>
    <row r="728" spans="1:119" x14ac:dyDescent="0.2">
      <c r="A728">
        <f>ROW(Source!A157)</f>
        <v>157</v>
      </c>
      <c r="B728">
        <v>60075934</v>
      </c>
      <c r="C728">
        <v>60137843</v>
      </c>
      <c r="D728">
        <v>48168484</v>
      </c>
      <c r="E728">
        <v>1</v>
      </c>
      <c r="F728">
        <v>1</v>
      </c>
      <c r="G728">
        <v>1</v>
      </c>
      <c r="H728">
        <v>3</v>
      </c>
      <c r="I728" t="s">
        <v>223</v>
      </c>
      <c r="J728" t="s">
        <v>226</v>
      </c>
      <c r="K728" t="s">
        <v>761</v>
      </c>
      <c r="L728">
        <v>1339</v>
      </c>
      <c r="N728">
        <v>1007</v>
      </c>
      <c r="O728" t="s">
        <v>91</v>
      </c>
      <c r="P728" t="s">
        <v>91</v>
      </c>
      <c r="Q728">
        <v>1</v>
      </c>
      <c r="W728">
        <v>0</v>
      </c>
      <c r="X728">
        <v>1597319531</v>
      </c>
      <c r="Y728">
        <f>AT728</f>
        <v>0.6</v>
      </c>
      <c r="AA728">
        <v>84.03</v>
      </c>
      <c r="AB728">
        <v>0</v>
      </c>
      <c r="AC728">
        <v>0</v>
      </c>
      <c r="AD728">
        <v>0</v>
      </c>
      <c r="AE728">
        <v>8.7899999999999991</v>
      </c>
      <c r="AF728">
        <v>0</v>
      </c>
      <c r="AG728">
        <v>0</v>
      </c>
      <c r="AH728">
        <v>0</v>
      </c>
      <c r="AI728">
        <v>9.56</v>
      </c>
      <c r="AJ728">
        <v>1</v>
      </c>
      <c r="AK728">
        <v>1</v>
      </c>
      <c r="AL728">
        <v>1</v>
      </c>
      <c r="AM728">
        <v>4</v>
      </c>
      <c r="AN728">
        <v>0</v>
      </c>
      <c r="AO728">
        <v>1</v>
      </c>
      <c r="AP728">
        <v>1</v>
      </c>
      <c r="AQ728">
        <v>0</v>
      </c>
      <c r="AR728">
        <v>0</v>
      </c>
      <c r="AS728" t="s">
        <v>3</v>
      </c>
      <c r="AT728">
        <v>0.6</v>
      </c>
      <c r="AU728" t="s">
        <v>3</v>
      </c>
      <c r="AV728">
        <v>0</v>
      </c>
      <c r="AW728">
        <v>2</v>
      </c>
      <c r="AX728">
        <v>60137862</v>
      </c>
      <c r="AY728">
        <v>1</v>
      </c>
      <c r="AZ728">
        <v>0</v>
      </c>
      <c r="BA728">
        <v>728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CX728">
        <f>ROUND(Y728*Source!I157,9)</f>
        <v>1.27152</v>
      </c>
      <c r="CY728">
        <f>AA728</f>
        <v>84.03</v>
      </c>
      <c r="CZ728">
        <f>AE728</f>
        <v>8.7899999999999991</v>
      </c>
      <c r="DA728">
        <f>AI728</f>
        <v>9.56</v>
      </c>
      <c r="DB728">
        <f>ROUND(ROUND(AT728*CZ728,2),2)</f>
        <v>5.27</v>
      </c>
      <c r="DC728">
        <f>ROUND(ROUND(AT728*AG728,2),2)</f>
        <v>0</v>
      </c>
      <c r="DD728" t="s">
        <v>3</v>
      </c>
      <c r="DE728" t="s">
        <v>3</v>
      </c>
      <c r="DF728">
        <f>ROUND(ROUND(AE728*AI728,2)*CX728,2)</f>
        <v>106.85</v>
      </c>
      <c r="DG728">
        <f t="shared" ref="DG728:DG733" si="525">ROUND(ROUND(AF728,2)*CX728,2)</f>
        <v>0</v>
      </c>
      <c r="DH728">
        <f>ROUND(ROUND(AG728,2)*CX728,2)</f>
        <v>0</v>
      </c>
      <c r="DI728">
        <f t="shared" si="524"/>
        <v>0</v>
      </c>
      <c r="DJ728">
        <f>DF728</f>
        <v>106.85</v>
      </c>
      <c r="DK728">
        <v>0</v>
      </c>
      <c r="DL728" t="s">
        <v>3</v>
      </c>
      <c r="DM728">
        <v>0</v>
      </c>
      <c r="DN728" t="s">
        <v>3</v>
      </c>
      <c r="DO728">
        <v>0</v>
      </c>
    </row>
    <row r="729" spans="1:119" x14ac:dyDescent="0.2">
      <c r="A729">
        <f>ROW(Source!A157)</f>
        <v>157</v>
      </c>
      <c r="B729">
        <v>60075934</v>
      </c>
      <c r="C729">
        <v>60137843</v>
      </c>
      <c r="D729">
        <v>48168491</v>
      </c>
      <c r="E729">
        <v>1</v>
      </c>
      <c r="F729">
        <v>1</v>
      </c>
      <c r="G729">
        <v>1</v>
      </c>
      <c r="H729">
        <v>3</v>
      </c>
      <c r="I729" t="s">
        <v>229</v>
      </c>
      <c r="J729" t="s">
        <v>231</v>
      </c>
      <c r="K729" t="s">
        <v>762</v>
      </c>
      <c r="L729">
        <v>1346</v>
      </c>
      <c r="N729">
        <v>1009</v>
      </c>
      <c r="O729" t="s">
        <v>225</v>
      </c>
      <c r="P729" t="s">
        <v>225</v>
      </c>
      <c r="Q729">
        <v>1</v>
      </c>
      <c r="W729">
        <v>0</v>
      </c>
      <c r="X729">
        <v>-1411127917</v>
      </c>
      <c r="Y729">
        <f>AT729</f>
        <v>0.2</v>
      </c>
      <c r="AA729">
        <v>42.73</v>
      </c>
      <c r="AB729">
        <v>0</v>
      </c>
      <c r="AC729">
        <v>0</v>
      </c>
      <c r="AD729">
        <v>0</v>
      </c>
      <c r="AE729">
        <v>4.47</v>
      </c>
      <c r="AF729">
        <v>0</v>
      </c>
      <c r="AG729">
        <v>0</v>
      </c>
      <c r="AH729">
        <v>0</v>
      </c>
      <c r="AI729">
        <v>9.56</v>
      </c>
      <c r="AJ729">
        <v>1</v>
      </c>
      <c r="AK729">
        <v>1</v>
      </c>
      <c r="AL729">
        <v>1</v>
      </c>
      <c r="AM729">
        <v>4</v>
      </c>
      <c r="AN729">
        <v>0</v>
      </c>
      <c r="AO729">
        <v>1</v>
      </c>
      <c r="AP729">
        <v>1</v>
      </c>
      <c r="AQ729">
        <v>0</v>
      </c>
      <c r="AR729">
        <v>0</v>
      </c>
      <c r="AS729" t="s">
        <v>3</v>
      </c>
      <c r="AT729">
        <v>0.2</v>
      </c>
      <c r="AU729" t="s">
        <v>3</v>
      </c>
      <c r="AV729">
        <v>0</v>
      </c>
      <c r="AW729">
        <v>2</v>
      </c>
      <c r="AX729">
        <v>60137863</v>
      </c>
      <c r="AY729">
        <v>1</v>
      </c>
      <c r="AZ729">
        <v>0</v>
      </c>
      <c r="BA729">
        <v>729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CX729">
        <f>ROUND(Y729*Source!I157,9)</f>
        <v>0.42383999999999999</v>
      </c>
      <c r="CY729">
        <f>AA729</f>
        <v>42.73</v>
      </c>
      <c r="CZ729">
        <f>AE729</f>
        <v>4.47</v>
      </c>
      <c r="DA729">
        <f>AI729</f>
        <v>9.56</v>
      </c>
      <c r="DB729">
        <f>ROUND(ROUND(AT729*CZ729,2),2)</f>
        <v>0.89</v>
      </c>
      <c r="DC729">
        <f>ROUND(ROUND(AT729*AG729,2),2)</f>
        <v>0</v>
      </c>
      <c r="DD729" t="s">
        <v>3</v>
      </c>
      <c r="DE729" t="s">
        <v>3</v>
      </c>
      <c r="DF729">
        <f>ROUND(ROUND(AE729*AI729,2)*CX729,2)</f>
        <v>18.11</v>
      </c>
      <c r="DG729">
        <f t="shared" si="525"/>
        <v>0</v>
      </c>
      <c r="DH729">
        <f>ROUND(ROUND(AG729,2)*CX729,2)</f>
        <v>0</v>
      </c>
      <c r="DI729">
        <f t="shared" si="524"/>
        <v>0</v>
      </c>
      <c r="DJ729">
        <f>DF729</f>
        <v>18.11</v>
      </c>
      <c r="DK729">
        <v>0</v>
      </c>
      <c r="DL729" t="s">
        <v>3</v>
      </c>
      <c r="DM729">
        <v>0</v>
      </c>
      <c r="DN729" t="s">
        <v>3</v>
      </c>
      <c r="DO729">
        <v>0</v>
      </c>
    </row>
    <row r="730" spans="1:119" x14ac:dyDescent="0.2">
      <c r="A730">
        <f>ROW(Source!A157)</f>
        <v>157</v>
      </c>
      <c r="B730">
        <v>60075934</v>
      </c>
      <c r="C730">
        <v>60137843</v>
      </c>
      <c r="D730">
        <v>48171519</v>
      </c>
      <c r="E730">
        <v>1</v>
      </c>
      <c r="F730">
        <v>1</v>
      </c>
      <c r="G730">
        <v>1</v>
      </c>
      <c r="H730">
        <v>3</v>
      </c>
      <c r="I730" t="s">
        <v>1031</v>
      </c>
      <c r="J730" t="s">
        <v>1032</v>
      </c>
      <c r="K730" t="s">
        <v>1033</v>
      </c>
      <c r="L730">
        <v>1348</v>
      </c>
      <c r="N730">
        <v>1009</v>
      </c>
      <c r="O730" t="s">
        <v>15</v>
      </c>
      <c r="P730" t="s">
        <v>15</v>
      </c>
      <c r="Q730">
        <v>1000</v>
      </c>
      <c r="W730">
        <v>0</v>
      </c>
      <c r="X730">
        <v>1392569568</v>
      </c>
      <c r="Y730">
        <f>AT730</f>
        <v>3.2000000000000002E-3</v>
      </c>
      <c r="AA730">
        <v>99399.62</v>
      </c>
      <c r="AB730">
        <v>0</v>
      </c>
      <c r="AC730">
        <v>0</v>
      </c>
      <c r="AD730">
        <v>0</v>
      </c>
      <c r="AE730">
        <v>10397.450000000001</v>
      </c>
      <c r="AF730">
        <v>0</v>
      </c>
      <c r="AG730">
        <v>0</v>
      </c>
      <c r="AH730">
        <v>0</v>
      </c>
      <c r="AI730">
        <v>9.56</v>
      </c>
      <c r="AJ730">
        <v>1</v>
      </c>
      <c r="AK730">
        <v>1</v>
      </c>
      <c r="AL730">
        <v>1</v>
      </c>
      <c r="AM730">
        <v>4</v>
      </c>
      <c r="AN730">
        <v>0</v>
      </c>
      <c r="AO730">
        <v>1</v>
      </c>
      <c r="AP730">
        <v>1</v>
      </c>
      <c r="AQ730">
        <v>0</v>
      </c>
      <c r="AR730">
        <v>0</v>
      </c>
      <c r="AS730" t="s">
        <v>3</v>
      </c>
      <c r="AT730">
        <v>3.2000000000000002E-3</v>
      </c>
      <c r="AU730" t="s">
        <v>3</v>
      </c>
      <c r="AV730">
        <v>0</v>
      </c>
      <c r="AW730">
        <v>2</v>
      </c>
      <c r="AX730">
        <v>60137864</v>
      </c>
      <c r="AY730">
        <v>1</v>
      </c>
      <c r="AZ730">
        <v>0</v>
      </c>
      <c r="BA730">
        <v>730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CX730">
        <f>ROUND(Y730*Source!I157,9)</f>
        <v>6.7814399999999997E-3</v>
      </c>
      <c r="CY730">
        <f>AA730</f>
        <v>99399.62</v>
      </c>
      <c r="CZ730">
        <f>AE730</f>
        <v>10397.450000000001</v>
      </c>
      <c r="DA730">
        <f>AI730</f>
        <v>9.56</v>
      </c>
      <c r="DB730">
        <f>ROUND(ROUND(AT730*CZ730,2),2)</f>
        <v>33.270000000000003</v>
      </c>
      <c r="DC730">
        <f>ROUND(ROUND(AT730*AG730,2),2)</f>
        <v>0</v>
      </c>
      <c r="DD730" t="s">
        <v>3</v>
      </c>
      <c r="DE730" t="s">
        <v>3</v>
      </c>
      <c r="DF730">
        <f>ROUND(ROUND(AE730*AI730,2)*CX730,2)</f>
        <v>674.07</v>
      </c>
      <c r="DG730">
        <f t="shared" si="525"/>
        <v>0</v>
      </c>
      <c r="DH730">
        <f>ROUND(ROUND(AG730,2)*CX730,2)</f>
        <v>0</v>
      </c>
      <c r="DI730">
        <f t="shared" si="524"/>
        <v>0</v>
      </c>
      <c r="DJ730">
        <f>DF730</f>
        <v>674.07</v>
      </c>
      <c r="DK730">
        <v>0</v>
      </c>
      <c r="DL730" t="s">
        <v>3</v>
      </c>
      <c r="DM730">
        <v>0</v>
      </c>
      <c r="DN730" t="s">
        <v>3</v>
      </c>
      <c r="DO730">
        <v>0</v>
      </c>
    </row>
    <row r="731" spans="1:119" x14ac:dyDescent="0.2">
      <c r="A731">
        <f>ROW(Source!A157)</f>
        <v>157</v>
      </c>
      <c r="B731">
        <v>60075934</v>
      </c>
      <c r="C731">
        <v>60137843</v>
      </c>
      <c r="D731">
        <v>48164599</v>
      </c>
      <c r="E731">
        <v>21</v>
      </c>
      <c r="F731">
        <v>1</v>
      </c>
      <c r="G731">
        <v>1</v>
      </c>
      <c r="H731">
        <v>3</v>
      </c>
      <c r="I731" t="s">
        <v>834</v>
      </c>
      <c r="J731" t="s">
        <v>3</v>
      </c>
      <c r="K731" t="s">
        <v>835</v>
      </c>
      <c r="L731">
        <v>1374</v>
      </c>
      <c r="N731">
        <v>1013</v>
      </c>
      <c r="O731" t="s">
        <v>836</v>
      </c>
      <c r="P731" t="s">
        <v>836</v>
      </c>
      <c r="Q731">
        <v>1</v>
      </c>
      <c r="W731">
        <v>0</v>
      </c>
      <c r="X731">
        <v>-1731369543</v>
      </c>
      <c r="Y731">
        <f>AT731</f>
        <v>4</v>
      </c>
      <c r="AA731">
        <v>9.56</v>
      </c>
      <c r="AB731">
        <v>0</v>
      </c>
      <c r="AC731">
        <v>0</v>
      </c>
      <c r="AD731">
        <v>0</v>
      </c>
      <c r="AE731">
        <v>1</v>
      </c>
      <c r="AF731">
        <v>0</v>
      </c>
      <c r="AG731">
        <v>0</v>
      </c>
      <c r="AH731">
        <v>0</v>
      </c>
      <c r="AI731">
        <v>9.56</v>
      </c>
      <c r="AJ731">
        <v>1</v>
      </c>
      <c r="AK731">
        <v>1</v>
      </c>
      <c r="AL731">
        <v>1</v>
      </c>
      <c r="AM731">
        <v>4</v>
      </c>
      <c r="AN731">
        <v>0</v>
      </c>
      <c r="AO731">
        <v>1</v>
      </c>
      <c r="AP731">
        <v>1</v>
      </c>
      <c r="AQ731">
        <v>0</v>
      </c>
      <c r="AR731">
        <v>0</v>
      </c>
      <c r="AS731" t="s">
        <v>3</v>
      </c>
      <c r="AT731">
        <v>4</v>
      </c>
      <c r="AU731" t="s">
        <v>3</v>
      </c>
      <c r="AV731">
        <v>0</v>
      </c>
      <c r="AW731">
        <v>2</v>
      </c>
      <c r="AX731">
        <v>60137865</v>
      </c>
      <c r="AY731">
        <v>1</v>
      </c>
      <c r="AZ731">
        <v>0</v>
      </c>
      <c r="BA731">
        <v>731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CX731">
        <f>ROUND(Y731*Source!I157,9)</f>
        <v>8.4768000000000008</v>
      </c>
      <c r="CY731">
        <f>AA731</f>
        <v>9.56</v>
      </c>
      <c r="CZ731">
        <f>AE731</f>
        <v>1</v>
      </c>
      <c r="DA731">
        <f>AI731</f>
        <v>9.56</v>
      </c>
      <c r="DB731">
        <f>ROUND(ROUND(AT731*CZ731,2),2)</f>
        <v>4</v>
      </c>
      <c r="DC731">
        <f>ROUND(ROUND(AT731*AG731,2),2)</f>
        <v>0</v>
      </c>
      <c r="DD731" t="s">
        <v>3</v>
      </c>
      <c r="DE731" t="s">
        <v>3</v>
      </c>
      <c r="DF731">
        <f>ROUND(ROUND(AE731*AI731,2)*CX731,2)</f>
        <v>81.040000000000006</v>
      </c>
      <c r="DG731">
        <f t="shared" si="525"/>
        <v>0</v>
      </c>
      <c r="DH731">
        <f>ROUND(ROUND(AG731,2)*CX731,2)</f>
        <v>0</v>
      </c>
      <c r="DI731">
        <f t="shared" si="524"/>
        <v>0</v>
      </c>
      <c r="DJ731">
        <f>DF731</f>
        <v>81.040000000000006</v>
      </c>
      <c r="DK731">
        <v>0</v>
      </c>
      <c r="DL731" t="s">
        <v>3</v>
      </c>
      <c r="DM731">
        <v>0</v>
      </c>
      <c r="DN731" t="s">
        <v>3</v>
      </c>
      <c r="DO731">
        <v>0</v>
      </c>
    </row>
    <row r="732" spans="1:119" x14ac:dyDescent="0.2">
      <c r="A732">
        <f>ROW(Source!A162)</f>
        <v>162</v>
      </c>
      <c r="B732">
        <v>60075934</v>
      </c>
      <c r="C732">
        <v>60137868</v>
      </c>
      <c r="D732">
        <v>48164238</v>
      </c>
      <c r="E732">
        <v>1</v>
      </c>
      <c r="F732">
        <v>1</v>
      </c>
      <c r="G732">
        <v>1</v>
      </c>
      <c r="H732">
        <v>1</v>
      </c>
      <c r="I732" t="s">
        <v>1042</v>
      </c>
      <c r="J732" t="s">
        <v>3</v>
      </c>
      <c r="K732" t="s">
        <v>1043</v>
      </c>
      <c r="L732">
        <v>1191</v>
      </c>
      <c r="N732">
        <v>1013</v>
      </c>
      <c r="O732" t="s">
        <v>738</v>
      </c>
      <c r="P732" t="s">
        <v>738</v>
      </c>
      <c r="Q732">
        <v>1</v>
      </c>
      <c r="W732">
        <v>0</v>
      </c>
      <c r="X732">
        <v>1468546570</v>
      </c>
      <c r="Y732">
        <f t="shared" ref="Y732:Y739" si="526">((AT732*1.15)*1.15)</f>
        <v>24.135624999999994</v>
      </c>
      <c r="AA732">
        <v>0</v>
      </c>
      <c r="AB732">
        <v>0</v>
      </c>
      <c r="AC732">
        <v>0</v>
      </c>
      <c r="AD732">
        <v>446.52</v>
      </c>
      <c r="AE732">
        <v>0</v>
      </c>
      <c r="AF732">
        <v>0</v>
      </c>
      <c r="AG732">
        <v>0</v>
      </c>
      <c r="AH732">
        <v>9.1199999999999992</v>
      </c>
      <c r="AI732">
        <v>1</v>
      </c>
      <c r="AJ732">
        <v>1</v>
      </c>
      <c r="AK732">
        <v>1</v>
      </c>
      <c r="AL732">
        <v>48.96</v>
      </c>
      <c r="AM732">
        <v>4</v>
      </c>
      <c r="AN732">
        <v>0</v>
      </c>
      <c r="AO732">
        <v>1</v>
      </c>
      <c r="AP732">
        <v>1</v>
      </c>
      <c r="AQ732">
        <v>0</v>
      </c>
      <c r="AR732">
        <v>0</v>
      </c>
      <c r="AS732" t="s">
        <v>3</v>
      </c>
      <c r="AT732">
        <v>18.25</v>
      </c>
      <c r="AU732" t="s">
        <v>93</v>
      </c>
      <c r="AV732">
        <v>1</v>
      </c>
      <c r="AW732">
        <v>2</v>
      </c>
      <c r="AX732">
        <v>60137891</v>
      </c>
      <c r="AY732">
        <v>1</v>
      </c>
      <c r="AZ732">
        <v>0</v>
      </c>
      <c r="BA732">
        <v>732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CX732">
        <f>ROUND(Y732*Source!I162,9)</f>
        <v>51.148216499999997</v>
      </c>
      <c r="CY732">
        <f>AD732</f>
        <v>446.52</v>
      </c>
      <c r="CZ732">
        <f>AH732</f>
        <v>9.1199999999999992</v>
      </c>
      <c r="DA732">
        <f>AL732</f>
        <v>48.96</v>
      </c>
      <c r="DB732">
        <f t="shared" ref="DB732:DB739" si="527">ROUND(((ROUND(AT732*CZ732,2)*1.15)*1.15),2)</f>
        <v>220.12</v>
      </c>
      <c r="DC732">
        <f t="shared" ref="DC732:DC739" si="528">ROUND(((ROUND(AT732*AG732,2)*1.15)*1.15),2)</f>
        <v>0</v>
      </c>
      <c r="DD732" t="s">
        <v>3</v>
      </c>
      <c r="DE732" t="s">
        <v>3</v>
      </c>
      <c r="DF732">
        <f t="shared" ref="DF732:DF739" si="529">ROUND(ROUND(AE732,2)*CX732,2)</f>
        <v>0</v>
      </c>
      <c r="DG732">
        <f t="shared" si="525"/>
        <v>0</v>
      </c>
      <c r="DH732">
        <f>ROUND(ROUND(AG732,2)*CX732,2)</f>
        <v>0</v>
      </c>
      <c r="DI732">
        <f>ROUND(ROUND(AH732*AL732,2)*CX732,2)</f>
        <v>22838.7</v>
      </c>
      <c r="DJ732">
        <f>DI732</f>
        <v>22838.7</v>
      </c>
      <c r="DK732">
        <v>0</v>
      </c>
      <c r="DL732" t="s">
        <v>3</v>
      </c>
      <c r="DM732">
        <v>0</v>
      </c>
      <c r="DN732" t="s">
        <v>3</v>
      </c>
      <c r="DO732">
        <v>0</v>
      </c>
    </row>
    <row r="733" spans="1:119" x14ac:dyDescent="0.2">
      <c r="A733">
        <f>ROW(Source!A162)</f>
        <v>162</v>
      </c>
      <c r="B733">
        <v>60075934</v>
      </c>
      <c r="C733">
        <v>60137868</v>
      </c>
      <c r="D733">
        <v>48164207</v>
      </c>
      <c r="E733">
        <v>1</v>
      </c>
      <c r="F733">
        <v>1</v>
      </c>
      <c r="G733">
        <v>1</v>
      </c>
      <c r="H733">
        <v>1</v>
      </c>
      <c r="I733" t="s">
        <v>740</v>
      </c>
      <c r="J733" t="s">
        <v>3</v>
      </c>
      <c r="K733" t="s">
        <v>741</v>
      </c>
      <c r="L733">
        <v>1191</v>
      </c>
      <c r="N733">
        <v>1013</v>
      </c>
      <c r="O733" t="s">
        <v>738</v>
      </c>
      <c r="P733" t="s">
        <v>738</v>
      </c>
      <c r="Q733">
        <v>1</v>
      </c>
      <c r="W733">
        <v>0</v>
      </c>
      <c r="X733">
        <v>-383101862</v>
      </c>
      <c r="Y733">
        <f t="shared" si="526"/>
        <v>3.8087999999999993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1</v>
      </c>
      <c r="AJ733">
        <v>1</v>
      </c>
      <c r="AK733">
        <v>48.96</v>
      </c>
      <c r="AL733">
        <v>1</v>
      </c>
      <c r="AM733">
        <v>4</v>
      </c>
      <c r="AN733">
        <v>0</v>
      </c>
      <c r="AO733">
        <v>1</v>
      </c>
      <c r="AP733">
        <v>1</v>
      </c>
      <c r="AQ733">
        <v>0</v>
      </c>
      <c r="AR733">
        <v>0</v>
      </c>
      <c r="AS733" t="s">
        <v>3</v>
      </c>
      <c r="AT733">
        <v>2.88</v>
      </c>
      <c r="AU733" t="s">
        <v>93</v>
      </c>
      <c r="AV733">
        <v>2</v>
      </c>
      <c r="AW733">
        <v>2</v>
      </c>
      <c r="AX733">
        <v>60137892</v>
      </c>
      <c r="AY733">
        <v>1</v>
      </c>
      <c r="AZ733">
        <v>0</v>
      </c>
      <c r="BA733">
        <v>733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CX733">
        <f>ROUND(Y733*Source!I162,9)</f>
        <v>8.0716089600000007</v>
      </c>
      <c r="CY733">
        <f>AD733</f>
        <v>0</v>
      </c>
      <c r="CZ733">
        <f>AH733</f>
        <v>0</v>
      </c>
      <c r="DA733">
        <f>AL733</f>
        <v>1</v>
      </c>
      <c r="DB733">
        <f t="shared" si="527"/>
        <v>0</v>
      </c>
      <c r="DC733">
        <f t="shared" si="528"/>
        <v>0</v>
      </c>
      <c r="DD733" t="s">
        <v>3</v>
      </c>
      <c r="DE733" t="s">
        <v>3</v>
      </c>
      <c r="DF733">
        <f t="shared" si="529"/>
        <v>0</v>
      </c>
      <c r="DG733">
        <f t="shared" si="525"/>
        <v>0</v>
      </c>
      <c r="DH733">
        <f t="shared" ref="DH733:DH739" si="530">ROUND(ROUND(AG733*AK733,2)*CX733,2)</f>
        <v>0</v>
      </c>
      <c r="DI733">
        <f t="shared" ref="DI733:DI753" si="531">ROUND(ROUND(AH733,2)*CX733,2)</f>
        <v>0</v>
      </c>
      <c r="DJ733">
        <f>DI733</f>
        <v>0</v>
      </c>
      <c r="DK733">
        <v>0</v>
      </c>
      <c r="DL733" t="s">
        <v>3</v>
      </c>
      <c r="DM733">
        <v>0</v>
      </c>
      <c r="DN733" t="s">
        <v>3</v>
      </c>
      <c r="DO733">
        <v>0</v>
      </c>
    </row>
    <row r="734" spans="1:119" x14ac:dyDescent="0.2">
      <c r="A734">
        <f>ROW(Source!A162)</f>
        <v>162</v>
      </c>
      <c r="B734">
        <v>60075934</v>
      </c>
      <c r="C734">
        <v>60137868</v>
      </c>
      <c r="D734">
        <v>48244501</v>
      </c>
      <c r="E734">
        <v>1</v>
      </c>
      <c r="F734">
        <v>1</v>
      </c>
      <c r="G734">
        <v>1</v>
      </c>
      <c r="H734">
        <v>2</v>
      </c>
      <c r="I734" t="s">
        <v>1044</v>
      </c>
      <c r="J734" t="s">
        <v>1045</v>
      </c>
      <c r="K734" t="s">
        <v>1046</v>
      </c>
      <c r="L734">
        <v>1368</v>
      </c>
      <c r="N734">
        <v>1011</v>
      </c>
      <c r="O734" t="s">
        <v>745</v>
      </c>
      <c r="P734" t="s">
        <v>745</v>
      </c>
      <c r="Q734">
        <v>1</v>
      </c>
      <c r="W734">
        <v>0</v>
      </c>
      <c r="X734">
        <v>1104692716</v>
      </c>
      <c r="Y734">
        <f t="shared" si="526"/>
        <v>0.89929999999999999</v>
      </c>
      <c r="AA734">
        <v>0</v>
      </c>
      <c r="AB734">
        <v>4432.8</v>
      </c>
      <c r="AC734">
        <v>660.47</v>
      </c>
      <c r="AD734">
        <v>0</v>
      </c>
      <c r="AE734">
        <v>0</v>
      </c>
      <c r="AF734">
        <v>311.73</v>
      </c>
      <c r="AG734">
        <v>13.49</v>
      </c>
      <c r="AH734">
        <v>0</v>
      </c>
      <c r="AI734">
        <v>1</v>
      </c>
      <c r="AJ734">
        <v>14.22</v>
      </c>
      <c r="AK734">
        <v>48.96</v>
      </c>
      <c r="AL734">
        <v>1</v>
      </c>
      <c r="AM734">
        <v>4</v>
      </c>
      <c r="AN734">
        <v>0</v>
      </c>
      <c r="AO734">
        <v>1</v>
      </c>
      <c r="AP734">
        <v>1</v>
      </c>
      <c r="AQ734">
        <v>0</v>
      </c>
      <c r="AR734">
        <v>0</v>
      </c>
      <c r="AS734" t="s">
        <v>3</v>
      </c>
      <c r="AT734">
        <v>0.68</v>
      </c>
      <c r="AU734" t="s">
        <v>93</v>
      </c>
      <c r="AV734">
        <v>0</v>
      </c>
      <c r="AW734">
        <v>2</v>
      </c>
      <c r="AX734">
        <v>60137893</v>
      </c>
      <c r="AY734">
        <v>1</v>
      </c>
      <c r="AZ734">
        <v>0</v>
      </c>
      <c r="BA734">
        <v>734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CX734">
        <f>ROUND(Y734*Source!I162,9)</f>
        <v>1.90579656</v>
      </c>
      <c r="CY734">
        <f t="shared" ref="CY734:CY739" si="532">AB734</f>
        <v>4432.8</v>
      </c>
      <c r="CZ734">
        <f t="shared" ref="CZ734:CZ739" si="533">AF734</f>
        <v>311.73</v>
      </c>
      <c r="DA734">
        <f t="shared" ref="DA734:DA739" si="534">AJ734</f>
        <v>14.22</v>
      </c>
      <c r="DB734">
        <f t="shared" si="527"/>
        <v>280.33999999999997</v>
      </c>
      <c r="DC734">
        <f t="shared" si="528"/>
        <v>12.13</v>
      </c>
      <c r="DD734" t="s">
        <v>3</v>
      </c>
      <c r="DE734" t="s">
        <v>3</v>
      </c>
      <c r="DF734">
        <f t="shared" si="529"/>
        <v>0</v>
      </c>
      <c r="DG734">
        <f t="shared" ref="DG734:DG739" si="535">ROUND(ROUND(AF734*AJ734,2)*CX734,2)</f>
        <v>8448.01</v>
      </c>
      <c r="DH734">
        <f t="shared" si="530"/>
        <v>1258.72</v>
      </c>
      <c r="DI734">
        <f t="shared" si="531"/>
        <v>0</v>
      </c>
      <c r="DJ734">
        <f t="shared" ref="DJ734:DJ739" si="536">DG734</f>
        <v>8448.01</v>
      </c>
      <c r="DK734">
        <v>0</v>
      </c>
      <c r="DL734" t="s">
        <v>3</v>
      </c>
      <c r="DM734">
        <v>0</v>
      </c>
      <c r="DN734" t="s">
        <v>3</v>
      </c>
      <c r="DO734">
        <v>0</v>
      </c>
    </row>
    <row r="735" spans="1:119" x14ac:dyDescent="0.2">
      <c r="A735">
        <f>ROW(Source!A162)</f>
        <v>162</v>
      </c>
      <c r="B735">
        <v>60075934</v>
      </c>
      <c r="C735">
        <v>60137868</v>
      </c>
      <c r="D735">
        <v>48244510</v>
      </c>
      <c r="E735">
        <v>1</v>
      </c>
      <c r="F735">
        <v>1</v>
      </c>
      <c r="G735">
        <v>1</v>
      </c>
      <c r="H735">
        <v>2</v>
      </c>
      <c r="I735" t="s">
        <v>742</v>
      </c>
      <c r="J735" t="s">
        <v>743</v>
      </c>
      <c r="K735" t="s">
        <v>744</v>
      </c>
      <c r="L735">
        <v>1368</v>
      </c>
      <c r="N735">
        <v>1011</v>
      </c>
      <c r="O735" t="s">
        <v>745</v>
      </c>
      <c r="P735" t="s">
        <v>745</v>
      </c>
      <c r="Q735">
        <v>1</v>
      </c>
      <c r="W735">
        <v>0</v>
      </c>
      <c r="X735">
        <v>1732737796</v>
      </c>
      <c r="Y735">
        <f t="shared" si="526"/>
        <v>2.2217999999999996</v>
      </c>
      <c r="AA735">
        <v>0</v>
      </c>
      <c r="AB735">
        <v>1732</v>
      </c>
      <c r="AC735">
        <v>660.47</v>
      </c>
      <c r="AD735">
        <v>0</v>
      </c>
      <c r="AE735">
        <v>0</v>
      </c>
      <c r="AF735">
        <v>121.8</v>
      </c>
      <c r="AG735">
        <v>13.49</v>
      </c>
      <c r="AH735">
        <v>0</v>
      </c>
      <c r="AI735">
        <v>1</v>
      </c>
      <c r="AJ735">
        <v>14.22</v>
      </c>
      <c r="AK735">
        <v>48.96</v>
      </c>
      <c r="AL735">
        <v>1</v>
      </c>
      <c r="AM735">
        <v>4</v>
      </c>
      <c r="AN735">
        <v>0</v>
      </c>
      <c r="AO735">
        <v>1</v>
      </c>
      <c r="AP735">
        <v>1</v>
      </c>
      <c r="AQ735">
        <v>0</v>
      </c>
      <c r="AR735">
        <v>0</v>
      </c>
      <c r="AS735" t="s">
        <v>3</v>
      </c>
      <c r="AT735">
        <v>1.68</v>
      </c>
      <c r="AU735" t="s">
        <v>93</v>
      </c>
      <c r="AV735">
        <v>0</v>
      </c>
      <c r="AW735">
        <v>2</v>
      </c>
      <c r="AX735">
        <v>60137894</v>
      </c>
      <c r="AY735">
        <v>1</v>
      </c>
      <c r="AZ735">
        <v>0</v>
      </c>
      <c r="BA735">
        <v>735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CX735">
        <f>ROUND(Y735*Source!I162,9)</f>
        <v>4.7084385600000003</v>
      </c>
      <c r="CY735">
        <f t="shared" si="532"/>
        <v>1732</v>
      </c>
      <c r="CZ735">
        <f t="shared" si="533"/>
        <v>121.8</v>
      </c>
      <c r="DA735">
        <f t="shared" si="534"/>
        <v>14.22</v>
      </c>
      <c r="DB735">
        <f t="shared" si="527"/>
        <v>270.61</v>
      </c>
      <c r="DC735">
        <f t="shared" si="528"/>
        <v>29.97</v>
      </c>
      <c r="DD735" t="s">
        <v>3</v>
      </c>
      <c r="DE735" t="s">
        <v>3</v>
      </c>
      <c r="DF735">
        <f t="shared" si="529"/>
        <v>0</v>
      </c>
      <c r="DG735">
        <f t="shared" si="535"/>
        <v>8155.02</v>
      </c>
      <c r="DH735">
        <f t="shared" si="530"/>
        <v>3109.78</v>
      </c>
      <c r="DI735">
        <f t="shared" si="531"/>
        <v>0</v>
      </c>
      <c r="DJ735">
        <f t="shared" si="536"/>
        <v>8155.02</v>
      </c>
      <c r="DK735">
        <v>0</v>
      </c>
      <c r="DL735" t="s">
        <v>3</v>
      </c>
      <c r="DM735">
        <v>0</v>
      </c>
      <c r="DN735" t="s">
        <v>3</v>
      </c>
      <c r="DO735">
        <v>0</v>
      </c>
    </row>
    <row r="736" spans="1:119" x14ac:dyDescent="0.2">
      <c r="A736">
        <f>ROW(Source!A162)</f>
        <v>162</v>
      </c>
      <c r="B736">
        <v>60075934</v>
      </c>
      <c r="C736">
        <v>60137868</v>
      </c>
      <c r="D736">
        <v>48244557</v>
      </c>
      <c r="E736">
        <v>1</v>
      </c>
      <c r="F736">
        <v>1</v>
      </c>
      <c r="G736">
        <v>1</v>
      </c>
      <c r="H736">
        <v>2</v>
      </c>
      <c r="I736" t="s">
        <v>746</v>
      </c>
      <c r="J736" t="s">
        <v>747</v>
      </c>
      <c r="K736" t="s">
        <v>748</v>
      </c>
      <c r="L736">
        <v>1368</v>
      </c>
      <c r="N736">
        <v>1011</v>
      </c>
      <c r="O736" t="s">
        <v>745</v>
      </c>
      <c r="P736" t="s">
        <v>745</v>
      </c>
      <c r="Q736">
        <v>1</v>
      </c>
      <c r="W736">
        <v>0</v>
      </c>
      <c r="X736">
        <v>903590057</v>
      </c>
      <c r="Y736">
        <f t="shared" si="526"/>
        <v>0.27772499999999994</v>
      </c>
      <c r="AA736">
        <v>0</v>
      </c>
      <c r="AB736">
        <v>1603.59</v>
      </c>
      <c r="AC736">
        <v>579.69000000000005</v>
      </c>
      <c r="AD736">
        <v>0</v>
      </c>
      <c r="AE736">
        <v>0</v>
      </c>
      <c r="AF736">
        <v>112.77</v>
      </c>
      <c r="AG736">
        <v>11.84</v>
      </c>
      <c r="AH736">
        <v>0</v>
      </c>
      <c r="AI736">
        <v>1</v>
      </c>
      <c r="AJ736">
        <v>14.22</v>
      </c>
      <c r="AK736">
        <v>48.96</v>
      </c>
      <c r="AL736">
        <v>1</v>
      </c>
      <c r="AM736">
        <v>4</v>
      </c>
      <c r="AN736">
        <v>0</v>
      </c>
      <c r="AO736">
        <v>1</v>
      </c>
      <c r="AP736">
        <v>1</v>
      </c>
      <c r="AQ736">
        <v>0</v>
      </c>
      <c r="AR736">
        <v>0</v>
      </c>
      <c r="AS736" t="s">
        <v>3</v>
      </c>
      <c r="AT736">
        <v>0.21</v>
      </c>
      <c r="AU736" t="s">
        <v>93</v>
      </c>
      <c r="AV736">
        <v>0</v>
      </c>
      <c r="AW736">
        <v>2</v>
      </c>
      <c r="AX736">
        <v>60137895</v>
      </c>
      <c r="AY736">
        <v>1</v>
      </c>
      <c r="AZ736">
        <v>0</v>
      </c>
      <c r="BA736">
        <v>736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CX736">
        <f>ROUND(Y736*Source!I162,9)</f>
        <v>0.58855482000000003</v>
      </c>
      <c r="CY736">
        <f t="shared" si="532"/>
        <v>1603.59</v>
      </c>
      <c r="CZ736">
        <f t="shared" si="533"/>
        <v>112.77</v>
      </c>
      <c r="DA736">
        <f t="shared" si="534"/>
        <v>14.22</v>
      </c>
      <c r="DB736">
        <f t="shared" si="527"/>
        <v>31.32</v>
      </c>
      <c r="DC736">
        <f t="shared" si="528"/>
        <v>3.29</v>
      </c>
      <c r="DD736" t="s">
        <v>3</v>
      </c>
      <c r="DE736" t="s">
        <v>3</v>
      </c>
      <c r="DF736">
        <f t="shared" si="529"/>
        <v>0</v>
      </c>
      <c r="DG736">
        <f t="shared" si="535"/>
        <v>943.8</v>
      </c>
      <c r="DH736">
        <f t="shared" si="530"/>
        <v>341.18</v>
      </c>
      <c r="DI736">
        <f t="shared" si="531"/>
        <v>0</v>
      </c>
      <c r="DJ736">
        <f t="shared" si="536"/>
        <v>943.8</v>
      </c>
      <c r="DK736">
        <v>0</v>
      </c>
      <c r="DL736" t="s">
        <v>3</v>
      </c>
      <c r="DM736">
        <v>0</v>
      </c>
      <c r="DN736" t="s">
        <v>3</v>
      </c>
      <c r="DO736">
        <v>0</v>
      </c>
    </row>
    <row r="737" spans="1:119" x14ac:dyDescent="0.2">
      <c r="A737">
        <f>ROW(Source!A162)</f>
        <v>162</v>
      </c>
      <c r="B737">
        <v>60075934</v>
      </c>
      <c r="C737">
        <v>60137868</v>
      </c>
      <c r="D737">
        <v>48245551</v>
      </c>
      <c r="E737">
        <v>1</v>
      </c>
      <c r="F737">
        <v>1</v>
      </c>
      <c r="G737">
        <v>1</v>
      </c>
      <c r="H737">
        <v>2</v>
      </c>
      <c r="I737" t="s">
        <v>752</v>
      </c>
      <c r="J737" t="s">
        <v>753</v>
      </c>
      <c r="K737" t="s">
        <v>754</v>
      </c>
      <c r="L737">
        <v>1368</v>
      </c>
      <c r="N737">
        <v>1011</v>
      </c>
      <c r="O737" t="s">
        <v>745</v>
      </c>
      <c r="P737" t="s">
        <v>745</v>
      </c>
      <c r="Q737">
        <v>1</v>
      </c>
      <c r="W737">
        <v>0</v>
      </c>
      <c r="X737">
        <v>1171957361</v>
      </c>
      <c r="Y737">
        <f t="shared" si="526"/>
        <v>0.40997499999999992</v>
      </c>
      <c r="AA737">
        <v>0</v>
      </c>
      <c r="AB737">
        <v>1234.1500000000001</v>
      </c>
      <c r="AC737">
        <v>495.96</v>
      </c>
      <c r="AD737">
        <v>0</v>
      </c>
      <c r="AE737">
        <v>0</v>
      </c>
      <c r="AF737">
        <v>86.79</v>
      </c>
      <c r="AG737">
        <v>10.130000000000001</v>
      </c>
      <c r="AH737">
        <v>0</v>
      </c>
      <c r="AI737">
        <v>1</v>
      </c>
      <c r="AJ737">
        <v>14.22</v>
      </c>
      <c r="AK737">
        <v>48.96</v>
      </c>
      <c r="AL737">
        <v>1</v>
      </c>
      <c r="AM737">
        <v>4</v>
      </c>
      <c r="AN737">
        <v>0</v>
      </c>
      <c r="AO737">
        <v>1</v>
      </c>
      <c r="AP737">
        <v>1</v>
      </c>
      <c r="AQ737">
        <v>0</v>
      </c>
      <c r="AR737">
        <v>0</v>
      </c>
      <c r="AS737" t="s">
        <v>3</v>
      </c>
      <c r="AT737">
        <v>0.31</v>
      </c>
      <c r="AU737" t="s">
        <v>93</v>
      </c>
      <c r="AV737">
        <v>0</v>
      </c>
      <c r="AW737">
        <v>2</v>
      </c>
      <c r="AX737">
        <v>60137896</v>
      </c>
      <c r="AY737">
        <v>1</v>
      </c>
      <c r="AZ737">
        <v>0</v>
      </c>
      <c r="BA737">
        <v>737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CX737">
        <f>ROUND(Y737*Source!I162,9)</f>
        <v>0.86881902</v>
      </c>
      <c r="CY737">
        <f t="shared" si="532"/>
        <v>1234.1500000000001</v>
      </c>
      <c r="CZ737">
        <f t="shared" si="533"/>
        <v>86.79</v>
      </c>
      <c r="DA737">
        <f t="shared" si="534"/>
        <v>14.22</v>
      </c>
      <c r="DB737">
        <f t="shared" si="527"/>
        <v>35.58</v>
      </c>
      <c r="DC737">
        <f t="shared" si="528"/>
        <v>4.1500000000000004</v>
      </c>
      <c r="DD737" t="s">
        <v>3</v>
      </c>
      <c r="DE737" t="s">
        <v>3</v>
      </c>
      <c r="DF737">
        <f t="shared" si="529"/>
        <v>0</v>
      </c>
      <c r="DG737">
        <f t="shared" si="535"/>
        <v>1072.25</v>
      </c>
      <c r="DH737">
        <f t="shared" si="530"/>
        <v>430.9</v>
      </c>
      <c r="DI737">
        <f t="shared" si="531"/>
        <v>0</v>
      </c>
      <c r="DJ737">
        <f t="shared" si="536"/>
        <v>1072.25</v>
      </c>
      <c r="DK737">
        <v>0</v>
      </c>
      <c r="DL737" t="s">
        <v>3</v>
      </c>
      <c r="DM737">
        <v>0</v>
      </c>
      <c r="DN737" t="s">
        <v>3</v>
      </c>
      <c r="DO737">
        <v>0</v>
      </c>
    </row>
    <row r="738" spans="1:119" x14ac:dyDescent="0.2">
      <c r="A738">
        <f>ROW(Source!A162)</f>
        <v>162</v>
      </c>
      <c r="B738">
        <v>60075934</v>
      </c>
      <c r="C738">
        <v>60137868</v>
      </c>
      <c r="D738">
        <v>48245719</v>
      </c>
      <c r="E738">
        <v>1</v>
      </c>
      <c r="F738">
        <v>1</v>
      </c>
      <c r="G738">
        <v>1</v>
      </c>
      <c r="H738">
        <v>2</v>
      </c>
      <c r="I738" t="s">
        <v>755</v>
      </c>
      <c r="J738" t="s">
        <v>756</v>
      </c>
      <c r="K738" t="s">
        <v>757</v>
      </c>
      <c r="L738">
        <v>1368</v>
      </c>
      <c r="N738">
        <v>1011</v>
      </c>
      <c r="O738" t="s">
        <v>745</v>
      </c>
      <c r="P738" t="s">
        <v>745</v>
      </c>
      <c r="Q738">
        <v>1</v>
      </c>
      <c r="W738">
        <v>0</v>
      </c>
      <c r="X738">
        <v>-1135352110</v>
      </c>
      <c r="Y738">
        <f t="shared" si="526"/>
        <v>3.1475499999999994</v>
      </c>
      <c r="AA738">
        <v>0</v>
      </c>
      <c r="AB738">
        <v>17.059999999999999</v>
      </c>
      <c r="AC738">
        <v>0</v>
      </c>
      <c r="AD738">
        <v>0</v>
      </c>
      <c r="AE738">
        <v>0</v>
      </c>
      <c r="AF738">
        <v>1.2</v>
      </c>
      <c r="AG738">
        <v>0</v>
      </c>
      <c r="AH738">
        <v>0</v>
      </c>
      <c r="AI738">
        <v>1</v>
      </c>
      <c r="AJ738">
        <v>14.22</v>
      </c>
      <c r="AK738">
        <v>48.96</v>
      </c>
      <c r="AL738">
        <v>1</v>
      </c>
      <c r="AM738">
        <v>4</v>
      </c>
      <c r="AN738">
        <v>0</v>
      </c>
      <c r="AO738">
        <v>1</v>
      </c>
      <c r="AP738">
        <v>1</v>
      </c>
      <c r="AQ738">
        <v>0</v>
      </c>
      <c r="AR738">
        <v>0</v>
      </c>
      <c r="AS738" t="s">
        <v>3</v>
      </c>
      <c r="AT738">
        <v>2.38</v>
      </c>
      <c r="AU738" t="s">
        <v>93</v>
      </c>
      <c r="AV738">
        <v>0</v>
      </c>
      <c r="AW738">
        <v>2</v>
      </c>
      <c r="AX738">
        <v>60137897</v>
      </c>
      <c r="AY738">
        <v>1</v>
      </c>
      <c r="AZ738">
        <v>0</v>
      </c>
      <c r="BA738">
        <v>738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CX738">
        <f>ROUND(Y738*Source!I162,9)</f>
        <v>6.6702879599999996</v>
      </c>
      <c r="CY738">
        <f t="shared" si="532"/>
        <v>17.059999999999999</v>
      </c>
      <c r="CZ738">
        <f t="shared" si="533"/>
        <v>1.2</v>
      </c>
      <c r="DA738">
        <f t="shared" si="534"/>
        <v>14.22</v>
      </c>
      <c r="DB738">
        <f t="shared" si="527"/>
        <v>3.78</v>
      </c>
      <c r="DC738">
        <f t="shared" si="528"/>
        <v>0</v>
      </c>
      <c r="DD738" t="s">
        <v>3</v>
      </c>
      <c r="DE738" t="s">
        <v>3</v>
      </c>
      <c r="DF738">
        <f t="shared" si="529"/>
        <v>0</v>
      </c>
      <c r="DG738">
        <f t="shared" si="535"/>
        <v>113.8</v>
      </c>
      <c r="DH738">
        <f t="shared" si="530"/>
        <v>0</v>
      </c>
      <c r="DI738">
        <f t="shared" si="531"/>
        <v>0</v>
      </c>
      <c r="DJ738">
        <f t="shared" si="536"/>
        <v>113.8</v>
      </c>
      <c r="DK738">
        <v>0</v>
      </c>
      <c r="DL738" t="s">
        <v>3</v>
      </c>
      <c r="DM738">
        <v>0</v>
      </c>
      <c r="DN738" t="s">
        <v>3</v>
      </c>
      <c r="DO738">
        <v>0</v>
      </c>
    </row>
    <row r="739" spans="1:119" x14ac:dyDescent="0.2">
      <c r="A739">
        <f>ROW(Source!A162)</f>
        <v>162</v>
      </c>
      <c r="B739">
        <v>60075934</v>
      </c>
      <c r="C739">
        <v>60137868</v>
      </c>
      <c r="D739">
        <v>48245767</v>
      </c>
      <c r="E739">
        <v>1</v>
      </c>
      <c r="F739">
        <v>1</v>
      </c>
      <c r="G739">
        <v>1</v>
      </c>
      <c r="H739">
        <v>2</v>
      </c>
      <c r="I739" t="s">
        <v>758</v>
      </c>
      <c r="J739" t="s">
        <v>759</v>
      </c>
      <c r="K739" t="s">
        <v>760</v>
      </c>
      <c r="L739">
        <v>1368</v>
      </c>
      <c r="N739">
        <v>1011</v>
      </c>
      <c r="O739" t="s">
        <v>745</v>
      </c>
      <c r="P739" t="s">
        <v>745</v>
      </c>
      <c r="Q739">
        <v>1</v>
      </c>
      <c r="W739">
        <v>0</v>
      </c>
      <c r="X739">
        <v>-700358725</v>
      </c>
      <c r="Y739">
        <f t="shared" si="526"/>
        <v>0.63479999999999992</v>
      </c>
      <c r="AA739">
        <v>0</v>
      </c>
      <c r="AB739">
        <v>197.94</v>
      </c>
      <c r="AC739">
        <v>0</v>
      </c>
      <c r="AD739">
        <v>0</v>
      </c>
      <c r="AE739">
        <v>0</v>
      </c>
      <c r="AF739">
        <v>13.92</v>
      </c>
      <c r="AG739">
        <v>0</v>
      </c>
      <c r="AH739">
        <v>0</v>
      </c>
      <c r="AI739">
        <v>1</v>
      </c>
      <c r="AJ739">
        <v>14.22</v>
      </c>
      <c r="AK739">
        <v>48.96</v>
      </c>
      <c r="AL739">
        <v>1</v>
      </c>
      <c r="AM739">
        <v>4</v>
      </c>
      <c r="AN739">
        <v>0</v>
      </c>
      <c r="AO739">
        <v>1</v>
      </c>
      <c r="AP739">
        <v>1</v>
      </c>
      <c r="AQ739">
        <v>0</v>
      </c>
      <c r="AR739">
        <v>0</v>
      </c>
      <c r="AS739" t="s">
        <v>3</v>
      </c>
      <c r="AT739">
        <v>0.48</v>
      </c>
      <c r="AU739" t="s">
        <v>93</v>
      </c>
      <c r="AV739">
        <v>0</v>
      </c>
      <c r="AW739">
        <v>2</v>
      </c>
      <c r="AX739">
        <v>60137898</v>
      </c>
      <c r="AY739">
        <v>1</v>
      </c>
      <c r="AZ739">
        <v>0</v>
      </c>
      <c r="BA739">
        <v>739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CX739">
        <f>ROUND(Y739*Source!I162,9)</f>
        <v>1.34526816</v>
      </c>
      <c r="CY739">
        <f t="shared" si="532"/>
        <v>197.94</v>
      </c>
      <c r="CZ739">
        <f t="shared" si="533"/>
        <v>13.92</v>
      </c>
      <c r="DA739">
        <f t="shared" si="534"/>
        <v>14.22</v>
      </c>
      <c r="DB739">
        <f t="shared" si="527"/>
        <v>8.83</v>
      </c>
      <c r="DC739">
        <f t="shared" si="528"/>
        <v>0</v>
      </c>
      <c r="DD739" t="s">
        <v>3</v>
      </c>
      <c r="DE739" t="s">
        <v>3</v>
      </c>
      <c r="DF739">
        <f t="shared" si="529"/>
        <v>0</v>
      </c>
      <c r="DG739">
        <f t="shared" si="535"/>
        <v>266.27999999999997</v>
      </c>
      <c r="DH739">
        <f t="shared" si="530"/>
        <v>0</v>
      </c>
      <c r="DI739">
        <f t="shared" si="531"/>
        <v>0</v>
      </c>
      <c r="DJ739">
        <f t="shared" si="536"/>
        <v>266.27999999999997</v>
      </c>
      <c r="DK739">
        <v>0</v>
      </c>
      <c r="DL739" t="s">
        <v>3</v>
      </c>
      <c r="DM739">
        <v>0</v>
      </c>
      <c r="DN739" t="s">
        <v>3</v>
      </c>
      <c r="DO739">
        <v>0</v>
      </c>
    </row>
    <row r="740" spans="1:119" x14ac:dyDescent="0.2">
      <c r="A740">
        <f>ROW(Source!A162)</f>
        <v>162</v>
      </c>
      <c r="B740">
        <v>60075934</v>
      </c>
      <c r="C740">
        <v>60137868</v>
      </c>
      <c r="D740">
        <v>48168484</v>
      </c>
      <c r="E740">
        <v>1</v>
      </c>
      <c r="F740">
        <v>1</v>
      </c>
      <c r="G740">
        <v>1</v>
      </c>
      <c r="H740">
        <v>3</v>
      </c>
      <c r="I740" t="s">
        <v>223</v>
      </c>
      <c r="J740" t="s">
        <v>226</v>
      </c>
      <c r="K740" t="s">
        <v>761</v>
      </c>
      <c r="L740">
        <v>1339</v>
      </c>
      <c r="N740">
        <v>1007</v>
      </c>
      <c r="O740" t="s">
        <v>91</v>
      </c>
      <c r="P740" t="s">
        <v>91</v>
      </c>
      <c r="Q740">
        <v>1</v>
      </c>
      <c r="W740">
        <v>0</v>
      </c>
      <c r="X740">
        <v>1597319531</v>
      </c>
      <c r="Y740">
        <f t="shared" ref="Y740:Y753" si="537">AT740</f>
        <v>1.95</v>
      </c>
      <c r="AA740">
        <v>84.03</v>
      </c>
      <c r="AB740">
        <v>0</v>
      </c>
      <c r="AC740">
        <v>0</v>
      </c>
      <c r="AD740">
        <v>0</v>
      </c>
      <c r="AE740">
        <v>8.7899999999999991</v>
      </c>
      <c r="AF740">
        <v>0</v>
      </c>
      <c r="AG740">
        <v>0</v>
      </c>
      <c r="AH740">
        <v>0</v>
      </c>
      <c r="AI740">
        <v>9.56</v>
      </c>
      <c r="AJ740">
        <v>1</v>
      </c>
      <c r="AK740">
        <v>1</v>
      </c>
      <c r="AL740">
        <v>1</v>
      </c>
      <c r="AM740">
        <v>4</v>
      </c>
      <c r="AN740">
        <v>0</v>
      </c>
      <c r="AO740">
        <v>1</v>
      </c>
      <c r="AP740">
        <v>1</v>
      </c>
      <c r="AQ740">
        <v>0</v>
      </c>
      <c r="AR740">
        <v>0</v>
      </c>
      <c r="AS740" t="s">
        <v>3</v>
      </c>
      <c r="AT740">
        <v>1.95</v>
      </c>
      <c r="AU740" t="s">
        <v>3</v>
      </c>
      <c r="AV740">
        <v>0</v>
      </c>
      <c r="AW740">
        <v>2</v>
      </c>
      <c r="AX740">
        <v>60137899</v>
      </c>
      <c r="AY740">
        <v>1</v>
      </c>
      <c r="AZ740">
        <v>0</v>
      </c>
      <c r="BA740">
        <v>740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CX740">
        <f>ROUND(Y740*Source!I162,9)</f>
        <v>4.1324399999999999</v>
      </c>
      <c r="CY740">
        <f t="shared" ref="CY740:CY753" si="538">AA740</f>
        <v>84.03</v>
      </c>
      <c r="CZ740">
        <f t="shared" ref="CZ740:CZ753" si="539">AE740</f>
        <v>8.7899999999999991</v>
      </c>
      <c r="DA740">
        <f t="shared" ref="DA740:DA753" si="540">AI740</f>
        <v>9.56</v>
      </c>
      <c r="DB740">
        <f t="shared" ref="DB740:DB753" si="541">ROUND(ROUND(AT740*CZ740,2),2)</f>
        <v>17.14</v>
      </c>
      <c r="DC740">
        <f t="shared" ref="DC740:DC753" si="542">ROUND(ROUND(AT740*AG740,2),2)</f>
        <v>0</v>
      </c>
      <c r="DD740" t="s">
        <v>3</v>
      </c>
      <c r="DE740" t="s">
        <v>3</v>
      </c>
      <c r="DF740">
        <f t="shared" ref="DF740:DF753" si="543">ROUND(ROUND(AE740*AI740,2)*CX740,2)</f>
        <v>347.25</v>
      </c>
      <c r="DG740">
        <f t="shared" ref="DG740:DG753" si="544">ROUND(ROUND(AF740,2)*CX740,2)</f>
        <v>0</v>
      </c>
      <c r="DH740">
        <f t="shared" ref="DH740:DH754" si="545">ROUND(ROUND(AG740,2)*CX740,2)</f>
        <v>0</v>
      </c>
      <c r="DI740">
        <f t="shared" si="531"/>
        <v>0</v>
      </c>
      <c r="DJ740">
        <f t="shared" ref="DJ740:DJ753" si="546">DF740</f>
        <v>347.25</v>
      </c>
      <c r="DK740">
        <v>0</v>
      </c>
      <c r="DL740" t="s">
        <v>3</v>
      </c>
      <c r="DM740">
        <v>0</v>
      </c>
      <c r="DN740" t="s">
        <v>3</v>
      </c>
      <c r="DO740">
        <v>0</v>
      </c>
    </row>
    <row r="741" spans="1:119" x14ac:dyDescent="0.2">
      <c r="A741">
        <f>ROW(Source!A162)</f>
        <v>162</v>
      </c>
      <c r="B741">
        <v>60075934</v>
      </c>
      <c r="C741">
        <v>60137868</v>
      </c>
      <c r="D741">
        <v>48168491</v>
      </c>
      <c r="E741">
        <v>1</v>
      </c>
      <c r="F741">
        <v>1</v>
      </c>
      <c r="G741">
        <v>1</v>
      </c>
      <c r="H741">
        <v>3</v>
      </c>
      <c r="I741" t="s">
        <v>229</v>
      </c>
      <c r="J741" t="s">
        <v>231</v>
      </c>
      <c r="K741" t="s">
        <v>762</v>
      </c>
      <c r="L741">
        <v>1346</v>
      </c>
      <c r="N741">
        <v>1009</v>
      </c>
      <c r="O741" t="s">
        <v>225</v>
      </c>
      <c r="P741" t="s">
        <v>225</v>
      </c>
      <c r="Q741">
        <v>1</v>
      </c>
      <c r="W741">
        <v>0</v>
      </c>
      <c r="X741">
        <v>-1411127917</v>
      </c>
      <c r="Y741">
        <f t="shared" si="537"/>
        <v>0.59</v>
      </c>
      <c r="AA741">
        <v>42.73</v>
      </c>
      <c r="AB741">
        <v>0</v>
      </c>
      <c r="AC741">
        <v>0</v>
      </c>
      <c r="AD741">
        <v>0</v>
      </c>
      <c r="AE741">
        <v>4.47</v>
      </c>
      <c r="AF741">
        <v>0</v>
      </c>
      <c r="AG741">
        <v>0</v>
      </c>
      <c r="AH741">
        <v>0</v>
      </c>
      <c r="AI741">
        <v>9.56</v>
      </c>
      <c r="AJ741">
        <v>1</v>
      </c>
      <c r="AK741">
        <v>1</v>
      </c>
      <c r="AL741">
        <v>1</v>
      </c>
      <c r="AM741">
        <v>4</v>
      </c>
      <c r="AN741">
        <v>0</v>
      </c>
      <c r="AO741">
        <v>1</v>
      </c>
      <c r="AP741">
        <v>1</v>
      </c>
      <c r="AQ741">
        <v>0</v>
      </c>
      <c r="AR741">
        <v>0</v>
      </c>
      <c r="AS741" t="s">
        <v>3</v>
      </c>
      <c r="AT741">
        <v>0.59</v>
      </c>
      <c r="AU741" t="s">
        <v>3</v>
      </c>
      <c r="AV741">
        <v>0</v>
      </c>
      <c r="AW741">
        <v>2</v>
      </c>
      <c r="AX741">
        <v>60137900</v>
      </c>
      <c r="AY741">
        <v>1</v>
      </c>
      <c r="AZ741">
        <v>0</v>
      </c>
      <c r="BA741">
        <v>741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CX741">
        <f>ROUND(Y741*Source!I162,9)</f>
        <v>1.2503280000000001</v>
      </c>
      <c r="CY741">
        <f t="shared" si="538"/>
        <v>42.73</v>
      </c>
      <c r="CZ741">
        <f t="shared" si="539"/>
        <v>4.47</v>
      </c>
      <c r="DA741">
        <f t="shared" si="540"/>
        <v>9.56</v>
      </c>
      <c r="DB741">
        <f t="shared" si="541"/>
        <v>2.64</v>
      </c>
      <c r="DC741">
        <f t="shared" si="542"/>
        <v>0</v>
      </c>
      <c r="DD741" t="s">
        <v>3</v>
      </c>
      <c r="DE741" t="s">
        <v>3</v>
      </c>
      <c r="DF741">
        <f t="shared" si="543"/>
        <v>53.43</v>
      </c>
      <c r="DG741">
        <f t="shared" si="544"/>
        <v>0</v>
      </c>
      <c r="DH741">
        <f t="shared" si="545"/>
        <v>0</v>
      </c>
      <c r="DI741">
        <f t="shared" si="531"/>
        <v>0</v>
      </c>
      <c r="DJ741">
        <f t="shared" si="546"/>
        <v>53.43</v>
      </c>
      <c r="DK741">
        <v>0</v>
      </c>
      <c r="DL741" t="s">
        <v>3</v>
      </c>
      <c r="DM741">
        <v>0</v>
      </c>
      <c r="DN741" t="s">
        <v>3</v>
      </c>
      <c r="DO741">
        <v>0</v>
      </c>
    </row>
    <row r="742" spans="1:119" x14ac:dyDescent="0.2">
      <c r="A742">
        <f>ROW(Source!A162)</f>
        <v>162</v>
      </c>
      <c r="B742">
        <v>60075934</v>
      </c>
      <c r="C742">
        <v>60137868</v>
      </c>
      <c r="D742">
        <v>48171507</v>
      </c>
      <c r="E742">
        <v>1</v>
      </c>
      <c r="F742">
        <v>1</v>
      </c>
      <c r="G742">
        <v>1</v>
      </c>
      <c r="H742">
        <v>3</v>
      </c>
      <c r="I742" t="s">
        <v>807</v>
      </c>
      <c r="J742" t="s">
        <v>808</v>
      </c>
      <c r="K742" t="s">
        <v>809</v>
      </c>
      <c r="L742">
        <v>1348</v>
      </c>
      <c r="N742">
        <v>1009</v>
      </c>
      <c r="O742" t="s">
        <v>15</v>
      </c>
      <c r="P742" t="s">
        <v>15</v>
      </c>
      <c r="Q742">
        <v>1000</v>
      </c>
      <c r="W742">
        <v>0</v>
      </c>
      <c r="X742">
        <v>1344828851</v>
      </c>
      <c r="Y742">
        <f t="shared" si="537"/>
        <v>3.0999999999999999E-3</v>
      </c>
      <c r="AA742">
        <v>101489.92</v>
      </c>
      <c r="AB742">
        <v>0</v>
      </c>
      <c r="AC742">
        <v>0</v>
      </c>
      <c r="AD742">
        <v>0</v>
      </c>
      <c r="AE742">
        <v>10616.1</v>
      </c>
      <c r="AF742">
        <v>0</v>
      </c>
      <c r="AG742">
        <v>0</v>
      </c>
      <c r="AH742">
        <v>0</v>
      </c>
      <c r="AI742">
        <v>9.56</v>
      </c>
      <c r="AJ742">
        <v>1</v>
      </c>
      <c r="AK742">
        <v>1</v>
      </c>
      <c r="AL742">
        <v>1</v>
      </c>
      <c r="AM742">
        <v>4</v>
      </c>
      <c r="AN742">
        <v>0</v>
      </c>
      <c r="AO742">
        <v>1</v>
      </c>
      <c r="AP742">
        <v>1</v>
      </c>
      <c r="AQ742">
        <v>0</v>
      </c>
      <c r="AR742">
        <v>0</v>
      </c>
      <c r="AS742" t="s">
        <v>3</v>
      </c>
      <c r="AT742">
        <v>3.0999999999999999E-3</v>
      </c>
      <c r="AU742" t="s">
        <v>3</v>
      </c>
      <c r="AV742">
        <v>0</v>
      </c>
      <c r="AW742">
        <v>2</v>
      </c>
      <c r="AX742">
        <v>60137901</v>
      </c>
      <c r="AY742">
        <v>1</v>
      </c>
      <c r="AZ742">
        <v>0</v>
      </c>
      <c r="BA742">
        <v>742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CX742">
        <f>ROUND(Y742*Source!I162,9)</f>
        <v>6.5695199999999997E-3</v>
      </c>
      <c r="CY742">
        <f t="shared" si="538"/>
        <v>101489.92</v>
      </c>
      <c r="CZ742">
        <f t="shared" si="539"/>
        <v>10616.1</v>
      </c>
      <c r="DA742">
        <f t="shared" si="540"/>
        <v>9.56</v>
      </c>
      <c r="DB742">
        <f t="shared" si="541"/>
        <v>32.909999999999997</v>
      </c>
      <c r="DC742">
        <f t="shared" si="542"/>
        <v>0</v>
      </c>
      <c r="DD742" t="s">
        <v>3</v>
      </c>
      <c r="DE742" t="s">
        <v>3</v>
      </c>
      <c r="DF742">
        <f t="shared" si="543"/>
        <v>666.74</v>
      </c>
      <c r="DG742">
        <f t="shared" si="544"/>
        <v>0</v>
      </c>
      <c r="DH742">
        <f t="shared" si="545"/>
        <v>0</v>
      </c>
      <c r="DI742">
        <f t="shared" si="531"/>
        <v>0</v>
      </c>
      <c r="DJ742">
        <f t="shared" si="546"/>
        <v>666.74</v>
      </c>
      <c r="DK742">
        <v>0</v>
      </c>
      <c r="DL742" t="s">
        <v>3</v>
      </c>
      <c r="DM742">
        <v>0</v>
      </c>
      <c r="DN742" t="s">
        <v>3</v>
      </c>
      <c r="DO742">
        <v>0</v>
      </c>
    </row>
    <row r="743" spans="1:119" x14ac:dyDescent="0.2">
      <c r="A743">
        <f>ROW(Source!A162)</f>
        <v>162</v>
      </c>
      <c r="B743">
        <v>60075934</v>
      </c>
      <c r="C743">
        <v>60137868</v>
      </c>
      <c r="D743">
        <v>48172661</v>
      </c>
      <c r="E743">
        <v>1</v>
      </c>
      <c r="F743">
        <v>1</v>
      </c>
      <c r="G743">
        <v>1</v>
      </c>
      <c r="H743">
        <v>3</v>
      </c>
      <c r="I743" t="s">
        <v>766</v>
      </c>
      <c r="J743" t="s">
        <v>767</v>
      </c>
      <c r="K743" t="s">
        <v>768</v>
      </c>
      <c r="L743">
        <v>1348</v>
      </c>
      <c r="N743">
        <v>1009</v>
      </c>
      <c r="O743" t="s">
        <v>15</v>
      </c>
      <c r="P743" t="s">
        <v>15</v>
      </c>
      <c r="Q743">
        <v>1000</v>
      </c>
      <c r="W743">
        <v>0</v>
      </c>
      <c r="X743">
        <v>-1069540660</v>
      </c>
      <c r="Y743">
        <f t="shared" si="537"/>
        <v>3.0999999999999999E-3</v>
      </c>
      <c r="AA743">
        <v>151569.78</v>
      </c>
      <c r="AB743">
        <v>0</v>
      </c>
      <c r="AC743">
        <v>0</v>
      </c>
      <c r="AD743">
        <v>0</v>
      </c>
      <c r="AE743">
        <v>15854.58</v>
      </c>
      <c r="AF743">
        <v>0</v>
      </c>
      <c r="AG743">
        <v>0</v>
      </c>
      <c r="AH743">
        <v>0</v>
      </c>
      <c r="AI743">
        <v>9.56</v>
      </c>
      <c r="AJ743">
        <v>1</v>
      </c>
      <c r="AK743">
        <v>1</v>
      </c>
      <c r="AL743">
        <v>1</v>
      </c>
      <c r="AM743">
        <v>4</v>
      </c>
      <c r="AN743">
        <v>0</v>
      </c>
      <c r="AO743">
        <v>1</v>
      </c>
      <c r="AP743">
        <v>1</v>
      </c>
      <c r="AQ743">
        <v>0</v>
      </c>
      <c r="AR743">
        <v>0</v>
      </c>
      <c r="AS743" t="s">
        <v>3</v>
      </c>
      <c r="AT743">
        <v>3.0999999999999999E-3</v>
      </c>
      <c r="AU743" t="s">
        <v>3</v>
      </c>
      <c r="AV743">
        <v>0</v>
      </c>
      <c r="AW743">
        <v>2</v>
      </c>
      <c r="AX743">
        <v>60137902</v>
      </c>
      <c r="AY743">
        <v>1</v>
      </c>
      <c r="AZ743">
        <v>0</v>
      </c>
      <c r="BA743">
        <v>743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CX743">
        <f>ROUND(Y743*Source!I162,9)</f>
        <v>6.5695199999999997E-3</v>
      </c>
      <c r="CY743">
        <f t="shared" si="538"/>
        <v>151569.78</v>
      </c>
      <c r="CZ743">
        <f t="shared" si="539"/>
        <v>15854.58</v>
      </c>
      <c r="DA743">
        <f t="shared" si="540"/>
        <v>9.56</v>
      </c>
      <c r="DB743">
        <f t="shared" si="541"/>
        <v>49.15</v>
      </c>
      <c r="DC743">
        <f t="shared" si="542"/>
        <v>0</v>
      </c>
      <c r="DD743" t="s">
        <v>3</v>
      </c>
      <c r="DE743" t="s">
        <v>3</v>
      </c>
      <c r="DF743">
        <f t="shared" si="543"/>
        <v>995.74</v>
      </c>
      <c r="DG743">
        <f t="shared" si="544"/>
        <v>0</v>
      </c>
      <c r="DH743">
        <f t="shared" si="545"/>
        <v>0</v>
      </c>
      <c r="DI743">
        <f t="shared" si="531"/>
        <v>0</v>
      </c>
      <c r="DJ743">
        <f t="shared" si="546"/>
        <v>995.74</v>
      </c>
      <c r="DK743">
        <v>0</v>
      </c>
      <c r="DL743" t="s">
        <v>3</v>
      </c>
      <c r="DM743">
        <v>0</v>
      </c>
      <c r="DN743" t="s">
        <v>3</v>
      </c>
      <c r="DO743">
        <v>0</v>
      </c>
    </row>
    <row r="744" spans="1:119" x14ac:dyDescent="0.2">
      <c r="A744">
        <f>ROW(Source!A162)</f>
        <v>162</v>
      </c>
      <c r="B744">
        <v>60075934</v>
      </c>
      <c r="C744">
        <v>60137868</v>
      </c>
      <c r="D744">
        <v>48172758</v>
      </c>
      <c r="E744">
        <v>1</v>
      </c>
      <c r="F744">
        <v>1</v>
      </c>
      <c r="G744">
        <v>1</v>
      </c>
      <c r="H744">
        <v>3</v>
      </c>
      <c r="I744" t="s">
        <v>769</v>
      </c>
      <c r="J744" t="s">
        <v>770</v>
      </c>
      <c r="K744" t="s">
        <v>771</v>
      </c>
      <c r="L744">
        <v>1348</v>
      </c>
      <c r="N744">
        <v>1009</v>
      </c>
      <c r="O744" t="s">
        <v>15</v>
      </c>
      <c r="P744" t="s">
        <v>15</v>
      </c>
      <c r="Q744">
        <v>1000</v>
      </c>
      <c r="W744">
        <v>0</v>
      </c>
      <c r="X744">
        <v>628974256</v>
      </c>
      <c r="Y744">
        <f t="shared" si="537"/>
        <v>1.0000000000000001E-5</v>
      </c>
      <c r="AA744">
        <v>73338.78</v>
      </c>
      <c r="AB744">
        <v>0</v>
      </c>
      <c r="AC744">
        <v>0</v>
      </c>
      <c r="AD744">
        <v>0</v>
      </c>
      <c r="AE744">
        <v>7671.42</v>
      </c>
      <c r="AF744">
        <v>0</v>
      </c>
      <c r="AG744">
        <v>0</v>
      </c>
      <c r="AH744">
        <v>0</v>
      </c>
      <c r="AI744">
        <v>9.56</v>
      </c>
      <c r="AJ744">
        <v>1</v>
      </c>
      <c r="AK744">
        <v>1</v>
      </c>
      <c r="AL744">
        <v>1</v>
      </c>
      <c r="AM744">
        <v>4</v>
      </c>
      <c r="AN744">
        <v>0</v>
      </c>
      <c r="AO744">
        <v>1</v>
      </c>
      <c r="AP744">
        <v>1</v>
      </c>
      <c r="AQ744">
        <v>0</v>
      </c>
      <c r="AR744">
        <v>0</v>
      </c>
      <c r="AS744" t="s">
        <v>3</v>
      </c>
      <c r="AT744">
        <v>1.0000000000000001E-5</v>
      </c>
      <c r="AU744" t="s">
        <v>3</v>
      </c>
      <c r="AV744">
        <v>0</v>
      </c>
      <c r="AW744">
        <v>2</v>
      </c>
      <c r="AX744">
        <v>60137903</v>
      </c>
      <c r="AY744">
        <v>1</v>
      </c>
      <c r="AZ744">
        <v>0</v>
      </c>
      <c r="BA744">
        <v>744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CX744">
        <f>ROUND(Y744*Source!I162,9)</f>
        <v>2.1192E-5</v>
      </c>
      <c r="CY744">
        <f t="shared" si="538"/>
        <v>73338.78</v>
      </c>
      <c r="CZ744">
        <f t="shared" si="539"/>
        <v>7671.42</v>
      </c>
      <c r="DA744">
        <f t="shared" si="540"/>
        <v>9.56</v>
      </c>
      <c r="DB744">
        <f t="shared" si="541"/>
        <v>0.08</v>
      </c>
      <c r="DC744">
        <f t="shared" si="542"/>
        <v>0</v>
      </c>
      <c r="DD744" t="s">
        <v>3</v>
      </c>
      <c r="DE744" t="s">
        <v>3</v>
      </c>
      <c r="DF744">
        <f t="shared" si="543"/>
        <v>1.55</v>
      </c>
      <c r="DG744">
        <f t="shared" si="544"/>
        <v>0</v>
      </c>
      <c r="DH744">
        <f t="shared" si="545"/>
        <v>0</v>
      </c>
      <c r="DI744">
        <f t="shared" si="531"/>
        <v>0</v>
      </c>
      <c r="DJ744">
        <f t="shared" si="546"/>
        <v>1.55</v>
      </c>
      <c r="DK744">
        <v>0</v>
      </c>
      <c r="DL744" t="s">
        <v>3</v>
      </c>
      <c r="DM744">
        <v>0</v>
      </c>
      <c r="DN744" t="s">
        <v>3</v>
      </c>
      <c r="DO744">
        <v>0</v>
      </c>
    </row>
    <row r="745" spans="1:119" x14ac:dyDescent="0.2">
      <c r="A745">
        <f>ROW(Source!A162)</f>
        <v>162</v>
      </c>
      <c r="B745">
        <v>60075934</v>
      </c>
      <c r="C745">
        <v>60137868</v>
      </c>
      <c r="D745">
        <v>48173726</v>
      </c>
      <c r="E745">
        <v>1</v>
      </c>
      <c r="F745">
        <v>1</v>
      </c>
      <c r="G745">
        <v>1</v>
      </c>
      <c r="H745">
        <v>3</v>
      </c>
      <c r="I745" t="s">
        <v>772</v>
      </c>
      <c r="J745" t="s">
        <v>773</v>
      </c>
      <c r="K745" t="s">
        <v>774</v>
      </c>
      <c r="L745">
        <v>1348</v>
      </c>
      <c r="N745">
        <v>1009</v>
      </c>
      <c r="O745" t="s">
        <v>15</v>
      </c>
      <c r="P745" t="s">
        <v>15</v>
      </c>
      <c r="Q745">
        <v>1000</v>
      </c>
      <c r="W745">
        <v>0</v>
      </c>
      <c r="X745">
        <v>-1850711024</v>
      </c>
      <c r="Y745">
        <f t="shared" si="537"/>
        <v>1E-4</v>
      </c>
      <c r="AA745">
        <v>293766.28000000003</v>
      </c>
      <c r="AB745">
        <v>0</v>
      </c>
      <c r="AC745">
        <v>0</v>
      </c>
      <c r="AD745">
        <v>0</v>
      </c>
      <c r="AE745">
        <v>30728.69</v>
      </c>
      <c r="AF745">
        <v>0</v>
      </c>
      <c r="AG745">
        <v>0</v>
      </c>
      <c r="AH745">
        <v>0</v>
      </c>
      <c r="AI745">
        <v>9.56</v>
      </c>
      <c r="AJ745">
        <v>1</v>
      </c>
      <c r="AK745">
        <v>1</v>
      </c>
      <c r="AL745">
        <v>1</v>
      </c>
      <c r="AM745">
        <v>4</v>
      </c>
      <c r="AN745">
        <v>0</v>
      </c>
      <c r="AO745">
        <v>1</v>
      </c>
      <c r="AP745">
        <v>1</v>
      </c>
      <c r="AQ745">
        <v>0</v>
      </c>
      <c r="AR745">
        <v>0</v>
      </c>
      <c r="AS745" t="s">
        <v>3</v>
      </c>
      <c r="AT745">
        <v>1E-4</v>
      </c>
      <c r="AU745" t="s">
        <v>3</v>
      </c>
      <c r="AV745">
        <v>0</v>
      </c>
      <c r="AW745">
        <v>2</v>
      </c>
      <c r="AX745">
        <v>60137904</v>
      </c>
      <c r="AY745">
        <v>1</v>
      </c>
      <c r="AZ745">
        <v>0</v>
      </c>
      <c r="BA745">
        <v>745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CX745">
        <f>ROUND(Y745*Source!I162,9)</f>
        <v>2.1191999999999999E-4</v>
      </c>
      <c r="CY745">
        <f t="shared" si="538"/>
        <v>293766.28000000003</v>
      </c>
      <c r="CZ745">
        <f t="shared" si="539"/>
        <v>30728.69</v>
      </c>
      <c r="DA745">
        <f t="shared" si="540"/>
        <v>9.56</v>
      </c>
      <c r="DB745">
        <f t="shared" si="541"/>
        <v>3.07</v>
      </c>
      <c r="DC745">
        <f t="shared" si="542"/>
        <v>0</v>
      </c>
      <c r="DD745" t="s">
        <v>3</v>
      </c>
      <c r="DE745" t="s">
        <v>3</v>
      </c>
      <c r="DF745">
        <f t="shared" si="543"/>
        <v>62.25</v>
      </c>
      <c r="DG745">
        <f t="shared" si="544"/>
        <v>0</v>
      </c>
      <c r="DH745">
        <f t="shared" si="545"/>
        <v>0</v>
      </c>
      <c r="DI745">
        <f t="shared" si="531"/>
        <v>0</v>
      </c>
      <c r="DJ745">
        <f t="shared" si="546"/>
        <v>62.25</v>
      </c>
      <c r="DK745">
        <v>0</v>
      </c>
      <c r="DL745" t="s">
        <v>3</v>
      </c>
      <c r="DM745">
        <v>0</v>
      </c>
      <c r="DN745" t="s">
        <v>3</v>
      </c>
      <c r="DO745">
        <v>0</v>
      </c>
    </row>
    <row r="746" spans="1:119" x14ac:dyDescent="0.2">
      <c r="A746">
        <f>ROW(Source!A162)</f>
        <v>162</v>
      </c>
      <c r="B746">
        <v>60075934</v>
      </c>
      <c r="C746">
        <v>60137868</v>
      </c>
      <c r="D746">
        <v>48187448</v>
      </c>
      <c r="E746">
        <v>1</v>
      </c>
      <c r="F746">
        <v>1</v>
      </c>
      <c r="G746">
        <v>1</v>
      </c>
      <c r="H746">
        <v>3</v>
      </c>
      <c r="I746" t="s">
        <v>775</v>
      </c>
      <c r="J746" t="s">
        <v>776</v>
      </c>
      <c r="K746" t="s">
        <v>777</v>
      </c>
      <c r="L746">
        <v>1348</v>
      </c>
      <c r="N746">
        <v>1009</v>
      </c>
      <c r="O746" t="s">
        <v>15</v>
      </c>
      <c r="P746" t="s">
        <v>15</v>
      </c>
      <c r="Q746">
        <v>1000</v>
      </c>
      <c r="W746">
        <v>0</v>
      </c>
      <c r="X746">
        <v>192534767</v>
      </c>
      <c r="Y746">
        <f t="shared" si="537"/>
        <v>5.0000000000000001E-4</v>
      </c>
      <c r="AA746">
        <v>76878.17</v>
      </c>
      <c r="AB746">
        <v>0</v>
      </c>
      <c r="AC746">
        <v>0</v>
      </c>
      <c r="AD746">
        <v>0</v>
      </c>
      <c r="AE746">
        <v>8041.65</v>
      </c>
      <c r="AF746">
        <v>0</v>
      </c>
      <c r="AG746">
        <v>0</v>
      </c>
      <c r="AH746">
        <v>0</v>
      </c>
      <c r="AI746">
        <v>9.56</v>
      </c>
      <c r="AJ746">
        <v>1</v>
      </c>
      <c r="AK746">
        <v>1</v>
      </c>
      <c r="AL746">
        <v>1</v>
      </c>
      <c r="AM746">
        <v>4</v>
      </c>
      <c r="AN746">
        <v>0</v>
      </c>
      <c r="AO746">
        <v>1</v>
      </c>
      <c r="AP746">
        <v>1</v>
      </c>
      <c r="AQ746">
        <v>0</v>
      </c>
      <c r="AR746">
        <v>0</v>
      </c>
      <c r="AS746" t="s">
        <v>3</v>
      </c>
      <c r="AT746">
        <v>5.0000000000000001E-4</v>
      </c>
      <c r="AU746" t="s">
        <v>3</v>
      </c>
      <c r="AV746">
        <v>0</v>
      </c>
      <c r="AW746">
        <v>2</v>
      </c>
      <c r="AX746">
        <v>60137905</v>
      </c>
      <c r="AY746">
        <v>1</v>
      </c>
      <c r="AZ746">
        <v>0</v>
      </c>
      <c r="BA746">
        <v>746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CX746">
        <f>ROUND(Y746*Source!I162,9)</f>
        <v>1.0596E-3</v>
      </c>
      <c r="CY746">
        <f t="shared" si="538"/>
        <v>76878.17</v>
      </c>
      <c r="CZ746">
        <f t="shared" si="539"/>
        <v>8041.65</v>
      </c>
      <c r="DA746">
        <f t="shared" si="540"/>
        <v>9.56</v>
      </c>
      <c r="DB746">
        <f t="shared" si="541"/>
        <v>4.0199999999999996</v>
      </c>
      <c r="DC746">
        <f t="shared" si="542"/>
        <v>0</v>
      </c>
      <c r="DD746" t="s">
        <v>3</v>
      </c>
      <c r="DE746" t="s">
        <v>3</v>
      </c>
      <c r="DF746">
        <f t="shared" si="543"/>
        <v>81.459999999999994</v>
      </c>
      <c r="DG746">
        <f t="shared" si="544"/>
        <v>0</v>
      </c>
      <c r="DH746">
        <f t="shared" si="545"/>
        <v>0</v>
      </c>
      <c r="DI746">
        <f t="shared" si="531"/>
        <v>0</v>
      </c>
      <c r="DJ746">
        <f t="shared" si="546"/>
        <v>81.459999999999994</v>
      </c>
      <c r="DK746">
        <v>0</v>
      </c>
      <c r="DL746" t="s">
        <v>3</v>
      </c>
      <c r="DM746">
        <v>0</v>
      </c>
      <c r="DN746" t="s">
        <v>3</v>
      </c>
      <c r="DO746">
        <v>0</v>
      </c>
    </row>
    <row r="747" spans="1:119" x14ac:dyDescent="0.2">
      <c r="A747">
        <f>ROW(Source!A162)</f>
        <v>162</v>
      </c>
      <c r="B747">
        <v>60075934</v>
      </c>
      <c r="C747">
        <v>60137868</v>
      </c>
      <c r="D747">
        <v>48165719</v>
      </c>
      <c r="E747">
        <v>21</v>
      </c>
      <c r="F747">
        <v>1</v>
      </c>
      <c r="G747">
        <v>1</v>
      </c>
      <c r="H747">
        <v>3</v>
      </c>
      <c r="I747" t="s">
        <v>778</v>
      </c>
      <c r="J747" t="s">
        <v>3</v>
      </c>
      <c r="K747" t="s">
        <v>779</v>
      </c>
      <c r="L747">
        <v>1348</v>
      </c>
      <c r="N747">
        <v>1009</v>
      </c>
      <c r="O747" t="s">
        <v>15</v>
      </c>
      <c r="P747" t="s">
        <v>15</v>
      </c>
      <c r="Q747">
        <v>1000</v>
      </c>
      <c r="W747">
        <v>0</v>
      </c>
      <c r="X747">
        <v>748648226</v>
      </c>
      <c r="Y747">
        <f t="shared" si="537"/>
        <v>1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9.56</v>
      </c>
      <c r="AJ747">
        <v>1</v>
      </c>
      <c r="AK747">
        <v>1</v>
      </c>
      <c r="AL747">
        <v>1</v>
      </c>
      <c r="AM747">
        <v>4</v>
      </c>
      <c r="AN747">
        <v>0</v>
      </c>
      <c r="AO747">
        <v>0</v>
      </c>
      <c r="AP747">
        <v>1</v>
      </c>
      <c r="AQ747">
        <v>0</v>
      </c>
      <c r="AR747">
        <v>0</v>
      </c>
      <c r="AS747" t="s">
        <v>3</v>
      </c>
      <c r="AT747">
        <v>1</v>
      </c>
      <c r="AU747" t="s">
        <v>3</v>
      </c>
      <c r="AV747">
        <v>0</v>
      </c>
      <c r="AW747">
        <v>2</v>
      </c>
      <c r="AX747">
        <v>60137906</v>
      </c>
      <c r="AY747">
        <v>1</v>
      </c>
      <c r="AZ747">
        <v>0</v>
      </c>
      <c r="BA747">
        <v>747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CX747">
        <f>ROUND(Y747*Source!I162,9)</f>
        <v>2.1192000000000002</v>
      </c>
      <c r="CY747">
        <f t="shared" si="538"/>
        <v>0</v>
      </c>
      <c r="CZ747">
        <f t="shared" si="539"/>
        <v>0</v>
      </c>
      <c r="DA747">
        <f t="shared" si="540"/>
        <v>9.56</v>
      </c>
      <c r="DB747">
        <f t="shared" si="541"/>
        <v>0</v>
      </c>
      <c r="DC747">
        <f t="shared" si="542"/>
        <v>0</v>
      </c>
      <c r="DD747" t="s">
        <v>3</v>
      </c>
      <c r="DE747" t="s">
        <v>3</v>
      </c>
      <c r="DF747">
        <f t="shared" si="543"/>
        <v>0</v>
      </c>
      <c r="DG747">
        <f t="shared" si="544"/>
        <v>0</v>
      </c>
      <c r="DH747">
        <f t="shared" si="545"/>
        <v>0</v>
      </c>
      <c r="DI747">
        <f t="shared" si="531"/>
        <v>0</v>
      </c>
      <c r="DJ747">
        <f t="shared" si="546"/>
        <v>0</v>
      </c>
      <c r="DK747">
        <v>0</v>
      </c>
      <c r="DL747" t="s">
        <v>3</v>
      </c>
      <c r="DM747">
        <v>0</v>
      </c>
      <c r="DN747" t="s">
        <v>3</v>
      </c>
      <c r="DO747">
        <v>0</v>
      </c>
    </row>
    <row r="748" spans="1:119" x14ac:dyDescent="0.2">
      <c r="A748">
        <f>ROW(Source!A162)</f>
        <v>162</v>
      </c>
      <c r="B748">
        <v>60075934</v>
      </c>
      <c r="C748">
        <v>60137868</v>
      </c>
      <c r="D748">
        <v>48189470</v>
      </c>
      <c r="E748">
        <v>1</v>
      </c>
      <c r="F748">
        <v>1</v>
      </c>
      <c r="G748">
        <v>1</v>
      </c>
      <c r="H748">
        <v>3</v>
      </c>
      <c r="I748" t="s">
        <v>780</v>
      </c>
      <c r="J748" t="s">
        <v>781</v>
      </c>
      <c r="K748" t="s">
        <v>782</v>
      </c>
      <c r="L748">
        <v>1302</v>
      </c>
      <c r="N748">
        <v>1003</v>
      </c>
      <c r="O748" t="s">
        <v>783</v>
      </c>
      <c r="P748" t="s">
        <v>783</v>
      </c>
      <c r="Q748">
        <v>10</v>
      </c>
      <c r="W748">
        <v>0</v>
      </c>
      <c r="X748">
        <v>4483628</v>
      </c>
      <c r="Y748">
        <f t="shared" si="537"/>
        <v>1.8700000000000001E-2</v>
      </c>
      <c r="AA748">
        <v>616.33000000000004</v>
      </c>
      <c r="AB748">
        <v>0</v>
      </c>
      <c r="AC748">
        <v>0</v>
      </c>
      <c r="AD748">
        <v>0</v>
      </c>
      <c r="AE748">
        <v>64.47</v>
      </c>
      <c r="AF748">
        <v>0</v>
      </c>
      <c r="AG748">
        <v>0</v>
      </c>
      <c r="AH748">
        <v>0</v>
      </c>
      <c r="AI748">
        <v>9.56</v>
      </c>
      <c r="AJ748">
        <v>1</v>
      </c>
      <c r="AK748">
        <v>1</v>
      </c>
      <c r="AL748">
        <v>1</v>
      </c>
      <c r="AM748">
        <v>4</v>
      </c>
      <c r="AN748">
        <v>0</v>
      </c>
      <c r="AO748">
        <v>1</v>
      </c>
      <c r="AP748">
        <v>1</v>
      </c>
      <c r="AQ748">
        <v>0</v>
      </c>
      <c r="AR748">
        <v>0</v>
      </c>
      <c r="AS748" t="s">
        <v>3</v>
      </c>
      <c r="AT748">
        <v>1.8700000000000001E-2</v>
      </c>
      <c r="AU748" t="s">
        <v>3</v>
      </c>
      <c r="AV748">
        <v>0</v>
      </c>
      <c r="AW748">
        <v>2</v>
      </c>
      <c r="AX748">
        <v>60137907</v>
      </c>
      <c r="AY748">
        <v>1</v>
      </c>
      <c r="AZ748">
        <v>0</v>
      </c>
      <c r="BA748">
        <v>748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CX748">
        <f>ROUND(Y748*Source!I162,9)</f>
        <v>3.9629039999999997E-2</v>
      </c>
      <c r="CY748">
        <f t="shared" si="538"/>
        <v>616.33000000000004</v>
      </c>
      <c r="CZ748">
        <f t="shared" si="539"/>
        <v>64.47</v>
      </c>
      <c r="DA748">
        <f t="shared" si="540"/>
        <v>9.56</v>
      </c>
      <c r="DB748">
        <f t="shared" si="541"/>
        <v>1.21</v>
      </c>
      <c r="DC748">
        <f t="shared" si="542"/>
        <v>0</v>
      </c>
      <c r="DD748" t="s">
        <v>3</v>
      </c>
      <c r="DE748" t="s">
        <v>3</v>
      </c>
      <c r="DF748">
        <f t="shared" si="543"/>
        <v>24.42</v>
      </c>
      <c r="DG748">
        <f t="shared" si="544"/>
        <v>0</v>
      </c>
      <c r="DH748">
        <f t="shared" si="545"/>
        <v>0</v>
      </c>
      <c r="DI748">
        <f t="shared" si="531"/>
        <v>0</v>
      </c>
      <c r="DJ748">
        <f t="shared" si="546"/>
        <v>24.42</v>
      </c>
      <c r="DK748">
        <v>0</v>
      </c>
      <c r="DL748" t="s">
        <v>3</v>
      </c>
      <c r="DM748">
        <v>0</v>
      </c>
      <c r="DN748" t="s">
        <v>3</v>
      </c>
      <c r="DO748">
        <v>0</v>
      </c>
    </row>
    <row r="749" spans="1:119" x14ac:dyDescent="0.2">
      <c r="A749">
        <f>ROW(Source!A162)</f>
        <v>162</v>
      </c>
      <c r="B749">
        <v>60075934</v>
      </c>
      <c r="C749">
        <v>60137868</v>
      </c>
      <c r="D749">
        <v>48189825</v>
      </c>
      <c r="E749">
        <v>1</v>
      </c>
      <c r="F749">
        <v>1</v>
      </c>
      <c r="G749">
        <v>1</v>
      </c>
      <c r="H749">
        <v>3</v>
      </c>
      <c r="I749" t="s">
        <v>784</v>
      </c>
      <c r="J749" t="s">
        <v>785</v>
      </c>
      <c r="K749" t="s">
        <v>786</v>
      </c>
      <c r="L749">
        <v>1348</v>
      </c>
      <c r="N749">
        <v>1009</v>
      </c>
      <c r="O749" t="s">
        <v>15</v>
      </c>
      <c r="P749" t="s">
        <v>15</v>
      </c>
      <c r="Q749">
        <v>1000</v>
      </c>
      <c r="W749">
        <v>0</v>
      </c>
      <c r="X749">
        <v>-936363311</v>
      </c>
      <c r="Y749">
        <f t="shared" si="537"/>
        <v>3.0000000000000001E-5</v>
      </c>
      <c r="AA749">
        <v>45420.71</v>
      </c>
      <c r="AB749">
        <v>0</v>
      </c>
      <c r="AC749">
        <v>0</v>
      </c>
      <c r="AD749">
        <v>0</v>
      </c>
      <c r="AE749">
        <v>4751.12</v>
      </c>
      <c r="AF749">
        <v>0</v>
      </c>
      <c r="AG749">
        <v>0</v>
      </c>
      <c r="AH749">
        <v>0</v>
      </c>
      <c r="AI749">
        <v>9.56</v>
      </c>
      <c r="AJ749">
        <v>1</v>
      </c>
      <c r="AK749">
        <v>1</v>
      </c>
      <c r="AL749">
        <v>1</v>
      </c>
      <c r="AM749">
        <v>4</v>
      </c>
      <c r="AN749">
        <v>0</v>
      </c>
      <c r="AO749">
        <v>1</v>
      </c>
      <c r="AP749">
        <v>1</v>
      </c>
      <c r="AQ749">
        <v>0</v>
      </c>
      <c r="AR749">
        <v>0</v>
      </c>
      <c r="AS749" t="s">
        <v>3</v>
      </c>
      <c r="AT749">
        <v>3.0000000000000001E-5</v>
      </c>
      <c r="AU749" t="s">
        <v>3</v>
      </c>
      <c r="AV749">
        <v>0</v>
      </c>
      <c r="AW749">
        <v>2</v>
      </c>
      <c r="AX749">
        <v>60137908</v>
      </c>
      <c r="AY749">
        <v>1</v>
      </c>
      <c r="AZ749">
        <v>0</v>
      </c>
      <c r="BA749">
        <v>749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CX749">
        <f>ROUND(Y749*Source!I162,9)</f>
        <v>6.3576000000000003E-5</v>
      </c>
      <c r="CY749">
        <f t="shared" si="538"/>
        <v>45420.71</v>
      </c>
      <c r="CZ749">
        <f t="shared" si="539"/>
        <v>4751.12</v>
      </c>
      <c r="DA749">
        <f t="shared" si="540"/>
        <v>9.56</v>
      </c>
      <c r="DB749">
        <f t="shared" si="541"/>
        <v>0.14000000000000001</v>
      </c>
      <c r="DC749">
        <f t="shared" si="542"/>
        <v>0</v>
      </c>
      <c r="DD749" t="s">
        <v>3</v>
      </c>
      <c r="DE749" t="s">
        <v>3</v>
      </c>
      <c r="DF749">
        <f t="shared" si="543"/>
        <v>2.89</v>
      </c>
      <c r="DG749">
        <f t="shared" si="544"/>
        <v>0</v>
      </c>
      <c r="DH749">
        <f t="shared" si="545"/>
        <v>0</v>
      </c>
      <c r="DI749">
        <f t="shared" si="531"/>
        <v>0</v>
      </c>
      <c r="DJ749">
        <f t="shared" si="546"/>
        <v>2.89</v>
      </c>
      <c r="DK749">
        <v>0</v>
      </c>
      <c r="DL749" t="s">
        <v>3</v>
      </c>
      <c r="DM749">
        <v>0</v>
      </c>
      <c r="DN749" t="s">
        <v>3</v>
      </c>
      <c r="DO749">
        <v>0</v>
      </c>
    </row>
    <row r="750" spans="1:119" x14ac:dyDescent="0.2">
      <c r="A750">
        <f>ROW(Source!A162)</f>
        <v>162</v>
      </c>
      <c r="B750">
        <v>60075934</v>
      </c>
      <c r="C750">
        <v>60137868</v>
      </c>
      <c r="D750">
        <v>48190549</v>
      </c>
      <c r="E750">
        <v>1</v>
      </c>
      <c r="F750">
        <v>1</v>
      </c>
      <c r="G750">
        <v>1</v>
      </c>
      <c r="H750">
        <v>3</v>
      </c>
      <c r="I750" t="s">
        <v>787</v>
      </c>
      <c r="J750" t="s">
        <v>788</v>
      </c>
      <c r="K750" t="s">
        <v>789</v>
      </c>
      <c r="L750">
        <v>1348</v>
      </c>
      <c r="N750">
        <v>1009</v>
      </c>
      <c r="O750" t="s">
        <v>15</v>
      </c>
      <c r="P750" t="s">
        <v>15</v>
      </c>
      <c r="Q750">
        <v>1000</v>
      </c>
      <c r="W750">
        <v>0</v>
      </c>
      <c r="X750">
        <v>1261042718</v>
      </c>
      <c r="Y750">
        <f t="shared" si="537"/>
        <v>1.9400000000000001E-3</v>
      </c>
      <c r="AA750">
        <v>59717.11</v>
      </c>
      <c r="AB750">
        <v>0</v>
      </c>
      <c r="AC750">
        <v>0</v>
      </c>
      <c r="AD750">
        <v>0</v>
      </c>
      <c r="AE750">
        <v>6246.56</v>
      </c>
      <c r="AF750">
        <v>0</v>
      </c>
      <c r="AG750">
        <v>0</v>
      </c>
      <c r="AH750">
        <v>0</v>
      </c>
      <c r="AI750">
        <v>9.56</v>
      </c>
      <c r="AJ750">
        <v>1</v>
      </c>
      <c r="AK750">
        <v>1</v>
      </c>
      <c r="AL750">
        <v>1</v>
      </c>
      <c r="AM750">
        <v>4</v>
      </c>
      <c r="AN750">
        <v>0</v>
      </c>
      <c r="AO750">
        <v>1</v>
      </c>
      <c r="AP750">
        <v>1</v>
      </c>
      <c r="AQ750">
        <v>0</v>
      </c>
      <c r="AR750">
        <v>0</v>
      </c>
      <c r="AS750" t="s">
        <v>3</v>
      </c>
      <c r="AT750">
        <v>1.9400000000000001E-3</v>
      </c>
      <c r="AU750" t="s">
        <v>3</v>
      </c>
      <c r="AV750">
        <v>0</v>
      </c>
      <c r="AW750">
        <v>2</v>
      </c>
      <c r="AX750">
        <v>60137909</v>
      </c>
      <c r="AY750">
        <v>1</v>
      </c>
      <c r="AZ750">
        <v>0</v>
      </c>
      <c r="BA750">
        <v>750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CX750">
        <f>ROUND(Y750*Source!I162,9)</f>
        <v>4.1112479999999996E-3</v>
      </c>
      <c r="CY750">
        <f t="shared" si="538"/>
        <v>59717.11</v>
      </c>
      <c r="CZ750">
        <f t="shared" si="539"/>
        <v>6246.56</v>
      </c>
      <c r="DA750">
        <f t="shared" si="540"/>
        <v>9.56</v>
      </c>
      <c r="DB750">
        <f t="shared" si="541"/>
        <v>12.12</v>
      </c>
      <c r="DC750">
        <f t="shared" si="542"/>
        <v>0</v>
      </c>
      <c r="DD750" t="s">
        <v>3</v>
      </c>
      <c r="DE750" t="s">
        <v>3</v>
      </c>
      <c r="DF750">
        <f t="shared" si="543"/>
        <v>245.51</v>
      </c>
      <c r="DG750">
        <f t="shared" si="544"/>
        <v>0</v>
      </c>
      <c r="DH750">
        <f t="shared" si="545"/>
        <v>0</v>
      </c>
      <c r="DI750">
        <f t="shared" si="531"/>
        <v>0</v>
      </c>
      <c r="DJ750">
        <f t="shared" si="546"/>
        <v>245.51</v>
      </c>
      <c r="DK750">
        <v>0</v>
      </c>
      <c r="DL750" t="s">
        <v>3</v>
      </c>
      <c r="DM750">
        <v>0</v>
      </c>
      <c r="DN750" t="s">
        <v>3</v>
      </c>
      <c r="DO750">
        <v>0</v>
      </c>
    </row>
    <row r="751" spans="1:119" x14ac:dyDescent="0.2">
      <c r="A751">
        <f>ROW(Source!A162)</f>
        <v>162</v>
      </c>
      <c r="B751">
        <v>60075934</v>
      </c>
      <c r="C751">
        <v>60137868</v>
      </c>
      <c r="D751">
        <v>48194381</v>
      </c>
      <c r="E751">
        <v>1</v>
      </c>
      <c r="F751">
        <v>1</v>
      </c>
      <c r="G751">
        <v>1</v>
      </c>
      <c r="H751">
        <v>3</v>
      </c>
      <c r="I751" t="s">
        <v>790</v>
      </c>
      <c r="J751" t="s">
        <v>791</v>
      </c>
      <c r="K751" t="s">
        <v>792</v>
      </c>
      <c r="L751">
        <v>1339</v>
      </c>
      <c r="N751">
        <v>1007</v>
      </c>
      <c r="O751" t="s">
        <v>91</v>
      </c>
      <c r="P751" t="s">
        <v>91</v>
      </c>
      <c r="Q751">
        <v>1</v>
      </c>
      <c r="W751">
        <v>0</v>
      </c>
      <c r="X751">
        <v>-128313133</v>
      </c>
      <c r="Y751">
        <f t="shared" si="537"/>
        <v>1.0300000000000001E-3</v>
      </c>
      <c r="AA751">
        <v>17141.560000000001</v>
      </c>
      <c r="AB751">
        <v>0</v>
      </c>
      <c r="AC751">
        <v>0</v>
      </c>
      <c r="AD751">
        <v>0</v>
      </c>
      <c r="AE751">
        <v>1793.05</v>
      </c>
      <c r="AF751">
        <v>0</v>
      </c>
      <c r="AG751">
        <v>0</v>
      </c>
      <c r="AH751">
        <v>0</v>
      </c>
      <c r="AI751">
        <v>9.56</v>
      </c>
      <c r="AJ751">
        <v>1</v>
      </c>
      <c r="AK751">
        <v>1</v>
      </c>
      <c r="AL751">
        <v>1</v>
      </c>
      <c r="AM751">
        <v>4</v>
      </c>
      <c r="AN751">
        <v>0</v>
      </c>
      <c r="AO751">
        <v>1</v>
      </c>
      <c r="AP751">
        <v>1</v>
      </c>
      <c r="AQ751">
        <v>0</v>
      </c>
      <c r="AR751">
        <v>0</v>
      </c>
      <c r="AS751" t="s">
        <v>3</v>
      </c>
      <c r="AT751">
        <v>1.0300000000000001E-3</v>
      </c>
      <c r="AU751" t="s">
        <v>3</v>
      </c>
      <c r="AV751">
        <v>0</v>
      </c>
      <c r="AW751">
        <v>2</v>
      </c>
      <c r="AX751">
        <v>60137910</v>
      </c>
      <c r="AY751">
        <v>1</v>
      </c>
      <c r="AZ751">
        <v>0</v>
      </c>
      <c r="BA751">
        <v>751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CX751">
        <f>ROUND(Y751*Source!I162,9)</f>
        <v>2.182776E-3</v>
      </c>
      <c r="CY751">
        <f t="shared" si="538"/>
        <v>17141.560000000001</v>
      </c>
      <c r="CZ751">
        <f t="shared" si="539"/>
        <v>1793.05</v>
      </c>
      <c r="DA751">
        <f t="shared" si="540"/>
        <v>9.56</v>
      </c>
      <c r="DB751">
        <f t="shared" si="541"/>
        <v>1.85</v>
      </c>
      <c r="DC751">
        <f t="shared" si="542"/>
        <v>0</v>
      </c>
      <c r="DD751" t="s">
        <v>3</v>
      </c>
      <c r="DE751" t="s">
        <v>3</v>
      </c>
      <c r="DF751">
        <f t="shared" si="543"/>
        <v>37.42</v>
      </c>
      <c r="DG751">
        <f t="shared" si="544"/>
        <v>0</v>
      </c>
      <c r="DH751">
        <f t="shared" si="545"/>
        <v>0</v>
      </c>
      <c r="DI751">
        <f t="shared" si="531"/>
        <v>0</v>
      </c>
      <c r="DJ751">
        <f t="shared" si="546"/>
        <v>37.42</v>
      </c>
      <c r="DK751">
        <v>0</v>
      </c>
      <c r="DL751" t="s">
        <v>3</v>
      </c>
      <c r="DM751">
        <v>0</v>
      </c>
      <c r="DN751" t="s">
        <v>3</v>
      </c>
      <c r="DO751">
        <v>0</v>
      </c>
    </row>
    <row r="752" spans="1:119" x14ac:dyDescent="0.2">
      <c r="A752">
        <f>ROW(Source!A162)</f>
        <v>162</v>
      </c>
      <c r="B752">
        <v>60075934</v>
      </c>
      <c r="C752">
        <v>60137868</v>
      </c>
      <c r="D752">
        <v>48201639</v>
      </c>
      <c r="E752">
        <v>1</v>
      </c>
      <c r="F752">
        <v>1</v>
      </c>
      <c r="G752">
        <v>1</v>
      </c>
      <c r="H752">
        <v>3</v>
      </c>
      <c r="I752" t="s">
        <v>793</v>
      </c>
      <c r="J752" t="s">
        <v>794</v>
      </c>
      <c r="K752" t="s">
        <v>795</v>
      </c>
      <c r="L752">
        <v>1348</v>
      </c>
      <c r="N752">
        <v>1009</v>
      </c>
      <c r="O752" t="s">
        <v>15</v>
      </c>
      <c r="P752" t="s">
        <v>15</v>
      </c>
      <c r="Q752">
        <v>1000</v>
      </c>
      <c r="W752">
        <v>0</v>
      </c>
      <c r="X752">
        <v>1741082987</v>
      </c>
      <c r="Y752">
        <f t="shared" si="537"/>
        <v>3.1E-4</v>
      </c>
      <c r="AA752">
        <v>120081.73</v>
      </c>
      <c r="AB752">
        <v>0</v>
      </c>
      <c r="AC752">
        <v>0</v>
      </c>
      <c r="AD752">
        <v>0</v>
      </c>
      <c r="AE752">
        <v>12560.85</v>
      </c>
      <c r="AF752">
        <v>0</v>
      </c>
      <c r="AG752">
        <v>0</v>
      </c>
      <c r="AH752">
        <v>0</v>
      </c>
      <c r="AI752">
        <v>9.56</v>
      </c>
      <c r="AJ752">
        <v>1</v>
      </c>
      <c r="AK752">
        <v>1</v>
      </c>
      <c r="AL752">
        <v>1</v>
      </c>
      <c r="AM752">
        <v>4</v>
      </c>
      <c r="AN752">
        <v>0</v>
      </c>
      <c r="AO752">
        <v>1</v>
      </c>
      <c r="AP752">
        <v>1</v>
      </c>
      <c r="AQ752">
        <v>0</v>
      </c>
      <c r="AR752">
        <v>0</v>
      </c>
      <c r="AS752" t="s">
        <v>3</v>
      </c>
      <c r="AT752">
        <v>3.1E-4</v>
      </c>
      <c r="AU752" t="s">
        <v>3</v>
      </c>
      <c r="AV752">
        <v>0</v>
      </c>
      <c r="AW752">
        <v>2</v>
      </c>
      <c r="AX752">
        <v>60137911</v>
      </c>
      <c r="AY752">
        <v>1</v>
      </c>
      <c r="AZ752">
        <v>0</v>
      </c>
      <c r="BA752">
        <v>752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CX752">
        <f>ROUND(Y752*Source!I162,9)</f>
        <v>6.5695200000000004E-4</v>
      </c>
      <c r="CY752">
        <f t="shared" si="538"/>
        <v>120081.73</v>
      </c>
      <c r="CZ752">
        <f t="shared" si="539"/>
        <v>12560.85</v>
      </c>
      <c r="DA752">
        <f t="shared" si="540"/>
        <v>9.56</v>
      </c>
      <c r="DB752">
        <f t="shared" si="541"/>
        <v>3.89</v>
      </c>
      <c r="DC752">
        <f t="shared" si="542"/>
        <v>0</v>
      </c>
      <c r="DD752" t="s">
        <v>3</v>
      </c>
      <c r="DE752" t="s">
        <v>3</v>
      </c>
      <c r="DF752">
        <f t="shared" si="543"/>
        <v>78.89</v>
      </c>
      <c r="DG752">
        <f t="shared" si="544"/>
        <v>0</v>
      </c>
      <c r="DH752">
        <f t="shared" si="545"/>
        <v>0</v>
      </c>
      <c r="DI752">
        <f t="shared" si="531"/>
        <v>0</v>
      </c>
      <c r="DJ752">
        <f t="shared" si="546"/>
        <v>78.89</v>
      </c>
      <c r="DK752">
        <v>0</v>
      </c>
      <c r="DL752" t="s">
        <v>3</v>
      </c>
      <c r="DM752">
        <v>0</v>
      </c>
      <c r="DN752" t="s">
        <v>3</v>
      </c>
      <c r="DO752">
        <v>0</v>
      </c>
    </row>
    <row r="753" spans="1:119" x14ac:dyDescent="0.2">
      <c r="A753">
        <f>ROW(Source!A162)</f>
        <v>162</v>
      </c>
      <c r="B753">
        <v>60075934</v>
      </c>
      <c r="C753">
        <v>60137868</v>
      </c>
      <c r="D753">
        <v>48202807</v>
      </c>
      <c r="E753">
        <v>1</v>
      </c>
      <c r="F753">
        <v>1</v>
      </c>
      <c r="G753">
        <v>1</v>
      </c>
      <c r="H753">
        <v>3</v>
      </c>
      <c r="I753" t="s">
        <v>796</v>
      </c>
      <c r="J753" t="s">
        <v>797</v>
      </c>
      <c r="K753" t="s">
        <v>798</v>
      </c>
      <c r="L753">
        <v>1348</v>
      </c>
      <c r="N753">
        <v>1009</v>
      </c>
      <c r="O753" t="s">
        <v>15</v>
      </c>
      <c r="P753" t="s">
        <v>15</v>
      </c>
      <c r="Q753">
        <v>1000</v>
      </c>
      <c r="W753">
        <v>0</v>
      </c>
      <c r="X753">
        <v>-296986458</v>
      </c>
      <c r="Y753">
        <f t="shared" si="537"/>
        <v>5.9999999999999995E-4</v>
      </c>
      <c r="AA753">
        <v>106588.55</v>
      </c>
      <c r="AB753">
        <v>0</v>
      </c>
      <c r="AC753">
        <v>0</v>
      </c>
      <c r="AD753">
        <v>0</v>
      </c>
      <c r="AE753">
        <v>11149.43</v>
      </c>
      <c r="AF753">
        <v>0</v>
      </c>
      <c r="AG753">
        <v>0</v>
      </c>
      <c r="AH753">
        <v>0</v>
      </c>
      <c r="AI753">
        <v>9.56</v>
      </c>
      <c r="AJ753">
        <v>1</v>
      </c>
      <c r="AK753">
        <v>1</v>
      </c>
      <c r="AL753">
        <v>1</v>
      </c>
      <c r="AM753">
        <v>4</v>
      </c>
      <c r="AN753">
        <v>0</v>
      </c>
      <c r="AO753">
        <v>1</v>
      </c>
      <c r="AP753">
        <v>1</v>
      </c>
      <c r="AQ753">
        <v>0</v>
      </c>
      <c r="AR753">
        <v>0</v>
      </c>
      <c r="AS753" t="s">
        <v>3</v>
      </c>
      <c r="AT753">
        <v>5.9999999999999995E-4</v>
      </c>
      <c r="AU753" t="s">
        <v>3</v>
      </c>
      <c r="AV753">
        <v>0</v>
      </c>
      <c r="AW753">
        <v>2</v>
      </c>
      <c r="AX753">
        <v>60137912</v>
      </c>
      <c r="AY753">
        <v>1</v>
      </c>
      <c r="AZ753">
        <v>0</v>
      </c>
      <c r="BA753">
        <v>753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CX753">
        <f>ROUND(Y753*Source!I162,9)</f>
        <v>1.2715199999999999E-3</v>
      </c>
      <c r="CY753">
        <f t="shared" si="538"/>
        <v>106588.55</v>
      </c>
      <c r="CZ753">
        <f t="shared" si="539"/>
        <v>11149.43</v>
      </c>
      <c r="DA753">
        <f t="shared" si="540"/>
        <v>9.56</v>
      </c>
      <c r="DB753">
        <f t="shared" si="541"/>
        <v>6.69</v>
      </c>
      <c r="DC753">
        <f t="shared" si="542"/>
        <v>0</v>
      </c>
      <c r="DD753" t="s">
        <v>3</v>
      </c>
      <c r="DE753" t="s">
        <v>3</v>
      </c>
      <c r="DF753">
        <f t="shared" si="543"/>
        <v>135.53</v>
      </c>
      <c r="DG753">
        <f t="shared" si="544"/>
        <v>0</v>
      </c>
      <c r="DH753">
        <f t="shared" si="545"/>
        <v>0</v>
      </c>
      <c r="DI753">
        <f t="shared" si="531"/>
        <v>0</v>
      </c>
      <c r="DJ753">
        <f t="shared" si="546"/>
        <v>135.53</v>
      </c>
      <c r="DK753">
        <v>0</v>
      </c>
      <c r="DL753" t="s">
        <v>3</v>
      </c>
      <c r="DM753">
        <v>0</v>
      </c>
      <c r="DN753" t="s">
        <v>3</v>
      </c>
      <c r="DO753">
        <v>0</v>
      </c>
    </row>
    <row r="754" spans="1:119" x14ac:dyDescent="0.2">
      <c r="A754">
        <f>ROW(Source!A163)</f>
        <v>163</v>
      </c>
      <c r="B754">
        <v>60075934</v>
      </c>
      <c r="C754">
        <v>60138274</v>
      </c>
      <c r="D754">
        <v>48164208</v>
      </c>
      <c r="E754">
        <v>1</v>
      </c>
      <c r="F754">
        <v>1</v>
      </c>
      <c r="G754">
        <v>1</v>
      </c>
      <c r="H754">
        <v>1</v>
      </c>
      <c r="I754" t="s">
        <v>1020</v>
      </c>
      <c r="J754" t="s">
        <v>3</v>
      </c>
      <c r="K754" t="s">
        <v>1021</v>
      </c>
      <c r="L754">
        <v>1191</v>
      </c>
      <c r="N754">
        <v>1013</v>
      </c>
      <c r="O754" t="s">
        <v>738</v>
      </c>
      <c r="P754" t="s">
        <v>738</v>
      </c>
      <c r="Q754">
        <v>1</v>
      </c>
      <c r="W754">
        <v>0</v>
      </c>
      <c r="X754">
        <v>300547253</v>
      </c>
      <c r="Y754">
        <f t="shared" ref="Y754:Y762" si="547">((AT754*1.15)*1.15)</f>
        <v>171.92499999999998</v>
      </c>
      <c r="AA754">
        <v>0</v>
      </c>
      <c r="AB754">
        <v>0</v>
      </c>
      <c r="AC754">
        <v>0</v>
      </c>
      <c r="AD754">
        <v>411.26</v>
      </c>
      <c r="AE754">
        <v>0</v>
      </c>
      <c r="AF754">
        <v>0</v>
      </c>
      <c r="AG754">
        <v>0</v>
      </c>
      <c r="AH754">
        <v>8.4</v>
      </c>
      <c r="AI754">
        <v>1</v>
      </c>
      <c r="AJ754">
        <v>1</v>
      </c>
      <c r="AK754">
        <v>1</v>
      </c>
      <c r="AL754">
        <v>48.96</v>
      </c>
      <c r="AM754">
        <v>4</v>
      </c>
      <c r="AN754">
        <v>0</v>
      </c>
      <c r="AO754">
        <v>1</v>
      </c>
      <c r="AP754">
        <v>1</v>
      </c>
      <c r="AQ754">
        <v>0</v>
      </c>
      <c r="AR754">
        <v>0</v>
      </c>
      <c r="AS754" t="s">
        <v>3</v>
      </c>
      <c r="AT754">
        <v>130</v>
      </c>
      <c r="AU754" t="s">
        <v>93</v>
      </c>
      <c r="AV754">
        <v>1</v>
      </c>
      <c r="AW754">
        <v>2</v>
      </c>
      <c r="AX754">
        <v>60138336</v>
      </c>
      <c r="AY754">
        <v>1</v>
      </c>
      <c r="AZ754">
        <v>0</v>
      </c>
      <c r="BA754">
        <v>754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CX754">
        <f>ROUND(Y754*Source!I163,9)</f>
        <v>2.2006399999999999</v>
      </c>
      <c r="CY754">
        <f>AD754</f>
        <v>411.26</v>
      </c>
      <c r="CZ754">
        <f>AH754</f>
        <v>8.4</v>
      </c>
      <c r="DA754">
        <f>AL754</f>
        <v>48.96</v>
      </c>
      <c r="DB754">
        <f>ROUND((((ROUND(AT754*CZ754,2)*1.15)*1.15)*1.1),2)</f>
        <v>1588.59</v>
      </c>
      <c r="DC754">
        <f>ROUND(((ROUND(AT754*AG754,2)*1.15)*1.15),2)</f>
        <v>0</v>
      </c>
      <c r="DD754" t="s">
        <v>739</v>
      </c>
      <c r="DE754" t="s">
        <v>3</v>
      </c>
      <c r="DF754">
        <f>ROUND((ROUND(AE754,2)*1.1)*CX754,2)</f>
        <v>0</v>
      </c>
      <c r="DG754">
        <f>ROUND((ROUND(AF754,2)*1.1)*CX754,2)</f>
        <v>0</v>
      </c>
      <c r="DH754">
        <f t="shared" si="545"/>
        <v>0</v>
      </c>
      <c r="DI754">
        <f>ROUND((ROUND(AH754*AL754,2)*1.1)*CX754,2)</f>
        <v>995.54</v>
      </c>
      <c r="DJ754">
        <f>DI754</f>
        <v>995.54</v>
      </c>
      <c r="DK754">
        <v>0</v>
      </c>
      <c r="DL754" t="s">
        <v>3</v>
      </c>
      <c r="DM754">
        <v>0</v>
      </c>
      <c r="DN754" t="s">
        <v>3</v>
      </c>
      <c r="DO754">
        <v>0</v>
      </c>
    </row>
    <row r="755" spans="1:119" x14ac:dyDescent="0.2">
      <c r="A755">
        <f>ROW(Source!A163)</f>
        <v>163</v>
      </c>
      <c r="B755">
        <v>60075934</v>
      </c>
      <c r="C755">
        <v>60138274</v>
      </c>
      <c r="D755">
        <v>48164207</v>
      </c>
      <c r="E755">
        <v>1</v>
      </c>
      <c r="F755">
        <v>1</v>
      </c>
      <c r="G755">
        <v>1</v>
      </c>
      <c r="H755">
        <v>1</v>
      </c>
      <c r="I755" t="s">
        <v>740</v>
      </c>
      <c r="J755" t="s">
        <v>3</v>
      </c>
      <c r="K755" t="s">
        <v>741</v>
      </c>
      <c r="L755">
        <v>1191</v>
      </c>
      <c r="N755">
        <v>1013</v>
      </c>
      <c r="O755" t="s">
        <v>738</v>
      </c>
      <c r="P755" t="s">
        <v>738</v>
      </c>
      <c r="Q755">
        <v>1</v>
      </c>
      <c r="W755">
        <v>0</v>
      </c>
      <c r="X755">
        <v>-383101862</v>
      </c>
      <c r="Y755">
        <f t="shared" si="547"/>
        <v>2.3804999999999996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1</v>
      </c>
      <c r="AJ755">
        <v>1</v>
      </c>
      <c r="AK755">
        <v>48.96</v>
      </c>
      <c r="AL755">
        <v>1</v>
      </c>
      <c r="AM755">
        <v>4</v>
      </c>
      <c r="AN755">
        <v>0</v>
      </c>
      <c r="AO755">
        <v>1</v>
      </c>
      <c r="AP755">
        <v>1</v>
      </c>
      <c r="AQ755">
        <v>0</v>
      </c>
      <c r="AR755">
        <v>0</v>
      </c>
      <c r="AS755" t="s">
        <v>3</v>
      </c>
      <c r="AT755">
        <v>1.8</v>
      </c>
      <c r="AU755" t="s">
        <v>93</v>
      </c>
      <c r="AV755">
        <v>2</v>
      </c>
      <c r="AW755">
        <v>2</v>
      </c>
      <c r="AX755">
        <v>60138337</v>
      </c>
      <c r="AY755">
        <v>1</v>
      </c>
      <c r="AZ755">
        <v>0</v>
      </c>
      <c r="BA755">
        <v>755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CX755">
        <f>ROUND(Y755*Source!I163,9)</f>
        <v>3.0470400000000002E-2</v>
      </c>
      <c r="CY755">
        <f>AD755</f>
        <v>0</v>
      </c>
      <c r="CZ755">
        <f>AH755</f>
        <v>0</v>
      </c>
      <c r="DA755">
        <f>AL755</f>
        <v>1</v>
      </c>
      <c r="DB755">
        <f>ROUND((((ROUND(AT755*CZ755,2)*1.15)*1.15)*1.1),2)</f>
        <v>0</v>
      </c>
      <c r="DC755">
        <f>ROUND(((ROUND(AT755*AG755,2)*1.15)*1.15),2)</f>
        <v>0</v>
      </c>
      <c r="DD755" t="s">
        <v>739</v>
      </c>
      <c r="DE755" t="s">
        <v>3</v>
      </c>
      <c r="DF755">
        <f>ROUND((ROUND(AE755,2)*1.1)*CX755,2)</f>
        <v>0</v>
      </c>
      <c r="DG755">
        <f>ROUND((ROUND(AF755,2)*1.1)*CX755,2)</f>
        <v>0</v>
      </c>
      <c r="DH755">
        <f>ROUND(ROUND(AG755*AK755,2)*CX755,2)</f>
        <v>0</v>
      </c>
      <c r="DI755">
        <f>ROUND((ROUND(AH755,2)*1.1)*CX755,2)</f>
        <v>0</v>
      </c>
      <c r="DJ755">
        <f>DI755</f>
        <v>0</v>
      </c>
      <c r="DK755">
        <v>0</v>
      </c>
      <c r="DL755" t="s">
        <v>3</v>
      </c>
      <c r="DM755">
        <v>0</v>
      </c>
      <c r="DN755" t="s">
        <v>3</v>
      </c>
      <c r="DO755">
        <v>0</v>
      </c>
    </row>
    <row r="756" spans="1:119" x14ac:dyDescent="0.2">
      <c r="A756">
        <f>ROW(Source!A163)</f>
        <v>163</v>
      </c>
      <c r="B756">
        <v>60075934</v>
      </c>
      <c r="C756">
        <v>60138274</v>
      </c>
      <c r="D756">
        <v>48244557</v>
      </c>
      <c r="E756">
        <v>1</v>
      </c>
      <c r="F756">
        <v>1</v>
      </c>
      <c r="G756">
        <v>1</v>
      </c>
      <c r="H756">
        <v>2</v>
      </c>
      <c r="I756" t="s">
        <v>746</v>
      </c>
      <c r="J756" t="s">
        <v>747</v>
      </c>
      <c r="K756" t="s">
        <v>748</v>
      </c>
      <c r="L756">
        <v>1368</v>
      </c>
      <c r="N756">
        <v>1011</v>
      </c>
      <c r="O756" t="s">
        <v>745</v>
      </c>
      <c r="P756" t="s">
        <v>745</v>
      </c>
      <c r="Q756">
        <v>1</v>
      </c>
      <c r="W756">
        <v>0</v>
      </c>
      <c r="X756">
        <v>903590057</v>
      </c>
      <c r="Y756">
        <f t="shared" si="547"/>
        <v>0.66124999999999989</v>
      </c>
      <c r="AA756">
        <v>0</v>
      </c>
      <c r="AB756">
        <v>1603.59</v>
      </c>
      <c r="AC756">
        <v>579.69000000000005</v>
      </c>
      <c r="AD756">
        <v>0</v>
      </c>
      <c r="AE756">
        <v>0</v>
      </c>
      <c r="AF756">
        <v>112.77</v>
      </c>
      <c r="AG756">
        <v>11.84</v>
      </c>
      <c r="AH756">
        <v>0</v>
      </c>
      <c r="AI756">
        <v>1</v>
      </c>
      <c r="AJ756">
        <v>14.22</v>
      </c>
      <c r="AK756">
        <v>48.96</v>
      </c>
      <c r="AL756">
        <v>1</v>
      </c>
      <c r="AM756">
        <v>4</v>
      </c>
      <c r="AN756">
        <v>0</v>
      </c>
      <c r="AO756">
        <v>1</v>
      </c>
      <c r="AP756">
        <v>1</v>
      </c>
      <c r="AQ756">
        <v>0</v>
      </c>
      <c r="AR756">
        <v>0</v>
      </c>
      <c r="AS756" t="s">
        <v>3</v>
      </c>
      <c r="AT756">
        <v>0.5</v>
      </c>
      <c r="AU756" t="s">
        <v>93</v>
      </c>
      <c r="AV756">
        <v>0</v>
      </c>
      <c r="AW756">
        <v>2</v>
      </c>
      <c r="AX756">
        <v>60138338</v>
      </c>
      <c r="AY756">
        <v>1</v>
      </c>
      <c r="AZ756">
        <v>0</v>
      </c>
      <c r="BA756">
        <v>756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CX756">
        <f>ROUND(Y756*Source!I163,9)</f>
        <v>8.4639999999999993E-3</v>
      </c>
      <c r="CY756">
        <f t="shared" ref="CY756:CY762" si="548">AB756</f>
        <v>1603.59</v>
      </c>
      <c r="CZ756">
        <f t="shared" ref="CZ756:CZ762" si="549">AF756</f>
        <v>112.77</v>
      </c>
      <c r="DA756">
        <f t="shared" ref="DA756:DA762" si="550">AJ756</f>
        <v>14.22</v>
      </c>
      <c r="DB756">
        <f t="shared" ref="DB756:DB762" si="551">ROUND(((ROUND(AT756*CZ756,2)*1.15)*1.15),2)</f>
        <v>74.58</v>
      </c>
      <c r="DC756">
        <f t="shared" ref="DC756:DC762" si="552">ROUND((((ROUND(AT756*AG756,2)*1.15)*1.15)*1.1),2)</f>
        <v>8.61</v>
      </c>
      <c r="DD756" t="s">
        <v>3</v>
      </c>
      <c r="DE756" t="s">
        <v>739</v>
      </c>
      <c r="DF756">
        <f t="shared" ref="DF756:DF762" si="553">ROUND(ROUND(AE756,2)*CX756,2)</f>
        <v>0</v>
      </c>
      <c r="DG756">
        <f t="shared" ref="DG756:DG762" si="554">ROUND(ROUND(AF756*AJ756,2)*CX756,2)</f>
        <v>13.57</v>
      </c>
      <c r="DH756">
        <f t="shared" ref="DH756:DH762" si="555">ROUND((ROUND(AG756*AK756,2)*1.1)*CX756,2)</f>
        <v>5.4</v>
      </c>
      <c r="DI756">
        <f t="shared" ref="DI756:DI766" si="556">ROUND(ROUND(AH756,2)*CX756,2)</f>
        <v>0</v>
      </c>
      <c r="DJ756">
        <f t="shared" ref="DJ756:DJ762" si="557">DG756</f>
        <v>13.57</v>
      </c>
      <c r="DK756">
        <v>0</v>
      </c>
      <c r="DL756" t="s">
        <v>3</v>
      </c>
      <c r="DM756">
        <v>0</v>
      </c>
      <c r="DN756" t="s">
        <v>3</v>
      </c>
      <c r="DO756">
        <v>0</v>
      </c>
    </row>
    <row r="757" spans="1:119" x14ac:dyDescent="0.2">
      <c r="A757">
        <f>ROW(Source!A163)</f>
        <v>163</v>
      </c>
      <c r="B757">
        <v>60075934</v>
      </c>
      <c r="C757">
        <v>60138274</v>
      </c>
      <c r="D757">
        <v>48244699</v>
      </c>
      <c r="E757">
        <v>1</v>
      </c>
      <c r="F757">
        <v>1</v>
      </c>
      <c r="G757">
        <v>1</v>
      </c>
      <c r="H757">
        <v>2</v>
      </c>
      <c r="I757" t="s">
        <v>1047</v>
      </c>
      <c r="J757" t="s">
        <v>1048</v>
      </c>
      <c r="K757" t="s">
        <v>1049</v>
      </c>
      <c r="L757">
        <v>1368</v>
      </c>
      <c r="N757">
        <v>1011</v>
      </c>
      <c r="O757" t="s">
        <v>745</v>
      </c>
      <c r="P757" t="s">
        <v>745</v>
      </c>
      <c r="Q757">
        <v>1</v>
      </c>
      <c r="W757">
        <v>0</v>
      </c>
      <c r="X757">
        <v>-1684488578</v>
      </c>
      <c r="Y757">
        <f t="shared" si="547"/>
        <v>1.8118249999999998</v>
      </c>
      <c r="AA757">
        <v>0</v>
      </c>
      <c r="AB757">
        <v>99.4</v>
      </c>
      <c r="AC757">
        <v>0</v>
      </c>
      <c r="AD757">
        <v>0</v>
      </c>
      <c r="AE757">
        <v>0</v>
      </c>
      <c r="AF757">
        <v>6.99</v>
      </c>
      <c r="AG757">
        <v>0</v>
      </c>
      <c r="AH757">
        <v>0</v>
      </c>
      <c r="AI757">
        <v>1</v>
      </c>
      <c r="AJ757">
        <v>14.22</v>
      </c>
      <c r="AK757">
        <v>48.96</v>
      </c>
      <c r="AL757">
        <v>1</v>
      </c>
      <c r="AM757">
        <v>4</v>
      </c>
      <c r="AN757">
        <v>0</v>
      </c>
      <c r="AO757">
        <v>1</v>
      </c>
      <c r="AP757">
        <v>1</v>
      </c>
      <c r="AQ757">
        <v>0</v>
      </c>
      <c r="AR757">
        <v>0</v>
      </c>
      <c r="AS757" t="s">
        <v>3</v>
      </c>
      <c r="AT757">
        <v>1.37</v>
      </c>
      <c r="AU757" t="s">
        <v>93</v>
      </c>
      <c r="AV757">
        <v>0</v>
      </c>
      <c r="AW757">
        <v>2</v>
      </c>
      <c r="AX757">
        <v>60138339</v>
      </c>
      <c r="AY757">
        <v>1</v>
      </c>
      <c r="AZ757">
        <v>0</v>
      </c>
      <c r="BA757">
        <v>757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CX757">
        <f>ROUND(Y757*Source!I163,9)</f>
        <v>2.3191360000000001E-2</v>
      </c>
      <c r="CY757">
        <f t="shared" si="548"/>
        <v>99.4</v>
      </c>
      <c r="CZ757">
        <f t="shared" si="549"/>
        <v>6.99</v>
      </c>
      <c r="DA757">
        <f t="shared" si="550"/>
        <v>14.22</v>
      </c>
      <c r="DB757">
        <f t="shared" si="551"/>
        <v>12.67</v>
      </c>
      <c r="DC757">
        <f t="shared" si="552"/>
        <v>0</v>
      </c>
      <c r="DD757" t="s">
        <v>3</v>
      </c>
      <c r="DE757" t="s">
        <v>739</v>
      </c>
      <c r="DF757">
        <f t="shared" si="553"/>
        <v>0</v>
      </c>
      <c r="DG757">
        <f t="shared" si="554"/>
        <v>2.31</v>
      </c>
      <c r="DH757">
        <f t="shared" si="555"/>
        <v>0</v>
      </c>
      <c r="DI757">
        <f t="shared" si="556"/>
        <v>0</v>
      </c>
      <c r="DJ757">
        <f t="shared" si="557"/>
        <v>2.31</v>
      </c>
      <c r="DK757">
        <v>0</v>
      </c>
      <c r="DL757" t="s">
        <v>3</v>
      </c>
      <c r="DM757">
        <v>0</v>
      </c>
      <c r="DN757" t="s">
        <v>3</v>
      </c>
      <c r="DO757">
        <v>0</v>
      </c>
    </row>
    <row r="758" spans="1:119" x14ac:dyDescent="0.2">
      <c r="A758">
        <f>ROW(Source!A163)</f>
        <v>163</v>
      </c>
      <c r="B758">
        <v>60075934</v>
      </c>
      <c r="C758">
        <v>60138274</v>
      </c>
      <c r="D758">
        <v>48245552</v>
      </c>
      <c r="E758">
        <v>1</v>
      </c>
      <c r="F758">
        <v>1</v>
      </c>
      <c r="G758">
        <v>1</v>
      </c>
      <c r="H758">
        <v>2</v>
      </c>
      <c r="I758" t="s">
        <v>1022</v>
      </c>
      <c r="J758" t="s">
        <v>1023</v>
      </c>
      <c r="K758" t="s">
        <v>1024</v>
      </c>
      <c r="L758">
        <v>1368</v>
      </c>
      <c r="N758">
        <v>1011</v>
      </c>
      <c r="O758" t="s">
        <v>745</v>
      </c>
      <c r="P758" t="s">
        <v>745</v>
      </c>
      <c r="Q758">
        <v>1</v>
      </c>
      <c r="W758">
        <v>0</v>
      </c>
      <c r="X758">
        <v>1565185662</v>
      </c>
      <c r="Y758">
        <f t="shared" si="547"/>
        <v>0.66124999999999989</v>
      </c>
      <c r="AA758">
        <v>0</v>
      </c>
      <c r="AB758">
        <v>1521.97</v>
      </c>
      <c r="AC758">
        <v>495.96</v>
      </c>
      <c r="AD758">
        <v>0</v>
      </c>
      <c r="AE758">
        <v>0</v>
      </c>
      <c r="AF758">
        <v>107.03</v>
      </c>
      <c r="AG758">
        <v>10.130000000000001</v>
      </c>
      <c r="AH758">
        <v>0</v>
      </c>
      <c r="AI758">
        <v>1</v>
      </c>
      <c r="AJ758">
        <v>14.22</v>
      </c>
      <c r="AK758">
        <v>48.96</v>
      </c>
      <c r="AL758">
        <v>1</v>
      </c>
      <c r="AM758">
        <v>4</v>
      </c>
      <c r="AN758">
        <v>0</v>
      </c>
      <c r="AO758">
        <v>1</v>
      </c>
      <c r="AP758">
        <v>1</v>
      </c>
      <c r="AQ758">
        <v>0</v>
      </c>
      <c r="AR758">
        <v>0</v>
      </c>
      <c r="AS758" t="s">
        <v>3</v>
      </c>
      <c r="AT758">
        <v>0.5</v>
      </c>
      <c r="AU758" t="s">
        <v>93</v>
      </c>
      <c r="AV758">
        <v>0</v>
      </c>
      <c r="AW758">
        <v>2</v>
      </c>
      <c r="AX758">
        <v>60138340</v>
      </c>
      <c r="AY758">
        <v>1</v>
      </c>
      <c r="AZ758">
        <v>0</v>
      </c>
      <c r="BA758">
        <v>758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CX758">
        <f>ROUND(Y758*Source!I163,9)</f>
        <v>8.4639999999999993E-3</v>
      </c>
      <c r="CY758">
        <f t="shared" si="548"/>
        <v>1521.97</v>
      </c>
      <c r="CZ758">
        <f t="shared" si="549"/>
        <v>107.03</v>
      </c>
      <c r="DA758">
        <f t="shared" si="550"/>
        <v>14.22</v>
      </c>
      <c r="DB758">
        <f t="shared" si="551"/>
        <v>70.78</v>
      </c>
      <c r="DC758">
        <f t="shared" si="552"/>
        <v>7.38</v>
      </c>
      <c r="DD758" t="s">
        <v>3</v>
      </c>
      <c r="DE758" t="s">
        <v>739</v>
      </c>
      <c r="DF758">
        <f t="shared" si="553"/>
        <v>0</v>
      </c>
      <c r="DG758">
        <f t="shared" si="554"/>
        <v>12.88</v>
      </c>
      <c r="DH758">
        <f t="shared" si="555"/>
        <v>4.62</v>
      </c>
      <c r="DI758">
        <f t="shared" si="556"/>
        <v>0</v>
      </c>
      <c r="DJ758">
        <f t="shared" si="557"/>
        <v>12.88</v>
      </c>
      <c r="DK758">
        <v>0</v>
      </c>
      <c r="DL758" t="s">
        <v>3</v>
      </c>
      <c r="DM758">
        <v>0</v>
      </c>
      <c r="DN758" t="s">
        <v>3</v>
      </c>
      <c r="DO758">
        <v>0</v>
      </c>
    </row>
    <row r="759" spans="1:119" x14ac:dyDescent="0.2">
      <c r="A759">
        <f>ROW(Source!A163)</f>
        <v>163</v>
      </c>
      <c r="B759">
        <v>60075934</v>
      </c>
      <c r="C759">
        <v>60138274</v>
      </c>
      <c r="D759">
        <v>48245702</v>
      </c>
      <c r="E759">
        <v>1</v>
      </c>
      <c r="F759">
        <v>1</v>
      </c>
      <c r="G759">
        <v>1</v>
      </c>
      <c r="H759">
        <v>2</v>
      </c>
      <c r="I759" t="s">
        <v>1050</v>
      </c>
      <c r="J759" t="s">
        <v>1051</v>
      </c>
      <c r="K759" t="s">
        <v>1052</v>
      </c>
      <c r="L759">
        <v>1368</v>
      </c>
      <c r="N759">
        <v>1011</v>
      </c>
      <c r="O759" t="s">
        <v>745</v>
      </c>
      <c r="P759" t="s">
        <v>745</v>
      </c>
      <c r="Q759">
        <v>1</v>
      </c>
      <c r="W759">
        <v>0</v>
      </c>
      <c r="X759">
        <v>-1102194877</v>
      </c>
      <c r="Y759">
        <f t="shared" si="547"/>
        <v>57.396499999999989</v>
      </c>
      <c r="AA759">
        <v>0</v>
      </c>
      <c r="AB759">
        <v>645.73</v>
      </c>
      <c r="AC759">
        <v>0</v>
      </c>
      <c r="AD759">
        <v>0</v>
      </c>
      <c r="AE759">
        <v>0</v>
      </c>
      <c r="AF759">
        <v>45.41</v>
      </c>
      <c r="AG759">
        <v>0</v>
      </c>
      <c r="AH759">
        <v>0</v>
      </c>
      <c r="AI759">
        <v>1</v>
      </c>
      <c r="AJ759">
        <v>14.22</v>
      </c>
      <c r="AK759">
        <v>48.96</v>
      </c>
      <c r="AL759">
        <v>1</v>
      </c>
      <c r="AM759">
        <v>4</v>
      </c>
      <c r="AN759">
        <v>0</v>
      </c>
      <c r="AO759">
        <v>1</v>
      </c>
      <c r="AP759">
        <v>1</v>
      </c>
      <c r="AQ759">
        <v>0</v>
      </c>
      <c r="AR759">
        <v>0</v>
      </c>
      <c r="AS759" t="s">
        <v>3</v>
      </c>
      <c r="AT759">
        <v>43.4</v>
      </c>
      <c r="AU759" t="s">
        <v>93</v>
      </c>
      <c r="AV759">
        <v>0</v>
      </c>
      <c r="AW759">
        <v>2</v>
      </c>
      <c r="AX759">
        <v>60138341</v>
      </c>
      <c r="AY759">
        <v>1</v>
      </c>
      <c r="AZ759">
        <v>0</v>
      </c>
      <c r="BA759">
        <v>759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CX759">
        <f>ROUND(Y759*Source!I163,9)</f>
        <v>0.73467519999999997</v>
      </c>
      <c r="CY759">
        <f t="shared" si="548"/>
        <v>645.73</v>
      </c>
      <c r="CZ759">
        <f t="shared" si="549"/>
        <v>45.41</v>
      </c>
      <c r="DA759">
        <f t="shared" si="550"/>
        <v>14.22</v>
      </c>
      <c r="DB759">
        <f t="shared" si="551"/>
        <v>2606.37</v>
      </c>
      <c r="DC759">
        <f t="shared" si="552"/>
        <v>0</v>
      </c>
      <c r="DD759" t="s">
        <v>3</v>
      </c>
      <c r="DE759" t="s">
        <v>739</v>
      </c>
      <c r="DF759">
        <f t="shared" si="553"/>
        <v>0</v>
      </c>
      <c r="DG759">
        <f t="shared" si="554"/>
        <v>474.4</v>
      </c>
      <c r="DH759">
        <f t="shared" si="555"/>
        <v>0</v>
      </c>
      <c r="DI759">
        <f t="shared" si="556"/>
        <v>0</v>
      </c>
      <c r="DJ759">
        <f t="shared" si="557"/>
        <v>474.4</v>
      </c>
      <c r="DK759">
        <v>0</v>
      </c>
      <c r="DL759" t="s">
        <v>3</v>
      </c>
      <c r="DM759">
        <v>0</v>
      </c>
      <c r="DN759" t="s">
        <v>3</v>
      </c>
      <c r="DO759">
        <v>0</v>
      </c>
    </row>
    <row r="760" spans="1:119" x14ac:dyDescent="0.2">
      <c r="A760">
        <f>ROW(Source!A163)</f>
        <v>163</v>
      </c>
      <c r="B760">
        <v>60075934</v>
      </c>
      <c r="C760">
        <v>60138274</v>
      </c>
      <c r="D760">
        <v>48245719</v>
      </c>
      <c r="E760">
        <v>1</v>
      </c>
      <c r="F760">
        <v>1</v>
      </c>
      <c r="G760">
        <v>1</v>
      </c>
      <c r="H760">
        <v>2</v>
      </c>
      <c r="I760" t="s">
        <v>755</v>
      </c>
      <c r="J760" t="s">
        <v>756</v>
      </c>
      <c r="K760" t="s">
        <v>757</v>
      </c>
      <c r="L760">
        <v>1368</v>
      </c>
      <c r="N760">
        <v>1011</v>
      </c>
      <c r="O760" t="s">
        <v>745</v>
      </c>
      <c r="P760" t="s">
        <v>745</v>
      </c>
      <c r="Q760">
        <v>1</v>
      </c>
      <c r="W760">
        <v>0</v>
      </c>
      <c r="X760">
        <v>-1135352110</v>
      </c>
      <c r="Y760">
        <f t="shared" si="547"/>
        <v>1.1902499999999998</v>
      </c>
      <c r="AA760">
        <v>0</v>
      </c>
      <c r="AB760">
        <v>17.059999999999999</v>
      </c>
      <c r="AC760">
        <v>0</v>
      </c>
      <c r="AD760">
        <v>0</v>
      </c>
      <c r="AE760">
        <v>0</v>
      </c>
      <c r="AF760">
        <v>1.2</v>
      </c>
      <c r="AG760">
        <v>0</v>
      </c>
      <c r="AH760">
        <v>0</v>
      </c>
      <c r="AI760">
        <v>1</v>
      </c>
      <c r="AJ760">
        <v>14.22</v>
      </c>
      <c r="AK760">
        <v>48.96</v>
      </c>
      <c r="AL760">
        <v>1</v>
      </c>
      <c r="AM760">
        <v>4</v>
      </c>
      <c r="AN760">
        <v>0</v>
      </c>
      <c r="AO760">
        <v>1</v>
      </c>
      <c r="AP760">
        <v>1</v>
      </c>
      <c r="AQ760">
        <v>0</v>
      </c>
      <c r="AR760">
        <v>0</v>
      </c>
      <c r="AS760" t="s">
        <v>3</v>
      </c>
      <c r="AT760">
        <v>0.9</v>
      </c>
      <c r="AU760" t="s">
        <v>93</v>
      </c>
      <c r="AV760">
        <v>0</v>
      </c>
      <c r="AW760">
        <v>2</v>
      </c>
      <c r="AX760">
        <v>60138342</v>
      </c>
      <c r="AY760">
        <v>1</v>
      </c>
      <c r="AZ760">
        <v>0</v>
      </c>
      <c r="BA760">
        <v>760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CX760">
        <f>ROUND(Y760*Source!I163,9)</f>
        <v>1.5235200000000001E-2</v>
      </c>
      <c r="CY760">
        <f t="shared" si="548"/>
        <v>17.059999999999999</v>
      </c>
      <c r="CZ760">
        <f t="shared" si="549"/>
        <v>1.2</v>
      </c>
      <c r="DA760">
        <f t="shared" si="550"/>
        <v>14.22</v>
      </c>
      <c r="DB760">
        <f t="shared" si="551"/>
        <v>1.43</v>
      </c>
      <c r="DC760">
        <f t="shared" si="552"/>
        <v>0</v>
      </c>
      <c r="DD760" t="s">
        <v>3</v>
      </c>
      <c r="DE760" t="s">
        <v>739</v>
      </c>
      <c r="DF760">
        <f t="shared" si="553"/>
        <v>0</v>
      </c>
      <c r="DG760">
        <f t="shared" si="554"/>
        <v>0.26</v>
      </c>
      <c r="DH760">
        <f t="shared" si="555"/>
        <v>0</v>
      </c>
      <c r="DI760">
        <f t="shared" si="556"/>
        <v>0</v>
      </c>
      <c r="DJ760">
        <f t="shared" si="557"/>
        <v>0.26</v>
      </c>
      <c r="DK760">
        <v>0</v>
      </c>
      <c r="DL760" t="s">
        <v>3</v>
      </c>
      <c r="DM760">
        <v>0</v>
      </c>
      <c r="DN760" t="s">
        <v>3</v>
      </c>
      <c r="DO760">
        <v>0</v>
      </c>
    </row>
    <row r="761" spans="1:119" x14ac:dyDescent="0.2">
      <c r="A761">
        <f>ROW(Source!A163)</f>
        <v>163</v>
      </c>
      <c r="B761">
        <v>60075934</v>
      </c>
      <c r="C761">
        <v>60138274</v>
      </c>
      <c r="D761">
        <v>48246286</v>
      </c>
      <c r="E761">
        <v>1</v>
      </c>
      <c r="F761">
        <v>1</v>
      </c>
      <c r="G761">
        <v>1</v>
      </c>
      <c r="H761">
        <v>2</v>
      </c>
      <c r="I761" t="s">
        <v>1028</v>
      </c>
      <c r="J761" t="s">
        <v>1029</v>
      </c>
      <c r="K761" t="s">
        <v>1030</v>
      </c>
      <c r="L761">
        <v>1368</v>
      </c>
      <c r="N761">
        <v>1011</v>
      </c>
      <c r="O761" t="s">
        <v>745</v>
      </c>
      <c r="P761" t="s">
        <v>745</v>
      </c>
      <c r="Q761">
        <v>1</v>
      </c>
      <c r="W761">
        <v>0</v>
      </c>
      <c r="X761">
        <v>-575501913</v>
      </c>
      <c r="Y761">
        <f t="shared" si="547"/>
        <v>1.0579999999999998</v>
      </c>
      <c r="AA761">
        <v>0</v>
      </c>
      <c r="AB761">
        <v>203.35</v>
      </c>
      <c r="AC761">
        <v>431.83</v>
      </c>
      <c r="AD761">
        <v>0</v>
      </c>
      <c r="AE761">
        <v>0</v>
      </c>
      <c r="AF761">
        <v>14.3</v>
      </c>
      <c r="AG761">
        <v>8.82</v>
      </c>
      <c r="AH761">
        <v>0</v>
      </c>
      <c r="AI761">
        <v>1</v>
      </c>
      <c r="AJ761">
        <v>14.22</v>
      </c>
      <c r="AK761">
        <v>48.96</v>
      </c>
      <c r="AL761">
        <v>1</v>
      </c>
      <c r="AM761">
        <v>4</v>
      </c>
      <c r="AN761">
        <v>0</v>
      </c>
      <c r="AO761">
        <v>1</v>
      </c>
      <c r="AP761">
        <v>1</v>
      </c>
      <c r="AQ761">
        <v>0</v>
      </c>
      <c r="AR761">
        <v>0</v>
      </c>
      <c r="AS761" t="s">
        <v>3</v>
      </c>
      <c r="AT761">
        <v>0.8</v>
      </c>
      <c r="AU761" t="s">
        <v>93</v>
      </c>
      <c r="AV761">
        <v>0</v>
      </c>
      <c r="AW761">
        <v>2</v>
      </c>
      <c r="AX761">
        <v>60138343</v>
      </c>
      <c r="AY761">
        <v>1</v>
      </c>
      <c r="AZ761">
        <v>0</v>
      </c>
      <c r="BA761">
        <v>761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CX761">
        <f>ROUND(Y761*Source!I163,9)</f>
        <v>1.35424E-2</v>
      </c>
      <c r="CY761">
        <f t="shared" si="548"/>
        <v>203.35</v>
      </c>
      <c r="CZ761">
        <f t="shared" si="549"/>
        <v>14.3</v>
      </c>
      <c r="DA761">
        <f t="shared" si="550"/>
        <v>14.22</v>
      </c>
      <c r="DB761">
        <f t="shared" si="551"/>
        <v>15.13</v>
      </c>
      <c r="DC761">
        <f t="shared" si="552"/>
        <v>10.27</v>
      </c>
      <c r="DD761" t="s">
        <v>3</v>
      </c>
      <c r="DE761" t="s">
        <v>739</v>
      </c>
      <c r="DF761">
        <f t="shared" si="553"/>
        <v>0</v>
      </c>
      <c r="DG761">
        <f t="shared" si="554"/>
        <v>2.75</v>
      </c>
      <c r="DH761">
        <f t="shared" si="555"/>
        <v>6.43</v>
      </c>
      <c r="DI761">
        <f t="shared" si="556"/>
        <v>0</v>
      </c>
      <c r="DJ761">
        <f t="shared" si="557"/>
        <v>2.75</v>
      </c>
      <c r="DK761">
        <v>0</v>
      </c>
      <c r="DL761" t="s">
        <v>3</v>
      </c>
      <c r="DM761">
        <v>0</v>
      </c>
      <c r="DN761" t="s">
        <v>3</v>
      </c>
      <c r="DO761">
        <v>0</v>
      </c>
    </row>
    <row r="762" spans="1:119" x14ac:dyDescent="0.2">
      <c r="A762">
        <f>ROW(Source!A163)</f>
        <v>163</v>
      </c>
      <c r="B762">
        <v>60075934</v>
      </c>
      <c r="C762">
        <v>60138274</v>
      </c>
      <c r="D762">
        <v>48246332</v>
      </c>
      <c r="E762">
        <v>1</v>
      </c>
      <c r="F762">
        <v>1</v>
      </c>
      <c r="G762">
        <v>1</v>
      </c>
      <c r="H762">
        <v>2</v>
      </c>
      <c r="I762" t="s">
        <v>1039</v>
      </c>
      <c r="J762" t="s">
        <v>1040</v>
      </c>
      <c r="K762" t="s">
        <v>1041</v>
      </c>
      <c r="L762">
        <v>1368</v>
      </c>
      <c r="N762">
        <v>1011</v>
      </c>
      <c r="O762" t="s">
        <v>745</v>
      </c>
      <c r="P762" t="s">
        <v>745</v>
      </c>
      <c r="Q762">
        <v>1</v>
      </c>
      <c r="W762">
        <v>0</v>
      </c>
      <c r="X762">
        <v>-1230184811</v>
      </c>
      <c r="Y762">
        <f t="shared" si="547"/>
        <v>3.1739999999999995</v>
      </c>
      <c r="AA762">
        <v>0</v>
      </c>
      <c r="AB762">
        <v>34.130000000000003</v>
      </c>
      <c r="AC762">
        <v>0</v>
      </c>
      <c r="AD762">
        <v>0</v>
      </c>
      <c r="AE762">
        <v>0</v>
      </c>
      <c r="AF762">
        <v>2.4</v>
      </c>
      <c r="AG762">
        <v>0</v>
      </c>
      <c r="AH762">
        <v>0</v>
      </c>
      <c r="AI762">
        <v>1</v>
      </c>
      <c r="AJ762">
        <v>14.22</v>
      </c>
      <c r="AK762">
        <v>48.96</v>
      </c>
      <c r="AL762">
        <v>1</v>
      </c>
      <c r="AM762">
        <v>4</v>
      </c>
      <c r="AN762">
        <v>0</v>
      </c>
      <c r="AO762">
        <v>1</v>
      </c>
      <c r="AP762">
        <v>1</v>
      </c>
      <c r="AQ762">
        <v>0</v>
      </c>
      <c r="AR762">
        <v>0</v>
      </c>
      <c r="AS762" t="s">
        <v>3</v>
      </c>
      <c r="AT762">
        <v>2.4</v>
      </c>
      <c r="AU762" t="s">
        <v>93</v>
      </c>
      <c r="AV762">
        <v>0</v>
      </c>
      <c r="AW762">
        <v>2</v>
      </c>
      <c r="AX762">
        <v>60138344</v>
      </c>
      <c r="AY762">
        <v>1</v>
      </c>
      <c r="AZ762">
        <v>0</v>
      </c>
      <c r="BA762">
        <v>762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CX762">
        <f>ROUND(Y762*Source!I163,9)</f>
        <v>4.0627200000000002E-2</v>
      </c>
      <c r="CY762">
        <f t="shared" si="548"/>
        <v>34.130000000000003</v>
      </c>
      <c r="CZ762">
        <f t="shared" si="549"/>
        <v>2.4</v>
      </c>
      <c r="DA762">
        <f t="shared" si="550"/>
        <v>14.22</v>
      </c>
      <c r="DB762">
        <f t="shared" si="551"/>
        <v>7.62</v>
      </c>
      <c r="DC762">
        <f t="shared" si="552"/>
        <v>0</v>
      </c>
      <c r="DD762" t="s">
        <v>3</v>
      </c>
      <c r="DE762" t="s">
        <v>739</v>
      </c>
      <c r="DF762">
        <f t="shared" si="553"/>
        <v>0</v>
      </c>
      <c r="DG762">
        <f t="shared" si="554"/>
        <v>1.39</v>
      </c>
      <c r="DH762">
        <f t="shared" si="555"/>
        <v>0</v>
      </c>
      <c r="DI762">
        <f t="shared" si="556"/>
        <v>0</v>
      </c>
      <c r="DJ762">
        <f t="shared" si="557"/>
        <v>1.39</v>
      </c>
      <c r="DK762">
        <v>0</v>
      </c>
      <c r="DL762" t="s">
        <v>3</v>
      </c>
      <c r="DM762">
        <v>0</v>
      </c>
      <c r="DN762" t="s">
        <v>3</v>
      </c>
      <c r="DO762">
        <v>0</v>
      </c>
    </row>
    <row r="763" spans="1:119" x14ac:dyDescent="0.2">
      <c r="A763">
        <f>ROW(Source!A163)</f>
        <v>163</v>
      </c>
      <c r="B763">
        <v>60075934</v>
      </c>
      <c r="C763">
        <v>60138274</v>
      </c>
      <c r="D763">
        <v>48168484</v>
      </c>
      <c r="E763">
        <v>1</v>
      </c>
      <c r="F763">
        <v>1</v>
      </c>
      <c r="G763">
        <v>1</v>
      </c>
      <c r="H763">
        <v>3</v>
      </c>
      <c r="I763" t="s">
        <v>223</v>
      </c>
      <c r="J763" t="s">
        <v>226</v>
      </c>
      <c r="K763" t="s">
        <v>761</v>
      </c>
      <c r="L763">
        <v>1339</v>
      </c>
      <c r="N763">
        <v>1007</v>
      </c>
      <c r="O763" t="s">
        <v>91</v>
      </c>
      <c r="P763" t="s">
        <v>91</v>
      </c>
      <c r="Q763">
        <v>1</v>
      </c>
      <c r="W763">
        <v>0</v>
      </c>
      <c r="X763">
        <v>1597319531</v>
      </c>
      <c r="Y763">
        <f>AT763</f>
        <v>0.6</v>
      </c>
      <c r="AA763">
        <v>84.03</v>
      </c>
      <c r="AB763">
        <v>0</v>
      </c>
      <c r="AC763">
        <v>0</v>
      </c>
      <c r="AD763">
        <v>0</v>
      </c>
      <c r="AE763">
        <v>8.7899999999999991</v>
      </c>
      <c r="AF763">
        <v>0</v>
      </c>
      <c r="AG763">
        <v>0</v>
      </c>
      <c r="AH763">
        <v>0</v>
      </c>
      <c r="AI763">
        <v>9.56</v>
      </c>
      <c r="AJ763">
        <v>1</v>
      </c>
      <c r="AK763">
        <v>1</v>
      </c>
      <c r="AL763">
        <v>1</v>
      </c>
      <c r="AM763">
        <v>4</v>
      </c>
      <c r="AN763">
        <v>0</v>
      </c>
      <c r="AO763">
        <v>1</v>
      </c>
      <c r="AP763">
        <v>1</v>
      </c>
      <c r="AQ763">
        <v>0</v>
      </c>
      <c r="AR763">
        <v>0</v>
      </c>
      <c r="AS763" t="s">
        <v>3</v>
      </c>
      <c r="AT763">
        <v>0.6</v>
      </c>
      <c r="AU763" t="s">
        <v>3</v>
      </c>
      <c r="AV763">
        <v>0</v>
      </c>
      <c r="AW763">
        <v>2</v>
      </c>
      <c r="AX763">
        <v>60138345</v>
      </c>
      <c r="AY763">
        <v>1</v>
      </c>
      <c r="AZ763">
        <v>0</v>
      </c>
      <c r="BA763">
        <v>763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CX763">
        <f>ROUND(Y763*Source!I163,9)</f>
        <v>7.6800000000000002E-3</v>
      </c>
      <c r="CY763">
        <f>AA763</f>
        <v>84.03</v>
      </c>
      <c r="CZ763">
        <f>AE763</f>
        <v>8.7899999999999991</v>
      </c>
      <c r="DA763">
        <f>AI763</f>
        <v>9.56</v>
      </c>
      <c r="DB763">
        <f>ROUND(ROUND(AT763*CZ763,2),2)</f>
        <v>5.27</v>
      </c>
      <c r="DC763">
        <f>ROUND(ROUND(AT763*AG763,2),2)</f>
        <v>0</v>
      </c>
      <c r="DD763" t="s">
        <v>3</v>
      </c>
      <c r="DE763" t="s">
        <v>3</v>
      </c>
      <c r="DF763">
        <f>ROUND(ROUND(AE763*AI763,2)*CX763,2)</f>
        <v>0.65</v>
      </c>
      <c r="DG763">
        <f>ROUND(ROUND(AF763,2)*CX763,2)</f>
        <v>0</v>
      </c>
      <c r="DH763">
        <f>ROUND(ROUND(AG763,2)*CX763,2)</f>
        <v>0</v>
      </c>
      <c r="DI763">
        <f t="shared" si="556"/>
        <v>0</v>
      </c>
      <c r="DJ763">
        <f>DF763</f>
        <v>0.65</v>
      </c>
      <c r="DK763">
        <v>0</v>
      </c>
      <c r="DL763" t="s">
        <v>3</v>
      </c>
      <c r="DM763">
        <v>0</v>
      </c>
      <c r="DN763" t="s">
        <v>3</v>
      </c>
      <c r="DO763">
        <v>0</v>
      </c>
    </row>
    <row r="764" spans="1:119" x14ac:dyDescent="0.2">
      <c r="A764">
        <f>ROW(Source!A163)</f>
        <v>163</v>
      </c>
      <c r="B764">
        <v>60075934</v>
      </c>
      <c r="C764">
        <v>60138274</v>
      </c>
      <c r="D764">
        <v>48168491</v>
      </c>
      <c r="E764">
        <v>1</v>
      </c>
      <c r="F764">
        <v>1</v>
      </c>
      <c r="G764">
        <v>1</v>
      </c>
      <c r="H764">
        <v>3</v>
      </c>
      <c r="I764" t="s">
        <v>229</v>
      </c>
      <c r="J764" t="s">
        <v>231</v>
      </c>
      <c r="K764" t="s">
        <v>762</v>
      </c>
      <c r="L764">
        <v>1346</v>
      </c>
      <c r="N764">
        <v>1009</v>
      </c>
      <c r="O764" t="s">
        <v>225</v>
      </c>
      <c r="P764" t="s">
        <v>225</v>
      </c>
      <c r="Q764">
        <v>1</v>
      </c>
      <c r="W764">
        <v>0</v>
      </c>
      <c r="X764">
        <v>-1411127917</v>
      </c>
      <c r="Y764">
        <f>AT764</f>
        <v>0.2</v>
      </c>
      <c r="AA764">
        <v>42.73</v>
      </c>
      <c r="AB764">
        <v>0</v>
      </c>
      <c r="AC764">
        <v>0</v>
      </c>
      <c r="AD764">
        <v>0</v>
      </c>
      <c r="AE764">
        <v>4.47</v>
      </c>
      <c r="AF764">
        <v>0</v>
      </c>
      <c r="AG764">
        <v>0</v>
      </c>
      <c r="AH764">
        <v>0</v>
      </c>
      <c r="AI764">
        <v>9.56</v>
      </c>
      <c r="AJ764">
        <v>1</v>
      </c>
      <c r="AK764">
        <v>1</v>
      </c>
      <c r="AL764">
        <v>1</v>
      </c>
      <c r="AM764">
        <v>4</v>
      </c>
      <c r="AN764">
        <v>0</v>
      </c>
      <c r="AO764">
        <v>1</v>
      </c>
      <c r="AP764">
        <v>1</v>
      </c>
      <c r="AQ764">
        <v>0</v>
      </c>
      <c r="AR764">
        <v>0</v>
      </c>
      <c r="AS764" t="s">
        <v>3</v>
      </c>
      <c r="AT764">
        <v>0.2</v>
      </c>
      <c r="AU764" t="s">
        <v>3</v>
      </c>
      <c r="AV764">
        <v>0</v>
      </c>
      <c r="AW764">
        <v>2</v>
      </c>
      <c r="AX764">
        <v>60138346</v>
      </c>
      <c r="AY764">
        <v>1</v>
      </c>
      <c r="AZ764">
        <v>0</v>
      </c>
      <c r="BA764">
        <v>764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CX764">
        <f>ROUND(Y764*Source!I163,9)</f>
        <v>2.5600000000000002E-3</v>
      </c>
      <c r="CY764">
        <f>AA764</f>
        <v>42.73</v>
      </c>
      <c r="CZ764">
        <f>AE764</f>
        <v>4.47</v>
      </c>
      <c r="DA764">
        <f>AI764</f>
        <v>9.56</v>
      </c>
      <c r="DB764">
        <f>ROUND(ROUND(AT764*CZ764,2),2)</f>
        <v>0.89</v>
      </c>
      <c r="DC764">
        <f>ROUND(ROUND(AT764*AG764,2),2)</f>
        <v>0</v>
      </c>
      <c r="DD764" t="s">
        <v>3</v>
      </c>
      <c r="DE764" t="s">
        <v>3</v>
      </c>
      <c r="DF764">
        <f>ROUND(ROUND(AE764*AI764,2)*CX764,2)</f>
        <v>0.11</v>
      </c>
      <c r="DG764">
        <f>ROUND(ROUND(AF764,2)*CX764,2)</f>
        <v>0</v>
      </c>
      <c r="DH764">
        <f>ROUND(ROUND(AG764,2)*CX764,2)</f>
        <v>0</v>
      </c>
      <c r="DI764">
        <f t="shared" si="556"/>
        <v>0</v>
      </c>
      <c r="DJ764">
        <f>DF764</f>
        <v>0.11</v>
      </c>
      <c r="DK764">
        <v>0</v>
      </c>
      <c r="DL764" t="s">
        <v>3</v>
      </c>
      <c r="DM764">
        <v>0</v>
      </c>
      <c r="DN764" t="s">
        <v>3</v>
      </c>
      <c r="DO764">
        <v>0</v>
      </c>
    </row>
    <row r="765" spans="1:119" x14ac:dyDescent="0.2">
      <c r="A765">
        <f>ROW(Source!A163)</f>
        <v>163</v>
      </c>
      <c r="B765">
        <v>60075934</v>
      </c>
      <c r="C765">
        <v>60138274</v>
      </c>
      <c r="D765">
        <v>48171519</v>
      </c>
      <c r="E765">
        <v>1</v>
      </c>
      <c r="F765">
        <v>1</v>
      </c>
      <c r="G765">
        <v>1</v>
      </c>
      <c r="H765">
        <v>3</v>
      </c>
      <c r="I765" t="s">
        <v>1031</v>
      </c>
      <c r="J765" t="s">
        <v>1032</v>
      </c>
      <c r="K765" t="s">
        <v>1033</v>
      </c>
      <c r="L765">
        <v>1348</v>
      </c>
      <c r="N765">
        <v>1009</v>
      </c>
      <c r="O765" t="s">
        <v>15</v>
      </c>
      <c r="P765" t="s">
        <v>15</v>
      </c>
      <c r="Q765">
        <v>1000</v>
      </c>
      <c r="W765">
        <v>0</v>
      </c>
      <c r="X765">
        <v>1392569568</v>
      </c>
      <c r="Y765">
        <f>AT765</f>
        <v>1.9E-2</v>
      </c>
      <c r="AA765">
        <v>99399.62</v>
      </c>
      <c r="AB765">
        <v>0</v>
      </c>
      <c r="AC765">
        <v>0</v>
      </c>
      <c r="AD765">
        <v>0</v>
      </c>
      <c r="AE765">
        <v>10397.450000000001</v>
      </c>
      <c r="AF765">
        <v>0</v>
      </c>
      <c r="AG765">
        <v>0</v>
      </c>
      <c r="AH765">
        <v>0</v>
      </c>
      <c r="AI765">
        <v>9.56</v>
      </c>
      <c r="AJ765">
        <v>1</v>
      </c>
      <c r="AK765">
        <v>1</v>
      </c>
      <c r="AL765">
        <v>1</v>
      </c>
      <c r="AM765">
        <v>4</v>
      </c>
      <c r="AN765">
        <v>0</v>
      </c>
      <c r="AO765">
        <v>1</v>
      </c>
      <c r="AP765">
        <v>1</v>
      </c>
      <c r="AQ765">
        <v>0</v>
      </c>
      <c r="AR765">
        <v>0</v>
      </c>
      <c r="AS765" t="s">
        <v>3</v>
      </c>
      <c r="AT765">
        <v>1.9E-2</v>
      </c>
      <c r="AU765" t="s">
        <v>3</v>
      </c>
      <c r="AV765">
        <v>0</v>
      </c>
      <c r="AW765">
        <v>2</v>
      </c>
      <c r="AX765">
        <v>60138347</v>
      </c>
      <c r="AY765">
        <v>1</v>
      </c>
      <c r="AZ765">
        <v>0</v>
      </c>
      <c r="BA765">
        <v>765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CX765">
        <f>ROUND(Y765*Source!I163,9)</f>
        <v>2.432E-4</v>
      </c>
      <c r="CY765">
        <f>AA765</f>
        <v>99399.62</v>
      </c>
      <c r="CZ765">
        <f>AE765</f>
        <v>10397.450000000001</v>
      </c>
      <c r="DA765">
        <f>AI765</f>
        <v>9.56</v>
      </c>
      <c r="DB765">
        <f>ROUND(ROUND(AT765*CZ765,2),2)</f>
        <v>197.55</v>
      </c>
      <c r="DC765">
        <f>ROUND(ROUND(AT765*AG765,2),2)</f>
        <v>0</v>
      </c>
      <c r="DD765" t="s">
        <v>3</v>
      </c>
      <c r="DE765" t="s">
        <v>3</v>
      </c>
      <c r="DF765">
        <f>ROUND(ROUND(AE765*AI765,2)*CX765,2)</f>
        <v>24.17</v>
      </c>
      <c r="DG765">
        <f>ROUND(ROUND(AF765,2)*CX765,2)</f>
        <v>0</v>
      </c>
      <c r="DH765">
        <f>ROUND(ROUND(AG765,2)*CX765,2)</f>
        <v>0</v>
      </c>
      <c r="DI765">
        <f t="shared" si="556"/>
        <v>0</v>
      </c>
      <c r="DJ765">
        <f>DF765</f>
        <v>24.17</v>
      </c>
      <c r="DK765">
        <v>0</v>
      </c>
      <c r="DL765" t="s">
        <v>3</v>
      </c>
      <c r="DM765">
        <v>0</v>
      </c>
      <c r="DN765" t="s">
        <v>3</v>
      </c>
      <c r="DO765">
        <v>0</v>
      </c>
    </row>
    <row r="766" spans="1:119" x14ac:dyDescent="0.2">
      <c r="A766">
        <f>ROW(Source!A163)</f>
        <v>163</v>
      </c>
      <c r="B766">
        <v>60075934</v>
      </c>
      <c r="C766">
        <v>60138274</v>
      </c>
      <c r="D766">
        <v>48164599</v>
      </c>
      <c r="E766">
        <v>21</v>
      </c>
      <c r="F766">
        <v>1</v>
      </c>
      <c r="G766">
        <v>1</v>
      </c>
      <c r="H766">
        <v>3</v>
      </c>
      <c r="I766" t="s">
        <v>834</v>
      </c>
      <c r="J766" t="s">
        <v>3</v>
      </c>
      <c r="K766" t="s">
        <v>835</v>
      </c>
      <c r="L766">
        <v>1374</v>
      </c>
      <c r="N766">
        <v>1013</v>
      </c>
      <c r="O766" t="s">
        <v>836</v>
      </c>
      <c r="P766" t="s">
        <v>836</v>
      </c>
      <c r="Q766">
        <v>1</v>
      </c>
      <c r="W766">
        <v>0</v>
      </c>
      <c r="X766">
        <v>-1731369543</v>
      </c>
      <c r="Y766">
        <f>AT766</f>
        <v>21.84</v>
      </c>
      <c r="AA766">
        <v>9.56</v>
      </c>
      <c r="AB766">
        <v>0</v>
      </c>
      <c r="AC766">
        <v>0</v>
      </c>
      <c r="AD766">
        <v>0</v>
      </c>
      <c r="AE766">
        <v>1</v>
      </c>
      <c r="AF766">
        <v>0</v>
      </c>
      <c r="AG766">
        <v>0</v>
      </c>
      <c r="AH766">
        <v>0</v>
      </c>
      <c r="AI766">
        <v>9.56</v>
      </c>
      <c r="AJ766">
        <v>1</v>
      </c>
      <c r="AK766">
        <v>1</v>
      </c>
      <c r="AL766">
        <v>1</v>
      </c>
      <c r="AM766">
        <v>4</v>
      </c>
      <c r="AN766">
        <v>0</v>
      </c>
      <c r="AO766">
        <v>1</v>
      </c>
      <c r="AP766">
        <v>1</v>
      </c>
      <c r="AQ766">
        <v>0</v>
      </c>
      <c r="AR766">
        <v>0</v>
      </c>
      <c r="AS766" t="s">
        <v>3</v>
      </c>
      <c r="AT766">
        <v>21.84</v>
      </c>
      <c r="AU766" t="s">
        <v>3</v>
      </c>
      <c r="AV766">
        <v>0</v>
      </c>
      <c r="AW766">
        <v>2</v>
      </c>
      <c r="AX766">
        <v>60138348</v>
      </c>
      <c r="AY766">
        <v>1</v>
      </c>
      <c r="AZ766">
        <v>0</v>
      </c>
      <c r="BA766">
        <v>766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CX766">
        <f>ROUND(Y766*Source!I163,9)</f>
        <v>0.27955200000000002</v>
      </c>
      <c r="CY766">
        <f>AA766</f>
        <v>9.56</v>
      </c>
      <c r="CZ766">
        <f>AE766</f>
        <v>1</v>
      </c>
      <c r="DA766">
        <f>AI766</f>
        <v>9.56</v>
      </c>
      <c r="DB766">
        <f>ROUND(ROUND(AT766*CZ766,2),2)</f>
        <v>21.84</v>
      </c>
      <c r="DC766">
        <f>ROUND(ROUND(AT766*AG766,2),2)</f>
        <v>0</v>
      </c>
      <c r="DD766" t="s">
        <v>3</v>
      </c>
      <c r="DE766" t="s">
        <v>3</v>
      </c>
      <c r="DF766">
        <f>ROUND(ROUND(AE766*AI766,2)*CX766,2)</f>
        <v>2.67</v>
      </c>
      <c r="DG766">
        <f>ROUND(ROUND(AF766,2)*CX766,2)</f>
        <v>0</v>
      </c>
      <c r="DH766">
        <f>ROUND(ROUND(AG766,2)*CX766,2)</f>
        <v>0</v>
      </c>
      <c r="DI766">
        <f t="shared" si="556"/>
        <v>0</v>
      </c>
      <c r="DJ766">
        <f>DF766</f>
        <v>2.67</v>
      </c>
      <c r="DK766">
        <v>0</v>
      </c>
      <c r="DL766" t="s">
        <v>3</v>
      </c>
      <c r="DM766">
        <v>0</v>
      </c>
      <c r="DN766" t="s">
        <v>3</v>
      </c>
      <c r="DO766">
        <v>0</v>
      </c>
    </row>
    <row r="767" spans="1:119" x14ac:dyDescent="0.2">
      <c r="A767">
        <f>ROW(Source!A166)</f>
        <v>166</v>
      </c>
      <c r="B767">
        <v>60075934</v>
      </c>
      <c r="C767">
        <v>60138305</v>
      </c>
      <c r="D767">
        <v>48164227</v>
      </c>
      <c r="E767">
        <v>1</v>
      </c>
      <c r="F767">
        <v>1</v>
      </c>
      <c r="G767">
        <v>1</v>
      </c>
      <c r="H767">
        <v>1</v>
      </c>
      <c r="I767" t="s">
        <v>1034</v>
      </c>
      <c r="J767" t="s">
        <v>3</v>
      </c>
      <c r="K767" t="s">
        <v>1035</v>
      </c>
      <c r="L767">
        <v>1191</v>
      </c>
      <c r="N767">
        <v>1013</v>
      </c>
      <c r="O767" t="s">
        <v>738</v>
      </c>
      <c r="P767" t="s">
        <v>738</v>
      </c>
      <c r="Q767">
        <v>1</v>
      </c>
      <c r="W767">
        <v>0</v>
      </c>
      <c r="X767">
        <v>1680111951</v>
      </c>
      <c r="Y767">
        <f>((AT767*1.15)*1.15)</f>
        <v>144.00702499999997</v>
      </c>
      <c r="AA767">
        <v>0</v>
      </c>
      <c r="AB767">
        <v>0</v>
      </c>
      <c r="AC767">
        <v>0</v>
      </c>
      <c r="AD767">
        <v>392.17</v>
      </c>
      <c r="AE767">
        <v>0</v>
      </c>
      <c r="AF767">
        <v>0</v>
      </c>
      <c r="AG767">
        <v>0</v>
      </c>
      <c r="AH767">
        <v>8.01</v>
      </c>
      <c r="AI767">
        <v>1</v>
      </c>
      <c r="AJ767">
        <v>1</v>
      </c>
      <c r="AK767">
        <v>1</v>
      </c>
      <c r="AL767">
        <v>48.96</v>
      </c>
      <c r="AM767">
        <v>4</v>
      </c>
      <c r="AN767">
        <v>0</v>
      </c>
      <c r="AO767">
        <v>1</v>
      </c>
      <c r="AP767">
        <v>1</v>
      </c>
      <c r="AQ767">
        <v>0</v>
      </c>
      <c r="AR767">
        <v>0</v>
      </c>
      <c r="AS767" t="s">
        <v>3</v>
      </c>
      <c r="AT767">
        <v>108.89</v>
      </c>
      <c r="AU767" t="s">
        <v>93</v>
      </c>
      <c r="AV767">
        <v>1</v>
      </c>
      <c r="AW767">
        <v>2</v>
      </c>
      <c r="AX767">
        <v>60138352</v>
      </c>
      <c r="AY767">
        <v>1</v>
      </c>
      <c r="AZ767">
        <v>0</v>
      </c>
      <c r="BA767">
        <v>767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CX767">
        <f>ROUND(Y767*Source!I166,9)</f>
        <v>1.8432899199999999</v>
      </c>
      <c r="CY767">
        <f>AD767</f>
        <v>392.17</v>
      </c>
      <c r="CZ767">
        <f>AH767</f>
        <v>8.01</v>
      </c>
      <c r="DA767">
        <f>AL767</f>
        <v>48.96</v>
      </c>
      <c r="DB767">
        <f>ROUND((((ROUND(AT767*CZ767,2)*1.15)*1.15)*1.1),2)</f>
        <v>1268.8499999999999</v>
      </c>
      <c r="DC767">
        <f>ROUND(((ROUND(AT767*AG767,2)*1.15)*1.15),2)</f>
        <v>0</v>
      </c>
      <c r="DD767" t="s">
        <v>739</v>
      </c>
      <c r="DE767" t="s">
        <v>3</v>
      </c>
      <c r="DF767">
        <f>ROUND((ROUND(AE767,2)*1.1)*CX767,2)</f>
        <v>0</v>
      </c>
      <c r="DG767">
        <f>ROUND((ROUND(AF767,2)*1.1)*CX767,2)</f>
        <v>0</v>
      </c>
      <c r="DH767">
        <f>ROUND(ROUND(AG767,2)*CX767,2)</f>
        <v>0</v>
      </c>
      <c r="DI767">
        <f>ROUND((ROUND(AH767*AL767,2)*1.1)*CX767,2)</f>
        <v>795.17</v>
      </c>
      <c r="DJ767">
        <f>DI767</f>
        <v>795.17</v>
      </c>
      <c r="DK767">
        <v>0</v>
      </c>
      <c r="DL767" t="s">
        <v>3</v>
      </c>
      <c r="DM767">
        <v>0</v>
      </c>
      <c r="DN767" t="s">
        <v>3</v>
      </c>
      <c r="DO767">
        <v>0</v>
      </c>
    </row>
    <row r="768" spans="1:119" x14ac:dyDescent="0.2">
      <c r="A768">
        <f>ROW(Source!A166)</f>
        <v>166</v>
      </c>
      <c r="B768">
        <v>60075934</v>
      </c>
      <c r="C768">
        <v>60138305</v>
      </c>
      <c r="D768">
        <v>48164207</v>
      </c>
      <c r="E768">
        <v>1</v>
      </c>
      <c r="F768">
        <v>1</v>
      </c>
      <c r="G768">
        <v>1</v>
      </c>
      <c r="H768">
        <v>1</v>
      </c>
      <c r="I768" t="s">
        <v>740</v>
      </c>
      <c r="J768" t="s">
        <v>3</v>
      </c>
      <c r="K768" t="s">
        <v>741</v>
      </c>
      <c r="L768">
        <v>1191</v>
      </c>
      <c r="N768">
        <v>1013</v>
      </c>
      <c r="O768" t="s">
        <v>738</v>
      </c>
      <c r="P768" t="s">
        <v>738</v>
      </c>
      <c r="Q768">
        <v>1</v>
      </c>
      <c r="W768">
        <v>0</v>
      </c>
      <c r="X768">
        <v>-383101862</v>
      </c>
      <c r="Y768">
        <f>((AT768*1.15)*1.15)</f>
        <v>0.40997499999999992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1</v>
      </c>
      <c r="AJ768">
        <v>1</v>
      </c>
      <c r="AK768">
        <v>48.96</v>
      </c>
      <c r="AL768">
        <v>1</v>
      </c>
      <c r="AM768">
        <v>4</v>
      </c>
      <c r="AN768">
        <v>0</v>
      </c>
      <c r="AO768">
        <v>1</v>
      </c>
      <c r="AP768">
        <v>1</v>
      </c>
      <c r="AQ768">
        <v>0</v>
      </c>
      <c r="AR768">
        <v>0</v>
      </c>
      <c r="AS768" t="s">
        <v>3</v>
      </c>
      <c r="AT768">
        <v>0.31</v>
      </c>
      <c r="AU768" t="s">
        <v>93</v>
      </c>
      <c r="AV768">
        <v>2</v>
      </c>
      <c r="AW768">
        <v>2</v>
      </c>
      <c r="AX768">
        <v>60138353</v>
      </c>
      <c r="AY768">
        <v>1</v>
      </c>
      <c r="AZ768">
        <v>0</v>
      </c>
      <c r="BA768">
        <v>768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CX768">
        <f>ROUND(Y768*Source!I166,9)</f>
        <v>5.2476800000000002E-3</v>
      </c>
      <c r="CY768">
        <f>AD768</f>
        <v>0</v>
      </c>
      <c r="CZ768">
        <f>AH768</f>
        <v>0</v>
      </c>
      <c r="DA768">
        <f>AL768</f>
        <v>1</v>
      </c>
      <c r="DB768">
        <f>ROUND((((ROUND(AT768*CZ768,2)*1.15)*1.15)*1.1),2)</f>
        <v>0</v>
      </c>
      <c r="DC768">
        <f>ROUND(((ROUND(AT768*AG768,2)*1.15)*1.15),2)</f>
        <v>0</v>
      </c>
      <c r="DD768" t="s">
        <v>739</v>
      </c>
      <c r="DE768" t="s">
        <v>3</v>
      </c>
      <c r="DF768">
        <f>ROUND((ROUND(AE768,2)*1.1)*CX768,2)</f>
        <v>0</v>
      </c>
      <c r="DG768">
        <f>ROUND((ROUND(AF768,2)*1.1)*CX768,2)</f>
        <v>0</v>
      </c>
      <c r="DH768">
        <f>ROUND(ROUND(AG768*AK768,2)*CX768,2)</f>
        <v>0</v>
      </c>
      <c r="DI768">
        <f>ROUND((ROUND(AH768,2)*1.1)*CX768,2)</f>
        <v>0</v>
      </c>
      <c r="DJ768">
        <f>DI768</f>
        <v>0</v>
      </c>
      <c r="DK768">
        <v>0</v>
      </c>
      <c r="DL768" t="s">
        <v>3</v>
      </c>
      <c r="DM768">
        <v>0</v>
      </c>
      <c r="DN768" t="s">
        <v>3</v>
      </c>
      <c r="DO768">
        <v>0</v>
      </c>
    </row>
    <row r="769" spans="1:119" x14ac:dyDescent="0.2">
      <c r="A769">
        <f>ROW(Source!A166)</f>
        <v>166</v>
      </c>
      <c r="B769">
        <v>60075934</v>
      </c>
      <c r="C769">
        <v>60138305</v>
      </c>
      <c r="D769">
        <v>48244557</v>
      </c>
      <c r="E769">
        <v>1</v>
      </c>
      <c r="F769">
        <v>1</v>
      </c>
      <c r="G769">
        <v>1</v>
      </c>
      <c r="H769">
        <v>2</v>
      </c>
      <c r="I769" t="s">
        <v>746</v>
      </c>
      <c r="J769" t="s">
        <v>747</v>
      </c>
      <c r="K769" t="s">
        <v>748</v>
      </c>
      <c r="L769">
        <v>1368</v>
      </c>
      <c r="N769">
        <v>1011</v>
      </c>
      <c r="O769" t="s">
        <v>745</v>
      </c>
      <c r="P769" t="s">
        <v>745</v>
      </c>
      <c r="Q769">
        <v>1</v>
      </c>
      <c r="W769">
        <v>0</v>
      </c>
      <c r="X769">
        <v>903590057</v>
      </c>
      <c r="Y769">
        <f>((AT769*1.15)*1.15)</f>
        <v>0.15869999999999998</v>
      </c>
      <c r="AA769">
        <v>0</v>
      </c>
      <c r="AB769">
        <v>1603.59</v>
      </c>
      <c r="AC769">
        <v>579.69000000000005</v>
      </c>
      <c r="AD769">
        <v>0</v>
      </c>
      <c r="AE769">
        <v>0</v>
      </c>
      <c r="AF769">
        <v>112.77</v>
      </c>
      <c r="AG769">
        <v>11.84</v>
      </c>
      <c r="AH769">
        <v>0</v>
      </c>
      <c r="AI769">
        <v>1</v>
      </c>
      <c r="AJ769">
        <v>14.22</v>
      </c>
      <c r="AK769">
        <v>48.96</v>
      </c>
      <c r="AL769">
        <v>1</v>
      </c>
      <c r="AM769">
        <v>4</v>
      </c>
      <c r="AN769">
        <v>0</v>
      </c>
      <c r="AO769">
        <v>1</v>
      </c>
      <c r="AP769">
        <v>1</v>
      </c>
      <c r="AQ769">
        <v>0</v>
      </c>
      <c r="AR769">
        <v>0</v>
      </c>
      <c r="AS769" t="s">
        <v>3</v>
      </c>
      <c r="AT769">
        <v>0.12</v>
      </c>
      <c r="AU769" t="s">
        <v>93</v>
      </c>
      <c r="AV769">
        <v>0</v>
      </c>
      <c r="AW769">
        <v>2</v>
      </c>
      <c r="AX769">
        <v>60138354</v>
      </c>
      <c r="AY769">
        <v>1</v>
      </c>
      <c r="AZ769">
        <v>0</v>
      </c>
      <c r="BA769">
        <v>769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CX769">
        <f>ROUND(Y769*Source!I166,9)</f>
        <v>2.0313599999999998E-3</v>
      </c>
      <c r="CY769">
        <f>AB769</f>
        <v>1603.59</v>
      </c>
      <c r="CZ769">
        <f>AF769</f>
        <v>112.77</v>
      </c>
      <c r="DA769">
        <f>AJ769</f>
        <v>14.22</v>
      </c>
      <c r="DB769">
        <f>ROUND(((ROUND(AT769*CZ769,2)*1.15)*1.15),2)</f>
        <v>17.89</v>
      </c>
      <c r="DC769">
        <f>ROUND((((ROUND(AT769*AG769,2)*1.15)*1.15)*1.1),2)</f>
        <v>2.0699999999999998</v>
      </c>
      <c r="DD769" t="s">
        <v>3</v>
      </c>
      <c r="DE769" t="s">
        <v>739</v>
      </c>
      <c r="DF769">
        <f>ROUND(ROUND(AE769,2)*CX769,2)</f>
        <v>0</v>
      </c>
      <c r="DG769">
        <f>ROUND(ROUND(AF769*AJ769,2)*CX769,2)</f>
        <v>3.26</v>
      </c>
      <c r="DH769">
        <f>ROUND((ROUND(AG769*AK769,2)*1.1)*CX769,2)</f>
        <v>1.3</v>
      </c>
      <c r="DI769">
        <f t="shared" ref="DI769:DI781" si="558">ROUND(ROUND(AH769,2)*CX769,2)</f>
        <v>0</v>
      </c>
      <c r="DJ769">
        <f>DG769</f>
        <v>3.26</v>
      </c>
      <c r="DK769">
        <v>0</v>
      </c>
      <c r="DL769" t="s">
        <v>3</v>
      </c>
      <c r="DM769">
        <v>0</v>
      </c>
      <c r="DN769" t="s">
        <v>3</v>
      </c>
      <c r="DO769">
        <v>0</v>
      </c>
    </row>
    <row r="770" spans="1:119" x14ac:dyDescent="0.2">
      <c r="A770">
        <f>ROW(Source!A166)</f>
        <v>166</v>
      </c>
      <c r="B770">
        <v>60075934</v>
      </c>
      <c r="C770">
        <v>60138305</v>
      </c>
      <c r="D770">
        <v>48244699</v>
      </c>
      <c r="E770">
        <v>1</v>
      </c>
      <c r="F770">
        <v>1</v>
      </c>
      <c r="G770">
        <v>1</v>
      </c>
      <c r="H770">
        <v>2</v>
      </c>
      <c r="I770" t="s">
        <v>1047</v>
      </c>
      <c r="J770" t="s">
        <v>1048</v>
      </c>
      <c r="K770" t="s">
        <v>1049</v>
      </c>
      <c r="L770">
        <v>1368</v>
      </c>
      <c r="N770">
        <v>1011</v>
      </c>
      <c r="O770" t="s">
        <v>745</v>
      </c>
      <c r="P770" t="s">
        <v>745</v>
      </c>
      <c r="Q770">
        <v>1</v>
      </c>
      <c r="W770">
        <v>0</v>
      </c>
      <c r="X770">
        <v>-1684488578</v>
      </c>
      <c r="Y770">
        <f>((AT770*1.15)*1.15)</f>
        <v>11.373499999999998</v>
      </c>
      <c r="AA770">
        <v>0</v>
      </c>
      <c r="AB770">
        <v>99.4</v>
      </c>
      <c r="AC770">
        <v>0</v>
      </c>
      <c r="AD770">
        <v>0</v>
      </c>
      <c r="AE770">
        <v>0</v>
      </c>
      <c r="AF770">
        <v>6.99</v>
      </c>
      <c r="AG770">
        <v>0</v>
      </c>
      <c r="AH770">
        <v>0</v>
      </c>
      <c r="AI770">
        <v>1</v>
      </c>
      <c r="AJ770">
        <v>14.22</v>
      </c>
      <c r="AK770">
        <v>48.96</v>
      </c>
      <c r="AL770">
        <v>1</v>
      </c>
      <c r="AM770">
        <v>4</v>
      </c>
      <c r="AN770">
        <v>0</v>
      </c>
      <c r="AO770">
        <v>1</v>
      </c>
      <c r="AP770">
        <v>1</v>
      </c>
      <c r="AQ770">
        <v>0</v>
      </c>
      <c r="AR770">
        <v>0</v>
      </c>
      <c r="AS770" t="s">
        <v>3</v>
      </c>
      <c r="AT770">
        <v>8.6</v>
      </c>
      <c r="AU770" t="s">
        <v>93</v>
      </c>
      <c r="AV770">
        <v>0</v>
      </c>
      <c r="AW770">
        <v>2</v>
      </c>
      <c r="AX770">
        <v>60138355</v>
      </c>
      <c r="AY770">
        <v>1</v>
      </c>
      <c r="AZ770">
        <v>0</v>
      </c>
      <c r="BA770">
        <v>770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CX770">
        <f>ROUND(Y770*Source!I166,9)</f>
        <v>0.14558080000000001</v>
      </c>
      <c r="CY770">
        <f>AB770</f>
        <v>99.4</v>
      </c>
      <c r="CZ770">
        <f>AF770</f>
        <v>6.99</v>
      </c>
      <c r="DA770">
        <f>AJ770</f>
        <v>14.22</v>
      </c>
      <c r="DB770">
        <f>ROUND(((ROUND(AT770*CZ770,2)*1.15)*1.15),2)</f>
        <v>79.5</v>
      </c>
      <c r="DC770">
        <f>ROUND((((ROUND(AT770*AG770,2)*1.15)*1.15)*1.1),2)</f>
        <v>0</v>
      </c>
      <c r="DD770" t="s">
        <v>3</v>
      </c>
      <c r="DE770" t="s">
        <v>739</v>
      </c>
      <c r="DF770">
        <f>ROUND(ROUND(AE770,2)*CX770,2)</f>
        <v>0</v>
      </c>
      <c r="DG770">
        <f>ROUND(ROUND(AF770*AJ770,2)*CX770,2)</f>
        <v>14.47</v>
      </c>
      <c r="DH770">
        <f>ROUND((ROUND(AG770*AK770,2)*1.1)*CX770,2)</f>
        <v>0</v>
      </c>
      <c r="DI770">
        <f t="shared" si="558"/>
        <v>0</v>
      </c>
      <c r="DJ770">
        <f>DG770</f>
        <v>14.47</v>
      </c>
      <c r="DK770">
        <v>0</v>
      </c>
      <c r="DL770" t="s">
        <v>3</v>
      </c>
      <c r="DM770">
        <v>0</v>
      </c>
      <c r="DN770" t="s">
        <v>3</v>
      </c>
      <c r="DO770">
        <v>0</v>
      </c>
    </row>
    <row r="771" spans="1:119" x14ac:dyDescent="0.2">
      <c r="A771">
        <f>ROW(Source!A166)</f>
        <v>166</v>
      </c>
      <c r="B771">
        <v>60075934</v>
      </c>
      <c r="C771">
        <v>60138305</v>
      </c>
      <c r="D771">
        <v>48245551</v>
      </c>
      <c r="E771">
        <v>1</v>
      </c>
      <c r="F771">
        <v>1</v>
      </c>
      <c r="G771">
        <v>1</v>
      </c>
      <c r="H771">
        <v>2</v>
      </c>
      <c r="I771" t="s">
        <v>752</v>
      </c>
      <c r="J771" t="s">
        <v>753</v>
      </c>
      <c r="K771" t="s">
        <v>754</v>
      </c>
      <c r="L771">
        <v>1368</v>
      </c>
      <c r="N771">
        <v>1011</v>
      </c>
      <c r="O771" t="s">
        <v>745</v>
      </c>
      <c r="P771" t="s">
        <v>745</v>
      </c>
      <c r="Q771">
        <v>1</v>
      </c>
      <c r="W771">
        <v>0</v>
      </c>
      <c r="X771">
        <v>1171957361</v>
      </c>
      <c r="Y771">
        <f>((AT771*1.15)*1.15)</f>
        <v>0.25127499999999997</v>
      </c>
      <c r="AA771">
        <v>0</v>
      </c>
      <c r="AB771">
        <v>1234.1500000000001</v>
      </c>
      <c r="AC771">
        <v>495.96</v>
      </c>
      <c r="AD771">
        <v>0</v>
      </c>
      <c r="AE771">
        <v>0</v>
      </c>
      <c r="AF771">
        <v>86.79</v>
      </c>
      <c r="AG771">
        <v>10.130000000000001</v>
      </c>
      <c r="AH771">
        <v>0</v>
      </c>
      <c r="AI771">
        <v>1</v>
      </c>
      <c r="AJ771">
        <v>14.22</v>
      </c>
      <c r="AK771">
        <v>48.96</v>
      </c>
      <c r="AL771">
        <v>1</v>
      </c>
      <c r="AM771">
        <v>4</v>
      </c>
      <c r="AN771">
        <v>0</v>
      </c>
      <c r="AO771">
        <v>1</v>
      </c>
      <c r="AP771">
        <v>1</v>
      </c>
      <c r="AQ771">
        <v>0</v>
      </c>
      <c r="AR771">
        <v>0</v>
      </c>
      <c r="AS771" t="s">
        <v>3</v>
      </c>
      <c r="AT771">
        <v>0.19</v>
      </c>
      <c r="AU771" t="s">
        <v>93</v>
      </c>
      <c r="AV771">
        <v>0</v>
      </c>
      <c r="AW771">
        <v>2</v>
      </c>
      <c r="AX771">
        <v>60138356</v>
      </c>
      <c r="AY771">
        <v>1</v>
      </c>
      <c r="AZ771">
        <v>0</v>
      </c>
      <c r="BA771">
        <v>771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CX771">
        <f>ROUND(Y771*Source!I166,9)</f>
        <v>3.2163199999999999E-3</v>
      </c>
      <c r="CY771">
        <f>AB771</f>
        <v>1234.1500000000001</v>
      </c>
      <c r="CZ771">
        <f>AF771</f>
        <v>86.79</v>
      </c>
      <c r="DA771">
        <f>AJ771</f>
        <v>14.22</v>
      </c>
      <c r="DB771">
        <f>ROUND(((ROUND(AT771*CZ771,2)*1.15)*1.15),2)</f>
        <v>21.81</v>
      </c>
      <c r="DC771">
        <f>ROUND((((ROUND(AT771*AG771,2)*1.15)*1.15)*1.1),2)</f>
        <v>2.79</v>
      </c>
      <c r="DD771" t="s">
        <v>3</v>
      </c>
      <c r="DE771" t="s">
        <v>739</v>
      </c>
      <c r="DF771">
        <f>ROUND(ROUND(AE771,2)*CX771,2)</f>
        <v>0</v>
      </c>
      <c r="DG771">
        <f>ROUND(ROUND(AF771*AJ771,2)*CX771,2)</f>
        <v>3.97</v>
      </c>
      <c r="DH771">
        <f>ROUND((ROUND(AG771*AK771,2)*1.1)*CX771,2)</f>
        <v>1.75</v>
      </c>
      <c r="DI771">
        <f t="shared" si="558"/>
        <v>0</v>
      </c>
      <c r="DJ771">
        <f>DG771</f>
        <v>3.97</v>
      </c>
      <c r="DK771">
        <v>0</v>
      </c>
      <c r="DL771" t="s">
        <v>3</v>
      </c>
      <c r="DM771">
        <v>0</v>
      </c>
      <c r="DN771" t="s">
        <v>3</v>
      </c>
      <c r="DO771">
        <v>0</v>
      </c>
    </row>
    <row r="772" spans="1:119" x14ac:dyDescent="0.2">
      <c r="A772">
        <f>ROW(Source!A166)</f>
        <v>166</v>
      </c>
      <c r="B772">
        <v>60075934</v>
      </c>
      <c r="C772">
        <v>60138305</v>
      </c>
      <c r="D772">
        <v>48172661</v>
      </c>
      <c r="E772">
        <v>1</v>
      </c>
      <c r="F772">
        <v>1</v>
      </c>
      <c r="G772">
        <v>1</v>
      </c>
      <c r="H772">
        <v>3</v>
      </c>
      <c r="I772" t="s">
        <v>766</v>
      </c>
      <c r="J772" t="s">
        <v>767</v>
      </c>
      <c r="K772" t="s">
        <v>768</v>
      </c>
      <c r="L772">
        <v>1348</v>
      </c>
      <c r="N772">
        <v>1009</v>
      </c>
      <c r="O772" t="s">
        <v>15</v>
      </c>
      <c r="P772" t="s">
        <v>15</v>
      </c>
      <c r="Q772">
        <v>1000</v>
      </c>
      <c r="W772">
        <v>0</v>
      </c>
      <c r="X772">
        <v>-1069540660</v>
      </c>
      <c r="Y772">
        <f t="shared" ref="Y772:Y781" si="559">AT772</f>
        <v>2.1999999999999999E-2</v>
      </c>
      <c r="AA772">
        <v>151569.78</v>
      </c>
      <c r="AB772">
        <v>0</v>
      </c>
      <c r="AC772">
        <v>0</v>
      </c>
      <c r="AD772">
        <v>0</v>
      </c>
      <c r="AE772">
        <v>15854.58</v>
      </c>
      <c r="AF772">
        <v>0</v>
      </c>
      <c r="AG772">
        <v>0</v>
      </c>
      <c r="AH772">
        <v>0</v>
      </c>
      <c r="AI772">
        <v>9.56</v>
      </c>
      <c r="AJ772">
        <v>1</v>
      </c>
      <c r="AK772">
        <v>1</v>
      </c>
      <c r="AL772">
        <v>1</v>
      </c>
      <c r="AM772">
        <v>4</v>
      </c>
      <c r="AN772">
        <v>0</v>
      </c>
      <c r="AO772">
        <v>1</v>
      </c>
      <c r="AP772">
        <v>1</v>
      </c>
      <c r="AQ772">
        <v>0</v>
      </c>
      <c r="AR772">
        <v>0</v>
      </c>
      <c r="AS772" t="s">
        <v>3</v>
      </c>
      <c r="AT772">
        <v>2.1999999999999999E-2</v>
      </c>
      <c r="AU772" t="s">
        <v>3</v>
      </c>
      <c r="AV772">
        <v>0</v>
      </c>
      <c r="AW772">
        <v>2</v>
      </c>
      <c r="AX772">
        <v>60138357</v>
      </c>
      <c r="AY772">
        <v>1</v>
      </c>
      <c r="AZ772">
        <v>0</v>
      </c>
      <c r="BA772">
        <v>772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CX772">
        <f>ROUND(Y772*Source!I166,9)</f>
        <v>2.8160000000000001E-4</v>
      </c>
      <c r="CY772">
        <f t="shared" ref="CY772:CY781" si="560">AA772</f>
        <v>151569.78</v>
      </c>
      <c r="CZ772">
        <f t="shared" ref="CZ772:CZ781" si="561">AE772</f>
        <v>15854.58</v>
      </c>
      <c r="DA772">
        <f t="shared" ref="DA772:DA781" si="562">AI772</f>
        <v>9.56</v>
      </c>
      <c r="DB772">
        <f t="shared" ref="DB772:DB781" si="563">ROUND(ROUND(AT772*CZ772,2),2)</f>
        <v>348.8</v>
      </c>
      <c r="DC772">
        <f t="shared" ref="DC772:DC781" si="564">ROUND(ROUND(AT772*AG772,2),2)</f>
        <v>0</v>
      </c>
      <c r="DD772" t="s">
        <v>3</v>
      </c>
      <c r="DE772" t="s">
        <v>3</v>
      </c>
      <c r="DF772">
        <f t="shared" ref="DF772:DF781" si="565">ROUND(ROUND(AE772*AI772,2)*CX772,2)</f>
        <v>42.68</v>
      </c>
      <c r="DG772">
        <f t="shared" ref="DG772:DG781" si="566">ROUND(ROUND(AF772,2)*CX772,2)</f>
        <v>0</v>
      </c>
      <c r="DH772">
        <f t="shared" ref="DH772:DH782" si="567">ROUND(ROUND(AG772,2)*CX772,2)</f>
        <v>0</v>
      </c>
      <c r="DI772">
        <f t="shared" si="558"/>
        <v>0</v>
      </c>
      <c r="DJ772">
        <f t="shared" ref="DJ772:DJ781" si="568">DF772</f>
        <v>42.68</v>
      </c>
      <c r="DK772">
        <v>0</v>
      </c>
      <c r="DL772" t="s">
        <v>3</v>
      </c>
      <c r="DM772">
        <v>0</v>
      </c>
      <c r="DN772" t="s">
        <v>3</v>
      </c>
      <c r="DO772">
        <v>0</v>
      </c>
    </row>
    <row r="773" spans="1:119" x14ac:dyDescent="0.2">
      <c r="A773">
        <f>ROW(Source!A166)</f>
        <v>166</v>
      </c>
      <c r="B773">
        <v>60075934</v>
      </c>
      <c r="C773">
        <v>60138305</v>
      </c>
      <c r="D773">
        <v>48172758</v>
      </c>
      <c r="E773">
        <v>1</v>
      </c>
      <c r="F773">
        <v>1</v>
      </c>
      <c r="G773">
        <v>1</v>
      </c>
      <c r="H773">
        <v>3</v>
      </c>
      <c r="I773" t="s">
        <v>769</v>
      </c>
      <c r="J773" t="s">
        <v>770</v>
      </c>
      <c r="K773" t="s">
        <v>771</v>
      </c>
      <c r="L773">
        <v>1348</v>
      </c>
      <c r="N773">
        <v>1009</v>
      </c>
      <c r="O773" t="s">
        <v>15</v>
      </c>
      <c r="P773" t="s">
        <v>15</v>
      </c>
      <c r="Q773">
        <v>1000</v>
      </c>
      <c r="W773">
        <v>0</v>
      </c>
      <c r="X773">
        <v>628974256</v>
      </c>
      <c r="Y773">
        <f t="shared" si="559"/>
        <v>1.0000000000000001E-5</v>
      </c>
      <c r="AA773">
        <v>73338.78</v>
      </c>
      <c r="AB773">
        <v>0</v>
      </c>
      <c r="AC773">
        <v>0</v>
      </c>
      <c r="AD773">
        <v>0</v>
      </c>
      <c r="AE773">
        <v>7671.42</v>
      </c>
      <c r="AF773">
        <v>0</v>
      </c>
      <c r="AG773">
        <v>0</v>
      </c>
      <c r="AH773">
        <v>0</v>
      </c>
      <c r="AI773">
        <v>9.56</v>
      </c>
      <c r="AJ773">
        <v>1</v>
      </c>
      <c r="AK773">
        <v>1</v>
      </c>
      <c r="AL773">
        <v>1</v>
      </c>
      <c r="AM773">
        <v>4</v>
      </c>
      <c r="AN773">
        <v>0</v>
      </c>
      <c r="AO773">
        <v>1</v>
      </c>
      <c r="AP773">
        <v>1</v>
      </c>
      <c r="AQ773">
        <v>0</v>
      </c>
      <c r="AR773">
        <v>0</v>
      </c>
      <c r="AS773" t="s">
        <v>3</v>
      </c>
      <c r="AT773">
        <v>1.0000000000000001E-5</v>
      </c>
      <c r="AU773" t="s">
        <v>3</v>
      </c>
      <c r="AV773">
        <v>0</v>
      </c>
      <c r="AW773">
        <v>2</v>
      </c>
      <c r="AX773">
        <v>60138358</v>
      </c>
      <c r="AY773">
        <v>1</v>
      </c>
      <c r="AZ773">
        <v>0</v>
      </c>
      <c r="BA773">
        <v>773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CX773">
        <f>ROUND(Y773*Source!I166,9)</f>
        <v>1.2800000000000001E-7</v>
      </c>
      <c r="CY773">
        <f t="shared" si="560"/>
        <v>73338.78</v>
      </c>
      <c r="CZ773">
        <f t="shared" si="561"/>
        <v>7671.42</v>
      </c>
      <c r="DA773">
        <f t="shared" si="562"/>
        <v>9.56</v>
      </c>
      <c r="DB773">
        <f t="shared" si="563"/>
        <v>0.08</v>
      </c>
      <c r="DC773">
        <f t="shared" si="564"/>
        <v>0</v>
      </c>
      <c r="DD773" t="s">
        <v>3</v>
      </c>
      <c r="DE773" t="s">
        <v>3</v>
      </c>
      <c r="DF773">
        <f t="shared" si="565"/>
        <v>0.01</v>
      </c>
      <c r="DG773">
        <f t="shared" si="566"/>
        <v>0</v>
      </c>
      <c r="DH773">
        <f t="shared" si="567"/>
        <v>0</v>
      </c>
      <c r="DI773">
        <f t="shared" si="558"/>
        <v>0</v>
      </c>
      <c r="DJ773">
        <f t="shared" si="568"/>
        <v>0.01</v>
      </c>
      <c r="DK773">
        <v>0</v>
      </c>
      <c r="DL773" t="s">
        <v>3</v>
      </c>
      <c r="DM773">
        <v>0</v>
      </c>
      <c r="DN773" t="s">
        <v>3</v>
      </c>
      <c r="DO773">
        <v>0</v>
      </c>
    </row>
    <row r="774" spans="1:119" x14ac:dyDescent="0.2">
      <c r="A774">
        <f>ROW(Source!A166)</f>
        <v>166</v>
      </c>
      <c r="B774">
        <v>60075934</v>
      </c>
      <c r="C774">
        <v>60138305</v>
      </c>
      <c r="D774">
        <v>48173726</v>
      </c>
      <c r="E774">
        <v>1</v>
      </c>
      <c r="F774">
        <v>1</v>
      </c>
      <c r="G774">
        <v>1</v>
      </c>
      <c r="H774">
        <v>3</v>
      </c>
      <c r="I774" t="s">
        <v>772</v>
      </c>
      <c r="J774" t="s">
        <v>773</v>
      </c>
      <c r="K774" t="s">
        <v>774</v>
      </c>
      <c r="L774">
        <v>1348</v>
      </c>
      <c r="N774">
        <v>1009</v>
      </c>
      <c r="O774" t="s">
        <v>15</v>
      </c>
      <c r="P774" t="s">
        <v>15</v>
      </c>
      <c r="Q774">
        <v>1000</v>
      </c>
      <c r="W774">
        <v>0</v>
      </c>
      <c r="X774">
        <v>-1850711024</v>
      </c>
      <c r="Y774">
        <f t="shared" si="559"/>
        <v>1E-4</v>
      </c>
      <c r="AA774">
        <v>293766.28000000003</v>
      </c>
      <c r="AB774">
        <v>0</v>
      </c>
      <c r="AC774">
        <v>0</v>
      </c>
      <c r="AD774">
        <v>0</v>
      </c>
      <c r="AE774">
        <v>30728.69</v>
      </c>
      <c r="AF774">
        <v>0</v>
      </c>
      <c r="AG774">
        <v>0</v>
      </c>
      <c r="AH774">
        <v>0</v>
      </c>
      <c r="AI774">
        <v>9.56</v>
      </c>
      <c r="AJ774">
        <v>1</v>
      </c>
      <c r="AK774">
        <v>1</v>
      </c>
      <c r="AL774">
        <v>1</v>
      </c>
      <c r="AM774">
        <v>4</v>
      </c>
      <c r="AN774">
        <v>0</v>
      </c>
      <c r="AO774">
        <v>1</v>
      </c>
      <c r="AP774">
        <v>1</v>
      </c>
      <c r="AQ774">
        <v>0</v>
      </c>
      <c r="AR774">
        <v>0</v>
      </c>
      <c r="AS774" t="s">
        <v>3</v>
      </c>
      <c r="AT774">
        <v>1E-4</v>
      </c>
      <c r="AU774" t="s">
        <v>3</v>
      </c>
      <c r="AV774">
        <v>0</v>
      </c>
      <c r="AW774">
        <v>2</v>
      </c>
      <c r="AX774">
        <v>60138359</v>
      </c>
      <c r="AY774">
        <v>1</v>
      </c>
      <c r="AZ774">
        <v>0</v>
      </c>
      <c r="BA774">
        <v>774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CX774">
        <f>ROUND(Y774*Source!I166,9)</f>
        <v>1.28E-6</v>
      </c>
      <c r="CY774">
        <f t="shared" si="560"/>
        <v>293766.28000000003</v>
      </c>
      <c r="CZ774">
        <f t="shared" si="561"/>
        <v>30728.69</v>
      </c>
      <c r="DA774">
        <f t="shared" si="562"/>
        <v>9.56</v>
      </c>
      <c r="DB774">
        <f t="shared" si="563"/>
        <v>3.07</v>
      </c>
      <c r="DC774">
        <f t="shared" si="564"/>
        <v>0</v>
      </c>
      <c r="DD774" t="s">
        <v>3</v>
      </c>
      <c r="DE774" t="s">
        <v>3</v>
      </c>
      <c r="DF774">
        <f t="shared" si="565"/>
        <v>0.38</v>
      </c>
      <c r="DG774">
        <f t="shared" si="566"/>
        <v>0</v>
      </c>
      <c r="DH774">
        <f t="shared" si="567"/>
        <v>0</v>
      </c>
      <c r="DI774">
        <f t="shared" si="558"/>
        <v>0</v>
      </c>
      <c r="DJ774">
        <f t="shared" si="568"/>
        <v>0.38</v>
      </c>
      <c r="DK774">
        <v>0</v>
      </c>
      <c r="DL774" t="s">
        <v>3</v>
      </c>
      <c r="DM774">
        <v>0</v>
      </c>
      <c r="DN774" t="s">
        <v>3</v>
      </c>
      <c r="DO774">
        <v>0</v>
      </c>
    </row>
    <row r="775" spans="1:119" x14ac:dyDescent="0.2">
      <c r="A775">
        <f>ROW(Source!A166)</f>
        <v>166</v>
      </c>
      <c r="B775">
        <v>60075934</v>
      </c>
      <c r="C775">
        <v>60138305</v>
      </c>
      <c r="D775">
        <v>48165719</v>
      </c>
      <c r="E775">
        <v>21</v>
      </c>
      <c r="F775">
        <v>1</v>
      </c>
      <c r="G775">
        <v>1</v>
      </c>
      <c r="H775">
        <v>3</v>
      </c>
      <c r="I775" t="s">
        <v>778</v>
      </c>
      <c r="J775" t="s">
        <v>3</v>
      </c>
      <c r="K775" t="s">
        <v>779</v>
      </c>
      <c r="L775">
        <v>1348</v>
      </c>
      <c r="N775">
        <v>1009</v>
      </c>
      <c r="O775" t="s">
        <v>15</v>
      </c>
      <c r="P775" t="s">
        <v>15</v>
      </c>
      <c r="Q775">
        <v>1000</v>
      </c>
      <c r="W775">
        <v>0</v>
      </c>
      <c r="X775">
        <v>748648226</v>
      </c>
      <c r="Y775">
        <f t="shared" si="559"/>
        <v>1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9.56</v>
      </c>
      <c r="AJ775">
        <v>1</v>
      </c>
      <c r="AK775">
        <v>1</v>
      </c>
      <c r="AL775">
        <v>1</v>
      </c>
      <c r="AM775">
        <v>4</v>
      </c>
      <c r="AN775">
        <v>0</v>
      </c>
      <c r="AO775">
        <v>0</v>
      </c>
      <c r="AP775">
        <v>1</v>
      </c>
      <c r="AQ775">
        <v>0</v>
      </c>
      <c r="AR775">
        <v>0</v>
      </c>
      <c r="AS775" t="s">
        <v>3</v>
      </c>
      <c r="AT775">
        <v>1</v>
      </c>
      <c r="AU775" t="s">
        <v>3</v>
      </c>
      <c r="AV775">
        <v>0</v>
      </c>
      <c r="AW775">
        <v>2</v>
      </c>
      <c r="AX775">
        <v>60138360</v>
      </c>
      <c r="AY775">
        <v>1</v>
      </c>
      <c r="AZ775">
        <v>0</v>
      </c>
      <c r="BA775">
        <v>775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CX775">
        <f>ROUND(Y775*Source!I166,9)</f>
        <v>1.2800000000000001E-2</v>
      </c>
      <c r="CY775">
        <f t="shared" si="560"/>
        <v>0</v>
      </c>
      <c r="CZ775">
        <f t="shared" si="561"/>
        <v>0</v>
      </c>
      <c r="DA775">
        <f t="shared" si="562"/>
        <v>9.56</v>
      </c>
      <c r="DB775">
        <f t="shared" si="563"/>
        <v>0</v>
      </c>
      <c r="DC775">
        <f t="shared" si="564"/>
        <v>0</v>
      </c>
      <c r="DD775" t="s">
        <v>3</v>
      </c>
      <c r="DE775" t="s">
        <v>3</v>
      </c>
      <c r="DF775">
        <f t="shared" si="565"/>
        <v>0</v>
      </c>
      <c r="DG775">
        <f t="shared" si="566"/>
        <v>0</v>
      </c>
      <c r="DH775">
        <f t="shared" si="567"/>
        <v>0</v>
      </c>
      <c r="DI775">
        <f t="shared" si="558"/>
        <v>0</v>
      </c>
      <c r="DJ775">
        <f t="shared" si="568"/>
        <v>0</v>
      </c>
      <c r="DK775">
        <v>0</v>
      </c>
      <c r="DL775" t="s">
        <v>3</v>
      </c>
      <c r="DM775">
        <v>0</v>
      </c>
      <c r="DN775" t="s">
        <v>3</v>
      </c>
      <c r="DO775">
        <v>0</v>
      </c>
    </row>
    <row r="776" spans="1:119" x14ac:dyDescent="0.2">
      <c r="A776">
        <f>ROW(Source!A166)</f>
        <v>166</v>
      </c>
      <c r="B776">
        <v>60075934</v>
      </c>
      <c r="C776">
        <v>60138305</v>
      </c>
      <c r="D776">
        <v>48189470</v>
      </c>
      <c r="E776">
        <v>1</v>
      </c>
      <c r="F776">
        <v>1</v>
      </c>
      <c r="G776">
        <v>1</v>
      </c>
      <c r="H776">
        <v>3</v>
      </c>
      <c r="I776" t="s">
        <v>780</v>
      </c>
      <c r="J776" t="s">
        <v>781</v>
      </c>
      <c r="K776" t="s">
        <v>782</v>
      </c>
      <c r="L776">
        <v>1302</v>
      </c>
      <c r="N776">
        <v>1003</v>
      </c>
      <c r="O776" t="s">
        <v>783</v>
      </c>
      <c r="P776" t="s">
        <v>783</v>
      </c>
      <c r="Q776">
        <v>10</v>
      </c>
      <c r="W776">
        <v>0</v>
      </c>
      <c r="X776">
        <v>4483628</v>
      </c>
      <c r="Y776">
        <f t="shared" si="559"/>
        <v>1.8700000000000001E-2</v>
      </c>
      <c r="AA776">
        <v>616.33000000000004</v>
      </c>
      <c r="AB776">
        <v>0</v>
      </c>
      <c r="AC776">
        <v>0</v>
      </c>
      <c r="AD776">
        <v>0</v>
      </c>
      <c r="AE776">
        <v>64.47</v>
      </c>
      <c r="AF776">
        <v>0</v>
      </c>
      <c r="AG776">
        <v>0</v>
      </c>
      <c r="AH776">
        <v>0</v>
      </c>
      <c r="AI776">
        <v>9.56</v>
      </c>
      <c r="AJ776">
        <v>1</v>
      </c>
      <c r="AK776">
        <v>1</v>
      </c>
      <c r="AL776">
        <v>1</v>
      </c>
      <c r="AM776">
        <v>4</v>
      </c>
      <c r="AN776">
        <v>0</v>
      </c>
      <c r="AO776">
        <v>1</v>
      </c>
      <c r="AP776">
        <v>1</v>
      </c>
      <c r="AQ776">
        <v>0</v>
      </c>
      <c r="AR776">
        <v>0</v>
      </c>
      <c r="AS776" t="s">
        <v>3</v>
      </c>
      <c r="AT776">
        <v>1.8700000000000001E-2</v>
      </c>
      <c r="AU776" t="s">
        <v>3</v>
      </c>
      <c r="AV776">
        <v>0</v>
      </c>
      <c r="AW776">
        <v>2</v>
      </c>
      <c r="AX776">
        <v>60138361</v>
      </c>
      <c r="AY776">
        <v>1</v>
      </c>
      <c r="AZ776">
        <v>0</v>
      </c>
      <c r="BA776">
        <v>776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CX776">
        <f>ROUND(Y776*Source!I166,9)</f>
        <v>2.3936000000000001E-4</v>
      </c>
      <c r="CY776">
        <f t="shared" si="560"/>
        <v>616.33000000000004</v>
      </c>
      <c r="CZ776">
        <f t="shared" si="561"/>
        <v>64.47</v>
      </c>
      <c r="DA776">
        <f t="shared" si="562"/>
        <v>9.56</v>
      </c>
      <c r="DB776">
        <f t="shared" si="563"/>
        <v>1.21</v>
      </c>
      <c r="DC776">
        <f t="shared" si="564"/>
        <v>0</v>
      </c>
      <c r="DD776" t="s">
        <v>3</v>
      </c>
      <c r="DE776" t="s">
        <v>3</v>
      </c>
      <c r="DF776">
        <f t="shared" si="565"/>
        <v>0.15</v>
      </c>
      <c r="DG776">
        <f t="shared" si="566"/>
        <v>0</v>
      </c>
      <c r="DH776">
        <f t="shared" si="567"/>
        <v>0</v>
      </c>
      <c r="DI776">
        <f t="shared" si="558"/>
        <v>0</v>
      </c>
      <c r="DJ776">
        <f t="shared" si="568"/>
        <v>0.15</v>
      </c>
      <c r="DK776">
        <v>0</v>
      </c>
      <c r="DL776" t="s">
        <v>3</v>
      </c>
      <c r="DM776">
        <v>0</v>
      </c>
      <c r="DN776" t="s">
        <v>3</v>
      </c>
      <c r="DO776">
        <v>0</v>
      </c>
    </row>
    <row r="777" spans="1:119" x14ac:dyDescent="0.2">
      <c r="A777">
        <f>ROW(Source!A166)</f>
        <v>166</v>
      </c>
      <c r="B777">
        <v>60075934</v>
      </c>
      <c r="C777">
        <v>60138305</v>
      </c>
      <c r="D777">
        <v>48189825</v>
      </c>
      <c r="E777">
        <v>1</v>
      </c>
      <c r="F777">
        <v>1</v>
      </c>
      <c r="G777">
        <v>1</v>
      </c>
      <c r="H777">
        <v>3</v>
      </c>
      <c r="I777" t="s">
        <v>784</v>
      </c>
      <c r="J777" t="s">
        <v>785</v>
      </c>
      <c r="K777" t="s">
        <v>786</v>
      </c>
      <c r="L777">
        <v>1348</v>
      </c>
      <c r="N777">
        <v>1009</v>
      </c>
      <c r="O777" t="s">
        <v>15</v>
      </c>
      <c r="P777" t="s">
        <v>15</v>
      </c>
      <c r="Q777">
        <v>1000</v>
      </c>
      <c r="W777">
        <v>0</v>
      </c>
      <c r="X777">
        <v>-936363311</v>
      </c>
      <c r="Y777">
        <f t="shared" si="559"/>
        <v>3.0000000000000001E-5</v>
      </c>
      <c r="AA777">
        <v>45420.71</v>
      </c>
      <c r="AB777">
        <v>0</v>
      </c>
      <c r="AC777">
        <v>0</v>
      </c>
      <c r="AD777">
        <v>0</v>
      </c>
      <c r="AE777">
        <v>4751.12</v>
      </c>
      <c r="AF777">
        <v>0</v>
      </c>
      <c r="AG777">
        <v>0</v>
      </c>
      <c r="AH777">
        <v>0</v>
      </c>
      <c r="AI777">
        <v>9.56</v>
      </c>
      <c r="AJ777">
        <v>1</v>
      </c>
      <c r="AK777">
        <v>1</v>
      </c>
      <c r="AL777">
        <v>1</v>
      </c>
      <c r="AM777">
        <v>4</v>
      </c>
      <c r="AN777">
        <v>0</v>
      </c>
      <c r="AO777">
        <v>1</v>
      </c>
      <c r="AP777">
        <v>1</v>
      </c>
      <c r="AQ777">
        <v>0</v>
      </c>
      <c r="AR777">
        <v>0</v>
      </c>
      <c r="AS777" t="s">
        <v>3</v>
      </c>
      <c r="AT777">
        <v>3.0000000000000001E-5</v>
      </c>
      <c r="AU777" t="s">
        <v>3</v>
      </c>
      <c r="AV777">
        <v>0</v>
      </c>
      <c r="AW777">
        <v>2</v>
      </c>
      <c r="AX777">
        <v>60138362</v>
      </c>
      <c r="AY777">
        <v>1</v>
      </c>
      <c r="AZ777">
        <v>0</v>
      </c>
      <c r="BA777">
        <v>777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CX777">
        <f>ROUND(Y777*Source!I166,9)</f>
        <v>3.84E-7</v>
      </c>
      <c r="CY777">
        <f t="shared" si="560"/>
        <v>45420.71</v>
      </c>
      <c r="CZ777">
        <f t="shared" si="561"/>
        <v>4751.12</v>
      </c>
      <c r="DA777">
        <f t="shared" si="562"/>
        <v>9.56</v>
      </c>
      <c r="DB777">
        <f t="shared" si="563"/>
        <v>0.14000000000000001</v>
      </c>
      <c r="DC777">
        <f t="shared" si="564"/>
        <v>0</v>
      </c>
      <c r="DD777" t="s">
        <v>3</v>
      </c>
      <c r="DE777" t="s">
        <v>3</v>
      </c>
      <c r="DF777">
        <f t="shared" si="565"/>
        <v>0.02</v>
      </c>
      <c r="DG777">
        <f t="shared" si="566"/>
        <v>0</v>
      </c>
      <c r="DH777">
        <f t="shared" si="567"/>
        <v>0</v>
      </c>
      <c r="DI777">
        <f t="shared" si="558"/>
        <v>0</v>
      </c>
      <c r="DJ777">
        <f t="shared" si="568"/>
        <v>0.02</v>
      </c>
      <c r="DK777">
        <v>0</v>
      </c>
      <c r="DL777" t="s">
        <v>3</v>
      </c>
      <c r="DM777">
        <v>0</v>
      </c>
      <c r="DN777" t="s">
        <v>3</v>
      </c>
      <c r="DO777">
        <v>0</v>
      </c>
    </row>
    <row r="778" spans="1:119" x14ac:dyDescent="0.2">
      <c r="A778">
        <f>ROW(Source!A166)</f>
        <v>166</v>
      </c>
      <c r="B778">
        <v>60075934</v>
      </c>
      <c r="C778">
        <v>60138305</v>
      </c>
      <c r="D778">
        <v>48190549</v>
      </c>
      <c r="E778">
        <v>1</v>
      </c>
      <c r="F778">
        <v>1</v>
      </c>
      <c r="G778">
        <v>1</v>
      </c>
      <c r="H778">
        <v>3</v>
      </c>
      <c r="I778" t="s">
        <v>787</v>
      </c>
      <c r="J778" t="s">
        <v>788</v>
      </c>
      <c r="K778" t="s">
        <v>789</v>
      </c>
      <c r="L778">
        <v>1348</v>
      </c>
      <c r="N778">
        <v>1009</v>
      </c>
      <c r="O778" t="s">
        <v>15</v>
      </c>
      <c r="P778" t="s">
        <v>15</v>
      </c>
      <c r="Q778">
        <v>1000</v>
      </c>
      <c r="W778">
        <v>0</v>
      </c>
      <c r="X778">
        <v>1261042718</v>
      </c>
      <c r="Y778">
        <f t="shared" si="559"/>
        <v>1.9400000000000001E-3</v>
      </c>
      <c r="AA778">
        <v>59717.11</v>
      </c>
      <c r="AB778">
        <v>0</v>
      </c>
      <c r="AC778">
        <v>0</v>
      </c>
      <c r="AD778">
        <v>0</v>
      </c>
      <c r="AE778">
        <v>6246.56</v>
      </c>
      <c r="AF778">
        <v>0</v>
      </c>
      <c r="AG778">
        <v>0</v>
      </c>
      <c r="AH778">
        <v>0</v>
      </c>
      <c r="AI778">
        <v>9.56</v>
      </c>
      <c r="AJ778">
        <v>1</v>
      </c>
      <c r="AK778">
        <v>1</v>
      </c>
      <c r="AL778">
        <v>1</v>
      </c>
      <c r="AM778">
        <v>4</v>
      </c>
      <c r="AN778">
        <v>0</v>
      </c>
      <c r="AO778">
        <v>1</v>
      </c>
      <c r="AP778">
        <v>1</v>
      </c>
      <c r="AQ778">
        <v>0</v>
      </c>
      <c r="AR778">
        <v>0</v>
      </c>
      <c r="AS778" t="s">
        <v>3</v>
      </c>
      <c r="AT778">
        <v>1.9400000000000001E-3</v>
      </c>
      <c r="AU778" t="s">
        <v>3</v>
      </c>
      <c r="AV778">
        <v>0</v>
      </c>
      <c r="AW778">
        <v>2</v>
      </c>
      <c r="AX778">
        <v>60138363</v>
      </c>
      <c r="AY778">
        <v>1</v>
      </c>
      <c r="AZ778">
        <v>0</v>
      </c>
      <c r="BA778">
        <v>778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CX778">
        <f>ROUND(Y778*Source!I166,9)</f>
        <v>2.4831999999999999E-5</v>
      </c>
      <c r="CY778">
        <f t="shared" si="560"/>
        <v>59717.11</v>
      </c>
      <c r="CZ778">
        <f t="shared" si="561"/>
        <v>6246.56</v>
      </c>
      <c r="DA778">
        <f t="shared" si="562"/>
        <v>9.56</v>
      </c>
      <c r="DB778">
        <f t="shared" si="563"/>
        <v>12.12</v>
      </c>
      <c r="DC778">
        <f t="shared" si="564"/>
        <v>0</v>
      </c>
      <c r="DD778" t="s">
        <v>3</v>
      </c>
      <c r="DE778" t="s">
        <v>3</v>
      </c>
      <c r="DF778">
        <f t="shared" si="565"/>
        <v>1.48</v>
      </c>
      <c r="DG778">
        <f t="shared" si="566"/>
        <v>0</v>
      </c>
      <c r="DH778">
        <f t="shared" si="567"/>
        <v>0</v>
      </c>
      <c r="DI778">
        <f t="shared" si="558"/>
        <v>0</v>
      </c>
      <c r="DJ778">
        <f t="shared" si="568"/>
        <v>1.48</v>
      </c>
      <c r="DK778">
        <v>0</v>
      </c>
      <c r="DL778" t="s">
        <v>3</v>
      </c>
      <c r="DM778">
        <v>0</v>
      </c>
      <c r="DN778" t="s">
        <v>3</v>
      </c>
      <c r="DO778">
        <v>0</v>
      </c>
    </row>
    <row r="779" spans="1:119" x14ac:dyDescent="0.2">
      <c r="A779">
        <f>ROW(Source!A166)</f>
        <v>166</v>
      </c>
      <c r="B779">
        <v>60075934</v>
      </c>
      <c r="C779">
        <v>60138305</v>
      </c>
      <c r="D779">
        <v>48194381</v>
      </c>
      <c r="E779">
        <v>1</v>
      </c>
      <c r="F779">
        <v>1</v>
      </c>
      <c r="G779">
        <v>1</v>
      </c>
      <c r="H779">
        <v>3</v>
      </c>
      <c r="I779" t="s">
        <v>790</v>
      </c>
      <c r="J779" t="s">
        <v>791</v>
      </c>
      <c r="K779" t="s">
        <v>792</v>
      </c>
      <c r="L779">
        <v>1339</v>
      </c>
      <c r="N779">
        <v>1007</v>
      </c>
      <c r="O779" t="s">
        <v>91</v>
      </c>
      <c r="P779" t="s">
        <v>91</v>
      </c>
      <c r="Q779">
        <v>1</v>
      </c>
      <c r="W779">
        <v>0</v>
      </c>
      <c r="X779">
        <v>-128313133</v>
      </c>
      <c r="Y779">
        <f t="shared" si="559"/>
        <v>1.0300000000000001E-3</v>
      </c>
      <c r="AA779">
        <v>17141.560000000001</v>
      </c>
      <c r="AB779">
        <v>0</v>
      </c>
      <c r="AC779">
        <v>0</v>
      </c>
      <c r="AD779">
        <v>0</v>
      </c>
      <c r="AE779">
        <v>1793.05</v>
      </c>
      <c r="AF779">
        <v>0</v>
      </c>
      <c r="AG779">
        <v>0</v>
      </c>
      <c r="AH779">
        <v>0</v>
      </c>
      <c r="AI779">
        <v>9.56</v>
      </c>
      <c r="AJ779">
        <v>1</v>
      </c>
      <c r="AK779">
        <v>1</v>
      </c>
      <c r="AL779">
        <v>1</v>
      </c>
      <c r="AM779">
        <v>4</v>
      </c>
      <c r="AN779">
        <v>0</v>
      </c>
      <c r="AO779">
        <v>1</v>
      </c>
      <c r="AP779">
        <v>1</v>
      </c>
      <c r="AQ779">
        <v>0</v>
      </c>
      <c r="AR779">
        <v>0</v>
      </c>
      <c r="AS779" t="s">
        <v>3</v>
      </c>
      <c r="AT779">
        <v>1.0300000000000001E-3</v>
      </c>
      <c r="AU779" t="s">
        <v>3</v>
      </c>
      <c r="AV779">
        <v>0</v>
      </c>
      <c r="AW779">
        <v>2</v>
      </c>
      <c r="AX779">
        <v>60138364</v>
      </c>
      <c r="AY779">
        <v>1</v>
      </c>
      <c r="AZ779">
        <v>0</v>
      </c>
      <c r="BA779">
        <v>779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CX779">
        <f>ROUND(Y779*Source!I166,9)</f>
        <v>1.3183999999999999E-5</v>
      </c>
      <c r="CY779">
        <f t="shared" si="560"/>
        <v>17141.560000000001</v>
      </c>
      <c r="CZ779">
        <f t="shared" si="561"/>
        <v>1793.05</v>
      </c>
      <c r="DA779">
        <f t="shared" si="562"/>
        <v>9.56</v>
      </c>
      <c r="DB779">
        <f t="shared" si="563"/>
        <v>1.85</v>
      </c>
      <c r="DC779">
        <f t="shared" si="564"/>
        <v>0</v>
      </c>
      <c r="DD779" t="s">
        <v>3</v>
      </c>
      <c r="DE779" t="s">
        <v>3</v>
      </c>
      <c r="DF779">
        <f t="shared" si="565"/>
        <v>0.23</v>
      </c>
      <c r="DG779">
        <f t="shared" si="566"/>
        <v>0</v>
      </c>
      <c r="DH779">
        <f t="shared" si="567"/>
        <v>0</v>
      </c>
      <c r="DI779">
        <f t="shared" si="558"/>
        <v>0</v>
      </c>
      <c r="DJ779">
        <f t="shared" si="568"/>
        <v>0.23</v>
      </c>
      <c r="DK779">
        <v>0</v>
      </c>
      <c r="DL779" t="s">
        <v>3</v>
      </c>
      <c r="DM779">
        <v>0</v>
      </c>
      <c r="DN779" t="s">
        <v>3</v>
      </c>
      <c r="DO779">
        <v>0</v>
      </c>
    </row>
    <row r="780" spans="1:119" x14ac:dyDescent="0.2">
      <c r="A780">
        <f>ROW(Source!A166)</f>
        <v>166</v>
      </c>
      <c r="B780">
        <v>60075934</v>
      </c>
      <c r="C780">
        <v>60138305</v>
      </c>
      <c r="D780">
        <v>48201639</v>
      </c>
      <c r="E780">
        <v>1</v>
      </c>
      <c r="F780">
        <v>1</v>
      </c>
      <c r="G780">
        <v>1</v>
      </c>
      <c r="H780">
        <v>3</v>
      </c>
      <c r="I780" t="s">
        <v>793</v>
      </c>
      <c r="J780" t="s">
        <v>794</v>
      </c>
      <c r="K780" t="s">
        <v>795</v>
      </c>
      <c r="L780">
        <v>1348</v>
      </c>
      <c r="N780">
        <v>1009</v>
      </c>
      <c r="O780" t="s">
        <v>15</v>
      </c>
      <c r="P780" t="s">
        <v>15</v>
      </c>
      <c r="Q780">
        <v>1000</v>
      </c>
      <c r="W780">
        <v>0</v>
      </c>
      <c r="X780">
        <v>1741082987</v>
      </c>
      <c r="Y780">
        <f t="shared" si="559"/>
        <v>3.1E-4</v>
      </c>
      <c r="AA780">
        <v>120081.73</v>
      </c>
      <c r="AB780">
        <v>0</v>
      </c>
      <c r="AC780">
        <v>0</v>
      </c>
      <c r="AD780">
        <v>0</v>
      </c>
      <c r="AE780">
        <v>12560.85</v>
      </c>
      <c r="AF780">
        <v>0</v>
      </c>
      <c r="AG780">
        <v>0</v>
      </c>
      <c r="AH780">
        <v>0</v>
      </c>
      <c r="AI780">
        <v>9.56</v>
      </c>
      <c r="AJ780">
        <v>1</v>
      </c>
      <c r="AK780">
        <v>1</v>
      </c>
      <c r="AL780">
        <v>1</v>
      </c>
      <c r="AM780">
        <v>4</v>
      </c>
      <c r="AN780">
        <v>0</v>
      </c>
      <c r="AO780">
        <v>1</v>
      </c>
      <c r="AP780">
        <v>1</v>
      </c>
      <c r="AQ780">
        <v>0</v>
      </c>
      <c r="AR780">
        <v>0</v>
      </c>
      <c r="AS780" t="s">
        <v>3</v>
      </c>
      <c r="AT780">
        <v>3.1E-4</v>
      </c>
      <c r="AU780" t="s">
        <v>3</v>
      </c>
      <c r="AV780">
        <v>0</v>
      </c>
      <c r="AW780">
        <v>2</v>
      </c>
      <c r="AX780">
        <v>60138365</v>
      </c>
      <c r="AY780">
        <v>1</v>
      </c>
      <c r="AZ780">
        <v>0</v>
      </c>
      <c r="BA780">
        <v>780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CX780">
        <f>ROUND(Y780*Source!I166,9)</f>
        <v>3.968E-6</v>
      </c>
      <c r="CY780">
        <f t="shared" si="560"/>
        <v>120081.73</v>
      </c>
      <c r="CZ780">
        <f t="shared" si="561"/>
        <v>12560.85</v>
      </c>
      <c r="DA780">
        <f t="shared" si="562"/>
        <v>9.56</v>
      </c>
      <c r="DB780">
        <f t="shared" si="563"/>
        <v>3.89</v>
      </c>
      <c r="DC780">
        <f t="shared" si="564"/>
        <v>0</v>
      </c>
      <c r="DD780" t="s">
        <v>3</v>
      </c>
      <c r="DE780" t="s">
        <v>3</v>
      </c>
      <c r="DF780">
        <f t="shared" si="565"/>
        <v>0.48</v>
      </c>
      <c r="DG780">
        <f t="shared" si="566"/>
        <v>0</v>
      </c>
      <c r="DH780">
        <f t="shared" si="567"/>
        <v>0</v>
      </c>
      <c r="DI780">
        <f t="shared" si="558"/>
        <v>0</v>
      </c>
      <c r="DJ780">
        <f t="shared" si="568"/>
        <v>0.48</v>
      </c>
      <c r="DK780">
        <v>0</v>
      </c>
      <c r="DL780" t="s">
        <v>3</v>
      </c>
      <c r="DM780">
        <v>0</v>
      </c>
      <c r="DN780" t="s">
        <v>3</v>
      </c>
      <c r="DO780">
        <v>0</v>
      </c>
    </row>
    <row r="781" spans="1:119" x14ac:dyDescent="0.2">
      <c r="A781">
        <f>ROW(Source!A166)</f>
        <v>166</v>
      </c>
      <c r="B781">
        <v>60075934</v>
      </c>
      <c r="C781">
        <v>60138305</v>
      </c>
      <c r="D781">
        <v>48202807</v>
      </c>
      <c r="E781">
        <v>1</v>
      </c>
      <c r="F781">
        <v>1</v>
      </c>
      <c r="G781">
        <v>1</v>
      </c>
      <c r="H781">
        <v>3</v>
      </c>
      <c r="I781" t="s">
        <v>796</v>
      </c>
      <c r="J781" t="s">
        <v>797</v>
      </c>
      <c r="K781" t="s">
        <v>798</v>
      </c>
      <c r="L781">
        <v>1348</v>
      </c>
      <c r="N781">
        <v>1009</v>
      </c>
      <c r="O781" t="s">
        <v>15</v>
      </c>
      <c r="P781" t="s">
        <v>15</v>
      </c>
      <c r="Q781">
        <v>1000</v>
      </c>
      <c r="W781">
        <v>0</v>
      </c>
      <c r="X781">
        <v>-296986458</v>
      </c>
      <c r="Y781">
        <f t="shared" si="559"/>
        <v>5.9999999999999995E-4</v>
      </c>
      <c r="AA781">
        <v>106588.55</v>
      </c>
      <c r="AB781">
        <v>0</v>
      </c>
      <c r="AC781">
        <v>0</v>
      </c>
      <c r="AD781">
        <v>0</v>
      </c>
      <c r="AE781">
        <v>11149.43</v>
      </c>
      <c r="AF781">
        <v>0</v>
      </c>
      <c r="AG781">
        <v>0</v>
      </c>
      <c r="AH781">
        <v>0</v>
      </c>
      <c r="AI781">
        <v>9.56</v>
      </c>
      <c r="AJ781">
        <v>1</v>
      </c>
      <c r="AK781">
        <v>1</v>
      </c>
      <c r="AL781">
        <v>1</v>
      </c>
      <c r="AM781">
        <v>4</v>
      </c>
      <c r="AN781">
        <v>0</v>
      </c>
      <c r="AO781">
        <v>1</v>
      </c>
      <c r="AP781">
        <v>1</v>
      </c>
      <c r="AQ781">
        <v>0</v>
      </c>
      <c r="AR781">
        <v>0</v>
      </c>
      <c r="AS781" t="s">
        <v>3</v>
      </c>
      <c r="AT781">
        <v>5.9999999999999995E-4</v>
      </c>
      <c r="AU781" t="s">
        <v>3</v>
      </c>
      <c r="AV781">
        <v>0</v>
      </c>
      <c r="AW781">
        <v>2</v>
      </c>
      <c r="AX781">
        <v>60138366</v>
      </c>
      <c r="AY781">
        <v>1</v>
      </c>
      <c r="AZ781">
        <v>0</v>
      </c>
      <c r="BA781">
        <v>781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CX781">
        <f>ROUND(Y781*Source!I166,9)</f>
        <v>7.6799999999999993E-6</v>
      </c>
      <c r="CY781">
        <f t="shared" si="560"/>
        <v>106588.55</v>
      </c>
      <c r="CZ781">
        <f t="shared" si="561"/>
        <v>11149.43</v>
      </c>
      <c r="DA781">
        <f t="shared" si="562"/>
        <v>9.56</v>
      </c>
      <c r="DB781">
        <f t="shared" si="563"/>
        <v>6.69</v>
      </c>
      <c r="DC781">
        <f t="shared" si="564"/>
        <v>0</v>
      </c>
      <c r="DD781" t="s">
        <v>3</v>
      </c>
      <c r="DE781" t="s">
        <v>3</v>
      </c>
      <c r="DF781">
        <f t="shared" si="565"/>
        <v>0.82</v>
      </c>
      <c r="DG781">
        <f t="shared" si="566"/>
        <v>0</v>
      </c>
      <c r="DH781">
        <f t="shared" si="567"/>
        <v>0</v>
      </c>
      <c r="DI781">
        <f t="shared" si="558"/>
        <v>0</v>
      </c>
      <c r="DJ781">
        <f t="shared" si="568"/>
        <v>0.82</v>
      </c>
      <c r="DK781">
        <v>0</v>
      </c>
      <c r="DL781" t="s">
        <v>3</v>
      </c>
      <c r="DM781">
        <v>0</v>
      </c>
      <c r="DN781" t="s">
        <v>3</v>
      </c>
      <c r="DO781">
        <v>0</v>
      </c>
    </row>
    <row r="782" spans="1:119" x14ac:dyDescent="0.2">
      <c r="A782">
        <f>ROW(Source!A167)</f>
        <v>167</v>
      </c>
      <c r="B782">
        <v>60075934</v>
      </c>
      <c r="C782">
        <v>60138475</v>
      </c>
      <c r="D782">
        <v>48164208</v>
      </c>
      <c r="E782">
        <v>1</v>
      </c>
      <c r="F782">
        <v>1</v>
      </c>
      <c r="G782">
        <v>1</v>
      </c>
      <c r="H782">
        <v>1</v>
      </c>
      <c r="I782" t="s">
        <v>1020</v>
      </c>
      <c r="J782" t="s">
        <v>3</v>
      </c>
      <c r="K782" t="s">
        <v>1021</v>
      </c>
      <c r="L782">
        <v>1191</v>
      </c>
      <c r="N782">
        <v>1013</v>
      </c>
      <c r="O782" t="s">
        <v>738</v>
      </c>
      <c r="P782" t="s">
        <v>738</v>
      </c>
      <c r="Q782">
        <v>1</v>
      </c>
      <c r="W782">
        <v>0</v>
      </c>
      <c r="X782">
        <v>300547253</v>
      </c>
      <c r="Y782">
        <f t="shared" ref="Y782:Y790" si="569">((AT782*1.15)*1.15)</f>
        <v>171.92499999999998</v>
      </c>
      <c r="AA782">
        <v>0</v>
      </c>
      <c r="AB782">
        <v>0</v>
      </c>
      <c r="AC782">
        <v>0</v>
      </c>
      <c r="AD782">
        <v>411.26</v>
      </c>
      <c r="AE782">
        <v>0</v>
      </c>
      <c r="AF782">
        <v>0</v>
      </c>
      <c r="AG782">
        <v>0</v>
      </c>
      <c r="AH782">
        <v>8.4</v>
      </c>
      <c r="AI782">
        <v>1</v>
      </c>
      <c r="AJ782">
        <v>1</v>
      </c>
      <c r="AK782">
        <v>1</v>
      </c>
      <c r="AL782">
        <v>48.96</v>
      </c>
      <c r="AM782">
        <v>4</v>
      </c>
      <c r="AN782">
        <v>0</v>
      </c>
      <c r="AO782">
        <v>1</v>
      </c>
      <c r="AP782">
        <v>1</v>
      </c>
      <c r="AQ782">
        <v>0</v>
      </c>
      <c r="AR782">
        <v>0</v>
      </c>
      <c r="AS782" t="s">
        <v>3</v>
      </c>
      <c r="AT782">
        <v>130</v>
      </c>
      <c r="AU782" t="s">
        <v>93</v>
      </c>
      <c r="AV782">
        <v>1</v>
      </c>
      <c r="AW782">
        <v>2</v>
      </c>
      <c r="AX782">
        <v>60138489</v>
      </c>
      <c r="AY782">
        <v>1</v>
      </c>
      <c r="AZ782">
        <v>0</v>
      </c>
      <c r="BA782">
        <v>782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CX782">
        <f>ROUND(Y782*Source!I167,9)</f>
        <v>24.172654999999999</v>
      </c>
      <c r="CY782">
        <f>AD782</f>
        <v>411.26</v>
      </c>
      <c r="CZ782">
        <f>AH782</f>
        <v>8.4</v>
      </c>
      <c r="DA782">
        <f>AL782</f>
        <v>48.96</v>
      </c>
      <c r="DB782">
        <f>ROUND((((ROUND(AT782*CZ782,2)*1.15)*1.15)*1.1),2)</f>
        <v>1588.59</v>
      </c>
      <c r="DC782">
        <f>ROUND(((ROUND(AT782*AG782,2)*1.15)*1.15),2)</f>
        <v>0</v>
      </c>
      <c r="DD782" t="s">
        <v>739</v>
      </c>
      <c r="DE782" t="s">
        <v>3</v>
      </c>
      <c r="DF782">
        <f>ROUND((ROUND(AE782,2)*1.1)*CX782,2)</f>
        <v>0</v>
      </c>
      <c r="DG782">
        <f>ROUND((ROUND(AF782,2)*1.1)*CX782,2)</f>
        <v>0</v>
      </c>
      <c r="DH782">
        <f t="shared" si="567"/>
        <v>0</v>
      </c>
      <c r="DI782">
        <f>ROUND((ROUND(AH782*AL782,2)*1.1)*CX782,2)</f>
        <v>10935.37</v>
      </c>
      <c r="DJ782">
        <f>DI782</f>
        <v>10935.37</v>
      </c>
      <c r="DK782">
        <v>0</v>
      </c>
      <c r="DL782" t="s">
        <v>3</v>
      </c>
      <c r="DM782">
        <v>0</v>
      </c>
      <c r="DN782" t="s">
        <v>3</v>
      </c>
      <c r="DO782">
        <v>0</v>
      </c>
    </row>
    <row r="783" spans="1:119" x14ac:dyDescent="0.2">
      <c r="A783">
        <f>ROW(Source!A167)</f>
        <v>167</v>
      </c>
      <c r="B783">
        <v>60075934</v>
      </c>
      <c r="C783">
        <v>60138475</v>
      </c>
      <c r="D783">
        <v>48164207</v>
      </c>
      <c r="E783">
        <v>1</v>
      </c>
      <c r="F783">
        <v>1</v>
      </c>
      <c r="G783">
        <v>1</v>
      </c>
      <c r="H783">
        <v>1</v>
      </c>
      <c r="I783" t="s">
        <v>740</v>
      </c>
      <c r="J783" t="s">
        <v>3</v>
      </c>
      <c r="K783" t="s">
        <v>741</v>
      </c>
      <c r="L783">
        <v>1191</v>
      </c>
      <c r="N783">
        <v>1013</v>
      </c>
      <c r="O783" t="s">
        <v>738</v>
      </c>
      <c r="P783" t="s">
        <v>738</v>
      </c>
      <c r="Q783">
        <v>1</v>
      </c>
      <c r="W783">
        <v>0</v>
      </c>
      <c r="X783">
        <v>-383101862</v>
      </c>
      <c r="Y783">
        <f t="shared" si="569"/>
        <v>2.3804999999999996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1</v>
      </c>
      <c r="AJ783">
        <v>1</v>
      </c>
      <c r="AK783">
        <v>48.96</v>
      </c>
      <c r="AL783">
        <v>1</v>
      </c>
      <c r="AM783">
        <v>4</v>
      </c>
      <c r="AN783">
        <v>0</v>
      </c>
      <c r="AO783">
        <v>1</v>
      </c>
      <c r="AP783">
        <v>1</v>
      </c>
      <c r="AQ783">
        <v>0</v>
      </c>
      <c r="AR783">
        <v>0</v>
      </c>
      <c r="AS783" t="s">
        <v>3</v>
      </c>
      <c r="AT783">
        <v>1.8</v>
      </c>
      <c r="AU783" t="s">
        <v>93</v>
      </c>
      <c r="AV783">
        <v>2</v>
      </c>
      <c r="AW783">
        <v>2</v>
      </c>
      <c r="AX783">
        <v>60138490</v>
      </c>
      <c r="AY783">
        <v>1</v>
      </c>
      <c r="AZ783">
        <v>0</v>
      </c>
      <c r="BA783">
        <v>783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CX783">
        <f>ROUND(Y783*Source!I167,9)</f>
        <v>0.3346983</v>
      </c>
      <c r="CY783">
        <f>AD783</f>
        <v>0</v>
      </c>
      <c r="CZ783">
        <f>AH783</f>
        <v>0</v>
      </c>
      <c r="DA783">
        <f>AL783</f>
        <v>1</v>
      </c>
      <c r="DB783">
        <f>ROUND((((ROUND(AT783*CZ783,2)*1.15)*1.15)*1.1),2)</f>
        <v>0</v>
      </c>
      <c r="DC783">
        <f>ROUND(((ROUND(AT783*AG783,2)*1.15)*1.15),2)</f>
        <v>0</v>
      </c>
      <c r="DD783" t="s">
        <v>739</v>
      </c>
      <c r="DE783" t="s">
        <v>3</v>
      </c>
      <c r="DF783">
        <f>ROUND((ROUND(AE783,2)*1.1)*CX783,2)</f>
        <v>0</v>
      </c>
      <c r="DG783">
        <f>ROUND((ROUND(AF783,2)*1.1)*CX783,2)</f>
        <v>0</v>
      </c>
      <c r="DH783">
        <f>ROUND(ROUND(AG783*AK783,2)*CX783,2)</f>
        <v>0</v>
      </c>
      <c r="DI783">
        <f>ROUND((ROUND(AH783,2)*1.1)*CX783,2)</f>
        <v>0</v>
      </c>
      <c r="DJ783">
        <f>DI783</f>
        <v>0</v>
      </c>
      <c r="DK783">
        <v>0</v>
      </c>
      <c r="DL783" t="s">
        <v>3</v>
      </c>
      <c r="DM783">
        <v>0</v>
      </c>
      <c r="DN783" t="s">
        <v>3</v>
      </c>
      <c r="DO783">
        <v>0</v>
      </c>
    </row>
    <row r="784" spans="1:119" x14ac:dyDescent="0.2">
      <c r="A784">
        <f>ROW(Source!A167)</f>
        <v>167</v>
      </c>
      <c r="B784">
        <v>60075934</v>
      </c>
      <c r="C784">
        <v>60138475</v>
      </c>
      <c r="D784">
        <v>48244557</v>
      </c>
      <c r="E784">
        <v>1</v>
      </c>
      <c r="F784">
        <v>1</v>
      </c>
      <c r="G784">
        <v>1</v>
      </c>
      <c r="H784">
        <v>2</v>
      </c>
      <c r="I784" t="s">
        <v>746</v>
      </c>
      <c r="J784" t="s">
        <v>747</v>
      </c>
      <c r="K784" t="s">
        <v>748</v>
      </c>
      <c r="L784">
        <v>1368</v>
      </c>
      <c r="N784">
        <v>1011</v>
      </c>
      <c r="O784" t="s">
        <v>745</v>
      </c>
      <c r="P784" t="s">
        <v>745</v>
      </c>
      <c r="Q784">
        <v>1</v>
      </c>
      <c r="W784">
        <v>0</v>
      </c>
      <c r="X784">
        <v>903590057</v>
      </c>
      <c r="Y784">
        <f t="shared" si="569"/>
        <v>0.66124999999999989</v>
      </c>
      <c r="AA784">
        <v>0</v>
      </c>
      <c r="AB784">
        <v>1603.59</v>
      </c>
      <c r="AC784">
        <v>579.69000000000005</v>
      </c>
      <c r="AD784">
        <v>0</v>
      </c>
      <c r="AE784">
        <v>0</v>
      </c>
      <c r="AF784">
        <v>112.77</v>
      </c>
      <c r="AG784">
        <v>11.84</v>
      </c>
      <c r="AH784">
        <v>0</v>
      </c>
      <c r="AI784">
        <v>1</v>
      </c>
      <c r="AJ784">
        <v>14.22</v>
      </c>
      <c r="AK784">
        <v>48.96</v>
      </c>
      <c r="AL784">
        <v>1</v>
      </c>
      <c r="AM784">
        <v>4</v>
      </c>
      <c r="AN784">
        <v>0</v>
      </c>
      <c r="AO784">
        <v>1</v>
      </c>
      <c r="AP784">
        <v>1</v>
      </c>
      <c r="AQ784">
        <v>0</v>
      </c>
      <c r="AR784">
        <v>0</v>
      </c>
      <c r="AS784" t="s">
        <v>3</v>
      </c>
      <c r="AT784">
        <v>0.5</v>
      </c>
      <c r="AU784" t="s">
        <v>93</v>
      </c>
      <c r="AV784">
        <v>0</v>
      </c>
      <c r="AW784">
        <v>2</v>
      </c>
      <c r="AX784">
        <v>60138491</v>
      </c>
      <c r="AY784">
        <v>1</v>
      </c>
      <c r="AZ784">
        <v>0</v>
      </c>
      <c r="BA784">
        <v>784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CX784">
        <f>ROUND(Y784*Source!I167,9)</f>
        <v>9.2971750000000006E-2</v>
      </c>
      <c r="CY784">
        <f t="shared" ref="CY784:CY790" si="570">AB784</f>
        <v>1603.59</v>
      </c>
      <c r="CZ784">
        <f t="shared" ref="CZ784:CZ790" si="571">AF784</f>
        <v>112.77</v>
      </c>
      <c r="DA784">
        <f t="shared" ref="DA784:DA790" si="572">AJ784</f>
        <v>14.22</v>
      </c>
      <c r="DB784">
        <f t="shared" ref="DB784:DB790" si="573">ROUND(((ROUND(AT784*CZ784,2)*1.15)*1.15),2)</f>
        <v>74.58</v>
      </c>
      <c r="DC784">
        <f t="shared" ref="DC784:DC790" si="574">ROUND((((ROUND(AT784*AG784,2)*1.15)*1.15)*1.1),2)</f>
        <v>8.61</v>
      </c>
      <c r="DD784" t="s">
        <v>3</v>
      </c>
      <c r="DE784" t="s">
        <v>739</v>
      </c>
      <c r="DF784">
        <f t="shared" ref="DF784:DF790" si="575">ROUND(ROUND(AE784,2)*CX784,2)</f>
        <v>0</v>
      </c>
      <c r="DG784">
        <f t="shared" ref="DG784:DG790" si="576">ROUND(ROUND(AF784*AJ784,2)*CX784,2)</f>
        <v>149.09</v>
      </c>
      <c r="DH784">
        <f t="shared" ref="DH784:DH790" si="577">ROUND((ROUND(AG784*AK784,2)*1.1)*CX784,2)</f>
        <v>59.28</v>
      </c>
      <c r="DI784">
        <f t="shared" ref="DI784:DI794" si="578">ROUND(ROUND(AH784,2)*CX784,2)</f>
        <v>0</v>
      </c>
      <c r="DJ784">
        <f t="shared" ref="DJ784:DJ790" si="579">DG784</f>
        <v>149.09</v>
      </c>
      <c r="DK784">
        <v>0</v>
      </c>
      <c r="DL784" t="s">
        <v>3</v>
      </c>
      <c r="DM784">
        <v>0</v>
      </c>
      <c r="DN784" t="s">
        <v>3</v>
      </c>
      <c r="DO784">
        <v>0</v>
      </c>
    </row>
    <row r="785" spans="1:119" x14ac:dyDescent="0.2">
      <c r="A785">
        <f>ROW(Source!A167)</f>
        <v>167</v>
      </c>
      <c r="B785">
        <v>60075934</v>
      </c>
      <c r="C785">
        <v>60138475</v>
      </c>
      <c r="D785">
        <v>48244699</v>
      </c>
      <c r="E785">
        <v>1</v>
      </c>
      <c r="F785">
        <v>1</v>
      </c>
      <c r="G785">
        <v>1</v>
      </c>
      <c r="H785">
        <v>2</v>
      </c>
      <c r="I785" t="s">
        <v>1047</v>
      </c>
      <c r="J785" t="s">
        <v>1048</v>
      </c>
      <c r="K785" t="s">
        <v>1049</v>
      </c>
      <c r="L785">
        <v>1368</v>
      </c>
      <c r="N785">
        <v>1011</v>
      </c>
      <c r="O785" t="s">
        <v>745</v>
      </c>
      <c r="P785" t="s">
        <v>745</v>
      </c>
      <c r="Q785">
        <v>1</v>
      </c>
      <c r="W785">
        <v>0</v>
      </c>
      <c r="X785">
        <v>-1684488578</v>
      </c>
      <c r="Y785">
        <f t="shared" si="569"/>
        <v>1.8118249999999998</v>
      </c>
      <c r="AA785">
        <v>0</v>
      </c>
      <c r="AB785">
        <v>99.4</v>
      </c>
      <c r="AC785">
        <v>0</v>
      </c>
      <c r="AD785">
        <v>0</v>
      </c>
      <c r="AE785">
        <v>0</v>
      </c>
      <c r="AF785">
        <v>6.99</v>
      </c>
      <c r="AG785">
        <v>0</v>
      </c>
      <c r="AH785">
        <v>0</v>
      </c>
      <c r="AI785">
        <v>1</v>
      </c>
      <c r="AJ785">
        <v>14.22</v>
      </c>
      <c r="AK785">
        <v>48.96</v>
      </c>
      <c r="AL785">
        <v>1</v>
      </c>
      <c r="AM785">
        <v>4</v>
      </c>
      <c r="AN785">
        <v>0</v>
      </c>
      <c r="AO785">
        <v>1</v>
      </c>
      <c r="AP785">
        <v>1</v>
      </c>
      <c r="AQ785">
        <v>0</v>
      </c>
      <c r="AR785">
        <v>0</v>
      </c>
      <c r="AS785" t="s">
        <v>3</v>
      </c>
      <c r="AT785">
        <v>1.37</v>
      </c>
      <c r="AU785" t="s">
        <v>93</v>
      </c>
      <c r="AV785">
        <v>0</v>
      </c>
      <c r="AW785">
        <v>2</v>
      </c>
      <c r="AX785">
        <v>60138492</v>
      </c>
      <c r="AY785">
        <v>1</v>
      </c>
      <c r="AZ785">
        <v>0</v>
      </c>
      <c r="BA785">
        <v>785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CX785">
        <f>ROUND(Y785*Source!I167,9)</f>
        <v>0.25474259500000002</v>
      </c>
      <c r="CY785">
        <f t="shared" si="570"/>
        <v>99.4</v>
      </c>
      <c r="CZ785">
        <f t="shared" si="571"/>
        <v>6.99</v>
      </c>
      <c r="DA785">
        <f t="shared" si="572"/>
        <v>14.22</v>
      </c>
      <c r="DB785">
        <f t="shared" si="573"/>
        <v>12.67</v>
      </c>
      <c r="DC785">
        <f t="shared" si="574"/>
        <v>0</v>
      </c>
      <c r="DD785" t="s">
        <v>3</v>
      </c>
      <c r="DE785" t="s">
        <v>739</v>
      </c>
      <c r="DF785">
        <f t="shared" si="575"/>
        <v>0</v>
      </c>
      <c r="DG785">
        <f t="shared" si="576"/>
        <v>25.32</v>
      </c>
      <c r="DH785">
        <f t="shared" si="577"/>
        <v>0</v>
      </c>
      <c r="DI785">
        <f t="shared" si="578"/>
        <v>0</v>
      </c>
      <c r="DJ785">
        <f t="shared" si="579"/>
        <v>25.32</v>
      </c>
      <c r="DK785">
        <v>0</v>
      </c>
      <c r="DL785" t="s">
        <v>3</v>
      </c>
      <c r="DM785">
        <v>0</v>
      </c>
      <c r="DN785" t="s">
        <v>3</v>
      </c>
      <c r="DO785">
        <v>0</v>
      </c>
    </row>
    <row r="786" spans="1:119" x14ac:dyDescent="0.2">
      <c r="A786">
        <f>ROW(Source!A167)</f>
        <v>167</v>
      </c>
      <c r="B786">
        <v>60075934</v>
      </c>
      <c r="C786">
        <v>60138475</v>
      </c>
      <c r="D786">
        <v>48245552</v>
      </c>
      <c r="E786">
        <v>1</v>
      </c>
      <c r="F786">
        <v>1</v>
      </c>
      <c r="G786">
        <v>1</v>
      </c>
      <c r="H786">
        <v>2</v>
      </c>
      <c r="I786" t="s">
        <v>1022</v>
      </c>
      <c r="J786" t="s">
        <v>1023</v>
      </c>
      <c r="K786" t="s">
        <v>1024</v>
      </c>
      <c r="L786">
        <v>1368</v>
      </c>
      <c r="N786">
        <v>1011</v>
      </c>
      <c r="O786" t="s">
        <v>745</v>
      </c>
      <c r="P786" t="s">
        <v>745</v>
      </c>
      <c r="Q786">
        <v>1</v>
      </c>
      <c r="W786">
        <v>0</v>
      </c>
      <c r="X786">
        <v>1565185662</v>
      </c>
      <c r="Y786">
        <f t="shared" si="569"/>
        <v>0.66124999999999989</v>
      </c>
      <c r="AA786">
        <v>0</v>
      </c>
      <c r="AB786">
        <v>1521.97</v>
      </c>
      <c r="AC786">
        <v>495.96</v>
      </c>
      <c r="AD786">
        <v>0</v>
      </c>
      <c r="AE786">
        <v>0</v>
      </c>
      <c r="AF786">
        <v>107.03</v>
      </c>
      <c r="AG786">
        <v>10.130000000000001</v>
      </c>
      <c r="AH786">
        <v>0</v>
      </c>
      <c r="AI786">
        <v>1</v>
      </c>
      <c r="AJ786">
        <v>14.22</v>
      </c>
      <c r="AK786">
        <v>48.96</v>
      </c>
      <c r="AL786">
        <v>1</v>
      </c>
      <c r="AM786">
        <v>4</v>
      </c>
      <c r="AN786">
        <v>0</v>
      </c>
      <c r="AO786">
        <v>1</v>
      </c>
      <c r="AP786">
        <v>1</v>
      </c>
      <c r="AQ786">
        <v>0</v>
      </c>
      <c r="AR786">
        <v>0</v>
      </c>
      <c r="AS786" t="s">
        <v>3</v>
      </c>
      <c r="AT786">
        <v>0.5</v>
      </c>
      <c r="AU786" t="s">
        <v>93</v>
      </c>
      <c r="AV786">
        <v>0</v>
      </c>
      <c r="AW786">
        <v>2</v>
      </c>
      <c r="AX786">
        <v>60138493</v>
      </c>
      <c r="AY786">
        <v>1</v>
      </c>
      <c r="AZ786">
        <v>0</v>
      </c>
      <c r="BA786">
        <v>786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CX786">
        <f>ROUND(Y786*Source!I167,9)</f>
        <v>9.2971750000000006E-2</v>
      </c>
      <c r="CY786">
        <f t="shared" si="570"/>
        <v>1521.97</v>
      </c>
      <c r="CZ786">
        <f t="shared" si="571"/>
        <v>107.03</v>
      </c>
      <c r="DA786">
        <f t="shared" si="572"/>
        <v>14.22</v>
      </c>
      <c r="DB786">
        <f t="shared" si="573"/>
        <v>70.78</v>
      </c>
      <c r="DC786">
        <f t="shared" si="574"/>
        <v>7.38</v>
      </c>
      <c r="DD786" t="s">
        <v>3</v>
      </c>
      <c r="DE786" t="s">
        <v>739</v>
      </c>
      <c r="DF786">
        <f t="shared" si="575"/>
        <v>0</v>
      </c>
      <c r="DG786">
        <f t="shared" si="576"/>
        <v>141.5</v>
      </c>
      <c r="DH786">
        <f t="shared" si="577"/>
        <v>50.72</v>
      </c>
      <c r="DI786">
        <f t="shared" si="578"/>
        <v>0</v>
      </c>
      <c r="DJ786">
        <f t="shared" si="579"/>
        <v>141.5</v>
      </c>
      <c r="DK786">
        <v>0</v>
      </c>
      <c r="DL786" t="s">
        <v>3</v>
      </c>
      <c r="DM786">
        <v>0</v>
      </c>
      <c r="DN786" t="s">
        <v>3</v>
      </c>
      <c r="DO786">
        <v>0</v>
      </c>
    </row>
    <row r="787" spans="1:119" x14ac:dyDescent="0.2">
      <c r="A787">
        <f>ROW(Source!A167)</f>
        <v>167</v>
      </c>
      <c r="B787">
        <v>60075934</v>
      </c>
      <c r="C787">
        <v>60138475</v>
      </c>
      <c r="D787">
        <v>48245702</v>
      </c>
      <c r="E787">
        <v>1</v>
      </c>
      <c r="F787">
        <v>1</v>
      </c>
      <c r="G787">
        <v>1</v>
      </c>
      <c r="H787">
        <v>2</v>
      </c>
      <c r="I787" t="s">
        <v>1050</v>
      </c>
      <c r="J787" t="s">
        <v>1051</v>
      </c>
      <c r="K787" t="s">
        <v>1052</v>
      </c>
      <c r="L787">
        <v>1368</v>
      </c>
      <c r="N787">
        <v>1011</v>
      </c>
      <c r="O787" t="s">
        <v>745</v>
      </c>
      <c r="P787" t="s">
        <v>745</v>
      </c>
      <c r="Q787">
        <v>1</v>
      </c>
      <c r="W787">
        <v>0</v>
      </c>
      <c r="X787">
        <v>-1102194877</v>
      </c>
      <c r="Y787">
        <f t="shared" si="569"/>
        <v>57.396499999999989</v>
      </c>
      <c r="AA787">
        <v>0</v>
      </c>
      <c r="AB787">
        <v>645.73</v>
      </c>
      <c r="AC787">
        <v>0</v>
      </c>
      <c r="AD787">
        <v>0</v>
      </c>
      <c r="AE787">
        <v>0</v>
      </c>
      <c r="AF787">
        <v>45.41</v>
      </c>
      <c r="AG787">
        <v>0</v>
      </c>
      <c r="AH787">
        <v>0</v>
      </c>
      <c r="AI787">
        <v>1</v>
      </c>
      <c r="AJ787">
        <v>14.22</v>
      </c>
      <c r="AK787">
        <v>48.96</v>
      </c>
      <c r="AL787">
        <v>1</v>
      </c>
      <c r="AM787">
        <v>4</v>
      </c>
      <c r="AN787">
        <v>0</v>
      </c>
      <c r="AO787">
        <v>1</v>
      </c>
      <c r="AP787">
        <v>1</v>
      </c>
      <c r="AQ787">
        <v>0</v>
      </c>
      <c r="AR787">
        <v>0</v>
      </c>
      <c r="AS787" t="s">
        <v>3</v>
      </c>
      <c r="AT787">
        <v>43.4</v>
      </c>
      <c r="AU787" t="s">
        <v>93</v>
      </c>
      <c r="AV787">
        <v>0</v>
      </c>
      <c r="AW787">
        <v>2</v>
      </c>
      <c r="AX787">
        <v>60138494</v>
      </c>
      <c r="AY787">
        <v>1</v>
      </c>
      <c r="AZ787">
        <v>0</v>
      </c>
      <c r="BA787">
        <v>787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CX787">
        <f>ROUND(Y787*Source!I167,9)</f>
        <v>8.0699479000000007</v>
      </c>
      <c r="CY787">
        <f t="shared" si="570"/>
        <v>645.73</v>
      </c>
      <c r="CZ787">
        <f t="shared" si="571"/>
        <v>45.41</v>
      </c>
      <c r="DA787">
        <f t="shared" si="572"/>
        <v>14.22</v>
      </c>
      <c r="DB787">
        <f t="shared" si="573"/>
        <v>2606.37</v>
      </c>
      <c r="DC787">
        <f t="shared" si="574"/>
        <v>0</v>
      </c>
      <c r="DD787" t="s">
        <v>3</v>
      </c>
      <c r="DE787" t="s">
        <v>739</v>
      </c>
      <c r="DF787">
        <f t="shared" si="575"/>
        <v>0</v>
      </c>
      <c r="DG787">
        <f t="shared" si="576"/>
        <v>5211.01</v>
      </c>
      <c r="DH787">
        <f t="shared" si="577"/>
        <v>0</v>
      </c>
      <c r="DI787">
        <f t="shared" si="578"/>
        <v>0</v>
      </c>
      <c r="DJ787">
        <f t="shared" si="579"/>
        <v>5211.01</v>
      </c>
      <c r="DK787">
        <v>0</v>
      </c>
      <c r="DL787" t="s">
        <v>3</v>
      </c>
      <c r="DM787">
        <v>0</v>
      </c>
      <c r="DN787" t="s">
        <v>3</v>
      </c>
      <c r="DO787">
        <v>0</v>
      </c>
    </row>
    <row r="788" spans="1:119" x14ac:dyDescent="0.2">
      <c r="A788">
        <f>ROW(Source!A167)</f>
        <v>167</v>
      </c>
      <c r="B788">
        <v>60075934</v>
      </c>
      <c r="C788">
        <v>60138475</v>
      </c>
      <c r="D788">
        <v>48245719</v>
      </c>
      <c r="E788">
        <v>1</v>
      </c>
      <c r="F788">
        <v>1</v>
      </c>
      <c r="G788">
        <v>1</v>
      </c>
      <c r="H788">
        <v>2</v>
      </c>
      <c r="I788" t="s">
        <v>755</v>
      </c>
      <c r="J788" t="s">
        <v>756</v>
      </c>
      <c r="K788" t="s">
        <v>757</v>
      </c>
      <c r="L788">
        <v>1368</v>
      </c>
      <c r="N788">
        <v>1011</v>
      </c>
      <c r="O788" t="s">
        <v>745</v>
      </c>
      <c r="P788" t="s">
        <v>745</v>
      </c>
      <c r="Q788">
        <v>1</v>
      </c>
      <c r="W788">
        <v>0</v>
      </c>
      <c r="X788">
        <v>-1135352110</v>
      </c>
      <c r="Y788">
        <f t="shared" si="569"/>
        <v>1.1902499999999998</v>
      </c>
      <c r="AA788">
        <v>0</v>
      </c>
      <c r="AB788">
        <v>17.059999999999999</v>
      </c>
      <c r="AC788">
        <v>0</v>
      </c>
      <c r="AD788">
        <v>0</v>
      </c>
      <c r="AE788">
        <v>0</v>
      </c>
      <c r="AF788">
        <v>1.2</v>
      </c>
      <c r="AG788">
        <v>0</v>
      </c>
      <c r="AH788">
        <v>0</v>
      </c>
      <c r="AI788">
        <v>1</v>
      </c>
      <c r="AJ788">
        <v>14.22</v>
      </c>
      <c r="AK788">
        <v>48.96</v>
      </c>
      <c r="AL788">
        <v>1</v>
      </c>
      <c r="AM788">
        <v>4</v>
      </c>
      <c r="AN788">
        <v>0</v>
      </c>
      <c r="AO788">
        <v>1</v>
      </c>
      <c r="AP788">
        <v>1</v>
      </c>
      <c r="AQ788">
        <v>0</v>
      </c>
      <c r="AR788">
        <v>0</v>
      </c>
      <c r="AS788" t="s">
        <v>3</v>
      </c>
      <c r="AT788">
        <v>0.9</v>
      </c>
      <c r="AU788" t="s">
        <v>93</v>
      </c>
      <c r="AV788">
        <v>0</v>
      </c>
      <c r="AW788">
        <v>2</v>
      </c>
      <c r="AX788">
        <v>60138495</v>
      </c>
      <c r="AY788">
        <v>1</v>
      </c>
      <c r="AZ788">
        <v>0</v>
      </c>
      <c r="BA788">
        <v>788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CX788">
        <f>ROUND(Y788*Source!I167,9)</f>
        <v>0.16734915</v>
      </c>
      <c r="CY788">
        <f t="shared" si="570"/>
        <v>17.059999999999999</v>
      </c>
      <c r="CZ788">
        <f t="shared" si="571"/>
        <v>1.2</v>
      </c>
      <c r="DA788">
        <f t="shared" si="572"/>
        <v>14.22</v>
      </c>
      <c r="DB788">
        <f t="shared" si="573"/>
        <v>1.43</v>
      </c>
      <c r="DC788">
        <f t="shared" si="574"/>
        <v>0</v>
      </c>
      <c r="DD788" t="s">
        <v>3</v>
      </c>
      <c r="DE788" t="s">
        <v>739</v>
      </c>
      <c r="DF788">
        <f t="shared" si="575"/>
        <v>0</v>
      </c>
      <c r="DG788">
        <f t="shared" si="576"/>
        <v>2.85</v>
      </c>
      <c r="DH788">
        <f t="shared" si="577"/>
        <v>0</v>
      </c>
      <c r="DI788">
        <f t="shared" si="578"/>
        <v>0</v>
      </c>
      <c r="DJ788">
        <f t="shared" si="579"/>
        <v>2.85</v>
      </c>
      <c r="DK788">
        <v>0</v>
      </c>
      <c r="DL788" t="s">
        <v>3</v>
      </c>
      <c r="DM788">
        <v>0</v>
      </c>
      <c r="DN788" t="s">
        <v>3</v>
      </c>
      <c r="DO788">
        <v>0</v>
      </c>
    </row>
    <row r="789" spans="1:119" x14ac:dyDescent="0.2">
      <c r="A789">
        <f>ROW(Source!A167)</f>
        <v>167</v>
      </c>
      <c r="B789">
        <v>60075934</v>
      </c>
      <c r="C789">
        <v>60138475</v>
      </c>
      <c r="D789">
        <v>48246286</v>
      </c>
      <c r="E789">
        <v>1</v>
      </c>
      <c r="F789">
        <v>1</v>
      </c>
      <c r="G789">
        <v>1</v>
      </c>
      <c r="H789">
        <v>2</v>
      </c>
      <c r="I789" t="s">
        <v>1028</v>
      </c>
      <c r="J789" t="s">
        <v>1029</v>
      </c>
      <c r="K789" t="s">
        <v>1030</v>
      </c>
      <c r="L789">
        <v>1368</v>
      </c>
      <c r="N789">
        <v>1011</v>
      </c>
      <c r="O789" t="s">
        <v>745</v>
      </c>
      <c r="P789" t="s">
        <v>745</v>
      </c>
      <c r="Q789">
        <v>1</v>
      </c>
      <c r="W789">
        <v>0</v>
      </c>
      <c r="X789">
        <v>-575501913</v>
      </c>
      <c r="Y789">
        <f t="shared" si="569"/>
        <v>1.0579999999999998</v>
      </c>
      <c r="AA789">
        <v>0</v>
      </c>
      <c r="AB789">
        <v>203.35</v>
      </c>
      <c r="AC789">
        <v>431.83</v>
      </c>
      <c r="AD789">
        <v>0</v>
      </c>
      <c r="AE789">
        <v>0</v>
      </c>
      <c r="AF789">
        <v>14.3</v>
      </c>
      <c r="AG789">
        <v>8.82</v>
      </c>
      <c r="AH789">
        <v>0</v>
      </c>
      <c r="AI789">
        <v>1</v>
      </c>
      <c r="AJ789">
        <v>14.22</v>
      </c>
      <c r="AK789">
        <v>48.96</v>
      </c>
      <c r="AL789">
        <v>1</v>
      </c>
      <c r="AM789">
        <v>4</v>
      </c>
      <c r="AN789">
        <v>0</v>
      </c>
      <c r="AO789">
        <v>1</v>
      </c>
      <c r="AP789">
        <v>1</v>
      </c>
      <c r="AQ789">
        <v>0</v>
      </c>
      <c r="AR789">
        <v>0</v>
      </c>
      <c r="AS789" t="s">
        <v>3</v>
      </c>
      <c r="AT789">
        <v>0.8</v>
      </c>
      <c r="AU789" t="s">
        <v>93</v>
      </c>
      <c r="AV789">
        <v>0</v>
      </c>
      <c r="AW789">
        <v>2</v>
      </c>
      <c r="AX789">
        <v>60138496</v>
      </c>
      <c r="AY789">
        <v>1</v>
      </c>
      <c r="AZ789">
        <v>0</v>
      </c>
      <c r="BA789">
        <v>789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CX789">
        <f>ROUND(Y789*Source!I167,9)</f>
        <v>0.14875479999999999</v>
      </c>
      <c r="CY789">
        <f t="shared" si="570"/>
        <v>203.35</v>
      </c>
      <c r="CZ789">
        <f t="shared" si="571"/>
        <v>14.3</v>
      </c>
      <c r="DA789">
        <f t="shared" si="572"/>
        <v>14.22</v>
      </c>
      <c r="DB789">
        <f t="shared" si="573"/>
        <v>15.13</v>
      </c>
      <c r="DC789">
        <f t="shared" si="574"/>
        <v>10.27</v>
      </c>
      <c r="DD789" t="s">
        <v>3</v>
      </c>
      <c r="DE789" t="s">
        <v>739</v>
      </c>
      <c r="DF789">
        <f t="shared" si="575"/>
        <v>0</v>
      </c>
      <c r="DG789">
        <f t="shared" si="576"/>
        <v>30.25</v>
      </c>
      <c r="DH789">
        <f t="shared" si="577"/>
        <v>70.66</v>
      </c>
      <c r="DI789">
        <f t="shared" si="578"/>
        <v>0</v>
      </c>
      <c r="DJ789">
        <f t="shared" si="579"/>
        <v>30.25</v>
      </c>
      <c r="DK789">
        <v>0</v>
      </c>
      <c r="DL789" t="s">
        <v>3</v>
      </c>
      <c r="DM789">
        <v>0</v>
      </c>
      <c r="DN789" t="s">
        <v>3</v>
      </c>
      <c r="DO789">
        <v>0</v>
      </c>
    </row>
    <row r="790" spans="1:119" x14ac:dyDescent="0.2">
      <c r="A790">
        <f>ROW(Source!A167)</f>
        <v>167</v>
      </c>
      <c r="B790">
        <v>60075934</v>
      </c>
      <c r="C790">
        <v>60138475</v>
      </c>
      <c r="D790">
        <v>48246332</v>
      </c>
      <c r="E790">
        <v>1</v>
      </c>
      <c r="F790">
        <v>1</v>
      </c>
      <c r="G790">
        <v>1</v>
      </c>
      <c r="H790">
        <v>2</v>
      </c>
      <c r="I790" t="s">
        <v>1039</v>
      </c>
      <c r="J790" t="s">
        <v>1040</v>
      </c>
      <c r="K790" t="s">
        <v>1041</v>
      </c>
      <c r="L790">
        <v>1368</v>
      </c>
      <c r="N790">
        <v>1011</v>
      </c>
      <c r="O790" t="s">
        <v>745</v>
      </c>
      <c r="P790" t="s">
        <v>745</v>
      </c>
      <c r="Q790">
        <v>1</v>
      </c>
      <c r="W790">
        <v>0</v>
      </c>
      <c r="X790">
        <v>-1230184811</v>
      </c>
      <c r="Y790">
        <f t="shared" si="569"/>
        <v>3.1739999999999995</v>
      </c>
      <c r="AA790">
        <v>0</v>
      </c>
      <c r="AB790">
        <v>34.130000000000003</v>
      </c>
      <c r="AC790">
        <v>0</v>
      </c>
      <c r="AD790">
        <v>0</v>
      </c>
      <c r="AE790">
        <v>0</v>
      </c>
      <c r="AF790">
        <v>2.4</v>
      </c>
      <c r="AG790">
        <v>0</v>
      </c>
      <c r="AH790">
        <v>0</v>
      </c>
      <c r="AI790">
        <v>1</v>
      </c>
      <c r="AJ790">
        <v>14.22</v>
      </c>
      <c r="AK790">
        <v>48.96</v>
      </c>
      <c r="AL790">
        <v>1</v>
      </c>
      <c r="AM790">
        <v>4</v>
      </c>
      <c r="AN790">
        <v>0</v>
      </c>
      <c r="AO790">
        <v>1</v>
      </c>
      <c r="AP790">
        <v>1</v>
      </c>
      <c r="AQ790">
        <v>0</v>
      </c>
      <c r="AR790">
        <v>0</v>
      </c>
      <c r="AS790" t="s">
        <v>3</v>
      </c>
      <c r="AT790">
        <v>2.4</v>
      </c>
      <c r="AU790" t="s">
        <v>93</v>
      </c>
      <c r="AV790">
        <v>0</v>
      </c>
      <c r="AW790">
        <v>2</v>
      </c>
      <c r="AX790">
        <v>60138497</v>
      </c>
      <c r="AY790">
        <v>1</v>
      </c>
      <c r="AZ790">
        <v>0</v>
      </c>
      <c r="BA790">
        <v>790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CX790">
        <f>ROUND(Y790*Source!I167,9)</f>
        <v>0.44626440000000001</v>
      </c>
      <c r="CY790">
        <f t="shared" si="570"/>
        <v>34.130000000000003</v>
      </c>
      <c r="CZ790">
        <f t="shared" si="571"/>
        <v>2.4</v>
      </c>
      <c r="DA790">
        <f t="shared" si="572"/>
        <v>14.22</v>
      </c>
      <c r="DB790">
        <f t="shared" si="573"/>
        <v>7.62</v>
      </c>
      <c r="DC790">
        <f t="shared" si="574"/>
        <v>0</v>
      </c>
      <c r="DD790" t="s">
        <v>3</v>
      </c>
      <c r="DE790" t="s">
        <v>739</v>
      </c>
      <c r="DF790">
        <f t="shared" si="575"/>
        <v>0</v>
      </c>
      <c r="DG790">
        <f t="shared" si="576"/>
        <v>15.23</v>
      </c>
      <c r="DH790">
        <f t="shared" si="577"/>
        <v>0</v>
      </c>
      <c r="DI790">
        <f t="shared" si="578"/>
        <v>0</v>
      </c>
      <c r="DJ790">
        <f t="shared" si="579"/>
        <v>15.23</v>
      </c>
      <c r="DK790">
        <v>0</v>
      </c>
      <c r="DL790" t="s">
        <v>3</v>
      </c>
      <c r="DM790">
        <v>0</v>
      </c>
      <c r="DN790" t="s">
        <v>3</v>
      </c>
      <c r="DO790">
        <v>0</v>
      </c>
    </row>
    <row r="791" spans="1:119" x14ac:dyDescent="0.2">
      <c r="A791">
        <f>ROW(Source!A167)</f>
        <v>167</v>
      </c>
      <c r="B791">
        <v>60075934</v>
      </c>
      <c r="C791">
        <v>60138475</v>
      </c>
      <c r="D791">
        <v>48168484</v>
      </c>
      <c r="E791">
        <v>1</v>
      </c>
      <c r="F791">
        <v>1</v>
      </c>
      <c r="G791">
        <v>1</v>
      </c>
      <c r="H791">
        <v>3</v>
      </c>
      <c r="I791" t="s">
        <v>223</v>
      </c>
      <c r="J791" t="s">
        <v>226</v>
      </c>
      <c r="K791" t="s">
        <v>761</v>
      </c>
      <c r="L791">
        <v>1339</v>
      </c>
      <c r="N791">
        <v>1007</v>
      </c>
      <c r="O791" t="s">
        <v>91</v>
      </c>
      <c r="P791" t="s">
        <v>91</v>
      </c>
      <c r="Q791">
        <v>1</v>
      </c>
      <c r="W791">
        <v>0</v>
      </c>
      <c r="X791">
        <v>1597319531</v>
      </c>
      <c r="Y791">
        <f>AT791</f>
        <v>0.6</v>
      </c>
      <c r="AA791">
        <v>84.03</v>
      </c>
      <c r="AB791">
        <v>0</v>
      </c>
      <c r="AC791">
        <v>0</v>
      </c>
      <c r="AD791">
        <v>0</v>
      </c>
      <c r="AE791">
        <v>8.7899999999999991</v>
      </c>
      <c r="AF791">
        <v>0</v>
      </c>
      <c r="AG791">
        <v>0</v>
      </c>
      <c r="AH791">
        <v>0</v>
      </c>
      <c r="AI791">
        <v>9.56</v>
      </c>
      <c r="AJ791">
        <v>1</v>
      </c>
      <c r="AK791">
        <v>1</v>
      </c>
      <c r="AL791">
        <v>1</v>
      </c>
      <c r="AM791">
        <v>4</v>
      </c>
      <c r="AN791">
        <v>0</v>
      </c>
      <c r="AO791">
        <v>1</v>
      </c>
      <c r="AP791">
        <v>1</v>
      </c>
      <c r="AQ791">
        <v>0</v>
      </c>
      <c r="AR791">
        <v>0</v>
      </c>
      <c r="AS791" t="s">
        <v>3</v>
      </c>
      <c r="AT791">
        <v>0.6</v>
      </c>
      <c r="AU791" t="s">
        <v>3</v>
      </c>
      <c r="AV791">
        <v>0</v>
      </c>
      <c r="AW791">
        <v>2</v>
      </c>
      <c r="AX791">
        <v>60138498</v>
      </c>
      <c r="AY791">
        <v>1</v>
      </c>
      <c r="AZ791">
        <v>0</v>
      </c>
      <c r="BA791">
        <v>791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CX791">
        <f>ROUND(Y791*Source!I167,9)</f>
        <v>8.4360000000000004E-2</v>
      </c>
      <c r="CY791">
        <f>AA791</f>
        <v>84.03</v>
      </c>
      <c r="CZ791">
        <f>AE791</f>
        <v>8.7899999999999991</v>
      </c>
      <c r="DA791">
        <f>AI791</f>
        <v>9.56</v>
      </c>
      <c r="DB791">
        <f>ROUND(ROUND(AT791*CZ791,2),2)</f>
        <v>5.27</v>
      </c>
      <c r="DC791">
        <f>ROUND(ROUND(AT791*AG791,2),2)</f>
        <v>0</v>
      </c>
      <c r="DD791" t="s">
        <v>3</v>
      </c>
      <c r="DE791" t="s">
        <v>3</v>
      </c>
      <c r="DF791">
        <f>ROUND(ROUND(AE791*AI791,2)*CX791,2)</f>
        <v>7.09</v>
      </c>
      <c r="DG791">
        <f>ROUND(ROUND(AF791,2)*CX791,2)</f>
        <v>0</v>
      </c>
      <c r="DH791">
        <f>ROUND(ROUND(AG791,2)*CX791,2)</f>
        <v>0</v>
      </c>
      <c r="DI791">
        <f t="shared" si="578"/>
        <v>0</v>
      </c>
      <c r="DJ791">
        <f>DF791</f>
        <v>7.09</v>
      </c>
      <c r="DK791">
        <v>0</v>
      </c>
      <c r="DL791" t="s">
        <v>3</v>
      </c>
      <c r="DM791">
        <v>0</v>
      </c>
      <c r="DN791" t="s">
        <v>3</v>
      </c>
      <c r="DO791">
        <v>0</v>
      </c>
    </row>
    <row r="792" spans="1:119" x14ac:dyDescent="0.2">
      <c r="A792">
        <f>ROW(Source!A167)</f>
        <v>167</v>
      </c>
      <c r="B792">
        <v>60075934</v>
      </c>
      <c r="C792">
        <v>60138475</v>
      </c>
      <c r="D792">
        <v>48168491</v>
      </c>
      <c r="E792">
        <v>1</v>
      </c>
      <c r="F792">
        <v>1</v>
      </c>
      <c r="G792">
        <v>1</v>
      </c>
      <c r="H792">
        <v>3</v>
      </c>
      <c r="I792" t="s">
        <v>229</v>
      </c>
      <c r="J792" t="s">
        <v>231</v>
      </c>
      <c r="K792" t="s">
        <v>762</v>
      </c>
      <c r="L792">
        <v>1346</v>
      </c>
      <c r="N792">
        <v>1009</v>
      </c>
      <c r="O792" t="s">
        <v>225</v>
      </c>
      <c r="P792" t="s">
        <v>225</v>
      </c>
      <c r="Q792">
        <v>1</v>
      </c>
      <c r="W792">
        <v>0</v>
      </c>
      <c r="X792">
        <v>-1411127917</v>
      </c>
      <c r="Y792">
        <f>AT792</f>
        <v>0.2</v>
      </c>
      <c r="AA792">
        <v>42.73</v>
      </c>
      <c r="AB792">
        <v>0</v>
      </c>
      <c r="AC792">
        <v>0</v>
      </c>
      <c r="AD792">
        <v>0</v>
      </c>
      <c r="AE792">
        <v>4.47</v>
      </c>
      <c r="AF792">
        <v>0</v>
      </c>
      <c r="AG792">
        <v>0</v>
      </c>
      <c r="AH792">
        <v>0</v>
      </c>
      <c r="AI792">
        <v>9.56</v>
      </c>
      <c r="AJ792">
        <v>1</v>
      </c>
      <c r="AK792">
        <v>1</v>
      </c>
      <c r="AL792">
        <v>1</v>
      </c>
      <c r="AM792">
        <v>4</v>
      </c>
      <c r="AN792">
        <v>0</v>
      </c>
      <c r="AO792">
        <v>1</v>
      </c>
      <c r="AP792">
        <v>1</v>
      </c>
      <c r="AQ792">
        <v>0</v>
      </c>
      <c r="AR792">
        <v>0</v>
      </c>
      <c r="AS792" t="s">
        <v>3</v>
      </c>
      <c r="AT792">
        <v>0.2</v>
      </c>
      <c r="AU792" t="s">
        <v>3</v>
      </c>
      <c r="AV792">
        <v>0</v>
      </c>
      <c r="AW792">
        <v>2</v>
      </c>
      <c r="AX792">
        <v>60138499</v>
      </c>
      <c r="AY792">
        <v>1</v>
      </c>
      <c r="AZ792">
        <v>0</v>
      </c>
      <c r="BA792">
        <v>792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CX792">
        <f>ROUND(Y792*Source!I167,9)</f>
        <v>2.8119999999999999E-2</v>
      </c>
      <c r="CY792">
        <f>AA792</f>
        <v>42.73</v>
      </c>
      <c r="CZ792">
        <f>AE792</f>
        <v>4.47</v>
      </c>
      <c r="DA792">
        <f>AI792</f>
        <v>9.56</v>
      </c>
      <c r="DB792">
        <f>ROUND(ROUND(AT792*CZ792,2),2)</f>
        <v>0.89</v>
      </c>
      <c r="DC792">
        <f>ROUND(ROUND(AT792*AG792,2),2)</f>
        <v>0</v>
      </c>
      <c r="DD792" t="s">
        <v>3</v>
      </c>
      <c r="DE792" t="s">
        <v>3</v>
      </c>
      <c r="DF792">
        <f>ROUND(ROUND(AE792*AI792,2)*CX792,2)</f>
        <v>1.2</v>
      </c>
      <c r="DG792">
        <f>ROUND(ROUND(AF792,2)*CX792,2)</f>
        <v>0</v>
      </c>
      <c r="DH792">
        <f>ROUND(ROUND(AG792,2)*CX792,2)</f>
        <v>0</v>
      </c>
      <c r="DI792">
        <f t="shared" si="578"/>
        <v>0</v>
      </c>
      <c r="DJ792">
        <f>DF792</f>
        <v>1.2</v>
      </c>
      <c r="DK792">
        <v>0</v>
      </c>
      <c r="DL792" t="s">
        <v>3</v>
      </c>
      <c r="DM792">
        <v>0</v>
      </c>
      <c r="DN792" t="s">
        <v>3</v>
      </c>
      <c r="DO792">
        <v>0</v>
      </c>
    </row>
    <row r="793" spans="1:119" x14ac:dyDescent="0.2">
      <c r="A793">
        <f>ROW(Source!A167)</f>
        <v>167</v>
      </c>
      <c r="B793">
        <v>60075934</v>
      </c>
      <c r="C793">
        <v>60138475</v>
      </c>
      <c r="D793">
        <v>48171519</v>
      </c>
      <c r="E793">
        <v>1</v>
      </c>
      <c r="F793">
        <v>1</v>
      </c>
      <c r="G793">
        <v>1</v>
      </c>
      <c r="H793">
        <v>3</v>
      </c>
      <c r="I793" t="s">
        <v>1031</v>
      </c>
      <c r="J793" t="s">
        <v>1032</v>
      </c>
      <c r="K793" t="s">
        <v>1033</v>
      </c>
      <c r="L793">
        <v>1348</v>
      </c>
      <c r="N793">
        <v>1009</v>
      </c>
      <c r="O793" t="s">
        <v>15</v>
      </c>
      <c r="P793" t="s">
        <v>15</v>
      </c>
      <c r="Q793">
        <v>1000</v>
      </c>
      <c r="W793">
        <v>0</v>
      </c>
      <c r="X793">
        <v>1392569568</v>
      </c>
      <c r="Y793">
        <f>AT793</f>
        <v>1.9E-2</v>
      </c>
      <c r="AA793">
        <v>99399.62</v>
      </c>
      <c r="AB793">
        <v>0</v>
      </c>
      <c r="AC793">
        <v>0</v>
      </c>
      <c r="AD793">
        <v>0</v>
      </c>
      <c r="AE793">
        <v>10397.450000000001</v>
      </c>
      <c r="AF793">
        <v>0</v>
      </c>
      <c r="AG793">
        <v>0</v>
      </c>
      <c r="AH793">
        <v>0</v>
      </c>
      <c r="AI793">
        <v>9.56</v>
      </c>
      <c r="AJ793">
        <v>1</v>
      </c>
      <c r="AK793">
        <v>1</v>
      </c>
      <c r="AL793">
        <v>1</v>
      </c>
      <c r="AM793">
        <v>4</v>
      </c>
      <c r="AN793">
        <v>0</v>
      </c>
      <c r="AO793">
        <v>1</v>
      </c>
      <c r="AP793">
        <v>1</v>
      </c>
      <c r="AQ793">
        <v>0</v>
      </c>
      <c r="AR793">
        <v>0</v>
      </c>
      <c r="AS793" t="s">
        <v>3</v>
      </c>
      <c r="AT793">
        <v>1.9E-2</v>
      </c>
      <c r="AU793" t="s">
        <v>3</v>
      </c>
      <c r="AV793">
        <v>0</v>
      </c>
      <c r="AW793">
        <v>2</v>
      </c>
      <c r="AX793">
        <v>60138500</v>
      </c>
      <c r="AY793">
        <v>1</v>
      </c>
      <c r="AZ793">
        <v>0</v>
      </c>
      <c r="BA793">
        <v>793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CX793">
        <f>ROUND(Y793*Source!I167,9)</f>
        <v>2.6714E-3</v>
      </c>
      <c r="CY793">
        <f>AA793</f>
        <v>99399.62</v>
      </c>
      <c r="CZ793">
        <f>AE793</f>
        <v>10397.450000000001</v>
      </c>
      <c r="DA793">
        <f>AI793</f>
        <v>9.56</v>
      </c>
      <c r="DB793">
        <f>ROUND(ROUND(AT793*CZ793,2),2)</f>
        <v>197.55</v>
      </c>
      <c r="DC793">
        <f>ROUND(ROUND(AT793*AG793,2),2)</f>
        <v>0</v>
      </c>
      <c r="DD793" t="s">
        <v>3</v>
      </c>
      <c r="DE793" t="s">
        <v>3</v>
      </c>
      <c r="DF793">
        <f>ROUND(ROUND(AE793*AI793,2)*CX793,2)</f>
        <v>265.54000000000002</v>
      </c>
      <c r="DG793">
        <f>ROUND(ROUND(AF793,2)*CX793,2)</f>
        <v>0</v>
      </c>
      <c r="DH793">
        <f>ROUND(ROUND(AG793,2)*CX793,2)</f>
        <v>0</v>
      </c>
      <c r="DI793">
        <f t="shared" si="578"/>
        <v>0</v>
      </c>
      <c r="DJ793">
        <f>DF793</f>
        <v>265.54000000000002</v>
      </c>
      <c r="DK793">
        <v>0</v>
      </c>
      <c r="DL793" t="s">
        <v>3</v>
      </c>
      <c r="DM793">
        <v>0</v>
      </c>
      <c r="DN793" t="s">
        <v>3</v>
      </c>
      <c r="DO793">
        <v>0</v>
      </c>
    </row>
    <row r="794" spans="1:119" x14ac:dyDescent="0.2">
      <c r="A794">
        <f>ROW(Source!A167)</f>
        <v>167</v>
      </c>
      <c r="B794">
        <v>60075934</v>
      </c>
      <c r="C794">
        <v>60138475</v>
      </c>
      <c r="D794">
        <v>48164599</v>
      </c>
      <c r="E794">
        <v>21</v>
      </c>
      <c r="F794">
        <v>1</v>
      </c>
      <c r="G794">
        <v>1</v>
      </c>
      <c r="H794">
        <v>3</v>
      </c>
      <c r="I794" t="s">
        <v>834</v>
      </c>
      <c r="J794" t="s">
        <v>3</v>
      </c>
      <c r="K794" t="s">
        <v>835</v>
      </c>
      <c r="L794">
        <v>1374</v>
      </c>
      <c r="N794">
        <v>1013</v>
      </c>
      <c r="O794" t="s">
        <v>836</v>
      </c>
      <c r="P794" t="s">
        <v>836</v>
      </c>
      <c r="Q794">
        <v>1</v>
      </c>
      <c r="W794">
        <v>0</v>
      </c>
      <c r="X794">
        <v>-1731369543</v>
      </c>
      <c r="Y794">
        <f>AT794</f>
        <v>21.84</v>
      </c>
      <c r="AA794">
        <v>9.56</v>
      </c>
      <c r="AB794">
        <v>0</v>
      </c>
      <c r="AC794">
        <v>0</v>
      </c>
      <c r="AD794">
        <v>0</v>
      </c>
      <c r="AE794">
        <v>1</v>
      </c>
      <c r="AF794">
        <v>0</v>
      </c>
      <c r="AG794">
        <v>0</v>
      </c>
      <c r="AH794">
        <v>0</v>
      </c>
      <c r="AI794">
        <v>9.56</v>
      </c>
      <c r="AJ794">
        <v>1</v>
      </c>
      <c r="AK794">
        <v>1</v>
      </c>
      <c r="AL794">
        <v>1</v>
      </c>
      <c r="AM794">
        <v>4</v>
      </c>
      <c r="AN794">
        <v>0</v>
      </c>
      <c r="AO794">
        <v>1</v>
      </c>
      <c r="AP794">
        <v>1</v>
      </c>
      <c r="AQ794">
        <v>0</v>
      </c>
      <c r="AR794">
        <v>0</v>
      </c>
      <c r="AS794" t="s">
        <v>3</v>
      </c>
      <c r="AT794">
        <v>21.84</v>
      </c>
      <c r="AU794" t="s">
        <v>3</v>
      </c>
      <c r="AV794">
        <v>0</v>
      </c>
      <c r="AW794">
        <v>2</v>
      </c>
      <c r="AX794">
        <v>60138501</v>
      </c>
      <c r="AY794">
        <v>1</v>
      </c>
      <c r="AZ794">
        <v>0</v>
      </c>
      <c r="BA794">
        <v>794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CX794">
        <f>ROUND(Y794*Source!I167,9)</f>
        <v>3.0707040000000001</v>
      </c>
      <c r="CY794">
        <f>AA794</f>
        <v>9.56</v>
      </c>
      <c r="CZ794">
        <f>AE794</f>
        <v>1</v>
      </c>
      <c r="DA794">
        <f>AI794</f>
        <v>9.56</v>
      </c>
      <c r="DB794">
        <f>ROUND(ROUND(AT794*CZ794,2),2)</f>
        <v>21.84</v>
      </c>
      <c r="DC794">
        <f>ROUND(ROUND(AT794*AG794,2),2)</f>
        <v>0</v>
      </c>
      <c r="DD794" t="s">
        <v>3</v>
      </c>
      <c r="DE794" t="s">
        <v>3</v>
      </c>
      <c r="DF794">
        <f>ROUND(ROUND(AE794*AI794,2)*CX794,2)</f>
        <v>29.36</v>
      </c>
      <c r="DG794">
        <f>ROUND(ROUND(AF794,2)*CX794,2)</f>
        <v>0</v>
      </c>
      <c r="DH794">
        <f>ROUND(ROUND(AG794,2)*CX794,2)</f>
        <v>0</v>
      </c>
      <c r="DI794">
        <f t="shared" si="578"/>
        <v>0</v>
      </c>
      <c r="DJ794">
        <f>DF794</f>
        <v>29.36</v>
      </c>
      <c r="DK794">
        <v>0</v>
      </c>
      <c r="DL794" t="s">
        <v>3</v>
      </c>
      <c r="DM794">
        <v>0</v>
      </c>
      <c r="DN794" t="s">
        <v>3</v>
      </c>
      <c r="DO794">
        <v>0</v>
      </c>
    </row>
    <row r="795" spans="1:119" x14ac:dyDescent="0.2">
      <c r="A795">
        <f>ROW(Source!A170)</f>
        <v>170</v>
      </c>
      <c r="B795">
        <v>60075934</v>
      </c>
      <c r="C795">
        <v>60138368</v>
      </c>
      <c r="D795">
        <v>48164227</v>
      </c>
      <c r="E795">
        <v>1</v>
      </c>
      <c r="F795">
        <v>1</v>
      </c>
      <c r="G795">
        <v>1</v>
      </c>
      <c r="H795">
        <v>1</v>
      </c>
      <c r="I795" t="s">
        <v>1034</v>
      </c>
      <c r="J795" t="s">
        <v>3</v>
      </c>
      <c r="K795" t="s">
        <v>1035</v>
      </c>
      <c r="L795">
        <v>1191</v>
      </c>
      <c r="N795">
        <v>1013</v>
      </c>
      <c r="O795" t="s">
        <v>738</v>
      </c>
      <c r="P795" t="s">
        <v>738</v>
      </c>
      <c r="Q795">
        <v>1</v>
      </c>
      <c r="W795">
        <v>0</v>
      </c>
      <c r="X795">
        <v>1680111951</v>
      </c>
      <c r="Y795">
        <f>((AT795*1.15)*1.15)</f>
        <v>144.00702499999997</v>
      </c>
      <c r="AA795">
        <v>0</v>
      </c>
      <c r="AB795">
        <v>0</v>
      </c>
      <c r="AC795">
        <v>0</v>
      </c>
      <c r="AD795">
        <v>392.17</v>
      </c>
      <c r="AE795">
        <v>0</v>
      </c>
      <c r="AF795">
        <v>0</v>
      </c>
      <c r="AG795">
        <v>0</v>
      </c>
      <c r="AH795">
        <v>8.01</v>
      </c>
      <c r="AI795">
        <v>1</v>
      </c>
      <c r="AJ795">
        <v>1</v>
      </c>
      <c r="AK795">
        <v>1</v>
      </c>
      <c r="AL795">
        <v>48.96</v>
      </c>
      <c r="AM795">
        <v>4</v>
      </c>
      <c r="AN795">
        <v>0</v>
      </c>
      <c r="AO795">
        <v>1</v>
      </c>
      <c r="AP795">
        <v>1</v>
      </c>
      <c r="AQ795">
        <v>0</v>
      </c>
      <c r="AR795">
        <v>0</v>
      </c>
      <c r="AS795" t="s">
        <v>3</v>
      </c>
      <c r="AT795">
        <v>108.89</v>
      </c>
      <c r="AU795" t="s">
        <v>93</v>
      </c>
      <c r="AV795">
        <v>1</v>
      </c>
      <c r="AW795">
        <v>2</v>
      </c>
      <c r="AX795">
        <v>60138384</v>
      </c>
      <c r="AY795">
        <v>1</v>
      </c>
      <c r="AZ795">
        <v>0</v>
      </c>
      <c r="BA795">
        <v>795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CX795">
        <f>ROUND(Y795*Source!I170,9)</f>
        <v>20.247387714999999</v>
      </c>
      <c r="CY795">
        <f>AD795</f>
        <v>392.17</v>
      </c>
      <c r="CZ795">
        <f>AH795</f>
        <v>8.01</v>
      </c>
      <c r="DA795">
        <f>AL795</f>
        <v>48.96</v>
      </c>
      <c r="DB795">
        <f>ROUND((((ROUND(AT795*CZ795,2)*1.15)*1.15)*1.1),2)</f>
        <v>1268.8499999999999</v>
      </c>
      <c r="DC795">
        <f>ROUND(((ROUND(AT795*AG795,2)*1.15)*1.15),2)</f>
        <v>0</v>
      </c>
      <c r="DD795" t="s">
        <v>739</v>
      </c>
      <c r="DE795" t="s">
        <v>3</v>
      </c>
      <c r="DF795">
        <f>ROUND((ROUND(AE795,2)*1.1)*CX795,2)</f>
        <v>0</v>
      </c>
      <c r="DG795">
        <f>ROUND((ROUND(AF795,2)*1.1)*CX795,2)</f>
        <v>0</v>
      </c>
      <c r="DH795">
        <f>ROUND(ROUND(AG795,2)*CX795,2)</f>
        <v>0</v>
      </c>
      <c r="DI795">
        <f>ROUND((ROUND(AH795*AL795,2)*1.1)*CX795,2)</f>
        <v>8734.4599999999991</v>
      </c>
      <c r="DJ795">
        <f>DI795</f>
        <v>8734.4599999999991</v>
      </c>
      <c r="DK795">
        <v>0</v>
      </c>
      <c r="DL795" t="s">
        <v>3</v>
      </c>
      <c r="DM795">
        <v>0</v>
      </c>
      <c r="DN795" t="s">
        <v>3</v>
      </c>
      <c r="DO795">
        <v>0</v>
      </c>
    </row>
    <row r="796" spans="1:119" x14ac:dyDescent="0.2">
      <c r="A796">
        <f>ROW(Source!A170)</f>
        <v>170</v>
      </c>
      <c r="B796">
        <v>60075934</v>
      </c>
      <c r="C796">
        <v>60138368</v>
      </c>
      <c r="D796">
        <v>48164207</v>
      </c>
      <c r="E796">
        <v>1</v>
      </c>
      <c r="F796">
        <v>1</v>
      </c>
      <c r="G796">
        <v>1</v>
      </c>
      <c r="H796">
        <v>1</v>
      </c>
      <c r="I796" t="s">
        <v>740</v>
      </c>
      <c r="J796" t="s">
        <v>3</v>
      </c>
      <c r="K796" t="s">
        <v>741</v>
      </c>
      <c r="L796">
        <v>1191</v>
      </c>
      <c r="N796">
        <v>1013</v>
      </c>
      <c r="O796" t="s">
        <v>738</v>
      </c>
      <c r="P796" t="s">
        <v>738</v>
      </c>
      <c r="Q796">
        <v>1</v>
      </c>
      <c r="W796">
        <v>0</v>
      </c>
      <c r="X796">
        <v>-383101862</v>
      </c>
      <c r="Y796">
        <f>((AT796*1.15)*1.15)</f>
        <v>0.40997499999999992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1</v>
      </c>
      <c r="AJ796">
        <v>1</v>
      </c>
      <c r="AK796">
        <v>48.96</v>
      </c>
      <c r="AL796">
        <v>1</v>
      </c>
      <c r="AM796">
        <v>4</v>
      </c>
      <c r="AN796">
        <v>0</v>
      </c>
      <c r="AO796">
        <v>1</v>
      </c>
      <c r="AP796">
        <v>1</v>
      </c>
      <c r="AQ796">
        <v>0</v>
      </c>
      <c r="AR796">
        <v>0</v>
      </c>
      <c r="AS796" t="s">
        <v>3</v>
      </c>
      <c r="AT796">
        <v>0.31</v>
      </c>
      <c r="AU796" t="s">
        <v>93</v>
      </c>
      <c r="AV796">
        <v>2</v>
      </c>
      <c r="AW796">
        <v>2</v>
      </c>
      <c r="AX796">
        <v>60138385</v>
      </c>
      <c r="AY796">
        <v>1</v>
      </c>
      <c r="AZ796">
        <v>0</v>
      </c>
      <c r="BA796">
        <v>796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CX796">
        <f>ROUND(Y796*Source!I170,9)</f>
        <v>5.7642485E-2</v>
      </c>
      <c r="CY796">
        <f>AD796</f>
        <v>0</v>
      </c>
      <c r="CZ796">
        <f>AH796</f>
        <v>0</v>
      </c>
      <c r="DA796">
        <f>AL796</f>
        <v>1</v>
      </c>
      <c r="DB796">
        <f>ROUND((((ROUND(AT796*CZ796,2)*1.15)*1.15)*1.1),2)</f>
        <v>0</v>
      </c>
      <c r="DC796">
        <f>ROUND(((ROUND(AT796*AG796,2)*1.15)*1.15),2)</f>
        <v>0</v>
      </c>
      <c r="DD796" t="s">
        <v>739</v>
      </c>
      <c r="DE796" t="s">
        <v>3</v>
      </c>
      <c r="DF796">
        <f>ROUND((ROUND(AE796,2)*1.1)*CX796,2)</f>
        <v>0</v>
      </c>
      <c r="DG796">
        <f>ROUND((ROUND(AF796,2)*1.1)*CX796,2)</f>
        <v>0</v>
      </c>
      <c r="DH796">
        <f>ROUND(ROUND(AG796*AK796,2)*CX796,2)</f>
        <v>0</v>
      </c>
      <c r="DI796">
        <f>ROUND((ROUND(AH796,2)*1.1)*CX796,2)</f>
        <v>0</v>
      </c>
      <c r="DJ796">
        <f>DI796</f>
        <v>0</v>
      </c>
      <c r="DK796">
        <v>0</v>
      </c>
      <c r="DL796" t="s">
        <v>3</v>
      </c>
      <c r="DM796">
        <v>0</v>
      </c>
      <c r="DN796" t="s">
        <v>3</v>
      </c>
      <c r="DO796">
        <v>0</v>
      </c>
    </row>
    <row r="797" spans="1:119" x14ac:dyDescent="0.2">
      <c r="A797">
        <f>ROW(Source!A170)</f>
        <v>170</v>
      </c>
      <c r="B797">
        <v>60075934</v>
      </c>
      <c r="C797">
        <v>60138368</v>
      </c>
      <c r="D797">
        <v>48244557</v>
      </c>
      <c r="E797">
        <v>1</v>
      </c>
      <c r="F797">
        <v>1</v>
      </c>
      <c r="G797">
        <v>1</v>
      </c>
      <c r="H797">
        <v>2</v>
      </c>
      <c r="I797" t="s">
        <v>746</v>
      </c>
      <c r="J797" t="s">
        <v>747</v>
      </c>
      <c r="K797" t="s">
        <v>748</v>
      </c>
      <c r="L797">
        <v>1368</v>
      </c>
      <c r="N797">
        <v>1011</v>
      </c>
      <c r="O797" t="s">
        <v>745</v>
      </c>
      <c r="P797" t="s">
        <v>745</v>
      </c>
      <c r="Q797">
        <v>1</v>
      </c>
      <c r="W797">
        <v>0</v>
      </c>
      <c r="X797">
        <v>903590057</v>
      </c>
      <c r="Y797">
        <f>((AT797*1.15)*1.15)</f>
        <v>0.15869999999999998</v>
      </c>
      <c r="AA797">
        <v>0</v>
      </c>
      <c r="AB797">
        <v>1603.59</v>
      </c>
      <c r="AC797">
        <v>579.69000000000005</v>
      </c>
      <c r="AD797">
        <v>0</v>
      </c>
      <c r="AE797">
        <v>0</v>
      </c>
      <c r="AF797">
        <v>112.77</v>
      </c>
      <c r="AG797">
        <v>11.84</v>
      </c>
      <c r="AH797">
        <v>0</v>
      </c>
      <c r="AI797">
        <v>1</v>
      </c>
      <c r="AJ797">
        <v>14.22</v>
      </c>
      <c r="AK797">
        <v>48.96</v>
      </c>
      <c r="AL797">
        <v>1</v>
      </c>
      <c r="AM797">
        <v>4</v>
      </c>
      <c r="AN797">
        <v>0</v>
      </c>
      <c r="AO797">
        <v>1</v>
      </c>
      <c r="AP797">
        <v>1</v>
      </c>
      <c r="AQ797">
        <v>0</v>
      </c>
      <c r="AR797">
        <v>0</v>
      </c>
      <c r="AS797" t="s">
        <v>3</v>
      </c>
      <c r="AT797">
        <v>0.12</v>
      </c>
      <c r="AU797" t="s">
        <v>93</v>
      </c>
      <c r="AV797">
        <v>0</v>
      </c>
      <c r="AW797">
        <v>2</v>
      </c>
      <c r="AX797">
        <v>60138386</v>
      </c>
      <c r="AY797">
        <v>1</v>
      </c>
      <c r="AZ797">
        <v>0</v>
      </c>
      <c r="BA797">
        <v>797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CX797">
        <f>ROUND(Y797*Source!I170,9)</f>
        <v>2.2313220000000002E-2</v>
      </c>
      <c r="CY797">
        <f>AB797</f>
        <v>1603.59</v>
      </c>
      <c r="CZ797">
        <f>AF797</f>
        <v>112.77</v>
      </c>
      <c r="DA797">
        <f>AJ797</f>
        <v>14.22</v>
      </c>
      <c r="DB797">
        <f>ROUND(((ROUND(AT797*CZ797,2)*1.15)*1.15),2)</f>
        <v>17.89</v>
      </c>
      <c r="DC797">
        <f>ROUND((((ROUND(AT797*AG797,2)*1.15)*1.15)*1.1),2)</f>
        <v>2.0699999999999998</v>
      </c>
      <c r="DD797" t="s">
        <v>3</v>
      </c>
      <c r="DE797" t="s">
        <v>739</v>
      </c>
      <c r="DF797">
        <f>ROUND(ROUND(AE797,2)*CX797,2)</f>
        <v>0</v>
      </c>
      <c r="DG797">
        <f>ROUND(ROUND(AF797*AJ797,2)*CX797,2)</f>
        <v>35.78</v>
      </c>
      <c r="DH797">
        <f>ROUND((ROUND(AG797*AK797,2)*1.1)*CX797,2)</f>
        <v>14.23</v>
      </c>
      <c r="DI797">
        <f t="shared" ref="DI797:DI809" si="580">ROUND(ROUND(AH797,2)*CX797,2)</f>
        <v>0</v>
      </c>
      <c r="DJ797">
        <f>DG797</f>
        <v>35.78</v>
      </c>
      <c r="DK797">
        <v>0</v>
      </c>
      <c r="DL797" t="s">
        <v>3</v>
      </c>
      <c r="DM797">
        <v>0</v>
      </c>
      <c r="DN797" t="s">
        <v>3</v>
      </c>
      <c r="DO797">
        <v>0</v>
      </c>
    </row>
    <row r="798" spans="1:119" x14ac:dyDescent="0.2">
      <c r="A798">
        <f>ROW(Source!A170)</f>
        <v>170</v>
      </c>
      <c r="B798">
        <v>60075934</v>
      </c>
      <c r="C798">
        <v>60138368</v>
      </c>
      <c r="D798">
        <v>48244699</v>
      </c>
      <c r="E798">
        <v>1</v>
      </c>
      <c r="F798">
        <v>1</v>
      </c>
      <c r="G798">
        <v>1</v>
      </c>
      <c r="H798">
        <v>2</v>
      </c>
      <c r="I798" t="s">
        <v>1047</v>
      </c>
      <c r="J798" t="s">
        <v>1048</v>
      </c>
      <c r="K798" t="s">
        <v>1049</v>
      </c>
      <c r="L798">
        <v>1368</v>
      </c>
      <c r="N798">
        <v>1011</v>
      </c>
      <c r="O798" t="s">
        <v>745</v>
      </c>
      <c r="P798" t="s">
        <v>745</v>
      </c>
      <c r="Q798">
        <v>1</v>
      </c>
      <c r="W798">
        <v>0</v>
      </c>
      <c r="X798">
        <v>-1684488578</v>
      </c>
      <c r="Y798">
        <f>((AT798*1.15)*1.15)</f>
        <v>11.373499999999998</v>
      </c>
      <c r="AA798">
        <v>0</v>
      </c>
      <c r="AB798">
        <v>99.4</v>
      </c>
      <c r="AC798">
        <v>0</v>
      </c>
      <c r="AD798">
        <v>0</v>
      </c>
      <c r="AE798">
        <v>0</v>
      </c>
      <c r="AF798">
        <v>6.99</v>
      </c>
      <c r="AG798">
        <v>0</v>
      </c>
      <c r="AH798">
        <v>0</v>
      </c>
      <c r="AI798">
        <v>1</v>
      </c>
      <c r="AJ798">
        <v>14.22</v>
      </c>
      <c r="AK798">
        <v>48.96</v>
      </c>
      <c r="AL798">
        <v>1</v>
      </c>
      <c r="AM798">
        <v>4</v>
      </c>
      <c r="AN798">
        <v>0</v>
      </c>
      <c r="AO798">
        <v>1</v>
      </c>
      <c r="AP798">
        <v>1</v>
      </c>
      <c r="AQ798">
        <v>0</v>
      </c>
      <c r="AR798">
        <v>0</v>
      </c>
      <c r="AS798" t="s">
        <v>3</v>
      </c>
      <c r="AT798">
        <v>8.6</v>
      </c>
      <c r="AU798" t="s">
        <v>93</v>
      </c>
      <c r="AV798">
        <v>0</v>
      </c>
      <c r="AW798">
        <v>2</v>
      </c>
      <c r="AX798">
        <v>60138387</v>
      </c>
      <c r="AY798">
        <v>1</v>
      </c>
      <c r="AZ798">
        <v>0</v>
      </c>
      <c r="BA798">
        <v>798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CX798">
        <f>ROUND(Y798*Source!I170,9)</f>
        <v>1.5991141</v>
      </c>
      <c r="CY798">
        <f>AB798</f>
        <v>99.4</v>
      </c>
      <c r="CZ798">
        <f>AF798</f>
        <v>6.99</v>
      </c>
      <c r="DA798">
        <f>AJ798</f>
        <v>14.22</v>
      </c>
      <c r="DB798">
        <f>ROUND(((ROUND(AT798*CZ798,2)*1.15)*1.15),2)</f>
        <v>79.5</v>
      </c>
      <c r="DC798">
        <f>ROUND((((ROUND(AT798*AG798,2)*1.15)*1.15)*1.1),2)</f>
        <v>0</v>
      </c>
      <c r="DD798" t="s">
        <v>3</v>
      </c>
      <c r="DE798" t="s">
        <v>739</v>
      </c>
      <c r="DF798">
        <f>ROUND(ROUND(AE798,2)*CX798,2)</f>
        <v>0</v>
      </c>
      <c r="DG798">
        <f>ROUND(ROUND(AF798*AJ798,2)*CX798,2)</f>
        <v>158.94999999999999</v>
      </c>
      <c r="DH798">
        <f>ROUND((ROUND(AG798*AK798,2)*1.1)*CX798,2)</f>
        <v>0</v>
      </c>
      <c r="DI798">
        <f t="shared" si="580"/>
        <v>0</v>
      </c>
      <c r="DJ798">
        <f>DG798</f>
        <v>158.94999999999999</v>
      </c>
      <c r="DK798">
        <v>0</v>
      </c>
      <c r="DL798" t="s">
        <v>3</v>
      </c>
      <c r="DM798">
        <v>0</v>
      </c>
      <c r="DN798" t="s">
        <v>3</v>
      </c>
      <c r="DO798">
        <v>0</v>
      </c>
    </row>
    <row r="799" spans="1:119" x14ac:dyDescent="0.2">
      <c r="A799">
        <f>ROW(Source!A170)</f>
        <v>170</v>
      </c>
      <c r="B799">
        <v>60075934</v>
      </c>
      <c r="C799">
        <v>60138368</v>
      </c>
      <c r="D799">
        <v>48245551</v>
      </c>
      <c r="E799">
        <v>1</v>
      </c>
      <c r="F799">
        <v>1</v>
      </c>
      <c r="G799">
        <v>1</v>
      </c>
      <c r="H799">
        <v>2</v>
      </c>
      <c r="I799" t="s">
        <v>752</v>
      </c>
      <c r="J799" t="s">
        <v>753</v>
      </c>
      <c r="K799" t="s">
        <v>754</v>
      </c>
      <c r="L799">
        <v>1368</v>
      </c>
      <c r="N799">
        <v>1011</v>
      </c>
      <c r="O799" t="s">
        <v>745</v>
      </c>
      <c r="P799" t="s">
        <v>745</v>
      </c>
      <c r="Q799">
        <v>1</v>
      </c>
      <c r="W799">
        <v>0</v>
      </c>
      <c r="X799">
        <v>1171957361</v>
      </c>
      <c r="Y799">
        <f>((AT799*1.15)*1.15)</f>
        <v>0.25127499999999997</v>
      </c>
      <c r="AA799">
        <v>0</v>
      </c>
      <c r="AB799">
        <v>1234.1500000000001</v>
      </c>
      <c r="AC799">
        <v>495.96</v>
      </c>
      <c r="AD799">
        <v>0</v>
      </c>
      <c r="AE799">
        <v>0</v>
      </c>
      <c r="AF799">
        <v>86.79</v>
      </c>
      <c r="AG799">
        <v>10.130000000000001</v>
      </c>
      <c r="AH799">
        <v>0</v>
      </c>
      <c r="AI799">
        <v>1</v>
      </c>
      <c r="AJ799">
        <v>14.22</v>
      </c>
      <c r="AK799">
        <v>48.96</v>
      </c>
      <c r="AL799">
        <v>1</v>
      </c>
      <c r="AM799">
        <v>4</v>
      </c>
      <c r="AN799">
        <v>0</v>
      </c>
      <c r="AO799">
        <v>1</v>
      </c>
      <c r="AP799">
        <v>1</v>
      </c>
      <c r="AQ799">
        <v>0</v>
      </c>
      <c r="AR799">
        <v>0</v>
      </c>
      <c r="AS799" t="s">
        <v>3</v>
      </c>
      <c r="AT799">
        <v>0.19</v>
      </c>
      <c r="AU799" t="s">
        <v>93</v>
      </c>
      <c r="AV799">
        <v>0</v>
      </c>
      <c r="AW799">
        <v>2</v>
      </c>
      <c r="AX799">
        <v>60138388</v>
      </c>
      <c r="AY799">
        <v>1</v>
      </c>
      <c r="AZ799">
        <v>0</v>
      </c>
      <c r="BA799">
        <v>799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CX799">
        <f>ROUND(Y799*Source!I170,9)</f>
        <v>3.5329264999999999E-2</v>
      </c>
      <c r="CY799">
        <f>AB799</f>
        <v>1234.1500000000001</v>
      </c>
      <c r="CZ799">
        <f>AF799</f>
        <v>86.79</v>
      </c>
      <c r="DA799">
        <f>AJ799</f>
        <v>14.22</v>
      </c>
      <c r="DB799">
        <f>ROUND(((ROUND(AT799*CZ799,2)*1.15)*1.15),2)</f>
        <v>21.81</v>
      </c>
      <c r="DC799">
        <f>ROUND((((ROUND(AT799*AG799,2)*1.15)*1.15)*1.1),2)</f>
        <v>2.79</v>
      </c>
      <c r="DD799" t="s">
        <v>3</v>
      </c>
      <c r="DE799" t="s">
        <v>739</v>
      </c>
      <c r="DF799">
        <f>ROUND(ROUND(AE799,2)*CX799,2)</f>
        <v>0</v>
      </c>
      <c r="DG799">
        <f>ROUND(ROUND(AF799*AJ799,2)*CX799,2)</f>
        <v>43.6</v>
      </c>
      <c r="DH799">
        <f>ROUND((ROUND(AG799*AK799,2)*1.1)*CX799,2)</f>
        <v>19.27</v>
      </c>
      <c r="DI799">
        <f t="shared" si="580"/>
        <v>0</v>
      </c>
      <c r="DJ799">
        <f>DG799</f>
        <v>43.6</v>
      </c>
      <c r="DK799">
        <v>0</v>
      </c>
      <c r="DL799" t="s">
        <v>3</v>
      </c>
      <c r="DM799">
        <v>0</v>
      </c>
      <c r="DN799" t="s">
        <v>3</v>
      </c>
      <c r="DO799">
        <v>0</v>
      </c>
    </row>
    <row r="800" spans="1:119" x14ac:dyDescent="0.2">
      <c r="A800">
        <f>ROW(Source!A170)</f>
        <v>170</v>
      </c>
      <c r="B800">
        <v>60075934</v>
      </c>
      <c r="C800">
        <v>60138368</v>
      </c>
      <c r="D800">
        <v>48172661</v>
      </c>
      <c r="E800">
        <v>1</v>
      </c>
      <c r="F800">
        <v>1</v>
      </c>
      <c r="G800">
        <v>1</v>
      </c>
      <c r="H800">
        <v>3</v>
      </c>
      <c r="I800" t="s">
        <v>766</v>
      </c>
      <c r="J800" t="s">
        <v>767</v>
      </c>
      <c r="K800" t="s">
        <v>768</v>
      </c>
      <c r="L800">
        <v>1348</v>
      </c>
      <c r="N800">
        <v>1009</v>
      </c>
      <c r="O800" t="s">
        <v>15</v>
      </c>
      <c r="P800" t="s">
        <v>15</v>
      </c>
      <c r="Q800">
        <v>1000</v>
      </c>
      <c r="W800">
        <v>0</v>
      </c>
      <c r="X800">
        <v>-1069540660</v>
      </c>
      <c r="Y800">
        <f t="shared" ref="Y800:Y809" si="581">AT800</f>
        <v>2.1999999999999999E-2</v>
      </c>
      <c r="AA800">
        <v>151569.78</v>
      </c>
      <c r="AB800">
        <v>0</v>
      </c>
      <c r="AC800">
        <v>0</v>
      </c>
      <c r="AD800">
        <v>0</v>
      </c>
      <c r="AE800">
        <v>15854.58</v>
      </c>
      <c r="AF800">
        <v>0</v>
      </c>
      <c r="AG800">
        <v>0</v>
      </c>
      <c r="AH800">
        <v>0</v>
      </c>
      <c r="AI800">
        <v>9.56</v>
      </c>
      <c r="AJ800">
        <v>1</v>
      </c>
      <c r="AK800">
        <v>1</v>
      </c>
      <c r="AL800">
        <v>1</v>
      </c>
      <c r="AM800">
        <v>4</v>
      </c>
      <c r="AN800">
        <v>0</v>
      </c>
      <c r="AO800">
        <v>1</v>
      </c>
      <c r="AP800">
        <v>1</v>
      </c>
      <c r="AQ800">
        <v>0</v>
      </c>
      <c r="AR800">
        <v>0</v>
      </c>
      <c r="AS800" t="s">
        <v>3</v>
      </c>
      <c r="AT800">
        <v>2.1999999999999999E-2</v>
      </c>
      <c r="AU800" t="s">
        <v>3</v>
      </c>
      <c r="AV800">
        <v>0</v>
      </c>
      <c r="AW800">
        <v>2</v>
      </c>
      <c r="AX800">
        <v>60138389</v>
      </c>
      <c r="AY800">
        <v>1</v>
      </c>
      <c r="AZ800">
        <v>0</v>
      </c>
      <c r="BA800">
        <v>800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CX800">
        <f>ROUND(Y800*Source!I170,9)</f>
        <v>3.0931999999999999E-3</v>
      </c>
      <c r="CY800">
        <f t="shared" ref="CY800:CY809" si="582">AA800</f>
        <v>151569.78</v>
      </c>
      <c r="CZ800">
        <f t="shared" ref="CZ800:CZ809" si="583">AE800</f>
        <v>15854.58</v>
      </c>
      <c r="DA800">
        <f t="shared" ref="DA800:DA809" si="584">AI800</f>
        <v>9.56</v>
      </c>
      <c r="DB800">
        <f t="shared" ref="DB800:DB809" si="585">ROUND(ROUND(AT800*CZ800,2),2)</f>
        <v>348.8</v>
      </c>
      <c r="DC800">
        <f t="shared" ref="DC800:DC809" si="586">ROUND(ROUND(AT800*AG800,2),2)</f>
        <v>0</v>
      </c>
      <c r="DD800" t="s">
        <v>3</v>
      </c>
      <c r="DE800" t="s">
        <v>3</v>
      </c>
      <c r="DF800">
        <f t="shared" ref="DF800:DF809" si="587">ROUND(ROUND(AE800*AI800,2)*CX800,2)</f>
        <v>468.84</v>
      </c>
      <c r="DG800">
        <f t="shared" ref="DG800:DG809" si="588">ROUND(ROUND(AF800,2)*CX800,2)</f>
        <v>0</v>
      </c>
      <c r="DH800">
        <f t="shared" ref="DH800:DH810" si="589">ROUND(ROUND(AG800,2)*CX800,2)</f>
        <v>0</v>
      </c>
      <c r="DI800">
        <f t="shared" si="580"/>
        <v>0</v>
      </c>
      <c r="DJ800">
        <f t="shared" ref="DJ800:DJ809" si="590">DF800</f>
        <v>468.84</v>
      </c>
      <c r="DK800">
        <v>0</v>
      </c>
      <c r="DL800" t="s">
        <v>3</v>
      </c>
      <c r="DM800">
        <v>0</v>
      </c>
      <c r="DN800" t="s">
        <v>3</v>
      </c>
      <c r="DO800">
        <v>0</v>
      </c>
    </row>
    <row r="801" spans="1:119" x14ac:dyDescent="0.2">
      <c r="A801">
        <f>ROW(Source!A170)</f>
        <v>170</v>
      </c>
      <c r="B801">
        <v>60075934</v>
      </c>
      <c r="C801">
        <v>60138368</v>
      </c>
      <c r="D801">
        <v>48172758</v>
      </c>
      <c r="E801">
        <v>1</v>
      </c>
      <c r="F801">
        <v>1</v>
      </c>
      <c r="G801">
        <v>1</v>
      </c>
      <c r="H801">
        <v>3</v>
      </c>
      <c r="I801" t="s">
        <v>769</v>
      </c>
      <c r="J801" t="s">
        <v>770</v>
      </c>
      <c r="K801" t="s">
        <v>771</v>
      </c>
      <c r="L801">
        <v>1348</v>
      </c>
      <c r="N801">
        <v>1009</v>
      </c>
      <c r="O801" t="s">
        <v>15</v>
      </c>
      <c r="P801" t="s">
        <v>15</v>
      </c>
      <c r="Q801">
        <v>1000</v>
      </c>
      <c r="W801">
        <v>0</v>
      </c>
      <c r="X801">
        <v>628974256</v>
      </c>
      <c r="Y801">
        <f t="shared" si="581"/>
        <v>1.0000000000000001E-5</v>
      </c>
      <c r="AA801">
        <v>73338.78</v>
      </c>
      <c r="AB801">
        <v>0</v>
      </c>
      <c r="AC801">
        <v>0</v>
      </c>
      <c r="AD801">
        <v>0</v>
      </c>
      <c r="AE801">
        <v>7671.42</v>
      </c>
      <c r="AF801">
        <v>0</v>
      </c>
      <c r="AG801">
        <v>0</v>
      </c>
      <c r="AH801">
        <v>0</v>
      </c>
      <c r="AI801">
        <v>9.56</v>
      </c>
      <c r="AJ801">
        <v>1</v>
      </c>
      <c r="AK801">
        <v>1</v>
      </c>
      <c r="AL801">
        <v>1</v>
      </c>
      <c r="AM801">
        <v>4</v>
      </c>
      <c r="AN801">
        <v>0</v>
      </c>
      <c r="AO801">
        <v>1</v>
      </c>
      <c r="AP801">
        <v>1</v>
      </c>
      <c r="AQ801">
        <v>0</v>
      </c>
      <c r="AR801">
        <v>0</v>
      </c>
      <c r="AS801" t="s">
        <v>3</v>
      </c>
      <c r="AT801">
        <v>1.0000000000000001E-5</v>
      </c>
      <c r="AU801" t="s">
        <v>3</v>
      </c>
      <c r="AV801">
        <v>0</v>
      </c>
      <c r="AW801">
        <v>2</v>
      </c>
      <c r="AX801">
        <v>60138390</v>
      </c>
      <c r="AY801">
        <v>1</v>
      </c>
      <c r="AZ801">
        <v>0</v>
      </c>
      <c r="BA801">
        <v>801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CX801">
        <f>ROUND(Y801*Source!I170,9)</f>
        <v>1.406E-6</v>
      </c>
      <c r="CY801">
        <f t="shared" si="582"/>
        <v>73338.78</v>
      </c>
      <c r="CZ801">
        <f t="shared" si="583"/>
        <v>7671.42</v>
      </c>
      <c r="DA801">
        <f t="shared" si="584"/>
        <v>9.56</v>
      </c>
      <c r="DB801">
        <f t="shared" si="585"/>
        <v>0.08</v>
      </c>
      <c r="DC801">
        <f t="shared" si="586"/>
        <v>0</v>
      </c>
      <c r="DD801" t="s">
        <v>3</v>
      </c>
      <c r="DE801" t="s">
        <v>3</v>
      </c>
      <c r="DF801">
        <f t="shared" si="587"/>
        <v>0.1</v>
      </c>
      <c r="DG801">
        <f t="shared" si="588"/>
        <v>0</v>
      </c>
      <c r="DH801">
        <f t="shared" si="589"/>
        <v>0</v>
      </c>
      <c r="DI801">
        <f t="shared" si="580"/>
        <v>0</v>
      </c>
      <c r="DJ801">
        <f t="shared" si="590"/>
        <v>0.1</v>
      </c>
      <c r="DK801">
        <v>0</v>
      </c>
      <c r="DL801" t="s">
        <v>3</v>
      </c>
      <c r="DM801">
        <v>0</v>
      </c>
      <c r="DN801" t="s">
        <v>3</v>
      </c>
      <c r="DO801">
        <v>0</v>
      </c>
    </row>
    <row r="802" spans="1:119" x14ac:dyDescent="0.2">
      <c r="A802">
        <f>ROW(Source!A170)</f>
        <v>170</v>
      </c>
      <c r="B802">
        <v>60075934</v>
      </c>
      <c r="C802">
        <v>60138368</v>
      </c>
      <c r="D802">
        <v>48173726</v>
      </c>
      <c r="E802">
        <v>1</v>
      </c>
      <c r="F802">
        <v>1</v>
      </c>
      <c r="G802">
        <v>1</v>
      </c>
      <c r="H802">
        <v>3</v>
      </c>
      <c r="I802" t="s">
        <v>772</v>
      </c>
      <c r="J802" t="s">
        <v>773</v>
      </c>
      <c r="K802" t="s">
        <v>774</v>
      </c>
      <c r="L802">
        <v>1348</v>
      </c>
      <c r="N802">
        <v>1009</v>
      </c>
      <c r="O802" t="s">
        <v>15</v>
      </c>
      <c r="P802" t="s">
        <v>15</v>
      </c>
      <c r="Q802">
        <v>1000</v>
      </c>
      <c r="W802">
        <v>0</v>
      </c>
      <c r="X802">
        <v>-1850711024</v>
      </c>
      <c r="Y802">
        <f t="shared" si="581"/>
        <v>1E-4</v>
      </c>
      <c r="AA802">
        <v>293766.28000000003</v>
      </c>
      <c r="AB802">
        <v>0</v>
      </c>
      <c r="AC802">
        <v>0</v>
      </c>
      <c r="AD802">
        <v>0</v>
      </c>
      <c r="AE802">
        <v>30728.69</v>
      </c>
      <c r="AF802">
        <v>0</v>
      </c>
      <c r="AG802">
        <v>0</v>
      </c>
      <c r="AH802">
        <v>0</v>
      </c>
      <c r="AI802">
        <v>9.56</v>
      </c>
      <c r="AJ802">
        <v>1</v>
      </c>
      <c r="AK802">
        <v>1</v>
      </c>
      <c r="AL802">
        <v>1</v>
      </c>
      <c r="AM802">
        <v>4</v>
      </c>
      <c r="AN802">
        <v>0</v>
      </c>
      <c r="AO802">
        <v>1</v>
      </c>
      <c r="AP802">
        <v>1</v>
      </c>
      <c r="AQ802">
        <v>0</v>
      </c>
      <c r="AR802">
        <v>0</v>
      </c>
      <c r="AS802" t="s">
        <v>3</v>
      </c>
      <c r="AT802">
        <v>1E-4</v>
      </c>
      <c r="AU802" t="s">
        <v>3</v>
      </c>
      <c r="AV802">
        <v>0</v>
      </c>
      <c r="AW802">
        <v>2</v>
      </c>
      <c r="AX802">
        <v>60138391</v>
      </c>
      <c r="AY802">
        <v>1</v>
      </c>
      <c r="AZ802">
        <v>0</v>
      </c>
      <c r="BA802">
        <v>802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CX802">
        <f>ROUND(Y802*Source!I170,9)</f>
        <v>1.4059999999999999E-5</v>
      </c>
      <c r="CY802">
        <f t="shared" si="582"/>
        <v>293766.28000000003</v>
      </c>
      <c r="CZ802">
        <f t="shared" si="583"/>
        <v>30728.69</v>
      </c>
      <c r="DA802">
        <f t="shared" si="584"/>
        <v>9.56</v>
      </c>
      <c r="DB802">
        <f t="shared" si="585"/>
        <v>3.07</v>
      </c>
      <c r="DC802">
        <f t="shared" si="586"/>
        <v>0</v>
      </c>
      <c r="DD802" t="s">
        <v>3</v>
      </c>
      <c r="DE802" t="s">
        <v>3</v>
      </c>
      <c r="DF802">
        <f t="shared" si="587"/>
        <v>4.13</v>
      </c>
      <c r="DG802">
        <f t="shared" si="588"/>
        <v>0</v>
      </c>
      <c r="DH802">
        <f t="shared" si="589"/>
        <v>0</v>
      </c>
      <c r="DI802">
        <f t="shared" si="580"/>
        <v>0</v>
      </c>
      <c r="DJ802">
        <f t="shared" si="590"/>
        <v>4.13</v>
      </c>
      <c r="DK802">
        <v>0</v>
      </c>
      <c r="DL802" t="s">
        <v>3</v>
      </c>
      <c r="DM802">
        <v>0</v>
      </c>
      <c r="DN802" t="s">
        <v>3</v>
      </c>
      <c r="DO802">
        <v>0</v>
      </c>
    </row>
    <row r="803" spans="1:119" x14ac:dyDescent="0.2">
      <c r="A803">
        <f>ROW(Source!A170)</f>
        <v>170</v>
      </c>
      <c r="B803">
        <v>60075934</v>
      </c>
      <c r="C803">
        <v>60138368</v>
      </c>
      <c r="D803">
        <v>48165719</v>
      </c>
      <c r="E803">
        <v>21</v>
      </c>
      <c r="F803">
        <v>1</v>
      </c>
      <c r="G803">
        <v>1</v>
      </c>
      <c r="H803">
        <v>3</v>
      </c>
      <c r="I803" t="s">
        <v>778</v>
      </c>
      <c r="J803" t="s">
        <v>3</v>
      </c>
      <c r="K803" t="s">
        <v>779</v>
      </c>
      <c r="L803">
        <v>1348</v>
      </c>
      <c r="N803">
        <v>1009</v>
      </c>
      <c r="O803" t="s">
        <v>15</v>
      </c>
      <c r="P803" t="s">
        <v>15</v>
      </c>
      <c r="Q803">
        <v>1000</v>
      </c>
      <c r="W803">
        <v>0</v>
      </c>
      <c r="X803">
        <v>748648226</v>
      </c>
      <c r="Y803">
        <f t="shared" si="581"/>
        <v>1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9.56</v>
      </c>
      <c r="AJ803">
        <v>1</v>
      </c>
      <c r="AK803">
        <v>1</v>
      </c>
      <c r="AL803">
        <v>1</v>
      </c>
      <c r="AM803">
        <v>4</v>
      </c>
      <c r="AN803">
        <v>0</v>
      </c>
      <c r="AO803">
        <v>0</v>
      </c>
      <c r="AP803">
        <v>1</v>
      </c>
      <c r="AQ803">
        <v>0</v>
      </c>
      <c r="AR803">
        <v>0</v>
      </c>
      <c r="AS803" t="s">
        <v>3</v>
      </c>
      <c r="AT803">
        <v>1</v>
      </c>
      <c r="AU803" t="s">
        <v>3</v>
      </c>
      <c r="AV803">
        <v>0</v>
      </c>
      <c r="AW803">
        <v>2</v>
      </c>
      <c r="AX803">
        <v>60138392</v>
      </c>
      <c r="AY803">
        <v>1</v>
      </c>
      <c r="AZ803">
        <v>0</v>
      </c>
      <c r="BA803">
        <v>803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CX803">
        <f>ROUND(Y803*Source!I170,9)</f>
        <v>0.1406</v>
      </c>
      <c r="CY803">
        <f t="shared" si="582"/>
        <v>0</v>
      </c>
      <c r="CZ803">
        <f t="shared" si="583"/>
        <v>0</v>
      </c>
      <c r="DA803">
        <f t="shared" si="584"/>
        <v>9.56</v>
      </c>
      <c r="DB803">
        <f t="shared" si="585"/>
        <v>0</v>
      </c>
      <c r="DC803">
        <f t="shared" si="586"/>
        <v>0</v>
      </c>
      <c r="DD803" t="s">
        <v>3</v>
      </c>
      <c r="DE803" t="s">
        <v>3</v>
      </c>
      <c r="DF803">
        <f t="shared" si="587"/>
        <v>0</v>
      </c>
      <c r="DG803">
        <f t="shared" si="588"/>
        <v>0</v>
      </c>
      <c r="DH803">
        <f t="shared" si="589"/>
        <v>0</v>
      </c>
      <c r="DI803">
        <f t="shared" si="580"/>
        <v>0</v>
      </c>
      <c r="DJ803">
        <f t="shared" si="590"/>
        <v>0</v>
      </c>
      <c r="DK803">
        <v>0</v>
      </c>
      <c r="DL803" t="s">
        <v>3</v>
      </c>
      <c r="DM803">
        <v>0</v>
      </c>
      <c r="DN803" t="s">
        <v>3</v>
      </c>
      <c r="DO803">
        <v>0</v>
      </c>
    </row>
    <row r="804" spans="1:119" x14ac:dyDescent="0.2">
      <c r="A804">
        <f>ROW(Source!A170)</f>
        <v>170</v>
      </c>
      <c r="B804">
        <v>60075934</v>
      </c>
      <c r="C804">
        <v>60138368</v>
      </c>
      <c r="D804">
        <v>48189470</v>
      </c>
      <c r="E804">
        <v>1</v>
      </c>
      <c r="F804">
        <v>1</v>
      </c>
      <c r="G804">
        <v>1</v>
      </c>
      <c r="H804">
        <v>3</v>
      </c>
      <c r="I804" t="s">
        <v>780</v>
      </c>
      <c r="J804" t="s">
        <v>781</v>
      </c>
      <c r="K804" t="s">
        <v>782</v>
      </c>
      <c r="L804">
        <v>1302</v>
      </c>
      <c r="N804">
        <v>1003</v>
      </c>
      <c r="O804" t="s">
        <v>783</v>
      </c>
      <c r="P804" t="s">
        <v>783</v>
      </c>
      <c r="Q804">
        <v>10</v>
      </c>
      <c r="W804">
        <v>0</v>
      </c>
      <c r="X804">
        <v>4483628</v>
      </c>
      <c r="Y804">
        <f t="shared" si="581"/>
        <v>1.8700000000000001E-2</v>
      </c>
      <c r="AA804">
        <v>616.33000000000004</v>
      </c>
      <c r="AB804">
        <v>0</v>
      </c>
      <c r="AC804">
        <v>0</v>
      </c>
      <c r="AD804">
        <v>0</v>
      </c>
      <c r="AE804">
        <v>64.47</v>
      </c>
      <c r="AF804">
        <v>0</v>
      </c>
      <c r="AG804">
        <v>0</v>
      </c>
      <c r="AH804">
        <v>0</v>
      </c>
      <c r="AI804">
        <v>9.56</v>
      </c>
      <c r="AJ804">
        <v>1</v>
      </c>
      <c r="AK804">
        <v>1</v>
      </c>
      <c r="AL804">
        <v>1</v>
      </c>
      <c r="AM804">
        <v>4</v>
      </c>
      <c r="AN804">
        <v>0</v>
      </c>
      <c r="AO804">
        <v>1</v>
      </c>
      <c r="AP804">
        <v>1</v>
      </c>
      <c r="AQ804">
        <v>0</v>
      </c>
      <c r="AR804">
        <v>0</v>
      </c>
      <c r="AS804" t="s">
        <v>3</v>
      </c>
      <c r="AT804">
        <v>1.8700000000000001E-2</v>
      </c>
      <c r="AU804" t="s">
        <v>3</v>
      </c>
      <c r="AV804">
        <v>0</v>
      </c>
      <c r="AW804">
        <v>2</v>
      </c>
      <c r="AX804">
        <v>60138393</v>
      </c>
      <c r="AY804">
        <v>1</v>
      </c>
      <c r="AZ804">
        <v>0</v>
      </c>
      <c r="BA804">
        <v>804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CX804">
        <f>ROUND(Y804*Source!I170,9)</f>
        <v>2.6292199999999998E-3</v>
      </c>
      <c r="CY804">
        <f t="shared" si="582"/>
        <v>616.33000000000004</v>
      </c>
      <c r="CZ804">
        <f t="shared" si="583"/>
        <v>64.47</v>
      </c>
      <c r="DA804">
        <f t="shared" si="584"/>
        <v>9.56</v>
      </c>
      <c r="DB804">
        <f t="shared" si="585"/>
        <v>1.21</v>
      </c>
      <c r="DC804">
        <f t="shared" si="586"/>
        <v>0</v>
      </c>
      <c r="DD804" t="s">
        <v>3</v>
      </c>
      <c r="DE804" t="s">
        <v>3</v>
      </c>
      <c r="DF804">
        <f t="shared" si="587"/>
        <v>1.62</v>
      </c>
      <c r="DG804">
        <f t="shared" si="588"/>
        <v>0</v>
      </c>
      <c r="DH804">
        <f t="shared" si="589"/>
        <v>0</v>
      </c>
      <c r="DI804">
        <f t="shared" si="580"/>
        <v>0</v>
      </c>
      <c r="DJ804">
        <f t="shared" si="590"/>
        <v>1.62</v>
      </c>
      <c r="DK804">
        <v>0</v>
      </c>
      <c r="DL804" t="s">
        <v>3</v>
      </c>
      <c r="DM804">
        <v>0</v>
      </c>
      <c r="DN804" t="s">
        <v>3</v>
      </c>
      <c r="DO804">
        <v>0</v>
      </c>
    </row>
    <row r="805" spans="1:119" x14ac:dyDescent="0.2">
      <c r="A805">
        <f>ROW(Source!A170)</f>
        <v>170</v>
      </c>
      <c r="B805">
        <v>60075934</v>
      </c>
      <c r="C805">
        <v>60138368</v>
      </c>
      <c r="D805">
        <v>48189825</v>
      </c>
      <c r="E805">
        <v>1</v>
      </c>
      <c r="F805">
        <v>1</v>
      </c>
      <c r="G805">
        <v>1</v>
      </c>
      <c r="H805">
        <v>3</v>
      </c>
      <c r="I805" t="s">
        <v>784</v>
      </c>
      <c r="J805" t="s">
        <v>785</v>
      </c>
      <c r="K805" t="s">
        <v>786</v>
      </c>
      <c r="L805">
        <v>1348</v>
      </c>
      <c r="N805">
        <v>1009</v>
      </c>
      <c r="O805" t="s">
        <v>15</v>
      </c>
      <c r="P805" t="s">
        <v>15</v>
      </c>
      <c r="Q805">
        <v>1000</v>
      </c>
      <c r="W805">
        <v>0</v>
      </c>
      <c r="X805">
        <v>-936363311</v>
      </c>
      <c r="Y805">
        <f t="shared" si="581"/>
        <v>3.0000000000000001E-5</v>
      </c>
      <c r="AA805">
        <v>45420.71</v>
      </c>
      <c r="AB805">
        <v>0</v>
      </c>
      <c r="AC805">
        <v>0</v>
      </c>
      <c r="AD805">
        <v>0</v>
      </c>
      <c r="AE805">
        <v>4751.12</v>
      </c>
      <c r="AF805">
        <v>0</v>
      </c>
      <c r="AG805">
        <v>0</v>
      </c>
      <c r="AH805">
        <v>0</v>
      </c>
      <c r="AI805">
        <v>9.56</v>
      </c>
      <c r="AJ805">
        <v>1</v>
      </c>
      <c r="AK805">
        <v>1</v>
      </c>
      <c r="AL805">
        <v>1</v>
      </c>
      <c r="AM805">
        <v>4</v>
      </c>
      <c r="AN805">
        <v>0</v>
      </c>
      <c r="AO805">
        <v>1</v>
      </c>
      <c r="AP805">
        <v>1</v>
      </c>
      <c r="AQ805">
        <v>0</v>
      </c>
      <c r="AR805">
        <v>0</v>
      </c>
      <c r="AS805" t="s">
        <v>3</v>
      </c>
      <c r="AT805">
        <v>3.0000000000000001E-5</v>
      </c>
      <c r="AU805" t="s">
        <v>3</v>
      </c>
      <c r="AV805">
        <v>0</v>
      </c>
      <c r="AW805">
        <v>2</v>
      </c>
      <c r="AX805">
        <v>60138394</v>
      </c>
      <c r="AY805">
        <v>1</v>
      </c>
      <c r="AZ805">
        <v>0</v>
      </c>
      <c r="BA805">
        <v>805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CX805">
        <f>ROUND(Y805*Source!I170,9)</f>
        <v>4.2180000000000001E-6</v>
      </c>
      <c r="CY805">
        <f t="shared" si="582"/>
        <v>45420.71</v>
      </c>
      <c r="CZ805">
        <f t="shared" si="583"/>
        <v>4751.12</v>
      </c>
      <c r="DA805">
        <f t="shared" si="584"/>
        <v>9.56</v>
      </c>
      <c r="DB805">
        <f t="shared" si="585"/>
        <v>0.14000000000000001</v>
      </c>
      <c r="DC805">
        <f t="shared" si="586"/>
        <v>0</v>
      </c>
      <c r="DD805" t="s">
        <v>3</v>
      </c>
      <c r="DE805" t="s">
        <v>3</v>
      </c>
      <c r="DF805">
        <f t="shared" si="587"/>
        <v>0.19</v>
      </c>
      <c r="DG805">
        <f t="shared" si="588"/>
        <v>0</v>
      </c>
      <c r="DH805">
        <f t="shared" si="589"/>
        <v>0</v>
      </c>
      <c r="DI805">
        <f t="shared" si="580"/>
        <v>0</v>
      </c>
      <c r="DJ805">
        <f t="shared" si="590"/>
        <v>0.19</v>
      </c>
      <c r="DK805">
        <v>0</v>
      </c>
      <c r="DL805" t="s">
        <v>3</v>
      </c>
      <c r="DM805">
        <v>0</v>
      </c>
      <c r="DN805" t="s">
        <v>3</v>
      </c>
      <c r="DO805">
        <v>0</v>
      </c>
    </row>
    <row r="806" spans="1:119" x14ac:dyDescent="0.2">
      <c r="A806">
        <f>ROW(Source!A170)</f>
        <v>170</v>
      </c>
      <c r="B806">
        <v>60075934</v>
      </c>
      <c r="C806">
        <v>60138368</v>
      </c>
      <c r="D806">
        <v>48190549</v>
      </c>
      <c r="E806">
        <v>1</v>
      </c>
      <c r="F806">
        <v>1</v>
      </c>
      <c r="G806">
        <v>1</v>
      </c>
      <c r="H806">
        <v>3</v>
      </c>
      <c r="I806" t="s">
        <v>787</v>
      </c>
      <c r="J806" t="s">
        <v>788</v>
      </c>
      <c r="K806" t="s">
        <v>789</v>
      </c>
      <c r="L806">
        <v>1348</v>
      </c>
      <c r="N806">
        <v>1009</v>
      </c>
      <c r="O806" t="s">
        <v>15</v>
      </c>
      <c r="P806" t="s">
        <v>15</v>
      </c>
      <c r="Q806">
        <v>1000</v>
      </c>
      <c r="W806">
        <v>0</v>
      </c>
      <c r="X806">
        <v>1261042718</v>
      </c>
      <c r="Y806">
        <f t="shared" si="581"/>
        <v>1.9400000000000001E-3</v>
      </c>
      <c r="AA806">
        <v>59717.11</v>
      </c>
      <c r="AB806">
        <v>0</v>
      </c>
      <c r="AC806">
        <v>0</v>
      </c>
      <c r="AD806">
        <v>0</v>
      </c>
      <c r="AE806">
        <v>6246.56</v>
      </c>
      <c r="AF806">
        <v>0</v>
      </c>
      <c r="AG806">
        <v>0</v>
      </c>
      <c r="AH806">
        <v>0</v>
      </c>
      <c r="AI806">
        <v>9.56</v>
      </c>
      <c r="AJ806">
        <v>1</v>
      </c>
      <c r="AK806">
        <v>1</v>
      </c>
      <c r="AL806">
        <v>1</v>
      </c>
      <c r="AM806">
        <v>4</v>
      </c>
      <c r="AN806">
        <v>0</v>
      </c>
      <c r="AO806">
        <v>1</v>
      </c>
      <c r="AP806">
        <v>1</v>
      </c>
      <c r="AQ806">
        <v>0</v>
      </c>
      <c r="AR806">
        <v>0</v>
      </c>
      <c r="AS806" t="s">
        <v>3</v>
      </c>
      <c r="AT806">
        <v>1.9400000000000001E-3</v>
      </c>
      <c r="AU806" t="s">
        <v>3</v>
      </c>
      <c r="AV806">
        <v>0</v>
      </c>
      <c r="AW806">
        <v>2</v>
      </c>
      <c r="AX806">
        <v>60138395</v>
      </c>
      <c r="AY806">
        <v>1</v>
      </c>
      <c r="AZ806">
        <v>0</v>
      </c>
      <c r="BA806">
        <v>806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CX806">
        <f>ROUND(Y806*Source!I170,9)</f>
        <v>2.7276399999999999E-4</v>
      </c>
      <c r="CY806">
        <f t="shared" si="582"/>
        <v>59717.11</v>
      </c>
      <c r="CZ806">
        <f t="shared" si="583"/>
        <v>6246.56</v>
      </c>
      <c r="DA806">
        <f t="shared" si="584"/>
        <v>9.56</v>
      </c>
      <c r="DB806">
        <f t="shared" si="585"/>
        <v>12.12</v>
      </c>
      <c r="DC806">
        <f t="shared" si="586"/>
        <v>0</v>
      </c>
      <c r="DD806" t="s">
        <v>3</v>
      </c>
      <c r="DE806" t="s">
        <v>3</v>
      </c>
      <c r="DF806">
        <f t="shared" si="587"/>
        <v>16.29</v>
      </c>
      <c r="DG806">
        <f t="shared" si="588"/>
        <v>0</v>
      </c>
      <c r="DH806">
        <f t="shared" si="589"/>
        <v>0</v>
      </c>
      <c r="DI806">
        <f t="shared" si="580"/>
        <v>0</v>
      </c>
      <c r="DJ806">
        <f t="shared" si="590"/>
        <v>16.29</v>
      </c>
      <c r="DK806">
        <v>0</v>
      </c>
      <c r="DL806" t="s">
        <v>3</v>
      </c>
      <c r="DM806">
        <v>0</v>
      </c>
      <c r="DN806" t="s">
        <v>3</v>
      </c>
      <c r="DO806">
        <v>0</v>
      </c>
    </row>
    <row r="807" spans="1:119" x14ac:dyDescent="0.2">
      <c r="A807">
        <f>ROW(Source!A170)</f>
        <v>170</v>
      </c>
      <c r="B807">
        <v>60075934</v>
      </c>
      <c r="C807">
        <v>60138368</v>
      </c>
      <c r="D807">
        <v>48194381</v>
      </c>
      <c r="E807">
        <v>1</v>
      </c>
      <c r="F807">
        <v>1</v>
      </c>
      <c r="G807">
        <v>1</v>
      </c>
      <c r="H807">
        <v>3</v>
      </c>
      <c r="I807" t="s">
        <v>790</v>
      </c>
      <c r="J807" t="s">
        <v>791</v>
      </c>
      <c r="K807" t="s">
        <v>792</v>
      </c>
      <c r="L807">
        <v>1339</v>
      </c>
      <c r="N807">
        <v>1007</v>
      </c>
      <c r="O807" t="s">
        <v>91</v>
      </c>
      <c r="P807" t="s">
        <v>91</v>
      </c>
      <c r="Q807">
        <v>1</v>
      </c>
      <c r="W807">
        <v>0</v>
      </c>
      <c r="X807">
        <v>-128313133</v>
      </c>
      <c r="Y807">
        <f t="shared" si="581"/>
        <v>1.0300000000000001E-3</v>
      </c>
      <c r="AA807">
        <v>17141.560000000001</v>
      </c>
      <c r="AB807">
        <v>0</v>
      </c>
      <c r="AC807">
        <v>0</v>
      </c>
      <c r="AD807">
        <v>0</v>
      </c>
      <c r="AE807">
        <v>1793.05</v>
      </c>
      <c r="AF807">
        <v>0</v>
      </c>
      <c r="AG807">
        <v>0</v>
      </c>
      <c r="AH807">
        <v>0</v>
      </c>
      <c r="AI807">
        <v>9.56</v>
      </c>
      <c r="AJ807">
        <v>1</v>
      </c>
      <c r="AK807">
        <v>1</v>
      </c>
      <c r="AL807">
        <v>1</v>
      </c>
      <c r="AM807">
        <v>4</v>
      </c>
      <c r="AN807">
        <v>0</v>
      </c>
      <c r="AO807">
        <v>1</v>
      </c>
      <c r="AP807">
        <v>1</v>
      </c>
      <c r="AQ807">
        <v>0</v>
      </c>
      <c r="AR807">
        <v>0</v>
      </c>
      <c r="AS807" t="s">
        <v>3</v>
      </c>
      <c r="AT807">
        <v>1.0300000000000001E-3</v>
      </c>
      <c r="AU807" t="s">
        <v>3</v>
      </c>
      <c r="AV807">
        <v>0</v>
      </c>
      <c r="AW807">
        <v>2</v>
      </c>
      <c r="AX807">
        <v>60138396</v>
      </c>
      <c r="AY807">
        <v>1</v>
      </c>
      <c r="AZ807">
        <v>0</v>
      </c>
      <c r="BA807">
        <v>807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CX807">
        <f>ROUND(Y807*Source!I170,9)</f>
        <v>1.4481800000000001E-4</v>
      </c>
      <c r="CY807">
        <f t="shared" si="582"/>
        <v>17141.560000000001</v>
      </c>
      <c r="CZ807">
        <f t="shared" si="583"/>
        <v>1793.05</v>
      </c>
      <c r="DA807">
        <f t="shared" si="584"/>
        <v>9.56</v>
      </c>
      <c r="DB807">
        <f t="shared" si="585"/>
        <v>1.85</v>
      </c>
      <c r="DC807">
        <f t="shared" si="586"/>
        <v>0</v>
      </c>
      <c r="DD807" t="s">
        <v>3</v>
      </c>
      <c r="DE807" t="s">
        <v>3</v>
      </c>
      <c r="DF807">
        <f t="shared" si="587"/>
        <v>2.48</v>
      </c>
      <c r="DG807">
        <f t="shared" si="588"/>
        <v>0</v>
      </c>
      <c r="DH807">
        <f t="shared" si="589"/>
        <v>0</v>
      </c>
      <c r="DI807">
        <f t="shared" si="580"/>
        <v>0</v>
      </c>
      <c r="DJ807">
        <f t="shared" si="590"/>
        <v>2.48</v>
      </c>
      <c r="DK807">
        <v>0</v>
      </c>
      <c r="DL807" t="s">
        <v>3</v>
      </c>
      <c r="DM807">
        <v>0</v>
      </c>
      <c r="DN807" t="s">
        <v>3</v>
      </c>
      <c r="DO807">
        <v>0</v>
      </c>
    </row>
    <row r="808" spans="1:119" x14ac:dyDescent="0.2">
      <c r="A808">
        <f>ROW(Source!A170)</f>
        <v>170</v>
      </c>
      <c r="B808">
        <v>60075934</v>
      </c>
      <c r="C808">
        <v>60138368</v>
      </c>
      <c r="D808">
        <v>48201639</v>
      </c>
      <c r="E808">
        <v>1</v>
      </c>
      <c r="F808">
        <v>1</v>
      </c>
      <c r="G808">
        <v>1</v>
      </c>
      <c r="H808">
        <v>3</v>
      </c>
      <c r="I808" t="s">
        <v>793</v>
      </c>
      <c r="J808" t="s">
        <v>794</v>
      </c>
      <c r="K808" t="s">
        <v>795</v>
      </c>
      <c r="L808">
        <v>1348</v>
      </c>
      <c r="N808">
        <v>1009</v>
      </c>
      <c r="O808" t="s">
        <v>15</v>
      </c>
      <c r="P808" t="s">
        <v>15</v>
      </c>
      <c r="Q808">
        <v>1000</v>
      </c>
      <c r="W808">
        <v>0</v>
      </c>
      <c r="X808">
        <v>1741082987</v>
      </c>
      <c r="Y808">
        <f t="shared" si="581"/>
        <v>3.1E-4</v>
      </c>
      <c r="AA808">
        <v>120081.73</v>
      </c>
      <c r="AB808">
        <v>0</v>
      </c>
      <c r="AC808">
        <v>0</v>
      </c>
      <c r="AD808">
        <v>0</v>
      </c>
      <c r="AE808">
        <v>12560.85</v>
      </c>
      <c r="AF808">
        <v>0</v>
      </c>
      <c r="AG808">
        <v>0</v>
      </c>
      <c r="AH808">
        <v>0</v>
      </c>
      <c r="AI808">
        <v>9.56</v>
      </c>
      <c r="AJ808">
        <v>1</v>
      </c>
      <c r="AK808">
        <v>1</v>
      </c>
      <c r="AL808">
        <v>1</v>
      </c>
      <c r="AM808">
        <v>4</v>
      </c>
      <c r="AN808">
        <v>0</v>
      </c>
      <c r="AO808">
        <v>1</v>
      </c>
      <c r="AP808">
        <v>1</v>
      </c>
      <c r="AQ808">
        <v>0</v>
      </c>
      <c r="AR808">
        <v>0</v>
      </c>
      <c r="AS808" t="s">
        <v>3</v>
      </c>
      <c r="AT808">
        <v>3.1E-4</v>
      </c>
      <c r="AU808" t="s">
        <v>3</v>
      </c>
      <c r="AV808">
        <v>0</v>
      </c>
      <c r="AW808">
        <v>2</v>
      </c>
      <c r="AX808">
        <v>60138397</v>
      </c>
      <c r="AY808">
        <v>1</v>
      </c>
      <c r="AZ808">
        <v>0</v>
      </c>
      <c r="BA808">
        <v>808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CX808">
        <f>ROUND(Y808*Source!I170,9)</f>
        <v>4.3585999999999999E-5</v>
      </c>
      <c r="CY808">
        <f t="shared" si="582"/>
        <v>120081.73</v>
      </c>
      <c r="CZ808">
        <f t="shared" si="583"/>
        <v>12560.85</v>
      </c>
      <c r="DA808">
        <f t="shared" si="584"/>
        <v>9.56</v>
      </c>
      <c r="DB808">
        <f t="shared" si="585"/>
        <v>3.89</v>
      </c>
      <c r="DC808">
        <f t="shared" si="586"/>
        <v>0</v>
      </c>
      <c r="DD808" t="s">
        <v>3</v>
      </c>
      <c r="DE808" t="s">
        <v>3</v>
      </c>
      <c r="DF808">
        <f t="shared" si="587"/>
        <v>5.23</v>
      </c>
      <c r="DG808">
        <f t="shared" si="588"/>
        <v>0</v>
      </c>
      <c r="DH808">
        <f t="shared" si="589"/>
        <v>0</v>
      </c>
      <c r="DI808">
        <f t="shared" si="580"/>
        <v>0</v>
      </c>
      <c r="DJ808">
        <f t="shared" si="590"/>
        <v>5.23</v>
      </c>
      <c r="DK808">
        <v>0</v>
      </c>
      <c r="DL808" t="s">
        <v>3</v>
      </c>
      <c r="DM808">
        <v>0</v>
      </c>
      <c r="DN808" t="s">
        <v>3</v>
      </c>
      <c r="DO808">
        <v>0</v>
      </c>
    </row>
    <row r="809" spans="1:119" x14ac:dyDescent="0.2">
      <c r="A809">
        <f>ROW(Source!A170)</f>
        <v>170</v>
      </c>
      <c r="B809">
        <v>60075934</v>
      </c>
      <c r="C809">
        <v>60138368</v>
      </c>
      <c r="D809">
        <v>48202807</v>
      </c>
      <c r="E809">
        <v>1</v>
      </c>
      <c r="F809">
        <v>1</v>
      </c>
      <c r="G809">
        <v>1</v>
      </c>
      <c r="H809">
        <v>3</v>
      </c>
      <c r="I809" t="s">
        <v>796</v>
      </c>
      <c r="J809" t="s">
        <v>797</v>
      </c>
      <c r="K809" t="s">
        <v>798</v>
      </c>
      <c r="L809">
        <v>1348</v>
      </c>
      <c r="N809">
        <v>1009</v>
      </c>
      <c r="O809" t="s">
        <v>15</v>
      </c>
      <c r="P809" t="s">
        <v>15</v>
      </c>
      <c r="Q809">
        <v>1000</v>
      </c>
      <c r="W809">
        <v>0</v>
      </c>
      <c r="X809">
        <v>-296986458</v>
      </c>
      <c r="Y809">
        <f t="shared" si="581"/>
        <v>5.9999999999999995E-4</v>
      </c>
      <c r="AA809">
        <v>106588.55</v>
      </c>
      <c r="AB809">
        <v>0</v>
      </c>
      <c r="AC809">
        <v>0</v>
      </c>
      <c r="AD809">
        <v>0</v>
      </c>
      <c r="AE809">
        <v>11149.43</v>
      </c>
      <c r="AF809">
        <v>0</v>
      </c>
      <c r="AG809">
        <v>0</v>
      </c>
      <c r="AH809">
        <v>0</v>
      </c>
      <c r="AI809">
        <v>9.56</v>
      </c>
      <c r="AJ809">
        <v>1</v>
      </c>
      <c r="AK809">
        <v>1</v>
      </c>
      <c r="AL809">
        <v>1</v>
      </c>
      <c r="AM809">
        <v>4</v>
      </c>
      <c r="AN809">
        <v>0</v>
      </c>
      <c r="AO809">
        <v>1</v>
      </c>
      <c r="AP809">
        <v>1</v>
      </c>
      <c r="AQ809">
        <v>0</v>
      </c>
      <c r="AR809">
        <v>0</v>
      </c>
      <c r="AS809" t="s">
        <v>3</v>
      </c>
      <c r="AT809">
        <v>5.9999999999999995E-4</v>
      </c>
      <c r="AU809" t="s">
        <v>3</v>
      </c>
      <c r="AV809">
        <v>0</v>
      </c>
      <c r="AW809">
        <v>2</v>
      </c>
      <c r="AX809">
        <v>60138398</v>
      </c>
      <c r="AY809">
        <v>1</v>
      </c>
      <c r="AZ809">
        <v>0</v>
      </c>
      <c r="BA809">
        <v>809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CX809">
        <f>ROUND(Y809*Source!I170,9)</f>
        <v>8.4359999999999999E-5</v>
      </c>
      <c r="CY809">
        <f t="shared" si="582"/>
        <v>106588.55</v>
      </c>
      <c r="CZ809">
        <f t="shared" si="583"/>
        <v>11149.43</v>
      </c>
      <c r="DA809">
        <f t="shared" si="584"/>
        <v>9.56</v>
      </c>
      <c r="DB809">
        <f t="shared" si="585"/>
        <v>6.69</v>
      </c>
      <c r="DC809">
        <f t="shared" si="586"/>
        <v>0</v>
      </c>
      <c r="DD809" t="s">
        <v>3</v>
      </c>
      <c r="DE809" t="s">
        <v>3</v>
      </c>
      <c r="DF809">
        <f t="shared" si="587"/>
        <v>8.99</v>
      </c>
      <c r="DG809">
        <f t="shared" si="588"/>
        <v>0</v>
      </c>
      <c r="DH809">
        <f t="shared" si="589"/>
        <v>0</v>
      </c>
      <c r="DI809">
        <f t="shared" si="580"/>
        <v>0</v>
      </c>
      <c r="DJ809">
        <f t="shared" si="590"/>
        <v>8.99</v>
      </c>
      <c r="DK809">
        <v>0</v>
      </c>
      <c r="DL809" t="s">
        <v>3</v>
      </c>
      <c r="DM809">
        <v>0</v>
      </c>
      <c r="DN809" t="s">
        <v>3</v>
      </c>
      <c r="DO809">
        <v>0</v>
      </c>
    </row>
    <row r="810" spans="1:119" x14ac:dyDescent="0.2">
      <c r="A810">
        <f>ROW(Source!A171)</f>
        <v>171</v>
      </c>
      <c r="B810">
        <v>60075934</v>
      </c>
      <c r="C810">
        <v>60138399</v>
      </c>
      <c r="D810">
        <v>48164208</v>
      </c>
      <c r="E810">
        <v>1</v>
      </c>
      <c r="F810">
        <v>1</v>
      </c>
      <c r="G810">
        <v>1</v>
      </c>
      <c r="H810">
        <v>1</v>
      </c>
      <c r="I810" t="s">
        <v>1020</v>
      </c>
      <c r="J810" t="s">
        <v>3</v>
      </c>
      <c r="K810" t="s">
        <v>1021</v>
      </c>
      <c r="L810">
        <v>1191</v>
      </c>
      <c r="N810">
        <v>1013</v>
      </c>
      <c r="O810" t="s">
        <v>738</v>
      </c>
      <c r="P810" t="s">
        <v>738</v>
      </c>
      <c r="Q810">
        <v>1</v>
      </c>
      <c r="W810">
        <v>0</v>
      </c>
      <c r="X810">
        <v>300547253</v>
      </c>
      <c r="Y810">
        <f t="shared" ref="Y810:Y818" si="591">((AT810*1.15)*1.15)</f>
        <v>171.92499999999998</v>
      </c>
      <c r="AA810">
        <v>0</v>
      </c>
      <c r="AB810">
        <v>0</v>
      </c>
      <c r="AC810">
        <v>0</v>
      </c>
      <c r="AD810">
        <v>411.26</v>
      </c>
      <c r="AE810">
        <v>0</v>
      </c>
      <c r="AF810">
        <v>0</v>
      </c>
      <c r="AG810">
        <v>0</v>
      </c>
      <c r="AH810">
        <v>8.4</v>
      </c>
      <c r="AI810">
        <v>1</v>
      </c>
      <c r="AJ810">
        <v>1</v>
      </c>
      <c r="AK810">
        <v>1</v>
      </c>
      <c r="AL810">
        <v>48.96</v>
      </c>
      <c r="AM810">
        <v>4</v>
      </c>
      <c r="AN810">
        <v>0</v>
      </c>
      <c r="AO810">
        <v>1</v>
      </c>
      <c r="AP810">
        <v>1</v>
      </c>
      <c r="AQ810">
        <v>0</v>
      </c>
      <c r="AR810">
        <v>0</v>
      </c>
      <c r="AS810" t="s">
        <v>3</v>
      </c>
      <c r="AT810">
        <v>130</v>
      </c>
      <c r="AU810" t="s">
        <v>93</v>
      </c>
      <c r="AV810">
        <v>1</v>
      </c>
      <c r="AW810">
        <v>2</v>
      </c>
      <c r="AX810">
        <v>60138413</v>
      </c>
      <c r="AY810">
        <v>1</v>
      </c>
      <c r="AZ810">
        <v>0</v>
      </c>
      <c r="BA810">
        <v>810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CX810">
        <f>ROUND(Y810*Source!I171,9)</f>
        <v>46.643252500000003</v>
      </c>
      <c r="CY810">
        <f>AD810</f>
        <v>411.26</v>
      </c>
      <c r="CZ810">
        <f>AH810</f>
        <v>8.4</v>
      </c>
      <c r="DA810">
        <f>AL810</f>
        <v>48.96</v>
      </c>
      <c r="DB810">
        <f>ROUND((((ROUND(AT810*CZ810,2)*1.15)*1.15)*1.1),2)</f>
        <v>1588.59</v>
      </c>
      <c r="DC810">
        <f>ROUND(((ROUND(AT810*AG810,2)*1.15)*1.15),2)</f>
        <v>0</v>
      </c>
      <c r="DD810" t="s">
        <v>739</v>
      </c>
      <c r="DE810" t="s">
        <v>3</v>
      </c>
      <c r="DF810">
        <f>ROUND((ROUND(AE810,2)*1.1)*CX810,2)</f>
        <v>0</v>
      </c>
      <c r="DG810">
        <f>ROUND((ROUND(AF810,2)*1.1)*CX810,2)</f>
        <v>0</v>
      </c>
      <c r="DH810">
        <f t="shared" si="589"/>
        <v>0</v>
      </c>
      <c r="DI810">
        <f>ROUND((ROUND(AH810*AL810,2)*1.1)*CX810,2)</f>
        <v>21100.75</v>
      </c>
      <c r="DJ810">
        <f>DI810</f>
        <v>21100.75</v>
      </c>
      <c r="DK810">
        <v>0</v>
      </c>
      <c r="DL810" t="s">
        <v>3</v>
      </c>
      <c r="DM810">
        <v>0</v>
      </c>
      <c r="DN810" t="s">
        <v>3</v>
      </c>
      <c r="DO810">
        <v>0</v>
      </c>
    </row>
    <row r="811" spans="1:119" x14ac:dyDescent="0.2">
      <c r="A811">
        <f>ROW(Source!A171)</f>
        <v>171</v>
      </c>
      <c r="B811">
        <v>60075934</v>
      </c>
      <c r="C811">
        <v>60138399</v>
      </c>
      <c r="D811">
        <v>48164207</v>
      </c>
      <c r="E811">
        <v>1</v>
      </c>
      <c r="F811">
        <v>1</v>
      </c>
      <c r="G811">
        <v>1</v>
      </c>
      <c r="H811">
        <v>1</v>
      </c>
      <c r="I811" t="s">
        <v>740</v>
      </c>
      <c r="J811" t="s">
        <v>3</v>
      </c>
      <c r="K811" t="s">
        <v>741</v>
      </c>
      <c r="L811">
        <v>1191</v>
      </c>
      <c r="N811">
        <v>1013</v>
      </c>
      <c r="O811" t="s">
        <v>738</v>
      </c>
      <c r="P811" t="s">
        <v>738</v>
      </c>
      <c r="Q811">
        <v>1</v>
      </c>
      <c r="W811">
        <v>0</v>
      </c>
      <c r="X811">
        <v>-383101862</v>
      </c>
      <c r="Y811">
        <f t="shared" si="591"/>
        <v>2.3804999999999996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1</v>
      </c>
      <c r="AJ811">
        <v>1</v>
      </c>
      <c r="AK811">
        <v>48.96</v>
      </c>
      <c r="AL811">
        <v>1</v>
      </c>
      <c r="AM811">
        <v>4</v>
      </c>
      <c r="AN811">
        <v>0</v>
      </c>
      <c r="AO811">
        <v>1</v>
      </c>
      <c r="AP811">
        <v>1</v>
      </c>
      <c r="AQ811">
        <v>0</v>
      </c>
      <c r="AR811">
        <v>0</v>
      </c>
      <c r="AS811" t="s">
        <v>3</v>
      </c>
      <c r="AT811">
        <v>1.8</v>
      </c>
      <c r="AU811" t="s">
        <v>93</v>
      </c>
      <c r="AV811">
        <v>2</v>
      </c>
      <c r="AW811">
        <v>2</v>
      </c>
      <c r="AX811">
        <v>60138414</v>
      </c>
      <c r="AY811">
        <v>1</v>
      </c>
      <c r="AZ811">
        <v>0</v>
      </c>
      <c r="BA811">
        <v>811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CX811">
        <f>ROUND(Y811*Source!I171,9)</f>
        <v>0.64582965000000003</v>
      </c>
      <c r="CY811">
        <f>AD811</f>
        <v>0</v>
      </c>
      <c r="CZ811">
        <f>AH811</f>
        <v>0</v>
      </c>
      <c r="DA811">
        <f>AL811</f>
        <v>1</v>
      </c>
      <c r="DB811">
        <f>ROUND((((ROUND(AT811*CZ811,2)*1.15)*1.15)*1.1),2)</f>
        <v>0</v>
      </c>
      <c r="DC811">
        <f>ROUND(((ROUND(AT811*AG811,2)*1.15)*1.15),2)</f>
        <v>0</v>
      </c>
      <c r="DD811" t="s">
        <v>739</v>
      </c>
      <c r="DE811" t="s">
        <v>3</v>
      </c>
      <c r="DF811">
        <f>ROUND((ROUND(AE811,2)*1.1)*CX811,2)</f>
        <v>0</v>
      </c>
      <c r="DG811">
        <f>ROUND((ROUND(AF811,2)*1.1)*CX811,2)</f>
        <v>0</v>
      </c>
      <c r="DH811">
        <f>ROUND(ROUND(AG811*AK811,2)*CX811,2)</f>
        <v>0</v>
      </c>
      <c r="DI811">
        <f>ROUND((ROUND(AH811,2)*1.1)*CX811,2)</f>
        <v>0</v>
      </c>
      <c r="DJ811">
        <f>DI811</f>
        <v>0</v>
      </c>
      <c r="DK811">
        <v>0</v>
      </c>
      <c r="DL811" t="s">
        <v>3</v>
      </c>
      <c r="DM811">
        <v>0</v>
      </c>
      <c r="DN811" t="s">
        <v>3</v>
      </c>
      <c r="DO811">
        <v>0</v>
      </c>
    </row>
    <row r="812" spans="1:119" x14ac:dyDescent="0.2">
      <c r="A812">
        <f>ROW(Source!A171)</f>
        <v>171</v>
      </c>
      <c r="B812">
        <v>60075934</v>
      </c>
      <c r="C812">
        <v>60138399</v>
      </c>
      <c r="D812">
        <v>48244557</v>
      </c>
      <c r="E812">
        <v>1</v>
      </c>
      <c r="F812">
        <v>1</v>
      </c>
      <c r="G812">
        <v>1</v>
      </c>
      <c r="H812">
        <v>2</v>
      </c>
      <c r="I812" t="s">
        <v>746</v>
      </c>
      <c r="J812" t="s">
        <v>747</v>
      </c>
      <c r="K812" t="s">
        <v>748</v>
      </c>
      <c r="L812">
        <v>1368</v>
      </c>
      <c r="N812">
        <v>1011</v>
      </c>
      <c r="O812" t="s">
        <v>745</v>
      </c>
      <c r="P812" t="s">
        <v>745</v>
      </c>
      <c r="Q812">
        <v>1</v>
      </c>
      <c r="W812">
        <v>0</v>
      </c>
      <c r="X812">
        <v>903590057</v>
      </c>
      <c r="Y812">
        <f t="shared" si="591"/>
        <v>0.66124999999999989</v>
      </c>
      <c r="AA812">
        <v>0</v>
      </c>
      <c r="AB812">
        <v>1603.59</v>
      </c>
      <c r="AC812">
        <v>579.69000000000005</v>
      </c>
      <c r="AD812">
        <v>0</v>
      </c>
      <c r="AE812">
        <v>0</v>
      </c>
      <c r="AF812">
        <v>112.77</v>
      </c>
      <c r="AG812">
        <v>11.84</v>
      </c>
      <c r="AH812">
        <v>0</v>
      </c>
      <c r="AI812">
        <v>1</v>
      </c>
      <c r="AJ812">
        <v>14.22</v>
      </c>
      <c r="AK812">
        <v>48.96</v>
      </c>
      <c r="AL812">
        <v>1</v>
      </c>
      <c r="AM812">
        <v>4</v>
      </c>
      <c r="AN812">
        <v>0</v>
      </c>
      <c r="AO812">
        <v>1</v>
      </c>
      <c r="AP812">
        <v>1</v>
      </c>
      <c r="AQ812">
        <v>0</v>
      </c>
      <c r="AR812">
        <v>0</v>
      </c>
      <c r="AS812" t="s">
        <v>3</v>
      </c>
      <c r="AT812">
        <v>0.5</v>
      </c>
      <c r="AU812" t="s">
        <v>93</v>
      </c>
      <c r="AV812">
        <v>0</v>
      </c>
      <c r="AW812">
        <v>2</v>
      </c>
      <c r="AX812">
        <v>60138415</v>
      </c>
      <c r="AY812">
        <v>1</v>
      </c>
      <c r="AZ812">
        <v>0</v>
      </c>
      <c r="BA812">
        <v>812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CX812">
        <f>ROUND(Y812*Source!I171,9)</f>
        <v>0.17939712499999999</v>
      </c>
      <c r="CY812">
        <f t="shared" ref="CY812:CY818" si="592">AB812</f>
        <v>1603.59</v>
      </c>
      <c r="CZ812">
        <f t="shared" ref="CZ812:CZ818" si="593">AF812</f>
        <v>112.77</v>
      </c>
      <c r="DA812">
        <f t="shared" ref="DA812:DA818" si="594">AJ812</f>
        <v>14.22</v>
      </c>
      <c r="DB812">
        <f t="shared" ref="DB812:DB818" si="595">ROUND(((ROUND(AT812*CZ812,2)*1.15)*1.15),2)</f>
        <v>74.58</v>
      </c>
      <c r="DC812">
        <f t="shared" ref="DC812:DC818" si="596">ROUND((((ROUND(AT812*AG812,2)*1.15)*1.15)*1.1),2)</f>
        <v>8.61</v>
      </c>
      <c r="DD812" t="s">
        <v>3</v>
      </c>
      <c r="DE812" t="s">
        <v>739</v>
      </c>
      <c r="DF812">
        <f t="shared" ref="DF812:DF818" si="597">ROUND(ROUND(AE812,2)*CX812,2)</f>
        <v>0</v>
      </c>
      <c r="DG812">
        <f t="shared" ref="DG812:DG818" si="598">ROUND(ROUND(AF812*AJ812,2)*CX812,2)</f>
        <v>287.68</v>
      </c>
      <c r="DH812">
        <f t="shared" ref="DH812:DH818" si="599">ROUND((ROUND(AG812*AK812,2)*1.1)*CX812,2)</f>
        <v>114.39</v>
      </c>
      <c r="DI812">
        <f t="shared" ref="DI812:DI822" si="600">ROUND(ROUND(AH812,2)*CX812,2)</f>
        <v>0</v>
      </c>
      <c r="DJ812">
        <f t="shared" ref="DJ812:DJ818" si="601">DG812</f>
        <v>287.68</v>
      </c>
      <c r="DK812">
        <v>0</v>
      </c>
      <c r="DL812" t="s">
        <v>3</v>
      </c>
      <c r="DM812">
        <v>0</v>
      </c>
      <c r="DN812" t="s">
        <v>3</v>
      </c>
      <c r="DO812">
        <v>0</v>
      </c>
    </row>
    <row r="813" spans="1:119" x14ac:dyDescent="0.2">
      <c r="A813">
        <f>ROW(Source!A171)</f>
        <v>171</v>
      </c>
      <c r="B813">
        <v>60075934</v>
      </c>
      <c r="C813">
        <v>60138399</v>
      </c>
      <c r="D813">
        <v>48244699</v>
      </c>
      <c r="E813">
        <v>1</v>
      </c>
      <c r="F813">
        <v>1</v>
      </c>
      <c r="G813">
        <v>1</v>
      </c>
      <c r="H813">
        <v>2</v>
      </c>
      <c r="I813" t="s">
        <v>1047</v>
      </c>
      <c r="J813" t="s">
        <v>1048</v>
      </c>
      <c r="K813" t="s">
        <v>1049</v>
      </c>
      <c r="L813">
        <v>1368</v>
      </c>
      <c r="N813">
        <v>1011</v>
      </c>
      <c r="O813" t="s">
        <v>745</v>
      </c>
      <c r="P813" t="s">
        <v>745</v>
      </c>
      <c r="Q813">
        <v>1</v>
      </c>
      <c r="W813">
        <v>0</v>
      </c>
      <c r="X813">
        <v>-1684488578</v>
      </c>
      <c r="Y813">
        <f t="shared" si="591"/>
        <v>1.8118249999999998</v>
      </c>
      <c r="AA813">
        <v>0</v>
      </c>
      <c r="AB813">
        <v>99.4</v>
      </c>
      <c r="AC813">
        <v>0</v>
      </c>
      <c r="AD813">
        <v>0</v>
      </c>
      <c r="AE813">
        <v>0</v>
      </c>
      <c r="AF813">
        <v>6.99</v>
      </c>
      <c r="AG813">
        <v>0</v>
      </c>
      <c r="AH813">
        <v>0</v>
      </c>
      <c r="AI813">
        <v>1</v>
      </c>
      <c r="AJ813">
        <v>14.22</v>
      </c>
      <c r="AK813">
        <v>48.96</v>
      </c>
      <c r="AL813">
        <v>1</v>
      </c>
      <c r="AM813">
        <v>4</v>
      </c>
      <c r="AN813">
        <v>0</v>
      </c>
      <c r="AO813">
        <v>1</v>
      </c>
      <c r="AP813">
        <v>1</v>
      </c>
      <c r="AQ813">
        <v>0</v>
      </c>
      <c r="AR813">
        <v>0</v>
      </c>
      <c r="AS813" t="s">
        <v>3</v>
      </c>
      <c r="AT813">
        <v>1.37</v>
      </c>
      <c r="AU813" t="s">
        <v>93</v>
      </c>
      <c r="AV813">
        <v>0</v>
      </c>
      <c r="AW813">
        <v>2</v>
      </c>
      <c r="AX813">
        <v>60138416</v>
      </c>
      <c r="AY813">
        <v>1</v>
      </c>
      <c r="AZ813">
        <v>0</v>
      </c>
      <c r="BA813">
        <v>813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CX813">
        <f>ROUND(Y813*Source!I171,9)</f>
        <v>0.491548123</v>
      </c>
      <c r="CY813">
        <f t="shared" si="592"/>
        <v>99.4</v>
      </c>
      <c r="CZ813">
        <f t="shared" si="593"/>
        <v>6.99</v>
      </c>
      <c r="DA813">
        <f t="shared" si="594"/>
        <v>14.22</v>
      </c>
      <c r="DB813">
        <f t="shared" si="595"/>
        <v>12.67</v>
      </c>
      <c r="DC813">
        <f t="shared" si="596"/>
        <v>0</v>
      </c>
      <c r="DD813" t="s">
        <v>3</v>
      </c>
      <c r="DE813" t="s">
        <v>739</v>
      </c>
      <c r="DF813">
        <f t="shared" si="597"/>
        <v>0</v>
      </c>
      <c r="DG813">
        <f t="shared" si="598"/>
        <v>48.86</v>
      </c>
      <c r="DH813">
        <f t="shared" si="599"/>
        <v>0</v>
      </c>
      <c r="DI813">
        <f t="shared" si="600"/>
        <v>0</v>
      </c>
      <c r="DJ813">
        <f t="shared" si="601"/>
        <v>48.86</v>
      </c>
      <c r="DK813">
        <v>0</v>
      </c>
      <c r="DL813" t="s">
        <v>3</v>
      </c>
      <c r="DM813">
        <v>0</v>
      </c>
      <c r="DN813" t="s">
        <v>3</v>
      </c>
      <c r="DO813">
        <v>0</v>
      </c>
    </row>
    <row r="814" spans="1:119" x14ac:dyDescent="0.2">
      <c r="A814">
        <f>ROW(Source!A171)</f>
        <v>171</v>
      </c>
      <c r="B814">
        <v>60075934</v>
      </c>
      <c r="C814">
        <v>60138399</v>
      </c>
      <c r="D814">
        <v>48245552</v>
      </c>
      <c r="E814">
        <v>1</v>
      </c>
      <c r="F814">
        <v>1</v>
      </c>
      <c r="G814">
        <v>1</v>
      </c>
      <c r="H814">
        <v>2</v>
      </c>
      <c r="I814" t="s">
        <v>1022</v>
      </c>
      <c r="J814" t="s">
        <v>1023</v>
      </c>
      <c r="K814" t="s">
        <v>1024</v>
      </c>
      <c r="L814">
        <v>1368</v>
      </c>
      <c r="N814">
        <v>1011</v>
      </c>
      <c r="O814" t="s">
        <v>745</v>
      </c>
      <c r="P814" t="s">
        <v>745</v>
      </c>
      <c r="Q814">
        <v>1</v>
      </c>
      <c r="W814">
        <v>0</v>
      </c>
      <c r="X814">
        <v>1565185662</v>
      </c>
      <c r="Y814">
        <f t="shared" si="591"/>
        <v>0.66124999999999989</v>
      </c>
      <c r="AA814">
        <v>0</v>
      </c>
      <c r="AB814">
        <v>1521.97</v>
      </c>
      <c r="AC814">
        <v>495.96</v>
      </c>
      <c r="AD814">
        <v>0</v>
      </c>
      <c r="AE814">
        <v>0</v>
      </c>
      <c r="AF814">
        <v>107.03</v>
      </c>
      <c r="AG814">
        <v>10.130000000000001</v>
      </c>
      <c r="AH814">
        <v>0</v>
      </c>
      <c r="AI814">
        <v>1</v>
      </c>
      <c r="AJ814">
        <v>14.22</v>
      </c>
      <c r="AK814">
        <v>48.96</v>
      </c>
      <c r="AL814">
        <v>1</v>
      </c>
      <c r="AM814">
        <v>4</v>
      </c>
      <c r="AN814">
        <v>0</v>
      </c>
      <c r="AO814">
        <v>1</v>
      </c>
      <c r="AP814">
        <v>1</v>
      </c>
      <c r="AQ814">
        <v>0</v>
      </c>
      <c r="AR814">
        <v>0</v>
      </c>
      <c r="AS814" t="s">
        <v>3</v>
      </c>
      <c r="AT814">
        <v>0.5</v>
      </c>
      <c r="AU814" t="s">
        <v>93</v>
      </c>
      <c r="AV814">
        <v>0</v>
      </c>
      <c r="AW814">
        <v>2</v>
      </c>
      <c r="AX814">
        <v>60138417</v>
      </c>
      <c r="AY814">
        <v>1</v>
      </c>
      <c r="AZ814">
        <v>0</v>
      </c>
      <c r="BA814">
        <v>814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CX814">
        <f>ROUND(Y814*Source!I171,9)</f>
        <v>0.17939712499999999</v>
      </c>
      <c r="CY814">
        <f t="shared" si="592"/>
        <v>1521.97</v>
      </c>
      <c r="CZ814">
        <f t="shared" si="593"/>
        <v>107.03</v>
      </c>
      <c r="DA814">
        <f t="shared" si="594"/>
        <v>14.22</v>
      </c>
      <c r="DB814">
        <f t="shared" si="595"/>
        <v>70.78</v>
      </c>
      <c r="DC814">
        <f t="shared" si="596"/>
        <v>7.38</v>
      </c>
      <c r="DD814" t="s">
        <v>3</v>
      </c>
      <c r="DE814" t="s">
        <v>739</v>
      </c>
      <c r="DF814">
        <f t="shared" si="597"/>
        <v>0</v>
      </c>
      <c r="DG814">
        <f t="shared" si="598"/>
        <v>273.04000000000002</v>
      </c>
      <c r="DH814">
        <f t="shared" si="599"/>
        <v>97.87</v>
      </c>
      <c r="DI814">
        <f t="shared" si="600"/>
        <v>0</v>
      </c>
      <c r="DJ814">
        <f t="shared" si="601"/>
        <v>273.04000000000002</v>
      </c>
      <c r="DK814">
        <v>0</v>
      </c>
      <c r="DL814" t="s">
        <v>3</v>
      </c>
      <c r="DM814">
        <v>0</v>
      </c>
      <c r="DN814" t="s">
        <v>3</v>
      </c>
      <c r="DO814">
        <v>0</v>
      </c>
    </row>
    <row r="815" spans="1:119" x14ac:dyDescent="0.2">
      <c r="A815">
        <f>ROW(Source!A171)</f>
        <v>171</v>
      </c>
      <c r="B815">
        <v>60075934</v>
      </c>
      <c r="C815">
        <v>60138399</v>
      </c>
      <c r="D815">
        <v>48245702</v>
      </c>
      <c r="E815">
        <v>1</v>
      </c>
      <c r="F815">
        <v>1</v>
      </c>
      <c r="G815">
        <v>1</v>
      </c>
      <c r="H815">
        <v>2</v>
      </c>
      <c r="I815" t="s">
        <v>1050</v>
      </c>
      <c r="J815" t="s">
        <v>1051</v>
      </c>
      <c r="K815" t="s">
        <v>1052</v>
      </c>
      <c r="L815">
        <v>1368</v>
      </c>
      <c r="N815">
        <v>1011</v>
      </c>
      <c r="O815" t="s">
        <v>745</v>
      </c>
      <c r="P815" t="s">
        <v>745</v>
      </c>
      <c r="Q815">
        <v>1</v>
      </c>
      <c r="W815">
        <v>0</v>
      </c>
      <c r="X815">
        <v>-1102194877</v>
      </c>
      <c r="Y815">
        <f t="shared" si="591"/>
        <v>57.396499999999989</v>
      </c>
      <c r="AA815">
        <v>0</v>
      </c>
      <c r="AB815">
        <v>645.73</v>
      </c>
      <c r="AC815">
        <v>0</v>
      </c>
      <c r="AD815">
        <v>0</v>
      </c>
      <c r="AE815">
        <v>0</v>
      </c>
      <c r="AF815">
        <v>45.41</v>
      </c>
      <c r="AG815">
        <v>0</v>
      </c>
      <c r="AH815">
        <v>0</v>
      </c>
      <c r="AI815">
        <v>1</v>
      </c>
      <c r="AJ815">
        <v>14.22</v>
      </c>
      <c r="AK815">
        <v>48.96</v>
      </c>
      <c r="AL815">
        <v>1</v>
      </c>
      <c r="AM815">
        <v>4</v>
      </c>
      <c r="AN815">
        <v>0</v>
      </c>
      <c r="AO815">
        <v>1</v>
      </c>
      <c r="AP815">
        <v>1</v>
      </c>
      <c r="AQ815">
        <v>0</v>
      </c>
      <c r="AR815">
        <v>0</v>
      </c>
      <c r="AS815" t="s">
        <v>3</v>
      </c>
      <c r="AT815">
        <v>43.4</v>
      </c>
      <c r="AU815" t="s">
        <v>93</v>
      </c>
      <c r="AV815">
        <v>0</v>
      </c>
      <c r="AW815">
        <v>2</v>
      </c>
      <c r="AX815">
        <v>60138418</v>
      </c>
      <c r="AY815">
        <v>1</v>
      </c>
      <c r="AZ815">
        <v>0</v>
      </c>
      <c r="BA815">
        <v>815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CX815">
        <f>ROUND(Y815*Source!I171,9)</f>
        <v>15.571670449999999</v>
      </c>
      <c r="CY815">
        <f t="shared" si="592"/>
        <v>645.73</v>
      </c>
      <c r="CZ815">
        <f t="shared" si="593"/>
        <v>45.41</v>
      </c>
      <c r="DA815">
        <f t="shared" si="594"/>
        <v>14.22</v>
      </c>
      <c r="DB815">
        <f t="shared" si="595"/>
        <v>2606.37</v>
      </c>
      <c r="DC815">
        <f t="shared" si="596"/>
        <v>0</v>
      </c>
      <c r="DD815" t="s">
        <v>3</v>
      </c>
      <c r="DE815" t="s">
        <v>739</v>
      </c>
      <c r="DF815">
        <f t="shared" si="597"/>
        <v>0</v>
      </c>
      <c r="DG815">
        <f t="shared" si="598"/>
        <v>10055.09</v>
      </c>
      <c r="DH815">
        <f t="shared" si="599"/>
        <v>0</v>
      </c>
      <c r="DI815">
        <f t="shared" si="600"/>
        <v>0</v>
      </c>
      <c r="DJ815">
        <f t="shared" si="601"/>
        <v>10055.09</v>
      </c>
      <c r="DK815">
        <v>0</v>
      </c>
      <c r="DL815" t="s">
        <v>3</v>
      </c>
      <c r="DM815">
        <v>0</v>
      </c>
      <c r="DN815" t="s">
        <v>3</v>
      </c>
      <c r="DO815">
        <v>0</v>
      </c>
    </row>
    <row r="816" spans="1:119" x14ac:dyDescent="0.2">
      <c r="A816">
        <f>ROW(Source!A171)</f>
        <v>171</v>
      </c>
      <c r="B816">
        <v>60075934</v>
      </c>
      <c r="C816">
        <v>60138399</v>
      </c>
      <c r="D816">
        <v>48245719</v>
      </c>
      <c r="E816">
        <v>1</v>
      </c>
      <c r="F816">
        <v>1</v>
      </c>
      <c r="G816">
        <v>1</v>
      </c>
      <c r="H816">
        <v>2</v>
      </c>
      <c r="I816" t="s">
        <v>755</v>
      </c>
      <c r="J816" t="s">
        <v>756</v>
      </c>
      <c r="K816" t="s">
        <v>757</v>
      </c>
      <c r="L816">
        <v>1368</v>
      </c>
      <c r="N816">
        <v>1011</v>
      </c>
      <c r="O816" t="s">
        <v>745</v>
      </c>
      <c r="P816" t="s">
        <v>745</v>
      </c>
      <c r="Q816">
        <v>1</v>
      </c>
      <c r="W816">
        <v>0</v>
      </c>
      <c r="X816">
        <v>-1135352110</v>
      </c>
      <c r="Y816">
        <f t="shared" si="591"/>
        <v>1.1902499999999998</v>
      </c>
      <c r="AA816">
        <v>0</v>
      </c>
      <c r="AB816">
        <v>17.059999999999999</v>
      </c>
      <c r="AC816">
        <v>0</v>
      </c>
      <c r="AD816">
        <v>0</v>
      </c>
      <c r="AE816">
        <v>0</v>
      </c>
      <c r="AF816">
        <v>1.2</v>
      </c>
      <c r="AG816">
        <v>0</v>
      </c>
      <c r="AH816">
        <v>0</v>
      </c>
      <c r="AI816">
        <v>1</v>
      </c>
      <c r="AJ816">
        <v>14.22</v>
      </c>
      <c r="AK816">
        <v>48.96</v>
      </c>
      <c r="AL816">
        <v>1</v>
      </c>
      <c r="AM816">
        <v>4</v>
      </c>
      <c r="AN816">
        <v>0</v>
      </c>
      <c r="AO816">
        <v>1</v>
      </c>
      <c r="AP816">
        <v>1</v>
      </c>
      <c r="AQ816">
        <v>0</v>
      </c>
      <c r="AR816">
        <v>0</v>
      </c>
      <c r="AS816" t="s">
        <v>3</v>
      </c>
      <c r="AT816">
        <v>0.9</v>
      </c>
      <c r="AU816" t="s">
        <v>93</v>
      </c>
      <c r="AV816">
        <v>0</v>
      </c>
      <c r="AW816">
        <v>2</v>
      </c>
      <c r="AX816">
        <v>60138419</v>
      </c>
      <c r="AY816">
        <v>1</v>
      </c>
      <c r="AZ816">
        <v>0</v>
      </c>
      <c r="BA816">
        <v>816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CX816">
        <f>ROUND(Y816*Source!I171,9)</f>
        <v>0.32291482500000002</v>
      </c>
      <c r="CY816">
        <f t="shared" si="592"/>
        <v>17.059999999999999</v>
      </c>
      <c r="CZ816">
        <f t="shared" si="593"/>
        <v>1.2</v>
      </c>
      <c r="DA816">
        <f t="shared" si="594"/>
        <v>14.22</v>
      </c>
      <c r="DB816">
        <f t="shared" si="595"/>
        <v>1.43</v>
      </c>
      <c r="DC816">
        <f t="shared" si="596"/>
        <v>0</v>
      </c>
      <c r="DD816" t="s">
        <v>3</v>
      </c>
      <c r="DE816" t="s">
        <v>739</v>
      </c>
      <c r="DF816">
        <f t="shared" si="597"/>
        <v>0</v>
      </c>
      <c r="DG816">
        <f t="shared" si="598"/>
        <v>5.51</v>
      </c>
      <c r="DH816">
        <f t="shared" si="599"/>
        <v>0</v>
      </c>
      <c r="DI816">
        <f t="shared" si="600"/>
        <v>0</v>
      </c>
      <c r="DJ816">
        <f t="shared" si="601"/>
        <v>5.51</v>
      </c>
      <c r="DK816">
        <v>0</v>
      </c>
      <c r="DL816" t="s">
        <v>3</v>
      </c>
      <c r="DM816">
        <v>0</v>
      </c>
      <c r="DN816" t="s">
        <v>3</v>
      </c>
      <c r="DO816">
        <v>0</v>
      </c>
    </row>
    <row r="817" spans="1:119" x14ac:dyDescent="0.2">
      <c r="A817">
        <f>ROW(Source!A171)</f>
        <v>171</v>
      </c>
      <c r="B817">
        <v>60075934</v>
      </c>
      <c r="C817">
        <v>60138399</v>
      </c>
      <c r="D817">
        <v>48246286</v>
      </c>
      <c r="E817">
        <v>1</v>
      </c>
      <c r="F817">
        <v>1</v>
      </c>
      <c r="G817">
        <v>1</v>
      </c>
      <c r="H817">
        <v>2</v>
      </c>
      <c r="I817" t="s">
        <v>1028</v>
      </c>
      <c r="J817" t="s">
        <v>1029</v>
      </c>
      <c r="K817" t="s">
        <v>1030</v>
      </c>
      <c r="L817">
        <v>1368</v>
      </c>
      <c r="N817">
        <v>1011</v>
      </c>
      <c r="O817" t="s">
        <v>745</v>
      </c>
      <c r="P817" t="s">
        <v>745</v>
      </c>
      <c r="Q817">
        <v>1</v>
      </c>
      <c r="W817">
        <v>0</v>
      </c>
      <c r="X817">
        <v>-575501913</v>
      </c>
      <c r="Y817">
        <f t="shared" si="591"/>
        <v>1.0579999999999998</v>
      </c>
      <c r="AA817">
        <v>0</v>
      </c>
      <c r="AB817">
        <v>203.35</v>
      </c>
      <c r="AC817">
        <v>431.83</v>
      </c>
      <c r="AD817">
        <v>0</v>
      </c>
      <c r="AE817">
        <v>0</v>
      </c>
      <c r="AF817">
        <v>14.3</v>
      </c>
      <c r="AG817">
        <v>8.82</v>
      </c>
      <c r="AH817">
        <v>0</v>
      </c>
      <c r="AI817">
        <v>1</v>
      </c>
      <c r="AJ817">
        <v>14.22</v>
      </c>
      <c r="AK817">
        <v>48.96</v>
      </c>
      <c r="AL817">
        <v>1</v>
      </c>
      <c r="AM817">
        <v>4</v>
      </c>
      <c r="AN817">
        <v>0</v>
      </c>
      <c r="AO817">
        <v>1</v>
      </c>
      <c r="AP817">
        <v>1</v>
      </c>
      <c r="AQ817">
        <v>0</v>
      </c>
      <c r="AR817">
        <v>0</v>
      </c>
      <c r="AS817" t="s">
        <v>3</v>
      </c>
      <c r="AT817">
        <v>0.8</v>
      </c>
      <c r="AU817" t="s">
        <v>93</v>
      </c>
      <c r="AV817">
        <v>0</v>
      </c>
      <c r="AW817">
        <v>2</v>
      </c>
      <c r="AX817">
        <v>60138420</v>
      </c>
      <c r="AY817">
        <v>1</v>
      </c>
      <c r="AZ817">
        <v>0</v>
      </c>
      <c r="BA817">
        <v>817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CX817">
        <f>ROUND(Y817*Source!I171,9)</f>
        <v>0.2870354</v>
      </c>
      <c r="CY817">
        <f t="shared" si="592"/>
        <v>203.35</v>
      </c>
      <c r="CZ817">
        <f t="shared" si="593"/>
        <v>14.3</v>
      </c>
      <c r="DA817">
        <f t="shared" si="594"/>
        <v>14.22</v>
      </c>
      <c r="DB817">
        <f t="shared" si="595"/>
        <v>15.13</v>
      </c>
      <c r="DC817">
        <f t="shared" si="596"/>
        <v>10.27</v>
      </c>
      <c r="DD817" t="s">
        <v>3</v>
      </c>
      <c r="DE817" t="s">
        <v>739</v>
      </c>
      <c r="DF817">
        <f t="shared" si="597"/>
        <v>0</v>
      </c>
      <c r="DG817">
        <f t="shared" si="598"/>
        <v>58.37</v>
      </c>
      <c r="DH817">
        <f t="shared" si="599"/>
        <v>136.35</v>
      </c>
      <c r="DI817">
        <f t="shared" si="600"/>
        <v>0</v>
      </c>
      <c r="DJ817">
        <f t="shared" si="601"/>
        <v>58.37</v>
      </c>
      <c r="DK817">
        <v>0</v>
      </c>
      <c r="DL817" t="s">
        <v>3</v>
      </c>
      <c r="DM817">
        <v>0</v>
      </c>
      <c r="DN817" t="s">
        <v>3</v>
      </c>
      <c r="DO817">
        <v>0</v>
      </c>
    </row>
    <row r="818" spans="1:119" x14ac:dyDescent="0.2">
      <c r="A818">
        <f>ROW(Source!A171)</f>
        <v>171</v>
      </c>
      <c r="B818">
        <v>60075934</v>
      </c>
      <c r="C818">
        <v>60138399</v>
      </c>
      <c r="D818">
        <v>48246332</v>
      </c>
      <c r="E818">
        <v>1</v>
      </c>
      <c r="F818">
        <v>1</v>
      </c>
      <c r="G818">
        <v>1</v>
      </c>
      <c r="H818">
        <v>2</v>
      </c>
      <c r="I818" t="s">
        <v>1039</v>
      </c>
      <c r="J818" t="s">
        <v>1040</v>
      </c>
      <c r="K818" t="s">
        <v>1041</v>
      </c>
      <c r="L818">
        <v>1368</v>
      </c>
      <c r="N818">
        <v>1011</v>
      </c>
      <c r="O818" t="s">
        <v>745</v>
      </c>
      <c r="P818" t="s">
        <v>745</v>
      </c>
      <c r="Q818">
        <v>1</v>
      </c>
      <c r="W818">
        <v>0</v>
      </c>
      <c r="X818">
        <v>-1230184811</v>
      </c>
      <c r="Y818">
        <f t="shared" si="591"/>
        <v>3.1739999999999995</v>
      </c>
      <c r="AA818">
        <v>0</v>
      </c>
      <c r="AB818">
        <v>34.130000000000003</v>
      </c>
      <c r="AC818">
        <v>0</v>
      </c>
      <c r="AD818">
        <v>0</v>
      </c>
      <c r="AE818">
        <v>0</v>
      </c>
      <c r="AF818">
        <v>2.4</v>
      </c>
      <c r="AG818">
        <v>0</v>
      </c>
      <c r="AH818">
        <v>0</v>
      </c>
      <c r="AI818">
        <v>1</v>
      </c>
      <c r="AJ818">
        <v>14.22</v>
      </c>
      <c r="AK818">
        <v>48.96</v>
      </c>
      <c r="AL818">
        <v>1</v>
      </c>
      <c r="AM818">
        <v>4</v>
      </c>
      <c r="AN818">
        <v>0</v>
      </c>
      <c r="AO818">
        <v>1</v>
      </c>
      <c r="AP818">
        <v>1</v>
      </c>
      <c r="AQ818">
        <v>0</v>
      </c>
      <c r="AR818">
        <v>0</v>
      </c>
      <c r="AS818" t="s">
        <v>3</v>
      </c>
      <c r="AT818">
        <v>2.4</v>
      </c>
      <c r="AU818" t="s">
        <v>93</v>
      </c>
      <c r="AV818">
        <v>0</v>
      </c>
      <c r="AW818">
        <v>2</v>
      </c>
      <c r="AX818">
        <v>60138421</v>
      </c>
      <c r="AY818">
        <v>1</v>
      </c>
      <c r="AZ818">
        <v>0</v>
      </c>
      <c r="BA818">
        <v>818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CX818">
        <f>ROUND(Y818*Source!I171,9)</f>
        <v>0.86110620000000004</v>
      </c>
      <c r="CY818">
        <f t="shared" si="592"/>
        <v>34.130000000000003</v>
      </c>
      <c r="CZ818">
        <f t="shared" si="593"/>
        <v>2.4</v>
      </c>
      <c r="DA818">
        <f t="shared" si="594"/>
        <v>14.22</v>
      </c>
      <c r="DB818">
        <f t="shared" si="595"/>
        <v>7.62</v>
      </c>
      <c r="DC818">
        <f t="shared" si="596"/>
        <v>0</v>
      </c>
      <c r="DD818" t="s">
        <v>3</v>
      </c>
      <c r="DE818" t="s">
        <v>739</v>
      </c>
      <c r="DF818">
        <f t="shared" si="597"/>
        <v>0</v>
      </c>
      <c r="DG818">
        <f t="shared" si="598"/>
        <v>29.39</v>
      </c>
      <c r="DH818">
        <f t="shared" si="599"/>
        <v>0</v>
      </c>
      <c r="DI818">
        <f t="shared" si="600"/>
        <v>0</v>
      </c>
      <c r="DJ818">
        <f t="shared" si="601"/>
        <v>29.39</v>
      </c>
      <c r="DK818">
        <v>0</v>
      </c>
      <c r="DL818" t="s">
        <v>3</v>
      </c>
      <c r="DM818">
        <v>0</v>
      </c>
      <c r="DN818" t="s">
        <v>3</v>
      </c>
      <c r="DO818">
        <v>0</v>
      </c>
    </row>
    <row r="819" spans="1:119" x14ac:dyDescent="0.2">
      <c r="A819">
        <f>ROW(Source!A171)</f>
        <v>171</v>
      </c>
      <c r="B819">
        <v>60075934</v>
      </c>
      <c r="C819">
        <v>60138399</v>
      </c>
      <c r="D819">
        <v>48168484</v>
      </c>
      <c r="E819">
        <v>1</v>
      </c>
      <c r="F819">
        <v>1</v>
      </c>
      <c r="G819">
        <v>1</v>
      </c>
      <c r="H819">
        <v>3</v>
      </c>
      <c r="I819" t="s">
        <v>223</v>
      </c>
      <c r="J819" t="s">
        <v>226</v>
      </c>
      <c r="K819" t="s">
        <v>761</v>
      </c>
      <c r="L819">
        <v>1339</v>
      </c>
      <c r="N819">
        <v>1007</v>
      </c>
      <c r="O819" t="s">
        <v>91</v>
      </c>
      <c r="P819" t="s">
        <v>91</v>
      </c>
      <c r="Q819">
        <v>1</v>
      </c>
      <c r="W819">
        <v>0</v>
      </c>
      <c r="X819">
        <v>1597319531</v>
      </c>
      <c r="Y819">
        <f>AT819</f>
        <v>0.6</v>
      </c>
      <c r="AA819">
        <v>84.03</v>
      </c>
      <c r="AB819">
        <v>0</v>
      </c>
      <c r="AC819">
        <v>0</v>
      </c>
      <c r="AD819">
        <v>0</v>
      </c>
      <c r="AE819">
        <v>8.7899999999999991</v>
      </c>
      <c r="AF819">
        <v>0</v>
      </c>
      <c r="AG819">
        <v>0</v>
      </c>
      <c r="AH819">
        <v>0</v>
      </c>
      <c r="AI819">
        <v>9.56</v>
      </c>
      <c r="AJ819">
        <v>1</v>
      </c>
      <c r="AK819">
        <v>1</v>
      </c>
      <c r="AL819">
        <v>1</v>
      </c>
      <c r="AM819">
        <v>4</v>
      </c>
      <c r="AN819">
        <v>0</v>
      </c>
      <c r="AO819">
        <v>1</v>
      </c>
      <c r="AP819">
        <v>1</v>
      </c>
      <c r="AQ819">
        <v>0</v>
      </c>
      <c r="AR819">
        <v>0</v>
      </c>
      <c r="AS819" t="s">
        <v>3</v>
      </c>
      <c r="AT819">
        <v>0.6</v>
      </c>
      <c r="AU819" t="s">
        <v>3</v>
      </c>
      <c r="AV819">
        <v>0</v>
      </c>
      <c r="AW819">
        <v>2</v>
      </c>
      <c r="AX819">
        <v>60138422</v>
      </c>
      <c r="AY819">
        <v>1</v>
      </c>
      <c r="AZ819">
        <v>0</v>
      </c>
      <c r="BA819">
        <v>819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CX819">
        <f>ROUND(Y819*Source!I171,9)</f>
        <v>0.16278000000000001</v>
      </c>
      <c r="CY819">
        <f>AA819</f>
        <v>84.03</v>
      </c>
      <c r="CZ819">
        <f>AE819</f>
        <v>8.7899999999999991</v>
      </c>
      <c r="DA819">
        <f>AI819</f>
        <v>9.56</v>
      </c>
      <c r="DB819">
        <f>ROUND(ROUND(AT819*CZ819,2),2)</f>
        <v>5.27</v>
      </c>
      <c r="DC819">
        <f>ROUND(ROUND(AT819*AG819,2),2)</f>
        <v>0</v>
      </c>
      <c r="DD819" t="s">
        <v>3</v>
      </c>
      <c r="DE819" t="s">
        <v>3</v>
      </c>
      <c r="DF819">
        <f>ROUND(ROUND(AE819*AI819,2)*CX819,2)</f>
        <v>13.68</v>
      </c>
      <c r="DG819">
        <f>ROUND(ROUND(AF819,2)*CX819,2)</f>
        <v>0</v>
      </c>
      <c r="DH819">
        <f>ROUND(ROUND(AG819,2)*CX819,2)</f>
        <v>0</v>
      </c>
      <c r="DI819">
        <f t="shared" si="600"/>
        <v>0</v>
      </c>
      <c r="DJ819">
        <f>DF819</f>
        <v>13.68</v>
      </c>
      <c r="DK819">
        <v>0</v>
      </c>
      <c r="DL819" t="s">
        <v>3</v>
      </c>
      <c r="DM819">
        <v>0</v>
      </c>
      <c r="DN819" t="s">
        <v>3</v>
      </c>
      <c r="DO819">
        <v>0</v>
      </c>
    </row>
    <row r="820" spans="1:119" x14ac:dyDescent="0.2">
      <c r="A820">
        <f>ROW(Source!A171)</f>
        <v>171</v>
      </c>
      <c r="B820">
        <v>60075934</v>
      </c>
      <c r="C820">
        <v>60138399</v>
      </c>
      <c r="D820">
        <v>48168491</v>
      </c>
      <c r="E820">
        <v>1</v>
      </c>
      <c r="F820">
        <v>1</v>
      </c>
      <c r="G820">
        <v>1</v>
      </c>
      <c r="H820">
        <v>3</v>
      </c>
      <c r="I820" t="s">
        <v>229</v>
      </c>
      <c r="J820" t="s">
        <v>231</v>
      </c>
      <c r="K820" t="s">
        <v>762</v>
      </c>
      <c r="L820">
        <v>1346</v>
      </c>
      <c r="N820">
        <v>1009</v>
      </c>
      <c r="O820" t="s">
        <v>225</v>
      </c>
      <c r="P820" t="s">
        <v>225</v>
      </c>
      <c r="Q820">
        <v>1</v>
      </c>
      <c r="W820">
        <v>0</v>
      </c>
      <c r="X820">
        <v>-1411127917</v>
      </c>
      <c r="Y820">
        <f>AT820</f>
        <v>0.2</v>
      </c>
      <c r="AA820">
        <v>42.73</v>
      </c>
      <c r="AB820">
        <v>0</v>
      </c>
      <c r="AC820">
        <v>0</v>
      </c>
      <c r="AD820">
        <v>0</v>
      </c>
      <c r="AE820">
        <v>4.47</v>
      </c>
      <c r="AF820">
        <v>0</v>
      </c>
      <c r="AG820">
        <v>0</v>
      </c>
      <c r="AH820">
        <v>0</v>
      </c>
      <c r="AI820">
        <v>9.56</v>
      </c>
      <c r="AJ820">
        <v>1</v>
      </c>
      <c r="AK820">
        <v>1</v>
      </c>
      <c r="AL820">
        <v>1</v>
      </c>
      <c r="AM820">
        <v>4</v>
      </c>
      <c r="AN820">
        <v>0</v>
      </c>
      <c r="AO820">
        <v>1</v>
      </c>
      <c r="AP820">
        <v>1</v>
      </c>
      <c r="AQ820">
        <v>0</v>
      </c>
      <c r="AR820">
        <v>0</v>
      </c>
      <c r="AS820" t="s">
        <v>3</v>
      </c>
      <c r="AT820">
        <v>0.2</v>
      </c>
      <c r="AU820" t="s">
        <v>3</v>
      </c>
      <c r="AV820">
        <v>0</v>
      </c>
      <c r="AW820">
        <v>2</v>
      </c>
      <c r="AX820">
        <v>60138423</v>
      </c>
      <c r="AY820">
        <v>1</v>
      </c>
      <c r="AZ820">
        <v>0</v>
      </c>
      <c r="BA820">
        <v>820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CX820">
        <f>ROUND(Y820*Source!I171,9)</f>
        <v>5.4260000000000003E-2</v>
      </c>
      <c r="CY820">
        <f>AA820</f>
        <v>42.73</v>
      </c>
      <c r="CZ820">
        <f>AE820</f>
        <v>4.47</v>
      </c>
      <c r="DA820">
        <f>AI820</f>
        <v>9.56</v>
      </c>
      <c r="DB820">
        <f>ROUND(ROUND(AT820*CZ820,2),2)</f>
        <v>0.89</v>
      </c>
      <c r="DC820">
        <f>ROUND(ROUND(AT820*AG820,2),2)</f>
        <v>0</v>
      </c>
      <c r="DD820" t="s">
        <v>3</v>
      </c>
      <c r="DE820" t="s">
        <v>3</v>
      </c>
      <c r="DF820">
        <f>ROUND(ROUND(AE820*AI820,2)*CX820,2)</f>
        <v>2.3199999999999998</v>
      </c>
      <c r="DG820">
        <f>ROUND(ROUND(AF820,2)*CX820,2)</f>
        <v>0</v>
      </c>
      <c r="DH820">
        <f>ROUND(ROUND(AG820,2)*CX820,2)</f>
        <v>0</v>
      </c>
      <c r="DI820">
        <f t="shared" si="600"/>
        <v>0</v>
      </c>
      <c r="DJ820">
        <f>DF820</f>
        <v>2.3199999999999998</v>
      </c>
      <c r="DK820">
        <v>0</v>
      </c>
      <c r="DL820" t="s">
        <v>3</v>
      </c>
      <c r="DM820">
        <v>0</v>
      </c>
      <c r="DN820" t="s">
        <v>3</v>
      </c>
      <c r="DO820">
        <v>0</v>
      </c>
    </row>
    <row r="821" spans="1:119" x14ac:dyDescent="0.2">
      <c r="A821">
        <f>ROW(Source!A171)</f>
        <v>171</v>
      </c>
      <c r="B821">
        <v>60075934</v>
      </c>
      <c r="C821">
        <v>60138399</v>
      </c>
      <c r="D821">
        <v>48171519</v>
      </c>
      <c r="E821">
        <v>1</v>
      </c>
      <c r="F821">
        <v>1</v>
      </c>
      <c r="G821">
        <v>1</v>
      </c>
      <c r="H821">
        <v>3</v>
      </c>
      <c r="I821" t="s">
        <v>1031</v>
      </c>
      <c r="J821" t="s">
        <v>1032</v>
      </c>
      <c r="K821" t="s">
        <v>1033</v>
      </c>
      <c r="L821">
        <v>1348</v>
      </c>
      <c r="N821">
        <v>1009</v>
      </c>
      <c r="O821" t="s">
        <v>15</v>
      </c>
      <c r="P821" t="s">
        <v>15</v>
      </c>
      <c r="Q821">
        <v>1000</v>
      </c>
      <c r="W821">
        <v>0</v>
      </c>
      <c r="X821">
        <v>1392569568</v>
      </c>
      <c r="Y821">
        <f>AT821</f>
        <v>1.9E-2</v>
      </c>
      <c r="AA821">
        <v>99399.62</v>
      </c>
      <c r="AB821">
        <v>0</v>
      </c>
      <c r="AC821">
        <v>0</v>
      </c>
      <c r="AD821">
        <v>0</v>
      </c>
      <c r="AE821">
        <v>10397.450000000001</v>
      </c>
      <c r="AF821">
        <v>0</v>
      </c>
      <c r="AG821">
        <v>0</v>
      </c>
      <c r="AH821">
        <v>0</v>
      </c>
      <c r="AI821">
        <v>9.56</v>
      </c>
      <c r="AJ821">
        <v>1</v>
      </c>
      <c r="AK821">
        <v>1</v>
      </c>
      <c r="AL821">
        <v>1</v>
      </c>
      <c r="AM821">
        <v>4</v>
      </c>
      <c r="AN821">
        <v>0</v>
      </c>
      <c r="AO821">
        <v>1</v>
      </c>
      <c r="AP821">
        <v>1</v>
      </c>
      <c r="AQ821">
        <v>0</v>
      </c>
      <c r="AR821">
        <v>0</v>
      </c>
      <c r="AS821" t="s">
        <v>3</v>
      </c>
      <c r="AT821">
        <v>1.9E-2</v>
      </c>
      <c r="AU821" t="s">
        <v>3</v>
      </c>
      <c r="AV821">
        <v>0</v>
      </c>
      <c r="AW821">
        <v>2</v>
      </c>
      <c r="AX821">
        <v>60138424</v>
      </c>
      <c r="AY821">
        <v>1</v>
      </c>
      <c r="AZ821">
        <v>0</v>
      </c>
      <c r="BA821">
        <v>821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CX821">
        <f>ROUND(Y821*Source!I171,9)</f>
        <v>5.1546999999999999E-3</v>
      </c>
      <c r="CY821">
        <f>AA821</f>
        <v>99399.62</v>
      </c>
      <c r="CZ821">
        <f>AE821</f>
        <v>10397.450000000001</v>
      </c>
      <c r="DA821">
        <f>AI821</f>
        <v>9.56</v>
      </c>
      <c r="DB821">
        <f>ROUND(ROUND(AT821*CZ821,2),2)</f>
        <v>197.55</v>
      </c>
      <c r="DC821">
        <f>ROUND(ROUND(AT821*AG821,2),2)</f>
        <v>0</v>
      </c>
      <c r="DD821" t="s">
        <v>3</v>
      </c>
      <c r="DE821" t="s">
        <v>3</v>
      </c>
      <c r="DF821">
        <f>ROUND(ROUND(AE821*AI821,2)*CX821,2)</f>
        <v>512.38</v>
      </c>
      <c r="DG821">
        <f>ROUND(ROUND(AF821,2)*CX821,2)</f>
        <v>0</v>
      </c>
      <c r="DH821">
        <f>ROUND(ROUND(AG821,2)*CX821,2)</f>
        <v>0</v>
      </c>
      <c r="DI821">
        <f t="shared" si="600"/>
        <v>0</v>
      </c>
      <c r="DJ821">
        <f>DF821</f>
        <v>512.38</v>
      </c>
      <c r="DK821">
        <v>0</v>
      </c>
      <c r="DL821" t="s">
        <v>3</v>
      </c>
      <c r="DM821">
        <v>0</v>
      </c>
      <c r="DN821" t="s">
        <v>3</v>
      </c>
      <c r="DO821">
        <v>0</v>
      </c>
    </row>
    <row r="822" spans="1:119" x14ac:dyDescent="0.2">
      <c r="A822">
        <f>ROW(Source!A171)</f>
        <v>171</v>
      </c>
      <c r="B822">
        <v>60075934</v>
      </c>
      <c r="C822">
        <v>60138399</v>
      </c>
      <c r="D822">
        <v>48164599</v>
      </c>
      <c r="E822">
        <v>21</v>
      </c>
      <c r="F822">
        <v>1</v>
      </c>
      <c r="G822">
        <v>1</v>
      </c>
      <c r="H822">
        <v>3</v>
      </c>
      <c r="I822" t="s">
        <v>834</v>
      </c>
      <c r="J822" t="s">
        <v>3</v>
      </c>
      <c r="K822" t="s">
        <v>835</v>
      </c>
      <c r="L822">
        <v>1374</v>
      </c>
      <c r="N822">
        <v>1013</v>
      </c>
      <c r="O822" t="s">
        <v>836</v>
      </c>
      <c r="P822" t="s">
        <v>836</v>
      </c>
      <c r="Q822">
        <v>1</v>
      </c>
      <c r="W822">
        <v>0</v>
      </c>
      <c r="X822">
        <v>-1731369543</v>
      </c>
      <c r="Y822">
        <f>AT822</f>
        <v>21.84</v>
      </c>
      <c r="AA822">
        <v>9.56</v>
      </c>
      <c r="AB822">
        <v>0</v>
      </c>
      <c r="AC822">
        <v>0</v>
      </c>
      <c r="AD822">
        <v>0</v>
      </c>
      <c r="AE822">
        <v>1</v>
      </c>
      <c r="AF822">
        <v>0</v>
      </c>
      <c r="AG822">
        <v>0</v>
      </c>
      <c r="AH822">
        <v>0</v>
      </c>
      <c r="AI822">
        <v>9.56</v>
      </c>
      <c r="AJ822">
        <v>1</v>
      </c>
      <c r="AK822">
        <v>1</v>
      </c>
      <c r="AL822">
        <v>1</v>
      </c>
      <c r="AM822">
        <v>4</v>
      </c>
      <c r="AN822">
        <v>0</v>
      </c>
      <c r="AO822">
        <v>1</v>
      </c>
      <c r="AP822">
        <v>1</v>
      </c>
      <c r="AQ822">
        <v>0</v>
      </c>
      <c r="AR822">
        <v>0</v>
      </c>
      <c r="AS822" t="s">
        <v>3</v>
      </c>
      <c r="AT822">
        <v>21.84</v>
      </c>
      <c r="AU822" t="s">
        <v>3</v>
      </c>
      <c r="AV822">
        <v>0</v>
      </c>
      <c r="AW822">
        <v>2</v>
      </c>
      <c r="AX822">
        <v>60138425</v>
      </c>
      <c r="AY822">
        <v>1</v>
      </c>
      <c r="AZ822">
        <v>0</v>
      </c>
      <c r="BA822">
        <v>822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CX822">
        <f>ROUND(Y822*Source!I171,9)</f>
        <v>5.925192</v>
      </c>
      <c r="CY822">
        <f>AA822</f>
        <v>9.56</v>
      </c>
      <c r="CZ822">
        <f>AE822</f>
        <v>1</v>
      </c>
      <c r="DA822">
        <f>AI822</f>
        <v>9.56</v>
      </c>
      <c r="DB822">
        <f>ROUND(ROUND(AT822*CZ822,2),2)</f>
        <v>21.84</v>
      </c>
      <c r="DC822">
        <f>ROUND(ROUND(AT822*AG822,2),2)</f>
        <v>0</v>
      </c>
      <c r="DD822" t="s">
        <v>3</v>
      </c>
      <c r="DE822" t="s">
        <v>3</v>
      </c>
      <c r="DF822">
        <f>ROUND(ROUND(AE822*AI822,2)*CX822,2)</f>
        <v>56.64</v>
      </c>
      <c r="DG822">
        <f>ROUND(ROUND(AF822,2)*CX822,2)</f>
        <v>0</v>
      </c>
      <c r="DH822">
        <f>ROUND(ROUND(AG822,2)*CX822,2)</f>
        <v>0</v>
      </c>
      <c r="DI822">
        <f t="shared" si="600"/>
        <v>0</v>
      </c>
      <c r="DJ822">
        <f>DF822</f>
        <v>56.64</v>
      </c>
      <c r="DK822">
        <v>0</v>
      </c>
      <c r="DL822" t="s">
        <v>3</v>
      </c>
      <c r="DM822">
        <v>0</v>
      </c>
      <c r="DN822" t="s">
        <v>3</v>
      </c>
      <c r="DO822">
        <v>0</v>
      </c>
    </row>
    <row r="823" spans="1:119" x14ac:dyDescent="0.2">
      <c r="A823">
        <f>ROW(Source!A176)</f>
        <v>176</v>
      </c>
      <c r="B823">
        <v>60075934</v>
      </c>
      <c r="C823">
        <v>60138429</v>
      </c>
      <c r="D823">
        <v>48164232</v>
      </c>
      <c r="E823">
        <v>1</v>
      </c>
      <c r="F823">
        <v>1</v>
      </c>
      <c r="G823">
        <v>1</v>
      </c>
      <c r="H823">
        <v>1</v>
      </c>
      <c r="I823" t="s">
        <v>849</v>
      </c>
      <c r="J823" t="s">
        <v>3</v>
      </c>
      <c r="K823" t="s">
        <v>850</v>
      </c>
      <c r="L823">
        <v>1191</v>
      </c>
      <c r="N823">
        <v>1013</v>
      </c>
      <c r="O823" t="s">
        <v>738</v>
      </c>
      <c r="P823" t="s">
        <v>738</v>
      </c>
      <c r="Q823">
        <v>1</v>
      </c>
      <c r="W823">
        <v>0</v>
      </c>
      <c r="X823">
        <v>-1308667438</v>
      </c>
      <c r="Y823">
        <f t="shared" ref="Y823:Y830" si="602">((AT823*1.15)*1.15)</f>
        <v>83.687799999999982</v>
      </c>
      <c r="AA823">
        <v>0</v>
      </c>
      <c r="AB823">
        <v>0</v>
      </c>
      <c r="AC823">
        <v>0</v>
      </c>
      <c r="AD823">
        <v>382.38</v>
      </c>
      <c r="AE823">
        <v>0</v>
      </c>
      <c r="AF823">
        <v>0</v>
      </c>
      <c r="AG823">
        <v>0</v>
      </c>
      <c r="AH823">
        <v>7.81</v>
      </c>
      <c r="AI823">
        <v>1</v>
      </c>
      <c r="AJ823">
        <v>1</v>
      </c>
      <c r="AK823">
        <v>1</v>
      </c>
      <c r="AL823">
        <v>48.96</v>
      </c>
      <c r="AM823">
        <v>4</v>
      </c>
      <c r="AN823">
        <v>0</v>
      </c>
      <c r="AO823">
        <v>1</v>
      </c>
      <c r="AP823">
        <v>1</v>
      </c>
      <c r="AQ823">
        <v>0</v>
      </c>
      <c r="AR823">
        <v>0</v>
      </c>
      <c r="AS823" t="s">
        <v>3</v>
      </c>
      <c r="AT823">
        <v>63.28</v>
      </c>
      <c r="AU823" t="s">
        <v>93</v>
      </c>
      <c r="AV823">
        <v>1</v>
      </c>
      <c r="AW823">
        <v>2</v>
      </c>
      <c r="AX823">
        <v>60138452</v>
      </c>
      <c r="AY823">
        <v>1</v>
      </c>
      <c r="AZ823">
        <v>0</v>
      </c>
      <c r="BA823">
        <v>823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CX823">
        <f>ROUND(Y823*Source!I176,9)</f>
        <v>22.70450014</v>
      </c>
      <c r="CY823">
        <f>AD823</f>
        <v>382.38</v>
      </c>
      <c r="CZ823">
        <f>AH823</f>
        <v>7.81</v>
      </c>
      <c r="DA823">
        <f>AL823</f>
        <v>48.96</v>
      </c>
      <c r="DB823">
        <f>ROUND((((ROUND(AT823*CZ823,2)*1.15)*1.15)*1.1),2)</f>
        <v>718.97</v>
      </c>
      <c r="DC823">
        <f>ROUND(((ROUND(AT823*AG823,2)*1.15)*1.15),2)</f>
        <v>0</v>
      </c>
      <c r="DD823" t="s">
        <v>739</v>
      </c>
      <c r="DE823" t="s">
        <v>3</v>
      </c>
      <c r="DF823">
        <f>ROUND((ROUND(AE823,2)*1.1)*CX823,2)</f>
        <v>0</v>
      </c>
      <c r="DG823">
        <f>ROUND((ROUND(AF823,2)*1.1)*CX823,2)</f>
        <v>0</v>
      </c>
      <c r="DH823">
        <f>ROUND(ROUND(AG823,2)*CX823,2)</f>
        <v>0</v>
      </c>
      <c r="DI823">
        <f>ROUND((ROUND(AH823*AL823,2)*1.1)*CX823,2)</f>
        <v>9549.92</v>
      </c>
      <c r="DJ823">
        <f>DI823</f>
        <v>9549.92</v>
      </c>
      <c r="DK823">
        <v>0</v>
      </c>
      <c r="DL823" t="s">
        <v>3</v>
      </c>
      <c r="DM823">
        <v>0</v>
      </c>
      <c r="DN823" t="s">
        <v>3</v>
      </c>
      <c r="DO823">
        <v>0</v>
      </c>
    </row>
    <row r="824" spans="1:119" x14ac:dyDescent="0.2">
      <c r="A824">
        <f>ROW(Source!A176)</f>
        <v>176</v>
      </c>
      <c r="B824">
        <v>60075934</v>
      </c>
      <c r="C824">
        <v>60138429</v>
      </c>
      <c r="D824">
        <v>48164207</v>
      </c>
      <c r="E824">
        <v>1</v>
      </c>
      <c r="F824">
        <v>1</v>
      </c>
      <c r="G824">
        <v>1</v>
      </c>
      <c r="H824">
        <v>1</v>
      </c>
      <c r="I824" t="s">
        <v>740</v>
      </c>
      <c r="J824" t="s">
        <v>3</v>
      </c>
      <c r="K824" t="s">
        <v>741</v>
      </c>
      <c r="L824">
        <v>1191</v>
      </c>
      <c r="N824">
        <v>1013</v>
      </c>
      <c r="O824" t="s">
        <v>738</v>
      </c>
      <c r="P824" t="s">
        <v>738</v>
      </c>
      <c r="Q824">
        <v>1</v>
      </c>
      <c r="W824">
        <v>0</v>
      </c>
      <c r="X824">
        <v>-383101862</v>
      </c>
      <c r="Y824">
        <f t="shared" si="602"/>
        <v>5.3032249999999994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1</v>
      </c>
      <c r="AJ824">
        <v>1</v>
      </c>
      <c r="AK824">
        <v>48.96</v>
      </c>
      <c r="AL824">
        <v>1</v>
      </c>
      <c r="AM824">
        <v>4</v>
      </c>
      <c r="AN824">
        <v>0</v>
      </c>
      <c r="AO824">
        <v>1</v>
      </c>
      <c r="AP824">
        <v>1</v>
      </c>
      <c r="AQ824">
        <v>0</v>
      </c>
      <c r="AR824">
        <v>0</v>
      </c>
      <c r="AS824" t="s">
        <v>3</v>
      </c>
      <c r="AT824">
        <v>4.01</v>
      </c>
      <c r="AU824" t="s">
        <v>93</v>
      </c>
      <c r="AV824">
        <v>2</v>
      </c>
      <c r="AW824">
        <v>2</v>
      </c>
      <c r="AX824">
        <v>60138453</v>
      </c>
      <c r="AY824">
        <v>1</v>
      </c>
      <c r="AZ824">
        <v>0</v>
      </c>
      <c r="BA824">
        <v>824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CX824">
        <f>ROUND(Y824*Source!I176,9)</f>
        <v>1.438764943</v>
      </c>
      <c r="CY824">
        <f>AD824</f>
        <v>0</v>
      </c>
      <c r="CZ824">
        <f>AH824</f>
        <v>0</v>
      </c>
      <c r="DA824">
        <f>AL824</f>
        <v>1</v>
      </c>
      <c r="DB824">
        <f>ROUND((((ROUND(AT824*CZ824,2)*1.15)*1.15)*1.1),2)</f>
        <v>0</v>
      </c>
      <c r="DC824">
        <f>ROUND(((ROUND(AT824*AG824,2)*1.15)*1.15),2)</f>
        <v>0</v>
      </c>
      <c r="DD824" t="s">
        <v>739</v>
      </c>
      <c r="DE824" t="s">
        <v>3</v>
      </c>
      <c r="DF824">
        <f>ROUND((ROUND(AE824,2)*1.1)*CX824,2)</f>
        <v>0</v>
      </c>
      <c r="DG824">
        <f>ROUND((ROUND(AF824,2)*1.1)*CX824,2)</f>
        <v>0</v>
      </c>
      <c r="DH824">
        <f>ROUND(ROUND(AG824*AK824,2)*CX824,2)</f>
        <v>0</v>
      </c>
      <c r="DI824">
        <f>ROUND((ROUND(AH824,2)*1.1)*CX824,2)</f>
        <v>0</v>
      </c>
      <c r="DJ824">
        <f>DI824</f>
        <v>0</v>
      </c>
      <c r="DK824">
        <v>0</v>
      </c>
      <c r="DL824" t="s">
        <v>3</v>
      </c>
      <c r="DM824">
        <v>0</v>
      </c>
      <c r="DN824" t="s">
        <v>3</v>
      </c>
      <c r="DO824">
        <v>0</v>
      </c>
    </row>
    <row r="825" spans="1:119" x14ac:dyDescent="0.2">
      <c r="A825">
        <f>ROW(Source!A176)</f>
        <v>176</v>
      </c>
      <c r="B825">
        <v>60075934</v>
      </c>
      <c r="C825">
        <v>60138429</v>
      </c>
      <c r="D825">
        <v>48244510</v>
      </c>
      <c r="E825">
        <v>1</v>
      </c>
      <c r="F825">
        <v>1</v>
      </c>
      <c r="G825">
        <v>1</v>
      </c>
      <c r="H825">
        <v>2</v>
      </c>
      <c r="I825" t="s">
        <v>742</v>
      </c>
      <c r="J825" t="s">
        <v>743</v>
      </c>
      <c r="K825" t="s">
        <v>744</v>
      </c>
      <c r="L825">
        <v>1368</v>
      </c>
      <c r="N825">
        <v>1011</v>
      </c>
      <c r="O825" t="s">
        <v>745</v>
      </c>
      <c r="P825" t="s">
        <v>745</v>
      </c>
      <c r="Q825">
        <v>1</v>
      </c>
      <c r="W825">
        <v>0</v>
      </c>
      <c r="X825">
        <v>1732737796</v>
      </c>
      <c r="Y825">
        <f t="shared" si="602"/>
        <v>0.13224999999999998</v>
      </c>
      <c r="AA825">
        <v>0</v>
      </c>
      <c r="AB825">
        <v>1732</v>
      </c>
      <c r="AC825">
        <v>660.47</v>
      </c>
      <c r="AD825">
        <v>0</v>
      </c>
      <c r="AE825">
        <v>0</v>
      </c>
      <c r="AF825">
        <v>121.8</v>
      </c>
      <c r="AG825">
        <v>13.49</v>
      </c>
      <c r="AH825">
        <v>0</v>
      </c>
      <c r="AI825">
        <v>1</v>
      </c>
      <c r="AJ825">
        <v>14.22</v>
      </c>
      <c r="AK825">
        <v>48.96</v>
      </c>
      <c r="AL825">
        <v>1</v>
      </c>
      <c r="AM825">
        <v>4</v>
      </c>
      <c r="AN825">
        <v>0</v>
      </c>
      <c r="AO825">
        <v>1</v>
      </c>
      <c r="AP825">
        <v>1</v>
      </c>
      <c r="AQ825">
        <v>0</v>
      </c>
      <c r="AR825">
        <v>0</v>
      </c>
      <c r="AS825" t="s">
        <v>3</v>
      </c>
      <c r="AT825">
        <v>0.1</v>
      </c>
      <c r="AU825" t="s">
        <v>93</v>
      </c>
      <c r="AV825">
        <v>0</v>
      </c>
      <c r="AW825">
        <v>2</v>
      </c>
      <c r="AX825">
        <v>60138454</v>
      </c>
      <c r="AY825">
        <v>1</v>
      </c>
      <c r="AZ825">
        <v>0</v>
      </c>
      <c r="BA825">
        <v>825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CX825">
        <f>ROUND(Y825*Source!I176,9)</f>
        <v>3.5879425E-2</v>
      </c>
      <c r="CY825">
        <f t="shared" ref="CY825:CY830" si="603">AB825</f>
        <v>1732</v>
      </c>
      <c r="CZ825">
        <f t="shared" ref="CZ825:CZ830" si="604">AF825</f>
        <v>121.8</v>
      </c>
      <c r="DA825">
        <f t="shared" ref="DA825:DA830" si="605">AJ825</f>
        <v>14.22</v>
      </c>
      <c r="DB825">
        <f t="shared" ref="DB825:DB830" si="606">ROUND(((ROUND(AT825*CZ825,2)*1.15)*1.15),2)</f>
        <v>16.11</v>
      </c>
      <c r="DC825">
        <f t="shared" ref="DC825:DC830" si="607">ROUND((((ROUND(AT825*AG825,2)*1.15)*1.15)*1.1),2)</f>
        <v>1.96</v>
      </c>
      <c r="DD825" t="s">
        <v>3</v>
      </c>
      <c r="DE825" t="s">
        <v>739</v>
      </c>
      <c r="DF825">
        <f t="shared" ref="DF825:DF830" si="608">ROUND(ROUND(AE825,2)*CX825,2)</f>
        <v>0</v>
      </c>
      <c r="DG825">
        <f t="shared" ref="DG825:DG830" si="609">ROUND(ROUND(AF825*AJ825,2)*CX825,2)</f>
        <v>62.14</v>
      </c>
      <c r="DH825">
        <f t="shared" ref="DH825:DH830" si="610">ROUND((ROUND(AG825*AK825,2)*1.1)*CX825,2)</f>
        <v>26.07</v>
      </c>
      <c r="DI825">
        <f t="shared" ref="DI825:DI844" si="611">ROUND(ROUND(AH825,2)*CX825,2)</f>
        <v>0</v>
      </c>
      <c r="DJ825">
        <f t="shared" ref="DJ825:DJ830" si="612">DG825</f>
        <v>62.14</v>
      </c>
      <c r="DK825">
        <v>0</v>
      </c>
      <c r="DL825" t="s">
        <v>3</v>
      </c>
      <c r="DM825">
        <v>0</v>
      </c>
      <c r="DN825" t="s">
        <v>3</v>
      </c>
      <c r="DO825">
        <v>0</v>
      </c>
    </row>
    <row r="826" spans="1:119" x14ac:dyDescent="0.2">
      <c r="A826">
        <f>ROW(Source!A176)</f>
        <v>176</v>
      </c>
      <c r="B826">
        <v>60075934</v>
      </c>
      <c r="C826">
        <v>60138429</v>
      </c>
      <c r="D826">
        <v>48244557</v>
      </c>
      <c r="E826">
        <v>1</v>
      </c>
      <c r="F826">
        <v>1</v>
      </c>
      <c r="G826">
        <v>1</v>
      </c>
      <c r="H826">
        <v>2</v>
      </c>
      <c r="I826" t="s">
        <v>746</v>
      </c>
      <c r="J826" t="s">
        <v>747</v>
      </c>
      <c r="K826" t="s">
        <v>748</v>
      </c>
      <c r="L826">
        <v>1368</v>
      </c>
      <c r="N826">
        <v>1011</v>
      </c>
      <c r="O826" t="s">
        <v>745</v>
      </c>
      <c r="P826" t="s">
        <v>745</v>
      </c>
      <c r="Q826">
        <v>1</v>
      </c>
      <c r="W826">
        <v>0</v>
      </c>
      <c r="X826">
        <v>903590057</v>
      </c>
      <c r="Y826">
        <f t="shared" si="602"/>
        <v>0.15869999999999998</v>
      </c>
      <c r="AA826">
        <v>0</v>
      </c>
      <c r="AB826">
        <v>1603.59</v>
      </c>
      <c r="AC826">
        <v>579.69000000000005</v>
      </c>
      <c r="AD826">
        <v>0</v>
      </c>
      <c r="AE826">
        <v>0</v>
      </c>
      <c r="AF826">
        <v>112.77</v>
      </c>
      <c r="AG826">
        <v>11.84</v>
      </c>
      <c r="AH826">
        <v>0</v>
      </c>
      <c r="AI826">
        <v>1</v>
      </c>
      <c r="AJ826">
        <v>14.22</v>
      </c>
      <c r="AK826">
        <v>48.96</v>
      </c>
      <c r="AL826">
        <v>1</v>
      </c>
      <c r="AM826">
        <v>4</v>
      </c>
      <c r="AN826">
        <v>0</v>
      </c>
      <c r="AO826">
        <v>1</v>
      </c>
      <c r="AP826">
        <v>1</v>
      </c>
      <c r="AQ826">
        <v>0</v>
      </c>
      <c r="AR826">
        <v>0</v>
      </c>
      <c r="AS826" t="s">
        <v>3</v>
      </c>
      <c r="AT826">
        <v>0.12</v>
      </c>
      <c r="AU826" t="s">
        <v>93</v>
      </c>
      <c r="AV826">
        <v>0</v>
      </c>
      <c r="AW826">
        <v>2</v>
      </c>
      <c r="AX826">
        <v>60138455</v>
      </c>
      <c r="AY826">
        <v>1</v>
      </c>
      <c r="AZ826">
        <v>0</v>
      </c>
      <c r="BA826">
        <v>826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CX826">
        <f>ROUND(Y826*Source!I176,9)</f>
        <v>4.3055309999999999E-2</v>
      </c>
      <c r="CY826">
        <f t="shared" si="603"/>
        <v>1603.59</v>
      </c>
      <c r="CZ826">
        <f t="shared" si="604"/>
        <v>112.77</v>
      </c>
      <c r="DA826">
        <f t="shared" si="605"/>
        <v>14.22</v>
      </c>
      <c r="DB826">
        <f t="shared" si="606"/>
        <v>17.89</v>
      </c>
      <c r="DC826">
        <f t="shared" si="607"/>
        <v>2.0699999999999998</v>
      </c>
      <c r="DD826" t="s">
        <v>3</v>
      </c>
      <c r="DE826" t="s">
        <v>739</v>
      </c>
      <c r="DF826">
        <f t="shared" si="608"/>
        <v>0</v>
      </c>
      <c r="DG826">
        <f t="shared" si="609"/>
        <v>69.040000000000006</v>
      </c>
      <c r="DH826">
        <f t="shared" si="610"/>
        <v>27.45</v>
      </c>
      <c r="DI826">
        <f t="shared" si="611"/>
        <v>0</v>
      </c>
      <c r="DJ826">
        <f t="shared" si="612"/>
        <v>69.040000000000006</v>
      </c>
      <c r="DK826">
        <v>0</v>
      </c>
      <c r="DL826" t="s">
        <v>3</v>
      </c>
      <c r="DM826">
        <v>0</v>
      </c>
      <c r="DN826" t="s">
        <v>3</v>
      </c>
      <c r="DO826">
        <v>0</v>
      </c>
    </row>
    <row r="827" spans="1:119" x14ac:dyDescent="0.2">
      <c r="A827">
        <f>ROW(Source!A176)</f>
        <v>176</v>
      </c>
      <c r="B827">
        <v>60075934</v>
      </c>
      <c r="C827">
        <v>60138429</v>
      </c>
      <c r="D827">
        <v>48244564</v>
      </c>
      <c r="E827">
        <v>1</v>
      </c>
      <c r="F827">
        <v>1</v>
      </c>
      <c r="G827">
        <v>1</v>
      </c>
      <c r="H827">
        <v>2</v>
      </c>
      <c r="I827" t="s">
        <v>1036</v>
      </c>
      <c r="J827" t="s">
        <v>1037</v>
      </c>
      <c r="K827" t="s">
        <v>1038</v>
      </c>
      <c r="L827">
        <v>1368</v>
      </c>
      <c r="N827">
        <v>1011</v>
      </c>
      <c r="O827" t="s">
        <v>745</v>
      </c>
      <c r="P827" t="s">
        <v>745</v>
      </c>
      <c r="Q827">
        <v>1</v>
      </c>
      <c r="W827">
        <v>0</v>
      </c>
      <c r="X827">
        <v>1922779253</v>
      </c>
      <c r="Y827">
        <f t="shared" si="602"/>
        <v>4.7609999999999992</v>
      </c>
      <c r="AA827">
        <v>0</v>
      </c>
      <c r="AB827">
        <v>1609.56</v>
      </c>
      <c r="AC827">
        <v>579.69000000000005</v>
      </c>
      <c r="AD827">
        <v>0</v>
      </c>
      <c r="AE827">
        <v>0</v>
      </c>
      <c r="AF827">
        <v>113.19</v>
      </c>
      <c r="AG827">
        <v>11.84</v>
      </c>
      <c r="AH827">
        <v>0</v>
      </c>
      <c r="AI827">
        <v>1</v>
      </c>
      <c r="AJ827">
        <v>14.22</v>
      </c>
      <c r="AK827">
        <v>48.96</v>
      </c>
      <c r="AL827">
        <v>1</v>
      </c>
      <c r="AM827">
        <v>4</v>
      </c>
      <c r="AN827">
        <v>0</v>
      </c>
      <c r="AO827">
        <v>1</v>
      </c>
      <c r="AP827">
        <v>1</v>
      </c>
      <c r="AQ827">
        <v>0</v>
      </c>
      <c r="AR827">
        <v>0</v>
      </c>
      <c r="AS827" t="s">
        <v>3</v>
      </c>
      <c r="AT827">
        <v>3.6</v>
      </c>
      <c r="AU827" t="s">
        <v>93</v>
      </c>
      <c r="AV827">
        <v>0</v>
      </c>
      <c r="AW827">
        <v>2</v>
      </c>
      <c r="AX827">
        <v>60138456</v>
      </c>
      <c r="AY827">
        <v>1</v>
      </c>
      <c r="AZ827">
        <v>0</v>
      </c>
      <c r="BA827">
        <v>827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CX827">
        <f>ROUND(Y827*Source!I176,9)</f>
        <v>1.2916593000000001</v>
      </c>
      <c r="CY827">
        <f t="shared" si="603"/>
        <v>1609.56</v>
      </c>
      <c r="CZ827">
        <f t="shared" si="604"/>
        <v>113.19</v>
      </c>
      <c r="DA827">
        <f t="shared" si="605"/>
        <v>14.22</v>
      </c>
      <c r="DB827">
        <f t="shared" si="606"/>
        <v>538.89</v>
      </c>
      <c r="DC827">
        <f t="shared" si="607"/>
        <v>62</v>
      </c>
      <c r="DD827" t="s">
        <v>3</v>
      </c>
      <c r="DE827" t="s">
        <v>739</v>
      </c>
      <c r="DF827">
        <f t="shared" si="608"/>
        <v>0</v>
      </c>
      <c r="DG827">
        <f t="shared" si="609"/>
        <v>2079</v>
      </c>
      <c r="DH827">
        <f t="shared" si="610"/>
        <v>823.64</v>
      </c>
      <c r="DI827">
        <f t="shared" si="611"/>
        <v>0</v>
      </c>
      <c r="DJ827">
        <f t="shared" si="612"/>
        <v>2079</v>
      </c>
      <c r="DK827">
        <v>0</v>
      </c>
      <c r="DL827" t="s">
        <v>3</v>
      </c>
      <c r="DM827">
        <v>0</v>
      </c>
      <c r="DN827" t="s">
        <v>3</v>
      </c>
      <c r="DO827">
        <v>0</v>
      </c>
    </row>
    <row r="828" spans="1:119" x14ac:dyDescent="0.2">
      <c r="A828">
        <f>ROW(Source!A176)</f>
        <v>176</v>
      </c>
      <c r="B828">
        <v>60075934</v>
      </c>
      <c r="C828">
        <v>60138429</v>
      </c>
      <c r="D828">
        <v>48245551</v>
      </c>
      <c r="E828">
        <v>1</v>
      </c>
      <c r="F828">
        <v>1</v>
      </c>
      <c r="G828">
        <v>1</v>
      </c>
      <c r="H828">
        <v>2</v>
      </c>
      <c r="I828" t="s">
        <v>752</v>
      </c>
      <c r="J828" t="s">
        <v>753</v>
      </c>
      <c r="K828" t="s">
        <v>754</v>
      </c>
      <c r="L828">
        <v>1368</v>
      </c>
      <c r="N828">
        <v>1011</v>
      </c>
      <c r="O828" t="s">
        <v>745</v>
      </c>
      <c r="P828" t="s">
        <v>745</v>
      </c>
      <c r="Q828">
        <v>1</v>
      </c>
      <c r="W828">
        <v>0</v>
      </c>
      <c r="X828">
        <v>1171957361</v>
      </c>
      <c r="Y828">
        <f t="shared" si="602"/>
        <v>0.25127499999999997</v>
      </c>
      <c r="AA828">
        <v>0</v>
      </c>
      <c r="AB828">
        <v>1234.1500000000001</v>
      </c>
      <c r="AC828">
        <v>495.96</v>
      </c>
      <c r="AD828">
        <v>0</v>
      </c>
      <c r="AE828">
        <v>0</v>
      </c>
      <c r="AF828">
        <v>86.79</v>
      </c>
      <c r="AG828">
        <v>10.130000000000001</v>
      </c>
      <c r="AH828">
        <v>0</v>
      </c>
      <c r="AI828">
        <v>1</v>
      </c>
      <c r="AJ828">
        <v>14.22</v>
      </c>
      <c r="AK828">
        <v>48.96</v>
      </c>
      <c r="AL828">
        <v>1</v>
      </c>
      <c r="AM828">
        <v>4</v>
      </c>
      <c r="AN828">
        <v>0</v>
      </c>
      <c r="AO828">
        <v>1</v>
      </c>
      <c r="AP828">
        <v>1</v>
      </c>
      <c r="AQ828">
        <v>0</v>
      </c>
      <c r="AR828">
        <v>0</v>
      </c>
      <c r="AS828" t="s">
        <v>3</v>
      </c>
      <c r="AT828">
        <v>0.19</v>
      </c>
      <c r="AU828" t="s">
        <v>93</v>
      </c>
      <c r="AV828">
        <v>0</v>
      </c>
      <c r="AW828">
        <v>2</v>
      </c>
      <c r="AX828">
        <v>60138457</v>
      </c>
      <c r="AY828">
        <v>1</v>
      </c>
      <c r="AZ828">
        <v>0</v>
      </c>
      <c r="BA828">
        <v>828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CX828">
        <f>ROUND(Y828*Source!I176,9)</f>
        <v>6.8170908000000002E-2</v>
      </c>
      <c r="CY828">
        <f t="shared" si="603"/>
        <v>1234.1500000000001</v>
      </c>
      <c r="CZ828">
        <f t="shared" si="604"/>
        <v>86.79</v>
      </c>
      <c r="DA828">
        <f t="shared" si="605"/>
        <v>14.22</v>
      </c>
      <c r="DB828">
        <f t="shared" si="606"/>
        <v>21.81</v>
      </c>
      <c r="DC828">
        <f t="shared" si="607"/>
        <v>2.79</v>
      </c>
      <c r="DD828" t="s">
        <v>3</v>
      </c>
      <c r="DE828" t="s">
        <v>739</v>
      </c>
      <c r="DF828">
        <f t="shared" si="608"/>
        <v>0</v>
      </c>
      <c r="DG828">
        <f t="shared" si="609"/>
        <v>84.13</v>
      </c>
      <c r="DH828">
        <f t="shared" si="610"/>
        <v>37.19</v>
      </c>
      <c r="DI828">
        <f t="shared" si="611"/>
        <v>0</v>
      </c>
      <c r="DJ828">
        <f t="shared" si="612"/>
        <v>84.13</v>
      </c>
      <c r="DK828">
        <v>0</v>
      </c>
      <c r="DL828" t="s">
        <v>3</v>
      </c>
      <c r="DM828">
        <v>0</v>
      </c>
      <c r="DN828" t="s">
        <v>3</v>
      </c>
      <c r="DO828">
        <v>0</v>
      </c>
    </row>
    <row r="829" spans="1:119" x14ac:dyDescent="0.2">
      <c r="A829">
        <f>ROW(Source!A176)</f>
        <v>176</v>
      </c>
      <c r="B829">
        <v>60075934</v>
      </c>
      <c r="C829">
        <v>60138429</v>
      </c>
      <c r="D829">
        <v>48245719</v>
      </c>
      <c r="E829">
        <v>1</v>
      </c>
      <c r="F829">
        <v>1</v>
      </c>
      <c r="G829">
        <v>1</v>
      </c>
      <c r="H829">
        <v>2</v>
      </c>
      <c r="I829" t="s">
        <v>755</v>
      </c>
      <c r="J829" t="s">
        <v>756</v>
      </c>
      <c r="K829" t="s">
        <v>757</v>
      </c>
      <c r="L829">
        <v>1368</v>
      </c>
      <c r="N829">
        <v>1011</v>
      </c>
      <c r="O829" t="s">
        <v>745</v>
      </c>
      <c r="P829" t="s">
        <v>745</v>
      </c>
      <c r="Q829">
        <v>1</v>
      </c>
      <c r="W829">
        <v>0</v>
      </c>
      <c r="X829">
        <v>-1135352110</v>
      </c>
      <c r="Y829">
        <f t="shared" si="602"/>
        <v>1.9308499999999997</v>
      </c>
      <c r="AA829">
        <v>0</v>
      </c>
      <c r="AB829">
        <v>17.059999999999999</v>
      </c>
      <c r="AC829">
        <v>0</v>
      </c>
      <c r="AD829">
        <v>0</v>
      </c>
      <c r="AE829">
        <v>0</v>
      </c>
      <c r="AF829">
        <v>1.2</v>
      </c>
      <c r="AG829">
        <v>0</v>
      </c>
      <c r="AH829">
        <v>0</v>
      </c>
      <c r="AI829">
        <v>1</v>
      </c>
      <c r="AJ829">
        <v>14.22</v>
      </c>
      <c r="AK829">
        <v>48.96</v>
      </c>
      <c r="AL829">
        <v>1</v>
      </c>
      <c r="AM829">
        <v>4</v>
      </c>
      <c r="AN829">
        <v>0</v>
      </c>
      <c r="AO829">
        <v>1</v>
      </c>
      <c r="AP829">
        <v>1</v>
      </c>
      <c r="AQ829">
        <v>0</v>
      </c>
      <c r="AR829">
        <v>0</v>
      </c>
      <c r="AS829" t="s">
        <v>3</v>
      </c>
      <c r="AT829">
        <v>1.46</v>
      </c>
      <c r="AU829" t="s">
        <v>93</v>
      </c>
      <c r="AV829">
        <v>0</v>
      </c>
      <c r="AW829">
        <v>2</v>
      </c>
      <c r="AX829">
        <v>60138458</v>
      </c>
      <c r="AY829">
        <v>1</v>
      </c>
      <c r="AZ829">
        <v>0</v>
      </c>
      <c r="BA829">
        <v>829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CX829">
        <f>ROUND(Y829*Source!I176,9)</f>
        <v>0.52383960500000004</v>
      </c>
      <c r="CY829">
        <f t="shared" si="603"/>
        <v>17.059999999999999</v>
      </c>
      <c r="CZ829">
        <f t="shared" si="604"/>
        <v>1.2</v>
      </c>
      <c r="DA829">
        <f t="shared" si="605"/>
        <v>14.22</v>
      </c>
      <c r="DB829">
        <f t="shared" si="606"/>
        <v>2.31</v>
      </c>
      <c r="DC829">
        <f t="shared" si="607"/>
        <v>0</v>
      </c>
      <c r="DD829" t="s">
        <v>3</v>
      </c>
      <c r="DE829" t="s">
        <v>739</v>
      </c>
      <c r="DF829">
        <f t="shared" si="608"/>
        <v>0</v>
      </c>
      <c r="DG829">
        <f t="shared" si="609"/>
        <v>8.94</v>
      </c>
      <c r="DH829">
        <f t="shared" si="610"/>
        <v>0</v>
      </c>
      <c r="DI829">
        <f t="shared" si="611"/>
        <v>0</v>
      </c>
      <c r="DJ829">
        <f t="shared" si="612"/>
        <v>8.94</v>
      </c>
      <c r="DK829">
        <v>0</v>
      </c>
      <c r="DL829" t="s">
        <v>3</v>
      </c>
      <c r="DM829">
        <v>0</v>
      </c>
      <c r="DN829" t="s">
        <v>3</v>
      </c>
      <c r="DO829">
        <v>0</v>
      </c>
    </row>
    <row r="830" spans="1:119" x14ac:dyDescent="0.2">
      <c r="A830">
        <f>ROW(Source!A176)</f>
        <v>176</v>
      </c>
      <c r="B830">
        <v>60075934</v>
      </c>
      <c r="C830">
        <v>60138429</v>
      </c>
      <c r="D830">
        <v>48245767</v>
      </c>
      <c r="E830">
        <v>1</v>
      </c>
      <c r="F830">
        <v>1</v>
      </c>
      <c r="G830">
        <v>1</v>
      </c>
      <c r="H830">
        <v>2</v>
      </c>
      <c r="I830" t="s">
        <v>758</v>
      </c>
      <c r="J830" t="s">
        <v>759</v>
      </c>
      <c r="K830" t="s">
        <v>760</v>
      </c>
      <c r="L830">
        <v>1368</v>
      </c>
      <c r="N830">
        <v>1011</v>
      </c>
      <c r="O830" t="s">
        <v>745</v>
      </c>
      <c r="P830" t="s">
        <v>745</v>
      </c>
      <c r="Q830">
        <v>1</v>
      </c>
      <c r="W830">
        <v>0</v>
      </c>
      <c r="X830">
        <v>-700358725</v>
      </c>
      <c r="Y830">
        <f t="shared" si="602"/>
        <v>0.13224999999999998</v>
      </c>
      <c r="AA830">
        <v>0</v>
      </c>
      <c r="AB830">
        <v>197.94</v>
      </c>
      <c r="AC830">
        <v>0</v>
      </c>
      <c r="AD830">
        <v>0</v>
      </c>
      <c r="AE830">
        <v>0</v>
      </c>
      <c r="AF830">
        <v>13.92</v>
      </c>
      <c r="AG830">
        <v>0</v>
      </c>
      <c r="AH830">
        <v>0</v>
      </c>
      <c r="AI830">
        <v>1</v>
      </c>
      <c r="AJ830">
        <v>14.22</v>
      </c>
      <c r="AK830">
        <v>48.96</v>
      </c>
      <c r="AL830">
        <v>1</v>
      </c>
      <c r="AM830">
        <v>4</v>
      </c>
      <c r="AN830">
        <v>0</v>
      </c>
      <c r="AO830">
        <v>1</v>
      </c>
      <c r="AP830">
        <v>1</v>
      </c>
      <c r="AQ830">
        <v>0</v>
      </c>
      <c r="AR830">
        <v>0</v>
      </c>
      <c r="AS830" t="s">
        <v>3</v>
      </c>
      <c r="AT830">
        <v>0.1</v>
      </c>
      <c r="AU830" t="s">
        <v>93</v>
      </c>
      <c r="AV830">
        <v>0</v>
      </c>
      <c r="AW830">
        <v>2</v>
      </c>
      <c r="AX830">
        <v>60138459</v>
      </c>
      <c r="AY830">
        <v>1</v>
      </c>
      <c r="AZ830">
        <v>0</v>
      </c>
      <c r="BA830">
        <v>830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CX830">
        <f>ROUND(Y830*Source!I176,9)</f>
        <v>3.5879425E-2</v>
      </c>
      <c r="CY830">
        <f t="shared" si="603"/>
        <v>197.94</v>
      </c>
      <c r="CZ830">
        <f t="shared" si="604"/>
        <v>13.92</v>
      </c>
      <c r="DA830">
        <f t="shared" si="605"/>
        <v>14.22</v>
      </c>
      <c r="DB830">
        <f t="shared" si="606"/>
        <v>1.84</v>
      </c>
      <c r="DC830">
        <f t="shared" si="607"/>
        <v>0</v>
      </c>
      <c r="DD830" t="s">
        <v>3</v>
      </c>
      <c r="DE830" t="s">
        <v>739</v>
      </c>
      <c r="DF830">
        <f t="shared" si="608"/>
        <v>0</v>
      </c>
      <c r="DG830">
        <f t="shared" si="609"/>
        <v>7.1</v>
      </c>
      <c r="DH830">
        <f t="shared" si="610"/>
        <v>0</v>
      </c>
      <c r="DI830">
        <f t="shared" si="611"/>
        <v>0</v>
      </c>
      <c r="DJ830">
        <f t="shared" si="612"/>
        <v>7.1</v>
      </c>
      <c r="DK830">
        <v>0</v>
      </c>
      <c r="DL830" t="s">
        <v>3</v>
      </c>
      <c r="DM830">
        <v>0</v>
      </c>
      <c r="DN830" t="s">
        <v>3</v>
      </c>
      <c r="DO830">
        <v>0</v>
      </c>
    </row>
    <row r="831" spans="1:119" x14ac:dyDescent="0.2">
      <c r="A831">
        <f>ROW(Source!A176)</f>
        <v>176</v>
      </c>
      <c r="B831">
        <v>60075934</v>
      </c>
      <c r="C831">
        <v>60138429</v>
      </c>
      <c r="D831">
        <v>48168484</v>
      </c>
      <c r="E831">
        <v>1</v>
      </c>
      <c r="F831">
        <v>1</v>
      </c>
      <c r="G831">
        <v>1</v>
      </c>
      <c r="H831">
        <v>3</v>
      </c>
      <c r="I831" t="s">
        <v>223</v>
      </c>
      <c r="J831" t="s">
        <v>226</v>
      </c>
      <c r="K831" t="s">
        <v>761</v>
      </c>
      <c r="L831">
        <v>1339</v>
      </c>
      <c r="N831">
        <v>1007</v>
      </c>
      <c r="O831" t="s">
        <v>91</v>
      </c>
      <c r="P831" t="s">
        <v>91</v>
      </c>
      <c r="Q831">
        <v>1</v>
      </c>
      <c r="W831">
        <v>0</v>
      </c>
      <c r="X831">
        <v>1597319531</v>
      </c>
      <c r="Y831">
        <f t="shared" ref="Y831:Y844" si="613">AT831</f>
        <v>1.2</v>
      </c>
      <c r="AA831">
        <v>84.03</v>
      </c>
      <c r="AB831">
        <v>0</v>
      </c>
      <c r="AC831">
        <v>0</v>
      </c>
      <c r="AD831">
        <v>0</v>
      </c>
      <c r="AE831">
        <v>8.7899999999999991</v>
      </c>
      <c r="AF831">
        <v>0</v>
      </c>
      <c r="AG831">
        <v>0</v>
      </c>
      <c r="AH831">
        <v>0</v>
      </c>
      <c r="AI831">
        <v>9.56</v>
      </c>
      <c r="AJ831">
        <v>1</v>
      </c>
      <c r="AK831">
        <v>1</v>
      </c>
      <c r="AL831">
        <v>1</v>
      </c>
      <c r="AM831">
        <v>4</v>
      </c>
      <c r="AN831">
        <v>0</v>
      </c>
      <c r="AO831">
        <v>1</v>
      </c>
      <c r="AP831">
        <v>1</v>
      </c>
      <c r="AQ831">
        <v>0</v>
      </c>
      <c r="AR831">
        <v>0</v>
      </c>
      <c r="AS831" t="s">
        <v>3</v>
      </c>
      <c r="AT831">
        <v>1.2</v>
      </c>
      <c r="AU831" t="s">
        <v>3</v>
      </c>
      <c r="AV831">
        <v>0</v>
      </c>
      <c r="AW831">
        <v>2</v>
      </c>
      <c r="AX831">
        <v>60138460</v>
      </c>
      <c r="AY831">
        <v>1</v>
      </c>
      <c r="AZ831">
        <v>0</v>
      </c>
      <c r="BA831">
        <v>831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CX831">
        <f>ROUND(Y831*Source!I176,9)</f>
        <v>0.32556000000000002</v>
      </c>
      <c r="CY831">
        <f t="shared" ref="CY831:CY844" si="614">AA831</f>
        <v>84.03</v>
      </c>
      <c r="CZ831">
        <f t="shared" ref="CZ831:CZ844" si="615">AE831</f>
        <v>8.7899999999999991</v>
      </c>
      <c r="DA831">
        <f t="shared" ref="DA831:DA844" si="616">AI831</f>
        <v>9.56</v>
      </c>
      <c r="DB831">
        <f t="shared" ref="DB831:DB844" si="617">ROUND(ROUND(AT831*CZ831,2),2)</f>
        <v>10.55</v>
      </c>
      <c r="DC831">
        <f t="shared" ref="DC831:DC844" si="618">ROUND(ROUND(AT831*AG831,2),2)</f>
        <v>0</v>
      </c>
      <c r="DD831" t="s">
        <v>3</v>
      </c>
      <c r="DE831" t="s">
        <v>3</v>
      </c>
      <c r="DF831">
        <f t="shared" ref="DF831:DF844" si="619">ROUND(ROUND(AE831*AI831,2)*CX831,2)</f>
        <v>27.36</v>
      </c>
      <c r="DG831">
        <f t="shared" ref="DG831:DG846" si="620">ROUND(ROUND(AF831,2)*CX831,2)</f>
        <v>0</v>
      </c>
      <c r="DH831">
        <f t="shared" ref="DH831:DH845" si="621">ROUND(ROUND(AG831,2)*CX831,2)</f>
        <v>0</v>
      </c>
      <c r="DI831">
        <f t="shared" si="611"/>
        <v>0</v>
      </c>
      <c r="DJ831">
        <f t="shared" ref="DJ831:DJ844" si="622">DF831</f>
        <v>27.36</v>
      </c>
      <c r="DK831">
        <v>0</v>
      </c>
      <c r="DL831" t="s">
        <v>3</v>
      </c>
      <c r="DM831">
        <v>0</v>
      </c>
      <c r="DN831" t="s">
        <v>3</v>
      </c>
      <c r="DO831">
        <v>0</v>
      </c>
    </row>
    <row r="832" spans="1:119" x14ac:dyDescent="0.2">
      <c r="A832">
        <f>ROW(Source!A176)</f>
        <v>176</v>
      </c>
      <c r="B832">
        <v>60075934</v>
      </c>
      <c r="C832">
        <v>60138429</v>
      </c>
      <c r="D832">
        <v>48168491</v>
      </c>
      <c r="E832">
        <v>1</v>
      </c>
      <c r="F832">
        <v>1</v>
      </c>
      <c r="G832">
        <v>1</v>
      </c>
      <c r="H832">
        <v>3</v>
      </c>
      <c r="I832" t="s">
        <v>229</v>
      </c>
      <c r="J832" t="s">
        <v>231</v>
      </c>
      <c r="K832" t="s">
        <v>762</v>
      </c>
      <c r="L832">
        <v>1346</v>
      </c>
      <c r="N832">
        <v>1009</v>
      </c>
      <c r="O832" t="s">
        <v>225</v>
      </c>
      <c r="P832" t="s">
        <v>225</v>
      </c>
      <c r="Q832">
        <v>1</v>
      </c>
      <c r="W832">
        <v>0</v>
      </c>
      <c r="X832">
        <v>-1411127917</v>
      </c>
      <c r="Y832">
        <f t="shared" si="613"/>
        <v>0.36</v>
      </c>
      <c r="AA832">
        <v>42.73</v>
      </c>
      <c r="AB832">
        <v>0</v>
      </c>
      <c r="AC832">
        <v>0</v>
      </c>
      <c r="AD832">
        <v>0</v>
      </c>
      <c r="AE832">
        <v>4.47</v>
      </c>
      <c r="AF832">
        <v>0</v>
      </c>
      <c r="AG832">
        <v>0</v>
      </c>
      <c r="AH832">
        <v>0</v>
      </c>
      <c r="AI832">
        <v>9.56</v>
      </c>
      <c r="AJ832">
        <v>1</v>
      </c>
      <c r="AK832">
        <v>1</v>
      </c>
      <c r="AL832">
        <v>1</v>
      </c>
      <c r="AM832">
        <v>4</v>
      </c>
      <c r="AN832">
        <v>0</v>
      </c>
      <c r="AO832">
        <v>1</v>
      </c>
      <c r="AP832">
        <v>1</v>
      </c>
      <c r="AQ832">
        <v>0</v>
      </c>
      <c r="AR832">
        <v>0</v>
      </c>
      <c r="AS832" t="s">
        <v>3</v>
      </c>
      <c r="AT832">
        <v>0.36</v>
      </c>
      <c r="AU832" t="s">
        <v>3</v>
      </c>
      <c r="AV832">
        <v>0</v>
      </c>
      <c r="AW832">
        <v>2</v>
      </c>
      <c r="AX832">
        <v>60138461</v>
      </c>
      <c r="AY832">
        <v>1</v>
      </c>
      <c r="AZ832">
        <v>0</v>
      </c>
      <c r="BA832">
        <v>832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CX832">
        <f>ROUND(Y832*Source!I176,9)</f>
        <v>9.7668000000000005E-2</v>
      </c>
      <c r="CY832">
        <f t="shared" si="614"/>
        <v>42.73</v>
      </c>
      <c r="CZ832">
        <f t="shared" si="615"/>
        <v>4.47</v>
      </c>
      <c r="DA832">
        <f t="shared" si="616"/>
        <v>9.56</v>
      </c>
      <c r="DB832">
        <f t="shared" si="617"/>
        <v>1.61</v>
      </c>
      <c r="DC832">
        <f t="shared" si="618"/>
        <v>0</v>
      </c>
      <c r="DD832" t="s">
        <v>3</v>
      </c>
      <c r="DE832" t="s">
        <v>3</v>
      </c>
      <c r="DF832">
        <f t="shared" si="619"/>
        <v>4.17</v>
      </c>
      <c r="DG832">
        <f t="shared" si="620"/>
        <v>0</v>
      </c>
      <c r="DH832">
        <f t="shared" si="621"/>
        <v>0</v>
      </c>
      <c r="DI832">
        <f t="shared" si="611"/>
        <v>0</v>
      </c>
      <c r="DJ832">
        <f t="shared" si="622"/>
        <v>4.17</v>
      </c>
      <c r="DK832">
        <v>0</v>
      </c>
      <c r="DL832" t="s">
        <v>3</v>
      </c>
      <c r="DM832">
        <v>0</v>
      </c>
      <c r="DN832" t="s">
        <v>3</v>
      </c>
      <c r="DO832">
        <v>0</v>
      </c>
    </row>
    <row r="833" spans="1:119" x14ac:dyDescent="0.2">
      <c r="A833">
        <f>ROW(Source!A176)</f>
        <v>176</v>
      </c>
      <c r="B833">
        <v>60075934</v>
      </c>
      <c r="C833">
        <v>60138429</v>
      </c>
      <c r="D833">
        <v>48171507</v>
      </c>
      <c r="E833">
        <v>1</v>
      </c>
      <c r="F833">
        <v>1</v>
      </c>
      <c r="G833">
        <v>1</v>
      </c>
      <c r="H833">
        <v>3</v>
      </c>
      <c r="I833" t="s">
        <v>807</v>
      </c>
      <c r="J833" t="s">
        <v>808</v>
      </c>
      <c r="K833" t="s">
        <v>809</v>
      </c>
      <c r="L833">
        <v>1348</v>
      </c>
      <c r="N833">
        <v>1009</v>
      </c>
      <c r="O833" t="s">
        <v>15</v>
      </c>
      <c r="P833" t="s">
        <v>15</v>
      </c>
      <c r="Q833">
        <v>1000</v>
      </c>
      <c r="W833">
        <v>0</v>
      </c>
      <c r="X833">
        <v>1344828851</v>
      </c>
      <c r="Y833">
        <f t="shared" si="613"/>
        <v>4.4000000000000002E-4</v>
      </c>
      <c r="AA833">
        <v>101489.92</v>
      </c>
      <c r="AB833">
        <v>0</v>
      </c>
      <c r="AC833">
        <v>0</v>
      </c>
      <c r="AD833">
        <v>0</v>
      </c>
      <c r="AE833">
        <v>10616.1</v>
      </c>
      <c r="AF833">
        <v>0</v>
      </c>
      <c r="AG833">
        <v>0</v>
      </c>
      <c r="AH833">
        <v>0</v>
      </c>
      <c r="AI833">
        <v>9.56</v>
      </c>
      <c r="AJ833">
        <v>1</v>
      </c>
      <c r="AK833">
        <v>1</v>
      </c>
      <c r="AL833">
        <v>1</v>
      </c>
      <c r="AM833">
        <v>4</v>
      </c>
      <c r="AN833">
        <v>0</v>
      </c>
      <c r="AO833">
        <v>1</v>
      </c>
      <c r="AP833">
        <v>1</v>
      </c>
      <c r="AQ833">
        <v>0</v>
      </c>
      <c r="AR833">
        <v>0</v>
      </c>
      <c r="AS833" t="s">
        <v>3</v>
      </c>
      <c r="AT833">
        <v>4.4000000000000002E-4</v>
      </c>
      <c r="AU833" t="s">
        <v>3</v>
      </c>
      <c r="AV833">
        <v>0</v>
      </c>
      <c r="AW833">
        <v>2</v>
      </c>
      <c r="AX833">
        <v>60138462</v>
      </c>
      <c r="AY833">
        <v>1</v>
      </c>
      <c r="AZ833">
        <v>0</v>
      </c>
      <c r="BA833">
        <v>833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CX833">
        <f>ROUND(Y833*Source!I176,9)</f>
        <v>1.1937199999999999E-4</v>
      </c>
      <c r="CY833">
        <f t="shared" si="614"/>
        <v>101489.92</v>
      </c>
      <c r="CZ833">
        <f t="shared" si="615"/>
        <v>10616.1</v>
      </c>
      <c r="DA833">
        <f t="shared" si="616"/>
        <v>9.56</v>
      </c>
      <c r="DB833">
        <f t="shared" si="617"/>
        <v>4.67</v>
      </c>
      <c r="DC833">
        <f t="shared" si="618"/>
        <v>0</v>
      </c>
      <c r="DD833" t="s">
        <v>3</v>
      </c>
      <c r="DE833" t="s">
        <v>3</v>
      </c>
      <c r="DF833">
        <f t="shared" si="619"/>
        <v>12.12</v>
      </c>
      <c r="DG833">
        <f t="shared" si="620"/>
        <v>0</v>
      </c>
      <c r="DH833">
        <f t="shared" si="621"/>
        <v>0</v>
      </c>
      <c r="DI833">
        <f t="shared" si="611"/>
        <v>0</v>
      </c>
      <c r="DJ833">
        <f t="shared" si="622"/>
        <v>12.12</v>
      </c>
      <c r="DK833">
        <v>0</v>
      </c>
      <c r="DL833" t="s">
        <v>3</v>
      </c>
      <c r="DM833">
        <v>0</v>
      </c>
      <c r="DN833" t="s">
        <v>3</v>
      </c>
      <c r="DO833">
        <v>0</v>
      </c>
    </row>
    <row r="834" spans="1:119" x14ac:dyDescent="0.2">
      <c r="A834">
        <f>ROW(Source!A176)</f>
        <v>176</v>
      </c>
      <c r="B834">
        <v>60075934</v>
      </c>
      <c r="C834">
        <v>60138429</v>
      </c>
      <c r="D834">
        <v>48172661</v>
      </c>
      <c r="E834">
        <v>1</v>
      </c>
      <c r="F834">
        <v>1</v>
      </c>
      <c r="G834">
        <v>1</v>
      </c>
      <c r="H834">
        <v>3</v>
      </c>
      <c r="I834" t="s">
        <v>766</v>
      </c>
      <c r="J834" t="s">
        <v>767</v>
      </c>
      <c r="K834" t="s">
        <v>768</v>
      </c>
      <c r="L834">
        <v>1348</v>
      </c>
      <c r="N834">
        <v>1009</v>
      </c>
      <c r="O834" t="s">
        <v>15</v>
      </c>
      <c r="P834" t="s">
        <v>15</v>
      </c>
      <c r="Q834">
        <v>1000</v>
      </c>
      <c r="W834">
        <v>0</v>
      </c>
      <c r="X834">
        <v>-1069540660</v>
      </c>
      <c r="Y834">
        <f t="shared" si="613"/>
        <v>2.1000000000000001E-2</v>
      </c>
      <c r="AA834">
        <v>151569.78</v>
      </c>
      <c r="AB834">
        <v>0</v>
      </c>
      <c r="AC834">
        <v>0</v>
      </c>
      <c r="AD834">
        <v>0</v>
      </c>
      <c r="AE834">
        <v>15854.58</v>
      </c>
      <c r="AF834">
        <v>0</v>
      </c>
      <c r="AG834">
        <v>0</v>
      </c>
      <c r="AH834">
        <v>0</v>
      </c>
      <c r="AI834">
        <v>9.56</v>
      </c>
      <c r="AJ834">
        <v>1</v>
      </c>
      <c r="AK834">
        <v>1</v>
      </c>
      <c r="AL834">
        <v>1</v>
      </c>
      <c r="AM834">
        <v>4</v>
      </c>
      <c r="AN834">
        <v>0</v>
      </c>
      <c r="AO834">
        <v>1</v>
      </c>
      <c r="AP834">
        <v>1</v>
      </c>
      <c r="AQ834">
        <v>0</v>
      </c>
      <c r="AR834">
        <v>0</v>
      </c>
      <c r="AS834" t="s">
        <v>3</v>
      </c>
      <c r="AT834">
        <v>2.1000000000000001E-2</v>
      </c>
      <c r="AU834" t="s">
        <v>3</v>
      </c>
      <c r="AV834">
        <v>0</v>
      </c>
      <c r="AW834">
        <v>2</v>
      </c>
      <c r="AX834">
        <v>60138463</v>
      </c>
      <c r="AY834">
        <v>1</v>
      </c>
      <c r="AZ834">
        <v>0</v>
      </c>
      <c r="BA834">
        <v>834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CX834">
        <f>ROUND(Y834*Source!I176,9)</f>
        <v>5.6972999999999998E-3</v>
      </c>
      <c r="CY834">
        <f t="shared" si="614"/>
        <v>151569.78</v>
      </c>
      <c r="CZ834">
        <f t="shared" si="615"/>
        <v>15854.58</v>
      </c>
      <c r="DA834">
        <f t="shared" si="616"/>
        <v>9.56</v>
      </c>
      <c r="DB834">
        <f t="shared" si="617"/>
        <v>332.95</v>
      </c>
      <c r="DC834">
        <f t="shared" si="618"/>
        <v>0</v>
      </c>
      <c r="DD834" t="s">
        <v>3</v>
      </c>
      <c r="DE834" t="s">
        <v>3</v>
      </c>
      <c r="DF834">
        <f t="shared" si="619"/>
        <v>863.54</v>
      </c>
      <c r="DG834">
        <f t="shared" si="620"/>
        <v>0</v>
      </c>
      <c r="DH834">
        <f t="shared" si="621"/>
        <v>0</v>
      </c>
      <c r="DI834">
        <f t="shared" si="611"/>
        <v>0</v>
      </c>
      <c r="DJ834">
        <f t="shared" si="622"/>
        <v>863.54</v>
      </c>
      <c r="DK834">
        <v>0</v>
      </c>
      <c r="DL834" t="s">
        <v>3</v>
      </c>
      <c r="DM834">
        <v>0</v>
      </c>
      <c r="DN834" t="s">
        <v>3</v>
      </c>
      <c r="DO834">
        <v>0</v>
      </c>
    </row>
    <row r="835" spans="1:119" x14ac:dyDescent="0.2">
      <c r="A835">
        <f>ROW(Source!A176)</f>
        <v>176</v>
      </c>
      <c r="B835">
        <v>60075934</v>
      </c>
      <c r="C835">
        <v>60138429</v>
      </c>
      <c r="D835">
        <v>48172758</v>
      </c>
      <c r="E835">
        <v>1</v>
      </c>
      <c r="F835">
        <v>1</v>
      </c>
      <c r="G835">
        <v>1</v>
      </c>
      <c r="H835">
        <v>3</v>
      </c>
      <c r="I835" t="s">
        <v>769</v>
      </c>
      <c r="J835" t="s">
        <v>770</v>
      </c>
      <c r="K835" t="s">
        <v>771</v>
      </c>
      <c r="L835">
        <v>1348</v>
      </c>
      <c r="N835">
        <v>1009</v>
      </c>
      <c r="O835" t="s">
        <v>15</v>
      </c>
      <c r="P835" t="s">
        <v>15</v>
      </c>
      <c r="Q835">
        <v>1000</v>
      </c>
      <c r="W835">
        <v>0</v>
      </c>
      <c r="X835">
        <v>628974256</v>
      </c>
      <c r="Y835">
        <f t="shared" si="613"/>
        <v>1.0000000000000001E-5</v>
      </c>
      <c r="AA835">
        <v>73338.78</v>
      </c>
      <c r="AB835">
        <v>0</v>
      </c>
      <c r="AC835">
        <v>0</v>
      </c>
      <c r="AD835">
        <v>0</v>
      </c>
      <c r="AE835">
        <v>7671.42</v>
      </c>
      <c r="AF835">
        <v>0</v>
      </c>
      <c r="AG835">
        <v>0</v>
      </c>
      <c r="AH835">
        <v>0</v>
      </c>
      <c r="AI835">
        <v>9.56</v>
      </c>
      <c r="AJ835">
        <v>1</v>
      </c>
      <c r="AK835">
        <v>1</v>
      </c>
      <c r="AL835">
        <v>1</v>
      </c>
      <c r="AM835">
        <v>4</v>
      </c>
      <c r="AN835">
        <v>0</v>
      </c>
      <c r="AO835">
        <v>1</v>
      </c>
      <c r="AP835">
        <v>1</v>
      </c>
      <c r="AQ835">
        <v>0</v>
      </c>
      <c r="AR835">
        <v>0</v>
      </c>
      <c r="AS835" t="s">
        <v>3</v>
      </c>
      <c r="AT835">
        <v>1.0000000000000001E-5</v>
      </c>
      <c r="AU835" t="s">
        <v>3</v>
      </c>
      <c r="AV835">
        <v>0</v>
      </c>
      <c r="AW835">
        <v>2</v>
      </c>
      <c r="AX835">
        <v>60138464</v>
      </c>
      <c r="AY835">
        <v>1</v>
      </c>
      <c r="AZ835">
        <v>0</v>
      </c>
      <c r="BA835">
        <v>835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CX835">
        <f>ROUND(Y835*Source!I176,9)</f>
        <v>2.7130000000000001E-6</v>
      </c>
      <c r="CY835">
        <f t="shared" si="614"/>
        <v>73338.78</v>
      </c>
      <c r="CZ835">
        <f t="shared" si="615"/>
        <v>7671.42</v>
      </c>
      <c r="DA835">
        <f t="shared" si="616"/>
        <v>9.56</v>
      </c>
      <c r="DB835">
        <f t="shared" si="617"/>
        <v>0.08</v>
      </c>
      <c r="DC835">
        <f t="shared" si="618"/>
        <v>0</v>
      </c>
      <c r="DD835" t="s">
        <v>3</v>
      </c>
      <c r="DE835" t="s">
        <v>3</v>
      </c>
      <c r="DF835">
        <f t="shared" si="619"/>
        <v>0.2</v>
      </c>
      <c r="DG835">
        <f t="shared" si="620"/>
        <v>0</v>
      </c>
      <c r="DH835">
        <f t="shared" si="621"/>
        <v>0</v>
      </c>
      <c r="DI835">
        <f t="shared" si="611"/>
        <v>0</v>
      </c>
      <c r="DJ835">
        <f t="shared" si="622"/>
        <v>0.2</v>
      </c>
      <c r="DK835">
        <v>0</v>
      </c>
      <c r="DL835" t="s">
        <v>3</v>
      </c>
      <c r="DM835">
        <v>0</v>
      </c>
      <c r="DN835" t="s">
        <v>3</v>
      </c>
      <c r="DO835">
        <v>0</v>
      </c>
    </row>
    <row r="836" spans="1:119" x14ac:dyDescent="0.2">
      <c r="A836">
        <f>ROW(Source!A176)</f>
        <v>176</v>
      </c>
      <c r="B836">
        <v>60075934</v>
      </c>
      <c r="C836">
        <v>60138429</v>
      </c>
      <c r="D836">
        <v>48173726</v>
      </c>
      <c r="E836">
        <v>1</v>
      </c>
      <c r="F836">
        <v>1</v>
      </c>
      <c r="G836">
        <v>1</v>
      </c>
      <c r="H836">
        <v>3</v>
      </c>
      <c r="I836" t="s">
        <v>772</v>
      </c>
      <c r="J836" t="s">
        <v>773</v>
      </c>
      <c r="K836" t="s">
        <v>774</v>
      </c>
      <c r="L836">
        <v>1348</v>
      </c>
      <c r="N836">
        <v>1009</v>
      </c>
      <c r="O836" t="s">
        <v>15</v>
      </c>
      <c r="P836" t="s">
        <v>15</v>
      </c>
      <c r="Q836">
        <v>1000</v>
      </c>
      <c r="W836">
        <v>0</v>
      </c>
      <c r="X836">
        <v>-1850711024</v>
      </c>
      <c r="Y836">
        <f t="shared" si="613"/>
        <v>1E-4</v>
      </c>
      <c r="AA836">
        <v>293766.28000000003</v>
      </c>
      <c r="AB836">
        <v>0</v>
      </c>
      <c r="AC836">
        <v>0</v>
      </c>
      <c r="AD836">
        <v>0</v>
      </c>
      <c r="AE836">
        <v>30728.69</v>
      </c>
      <c r="AF836">
        <v>0</v>
      </c>
      <c r="AG836">
        <v>0</v>
      </c>
      <c r="AH836">
        <v>0</v>
      </c>
      <c r="AI836">
        <v>9.56</v>
      </c>
      <c r="AJ836">
        <v>1</v>
      </c>
      <c r="AK836">
        <v>1</v>
      </c>
      <c r="AL836">
        <v>1</v>
      </c>
      <c r="AM836">
        <v>4</v>
      </c>
      <c r="AN836">
        <v>0</v>
      </c>
      <c r="AO836">
        <v>1</v>
      </c>
      <c r="AP836">
        <v>1</v>
      </c>
      <c r="AQ836">
        <v>0</v>
      </c>
      <c r="AR836">
        <v>0</v>
      </c>
      <c r="AS836" t="s">
        <v>3</v>
      </c>
      <c r="AT836">
        <v>1E-4</v>
      </c>
      <c r="AU836" t="s">
        <v>3</v>
      </c>
      <c r="AV836">
        <v>0</v>
      </c>
      <c r="AW836">
        <v>2</v>
      </c>
      <c r="AX836">
        <v>60138465</v>
      </c>
      <c r="AY836">
        <v>1</v>
      </c>
      <c r="AZ836">
        <v>0</v>
      </c>
      <c r="BA836">
        <v>836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CX836">
        <f>ROUND(Y836*Source!I176,9)</f>
        <v>2.7129999999999999E-5</v>
      </c>
      <c r="CY836">
        <f t="shared" si="614"/>
        <v>293766.28000000003</v>
      </c>
      <c r="CZ836">
        <f t="shared" si="615"/>
        <v>30728.69</v>
      </c>
      <c r="DA836">
        <f t="shared" si="616"/>
        <v>9.56</v>
      </c>
      <c r="DB836">
        <f t="shared" si="617"/>
        <v>3.07</v>
      </c>
      <c r="DC836">
        <f t="shared" si="618"/>
        <v>0</v>
      </c>
      <c r="DD836" t="s">
        <v>3</v>
      </c>
      <c r="DE836" t="s">
        <v>3</v>
      </c>
      <c r="DF836">
        <f t="shared" si="619"/>
        <v>7.97</v>
      </c>
      <c r="DG836">
        <f t="shared" si="620"/>
        <v>0</v>
      </c>
      <c r="DH836">
        <f t="shared" si="621"/>
        <v>0</v>
      </c>
      <c r="DI836">
        <f t="shared" si="611"/>
        <v>0</v>
      </c>
      <c r="DJ836">
        <f t="shared" si="622"/>
        <v>7.97</v>
      </c>
      <c r="DK836">
        <v>0</v>
      </c>
      <c r="DL836" t="s">
        <v>3</v>
      </c>
      <c r="DM836">
        <v>0</v>
      </c>
      <c r="DN836" t="s">
        <v>3</v>
      </c>
      <c r="DO836">
        <v>0</v>
      </c>
    </row>
    <row r="837" spans="1:119" x14ac:dyDescent="0.2">
      <c r="A837">
        <f>ROW(Source!A176)</f>
        <v>176</v>
      </c>
      <c r="B837">
        <v>60075934</v>
      </c>
      <c r="C837">
        <v>60138429</v>
      </c>
      <c r="D837">
        <v>48187448</v>
      </c>
      <c r="E837">
        <v>1</v>
      </c>
      <c r="F837">
        <v>1</v>
      </c>
      <c r="G837">
        <v>1</v>
      </c>
      <c r="H837">
        <v>3</v>
      </c>
      <c r="I837" t="s">
        <v>775</v>
      </c>
      <c r="J837" t="s">
        <v>776</v>
      </c>
      <c r="K837" t="s">
        <v>777</v>
      </c>
      <c r="L837">
        <v>1348</v>
      </c>
      <c r="N837">
        <v>1009</v>
      </c>
      <c r="O837" t="s">
        <v>15</v>
      </c>
      <c r="P837" t="s">
        <v>15</v>
      </c>
      <c r="Q837">
        <v>1000</v>
      </c>
      <c r="W837">
        <v>0</v>
      </c>
      <c r="X837">
        <v>192534767</v>
      </c>
      <c r="Y837">
        <f t="shared" si="613"/>
        <v>2.0000000000000001E-4</v>
      </c>
      <c r="AA837">
        <v>76878.17</v>
      </c>
      <c r="AB837">
        <v>0</v>
      </c>
      <c r="AC837">
        <v>0</v>
      </c>
      <c r="AD837">
        <v>0</v>
      </c>
      <c r="AE837">
        <v>8041.65</v>
      </c>
      <c r="AF837">
        <v>0</v>
      </c>
      <c r="AG837">
        <v>0</v>
      </c>
      <c r="AH837">
        <v>0</v>
      </c>
      <c r="AI837">
        <v>9.56</v>
      </c>
      <c r="AJ837">
        <v>1</v>
      </c>
      <c r="AK837">
        <v>1</v>
      </c>
      <c r="AL837">
        <v>1</v>
      </c>
      <c r="AM837">
        <v>4</v>
      </c>
      <c r="AN837">
        <v>0</v>
      </c>
      <c r="AO837">
        <v>1</v>
      </c>
      <c r="AP837">
        <v>1</v>
      </c>
      <c r="AQ837">
        <v>0</v>
      </c>
      <c r="AR837">
        <v>0</v>
      </c>
      <c r="AS837" t="s">
        <v>3</v>
      </c>
      <c r="AT837">
        <v>2.0000000000000001E-4</v>
      </c>
      <c r="AU837" t="s">
        <v>3</v>
      </c>
      <c r="AV837">
        <v>0</v>
      </c>
      <c r="AW837">
        <v>2</v>
      </c>
      <c r="AX837">
        <v>60138466</v>
      </c>
      <c r="AY837">
        <v>1</v>
      </c>
      <c r="AZ837">
        <v>0</v>
      </c>
      <c r="BA837">
        <v>837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CX837">
        <f>ROUND(Y837*Source!I176,9)</f>
        <v>5.4259999999999999E-5</v>
      </c>
      <c r="CY837">
        <f t="shared" si="614"/>
        <v>76878.17</v>
      </c>
      <c r="CZ837">
        <f t="shared" si="615"/>
        <v>8041.65</v>
      </c>
      <c r="DA837">
        <f t="shared" si="616"/>
        <v>9.56</v>
      </c>
      <c r="DB837">
        <f t="shared" si="617"/>
        <v>1.61</v>
      </c>
      <c r="DC837">
        <f t="shared" si="618"/>
        <v>0</v>
      </c>
      <c r="DD837" t="s">
        <v>3</v>
      </c>
      <c r="DE837" t="s">
        <v>3</v>
      </c>
      <c r="DF837">
        <f t="shared" si="619"/>
        <v>4.17</v>
      </c>
      <c r="DG837">
        <f t="shared" si="620"/>
        <v>0</v>
      </c>
      <c r="DH837">
        <f t="shared" si="621"/>
        <v>0</v>
      </c>
      <c r="DI837">
        <f t="shared" si="611"/>
        <v>0</v>
      </c>
      <c r="DJ837">
        <f t="shared" si="622"/>
        <v>4.17</v>
      </c>
      <c r="DK837">
        <v>0</v>
      </c>
      <c r="DL837" t="s">
        <v>3</v>
      </c>
      <c r="DM837">
        <v>0</v>
      </c>
      <c r="DN837" t="s">
        <v>3</v>
      </c>
      <c r="DO837">
        <v>0</v>
      </c>
    </row>
    <row r="838" spans="1:119" x14ac:dyDescent="0.2">
      <c r="A838">
        <f>ROW(Source!A176)</f>
        <v>176</v>
      </c>
      <c r="B838">
        <v>60075934</v>
      </c>
      <c r="C838">
        <v>60138429</v>
      </c>
      <c r="D838">
        <v>48165719</v>
      </c>
      <c r="E838">
        <v>21</v>
      </c>
      <c r="F838">
        <v>1</v>
      </c>
      <c r="G838">
        <v>1</v>
      </c>
      <c r="H838">
        <v>3</v>
      </c>
      <c r="I838" t="s">
        <v>778</v>
      </c>
      <c r="J838" t="s">
        <v>3</v>
      </c>
      <c r="K838" t="s">
        <v>779</v>
      </c>
      <c r="L838">
        <v>1348</v>
      </c>
      <c r="N838">
        <v>1009</v>
      </c>
      <c r="O838" t="s">
        <v>15</v>
      </c>
      <c r="P838" t="s">
        <v>15</v>
      </c>
      <c r="Q838">
        <v>1000</v>
      </c>
      <c r="W838">
        <v>0</v>
      </c>
      <c r="X838">
        <v>748648226</v>
      </c>
      <c r="Y838">
        <f t="shared" si="613"/>
        <v>1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9.56</v>
      </c>
      <c r="AJ838">
        <v>1</v>
      </c>
      <c r="AK838">
        <v>1</v>
      </c>
      <c r="AL838">
        <v>1</v>
      </c>
      <c r="AM838">
        <v>4</v>
      </c>
      <c r="AN838">
        <v>0</v>
      </c>
      <c r="AO838">
        <v>0</v>
      </c>
      <c r="AP838">
        <v>1</v>
      </c>
      <c r="AQ838">
        <v>0</v>
      </c>
      <c r="AR838">
        <v>0</v>
      </c>
      <c r="AS838" t="s">
        <v>3</v>
      </c>
      <c r="AT838">
        <v>1</v>
      </c>
      <c r="AU838" t="s">
        <v>3</v>
      </c>
      <c r="AV838">
        <v>0</v>
      </c>
      <c r="AW838">
        <v>2</v>
      </c>
      <c r="AX838">
        <v>60138467</v>
      </c>
      <c r="AY838">
        <v>1</v>
      </c>
      <c r="AZ838">
        <v>0</v>
      </c>
      <c r="BA838">
        <v>838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CX838">
        <f>ROUND(Y838*Source!I176,9)</f>
        <v>0.27129999999999999</v>
      </c>
      <c r="CY838">
        <f t="shared" si="614"/>
        <v>0</v>
      </c>
      <c r="CZ838">
        <f t="shared" si="615"/>
        <v>0</v>
      </c>
      <c r="DA838">
        <f t="shared" si="616"/>
        <v>9.56</v>
      </c>
      <c r="DB838">
        <f t="shared" si="617"/>
        <v>0</v>
      </c>
      <c r="DC838">
        <f t="shared" si="618"/>
        <v>0</v>
      </c>
      <c r="DD838" t="s">
        <v>3</v>
      </c>
      <c r="DE838" t="s">
        <v>3</v>
      </c>
      <c r="DF838">
        <f t="shared" si="619"/>
        <v>0</v>
      </c>
      <c r="DG838">
        <f t="shared" si="620"/>
        <v>0</v>
      </c>
      <c r="DH838">
        <f t="shared" si="621"/>
        <v>0</v>
      </c>
      <c r="DI838">
        <f t="shared" si="611"/>
        <v>0</v>
      </c>
      <c r="DJ838">
        <f t="shared" si="622"/>
        <v>0</v>
      </c>
      <c r="DK838">
        <v>0</v>
      </c>
      <c r="DL838" t="s">
        <v>3</v>
      </c>
      <c r="DM838">
        <v>0</v>
      </c>
      <c r="DN838" t="s">
        <v>3</v>
      </c>
      <c r="DO838">
        <v>0</v>
      </c>
    </row>
    <row r="839" spans="1:119" x14ac:dyDescent="0.2">
      <c r="A839">
        <f>ROW(Source!A176)</f>
        <v>176</v>
      </c>
      <c r="B839">
        <v>60075934</v>
      </c>
      <c r="C839">
        <v>60138429</v>
      </c>
      <c r="D839">
        <v>48189470</v>
      </c>
      <c r="E839">
        <v>1</v>
      </c>
      <c r="F839">
        <v>1</v>
      </c>
      <c r="G839">
        <v>1</v>
      </c>
      <c r="H839">
        <v>3</v>
      </c>
      <c r="I839" t="s">
        <v>780</v>
      </c>
      <c r="J839" t="s">
        <v>781</v>
      </c>
      <c r="K839" t="s">
        <v>782</v>
      </c>
      <c r="L839">
        <v>1302</v>
      </c>
      <c r="N839">
        <v>1003</v>
      </c>
      <c r="O839" t="s">
        <v>783</v>
      </c>
      <c r="P839" t="s">
        <v>783</v>
      </c>
      <c r="Q839">
        <v>10</v>
      </c>
      <c r="W839">
        <v>0</v>
      </c>
      <c r="X839">
        <v>4483628</v>
      </c>
      <c r="Y839">
        <f t="shared" si="613"/>
        <v>1.8700000000000001E-2</v>
      </c>
      <c r="AA839">
        <v>616.33000000000004</v>
      </c>
      <c r="AB839">
        <v>0</v>
      </c>
      <c r="AC839">
        <v>0</v>
      </c>
      <c r="AD839">
        <v>0</v>
      </c>
      <c r="AE839">
        <v>64.47</v>
      </c>
      <c r="AF839">
        <v>0</v>
      </c>
      <c r="AG839">
        <v>0</v>
      </c>
      <c r="AH839">
        <v>0</v>
      </c>
      <c r="AI839">
        <v>9.56</v>
      </c>
      <c r="AJ839">
        <v>1</v>
      </c>
      <c r="AK839">
        <v>1</v>
      </c>
      <c r="AL839">
        <v>1</v>
      </c>
      <c r="AM839">
        <v>4</v>
      </c>
      <c r="AN839">
        <v>0</v>
      </c>
      <c r="AO839">
        <v>1</v>
      </c>
      <c r="AP839">
        <v>1</v>
      </c>
      <c r="AQ839">
        <v>0</v>
      </c>
      <c r="AR839">
        <v>0</v>
      </c>
      <c r="AS839" t="s">
        <v>3</v>
      </c>
      <c r="AT839">
        <v>1.8700000000000001E-2</v>
      </c>
      <c r="AU839" t="s">
        <v>3</v>
      </c>
      <c r="AV839">
        <v>0</v>
      </c>
      <c r="AW839">
        <v>2</v>
      </c>
      <c r="AX839">
        <v>60138468</v>
      </c>
      <c r="AY839">
        <v>1</v>
      </c>
      <c r="AZ839">
        <v>0</v>
      </c>
      <c r="BA839">
        <v>839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CX839">
        <f>ROUND(Y839*Source!I176,9)</f>
        <v>5.0733100000000001E-3</v>
      </c>
      <c r="CY839">
        <f t="shared" si="614"/>
        <v>616.33000000000004</v>
      </c>
      <c r="CZ839">
        <f t="shared" si="615"/>
        <v>64.47</v>
      </c>
      <c r="DA839">
        <f t="shared" si="616"/>
        <v>9.56</v>
      </c>
      <c r="DB839">
        <f t="shared" si="617"/>
        <v>1.21</v>
      </c>
      <c r="DC839">
        <f t="shared" si="618"/>
        <v>0</v>
      </c>
      <c r="DD839" t="s">
        <v>3</v>
      </c>
      <c r="DE839" t="s">
        <v>3</v>
      </c>
      <c r="DF839">
        <f t="shared" si="619"/>
        <v>3.13</v>
      </c>
      <c r="DG839">
        <f t="shared" si="620"/>
        <v>0</v>
      </c>
      <c r="DH839">
        <f t="shared" si="621"/>
        <v>0</v>
      </c>
      <c r="DI839">
        <f t="shared" si="611"/>
        <v>0</v>
      </c>
      <c r="DJ839">
        <f t="shared" si="622"/>
        <v>3.13</v>
      </c>
      <c r="DK839">
        <v>0</v>
      </c>
      <c r="DL839" t="s">
        <v>3</v>
      </c>
      <c r="DM839">
        <v>0</v>
      </c>
      <c r="DN839" t="s">
        <v>3</v>
      </c>
      <c r="DO839">
        <v>0</v>
      </c>
    </row>
    <row r="840" spans="1:119" x14ac:dyDescent="0.2">
      <c r="A840">
        <f>ROW(Source!A176)</f>
        <v>176</v>
      </c>
      <c r="B840">
        <v>60075934</v>
      </c>
      <c r="C840">
        <v>60138429</v>
      </c>
      <c r="D840">
        <v>48189825</v>
      </c>
      <c r="E840">
        <v>1</v>
      </c>
      <c r="F840">
        <v>1</v>
      </c>
      <c r="G840">
        <v>1</v>
      </c>
      <c r="H840">
        <v>3</v>
      </c>
      <c r="I840" t="s">
        <v>784</v>
      </c>
      <c r="J840" t="s">
        <v>785</v>
      </c>
      <c r="K840" t="s">
        <v>786</v>
      </c>
      <c r="L840">
        <v>1348</v>
      </c>
      <c r="N840">
        <v>1009</v>
      </c>
      <c r="O840" t="s">
        <v>15</v>
      </c>
      <c r="P840" t="s">
        <v>15</v>
      </c>
      <c r="Q840">
        <v>1000</v>
      </c>
      <c r="W840">
        <v>0</v>
      </c>
      <c r="X840">
        <v>-936363311</v>
      </c>
      <c r="Y840">
        <f t="shared" si="613"/>
        <v>3.0000000000000001E-5</v>
      </c>
      <c r="AA840">
        <v>45420.71</v>
      </c>
      <c r="AB840">
        <v>0</v>
      </c>
      <c r="AC840">
        <v>0</v>
      </c>
      <c r="AD840">
        <v>0</v>
      </c>
      <c r="AE840">
        <v>4751.12</v>
      </c>
      <c r="AF840">
        <v>0</v>
      </c>
      <c r="AG840">
        <v>0</v>
      </c>
      <c r="AH840">
        <v>0</v>
      </c>
      <c r="AI840">
        <v>9.56</v>
      </c>
      <c r="AJ840">
        <v>1</v>
      </c>
      <c r="AK840">
        <v>1</v>
      </c>
      <c r="AL840">
        <v>1</v>
      </c>
      <c r="AM840">
        <v>4</v>
      </c>
      <c r="AN840">
        <v>0</v>
      </c>
      <c r="AO840">
        <v>1</v>
      </c>
      <c r="AP840">
        <v>1</v>
      </c>
      <c r="AQ840">
        <v>0</v>
      </c>
      <c r="AR840">
        <v>0</v>
      </c>
      <c r="AS840" t="s">
        <v>3</v>
      </c>
      <c r="AT840">
        <v>3.0000000000000001E-5</v>
      </c>
      <c r="AU840" t="s">
        <v>3</v>
      </c>
      <c r="AV840">
        <v>0</v>
      </c>
      <c r="AW840">
        <v>2</v>
      </c>
      <c r="AX840">
        <v>60138469</v>
      </c>
      <c r="AY840">
        <v>1</v>
      </c>
      <c r="AZ840">
        <v>0</v>
      </c>
      <c r="BA840">
        <v>840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CX840">
        <f>ROUND(Y840*Source!I176,9)</f>
        <v>8.1389999999999995E-6</v>
      </c>
      <c r="CY840">
        <f t="shared" si="614"/>
        <v>45420.71</v>
      </c>
      <c r="CZ840">
        <f t="shared" si="615"/>
        <v>4751.12</v>
      </c>
      <c r="DA840">
        <f t="shared" si="616"/>
        <v>9.56</v>
      </c>
      <c r="DB840">
        <f t="shared" si="617"/>
        <v>0.14000000000000001</v>
      </c>
      <c r="DC840">
        <f t="shared" si="618"/>
        <v>0</v>
      </c>
      <c r="DD840" t="s">
        <v>3</v>
      </c>
      <c r="DE840" t="s">
        <v>3</v>
      </c>
      <c r="DF840">
        <f t="shared" si="619"/>
        <v>0.37</v>
      </c>
      <c r="DG840">
        <f t="shared" si="620"/>
        <v>0</v>
      </c>
      <c r="DH840">
        <f t="shared" si="621"/>
        <v>0</v>
      </c>
      <c r="DI840">
        <f t="shared" si="611"/>
        <v>0</v>
      </c>
      <c r="DJ840">
        <f t="shared" si="622"/>
        <v>0.37</v>
      </c>
      <c r="DK840">
        <v>0</v>
      </c>
      <c r="DL840" t="s">
        <v>3</v>
      </c>
      <c r="DM840">
        <v>0</v>
      </c>
      <c r="DN840" t="s">
        <v>3</v>
      </c>
      <c r="DO840">
        <v>0</v>
      </c>
    </row>
    <row r="841" spans="1:119" x14ac:dyDescent="0.2">
      <c r="A841">
        <f>ROW(Source!A176)</f>
        <v>176</v>
      </c>
      <c r="B841">
        <v>60075934</v>
      </c>
      <c r="C841">
        <v>60138429</v>
      </c>
      <c r="D841">
        <v>48190549</v>
      </c>
      <c r="E841">
        <v>1</v>
      </c>
      <c r="F841">
        <v>1</v>
      </c>
      <c r="G841">
        <v>1</v>
      </c>
      <c r="H841">
        <v>3</v>
      </c>
      <c r="I841" t="s">
        <v>787</v>
      </c>
      <c r="J841" t="s">
        <v>788</v>
      </c>
      <c r="K841" t="s">
        <v>789</v>
      </c>
      <c r="L841">
        <v>1348</v>
      </c>
      <c r="N841">
        <v>1009</v>
      </c>
      <c r="O841" t="s">
        <v>15</v>
      </c>
      <c r="P841" t="s">
        <v>15</v>
      </c>
      <c r="Q841">
        <v>1000</v>
      </c>
      <c r="W841">
        <v>0</v>
      </c>
      <c r="X841">
        <v>1261042718</v>
      </c>
      <c r="Y841">
        <f t="shared" si="613"/>
        <v>1.9400000000000001E-3</v>
      </c>
      <c r="AA841">
        <v>59717.11</v>
      </c>
      <c r="AB841">
        <v>0</v>
      </c>
      <c r="AC841">
        <v>0</v>
      </c>
      <c r="AD841">
        <v>0</v>
      </c>
      <c r="AE841">
        <v>6246.56</v>
      </c>
      <c r="AF841">
        <v>0</v>
      </c>
      <c r="AG841">
        <v>0</v>
      </c>
      <c r="AH841">
        <v>0</v>
      </c>
      <c r="AI841">
        <v>9.56</v>
      </c>
      <c r="AJ841">
        <v>1</v>
      </c>
      <c r="AK841">
        <v>1</v>
      </c>
      <c r="AL841">
        <v>1</v>
      </c>
      <c r="AM841">
        <v>4</v>
      </c>
      <c r="AN841">
        <v>0</v>
      </c>
      <c r="AO841">
        <v>1</v>
      </c>
      <c r="AP841">
        <v>1</v>
      </c>
      <c r="AQ841">
        <v>0</v>
      </c>
      <c r="AR841">
        <v>0</v>
      </c>
      <c r="AS841" t="s">
        <v>3</v>
      </c>
      <c r="AT841">
        <v>1.9400000000000001E-3</v>
      </c>
      <c r="AU841" t="s">
        <v>3</v>
      </c>
      <c r="AV841">
        <v>0</v>
      </c>
      <c r="AW841">
        <v>2</v>
      </c>
      <c r="AX841">
        <v>60138470</v>
      </c>
      <c r="AY841">
        <v>1</v>
      </c>
      <c r="AZ841">
        <v>0</v>
      </c>
      <c r="BA841">
        <v>841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CX841">
        <f>ROUND(Y841*Source!I176,9)</f>
        <v>5.2632199999999997E-4</v>
      </c>
      <c r="CY841">
        <f t="shared" si="614"/>
        <v>59717.11</v>
      </c>
      <c r="CZ841">
        <f t="shared" si="615"/>
        <v>6246.56</v>
      </c>
      <c r="DA841">
        <f t="shared" si="616"/>
        <v>9.56</v>
      </c>
      <c r="DB841">
        <f t="shared" si="617"/>
        <v>12.12</v>
      </c>
      <c r="DC841">
        <f t="shared" si="618"/>
        <v>0</v>
      </c>
      <c r="DD841" t="s">
        <v>3</v>
      </c>
      <c r="DE841" t="s">
        <v>3</v>
      </c>
      <c r="DF841">
        <f t="shared" si="619"/>
        <v>31.43</v>
      </c>
      <c r="DG841">
        <f t="shared" si="620"/>
        <v>0</v>
      </c>
      <c r="DH841">
        <f t="shared" si="621"/>
        <v>0</v>
      </c>
      <c r="DI841">
        <f t="shared" si="611"/>
        <v>0</v>
      </c>
      <c r="DJ841">
        <f t="shared" si="622"/>
        <v>31.43</v>
      </c>
      <c r="DK841">
        <v>0</v>
      </c>
      <c r="DL841" t="s">
        <v>3</v>
      </c>
      <c r="DM841">
        <v>0</v>
      </c>
      <c r="DN841" t="s">
        <v>3</v>
      </c>
      <c r="DO841">
        <v>0</v>
      </c>
    </row>
    <row r="842" spans="1:119" x14ac:dyDescent="0.2">
      <c r="A842">
        <f>ROW(Source!A176)</f>
        <v>176</v>
      </c>
      <c r="B842">
        <v>60075934</v>
      </c>
      <c r="C842">
        <v>60138429</v>
      </c>
      <c r="D842">
        <v>48194381</v>
      </c>
      <c r="E842">
        <v>1</v>
      </c>
      <c r="F842">
        <v>1</v>
      </c>
      <c r="G842">
        <v>1</v>
      </c>
      <c r="H842">
        <v>3</v>
      </c>
      <c r="I842" t="s">
        <v>790</v>
      </c>
      <c r="J842" t="s">
        <v>791</v>
      </c>
      <c r="K842" t="s">
        <v>792</v>
      </c>
      <c r="L842">
        <v>1339</v>
      </c>
      <c r="N842">
        <v>1007</v>
      </c>
      <c r="O842" t="s">
        <v>91</v>
      </c>
      <c r="P842" t="s">
        <v>91</v>
      </c>
      <c r="Q842">
        <v>1</v>
      </c>
      <c r="W842">
        <v>0</v>
      </c>
      <c r="X842">
        <v>-128313133</v>
      </c>
      <c r="Y842">
        <f t="shared" si="613"/>
        <v>1.0300000000000001E-3</v>
      </c>
      <c r="AA842">
        <v>17141.560000000001</v>
      </c>
      <c r="AB842">
        <v>0</v>
      </c>
      <c r="AC842">
        <v>0</v>
      </c>
      <c r="AD842">
        <v>0</v>
      </c>
      <c r="AE842">
        <v>1793.05</v>
      </c>
      <c r="AF842">
        <v>0</v>
      </c>
      <c r="AG842">
        <v>0</v>
      </c>
      <c r="AH842">
        <v>0</v>
      </c>
      <c r="AI842">
        <v>9.56</v>
      </c>
      <c r="AJ842">
        <v>1</v>
      </c>
      <c r="AK842">
        <v>1</v>
      </c>
      <c r="AL842">
        <v>1</v>
      </c>
      <c r="AM842">
        <v>4</v>
      </c>
      <c r="AN842">
        <v>0</v>
      </c>
      <c r="AO842">
        <v>1</v>
      </c>
      <c r="AP842">
        <v>1</v>
      </c>
      <c r="AQ842">
        <v>0</v>
      </c>
      <c r="AR842">
        <v>0</v>
      </c>
      <c r="AS842" t="s">
        <v>3</v>
      </c>
      <c r="AT842">
        <v>1.0300000000000001E-3</v>
      </c>
      <c r="AU842" t="s">
        <v>3</v>
      </c>
      <c r="AV842">
        <v>0</v>
      </c>
      <c r="AW842">
        <v>2</v>
      </c>
      <c r="AX842">
        <v>60138471</v>
      </c>
      <c r="AY842">
        <v>1</v>
      </c>
      <c r="AZ842">
        <v>0</v>
      </c>
      <c r="BA842">
        <v>842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CX842">
        <f>ROUND(Y842*Source!I176,9)</f>
        <v>2.7943899999999998E-4</v>
      </c>
      <c r="CY842">
        <f t="shared" si="614"/>
        <v>17141.560000000001</v>
      </c>
      <c r="CZ842">
        <f t="shared" si="615"/>
        <v>1793.05</v>
      </c>
      <c r="DA842">
        <f t="shared" si="616"/>
        <v>9.56</v>
      </c>
      <c r="DB842">
        <f t="shared" si="617"/>
        <v>1.85</v>
      </c>
      <c r="DC842">
        <f t="shared" si="618"/>
        <v>0</v>
      </c>
      <c r="DD842" t="s">
        <v>3</v>
      </c>
      <c r="DE842" t="s">
        <v>3</v>
      </c>
      <c r="DF842">
        <f t="shared" si="619"/>
        <v>4.79</v>
      </c>
      <c r="DG842">
        <f t="shared" si="620"/>
        <v>0</v>
      </c>
      <c r="DH842">
        <f t="shared" si="621"/>
        <v>0</v>
      </c>
      <c r="DI842">
        <f t="shared" si="611"/>
        <v>0</v>
      </c>
      <c r="DJ842">
        <f t="shared" si="622"/>
        <v>4.79</v>
      </c>
      <c r="DK842">
        <v>0</v>
      </c>
      <c r="DL842" t="s">
        <v>3</v>
      </c>
      <c r="DM842">
        <v>0</v>
      </c>
      <c r="DN842" t="s">
        <v>3</v>
      </c>
      <c r="DO842">
        <v>0</v>
      </c>
    </row>
    <row r="843" spans="1:119" x14ac:dyDescent="0.2">
      <c r="A843">
        <f>ROW(Source!A176)</f>
        <v>176</v>
      </c>
      <c r="B843">
        <v>60075934</v>
      </c>
      <c r="C843">
        <v>60138429</v>
      </c>
      <c r="D843">
        <v>48201639</v>
      </c>
      <c r="E843">
        <v>1</v>
      </c>
      <c r="F843">
        <v>1</v>
      </c>
      <c r="G843">
        <v>1</v>
      </c>
      <c r="H843">
        <v>3</v>
      </c>
      <c r="I843" t="s">
        <v>793</v>
      </c>
      <c r="J843" t="s">
        <v>794</v>
      </c>
      <c r="K843" t="s">
        <v>795</v>
      </c>
      <c r="L843">
        <v>1348</v>
      </c>
      <c r="N843">
        <v>1009</v>
      </c>
      <c r="O843" t="s">
        <v>15</v>
      </c>
      <c r="P843" t="s">
        <v>15</v>
      </c>
      <c r="Q843">
        <v>1000</v>
      </c>
      <c r="W843">
        <v>0</v>
      </c>
      <c r="X843">
        <v>1741082987</v>
      </c>
      <c r="Y843">
        <f t="shared" si="613"/>
        <v>3.1E-4</v>
      </c>
      <c r="AA843">
        <v>120081.73</v>
      </c>
      <c r="AB843">
        <v>0</v>
      </c>
      <c r="AC843">
        <v>0</v>
      </c>
      <c r="AD843">
        <v>0</v>
      </c>
      <c r="AE843">
        <v>12560.85</v>
      </c>
      <c r="AF843">
        <v>0</v>
      </c>
      <c r="AG843">
        <v>0</v>
      </c>
      <c r="AH843">
        <v>0</v>
      </c>
      <c r="AI843">
        <v>9.56</v>
      </c>
      <c r="AJ843">
        <v>1</v>
      </c>
      <c r="AK843">
        <v>1</v>
      </c>
      <c r="AL843">
        <v>1</v>
      </c>
      <c r="AM843">
        <v>4</v>
      </c>
      <c r="AN843">
        <v>0</v>
      </c>
      <c r="AO843">
        <v>1</v>
      </c>
      <c r="AP843">
        <v>1</v>
      </c>
      <c r="AQ843">
        <v>0</v>
      </c>
      <c r="AR843">
        <v>0</v>
      </c>
      <c r="AS843" t="s">
        <v>3</v>
      </c>
      <c r="AT843">
        <v>3.1E-4</v>
      </c>
      <c r="AU843" t="s">
        <v>3</v>
      </c>
      <c r="AV843">
        <v>0</v>
      </c>
      <c r="AW843">
        <v>2</v>
      </c>
      <c r="AX843">
        <v>60138472</v>
      </c>
      <c r="AY843">
        <v>1</v>
      </c>
      <c r="AZ843">
        <v>0</v>
      </c>
      <c r="BA843">
        <v>843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CX843">
        <f>ROUND(Y843*Source!I176,9)</f>
        <v>8.4103000000000004E-5</v>
      </c>
      <c r="CY843">
        <f t="shared" si="614"/>
        <v>120081.73</v>
      </c>
      <c r="CZ843">
        <f t="shared" si="615"/>
        <v>12560.85</v>
      </c>
      <c r="DA843">
        <f t="shared" si="616"/>
        <v>9.56</v>
      </c>
      <c r="DB843">
        <f t="shared" si="617"/>
        <v>3.89</v>
      </c>
      <c r="DC843">
        <f t="shared" si="618"/>
        <v>0</v>
      </c>
      <c r="DD843" t="s">
        <v>3</v>
      </c>
      <c r="DE843" t="s">
        <v>3</v>
      </c>
      <c r="DF843">
        <f t="shared" si="619"/>
        <v>10.1</v>
      </c>
      <c r="DG843">
        <f t="shared" si="620"/>
        <v>0</v>
      </c>
      <c r="DH843">
        <f t="shared" si="621"/>
        <v>0</v>
      </c>
      <c r="DI843">
        <f t="shared" si="611"/>
        <v>0</v>
      </c>
      <c r="DJ843">
        <f t="shared" si="622"/>
        <v>10.1</v>
      </c>
      <c r="DK843">
        <v>0</v>
      </c>
      <c r="DL843" t="s">
        <v>3</v>
      </c>
      <c r="DM843">
        <v>0</v>
      </c>
      <c r="DN843" t="s">
        <v>3</v>
      </c>
      <c r="DO843">
        <v>0</v>
      </c>
    </row>
    <row r="844" spans="1:119" x14ac:dyDescent="0.2">
      <c r="A844">
        <f>ROW(Source!A176)</f>
        <v>176</v>
      </c>
      <c r="B844">
        <v>60075934</v>
      </c>
      <c r="C844">
        <v>60138429</v>
      </c>
      <c r="D844">
        <v>48202807</v>
      </c>
      <c r="E844">
        <v>1</v>
      </c>
      <c r="F844">
        <v>1</v>
      </c>
      <c r="G844">
        <v>1</v>
      </c>
      <c r="H844">
        <v>3</v>
      </c>
      <c r="I844" t="s">
        <v>796</v>
      </c>
      <c r="J844" t="s">
        <v>797</v>
      </c>
      <c r="K844" t="s">
        <v>798</v>
      </c>
      <c r="L844">
        <v>1348</v>
      </c>
      <c r="N844">
        <v>1009</v>
      </c>
      <c r="O844" t="s">
        <v>15</v>
      </c>
      <c r="P844" t="s">
        <v>15</v>
      </c>
      <c r="Q844">
        <v>1000</v>
      </c>
      <c r="W844">
        <v>0</v>
      </c>
      <c r="X844">
        <v>-296986458</v>
      </c>
      <c r="Y844">
        <f t="shared" si="613"/>
        <v>5.9999999999999995E-4</v>
      </c>
      <c r="AA844">
        <v>106588.55</v>
      </c>
      <c r="AB844">
        <v>0</v>
      </c>
      <c r="AC844">
        <v>0</v>
      </c>
      <c r="AD844">
        <v>0</v>
      </c>
      <c r="AE844">
        <v>11149.43</v>
      </c>
      <c r="AF844">
        <v>0</v>
      </c>
      <c r="AG844">
        <v>0</v>
      </c>
      <c r="AH844">
        <v>0</v>
      </c>
      <c r="AI844">
        <v>9.56</v>
      </c>
      <c r="AJ844">
        <v>1</v>
      </c>
      <c r="AK844">
        <v>1</v>
      </c>
      <c r="AL844">
        <v>1</v>
      </c>
      <c r="AM844">
        <v>4</v>
      </c>
      <c r="AN844">
        <v>0</v>
      </c>
      <c r="AO844">
        <v>1</v>
      </c>
      <c r="AP844">
        <v>1</v>
      </c>
      <c r="AQ844">
        <v>0</v>
      </c>
      <c r="AR844">
        <v>0</v>
      </c>
      <c r="AS844" t="s">
        <v>3</v>
      </c>
      <c r="AT844">
        <v>5.9999999999999995E-4</v>
      </c>
      <c r="AU844" t="s">
        <v>3</v>
      </c>
      <c r="AV844">
        <v>0</v>
      </c>
      <c r="AW844">
        <v>2</v>
      </c>
      <c r="AX844">
        <v>60138473</v>
      </c>
      <c r="AY844">
        <v>1</v>
      </c>
      <c r="AZ844">
        <v>0</v>
      </c>
      <c r="BA844">
        <v>844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CX844">
        <f>ROUND(Y844*Source!I176,9)</f>
        <v>1.6278000000000001E-4</v>
      </c>
      <c r="CY844">
        <f t="shared" si="614"/>
        <v>106588.55</v>
      </c>
      <c r="CZ844">
        <f t="shared" si="615"/>
        <v>11149.43</v>
      </c>
      <c r="DA844">
        <f t="shared" si="616"/>
        <v>9.56</v>
      </c>
      <c r="DB844">
        <f t="shared" si="617"/>
        <v>6.69</v>
      </c>
      <c r="DC844">
        <f t="shared" si="618"/>
        <v>0</v>
      </c>
      <c r="DD844" t="s">
        <v>3</v>
      </c>
      <c r="DE844" t="s">
        <v>3</v>
      </c>
      <c r="DF844">
        <f t="shared" si="619"/>
        <v>17.350000000000001</v>
      </c>
      <c r="DG844">
        <f t="shared" si="620"/>
        <v>0</v>
      </c>
      <c r="DH844">
        <f t="shared" si="621"/>
        <v>0</v>
      </c>
      <c r="DI844">
        <f t="shared" si="611"/>
        <v>0</v>
      </c>
      <c r="DJ844">
        <f t="shared" si="622"/>
        <v>17.350000000000001</v>
      </c>
      <c r="DK844">
        <v>0</v>
      </c>
      <c r="DL844" t="s">
        <v>3</v>
      </c>
      <c r="DM844">
        <v>0</v>
      </c>
      <c r="DN844" t="s">
        <v>3</v>
      </c>
      <c r="DO844">
        <v>0</v>
      </c>
    </row>
    <row r="845" spans="1:119" x14ac:dyDescent="0.2">
      <c r="A845">
        <f>ROW(Source!A178)</f>
        <v>178</v>
      </c>
      <c r="B845">
        <v>60075934</v>
      </c>
      <c r="C845">
        <v>60141583</v>
      </c>
      <c r="D845">
        <v>48164208</v>
      </c>
      <c r="E845">
        <v>1</v>
      </c>
      <c r="F845">
        <v>1</v>
      </c>
      <c r="G845">
        <v>1</v>
      </c>
      <c r="H845">
        <v>1</v>
      </c>
      <c r="I845" t="s">
        <v>1020</v>
      </c>
      <c r="J845" t="s">
        <v>3</v>
      </c>
      <c r="K845" t="s">
        <v>1021</v>
      </c>
      <c r="L845">
        <v>1191</v>
      </c>
      <c r="N845">
        <v>1013</v>
      </c>
      <c r="O845" t="s">
        <v>738</v>
      </c>
      <c r="P845" t="s">
        <v>738</v>
      </c>
      <c r="Q845">
        <v>1</v>
      </c>
      <c r="W845">
        <v>0</v>
      </c>
      <c r="X845">
        <v>300547253</v>
      </c>
      <c r="Y845">
        <f t="shared" ref="Y845:Y852" si="623">((AT845*1.15)*1.15)</f>
        <v>125.63749999999997</v>
      </c>
      <c r="AA845">
        <v>0</v>
      </c>
      <c r="AB845">
        <v>0</v>
      </c>
      <c r="AC845">
        <v>0</v>
      </c>
      <c r="AD845">
        <v>411.26</v>
      </c>
      <c r="AE845">
        <v>0</v>
      </c>
      <c r="AF845">
        <v>0</v>
      </c>
      <c r="AG845">
        <v>0</v>
      </c>
      <c r="AH845">
        <v>8.4</v>
      </c>
      <c r="AI845">
        <v>1</v>
      </c>
      <c r="AJ845">
        <v>1</v>
      </c>
      <c r="AK845">
        <v>1</v>
      </c>
      <c r="AL845">
        <v>48.96</v>
      </c>
      <c r="AM845">
        <v>4</v>
      </c>
      <c r="AN845">
        <v>0</v>
      </c>
      <c r="AO845">
        <v>1</v>
      </c>
      <c r="AP845">
        <v>1</v>
      </c>
      <c r="AQ845">
        <v>0</v>
      </c>
      <c r="AR845">
        <v>0</v>
      </c>
      <c r="AS845" t="s">
        <v>3</v>
      </c>
      <c r="AT845">
        <v>95</v>
      </c>
      <c r="AU845" t="s">
        <v>93</v>
      </c>
      <c r="AV845">
        <v>1</v>
      </c>
      <c r="AW845">
        <v>2</v>
      </c>
      <c r="AX845">
        <v>60141596</v>
      </c>
      <c r="AY845">
        <v>1</v>
      </c>
      <c r="AZ845">
        <v>0</v>
      </c>
      <c r="BA845">
        <v>845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CX845">
        <f>ROUND(Y845*Source!I178,9)</f>
        <v>129.19304124999999</v>
      </c>
      <c r="CY845">
        <f>AD845</f>
        <v>411.26</v>
      </c>
      <c r="CZ845">
        <f>AH845</f>
        <v>8.4</v>
      </c>
      <c r="DA845">
        <f>AL845</f>
        <v>48.96</v>
      </c>
      <c r="DB845">
        <f t="shared" ref="DB845:DB852" si="624">ROUND(((ROUND(AT845*CZ845,2)*1.15)*1.15),2)</f>
        <v>1055.3599999999999</v>
      </c>
      <c r="DC845">
        <f t="shared" ref="DC845:DC852" si="625">ROUND(((ROUND(AT845*AG845,2)*1.15)*1.15),2)</f>
        <v>0</v>
      </c>
      <c r="DD845" t="s">
        <v>3</v>
      </c>
      <c r="DE845" t="s">
        <v>3</v>
      </c>
      <c r="DF845">
        <f t="shared" ref="DF845:DF852" si="626">ROUND(ROUND(AE845,2)*CX845,2)</f>
        <v>0</v>
      </c>
      <c r="DG845">
        <f t="shared" si="620"/>
        <v>0</v>
      </c>
      <c r="DH845">
        <f t="shared" si="621"/>
        <v>0</v>
      </c>
      <c r="DI845">
        <f>ROUND(ROUND(AH845*AL845,2)*CX845,2)</f>
        <v>53131.93</v>
      </c>
      <c r="DJ845">
        <f>DI845</f>
        <v>53131.93</v>
      </c>
      <c r="DK845">
        <v>0</v>
      </c>
      <c r="DL845" t="s">
        <v>3</v>
      </c>
      <c r="DM845">
        <v>0</v>
      </c>
      <c r="DN845" t="s">
        <v>3</v>
      </c>
      <c r="DO845">
        <v>0</v>
      </c>
    </row>
    <row r="846" spans="1:119" x14ac:dyDescent="0.2">
      <c r="A846">
        <f>ROW(Source!A178)</f>
        <v>178</v>
      </c>
      <c r="B846">
        <v>60075934</v>
      </c>
      <c r="C846">
        <v>60141583</v>
      </c>
      <c r="D846">
        <v>48164207</v>
      </c>
      <c r="E846">
        <v>1</v>
      </c>
      <c r="F846">
        <v>1</v>
      </c>
      <c r="G846">
        <v>1</v>
      </c>
      <c r="H846">
        <v>1</v>
      </c>
      <c r="I846" t="s">
        <v>740</v>
      </c>
      <c r="J846" t="s">
        <v>3</v>
      </c>
      <c r="K846" t="s">
        <v>741</v>
      </c>
      <c r="L846">
        <v>1191</v>
      </c>
      <c r="N846">
        <v>1013</v>
      </c>
      <c r="O846" t="s">
        <v>738</v>
      </c>
      <c r="P846" t="s">
        <v>738</v>
      </c>
      <c r="Q846">
        <v>1</v>
      </c>
      <c r="W846">
        <v>0</v>
      </c>
      <c r="X846">
        <v>-383101862</v>
      </c>
      <c r="Y846">
        <f t="shared" si="623"/>
        <v>8.4639999999999986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1</v>
      </c>
      <c r="AJ846">
        <v>1</v>
      </c>
      <c r="AK846">
        <v>48.96</v>
      </c>
      <c r="AL846">
        <v>1</v>
      </c>
      <c r="AM846">
        <v>4</v>
      </c>
      <c r="AN846">
        <v>0</v>
      </c>
      <c r="AO846">
        <v>1</v>
      </c>
      <c r="AP846">
        <v>1</v>
      </c>
      <c r="AQ846">
        <v>0</v>
      </c>
      <c r="AR846">
        <v>0</v>
      </c>
      <c r="AS846" t="s">
        <v>3</v>
      </c>
      <c r="AT846">
        <v>6.4</v>
      </c>
      <c r="AU846" t="s">
        <v>93</v>
      </c>
      <c r="AV846">
        <v>2</v>
      </c>
      <c r="AW846">
        <v>2</v>
      </c>
      <c r="AX846">
        <v>60141597</v>
      </c>
      <c r="AY846">
        <v>1</v>
      </c>
      <c r="AZ846">
        <v>0</v>
      </c>
      <c r="BA846">
        <v>846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CX846">
        <f>ROUND(Y846*Source!I178,9)</f>
        <v>8.7035312000000005</v>
      </c>
      <c r="CY846">
        <f>AD846</f>
        <v>0</v>
      </c>
      <c r="CZ846">
        <f>AH846</f>
        <v>0</v>
      </c>
      <c r="DA846">
        <f>AL846</f>
        <v>1</v>
      </c>
      <c r="DB846">
        <f t="shared" si="624"/>
        <v>0</v>
      </c>
      <c r="DC846">
        <f t="shared" si="625"/>
        <v>0</v>
      </c>
      <c r="DD846" t="s">
        <v>3</v>
      </c>
      <c r="DE846" t="s">
        <v>3</v>
      </c>
      <c r="DF846">
        <f t="shared" si="626"/>
        <v>0</v>
      </c>
      <c r="DG846">
        <f t="shared" si="620"/>
        <v>0</v>
      </c>
      <c r="DH846">
        <f t="shared" ref="DH846:DH852" si="627">ROUND(ROUND(AG846*AK846,2)*CX846,2)</f>
        <v>0</v>
      </c>
      <c r="DI846">
        <f t="shared" ref="DI846:DI856" si="628">ROUND(ROUND(AH846,2)*CX846,2)</f>
        <v>0</v>
      </c>
      <c r="DJ846">
        <f>DI846</f>
        <v>0</v>
      </c>
      <c r="DK846">
        <v>0</v>
      </c>
      <c r="DL846" t="s">
        <v>3</v>
      </c>
      <c r="DM846">
        <v>0</v>
      </c>
      <c r="DN846" t="s">
        <v>3</v>
      </c>
      <c r="DO846">
        <v>0</v>
      </c>
    </row>
    <row r="847" spans="1:119" x14ac:dyDescent="0.2">
      <c r="A847">
        <f>ROW(Source!A178)</f>
        <v>178</v>
      </c>
      <c r="B847">
        <v>60075934</v>
      </c>
      <c r="C847">
        <v>60141583</v>
      </c>
      <c r="D847">
        <v>48244557</v>
      </c>
      <c r="E847">
        <v>1</v>
      </c>
      <c r="F847">
        <v>1</v>
      </c>
      <c r="G847">
        <v>1</v>
      </c>
      <c r="H847">
        <v>2</v>
      </c>
      <c r="I847" t="s">
        <v>746</v>
      </c>
      <c r="J847" t="s">
        <v>747</v>
      </c>
      <c r="K847" t="s">
        <v>748</v>
      </c>
      <c r="L847">
        <v>1368</v>
      </c>
      <c r="N847">
        <v>1011</v>
      </c>
      <c r="O847" t="s">
        <v>745</v>
      </c>
      <c r="P847" t="s">
        <v>745</v>
      </c>
      <c r="Q847">
        <v>1</v>
      </c>
      <c r="W847">
        <v>0</v>
      </c>
      <c r="X847">
        <v>903590057</v>
      </c>
      <c r="Y847">
        <f t="shared" si="623"/>
        <v>5.1577499999999992</v>
      </c>
      <c r="AA847">
        <v>0</v>
      </c>
      <c r="AB847">
        <v>1603.59</v>
      </c>
      <c r="AC847">
        <v>579.69000000000005</v>
      </c>
      <c r="AD847">
        <v>0</v>
      </c>
      <c r="AE847">
        <v>0</v>
      </c>
      <c r="AF847">
        <v>112.77</v>
      </c>
      <c r="AG847">
        <v>11.84</v>
      </c>
      <c r="AH847">
        <v>0</v>
      </c>
      <c r="AI847">
        <v>1</v>
      </c>
      <c r="AJ847">
        <v>14.22</v>
      </c>
      <c r="AK847">
        <v>48.96</v>
      </c>
      <c r="AL847">
        <v>1</v>
      </c>
      <c r="AM847">
        <v>4</v>
      </c>
      <c r="AN847">
        <v>0</v>
      </c>
      <c r="AO847">
        <v>1</v>
      </c>
      <c r="AP847">
        <v>1</v>
      </c>
      <c r="AQ847">
        <v>0</v>
      </c>
      <c r="AR847">
        <v>0</v>
      </c>
      <c r="AS847" t="s">
        <v>3</v>
      </c>
      <c r="AT847">
        <v>3.9</v>
      </c>
      <c r="AU847" t="s">
        <v>93</v>
      </c>
      <c r="AV847">
        <v>0</v>
      </c>
      <c r="AW847">
        <v>2</v>
      </c>
      <c r="AX847">
        <v>60141598</v>
      </c>
      <c r="AY847">
        <v>1</v>
      </c>
      <c r="AZ847">
        <v>0</v>
      </c>
      <c r="BA847">
        <v>847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CX847">
        <f>ROUND(Y847*Source!I178,9)</f>
        <v>5.3037143249999996</v>
      </c>
      <c r="CY847">
        <f t="shared" ref="CY847:CY852" si="629">AB847</f>
        <v>1603.59</v>
      </c>
      <c r="CZ847">
        <f t="shared" ref="CZ847:CZ852" si="630">AF847</f>
        <v>112.77</v>
      </c>
      <c r="DA847">
        <f t="shared" ref="DA847:DA852" si="631">AJ847</f>
        <v>14.22</v>
      </c>
      <c r="DB847">
        <f t="shared" si="624"/>
        <v>581.64</v>
      </c>
      <c r="DC847">
        <f t="shared" si="625"/>
        <v>61.07</v>
      </c>
      <c r="DD847" t="s">
        <v>3</v>
      </c>
      <c r="DE847" t="s">
        <v>3</v>
      </c>
      <c r="DF847">
        <f t="shared" si="626"/>
        <v>0</v>
      </c>
      <c r="DG847">
        <f t="shared" ref="DG847:DG852" si="632">ROUND(ROUND(AF847*AJ847,2)*CX847,2)</f>
        <v>8504.98</v>
      </c>
      <c r="DH847">
        <f t="shared" si="627"/>
        <v>3074.51</v>
      </c>
      <c r="DI847">
        <f t="shared" si="628"/>
        <v>0</v>
      </c>
      <c r="DJ847">
        <f t="shared" ref="DJ847:DJ852" si="633">DG847</f>
        <v>8504.98</v>
      </c>
      <c r="DK847">
        <v>0</v>
      </c>
      <c r="DL847" t="s">
        <v>3</v>
      </c>
      <c r="DM847">
        <v>0</v>
      </c>
      <c r="DN847" t="s">
        <v>3</v>
      </c>
      <c r="DO847">
        <v>0</v>
      </c>
    </row>
    <row r="848" spans="1:119" x14ac:dyDescent="0.2">
      <c r="A848">
        <f>ROW(Source!A178)</f>
        <v>178</v>
      </c>
      <c r="B848">
        <v>60075934</v>
      </c>
      <c r="C848">
        <v>60141583</v>
      </c>
      <c r="D848">
        <v>48245552</v>
      </c>
      <c r="E848">
        <v>1</v>
      </c>
      <c r="F848">
        <v>1</v>
      </c>
      <c r="G848">
        <v>1</v>
      </c>
      <c r="H848">
        <v>2</v>
      </c>
      <c r="I848" t="s">
        <v>1022</v>
      </c>
      <c r="J848" t="s">
        <v>1023</v>
      </c>
      <c r="K848" t="s">
        <v>1024</v>
      </c>
      <c r="L848">
        <v>1368</v>
      </c>
      <c r="N848">
        <v>1011</v>
      </c>
      <c r="O848" t="s">
        <v>745</v>
      </c>
      <c r="P848" t="s">
        <v>745</v>
      </c>
      <c r="Q848">
        <v>1</v>
      </c>
      <c r="W848">
        <v>0</v>
      </c>
      <c r="X848">
        <v>1565185662</v>
      </c>
      <c r="Y848">
        <f t="shared" si="623"/>
        <v>0.66124999999999989</v>
      </c>
      <c r="AA848">
        <v>0</v>
      </c>
      <c r="AB848">
        <v>1521.97</v>
      </c>
      <c r="AC848">
        <v>495.96</v>
      </c>
      <c r="AD848">
        <v>0</v>
      </c>
      <c r="AE848">
        <v>0</v>
      </c>
      <c r="AF848">
        <v>107.03</v>
      </c>
      <c r="AG848">
        <v>10.130000000000001</v>
      </c>
      <c r="AH848">
        <v>0</v>
      </c>
      <c r="AI848">
        <v>1</v>
      </c>
      <c r="AJ848">
        <v>14.22</v>
      </c>
      <c r="AK848">
        <v>48.96</v>
      </c>
      <c r="AL848">
        <v>1</v>
      </c>
      <c r="AM848">
        <v>4</v>
      </c>
      <c r="AN848">
        <v>0</v>
      </c>
      <c r="AO848">
        <v>1</v>
      </c>
      <c r="AP848">
        <v>1</v>
      </c>
      <c r="AQ848">
        <v>0</v>
      </c>
      <c r="AR848">
        <v>0</v>
      </c>
      <c r="AS848" t="s">
        <v>3</v>
      </c>
      <c r="AT848">
        <v>0.5</v>
      </c>
      <c r="AU848" t="s">
        <v>93</v>
      </c>
      <c r="AV848">
        <v>0</v>
      </c>
      <c r="AW848">
        <v>2</v>
      </c>
      <c r="AX848">
        <v>60141599</v>
      </c>
      <c r="AY848">
        <v>1</v>
      </c>
      <c r="AZ848">
        <v>0</v>
      </c>
      <c r="BA848">
        <v>848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CX848">
        <f>ROUND(Y848*Source!I178,9)</f>
        <v>0.67996337500000004</v>
      </c>
      <c r="CY848">
        <f t="shared" si="629"/>
        <v>1521.97</v>
      </c>
      <c r="CZ848">
        <f t="shared" si="630"/>
        <v>107.03</v>
      </c>
      <c r="DA848">
        <f t="shared" si="631"/>
        <v>14.22</v>
      </c>
      <c r="DB848">
        <f t="shared" si="624"/>
        <v>70.78</v>
      </c>
      <c r="DC848">
        <f t="shared" si="625"/>
        <v>6.71</v>
      </c>
      <c r="DD848" t="s">
        <v>3</v>
      </c>
      <c r="DE848" t="s">
        <v>3</v>
      </c>
      <c r="DF848">
        <f t="shared" si="626"/>
        <v>0</v>
      </c>
      <c r="DG848">
        <f t="shared" si="632"/>
        <v>1034.8800000000001</v>
      </c>
      <c r="DH848">
        <f t="shared" si="627"/>
        <v>337.23</v>
      </c>
      <c r="DI848">
        <f t="shared" si="628"/>
        <v>0</v>
      </c>
      <c r="DJ848">
        <f t="shared" si="633"/>
        <v>1034.8800000000001</v>
      </c>
      <c r="DK848">
        <v>0</v>
      </c>
      <c r="DL848" t="s">
        <v>3</v>
      </c>
      <c r="DM848">
        <v>0</v>
      </c>
      <c r="DN848" t="s">
        <v>3</v>
      </c>
      <c r="DO848">
        <v>0</v>
      </c>
    </row>
    <row r="849" spans="1:119" x14ac:dyDescent="0.2">
      <c r="A849">
        <f>ROW(Source!A178)</f>
        <v>178</v>
      </c>
      <c r="B849">
        <v>60075934</v>
      </c>
      <c r="C849">
        <v>60141583</v>
      </c>
      <c r="D849">
        <v>48245719</v>
      </c>
      <c r="E849">
        <v>1</v>
      </c>
      <c r="F849">
        <v>1</v>
      </c>
      <c r="G849">
        <v>1</v>
      </c>
      <c r="H849">
        <v>2</v>
      </c>
      <c r="I849" t="s">
        <v>755</v>
      </c>
      <c r="J849" t="s">
        <v>756</v>
      </c>
      <c r="K849" t="s">
        <v>757</v>
      </c>
      <c r="L849">
        <v>1368</v>
      </c>
      <c r="N849">
        <v>1011</v>
      </c>
      <c r="O849" t="s">
        <v>745</v>
      </c>
      <c r="P849" t="s">
        <v>745</v>
      </c>
      <c r="Q849">
        <v>1</v>
      </c>
      <c r="W849">
        <v>0</v>
      </c>
      <c r="X849">
        <v>-1135352110</v>
      </c>
      <c r="Y849">
        <f t="shared" si="623"/>
        <v>1.9837499999999997</v>
      </c>
      <c r="AA849">
        <v>0</v>
      </c>
      <c r="AB849">
        <v>17.059999999999999</v>
      </c>
      <c r="AC849">
        <v>0</v>
      </c>
      <c r="AD849">
        <v>0</v>
      </c>
      <c r="AE849">
        <v>0</v>
      </c>
      <c r="AF849">
        <v>1.2</v>
      </c>
      <c r="AG849">
        <v>0</v>
      </c>
      <c r="AH849">
        <v>0</v>
      </c>
      <c r="AI849">
        <v>1</v>
      </c>
      <c r="AJ849">
        <v>14.22</v>
      </c>
      <c r="AK849">
        <v>48.96</v>
      </c>
      <c r="AL849">
        <v>1</v>
      </c>
      <c r="AM849">
        <v>4</v>
      </c>
      <c r="AN849">
        <v>0</v>
      </c>
      <c r="AO849">
        <v>1</v>
      </c>
      <c r="AP849">
        <v>1</v>
      </c>
      <c r="AQ849">
        <v>0</v>
      </c>
      <c r="AR849">
        <v>0</v>
      </c>
      <c r="AS849" t="s">
        <v>3</v>
      </c>
      <c r="AT849">
        <v>1.5</v>
      </c>
      <c r="AU849" t="s">
        <v>93</v>
      </c>
      <c r="AV849">
        <v>0</v>
      </c>
      <c r="AW849">
        <v>2</v>
      </c>
      <c r="AX849">
        <v>60141600</v>
      </c>
      <c r="AY849">
        <v>1</v>
      </c>
      <c r="AZ849">
        <v>0</v>
      </c>
      <c r="BA849">
        <v>849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CX849">
        <f>ROUND(Y849*Source!I178,9)</f>
        <v>2.0398901249999999</v>
      </c>
      <c r="CY849">
        <f t="shared" si="629"/>
        <v>17.059999999999999</v>
      </c>
      <c r="CZ849">
        <f t="shared" si="630"/>
        <v>1.2</v>
      </c>
      <c r="DA849">
        <f t="shared" si="631"/>
        <v>14.22</v>
      </c>
      <c r="DB849">
        <f t="shared" si="624"/>
        <v>2.38</v>
      </c>
      <c r="DC849">
        <f t="shared" si="625"/>
        <v>0</v>
      </c>
      <c r="DD849" t="s">
        <v>3</v>
      </c>
      <c r="DE849" t="s">
        <v>3</v>
      </c>
      <c r="DF849">
        <f t="shared" si="626"/>
        <v>0</v>
      </c>
      <c r="DG849">
        <f t="shared" si="632"/>
        <v>34.799999999999997</v>
      </c>
      <c r="DH849">
        <f t="shared" si="627"/>
        <v>0</v>
      </c>
      <c r="DI849">
        <f t="shared" si="628"/>
        <v>0</v>
      </c>
      <c r="DJ849">
        <f t="shared" si="633"/>
        <v>34.799999999999997</v>
      </c>
      <c r="DK849">
        <v>0</v>
      </c>
      <c r="DL849" t="s">
        <v>3</v>
      </c>
      <c r="DM849">
        <v>0</v>
      </c>
      <c r="DN849" t="s">
        <v>3</v>
      </c>
      <c r="DO849">
        <v>0</v>
      </c>
    </row>
    <row r="850" spans="1:119" x14ac:dyDescent="0.2">
      <c r="A850">
        <f>ROW(Source!A178)</f>
        <v>178</v>
      </c>
      <c r="B850">
        <v>60075934</v>
      </c>
      <c r="C850">
        <v>60141583</v>
      </c>
      <c r="D850">
        <v>48245786</v>
      </c>
      <c r="E850">
        <v>1</v>
      </c>
      <c r="F850">
        <v>1</v>
      </c>
      <c r="G850">
        <v>1</v>
      </c>
      <c r="H850">
        <v>2</v>
      </c>
      <c r="I850" t="s">
        <v>823</v>
      </c>
      <c r="J850" t="s">
        <v>824</v>
      </c>
      <c r="K850" t="s">
        <v>825</v>
      </c>
      <c r="L850">
        <v>1368</v>
      </c>
      <c r="N850">
        <v>1011</v>
      </c>
      <c r="O850" t="s">
        <v>745</v>
      </c>
      <c r="P850" t="s">
        <v>745</v>
      </c>
      <c r="Q850">
        <v>1</v>
      </c>
      <c r="W850">
        <v>0</v>
      </c>
      <c r="X850">
        <v>-1277097320</v>
      </c>
      <c r="Y850">
        <f t="shared" si="623"/>
        <v>28.169249999999995</v>
      </c>
      <c r="AA850">
        <v>0</v>
      </c>
      <c r="AB850">
        <v>123.43</v>
      </c>
      <c r="AC850">
        <v>0</v>
      </c>
      <c r="AD850">
        <v>0</v>
      </c>
      <c r="AE850">
        <v>0</v>
      </c>
      <c r="AF850">
        <v>8.68</v>
      </c>
      <c r="AG850">
        <v>0</v>
      </c>
      <c r="AH850">
        <v>0</v>
      </c>
      <c r="AI850">
        <v>1</v>
      </c>
      <c r="AJ850">
        <v>14.22</v>
      </c>
      <c r="AK850">
        <v>48.96</v>
      </c>
      <c r="AL850">
        <v>1</v>
      </c>
      <c r="AM850">
        <v>4</v>
      </c>
      <c r="AN850">
        <v>0</v>
      </c>
      <c r="AO850">
        <v>1</v>
      </c>
      <c r="AP850">
        <v>1</v>
      </c>
      <c r="AQ850">
        <v>0</v>
      </c>
      <c r="AR850">
        <v>0</v>
      </c>
      <c r="AS850" t="s">
        <v>3</v>
      </c>
      <c r="AT850">
        <v>21.3</v>
      </c>
      <c r="AU850" t="s">
        <v>93</v>
      </c>
      <c r="AV850">
        <v>0</v>
      </c>
      <c r="AW850">
        <v>2</v>
      </c>
      <c r="AX850">
        <v>60141601</v>
      </c>
      <c r="AY850">
        <v>1</v>
      </c>
      <c r="AZ850">
        <v>0</v>
      </c>
      <c r="BA850">
        <v>850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CX850">
        <f>ROUND(Y850*Source!I178,9)</f>
        <v>28.966439775000001</v>
      </c>
      <c r="CY850">
        <f t="shared" si="629"/>
        <v>123.43</v>
      </c>
      <c r="CZ850">
        <f t="shared" si="630"/>
        <v>8.68</v>
      </c>
      <c r="DA850">
        <f t="shared" si="631"/>
        <v>14.22</v>
      </c>
      <c r="DB850">
        <f t="shared" si="624"/>
        <v>244.5</v>
      </c>
      <c r="DC850">
        <f t="shared" si="625"/>
        <v>0</v>
      </c>
      <c r="DD850" t="s">
        <v>3</v>
      </c>
      <c r="DE850" t="s">
        <v>3</v>
      </c>
      <c r="DF850">
        <f t="shared" si="626"/>
        <v>0</v>
      </c>
      <c r="DG850">
        <f t="shared" si="632"/>
        <v>3575.33</v>
      </c>
      <c r="DH850">
        <f t="shared" si="627"/>
        <v>0</v>
      </c>
      <c r="DI850">
        <f t="shared" si="628"/>
        <v>0</v>
      </c>
      <c r="DJ850">
        <f t="shared" si="633"/>
        <v>3575.33</v>
      </c>
      <c r="DK850">
        <v>0</v>
      </c>
      <c r="DL850" t="s">
        <v>3</v>
      </c>
      <c r="DM850">
        <v>0</v>
      </c>
      <c r="DN850" t="s">
        <v>3</v>
      </c>
      <c r="DO850">
        <v>0</v>
      </c>
    </row>
    <row r="851" spans="1:119" x14ac:dyDescent="0.2">
      <c r="A851">
        <f>ROW(Source!A178)</f>
        <v>178</v>
      </c>
      <c r="B851">
        <v>60075934</v>
      </c>
      <c r="C851">
        <v>60141583</v>
      </c>
      <c r="D851">
        <v>48246266</v>
      </c>
      <c r="E851">
        <v>1</v>
      </c>
      <c r="F851">
        <v>1</v>
      </c>
      <c r="G851">
        <v>1</v>
      </c>
      <c r="H851">
        <v>2</v>
      </c>
      <c r="I851" t="s">
        <v>1025</v>
      </c>
      <c r="J851" t="s">
        <v>1026</v>
      </c>
      <c r="K851" t="s">
        <v>1027</v>
      </c>
      <c r="L851">
        <v>1368</v>
      </c>
      <c r="N851">
        <v>1011</v>
      </c>
      <c r="O851" t="s">
        <v>745</v>
      </c>
      <c r="P851" t="s">
        <v>745</v>
      </c>
      <c r="Q851">
        <v>1</v>
      </c>
      <c r="W851">
        <v>0</v>
      </c>
      <c r="X851">
        <v>1386383491</v>
      </c>
      <c r="Y851">
        <f t="shared" si="623"/>
        <v>3.1739999999999995</v>
      </c>
      <c r="AA851">
        <v>0</v>
      </c>
      <c r="AB851">
        <v>1004.79</v>
      </c>
      <c r="AC851">
        <v>0</v>
      </c>
      <c r="AD851">
        <v>0</v>
      </c>
      <c r="AE851">
        <v>0</v>
      </c>
      <c r="AF851">
        <v>70.66</v>
      </c>
      <c r="AG851">
        <v>0</v>
      </c>
      <c r="AH851">
        <v>0</v>
      </c>
      <c r="AI851">
        <v>1</v>
      </c>
      <c r="AJ851">
        <v>14.22</v>
      </c>
      <c r="AK851">
        <v>48.96</v>
      </c>
      <c r="AL851">
        <v>1</v>
      </c>
      <c r="AM851">
        <v>4</v>
      </c>
      <c r="AN851">
        <v>0</v>
      </c>
      <c r="AO851">
        <v>1</v>
      </c>
      <c r="AP851">
        <v>1</v>
      </c>
      <c r="AQ851">
        <v>0</v>
      </c>
      <c r="AR851">
        <v>0</v>
      </c>
      <c r="AS851" t="s">
        <v>3</v>
      </c>
      <c r="AT851">
        <v>2.4</v>
      </c>
      <c r="AU851" t="s">
        <v>93</v>
      </c>
      <c r="AV851">
        <v>0</v>
      </c>
      <c r="AW851">
        <v>2</v>
      </c>
      <c r="AX851">
        <v>60141602</v>
      </c>
      <c r="AY851">
        <v>1</v>
      </c>
      <c r="AZ851">
        <v>0</v>
      </c>
      <c r="BA851">
        <v>851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CX851">
        <f>ROUND(Y851*Source!I178,9)</f>
        <v>3.2638242000000002</v>
      </c>
      <c r="CY851">
        <f t="shared" si="629"/>
        <v>1004.79</v>
      </c>
      <c r="CZ851">
        <f t="shared" si="630"/>
        <v>70.66</v>
      </c>
      <c r="DA851">
        <f t="shared" si="631"/>
        <v>14.22</v>
      </c>
      <c r="DB851">
        <f t="shared" si="624"/>
        <v>224.27</v>
      </c>
      <c r="DC851">
        <f t="shared" si="625"/>
        <v>0</v>
      </c>
      <c r="DD851" t="s">
        <v>3</v>
      </c>
      <c r="DE851" t="s">
        <v>3</v>
      </c>
      <c r="DF851">
        <f t="shared" si="626"/>
        <v>0</v>
      </c>
      <c r="DG851">
        <f t="shared" si="632"/>
        <v>3279.46</v>
      </c>
      <c r="DH851">
        <f t="shared" si="627"/>
        <v>0</v>
      </c>
      <c r="DI851">
        <f t="shared" si="628"/>
        <v>0</v>
      </c>
      <c r="DJ851">
        <f t="shared" si="633"/>
        <v>3279.46</v>
      </c>
      <c r="DK851">
        <v>0</v>
      </c>
      <c r="DL851" t="s">
        <v>3</v>
      </c>
      <c r="DM851">
        <v>0</v>
      </c>
      <c r="DN851" t="s">
        <v>3</v>
      </c>
      <c r="DO851">
        <v>0</v>
      </c>
    </row>
    <row r="852" spans="1:119" x14ac:dyDescent="0.2">
      <c r="A852">
        <f>ROW(Source!A178)</f>
        <v>178</v>
      </c>
      <c r="B852">
        <v>60075934</v>
      </c>
      <c r="C852">
        <v>60141583</v>
      </c>
      <c r="D852">
        <v>48246286</v>
      </c>
      <c r="E852">
        <v>1</v>
      </c>
      <c r="F852">
        <v>1</v>
      </c>
      <c r="G852">
        <v>1</v>
      </c>
      <c r="H852">
        <v>2</v>
      </c>
      <c r="I852" t="s">
        <v>1028</v>
      </c>
      <c r="J852" t="s">
        <v>1029</v>
      </c>
      <c r="K852" t="s">
        <v>1030</v>
      </c>
      <c r="L852">
        <v>1368</v>
      </c>
      <c r="N852">
        <v>1011</v>
      </c>
      <c r="O852" t="s">
        <v>745</v>
      </c>
      <c r="P852" t="s">
        <v>745</v>
      </c>
      <c r="Q852">
        <v>1</v>
      </c>
      <c r="W852">
        <v>0</v>
      </c>
      <c r="X852">
        <v>-575501913</v>
      </c>
      <c r="Y852">
        <f t="shared" si="623"/>
        <v>2.6449999999999996</v>
      </c>
      <c r="AA852">
        <v>0</v>
      </c>
      <c r="AB852">
        <v>203.35</v>
      </c>
      <c r="AC852">
        <v>431.83</v>
      </c>
      <c r="AD852">
        <v>0</v>
      </c>
      <c r="AE852">
        <v>0</v>
      </c>
      <c r="AF852">
        <v>14.3</v>
      </c>
      <c r="AG852">
        <v>8.82</v>
      </c>
      <c r="AH852">
        <v>0</v>
      </c>
      <c r="AI852">
        <v>1</v>
      </c>
      <c r="AJ852">
        <v>14.22</v>
      </c>
      <c r="AK852">
        <v>48.96</v>
      </c>
      <c r="AL852">
        <v>1</v>
      </c>
      <c r="AM852">
        <v>4</v>
      </c>
      <c r="AN852">
        <v>0</v>
      </c>
      <c r="AO852">
        <v>1</v>
      </c>
      <c r="AP852">
        <v>1</v>
      </c>
      <c r="AQ852">
        <v>0</v>
      </c>
      <c r="AR852">
        <v>0</v>
      </c>
      <c r="AS852" t="s">
        <v>3</v>
      </c>
      <c r="AT852">
        <v>2</v>
      </c>
      <c r="AU852" t="s">
        <v>93</v>
      </c>
      <c r="AV852">
        <v>0</v>
      </c>
      <c r="AW852">
        <v>2</v>
      </c>
      <c r="AX852">
        <v>60141603</v>
      </c>
      <c r="AY852">
        <v>1</v>
      </c>
      <c r="AZ852">
        <v>0</v>
      </c>
      <c r="BA852">
        <v>852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CX852">
        <f>ROUND(Y852*Source!I178,9)</f>
        <v>2.7198535000000001</v>
      </c>
      <c r="CY852">
        <f t="shared" si="629"/>
        <v>203.35</v>
      </c>
      <c r="CZ852">
        <f t="shared" si="630"/>
        <v>14.3</v>
      </c>
      <c r="DA852">
        <f t="shared" si="631"/>
        <v>14.22</v>
      </c>
      <c r="DB852">
        <f t="shared" si="624"/>
        <v>37.82</v>
      </c>
      <c r="DC852">
        <f t="shared" si="625"/>
        <v>23.33</v>
      </c>
      <c r="DD852" t="s">
        <v>3</v>
      </c>
      <c r="DE852" t="s">
        <v>3</v>
      </c>
      <c r="DF852">
        <f t="shared" si="626"/>
        <v>0</v>
      </c>
      <c r="DG852">
        <f t="shared" si="632"/>
        <v>553.08000000000004</v>
      </c>
      <c r="DH852">
        <f t="shared" si="627"/>
        <v>1174.51</v>
      </c>
      <c r="DI852">
        <f t="shared" si="628"/>
        <v>0</v>
      </c>
      <c r="DJ852">
        <f t="shared" si="633"/>
        <v>553.08000000000004</v>
      </c>
      <c r="DK852">
        <v>0</v>
      </c>
      <c r="DL852" t="s">
        <v>3</v>
      </c>
      <c r="DM852">
        <v>0</v>
      </c>
      <c r="DN852" t="s">
        <v>3</v>
      </c>
      <c r="DO852">
        <v>0</v>
      </c>
    </row>
    <row r="853" spans="1:119" x14ac:dyDescent="0.2">
      <c r="A853">
        <f>ROW(Source!A178)</f>
        <v>178</v>
      </c>
      <c r="B853">
        <v>60075934</v>
      </c>
      <c r="C853">
        <v>60141583</v>
      </c>
      <c r="D853">
        <v>48168484</v>
      </c>
      <c r="E853">
        <v>1</v>
      </c>
      <c r="F853">
        <v>1</v>
      </c>
      <c r="G853">
        <v>1</v>
      </c>
      <c r="H853">
        <v>3</v>
      </c>
      <c r="I853" t="s">
        <v>223</v>
      </c>
      <c r="J853" t="s">
        <v>226</v>
      </c>
      <c r="K853" t="s">
        <v>761</v>
      </c>
      <c r="L853">
        <v>1339</v>
      </c>
      <c r="N853">
        <v>1007</v>
      </c>
      <c r="O853" t="s">
        <v>91</v>
      </c>
      <c r="P853" t="s">
        <v>91</v>
      </c>
      <c r="Q853">
        <v>1</v>
      </c>
      <c r="W853">
        <v>0</v>
      </c>
      <c r="X853">
        <v>1597319531</v>
      </c>
      <c r="Y853">
        <f>AT853</f>
        <v>0.9</v>
      </c>
      <c r="AA853">
        <v>84.03</v>
      </c>
      <c r="AB853">
        <v>0</v>
      </c>
      <c r="AC853">
        <v>0</v>
      </c>
      <c r="AD853">
        <v>0</v>
      </c>
      <c r="AE853">
        <v>8.7899999999999991</v>
      </c>
      <c r="AF853">
        <v>0</v>
      </c>
      <c r="AG853">
        <v>0</v>
      </c>
      <c r="AH853">
        <v>0</v>
      </c>
      <c r="AI853">
        <v>9.56</v>
      </c>
      <c r="AJ853">
        <v>1</v>
      </c>
      <c r="AK853">
        <v>1</v>
      </c>
      <c r="AL853">
        <v>1</v>
      </c>
      <c r="AM853">
        <v>4</v>
      </c>
      <c r="AN853">
        <v>0</v>
      </c>
      <c r="AO853">
        <v>1</v>
      </c>
      <c r="AP853">
        <v>1</v>
      </c>
      <c r="AQ853">
        <v>0</v>
      </c>
      <c r="AR853">
        <v>0</v>
      </c>
      <c r="AS853" t="s">
        <v>3</v>
      </c>
      <c r="AT853">
        <v>0.9</v>
      </c>
      <c r="AU853" t="s">
        <v>3</v>
      </c>
      <c r="AV853">
        <v>0</v>
      </c>
      <c r="AW853">
        <v>2</v>
      </c>
      <c r="AX853">
        <v>60141604</v>
      </c>
      <c r="AY853">
        <v>1</v>
      </c>
      <c r="AZ853">
        <v>0</v>
      </c>
      <c r="BA853">
        <v>853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CX853">
        <f>ROUND(Y853*Source!I178,9)</f>
        <v>0.92547000000000001</v>
      </c>
      <c r="CY853">
        <f>AA853</f>
        <v>84.03</v>
      </c>
      <c r="CZ853">
        <f>AE853</f>
        <v>8.7899999999999991</v>
      </c>
      <c r="DA853">
        <f>AI853</f>
        <v>9.56</v>
      </c>
      <c r="DB853">
        <f>ROUND(ROUND(AT853*CZ853,2),2)</f>
        <v>7.91</v>
      </c>
      <c r="DC853">
        <f>ROUND(ROUND(AT853*AG853,2),2)</f>
        <v>0</v>
      </c>
      <c r="DD853" t="s">
        <v>3</v>
      </c>
      <c r="DE853" t="s">
        <v>3</v>
      </c>
      <c r="DF853">
        <f>ROUND(ROUND(AE853*AI853,2)*CX853,2)</f>
        <v>77.77</v>
      </c>
      <c r="DG853">
        <f t="shared" ref="DG853:DG858" si="634">ROUND(ROUND(AF853,2)*CX853,2)</f>
        <v>0</v>
      </c>
      <c r="DH853">
        <f>ROUND(ROUND(AG853,2)*CX853,2)</f>
        <v>0</v>
      </c>
      <c r="DI853">
        <f t="shared" si="628"/>
        <v>0</v>
      </c>
      <c r="DJ853">
        <f>DF853</f>
        <v>77.77</v>
      </c>
      <c r="DK853">
        <v>0</v>
      </c>
      <c r="DL853" t="s">
        <v>3</v>
      </c>
      <c r="DM853">
        <v>0</v>
      </c>
      <c r="DN853" t="s">
        <v>3</v>
      </c>
      <c r="DO853">
        <v>0</v>
      </c>
    </row>
    <row r="854" spans="1:119" x14ac:dyDescent="0.2">
      <c r="A854">
        <f>ROW(Source!A178)</f>
        <v>178</v>
      </c>
      <c r="B854">
        <v>60075934</v>
      </c>
      <c r="C854">
        <v>60141583</v>
      </c>
      <c r="D854">
        <v>48168491</v>
      </c>
      <c r="E854">
        <v>1</v>
      </c>
      <c r="F854">
        <v>1</v>
      </c>
      <c r="G854">
        <v>1</v>
      </c>
      <c r="H854">
        <v>3</v>
      </c>
      <c r="I854" t="s">
        <v>229</v>
      </c>
      <c r="J854" t="s">
        <v>231</v>
      </c>
      <c r="K854" t="s">
        <v>762</v>
      </c>
      <c r="L854">
        <v>1346</v>
      </c>
      <c r="N854">
        <v>1009</v>
      </c>
      <c r="O854" t="s">
        <v>225</v>
      </c>
      <c r="P854" t="s">
        <v>225</v>
      </c>
      <c r="Q854">
        <v>1</v>
      </c>
      <c r="W854">
        <v>0</v>
      </c>
      <c r="X854">
        <v>-1411127917</v>
      </c>
      <c r="Y854">
        <f>AT854</f>
        <v>0.2</v>
      </c>
      <c r="AA854">
        <v>42.73</v>
      </c>
      <c r="AB854">
        <v>0</v>
      </c>
      <c r="AC854">
        <v>0</v>
      </c>
      <c r="AD854">
        <v>0</v>
      </c>
      <c r="AE854">
        <v>4.47</v>
      </c>
      <c r="AF854">
        <v>0</v>
      </c>
      <c r="AG854">
        <v>0</v>
      </c>
      <c r="AH854">
        <v>0</v>
      </c>
      <c r="AI854">
        <v>9.56</v>
      </c>
      <c r="AJ854">
        <v>1</v>
      </c>
      <c r="AK854">
        <v>1</v>
      </c>
      <c r="AL854">
        <v>1</v>
      </c>
      <c r="AM854">
        <v>4</v>
      </c>
      <c r="AN854">
        <v>0</v>
      </c>
      <c r="AO854">
        <v>1</v>
      </c>
      <c r="AP854">
        <v>1</v>
      </c>
      <c r="AQ854">
        <v>0</v>
      </c>
      <c r="AR854">
        <v>0</v>
      </c>
      <c r="AS854" t="s">
        <v>3</v>
      </c>
      <c r="AT854">
        <v>0.2</v>
      </c>
      <c r="AU854" t="s">
        <v>3</v>
      </c>
      <c r="AV854">
        <v>0</v>
      </c>
      <c r="AW854">
        <v>2</v>
      </c>
      <c r="AX854">
        <v>60141605</v>
      </c>
      <c r="AY854">
        <v>1</v>
      </c>
      <c r="AZ854">
        <v>0</v>
      </c>
      <c r="BA854">
        <v>854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CX854">
        <f>ROUND(Y854*Source!I178,9)</f>
        <v>0.20566000000000001</v>
      </c>
      <c r="CY854">
        <f>AA854</f>
        <v>42.73</v>
      </c>
      <c r="CZ854">
        <f>AE854</f>
        <v>4.47</v>
      </c>
      <c r="DA854">
        <f>AI854</f>
        <v>9.56</v>
      </c>
      <c r="DB854">
        <f>ROUND(ROUND(AT854*CZ854,2),2)</f>
        <v>0.89</v>
      </c>
      <c r="DC854">
        <f>ROUND(ROUND(AT854*AG854,2),2)</f>
        <v>0</v>
      </c>
      <c r="DD854" t="s">
        <v>3</v>
      </c>
      <c r="DE854" t="s">
        <v>3</v>
      </c>
      <c r="DF854">
        <f>ROUND(ROUND(AE854*AI854,2)*CX854,2)</f>
        <v>8.7899999999999991</v>
      </c>
      <c r="DG854">
        <f t="shared" si="634"/>
        <v>0</v>
      </c>
      <c r="DH854">
        <f>ROUND(ROUND(AG854,2)*CX854,2)</f>
        <v>0</v>
      </c>
      <c r="DI854">
        <f t="shared" si="628"/>
        <v>0</v>
      </c>
      <c r="DJ854">
        <f>DF854</f>
        <v>8.7899999999999991</v>
      </c>
      <c r="DK854">
        <v>0</v>
      </c>
      <c r="DL854" t="s">
        <v>3</v>
      </c>
      <c r="DM854">
        <v>0</v>
      </c>
      <c r="DN854" t="s">
        <v>3</v>
      </c>
      <c r="DO854">
        <v>0</v>
      </c>
    </row>
    <row r="855" spans="1:119" x14ac:dyDescent="0.2">
      <c r="A855">
        <f>ROW(Source!A178)</f>
        <v>178</v>
      </c>
      <c r="B855">
        <v>60075934</v>
      </c>
      <c r="C855">
        <v>60141583</v>
      </c>
      <c r="D855">
        <v>48171510</v>
      </c>
      <c r="E855">
        <v>1</v>
      </c>
      <c r="F855">
        <v>1</v>
      </c>
      <c r="G855">
        <v>1</v>
      </c>
      <c r="H855">
        <v>3</v>
      </c>
      <c r="I855" t="s">
        <v>763</v>
      </c>
      <c r="J855" t="s">
        <v>764</v>
      </c>
      <c r="K855" t="s">
        <v>765</v>
      </c>
      <c r="L855">
        <v>1348</v>
      </c>
      <c r="N855">
        <v>1009</v>
      </c>
      <c r="O855" t="s">
        <v>15</v>
      </c>
      <c r="P855" t="s">
        <v>15</v>
      </c>
      <c r="Q855">
        <v>1000</v>
      </c>
      <c r="W855">
        <v>0</v>
      </c>
      <c r="X855">
        <v>-2063612885</v>
      </c>
      <c r="Y855">
        <f>AT855</f>
        <v>1.7899999999999999E-2</v>
      </c>
      <c r="AA855">
        <v>113678.92</v>
      </c>
      <c r="AB855">
        <v>0</v>
      </c>
      <c r="AC855">
        <v>0</v>
      </c>
      <c r="AD855">
        <v>0</v>
      </c>
      <c r="AE855">
        <v>11891.1</v>
      </c>
      <c r="AF855">
        <v>0</v>
      </c>
      <c r="AG855">
        <v>0</v>
      </c>
      <c r="AH855">
        <v>0</v>
      </c>
      <c r="AI855">
        <v>9.56</v>
      </c>
      <c r="AJ855">
        <v>1</v>
      </c>
      <c r="AK855">
        <v>1</v>
      </c>
      <c r="AL855">
        <v>1</v>
      </c>
      <c r="AM855">
        <v>4</v>
      </c>
      <c r="AN855">
        <v>0</v>
      </c>
      <c r="AO855">
        <v>1</v>
      </c>
      <c r="AP855">
        <v>1</v>
      </c>
      <c r="AQ855">
        <v>0</v>
      </c>
      <c r="AR855">
        <v>0</v>
      </c>
      <c r="AS855" t="s">
        <v>3</v>
      </c>
      <c r="AT855">
        <v>1.7899999999999999E-2</v>
      </c>
      <c r="AU855" t="s">
        <v>3</v>
      </c>
      <c r="AV855">
        <v>0</v>
      </c>
      <c r="AW855">
        <v>2</v>
      </c>
      <c r="AX855">
        <v>60141606</v>
      </c>
      <c r="AY855">
        <v>1</v>
      </c>
      <c r="AZ855">
        <v>0</v>
      </c>
      <c r="BA855">
        <v>855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CX855">
        <f>ROUND(Y855*Source!I178,9)</f>
        <v>1.8406570000000001E-2</v>
      </c>
      <c r="CY855">
        <f>AA855</f>
        <v>113678.92</v>
      </c>
      <c r="CZ855">
        <f>AE855</f>
        <v>11891.1</v>
      </c>
      <c r="DA855">
        <f>AI855</f>
        <v>9.56</v>
      </c>
      <c r="DB855">
        <f>ROUND(ROUND(AT855*CZ855,2),2)</f>
        <v>212.85</v>
      </c>
      <c r="DC855">
        <f>ROUND(ROUND(AT855*AG855,2),2)</f>
        <v>0</v>
      </c>
      <c r="DD855" t="s">
        <v>3</v>
      </c>
      <c r="DE855" t="s">
        <v>3</v>
      </c>
      <c r="DF855">
        <f>ROUND(ROUND(AE855*AI855,2)*CX855,2)</f>
        <v>2092.44</v>
      </c>
      <c r="DG855">
        <f t="shared" si="634"/>
        <v>0</v>
      </c>
      <c r="DH855">
        <f>ROUND(ROUND(AG855,2)*CX855,2)</f>
        <v>0</v>
      </c>
      <c r="DI855">
        <f t="shared" si="628"/>
        <v>0</v>
      </c>
      <c r="DJ855">
        <f>DF855</f>
        <v>2092.44</v>
      </c>
      <c r="DK855">
        <v>0</v>
      </c>
      <c r="DL855" t="s">
        <v>3</v>
      </c>
      <c r="DM855">
        <v>0</v>
      </c>
      <c r="DN855" t="s">
        <v>3</v>
      </c>
      <c r="DO855">
        <v>0</v>
      </c>
    </row>
    <row r="856" spans="1:119" x14ac:dyDescent="0.2">
      <c r="A856">
        <f>ROW(Source!A178)</f>
        <v>178</v>
      </c>
      <c r="B856">
        <v>60075934</v>
      </c>
      <c r="C856">
        <v>60141583</v>
      </c>
      <c r="D856">
        <v>48164599</v>
      </c>
      <c r="E856">
        <v>21</v>
      </c>
      <c r="F856">
        <v>1</v>
      </c>
      <c r="G856">
        <v>1</v>
      </c>
      <c r="H856">
        <v>3</v>
      </c>
      <c r="I856" t="s">
        <v>834</v>
      </c>
      <c r="J856" t="s">
        <v>3</v>
      </c>
      <c r="K856" t="s">
        <v>835</v>
      </c>
      <c r="L856">
        <v>1374</v>
      </c>
      <c r="N856">
        <v>1013</v>
      </c>
      <c r="O856" t="s">
        <v>836</v>
      </c>
      <c r="P856" t="s">
        <v>836</v>
      </c>
      <c r="Q856">
        <v>1</v>
      </c>
      <c r="W856">
        <v>0</v>
      </c>
      <c r="X856">
        <v>-1731369543</v>
      </c>
      <c r="Y856">
        <f>AT856</f>
        <v>15.96</v>
      </c>
      <c r="AA856">
        <v>9.56</v>
      </c>
      <c r="AB856">
        <v>0</v>
      </c>
      <c r="AC856">
        <v>0</v>
      </c>
      <c r="AD856">
        <v>0</v>
      </c>
      <c r="AE856">
        <v>1</v>
      </c>
      <c r="AF856">
        <v>0</v>
      </c>
      <c r="AG856">
        <v>0</v>
      </c>
      <c r="AH856">
        <v>0</v>
      </c>
      <c r="AI856">
        <v>9.56</v>
      </c>
      <c r="AJ856">
        <v>1</v>
      </c>
      <c r="AK856">
        <v>1</v>
      </c>
      <c r="AL856">
        <v>1</v>
      </c>
      <c r="AM856">
        <v>4</v>
      </c>
      <c r="AN856">
        <v>0</v>
      </c>
      <c r="AO856">
        <v>1</v>
      </c>
      <c r="AP856">
        <v>1</v>
      </c>
      <c r="AQ856">
        <v>0</v>
      </c>
      <c r="AR856">
        <v>0</v>
      </c>
      <c r="AS856" t="s">
        <v>3</v>
      </c>
      <c r="AT856">
        <v>15.96</v>
      </c>
      <c r="AU856" t="s">
        <v>3</v>
      </c>
      <c r="AV856">
        <v>0</v>
      </c>
      <c r="AW856">
        <v>2</v>
      </c>
      <c r="AX856">
        <v>60141607</v>
      </c>
      <c r="AY856">
        <v>1</v>
      </c>
      <c r="AZ856">
        <v>0</v>
      </c>
      <c r="BA856">
        <v>856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CX856">
        <f>ROUND(Y856*Source!I178,9)</f>
        <v>16.411667999999999</v>
      </c>
      <c r="CY856">
        <f>AA856</f>
        <v>9.56</v>
      </c>
      <c r="CZ856">
        <f>AE856</f>
        <v>1</v>
      </c>
      <c r="DA856">
        <f>AI856</f>
        <v>9.56</v>
      </c>
      <c r="DB856">
        <f>ROUND(ROUND(AT856*CZ856,2),2)</f>
        <v>15.96</v>
      </c>
      <c r="DC856">
        <f>ROUND(ROUND(AT856*AG856,2),2)</f>
        <v>0</v>
      </c>
      <c r="DD856" t="s">
        <v>3</v>
      </c>
      <c r="DE856" t="s">
        <v>3</v>
      </c>
      <c r="DF856">
        <f>ROUND(ROUND(AE856*AI856,2)*CX856,2)</f>
        <v>156.9</v>
      </c>
      <c r="DG856">
        <f t="shared" si="634"/>
        <v>0</v>
      </c>
      <c r="DH856">
        <f>ROUND(ROUND(AG856,2)*CX856,2)</f>
        <v>0</v>
      </c>
      <c r="DI856">
        <f t="shared" si="628"/>
        <v>0</v>
      </c>
      <c r="DJ856">
        <f>DF856</f>
        <v>156.9</v>
      </c>
      <c r="DK856">
        <v>0</v>
      </c>
      <c r="DL856" t="s">
        <v>3</v>
      </c>
      <c r="DM856">
        <v>0</v>
      </c>
      <c r="DN856" t="s">
        <v>3</v>
      </c>
      <c r="DO856">
        <v>0</v>
      </c>
    </row>
    <row r="857" spans="1:119" x14ac:dyDescent="0.2">
      <c r="A857">
        <f>ROW(Source!A180)</f>
        <v>180</v>
      </c>
      <c r="B857">
        <v>60075934</v>
      </c>
      <c r="C857">
        <v>60141609</v>
      </c>
      <c r="D857">
        <v>48164233</v>
      </c>
      <c r="E857">
        <v>1</v>
      </c>
      <c r="F857">
        <v>1</v>
      </c>
      <c r="G857">
        <v>1</v>
      </c>
      <c r="H857">
        <v>1</v>
      </c>
      <c r="I857" t="s">
        <v>812</v>
      </c>
      <c r="J857" t="s">
        <v>3</v>
      </c>
      <c r="K857" t="s">
        <v>813</v>
      </c>
      <c r="L857">
        <v>1191</v>
      </c>
      <c r="N857">
        <v>1013</v>
      </c>
      <c r="O857" t="s">
        <v>738</v>
      </c>
      <c r="P857" t="s">
        <v>738</v>
      </c>
      <c r="Q857">
        <v>1</v>
      </c>
      <c r="W857">
        <v>0</v>
      </c>
      <c r="X857">
        <v>-1853062777</v>
      </c>
      <c r="Y857">
        <f t="shared" ref="Y857:Y863" si="635">((AT857*1.15)*1.15)</f>
        <v>120.34749999999998</v>
      </c>
      <c r="AA857">
        <v>0</v>
      </c>
      <c r="AB857">
        <v>0</v>
      </c>
      <c r="AC857">
        <v>0</v>
      </c>
      <c r="AD857">
        <v>420.57</v>
      </c>
      <c r="AE857">
        <v>0</v>
      </c>
      <c r="AF857">
        <v>0</v>
      </c>
      <c r="AG857">
        <v>0</v>
      </c>
      <c r="AH857">
        <v>8.59</v>
      </c>
      <c r="AI857">
        <v>1</v>
      </c>
      <c r="AJ857">
        <v>1</v>
      </c>
      <c r="AK857">
        <v>1</v>
      </c>
      <c r="AL857">
        <v>48.96</v>
      </c>
      <c r="AM857">
        <v>4</v>
      </c>
      <c r="AN857">
        <v>0</v>
      </c>
      <c r="AO857">
        <v>1</v>
      </c>
      <c r="AP857">
        <v>1</v>
      </c>
      <c r="AQ857">
        <v>0</v>
      </c>
      <c r="AR857">
        <v>0</v>
      </c>
      <c r="AS857" t="s">
        <v>3</v>
      </c>
      <c r="AT857">
        <v>91</v>
      </c>
      <c r="AU857" t="s">
        <v>93</v>
      </c>
      <c r="AV857">
        <v>1</v>
      </c>
      <c r="AW857">
        <v>2</v>
      </c>
      <c r="AX857">
        <v>60141621</v>
      </c>
      <c r="AY857">
        <v>1</v>
      </c>
      <c r="AZ857">
        <v>0</v>
      </c>
      <c r="BA857">
        <v>857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CX857">
        <f>ROUND(Y857*Source!I180,9)</f>
        <v>41.880929999999999</v>
      </c>
      <c r="CY857">
        <f>AD857</f>
        <v>420.57</v>
      </c>
      <c r="CZ857">
        <f>AH857</f>
        <v>8.59</v>
      </c>
      <c r="DA857">
        <f>AL857</f>
        <v>48.96</v>
      </c>
      <c r="DB857">
        <f t="shared" ref="DB857:DB863" si="636">ROUND(((ROUND(AT857*CZ857,2)*1.15)*1.15),2)</f>
        <v>1033.79</v>
      </c>
      <c r="DC857">
        <f t="shared" ref="DC857:DC863" si="637">ROUND(((ROUND(AT857*AG857,2)*1.15)*1.15),2)</f>
        <v>0</v>
      </c>
      <c r="DD857" t="s">
        <v>3</v>
      </c>
      <c r="DE857" t="s">
        <v>3</v>
      </c>
      <c r="DF857">
        <f t="shared" ref="DF857:DF863" si="638">ROUND(ROUND(AE857,2)*CX857,2)</f>
        <v>0</v>
      </c>
      <c r="DG857">
        <f t="shared" si="634"/>
        <v>0</v>
      </c>
      <c r="DH857">
        <f>ROUND(ROUND(AG857,2)*CX857,2)</f>
        <v>0</v>
      </c>
      <c r="DI857">
        <f>ROUND(ROUND(AH857*AL857,2)*CX857,2)</f>
        <v>17613.86</v>
      </c>
      <c r="DJ857">
        <f>DI857</f>
        <v>17613.86</v>
      </c>
      <c r="DK857">
        <v>0</v>
      </c>
      <c r="DL857" t="s">
        <v>3</v>
      </c>
      <c r="DM857">
        <v>0</v>
      </c>
      <c r="DN857" t="s">
        <v>3</v>
      </c>
      <c r="DO857">
        <v>0</v>
      </c>
    </row>
    <row r="858" spans="1:119" x14ac:dyDescent="0.2">
      <c r="A858">
        <f>ROW(Source!A180)</f>
        <v>180</v>
      </c>
      <c r="B858">
        <v>60075934</v>
      </c>
      <c r="C858">
        <v>60141609</v>
      </c>
      <c r="D858">
        <v>48164207</v>
      </c>
      <c r="E858">
        <v>1</v>
      </c>
      <c r="F858">
        <v>1</v>
      </c>
      <c r="G858">
        <v>1</v>
      </c>
      <c r="H858">
        <v>1</v>
      </c>
      <c r="I858" t="s">
        <v>740</v>
      </c>
      <c r="J858" t="s">
        <v>3</v>
      </c>
      <c r="K858" t="s">
        <v>741</v>
      </c>
      <c r="L858">
        <v>1191</v>
      </c>
      <c r="N858">
        <v>1013</v>
      </c>
      <c r="O858" t="s">
        <v>738</v>
      </c>
      <c r="P858" t="s">
        <v>738</v>
      </c>
      <c r="Q858">
        <v>1</v>
      </c>
      <c r="W858">
        <v>0</v>
      </c>
      <c r="X858">
        <v>-383101862</v>
      </c>
      <c r="Y858">
        <f t="shared" si="635"/>
        <v>9.7071499999999986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1</v>
      </c>
      <c r="AJ858">
        <v>1</v>
      </c>
      <c r="AK858">
        <v>48.96</v>
      </c>
      <c r="AL858">
        <v>1</v>
      </c>
      <c r="AM858">
        <v>4</v>
      </c>
      <c r="AN858">
        <v>0</v>
      </c>
      <c r="AO858">
        <v>1</v>
      </c>
      <c r="AP858">
        <v>1</v>
      </c>
      <c r="AQ858">
        <v>0</v>
      </c>
      <c r="AR858">
        <v>0</v>
      </c>
      <c r="AS858" t="s">
        <v>3</v>
      </c>
      <c r="AT858">
        <v>7.34</v>
      </c>
      <c r="AU858" t="s">
        <v>93</v>
      </c>
      <c r="AV858">
        <v>2</v>
      </c>
      <c r="AW858">
        <v>2</v>
      </c>
      <c r="AX858">
        <v>60141622</v>
      </c>
      <c r="AY858">
        <v>1</v>
      </c>
      <c r="AZ858">
        <v>0</v>
      </c>
      <c r="BA858">
        <v>858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CX858">
        <f>ROUND(Y858*Source!I180,9)</f>
        <v>3.3780882000000001</v>
      </c>
      <c r="CY858">
        <f>AD858</f>
        <v>0</v>
      </c>
      <c r="CZ858">
        <f>AH858</f>
        <v>0</v>
      </c>
      <c r="DA858">
        <f>AL858</f>
        <v>1</v>
      </c>
      <c r="DB858">
        <f t="shared" si="636"/>
        <v>0</v>
      </c>
      <c r="DC858">
        <f t="shared" si="637"/>
        <v>0</v>
      </c>
      <c r="DD858" t="s">
        <v>3</v>
      </c>
      <c r="DE858" t="s">
        <v>3</v>
      </c>
      <c r="DF858">
        <f t="shared" si="638"/>
        <v>0</v>
      </c>
      <c r="DG858">
        <f t="shared" si="634"/>
        <v>0</v>
      </c>
      <c r="DH858">
        <f t="shared" ref="DH858:DH863" si="639">ROUND(ROUND(AG858*AK858,2)*CX858,2)</f>
        <v>0</v>
      </c>
      <c r="DI858">
        <f t="shared" ref="DI858:DI867" si="640">ROUND(ROUND(AH858,2)*CX858,2)</f>
        <v>0</v>
      </c>
      <c r="DJ858">
        <f>DI858</f>
        <v>0</v>
      </c>
      <c r="DK858">
        <v>0</v>
      </c>
      <c r="DL858" t="s">
        <v>3</v>
      </c>
      <c r="DM858">
        <v>0</v>
      </c>
      <c r="DN858" t="s">
        <v>3</v>
      </c>
      <c r="DO858">
        <v>0</v>
      </c>
    </row>
    <row r="859" spans="1:119" x14ac:dyDescent="0.2">
      <c r="A859">
        <f>ROW(Source!A180)</f>
        <v>180</v>
      </c>
      <c r="B859">
        <v>60075934</v>
      </c>
      <c r="C859">
        <v>60141609</v>
      </c>
      <c r="D859">
        <v>48244557</v>
      </c>
      <c r="E859">
        <v>1</v>
      </c>
      <c r="F859">
        <v>1</v>
      </c>
      <c r="G859">
        <v>1</v>
      </c>
      <c r="H859">
        <v>2</v>
      </c>
      <c r="I859" t="s">
        <v>746</v>
      </c>
      <c r="J859" t="s">
        <v>747</v>
      </c>
      <c r="K859" t="s">
        <v>748</v>
      </c>
      <c r="L859">
        <v>1368</v>
      </c>
      <c r="N859">
        <v>1011</v>
      </c>
      <c r="O859" t="s">
        <v>745</v>
      </c>
      <c r="P859" t="s">
        <v>745</v>
      </c>
      <c r="Q859">
        <v>1</v>
      </c>
      <c r="W859">
        <v>0</v>
      </c>
      <c r="X859">
        <v>903590057</v>
      </c>
      <c r="Y859">
        <f t="shared" si="635"/>
        <v>7.9349999999999987</v>
      </c>
      <c r="AA859">
        <v>0</v>
      </c>
      <c r="AB859">
        <v>1603.59</v>
      </c>
      <c r="AC859">
        <v>579.69000000000005</v>
      </c>
      <c r="AD859">
        <v>0</v>
      </c>
      <c r="AE859">
        <v>0</v>
      </c>
      <c r="AF859">
        <v>112.77</v>
      </c>
      <c r="AG859">
        <v>11.84</v>
      </c>
      <c r="AH859">
        <v>0</v>
      </c>
      <c r="AI859">
        <v>1</v>
      </c>
      <c r="AJ859">
        <v>14.22</v>
      </c>
      <c r="AK859">
        <v>48.96</v>
      </c>
      <c r="AL859">
        <v>1</v>
      </c>
      <c r="AM859">
        <v>4</v>
      </c>
      <c r="AN859">
        <v>0</v>
      </c>
      <c r="AO859">
        <v>1</v>
      </c>
      <c r="AP859">
        <v>1</v>
      </c>
      <c r="AQ859">
        <v>0</v>
      </c>
      <c r="AR859">
        <v>0</v>
      </c>
      <c r="AS859" t="s">
        <v>3</v>
      </c>
      <c r="AT859">
        <v>6</v>
      </c>
      <c r="AU859" t="s">
        <v>93</v>
      </c>
      <c r="AV859">
        <v>0</v>
      </c>
      <c r="AW859">
        <v>2</v>
      </c>
      <c r="AX859">
        <v>60141623</v>
      </c>
      <c r="AY859">
        <v>1</v>
      </c>
      <c r="AZ859">
        <v>0</v>
      </c>
      <c r="BA859">
        <v>859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CX859">
        <f>ROUND(Y859*Source!I180,9)</f>
        <v>2.7613799999999999</v>
      </c>
      <c r="CY859">
        <f>AB859</f>
        <v>1603.59</v>
      </c>
      <c r="CZ859">
        <f>AF859</f>
        <v>112.77</v>
      </c>
      <c r="DA859">
        <f>AJ859</f>
        <v>14.22</v>
      </c>
      <c r="DB859">
        <f t="shared" si="636"/>
        <v>894.83</v>
      </c>
      <c r="DC859">
        <f t="shared" si="637"/>
        <v>93.95</v>
      </c>
      <c r="DD859" t="s">
        <v>3</v>
      </c>
      <c r="DE859" t="s">
        <v>3</v>
      </c>
      <c r="DF859">
        <f t="shared" si="638"/>
        <v>0</v>
      </c>
      <c r="DG859">
        <f>ROUND(ROUND(AF859*AJ859,2)*CX859,2)</f>
        <v>4428.12</v>
      </c>
      <c r="DH859">
        <f t="shared" si="639"/>
        <v>1600.74</v>
      </c>
      <c r="DI859">
        <f t="shared" si="640"/>
        <v>0</v>
      </c>
      <c r="DJ859">
        <f>DG859</f>
        <v>4428.12</v>
      </c>
      <c r="DK859">
        <v>0</v>
      </c>
      <c r="DL859" t="s">
        <v>3</v>
      </c>
      <c r="DM859">
        <v>0</v>
      </c>
      <c r="DN859" t="s">
        <v>3</v>
      </c>
      <c r="DO859">
        <v>0</v>
      </c>
    </row>
    <row r="860" spans="1:119" x14ac:dyDescent="0.2">
      <c r="A860">
        <f>ROW(Source!A180)</f>
        <v>180</v>
      </c>
      <c r="B860">
        <v>60075934</v>
      </c>
      <c r="C860">
        <v>60141609</v>
      </c>
      <c r="D860">
        <v>48245552</v>
      </c>
      <c r="E860">
        <v>1</v>
      </c>
      <c r="F860">
        <v>1</v>
      </c>
      <c r="G860">
        <v>1</v>
      </c>
      <c r="H860">
        <v>2</v>
      </c>
      <c r="I860" t="s">
        <v>1022</v>
      </c>
      <c r="J860" t="s">
        <v>1023</v>
      </c>
      <c r="K860" t="s">
        <v>1024</v>
      </c>
      <c r="L860">
        <v>1368</v>
      </c>
      <c r="N860">
        <v>1011</v>
      </c>
      <c r="O860" t="s">
        <v>745</v>
      </c>
      <c r="P860" t="s">
        <v>745</v>
      </c>
      <c r="Q860">
        <v>1</v>
      </c>
      <c r="W860">
        <v>0</v>
      </c>
      <c r="X860">
        <v>1565185662</v>
      </c>
      <c r="Y860">
        <f t="shared" si="635"/>
        <v>0.66124999999999989</v>
      </c>
      <c r="AA860">
        <v>0</v>
      </c>
      <c r="AB860">
        <v>1521.97</v>
      </c>
      <c r="AC860">
        <v>495.96</v>
      </c>
      <c r="AD860">
        <v>0</v>
      </c>
      <c r="AE860">
        <v>0</v>
      </c>
      <c r="AF860">
        <v>107.03</v>
      </c>
      <c r="AG860">
        <v>10.130000000000001</v>
      </c>
      <c r="AH860">
        <v>0</v>
      </c>
      <c r="AI860">
        <v>1</v>
      </c>
      <c r="AJ860">
        <v>14.22</v>
      </c>
      <c r="AK860">
        <v>48.96</v>
      </c>
      <c r="AL860">
        <v>1</v>
      </c>
      <c r="AM860">
        <v>4</v>
      </c>
      <c r="AN860">
        <v>0</v>
      </c>
      <c r="AO860">
        <v>1</v>
      </c>
      <c r="AP860">
        <v>1</v>
      </c>
      <c r="AQ860">
        <v>0</v>
      </c>
      <c r="AR860">
        <v>0</v>
      </c>
      <c r="AS860" t="s">
        <v>3</v>
      </c>
      <c r="AT860">
        <v>0.5</v>
      </c>
      <c r="AU860" t="s">
        <v>93</v>
      </c>
      <c r="AV860">
        <v>0</v>
      </c>
      <c r="AW860">
        <v>2</v>
      </c>
      <c r="AX860">
        <v>60141624</v>
      </c>
      <c r="AY860">
        <v>1</v>
      </c>
      <c r="AZ860">
        <v>0</v>
      </c>
      <c r="BA860">
        <v>860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CX860">
        <f>ROUND(Y860*Source!I180,9)</f>
        <v>0.23011499999999999</v>
      </c>
      <c r="CY860">
        <f>AB860</f>
        <v>1521.97</v>
      </c>
      <c r="CZ860">
        <f>AF860</f>
        <v>107.03</v>
      </c>
      <c r="DA860">
        <f>AJ860</f>
        <v>14.22</v>
      </c>
      <c r="DB860">
        <f t="shared" si="636"/>
        <v>70.78</v>
      </c>
      <c r="DC860">
        <f t="shared" si="637"/>
        <v>6.71</v>
      </c>
      <c r="DD860" t="s">
        <v>3</v>
      </c>
      <c r="DE860" t="s">
        <v>3</v>
      </c>
      <c r="DF860">
        <f t="shared" si="638"/>
        <v>0</v>
      </c>
      <c r="DG860">
        <f>ROUND(ROUND(AF860*AJ860,2)*CX860,2)</f>
        <v>350.23</v>
      </c>
      <c r="DH860">
        <f t="shared" si="639"/>
        <v>114.13</v>
      </c>
      <c r="DI860">
        <f t="shared" si="640"/>
        <v>0</v>
      </c>
      <c r="DJ860">
        <f>DG860</f>
        <v>350.23</v>
      </c>
      <c r="DK860">
        <v>0</v>
      </c>
      <c r="DL860" t="s">
        <v>3</v>
      </c>
      <c r="DM860">
        <v>0</v>
      </c>
      <c r="DN860" t="s">
        <v>3</v>
      </c>
      <c r="DO860">
        <v>0</v>
      </c>
    </row>
    <row r="861" spans="1:119" x14ac:dyDescent="0.2">
      <c r="A861">
        <f>ROW(Source!A180)</f>
        <v>180</v>
      </c>
      <c r="B861">
        <v>60075934</v>
      </c>
      <c r="C861">
        <v>60141609</v>
      </c>
      <c r="D861">
        <v>48245719</v>
      </c>
      <c r="E861">
        <v>1</v>
      </c>
      <c r="F861">
        <v>1</v>
      </c>
      <c r="G861">
        <v>1</v>
      </c>
      <c r="H861">
        <v>2</v>
      </c>
      <c r="I861" t="s">
        <v>755</v>
      </c>
      <c r="J861" t="s">
        <v>756</v>
      </c>
      <c r="K861" t="s">
        <v>757</v>
      </c>
      <c r="L861">
        <v>1368</v>
      </c>
      <c r="N861">
        <v>1011</v>
      </c>
      <c r="O861" t="s">
        <v>745</v>
      </c>
      <c r="P861" t="s">
        <v>745</v>
      </c>
      <c r="Q861">
        <v>1</v>
      </c>
      <c r="W861">
        <v>0</v>
      </c>
      <c r="X861">
        <v>-1135352110</v>
      </c>
      <c r="Y861">
        <f t="shared" si="635"/>
        <v>1.3224999999999998</v>
      </c>
      <c r="AA861">
        <v>0</v>
      </c>
      <c r="AB861">
        <v>17.059999999999999</v>
      </c>
      <c r="AC861">
        <v>0</v>
      </c>
      <c r="AD861">
        <v>0</v>
      </c>
      <c r="AE861">
        <v>0</v>
      </c>
      <c r="AF861">
        <v>1.2</v>
      </c>
      <c r="AG861">
        <v>0</v>
      </c>
      <c r="AH861">
        <v>0</v>
      </c>
      <c r="AI861">
        <v>1</v>
      </c>
      <c r="AJ861">
        <v>14.22</v>
      </c>
      <c r="AK861">
        <v>48.96</v>
      </c>
      <c r="AL861">
        <v>1</v>
      </c>
      <c r="AM861">
        <v>4</v>
      </c>
      <c r="AN861">
        <v>0</v>
      </c>
      <c r="AO861">
        <v>1</v>
      </c>
      <c r="AP861">
        <v>1</v>
      </c>
      <c r="AQ861">
        <v>0</v>
      </c>
      <c r="AR861">
        <v>0</v>
      </c>
      <c r="AS861" t="s">
        <v>3</v>
      </c>
      <c r="AT861">
        <v>1</v>
      </c>
      <c r="AU861" t="s">
        <v>93</v>
      </c>
      <c r="AV861">
        <v>0</v>
      </c>
      <c r="AW861">
        <v>2</v>
      </c>
      <c r="AX861">
        <v>60141625</v>
      </c>
      <c r="AY861">
        <v>1</v>
      </c>
      <c r="AZ861">
        <v>0</v>
      </c>
      <c r="BA861">
        <v>861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CX861">
        <f>ROUND(Y861*Source!I180,9)</f>
        <v>0.46022999999999997</v>
      </c>
      <c r="CY861">
        <f>AB861</f>
        <v>17.059999999999999</v>
      </c>
      <c r="CZ861">
        <f>AF861</f>
        <v>1.2</v>
      </c>
      <c r="DA861">
        <f>AJ861</f>
        <v>14.22</v>
      </c>
      <c r="DB861">
        <f t="shared" si="636"/>
        <v>1.59</v>
      </c>
      <c r="DC861">
        <f t="shared" si="637"/>
        <v>0</v>
      </c>
      <c r="DD861" t="s">
        <v>3</v>
      </c>
      <c r="DE861" t="s">
        <v>3</v>
      </c>
      <c r="DF861">
        <f t="shared" si="638"/>
        <v>0</v>
      </c>
      <c r="DG861">
        <f>ROUND(ROUND(AF861*AJ861,2)*CX861,2)</f>
        <v>7.85</v>
      </c>
      <c r="DH861">
        <f t="shared" si="639"/>
        <v>0</v>
      </c>
      <c r="DI861">
        <f t="shared" si="640"/>
        <v>0</v>
      </c>
      <c r="DJ861">
        <f>DG861</f>
        <v>7.85</v>
      </c>
      <c r="DK861">
        <v>0</v>
      </c>
      <c r="DL861" t="s">
        <v>3</v>
      </c>
      <c r="DM861">
        <v>0</v>
      </c>
      <c r="DN861" t="s">
        <v>3</v>
      </c>
      <c r="DO861">
        <v>0</v>
      </c>
    </row>
    <row r="862" spans="1:119" x14ac:dyDescent="0.2">
      <c r="A862">
        <f>ROW(Source!A180)</f>
        <v>180</v>
      </c>
      <c r="B862">
        <v>60075934</v>
      </c>
      <c r="C862">
        <v>60141609</v>
      </c>
      <c r="D862">
        <v>48245786</v>
      </c>
      <c r="E862">
        <v>1</v>
      </c>
      <c r="F862">
        <v>1</v>
      </c>
      <c r="G862">
        <v>1</v>
      </c>
      <c r="H862">
        <v>2</v>
      </c>
      <c r="I862" t="s">
        <v>823</v>
      </c>
      <c r="J862" t="s">
        <v>824</v>
      </c>
      <c r="K862" t="s">
        <v>825</v>
      </c>
      <c r="L862">
        <v>1368</v>
      </c>
      <c r="N862">
        <v>1011</v>
      </c>
      <c r="O862" t="s">
        <v>745</v>
      </c>
      <c r="P862" t="s">
        <v>745</v>
      </c>
      <c r="Q862">
        <v>1</v>
      </c>
      <c r="W862">
        <v>0</v>
      </c>
      <c r="X862">
        <v>-1277097320</v>
      </c>
      <c r="Y862">
        <f t="shared" si="635"/>
        <v>36.104249999999993</v>
      </c>
      <c r="AA862">
        <v>0</v>
      </c>
      <c r="AB862">
        <v>123.43</v>
      </c>
      <c r="AC862">
        <v>0</v>
      </c>
      <c r="AD862">
        <v>0</v>
      </c>
      <c r="AE862">
        <v>0</v>
      </c>
      <c r="AF862">
        <v>8.68</v>
      </c>
      <c r="AG862">
        <v>0</v>
      </c>
      <c r="AH862">
        <v>0</v>
      </c>
      <c r="AI862">
        <v>1</v>
      </c>
      <c r="AJ862">
        <v>14.22</v>
      </c>
      <c r="AK862">
        <v>48.96</v>
      </c>
      <c r="AL862">
        <v>1</v>
      </c>
      <c r="AM862">
        <v>4</v>
      </c>
      <c r="AN862">
        <v>0</v>
      </c>
      <c r="AO862">
        <v>1</v>
      </c>
      <c r="AP862">
        <v>1</v>
      </c>
      <c r="AQ862">
        <v>0</v>
      </c>
      <c r="AR862">
        <v>0</v>
      </c>
      <c r="AS862" t="s">
        <v>3</v>
      </c>
      <c r="AT862">
        <v>27.3</v>
      </c>
      <c r="AU862" t="s">
        <v>93</v>
      </c>
      <c r="AV862">
        <v>0</v>
      </c>
      <c r="AW862">
        <v>2</v>
      </c>
      <c r="AX862">
        <v>60141626</v>
      </c>
      <c r="AY862">
        <v>1</v>
      </c>
      <c r="AZ862">
        <v>0</v>
      </c>
      <c r="BA862">
        <v>862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CX862">
        <f>ROUND(Y862*Source!I180,9)</f>
        <v>12.564279000000001</v>
      </c>
      <c r="CY862">
        <f>AB862</f>
        <v>123.43</v>
      </c>
      <c r="CZ862">
        <f>AF862</f>
        <v>8.68</v>
      </c>
      <c r="DA862">
        <f>AJ862</f>
        <v>14.22</v>
      </c>
      <c r="DB862">
        <f t="shared" si="636"/>
        <v>313.38</v>
      </c>
      <c r="DC862">
        <f t="shared" si="637"/>
        <v>0</v>
      </c>
      <c r="DD862" t="s">
        <v>3</v>
      </c>
      <c r="DE862" t="s">
        <v>3</v>
      </c>
      <c r="DF862">
        <f t="shared" si="638"/>
        <v>0</v>
      </c>
      <c r="DG862">
        <f>ROUND(ROUND(AF862*AJ862,2)*CX862,2)</f>
        <v>1550.81</v>
      </c>
      <c r="DH862">
        <f t="shared" si="639"/>
        <v>0</v>
      </c>
      <c r="DI862">
        <f t="shared" si="640"/>
        <v>0</v>
      </c>
      <c r="DJ862">
        <f>DG862</f>
        <v>1550.81</v>
      </c>
      <c r="DK862">
        <v>0</v>
      </c>
      <c r="DL862" t="s">
        <v>3</v>
      </c>
      <c r="DM862">
        <v>0</v>
      </c>
      <c r="DN862" t="s">
        <v>3</v>
      </c>
      <c r="DO862">
        <v>0</v>
      </c>
    </row>
    <row r="863" spans="1:119" x14ac:dyDescent="0.2">
      <c r="A863">
        <f>ROW(Source!A180)</f>
        <v>180</v>
      </c>
      <c r="B863">
        <v>60075934</v>
      </c>
      <c r="C863">
        <v>60141609</v>
      </c>
      <c r="D863">
        <v>48246286</v>
      </c>
      <c r="E863">
        <v>1</v>
      </c>
      <c r="F863">
        <v>1</v>
      </c>
      <c r="G863">
        <v>1</v>
      </c>
      <c r="H863">
        <v>2</v>
      </c>
      <c r="I863" t="s">
        <v>1028</v>
      </c>
      <c r="J863" t="s">
        <v>1029</v>
      </c>
      <c r="K863" t="s">
        <v>1030</v>
      </c>
      <c r="L863">
        <v>1368</v>
      </c>
      <c r="N863">
        <v>1011</v>
      </c>
      <c r="O863" t="s">
        <v>745</v>
      </c>
      <c r="P863" t="s">
        <v>745</v>
      </c>
      <c r="Q863">
        <v>1</v>
      </c>
      <c r="W863">
        <v>0</v>
      </c>
      <c r="X863">
        <v>-575501913</v>
      </c>
      <c r="Y863">
        <f t="shared" si="635"/>
        <v>1.1108999999999998</v>
      </c>
      <c r="AA863">
        <v>0</v>
      </c>
      <c r="AB863">
        <v>203.35</v>
      </c>
      <c r="AC863">
        <v>431.83</v>
      </c>
      <c r="AD863">
        <v>0</v>
      </c>
      <c r="AE863">
        <v>0</v>
      </c>
      <c r="AF863">
        <v>14.3</v>
      </c>
      <c r="AG863">
        <v>8.82</v>
      </c>
      <c r="AH863">
        <v>0</v>
      </c>
      <c r="AI863">
        <v>1</v>
      </c>
      <c r="AJ863">
        <v>14.22</v>
      </c>
      <c r="AK863">
        <v>48.96</v>
      </c>
      <c r="AL863">
        <v>1</v>
      </c>
      <c r="AM863">
        <v>4</v>
      </c>
      <c r="AN863">
        <v>0</v>
      </c>
      <c r="AO863">
        <v>1</v>
      </c>
      <c r="AP863">
        <v>1</v>
      </c>
      <c r="AQ863">
        <v>0</v>
      </c>
      <c r="AR863">
        <v>0</v>
      </c>
      <c r="AS863" t="s">
        <v>3</v>
      </c>
      <c r="AT863">
        <v>0.84</v>
      </c>
      <c r="AU863" t="s">
        <v>93</v>
      </c>
      <c r="AV863">
        <v>0</v>
      </c>
      <c r="AW863">
        <v>2</v>
      </c>
      <c r="AX863">
        <v>60141627</v>
      </c>
      <c r="AY863">
        <v>1</v>
      </c>
      <c r="AZ863">
        <v>0</v>
      </c>
      <c r="BA863">
        <v>863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CX863">
        <f>ROUND(Y863*Source!I180,9)</f>
        <v>0.38659320000000003</v>
      </c>
      <c r="CY863">
        <f>AB863</f>
        <v>203.35</v>
      </c>
      <c r="CZ863">
        <f>AF863</f>
        <v>14.3</v>
      </c>
      <c r="DA863">
        <f>AJ863</f>
        <v>14.22</v>
      </c>
      <c r="DB863">
        <f t="shared" si="636"/>
        <v>15.88</v>
      </c>
      <c r="DC863">
        <f t="shared" si="637"/>
        <v>9.8000000000000007</v>
      </c>
      <c r="DD863" t="s">
        <v>3</v>
      </c>
      <c r="DE863" t="s">
        <v>3</v>
      </c>
      <c r="DF863">
        <f t="shared" si="638"/>
        <v>0</v>
      </c>
      <c r="DG863">
        <f>ROUND(ROUND(AF863*AJ863,2)*CX863,2)</f>
        <v>78.61</v>
      </c>
      <c r="DH863">
        <f t="shared" si="639"/>
        <v>166.94</v>
      </c>
      <c r="DI863">
        <f t="shared" si="640"/>
        <v>0</v>
      </c>
      <c r="DJ863">
        <f>DG863</f>
        <v>78.61</v>
      </c>
      <c r="DK863">
        <v>0</v>
      </c>
      <c r="DL863" t="s">
        <v>3</v>
      </c>
      <c r="DM863">
        <v>0</v>
      </c>
      <c r="DN863" t="s">
        <v>3</v>
      </c>
      <c r="DO863">
        <v>0</v>
      </c>
    </row>
    <row r="864" spans="1:119" x14ac:dyDescent="0.2">
      <c r="A864">
        <f>ROW(Source!A180)</f>
        <v>180</v>
      </c>
      <c r="B864">
        <v>60075934</v>
      </c>
      <c r="C864">
        <v>60141609</v>
      </c>
      <c r="D864">
        <v>48168484</v>
      </c>
      <c r="E864">
        <v>1</v>
      </c>
      <c r="F864">
        <v>1</v>
      </c>
      <c r="G864">
        <v>1</v>
      </c>
      <c r="H864">
        <v>3</v>
      </c>
      <c r="I864" t="s">
        <v>223</v>
      </c>
      <c r="J864" t="s">
        <v>226</v>
      </c>
      <c r="K864" t="s">
        <v>761</v>
      </c>
      <c r="L864">
        <v>1339</v>
      </c>
      <c r="N864">
        <v>1007</v>
      </c>
      <c r="O864" t="s">
        <v>91</v>
      </c>
      <c r="P864" t="s">
        <v>91</v>
      </c>
      <c r="Q864">
        <v>1</v>
      </c>
      <c r="W864">
        <v>0</v>
      </c>
      <c r="X864">
        <v>1597319531</v>
      </c>
      <c r="Y864">
        <f>AT864</f>
        <v>2.6</v>
      </c>
      <c r="AA864">
        <v>84.03</v>
      </c>
      <c r="AB864">
        <v>0</v>
      </c>
      <c r="AC864">
        <v>0</v>
      </c>
      <c r="AD864">
        <v>0</v>
      </c>
      <c r="AE864">
        <v>8.7899999999999991</v>
      </c>
      <c r="AF864">
        <v>0</v>
      </c>
      <c r="AG864">
        <v>0</v>
      </c>
      <c r="AH864">
        <v>0</v>
      </c>
      <c r="AI864">
        <v>9.56</v>
      </c>
      <c r="AJ864">
        <v>1</v>
      </c>
      <c r="AK864">
        <v>1</v>
      </c>
      <c r="AL864">
        <v>1</v>
      </c>
      <c r="AM864">
        <v>4</v>
      </c>
      <c r="AN864">
        <v>0</v>
      </c>
      <c r="AO864">
        <v>1</v>
      </c>
      <c r="AP864">
        <v>1</v>
      </c>
      <c r="AQ864">
        <v>0</v>
      </c>
      <c r="AR864">
        <v>0</v>
      </c>
      <c r="AS864" t="s">
        <v>3</v>
      </c>
      <c r="AT864">
        <v>2.6</v>
      </c>
      <c r="AU864" t="s">
        <v>3</v>
      </c>
      <c r="AV864">
        <v>0</v>
      </c>
      <c r="AW864">
        <v>2</v>
      </c>
      <c r="AX864">
        <v>60141628</v>
      </c>
      <c r="AY864">
        <v>1</v>
      </c>
      <c r="AZ864">
        <v>0</v>
      </c>
      <c r="BA864">
        <v>864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CX864">
        <f>ROUND(Y864*Source!I180,9)</f>
        <v>0.90480000000000005</v>
      </c>
      <c r="CY864">
        <f>AA864</f>
        <v>84.03</v>
      </c>
      <c r="CZ864">
        <f>AE864</f>
        <v>8.7899999999999991</v>
      </c>
      <c r="DA864">
        <f>AI864</f>
        <v>9.56</v>
      </c>
      <c r="DB864">
        <f>ROUND(ROUND(AT864*CZ864,2),2)</f>
        <v>22.85</v>
      </c>
      <c r="DC864">
        <f>ROUND(ROUND(AT864*AG864,2),2)</f>
        <v>0</v>
      </c>
      <c r="DD864" t="s">
        <v>3</v>
      </c>
      <c r="DE864" t="s">
        <v>3</v>
      </c>
      <c r="DF864">
        <f>ROUND(ROUND(AE864*AI864,2)*CX864,2)</f>
        <v>76.03</v>
      </c>
      <c r="DG864">
        <f t="shared" ref="DG864:DG869" si="641">ROUND(ROUND(AF864,2)*CX864,2)</f>
        <v>0</v>
      </c>
      <c r="DH864">
        <f>ROUND(ROUND(AG864,2)*CX864,2)</f>
        <v>0</v>
      </c>
      <c r="DI864">
        <f t="shared" si="640"/>
        <v>0</v>
      </c>
      <c r="DJ864">
        <f>DF864</f>
        <v>76.03</v>
      </c>
      <c r="DK864">
        <v>0</v>
      </c>
      <c r="DL864" t="s">
        <v>3</v>
      </c>
      <c r="DM864">
        <v>0</v>
      </c>
      <c r="DN864" t="s">
        <v>3</v>
      </c>
      <c r="DO864">
        <v>0</v>
      </c>
    </row>
    <row r="865" spans="1:119" x14ac:dyDescent="0.2">
      <c r="A865">
        <f>ROW(Source!A180)</f>
        <v>180</v>
      </c>
      <c r="B865">
        <v>60075934</v>
      </c>
      <c r="C865">
        <v>60141609</v>
      </c>
      <c r="D865">
        <v>48168491</v>
      </c>
      <c r="E865">
        <v>1</v>
      </c>
      <c r="F865">
        <v>1</v>
      </c>
      <c r="G865">
        <v>1</v>
      </c>
      <c r="H865">
        <v>3</v>
      </c>
      <c r="I865" t="s">
        <v>229</v>
      </c>
      <c r="J865" t="s">
        <v>231</v>
      </c>
      <c r="K865" t="s">
        <v>762</v>
      </c>
      <c r="L865">
        <v>1346</v>
      </c>
      <c r="N865">
        <v>1009</v>
      </c>
      <c r="O865" t="s">
        <v>225</v>
      </c>
      <c r="P865" t="s">
        <v>225</v>
      </c>
      <c r="Q865">
        <v>1</v>
      </c>
      <c r="W865">
        <v>0</v>
      </c>
      <c r="X865">
        <v>-1411127917</v>
      </c>
      <c r="Y865">
        <f>AT865</f>
        <v>0.5</v>
      </c>
      <c r="AA865">
        <v>42.73</v>
      </c>
      <c r="AB865">
        <v>0</v>
      </c>
      <c r="AC865">
        <v>0</v>
      </c>
      <c r="AD865">
        <v>0</v>
      </c>
      <c r="AE865">
        <v>4.47</v>
      </c>
      <c r="AF865">
        <v>0</v>
      </c>
      <c r="AG865">
        <v>0</v>
      </c>
      <c r="AH865">
        <v>0</v>
      </c>
      <c r="AI865">
        <v>9.56</v>
      </c>
      <c r="AJ865">
        <v>1</v>
      </c>
      <c r="AK865">
        <v>1</v>
      </c>
      <c r="AL865">
        <v>1</v>
      </c>
      <c r="AM865">
        <v>4</v>
      </c>
      <c r="AN865">
        <v>0</v>
      </c>
      <c r="AO865">
        <v>1</v>
      </c>
      <c r="AP865">
        <v>1</v>
      </c>
      <c r="AQ865">
        <v>0</v>
      </c>
      <c r="AR865">
        <v>0</v>
      </c>
      <c r="AS865" t="s">
        <v>3</v>
      </c>
      <c r="AT865">
        <v>0.5</v>
      </c>
      <c r="AU865" t="s">
        <v>3</v>
      </c>
      <c r="AV865">
        <v>0</v>
      </c>
      <c r="AW865">
        <v>2</v>
      </c>
      <c r="AX865">
        <v>60141629</v>
      </c>
      <c r="AY865">
        <v>1</v>
      </c>
      <c r="AZ865">
        <v>0</v>
      </c>
      <c r="BA865">
        <v>865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CX865">
        <f>ROUND(Y865*Source!I180,9)</f>
        <v>0.17399999999999999</v>
      </c>
      <c r="CY865">
        <f>AA865</f>
        <v>42.73</v>
      </c>
      <c r="CZ865">
        <f>AE865</f>
        <v>4.47</v>
      </c>
      <c r="DA865">
        <f>AI865</f>
        <v>9.56</v>
      </c>
      <c r="DB865">
        <f>ROUND(ROUND(AT865*CZ865,2),2)</f>
        <v>2.2400000000000002</v>
      </c>
      <c r="DC865">
        <f>ROUND(ROUND(AT865*AG865,2),2)</f>
        <v>0</v>
      </c>
      <c r="DD865" t="s">
        <v>3</v>
      </c>
      <c r="DE865" t="s">
        <v>3</v>
      </c>
      <c r="DF865">
        <f>ROUND(ROUND(AE865*AI865,2)*CX865,2)</f>
        <v>7.44</v>
      </c>
      <c r="DG865">
        <f t="shared" si="641"/>
        <v>0</v>
      </c>
      <c r="DH865">
        <f>ROUND(ROUND(AG865,2)*CX865,2)</f>
        <v>0</v>
      </c>
      <c r="DI865">
        <f t="shared" si="640"/>
        <v>0</v>
      </c>
      <c r="DJ865">
        <f>DF865</f>
        <v>7.44</v>
      </c>
      <c r="DK865">
        <v>0</v>
      </c>
      <c r="DL865" t="s">
        <v>3</v>
      </c>
      <c r="DM865">
        <v>0</v>
      </c>
      <c r="DN865" t="s">
        <v>3</v>
      </c>
      <c r="DO865">
        <v>0</v>
      </c>
    </row>
    <row r="866" spans="1:119" x14ac:dyDescent="0.2">
      <c r="A866">
        <f>ROW(Source!A180)</f>
        <v>180</v>
      </c>
      <c r="B866">
        <v>60075934</v>
      </c>
      <c r="C866">
        <v>60141609</v>
      </c>
      <c r="D866">
        <v>48171519</v>
      </c>
      <c r="E866">
        <v>1</v>
      </c>
      <c r="F866">
        <v>1</v>
      </c>
      <c r="G866">
        <v>1</v>
      </c>
      <c r="H866">
        <v>3</v>
      </c>
      <c r="I866" t="s">
        <v>1031</v>
      </c>
      <c r="J866" t="s">
        <v>1032</v>
      </c>
      <c r="K866" t="s">
        <v>1033</v>
      </c>
      <c r="L866">
        <v>1348</v>
      </c>
      <c r="N866">
        <v>1009</v>
      </c>
      <c r="O866" t="s">
        <v>15</v>
      </c>
      <c r="P866" t="s">
        <v>15</v>
      </c>
      <c r="Q866">
        <v>1000</v>
      </c>
      <c r="W866">
        <v>0</v>
      </c>
      <c r="X866">
        <v>1392569568</v>
      </c>
      <c r="Y866">
        <f>AT866</f>
        <v>2.1499999999999998E-2</v>
      </c>
      <c r="AA866">
        <v>99399.62</v>
      </c>
      <c r="AB866">
        <v>0</v>
      </c>
      <c r="AC866">
        <v>0</v>
      </c>
      <c r="AD866">
        <v>0</v>
      </c>
      <c r="AE866">
        <v>10397.450000000001</v>
      </c>
      <c r="AF866">
        <v>0</v>
      </c>
      <c r="AG866">
        <v>0</v>
      </c>
      <c r="AH866">
        <v>0</v>
      </c>
      <c r="AI866">
        <v>9.56</v>
      </c>
      <c r="AJ866">
        <v>1</v>
      </c>
      <c r="AK866">
        <v>1</v>
      </c>
      <c r="AL866">
        <v>1</v>
      </c>
      <c r="AM866">
        <v>4</v>
      </c>
      <c r="AN866">
        <v>0</v>
      </c>
      <c r="AO866">
        <v>1</v>
      </c>
      <c r="AP866">
        <v>1</v>
      </c>
      <c r="AQ866">
        <v>0</v>
      </c>
      <c r="AR866">
        <v>0</v>
      </c>
      <c r="AS866" t="s">
        <v>3</v>
      </c>
      <c r="AT866">
        <v>2.1499999999999998E-2</v>
      </c>
      <c r="AU866" t="s">
        <v>3</v>
      </c>
      <c r="AV866">
        <v>0</v>
      </c>
      <c r="AW866">
        <v>2</v>
      </c>
      <c r="AX866">
        <v>60141630</v>
      </c>
      <c r="AY866">
        <v>1</v>
      </c>
      <c r="AZ866">
        <v>0</v>
      </c>
      <c r="BA866">
        <v>866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CX866">
        <f>ROUND(Y866*Source!I180,9)</f>
        <v>7.4819999999999999E-3</v>
      </c>
      <c r="CY866">
        <f>AA866</f>
        <v>99399.62</v>
      </c>
      <c r="CZ866">
        <f>AE866</f>
        <v>10397.450000000001</v>
      </c>
      <c r="DA866">
        <f>AI866</f>
        <v>9.56</v>
      </c>
      <c r="DB866">
        <f>ROUND(ROUND(AT866*CZ866,2),2)</f>
        <v>223.55</v>
      </c>
      <c r="DC866">
        <f>ROUND(ROUND(AT866*AG866,2),2)</f>
        <v>0</v>
      </c>
      <c r="DD866" t="s">
        <v>3</v>
      </c>
      <c r="DE866" t="s">
        <v>3</v>
      </c>
      <c r="DF866">
        <f>ROUND(ROUND(AE866*AI866,2)*CX866,2)</f>
        <v>743.71</v>
      </c>
      <c r="DG866">
        <f t="shared" si="641"/>
        <v>0</v>
      </c>
      <c r="DH866">
        <f>ROUND(ROUND(AG866,2)*CX866,2)</f>
        <v>0</v>
      </c>
      <c r="DI866">
        <f t="shared" si="640"/>
        <v>0</v>
      </c>
      <c r="DJ866">
        <f>DF866</f>
        <v>743.71</v>
      </c>
      <c r="DK866">
        <v>0</v>
      </c>
      <c r="DL866" t="s">
        <v>3</v>
      </c>
      <c r="DM866">
        <v>0</v>
      </c>
      <c r="DN866" t="s">
        <v>3</v>
      </c>
      <c r="DO866">
        <v>0</v>
      </c>
    </row>
    <row r="867" spans="1:119" x14ac:dyDescent="0.2">
      <c r="A867">
        <f>ROW(Source!A180)</f>
        <v>180</v>
      </c>
      <c r="B867">
        <v>60075934</v>
      </c>
      <c r="C867">
        <v>60141609</v>
      </c>
      <c r="D867">
        <v>48164599</v>
      </c>
      <c r="E867">
        <v>21</v>
      </c>
      <c r="F867">
        <v>1</v>
      </c>
      <c r="G867">
        <v>1</v>
      </c>
      <c r="H867">
        <v>3</v>
      </c>
      <c r="I867" t="s">
        <v>834</v>
      </c>
      <c r="J867" t="s">
        <v>3</v>
      </c>
      <c r="K867" t="s">
        <v>835</v>
      </c>
      <c r="L867">
        <v>1374</v>
      </c>
      <c r="N867">
        <v>1013</v>
      </c>
      <c r="O867" t="s">
        <v>836</v>
      </c>
      <c r="P867" t="s">
        <v>836</v>
      </c>
      <c r="Q867">
        <v>1</v>
      </c>
      <c r="W867">
        <v>0</v>
      </c>
      <c r="X867">
        <v>-1731369543</v>
      </c>
      <c r="Y867">
        <f>AT867</f>
        <v>15.63</v>
      </c>
      <c r="AA867">
        <v>9.56</v>
      </c>
      <c r="AB867">
        <v>0</v>
      </c>
      <c r="AC867">
        <v>0</v>
      </c>
      <c r="AD867">
        <v>0</v>
      </c>
      <c r="AE867">
        <v>1</v>
      </c>
      <c r="AF867">
        <v>0</v>
      </c>
      <c r="AG867">
        <v>0</v>
      </c>
      <c r="AH867">
        <v>0</v>
      </c>
      <c r="AI867">
        <v>9.56</v>
      </c>
      <c r="AJ867">
        <v>1</v>
      </c>
      <c r="AK867">
        <v>1</v>
      </c>
      <c r="AL867">
        <v>1</v>
      </c>
      <c r="AM867">
        <v>4</v>
      </c>
      <c r="AN867">
        <v>0</v>
      </c>
      <c r="AO867">
        <v>1</v>
      </c>
      <c r="AP867">
        <v>1</v>
      </c>
      <c r="AQ867">
        <v>0</v>
      </c>
      <c r="AR867">
        <v>0</v>
      </c>
      <c r="AS867" t="s">
        <v>3</v>
      </c>
      <c r="AT867">
        <v>15.63</v>
      </c>
      <c r="AU867" t="s">
        <v>3</v>
      </c>
      <c r="AV867">
        <v>0</v>
      </c>
      <c r="AW867">
        <v>2</v>
      </c>
      <c r="AX867">
        <v>60141631</v>
      </c>
      <c r="AY867">
        <v>1</v>
      </c>
      <c r="AZ867">
        <v>0</v>
      </c>
      <c r="BA867">
        <v>867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CX867">
        <f>ROUND(Y867*Source!I180,9)</f>
        <v>5.4392399999999999</v>
      </c>
      <c r="CY867">
        <f>AA867</f>
        <v>9.56</v>
      </c>
      <c r="CZ867">
        <f>AE867</f>
        <v>1</v>
      </c>
      <c r="DA867">
        <f>AI867</f>
        <v>9.56</v>
      </c>
      <c r="DB867">
        <f>ROUND(ROUND(AT867*CZ867,2),2)</f>
        <v>15.63</v>
      </c>
      <c r="DC867">
        <f>ROUND(ROUND(AT867*AG867,2),2)</f>
        <v>0</v>
      </c>
      <c r="DD867" t="s">
        <v>3</v>
      </c>
      <c r="DE867" t="s">
        <v>3</v>
      </c>
      <c r="DF867">
        <f>ROUND(ROUND(AE867*AI867,2)*CX867,2)</f>
        <v>52</v>
      </c>
      <c r="DG867">
        <f t="shared" si="641"/>
        <v>0</v>
      </c>
      <c r="DH867">
        <f>ROUND(ROUND(AG867,2)*CX867,2)</f>
        <v>0</v>
      </c>
      <c r="DI867">
        <f t="shared" si="640"/>
        <v>0</v>
      </c>
      <c r="DJ867">
        <f>DF867</f>
        <v>52</v>
      </c>
      <c r="DK867">
        <v>0</v>
      </c>
      <c r="DL867" t="s">
        <v>3</v>
      </c>
      <c r="DM867">
        <v>0</v>
      </c>
      <c r="DN867" t="s">
        <v>3</v>
      </c>
      <c r="DO867">
        <v>0</v>
      </c>
    </row>
    <row r="868" spans="1:119" x14ac:dyDescent="0.2">
      <c r="A868">
        <f>ROW(Source!A184)</f>
        <v>184</v>
      </c>
      <c r="B868">
        <v>60075934</v>
      </c>
      <c r="C868">
        <v>60141635</v>
      </c>
      <c r="D868">
        <v>48164237</v>
      </c>
      <c r="E868">
        <v>1</v>
      </c>
      <c r="F868">
        <v>1</v>
      </c>
      <c r="G868">
        <v>1</v>
      </c>
      <c r="H868">
        <v>1</v>
      </c>
      <c r="I868" t="s">
        <v>736</v>
      </c>
      <c r="J868" t="s">
        <v>3</v>
      </c>
      <c r="K868" t="s">
        <v>737</v>
      </c>
      <c r="L868">
        <v>1191</v>
      </c>
      <c r="N868">
        <v>1013</v>
      </c>
      <c r="O868" t="s">
        <v>738</v>
      </c>
      <c r="P868" t="s">
        <v>738</v>
      </c>
      <c r="Q868">
        <v>1</v>
      </c>
      <c r="W868">
        <v>0</v>
      </c>
      <c r="X868">
        <v>-1152063509</v>
      </c>
      <c r="Y868">
        <f t="shared" ref="Y868:Y875" si="642">((AT868*1.15)*1.15)</f>
        <v>51.749424999999995</v>
      </c>
      <c r="AA868">
        <v>0</v>
      </c>
      <c r="AB868">
        <v>0</v>
      </c>
      <c r="AC868">
        <v>0</v>
      </c>
      <c r="AD868">
        <v>401.47</v>
      </c>
      <c r="AE868">
        <v>0</v>
      </c>
      <c r="AF868">
        <v>0</v>
      </c>
      <c r="AG868">
        <v>0</v>
      </c>
      <c r="AH868">
        <v>8.1999999999999993</v>
      </c>
      <c r="AI868">
        <v>1</v>
      </c>
      <c r="AJ868">
        <v>1</v>
      </c>
      <c r="AK868">
        <v>1</v>
      </c>
      <c r="AL868">
        <v>48.96</v>
      </c>
      <c r="AM868">
        <v>4</v>
      </c>
      <c r="AN868">
        <v>0</v>
      </c>
      <c r="AO868">
        <v>1</v>
      </c>
      <c r="AP868">
        <v>1</v>
      </c>
      <c r="AQ868">
        <v>0</v>
      </c>
      <c r="AR868">
        <v>0</v>
      </c>
      <c r="AS868" t="s">
        <v>3</v>
      </c>
      <c r="AT868">
        <v>39.130000000000003</v>
      </c>
      <c r="AU868" t="s">
        <v>93</v>
      </c>
      <c r="AV868">
        <v>1</v>
      </c>
      <c r="AW868">
        <v>2</v>
      </c>
      <c r="AX868">
        <v>60141658</v>
      </c>
      <c r="AY868">
        <v>1</v>
      </c>
      <c r="AZ868">
        <v>0</v>
      </c>
      <c r="BA868">
        <v>868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CX868">
        <f>ROUND(Y868*Source!I184,9)</f>
        <v>71.222733628</v>
      </c>
      <c r="CY868">
        <f>AD868</f>
        <v>401.47</v>
      </c>
      <c r="CZ868">
        <f>AH868</f>
        <v>8.1999999999999993</v>
      </c>
      <c r="DA868">
        <f>AL868</f>
        <v>48.96</v>
      </c>
      <c r="DB868">
        <f t="shared" ref="DB868:DB875" si="643">ROUND(((ROUND(AT868*CZ868,2)*1.15)*1.15),2)</f>
        <v>424.35</v>
      </c>
      <c r="DC868">
        <f t="shared" ref="DC868:DC875" si="644">ROUND(((ROUND(AT868*AG868,2)*1.15)*1.15),2)</f>
        <v>0</v>
      </c>
      <c r="DD868" t="s">
        <v>3</v>
      </c>
      <c r="DE868" t="s">
        <v>3</v>
      </c>
      <c r="DF868">
        <f t="shared" ref="DF868:DF875" si="645">ROUND(ROUND(AE868,2)*CX868,2)</f>
        <v>0</v>
      </c>
      <c r="DG868">
        <f t="shared" si="641"/>
        <v>0</v>
      </c>
      <c r="DH868">
        <f>ROUND(ROUND(AG868,2)*CX868,2)</f>
        <v>0</v>
      </c>
      <c r="DI868">
        <f>ROUND(ROUND(AH868*AL868,2)*CX868,2)</f>
        <v>28593.79</v>
      </c>
      <c r="DJ868">
        <f>DI868</f>
        <v>28593.79</v>
      </c>
      <c r="DK868">
        <v>0</v>
      </c>
      <c r="DL868" t="s">
        <v>3</v>
      </c>
      <c r="DM868">
        <v>0</v>
      </c>
      <c r="DN868" t="s">
        <v>3</v>
      </c>
      <c r="DO868">
        <v>0</v>
      </c>
    </row>
    <row r="869" spans="1:119" x14ac:dyDescent="0.2">
      <c r="A869">
        <f>ROW(Source!A184)</f>
        <v>184</v>
      </c>
      <c r="B869">
        <v>60075934</v>
      </c>
      <c r="C869">
        <v>60141635</v>
      </c>
      <c r="D869">
        <v>48164207</v>
      </c>
      <c r="E869">
        <v>1</v>
      </c>
      <c r="F869">
        <v>1</v>
      </c>
      <c r="G869">
        <v>1</v>
      </c>
      <c r="H869">
        <v>1</v>
      </c>
      <c r="I869" t="s">
        <v>740</v>
      </c>
      <c r="J869" t="s">
        <v>3</v>
      </c>
      <c r="K869" t="s">
        <v>741</v>
      </c>
      <c r="L869">
        <v>1191</v>
      </c>
      <c r="N869">
        <v>1013</v>
      </c>
      <c r="O869" t="s">
        <v>738</v>
      </c>
      <c r="P869" t="s">
        <v>738</v>
      </c>
      <c r="Q869">
        <v>1</v>
      </c>
      <c r="W869">
        <v>0</v>
      </c>
      <c r="X869">
        <v>-383101862</v>
      </c>
      <c r="Y869">
        <f t="shared" si="642"/>
        <v>6.4934749999999992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1</v>
      </c>
      <c r="AJ869">
        <v>1</v>
      </c>
      <c r="AK869">
        <v>48.96</v>
      </c>
      <c r="AL869">
        <v>1</v>
      </c>
      <c r="AM869">
        <v>4</v>
      </c>
      <c r="AN869">
        <v>0</v>
      </c>
      <c r="AO869">
        <v>1</v>
      </c>
      <c r="AP869">
        <v>1</v>
      </c>
      <c r="AQ869">
        <v>0</v>
      </c>
      <c r="AR869">
        <v>0</v>
      </c>
      <c r="AS869" t="s">
        <v>3</v>
      </c>
      <c r="AT869">
        <v>4.91</v>
      </c>
      <c r="AU869" t="s">
        <v>93</v>
      </c>
      <c r="AV869">
        <v>2</v>
      </c>
      <c r="AW869">
        <v>2</v>
      </c>
      <c r="AX869">
        <v>60141659</v>
      </c>
      <c r="AY869">
        <v>1</v>
      </c>
      <c r="AZ869">
        <v>0</v>
      </c>
      <c r="BA869">
        <v>869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CX869">
        <f>ROUND(Y869*Source!I184,9)</f>
        <v>8.9369696429999994</v>
      </c>
      <c r="CY869">
        <f>AD869</f>
        <v>0</v>
      </c>
      <c r="CZ869">
        <f>AH869</f>
        <v>0</v>
      </c>
      <c r="DA869">
        <f>AL869</f>
        <v>1</v>
      </c>
      <c r="DB869">
        <f t="shared" si="643"/>
        <v>0</v>
      </c>
      <c r="DC869">
        <f t="shared" si="644"/>
        <v>0</v>
      </c>
      <c r="DD869" t="s">
        <v>3</v>
      </c>
      <c r="DE869" t="s">
        <v>3</v>
      </c>
      <c r="DF869">
        <f t="shared" si="645"/>
        <v>0</v>
      </c>
      <c r="DG869">
        <f t="shared" si="641"/>
        <v>0</v>
      </c>
      <c r="DH869">
        <f t="shared" ref="DH869:DH875" si="646">ROUND(ROUND(AG869*AK869,2)*CX869,2)</f>
        <v>0</v>
      </c>
      <c r="DI869">
        <f t="shared" ref="DI869:DI889" si="647">ROUND(ROUND(AH869,2)*CX869,2)</f>
        <v>0</v>
      </c>
      <c r="DJ869">
        <f>DI869</f>
        <v>0</v>
      </c>
      <c r="DK869">
        <v>0</v>
      </c>
      <c r="DL869" t="s">
        <v>3</v>
      </c>
      <c r="DM869">
        <v>0</v>
      </c>
      <c r="DN869" t="s">
        <v>3</v>
      </c>
      <c r="DO869">
        <v>0</v>
      </c>
    </row>
    <row r="870" spans="1:119" x14ac:dyDescent="0.2">
      <c r="A870">
        <f>ROW(Source!A184)</f>
        <v>184</v>
      </c>
      <c r="B870">
        <v>60075934</v>
      </c>
      <c r="C870">
        <v>60141635</v>
      </c>
      <c r="D870">
        <v>48244510</v>
      </c>
      <c r="E870">
        <v>1</v>
      </c>
      <c r="F870">
        <v>1</v>
      </c>
      <c r="G870">
        <v>1</v>
      </c>
      <c r="H870">
        <v>2</v>
      </c>
      <c r="I870" t="s">
        <v>742</v>
      </c>
      <c r="J870" t="s">
        <v>743</v>
      </c>
      <c r="K870" t="s">
        <v>744</v>
      </c>
      <c r="L870">
        <v>1368</v>
      </c>
      <c r="N870">
        <v>1011</v>
      </c>
      <c r="O870" t="s">
        <v>745</v>
      </c>
      <c r="P870" t="s">
        <v>745</v>
      </c>
      <c r="Q870">
        <v>1</v>
      </c>
      <c r="W870">
        <v>0</v>
      </c>
      <c r="X870">
        <v>1732737796</v>
      </c>
      <c r="Y870">
        <f t="shared" si="642"/>
        <v>0.13224999999999998</v>
      </c>
      <c r="AA870">
        <v>0</v>
      </c>
      <c r="AB870">
        <v>1732</v>
      </c>
      <c r="AC870">
        <v>660.47</v>
      </c>
      <c r="AD870">
        <v>0</v>
      </c>
      <c r="AE870">
        <v>0</v>
      </c>
      <c r="AF870">
        <v>121.8</v>
      </c>
      <c r="AG870">
        <v>13.49</v>
      </c>
      <c r="AH870">
        <v>0</v>
      </c>
      <c r="AI870">
        <v>1</v>
      </c>
      <c r="AJ870">
        <v>14.22</v>
      </c>
      <c r="AK870">
        <v>48.96</v>
      </c>
      <c r="AL870">
        <v>1</v>
      </c>
      <c r="AM870">
        <v>4</v>
      </c>
      <c r="AN870">
        <v>0</v>
      </c>
      <c r="AO870">
        <v>1</v>
      </c>
      <c r="AP870">
        <v>1</v>
      </c>
      <c r="AQ870">
        <v>0</v>
      </c>
      <c r="AR870">
        <v>0</v>
      </c>
      <c r="AS870" t="s">
        <v>3</v>
      </c>
      <c r="AT870">
        <v>0.1</v>
      </c>
      <c r="AU870" t="s">
        <v>93</v>
      </c>
      <c r="AV870">
        <v>0</v>
      </c>
      <c r="AW870">
        <v>2</v>
      </c>
      <c r="AX870">
        <v>60141660</v>
      </c>
      <c r="AY870">
        <v>1</v>
      </c>
      <c r="AZ870">
        <v>0</v>
      </c>
      <c r="BA870">
        <v>870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CX870">
        <f>ROUND(Y870*Source!I184,9)</f>
        <v>0.18201567499999999</v>
      </c>
      <c r="CY870">
        <f t="shared" ref="CY870:CY875" si="648">AB870</f>
        <v>1732</v>
      </c>
      <c r="CZ870">
        <f t="shared" ref="CZ870:CZ875" si="649">AF870</f>
        <v>121.8</v>
      </c>
      <c r="DA870">
        <f t="shared" ref="DA870:DA875" si="650">AJ870</f>
        <v>14.22</v>
      </c>
      <c r="DB870">
        <f t="shared" si="643"/>
        <v>16.11</v>
      </c>
      <c r="DC870">
        <f t="shared" si="644"/>
        <v>1.79</v>
      </c>
      <c r="DD870" t="s">
        <v>3</v>
      </c>
      <c r="DE870" t="s">
        <v>3</v>
      </c>
      <c r="DF870">
        <f t="shared" si="645"/>
        <v>0</v>
      </c>
      <c r="DG870">
        <f t="shared" ref="DG870:DG875" si="651">ROUND(ROUND(AF870*AJ870,2)*CX870,2)</f>
        <v>315.25</v>
      </c>
      <c r="DH870">
        <f t="shared" si="646"/>
        <v>120.22</v>
      </c>
      <c r="DI870">
        <f t="shared" si="647"/>
        <v>0</v>
      </c>
      <c r="DJ870">
        <f t="shared" ref="DJ870:DJ875" si="652">DG870</f>
        <v>315.25</v>
      </c>
      <c r="DK870">
        <v>0</v>
      </c>
      <c r="DL870" t="s">
        <v>3</v>
      </c>
      <c r="DM870">
        <v>0</v>
      </c>
      <c r="DN870" t="s">
        <v>3</v>
      </c>
      <c r="DO870">
        <v>0</v>
      </c>
    </row>
    <row r="871" spans="1:119" x14ac:dyDescent="0.2">
      <c r="A871">
        <f>ROW(Source!A184)</f>
        <v>184</v>
      </c>
      <c r="B871">
        <v>60075934</v>
      </c>
      <c r="C871">
        <v>60141635</v>
      </c>
      <c r="D871">
        <v>48244557</v>
      </c>
      <c r="E871">
        <v>1</v>
      </c>
      <c r="F871">
        <v>1</v>
      </c>
      <c r="G871">
        <v>1</v>
      </c>
      <c r="H871">
        <v>2</v>
      </c>
      <c r="I871" t="s">
        <v>746</v>
      </c>
      <c r="J871" t="s">
        <v>747</v>
      </c>
      <c r="K871" t="s">
        <v>748</v>
      </c>
      <c r="L871">
        <v>1368</v>
      </c>
      <c r="N871">
        <v>1011</v>
      </c>
      <c r="O871" t="s">
        <v>745</v>
      </c>
      <c r="P871" t="s">
        <v>745</v>
      </c>
      <c r="Q871">
        <v>1</v>
      </c>
      <c r="W871">
        <v>0</v>
      </c>
      <c r="X871">
        <v>903590057</v>
      </c>
      <c r="Y871">
        <f t="shared" si="642"/>
        <v>6.1099499999999995</v>
      </c>
      <c r="AA871">
        <v>0</v>
      </c>
      <c r="AB871">
        <v>1603.59</v>
      </c>
      <c r="AC871">
        <v>579.69000000000005</v>
      </c>
      <c r="AD871">
        <v>0</v>
      </c>
      <c r="AE871">
        <v>0</v>
      </c>
      <c r="AF871">
        <v>112.77</v>
      </c>
      <c r="AG871">
        <v>11.84</v>
      </c>
      <c r="AH871">
        <v>0</v>
      </c>
      <c r="AI871">
        <v>1</v>
      </c>
      <c r="AJ871">
        <v>14.22</v>
      </c>
      <c r="AK871">
        <v>48.96</v>
      </c>
      <c r="AL871">
        <v>1</v>
      </c>
      <c r="AM871">
        <v>4</v>
      </c>
      <c r="AN871">
        <v>0</v>
      </c>
      <c r="AO871">
        <v>1</v>
      </c>
      <c r="AP871">
        <v>1</v>
      </c>
      <c r="AQ871">
        <v>0</v>
      </c>
      <c r="AR871">
        <v>0</v>
      </c>
      <c r="AS871" t="s">
        <v>3</v>
      </c>
      <c r="AT871">
        <v>4.62</v>
      </c>
      <c r="AU871" t="s">
        <v>93</v>
      </c>
      <c r="AV871">
        <v>0</v>
      </c>
      <c r="AW871">
        <v>2</v>
      </c>
      <c r="AX871">
        <v>60141661</v>
      </c>
      <c r="AY871">
        <v>1</v>
      </c>
      <c r="AZ871">
        <v>0</v>
      </c>
      <c r="BA871">
        <v>871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CX871">
        <f>ROUND(Y871*Source!I184,9)</f>
        <v>8.4091241849999996</v>
      </c>
      <c r="CY871">
        <f t="shared" si="648"/>
        <v>1603.59</v>
      </c>
      <c r="CZ871">
        <f t="shared" si="649"/>
        <v>112.77</v>
      </c>
      <c r="DA871">
        <f t="shared" si="650"/>
        <v>14.22</v>
      </c>
      <c r="DB871">
        <f t="shared" si="643"/>
        <v>689.02</v>
      </c>
      <c r="DC871">
        <f t="shared" si="644"/>
        <v>72.34</v>
      </c>
      <c r="DD871" t="s">
        <v>3</v>
      </c>
      <c r="DE871" t="s">
        <v>3</v>
      </c>
      <c r="DF871">
        <f t="shared" si="645"/>
        <v>0</v>
      </c>
      <c r="DG871">
        <f t="shared" si="651"/>
        <v>13484.79</v>
      </c>
      <c r="DH871">
        <f t="shared" si="646"/>
        <v>4874.6899999999996</v>
      </c>
      <c r="DI871">
        <f t="shared" si="647"/>
        <v>0</v>
      </c>
      <c r="DJ871">
        <f t="shared" si="652"/>
        <v>13484.79</v>
      </c>
      <c r="DK871">
        <v>0</v>
      </c>
      <c r="DL871" t="s">
        <v>3</v>
      </c>
      <c r="DM871">
        <v>0</v>
      </c>
      <c r="DN871" t="s">
        <v>3</v>
      </c>
      <c r="DO871">
        <v>0</v>
      </c>
    </row>
    <row r="872" spans="1:119" x14ac:dyDescent="0.2">
      <c r="A872">
        <f>ROW(Source!A184)</f>
        <v>184</v>
      </c>
      <c r="B872">
        <v>60075934</v>
      </c>
      <c r="C872">
        <v>60141635</v>
      </c>
      <c r="D872">
        <v>48244644</v>
      </c>
      <c r="E872">
        <v>1</v>
      </c>
      <c r="F872">
        <v>1</v>
      </c>
      <c r="G872">
        <v>1</v>
      </c>
      <c r="H872">
        <v>2</v>
      </c>
      <c r="I872" t="s">
        <v>749</v>
      </c>
      <c r="J872" t="s">
        <v>750</v>
      </c>
      <c r="K872" t="s">
        <v>751</v>
      </c>
      <c r="L872">
        <v>1368</v>
      </c>
      <c r="N872">
        <v>1011</v>
      </c>
      <c r="O872" t="s">
        <v>745</v>
      </c>
      <c r="P872" t="s">
        <v>745</v>
      </c>
      <c r="Q872">
        <v>1</v>
      </c>
      <c r="W872">
        <v>0</v>
      </c>
      <c r="X872">
        <v>452270374</v>
      </c>
      <c r="Y872">
        <f t="shared" si="642"/>
        <v>4.5758499999999991</v>
      </c>
      <c r="AA872">
        <v>0</v>
      </c>
      <c r="AB872">
        <v>11.8</v>
      </c>
      <c r="AC872">
        <v>0</v>
      </c>
      <c r="AD872">
        <v>0</v>
      </c>
      <c r="AE872">
        <v>0</v>
      </c>
      <c r="AF872">
        <v>0.83</v>
      </c>
      <c r="AG872">
        <v>0</v>
      </c>
      <c r="AH872">
        <v>0</v>
      </c>
      <c r="AI872">
        <v>1</v>
      </c>
      <c r="AJ872">
        <v>14.22</v>
      </c>
      <c r="AK872">
        <v>48.96</v>
      </c>
      <c r="AL872">
        <v>1</v>
      </c>
      <c r="AM872">
        <v>4</v>
      </c>
      <c r="AN872">
        <v>0</v>
      </c>
      <c r="AO872">
        <v>1</v>
      </c>
      <c r="AP872">
        <v>1</v>
      </c>
      <c r="AQ872">
        <v>0</v>
      </c>
      <c r="AR872">
        <v>0</v>
      </c>
      <c r="AS872" t="s">
        <v>3</v>
      </c>
      <c r="AT872">
        <v>3.46</v>
      </c>
      <c r="AU872" t="s">
        <v>93</v>
      </c>
      <c r="AV872">
        <v>0</v>
      </c>
      <c r="AW872">
        <v>2</v>
      </c>
      <c r="AX872">
        <v>60141662</v>
      </c>
      <c r="AY872">
        <v>1</v>
      </c>
      <c r="AZ872">
        <v>0</v>
      </c>
      <c r="BA872">
        <v>872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CX872">
        <f>ROUND(Y872*Source!I184,9)</f>
        <v>6.2977423549999996</v>
      </c>
      <c r="CY872">
        <f t="shared" si="648"/>
        <v>11.8</v>
      </c>
      <c r="CZ872">
        <f t="shared" si="649"/>
        <v>0.83</v>
      </c>
      <c r="DA872">
        <f t="shared" si="650"/>
        <v>14.22</v>
      </c>
      <c r="DB872">
        <f t="shared" si="643"/>
        <v>3.8</v>
      </c>
      <c r="DC872">
        <f t="shared" si="644"/>
        <v>0</v>
      </c>
      <c r="DD872" t="s">
        <v>3</v>
      </c>
      <c r="DE872" t="s">
        <v>3</v>
      </c>
      <c r="DF872">
        <f t="shared" si="645"/>
        <v>0</v>
      </c>
      <c r="DG872">
        <f t="shared" si="651"/>
        <v>74.31</v>
      </c>
      <c r="DH872">
        <f t="shared" si="646"/>
        <v>0</v>
      </c>
      <c r="DI872">
        <f t="shared" si="647"/>
        <v>0</v>
      </c>
      <c r="DJ872">
        <f t="shared" si="652"/>
        <v>74.31</v>
      </c>
      <c r="DK872">
        <v>0</v>
      </c>
      <c r="DL872" t="s">
        <v>3</v>
      </c>
      <c r="DM872">
        <v>0</v>
      </c>
      <c r="DN872" t="s">
        <v>3</v>
      </c>
      <c r="DO872">
        <v>0</v>
      </c>
    </row>
    <row r="873" spans="1:119" x14ac:dyDescent="0.2">
      <c r="A873">
        <f>ROW(Source!A184)</f>
        <v>184</v>
      </c>
      <c r="B873">
        <v>60075934</v>
      </c>
      <c r="C873">
        <v>60141635</v>
      </c>
      <c r="D873">
        <v>48245551</v>
      </c>
      <c r="E873">
        <v>1</v>
      </c>
      <c r="F873">
        <v>1</v>
      </c>
      <c r="G873">
        <v>1</v>
      </c>
      <c r="H873">
        <v>2</v>
      </c>
      <c r="I873" t="s">
        <v>752</v>
      </c>
      <c r="J873" t="s">
        <v>753</v>
      </c>
      <c r="K873" t="s">
        <v>754</v>
      </c>
      <c r="L873">
        <v>1368</v>
      </c>
      <c r="N873">
        <v>1011</v>
      </c>
      <c r="O873" t="s">
        <v>745</v>
      </c>
      <c r="P873" t="s">
        <v>745</v>
      </c>
      <c r="Q873">
        <v>1</v>
      </c>
      <c r="W873">
        <v>0</v>
      </c>
      <c r="X873">
        <v>1171957361</v>
      </c>
      <c r="Y873">
        <f t="shared" si="642"/>
        <v>0.25127499999999997</v>
      </c>
      <c r="AA873">
        <v>0</v>
      </c>
      <c r="AB873">
        <v>1234.1500000000001</v>
      </c>
      <c r="AC873">
        <v>495.96</v>
      </c>
      <c r="AD873">
        <v>0</v>
      </c>
      <c r="AE873">
        <v>0</v>
      </c>
      <c r="AF873">
        <v>86.79</v>
      </c>
      <c r="AG873">
        <v>10.130000000000001</v>
      </c>
      <c r="AH873">
        <v>0</v>
      </c>
      <c r="AI873">
        <v>1</v>
      </c>
      <c r="AJ873">
        <v>14.22</v>
      </c>
      <c r="AK873">
        <v>48.96</v>
      </c>
      <c r="AL873">
        <v>1</v>
      </c>
      <c r="AM873">
        <v>4</v>
      </c>
      <c r="AN873">
        <v>0</v>
      </c>
      <c r="AO873">
        <v>1</v>
      </c>
      <c r="AP873">
        <v>1</v>
      </c>
      <c r="AQ873">
        <v>0</v>
      </c>
      <c r="AR873">
        <v>0</v>
      </c>
      <c r="AS873" t="s">
        <v>3</v>
      </c>
      <c r="AT873">
        <v>0.19</v>
      </c>
      <c r="AU873" t="s">
        <v>93</v>
      </c>
      <c r="AV873">
        <v>0</v>
      </c>
      <c r="AW873">
        <v>2</v>
      </c>
      <c r="AX873">
        <v>60141663</v>
      </c>
      <c r="AY873">
        <v>1</v>
      </c>
      <c r="AZ873">
        <v>0</v>
      </c>
      <c r="BA873">
        <v>873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CX873">
        <f>ROUND(Y873*Source!I184,9)</f>
        <v>0.345829783</v>
      </c>
      <c r="CY873">
        <f t="shared" si="648"/>
        <v>1234.1500000000001</v>
      </c>
      <c r="CZ873">
        <f t="shared" si="649"/>
        <v>86.79</v>
      </c>
      <c r="DA873">
        <f t="shared" si="650"/>
        <v>14.22</v>
      </c>
      <c r="DB873">
        <f t="shared" si="643"/>
        <v>21.81</v>
      </c>
      <c r="DC873">
        <f t="shared" si="644"/>
        <v>2.54</v>
      </c>
      <c r="DD873" t="s">
        <v>3</v>
      </c>
      <c r="DE873" t="s">
        <v>3</v>
      </c>
      <c r="DF873">
        <f t="shared" si="645"/>
        <v>0</v>
      </c>
      <c r="DG873">
        <f t="shared" si="651"/>
        <v>426.81</v>
      </c>
      <c r="DH873">
        <f t="shared" si="646"/>
        <v>171.52</v>
      </c>
      <c r="DI873">
        <f t="shared" si="647"/>
        <v>0</v>
      </c>
      <c r="DJ873">
        <f t="shared" si="652"/>
        <v>426.81</v>
      </c>
      <c r="DK873">
        <v>0</v>
      </c>
      <c r="DL873" t="s">
        <v>3</v>
      </c>
      <c r="DM873">
        <v>0</v>
      </c>
      <c r="DN873" t="s">
        <v>3</v>
      </c>
      <c r="DO873">
        <v>0</v>
      </c>
    </row>
    <row r="874" spans="1:119" x14ac:dyDescent="0.2">
      <c r="A874">
        <f>ROW(Source!A184)</f>
        <v>184</v>
      </c>
      <c r="B874">
        <v>60075934</v>
      </c>
      <c r="C874">
        <v>60141635</v>
      </c>
      <c r="D874">
        <v>48245719</v>
      </c>
      <c r="E874">
        <v>1</v>
      </c>
      <c r="F874">
        <v>1</v>
      </c>
      <c r="G874">
        <v>1</v>
      </c>
      <c r="H874">
        <v>2</v>
      </c>
      <c r="I874" t="s">
        <v>755</v>
      </c>
      <c r="J874" t="s">
        <v>756</v>
      </c>
      <c r="K874" t="s">
        <v>757</v>
      </c>
      <c r="L874">
        <v>1368</v>
      </c>
      <c r="N874">
        <v>1011</v>
      </c>
      <c r="O874" t="s">
        <v>745</v>
      </c>
      <c r="P874" t="s">
        <v>745</v>
      </c>
      <c r="Q874">
        <v>1</v>
      </c>
      <c r="W874">
        <v>0</v>
      </c>
      <c r="X874">
        <v>-1135352110</v>
      </c>
      <c r="Y874">
        <f t="shared" si="642"/>
        <v>2.1556749999999996</v>
      </c>
      <c r="AA874">
        <v>0</v>
      </c>
      <c r="AB874">
        <v>17.059999999999999</v>
      </c>
      <c r="AC874">
        <v>0</v>
      </c>
      <c r="AD874">
        <v>0</v>
      </c>
      <c r="AE874">
        <v>0</v>
      </c>
      <c r="AF874">
        <v>1.2</v>
      </c>
      <c r="AG874">
        <v>0</v>
      </c>
      <c r="AH874">
        <v>0</v>
      </c>
      <c r="AI874">
        <v>1</v>
      </c>
      <c r="AJ874">
        <v>14.22</v>
      </c>
      <c r="AK874">
        <v>48.96</v>
      </c>
      <c r="AL874">
        <v>1</v>
      </c>
      <c r="AM874">
        <v>4</v>
      </c>
      <c r="AN874">
        <v>0</v>
      </c>
      <c r="AO874">
        <v>1</v>
      </c>
      <c r="AP874">
        <v>1</v>
      </c>
      <c r="AQ874">
        <v>0</v>
      </c>
      <c r="AR874">
        <v>0</v>
      </c>
      <c r="AS874" t="s">
        <v>3</v>
      </c>
      <c r="AT874">
        <v>1.63</v>
      </c>
      <c r="AU874" t="s">
        <v>93</v>
      </c>
      <c r="AV874">
        <v>0</v>
      </c>
      <c r="AW874">
        <v>2</v>
      </c>
      <c r="AX874">
        <v>60141664</v>
      </c>
      <c r="AY874">
        <v>1</v>
      </c>
      <c r="AZ874">
        <v>0</v>
      </c>
      <c r="BA874">
        <v>874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CX874">
        <f>ROUND(Y874*Source!I184,9)</f>
        <v>2.9668555030000001</v>
      </c>
      <c r="CY874">
        <f t="shared" si="648"/>
        <v>17.059999999999999</v>
      </c>
      <c r="CZ874">
        <f t="shared" si="649"/>
        <v>1.2</v>
      </c>
      <c r="DA874">
        <f t="shared" si="650"/>
        <v>14.22</v>
      </c>
      <c r="DB874">
        <f t="shared" si="643"/>
        <v>2.59</v>
      </c>
      <c r="DC874">
        <f t="shared" si="644"/>
        <v>0</v>
      </c>
      <c r="DD874" t="s">
        <v>3</v>
      </c>
      <c r="DE874" t="s">
        <v>3</v>
      </c>
      <c r="DF874">
        <f t="shared" si="645"/>
        <v>0</v>
      </c>
      <c r="DG874">
        <f t="shared" si="651"/>
        <v>50.61</v>
      </c>
      <c r="DH874">
        <f t="shared" si="646"/>
        <v>0</v>
      </c>
      <c r="DI874">
        <f t="shared" si="647"/>
        <v>0</v>
      </c>
      <c r="DJ874">
        <f t="shared" si="652"/>
        <v>50.61</v>
      </c>
      <c r="DK874">
        <v>0</v>
      </c>
      <c r="DL874" t="s">
        <v>3</v>
      </c>
      <c r="DM874">
        <v>0</v>
      </c>
      <c r="DN874" t="s">
        <v>3</v>
      </c>
      <c r="DO874">
        <v>0</v>
      </c>
    </row>
    <row r="875" spans="1:119" x14ac:dyDescent="0.2">
      <c r="A875">
        <f>ROW(Source!A184)</f>
        <v>184</v>
      </c>
      <c r="B875">
        <v>60075934</v>
      </c>
      <c r="C875">
        <v>60141635</v>
      </c>
      <c r="D875">
        <v>48245767</v>
      </c>
      <c r="E875">
        <v>1</v>
      </c>
      <c r="F875">
        <v>1</v>
      </c>
      <c r="G875">
        <v>1</v>
      </c>
      <c r="H875">
        <v>2</v>
      </c>
      <c r="I875" t="s">
        <v>758</v>
      </c>
      <c r="J875" t="s">
        <v>759</v>
      </c>
      <c r="K875" t="s">
        <v>760</v>
      </c>
      <c r="L875">
        <v>1368</v>
      </c>
      <c r="N875">
        <v>1011</v>
      </c>
      <c r="O875" t="s">
        <v>745</v>
      </c>
      <c r="P875" t="s">
        <v>745</v>
      </c>
      <c r="Q875">
        <v>1</v>
      </c>
      <c r="W875">
        <v>0</v>
      </c>
      <c r="X875">
        <v>-700358725</v>
      </c>
      <c r="Y875">
        <f t="shared" si="642"/>
        <v>8.8739749999999979</v>
      </c>
      <c r="AA875">
        <v>0</v>
      </c>
      <c r="AB875">
        <v>197.94</v>
      </c>
      <c r="AC875">
        <v>0</v>
      </c>
      <c r="AD875">
        <v>0</v>
      </c>
      <c r="AE875">
        <v>0</v>
      </c>
      <c r="AF875">
        <v>13.92</v>
      </c>
      <c r="AG875">
        <v>0</v>
      </c>
      <c r="AH875">
        <v>0</v>
      </c>
      <c r="AI875">
        <v>1</v>
      </c>
      <c r="AJ875">
        <v>14.22</v>
      </c>
      <c r="AK875">
        <v>48.96</v>
      </c>
      <c r="AL875">
        <v>1</v>
      </c>
      <c r="AM875">
        <v>4</v>
      </c>
      <c r="AN875">
        <v>0</v>
      </c>
      <c r="AO875">
        <v>1</v>
      </c>
      <c r="AP875">
        <v>1</v>
      </c>
      <c r="AQ875">
        <v>0</v>
      </c>
      <c r="AR875">
        <v>0</v>
      </c>
      <c r="AS875" t="s">
        <v>3</v>
      </c>
      <c r="AT875">
        <v>6.71</v>
      </c>
      <c r="AU875" t="s">
        <v>93</v>
      </c>
      <c r="AV875">
        <v>0</v>
      </c>
      <c r="AW875">
        <v>2</v>
      </c>
      <c r="AX875">
        <v>60141665</v>
      </c>
      <c r="AY875">
        <v>1</v>
      </c>
      <c r="AZ875">
        <v>0</v>
      </c>
      <c r="BA875">
        <v>875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CX875">
        <f>ROUND(Y875*Source!I184,9)</f>
        <v>12.213251793</v>
      </c>
      <c r="CY875">
        <f t="shared" si="648"/>
        <v>197.94</v>
      </c>
      <c r="CZ875">
        <f t="shared" si="649"/>
        <v>13.92</v>
      </c>
      <c r="DA875">
        <f t="shared" si="650"/>
        <v>14.22</v>
      </c>
      <c r="DB875">
        <f t="shared" si="643"/>
        <v>123.52</v>
      </c>
      <c r="DC875">
        <f t="shared" si="644"/>
        <v>0</v>
      </c>
      <c r="DD875" t="s">
        <v>3</v>
      </c>
      <c r="DE875" t="s">
        <v>3</v>
      </c>
      <c r="DF875">
        <f t="shared" si="645"/>
        <v>0</v>
      </c>
      <c r="DG875">
        <f t="shared" si="651"/>
        <v>2417.4899999999998</v>
      </c>
      <c r="DH875">
        <f t="shared" si="646"/>
        <v>0</v>
      </c>
      <c r="DI875">
        <f t="shared" si="647"/>
        <v>0</v>
      </c>
      <c r="DJ875">
        <f t="shared" si="652"/>
        <v>2417.4899999999998</v>
      </c>
      <c r="DK875">
        <v>0</v>
      </c>
      <c r="DL875" t="s">
        <v>3</v>
      </c>
      <c r="DM875">
        <v>0</v>
      </c>
      <c r="DN875" t="s">
        <v>3</v>
      </c>
      <c r="DO875">
        <v>0</v>
      </c>
    </row>
    <row r="876" spans="1:119" x14ac:dyDescent="0.2">
      <c r="A876">
        <f>ROW(Source!A184)</f>
        <v>184</v>
      </c>
      <c r="B876">
        <v>60075934</v>
      </c>
      <c r="C876">
        <v>60141635</v>
      </c>
      <c r="D876">
        <v>48168484</v>
      </c>
      <c r="E876">
        <v>1</v>
      </c>
      <c r="F876">
        <v>1</v>
      </c>
      <c r="G876">
        <v>1</v>
      </c>
      <c r="H876">
        <v>3</v>
      </c>
      <c r="I876" t="s">
        <v>223</v>
      </c>
      <c r="J876" t="s">
        <v>226</v>
      </c>
      <c r="K876" t="s">
        <v>761</v>
      </c>
      <c r="L876">
        <v>1339</v>
      </c>
      <c r="N876">
        <v>1007</v>
      </c>
      <c r="O876" t="s">
        <v>91</v>
      </c>
      <c r="P876" t="s">
        <v>91</v>
      </c>
      <c r="Q876">
        <v>1</v>
      </c>
      <c r="W876">
        <v>0</v>
      </c>
      <c r="X876">
        <v>1597319531</v>
      </c>
      <c r="Y876">
        <f t="shared" ref="Y876:Y889" si="653">AT876</f>
        <v>1.37</v>
      </c>
      <c r="AA876">
        <v>84.03</v>
      </c>
      <c r="AB876">
        <v>0</v>
      </c>
      <c r="AC876">
        <v>0</v>
      </c>
      <c r="AD876">
        <v>0</v>
      </c>
      <c r="AE876">
        <v>8.7899999999999991</v>
      </c>
      <c r="AF876">
        <v>0</v>
      </c>
      <c r="AG876">
        <v>0</v>
      </c>
      <c r="AH876">
        <v>0</v>
      </c>
      <c r="AI876">
        <v>9.56</v>
      </c>
      <c r="AJ876">
        <v>1</v>
      </c>
      <c r="AK876">
        <v>1</v>
      </c>
      <c r="AL876">
        <v>1</v>
      </c>
      <c r="AM876">
        <v>4</v>
      </c>
      <c r="AN876">
        <v>0</v>
      </c>
      <c r="AO876">
        <v>1</v>
      </c>
      <c r="AP876">
        <v>1</v>
      </c>
      <c r="AQ876">
        <v>0</v>
      </c>
      <c r="AR876">
        <v>0</v>
      </c>
      <c r="AS876" t="s">
        <v>3</v>
      </c>
      <c r="AT876">
        <v>1.37</v>
      </c>
      <c r="AU876" t="s">
        <v>3</v>
      </c>
      <c r="AV876">
        <v>0</v>
      </c>
      <c r="AW876">
        <v>2</v>
      </c>
      <c r="AX876">
        <v>60141666</v>
      </c>
      <c r="AY876">
        <v>1</v>
      </c>
      <c r="AZ876">
        <v>0</v>
      </c>
      <c r="BA876">
        <v>876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CX876">
        <f>ROUND(Y876*Source!I184,9)</f>
        <v>1.8855310000000001</v>
      </c>
      <c r="CY876">
        <f t="shared" ref="CY876:CY889" si="654">AA876</f>
        <v>84.03</v>
      </c>
      <c r="CZ876">
        <f t="shared" ref="CZ876:CZ889" si="655">AE876</f>
        <v>8.7899999999999991</v>
      </c>
      <c r="DA876">
        <f t="shared" ref="DA876:DA889" si="656">AI876</f>
        <v>9.56</v>
      </c>
      <c r="DB876">
        <f t="shared" ref="DB876:DB889" si="657">ROUND(ROUND(AT876*CZ876,2),2)</f>
        <v>12.04</v>
      </c>
      <c r="DC876">
        <f t="shared" ref="DC876:DC889" si="658">ROUND(ROUND(AT876*AG876,2),2)</f>
        <v>0</v>
      </c>
      <c r="DD876" t="s">
        <v>3</v>
      </c>
      <c r="DE876" t="s">
        <v>3</v>
      </c>
      <c r="DF876">
        <f t="shared" ref="DF876:DF889" si="659">ROUND(ROUND(AE876*AI876,2)*CX876,2)</f>
        <v>158.44</v>
      </c>
      <c r="DG876">
        <f t="shared" ref="DG876:DG891" si="660">ROUND(ROUND(AF876,2)*CX876,2)</f>
        <v>0</v>
      </c>
      <c r="DH876">
        <f t="shared" ref="DH876:DH890" si="661">ROUND(ROUND(AG876,2)*CX876,2)</f>
        <v>0</v>
      </c>
      <c r="DI876">
        <f t="shared" si="647"/>
        <v>0</v>
      </c>
      <c r="DJ876">
        <f t="shared" ref="DJ876:DJ889" si="662">DF876</f>
        <v>158.44</v>
      </c>
      <c r="DK876">
        <v>0</v>
      </c>
      <c r="DL876" t="s">
        <v>3</v>
      </c>
      <c r="DM876">
        <v>0</v>
      </c>
      <c r="DN876" t="s">
        <v>3</v>
      </c>
      <c r="DO876">
        <v>0</v>
      </c>
    </row>
    <row r="877" spans="1:119" x14ac:dyDescent="0.2">
      <c r="A877">
        <f>ROW(Source!A184)</f>
        <v>184</v>
      </c>
      <c r="B877">
        <v>60075934</v>
      </c>
      <c r="C877">
        <v>60141635</v>
      </c>
      <c r="D877">
        <v>48168491</v>
      </c>
      <c r="E877">
        <v>1</v>
      </c>
      <c r="F877">
        <v>1</v>
      </c>
      <c r="G877">
        <v>1</v>
      </c>
      <c r="H877">
        <v>3</v>
      </c>
      <c r="I877" t="s">
        <v>229</v>
      </c>
      <c r="J877" t="s">
        <v>231</v>
      </c>
      <c r="K877" t="s">
        <v>762</v>
      </c>
      <c r="L877">
        <v>1346</v>
      </c>
      <c r="N877">
        <v>1009</v>
      </c>
      <c r="O877" t="s">
        <v>225</v>
      </c>
      <c r="P877" t="s">
        <v>225</v>
      </c>
      <c r="Q877">
        <v>1</v>
      </c>
      <c r="W877">
        <v>0</v>
      </c>
      <c r="X877">
        <v>-1411127917</v>
      </c>
      <c r="Y877">
        <f t="shared" si="653"/>
        <v>0.41</v>
      </c>
      <c r="AA877">
        <v>42.73</v>
      </c>
      <c r="AB877">
        <v>0</v>
      </c>
      <c r="AC877">
        <v>0</v>
      </c>
      <c r="AD877">
        <v>0</v>
      </c>
      <c r="AE877">
        <v>4.47</v>
      </c>
      <c r="AF877">
        <v>0</v>
      </c>
      <c r="AG877">
        <v>0</v>
      </c>
      <c r="AH877">
        <v>0</v>
      </c>
      <c r="AI877">
        <v>9.56</v>
      </c>
      <c r="AJ877">
        <v>1</v>
      </c>
      <c r="AK877">
        <v>1</v>
      </c>
      <c r="AL877">
        <v>1</v>
      </c>
      <c r="AM877">
        <v>4</v>
      </c>
      <c r="AN877">
        <v>0</v>
      </c>
      <c r="AO877">
        <v>1</v>
      </c>
      <c r="AP877">
        <v>1</v>
      </c>
      <c r="AQ877">
        <v>0</v>
      </c>
      <c r="AR877">
        <v>0</v>
      </c>
      <c r="AS877" t="s">
        <v>3</v>
      </c>
      <c r="AT877">
        <v>0.41</v>
      </c>
      <c r="AU877" t="s">
        <v>3</v>
      </c>
      <c r="AV877">
        <v>0</v>
      </c>
      <c r="AW877">
        <v>2</v>
      </c>
      <c r="AX877">
        <v>60141667</v>
      </c>
      <c r="AY877">
        <v>1</v>
      </c>
      <c r="AZ877">
        <v>0</v>
      </c>
      <c r="BA877">
        <v>877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CX877">
        <f>ROUND(Y877*Source!I184,9)</f>
        <v>0.56428299999999998</v>
      </c>
      <c r="CY877">
        <f t="shared" si="654"/>
        <v>42.73</v>
      </c>
      <c r="CZ877">
        <f t="shared" si="655"/>
        <v>4.47</v>
      </c>
      <c r="DA877">
        <f t="shared" si="656"/>
        <v>9.56</v>
      </c>
      <c r="DB877">
        <f t="shared" si="657"/>
        <v>1.83</v>
      </c>
      <c r="DC877">
        <f t="shared" si="658"/>
        <v>0</v>
      </c>
      <c r="DD877" t="s">
        <v>3</v>
      </c>
      <c r="DE877" t="s">
        <v>3</v>
      </c>
      <c r="DF877">
        <f t="shared" si="659"/>
        <v>24.11</v>
      </c>
      <c r="DG877">
        <f t="shared" si="660"/>
        <v>0</v>
      </c>
      <c r="DH877">
        <f t="shared" si="661"/>
        <v>0</v>
      </c>
      <c r="DI877">
        <f t="shared" si="647"/>
        <v>0</v>
      </c>
      <c r="DJ877">
        <f t="shared" si="662"/>
        <v>24.11</v>
      </c>
      <c r="DK877">
        <v>0</v>
      </c>
      <c r="DL877" t="s">
        <v>3</v>
      </c>
      <c r="DM877">
        <v>0</v>
      </c>
      <c r="DN877" t="s">
        <v>3</v>
      </c>
      <c r="DO877">
        <v>0</v>
      </c>
    </row>
    <row r="878" spans="1:119" x14ac:dyDescent="0.2">
      <c r="A878">
        <f>ROW(Source!A184)</f>
        <v>184</v>
      </c>
      <c r="B878">
        <v>60075934</v>
      </c>
      <c r="C878">
        <v>60141635</v>
      </c>
      <c r="D878">
        <v>48171510</v>
      </c>
      <c r="E878">
        <v>1</v>
      </c>
      <c r="F878">
        <v>1</v>
      </c>
      <c r="G878">
        <v>1</v>
      </c>
      <c r="H878">
        <v>3</v>
      </c>
      <c r="I878" t="s">
        <v>763</v>
      </c>
      <c r="J878" t="s">
        <v>764</v>
      </c>
      <c r="K878" t="s">
        <v>765</v>
      </c>
      <c r="L878">
        <v>1348</v>
      </c>
      <c r="N878">
        <v>1009</v>
      </c>
      <c r="O878" t="s">
        <v>15</v>
      </c>
      <c r="P878" t="s">
        <v>15</v>
      </c>
      <c r="Q878">
        <v>1000</v>
      </c>
      <c r="W878">
        <v>0</v>
      </c>
      <c r="X878">
        <v>-2063612885</v>
      </c>
      <c r="Y878">
        <f t="shared" si="653"/>
        <v>4.0000000000000001E-3</v>
      </c>
      <c r="AA878">
        <v>113678.92</v>
      </c>
      <c r="AB878">
        <v>0</v>
      </c>
      <c r="AC878">
        <v>0</v>
      </c>
      <c r="AD878">
        <v>0</v>
      </c>
      <c r="AE878">
        <v>11891.1</v>
      </c>
      <c r="AF878">
        <v>0</v>
      </c>
      <c r="AG878">
        <v>0</v>
      </c>
      <c r="AH878">
        <v>0</v>
      </c>
      <c r="AI878">
        <v>9.56</v>
      </c>
      <c r="AJ878">
        <v>1</v>
      </c>
      <c r="AK878">
        <v>1</v>
      </c>
      <c r="AL878">
        <v>1</v>
      </c>
      <c r="AM878">
        <v>4</v>
      </c>
      <c r="AN878">
        <v>0</v>
      </c>
      <c r="AO878">
        <v>1</v>
      </c>
      <c r="AP878">
        <v>1</v>
      </c>
      <c r="AQ878">
        <v>0</v>
      </c>
      <c r="AR878">
        <v>0</v>
      </c>
      <c r="AS878" t="s">
        <v>3</v>
      </c>
      <c r="AT878">
        <v>4.0000000000000001E-3</v>
      </c>
      <c r="AU878" t="s">
        <v>3</v>
      </c>
      <c r="AV878">
        <v>0</v>
      </c>
      <c r="AW878">
        <v>2</v>
      </c>
      <c r="AX878">
        <v>60141668</v>
      </c>
      <c r="AY878">
        <v>1</v>
      </c>
      <c r="AZ878">
        <v>0</v>
      </c>
      <c r="BA878">
        <v>878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CX878">
        <f>ROUND(Y878*Source!I184,9)</f>
        <v>5.5052E-3</v>
      </c>
      <c r="CY878">
        <f t="shared" si="654"/>
        <v>113678.92</v>
      </c>
      <c r="CZ878">
        <f t="shared" si="655"/>
        <v>11891.1</v>
      </c>
      <c r="DA878">
        <f t="shared" si="656"/>
        <v>9.56</v>
      </c>
      <c r="DB878">
        <f t="shared" si="657"/>
        <v>47.56</v>
      </c>
      <c r="DC878">
        <f t="shared" si="658"/>
        <v>0</v>
      </c>
      <c r="DD878" t="s">
        <v>3</v>
      </c>
      <c r="DE878" t="s">
        <v>3</v>
      </c>
      <c r="DF878">
        <f t="shared" si="659"/>
        <v>625.83000000000004</v>
      </c>
      <c r="DG878">
        <f t="shared" si="660"/>
        <v>0</v>
      </c>
      <c r="DH878">
        <f t="shared" si="661"/>
        <v>0</v>
      </c>
      <c r="DI878">
        <f t="shared" si="647"/>
        <v>0</v>
      </c>
      <c r="DJ878">
        <f t="shared" si="662"/>
        <v>625.83000000000004</v>
      </c>
      <c r="DK878">
        <v>0</v>
      </c>
      <c r="DL878" t="s">
        <v>3</v>
      </c>
      <c r="DM878">
        <v>0</v>
      </c>
      <c r="DN878" t="s">
        <v>3</v>
      </c>
      <c r="DO878">
        <v>0</v>
      </c>
    </row>
    <row r="879" spans="1:119" x14ac:dyDescent="0.2">
      <c r="A879">
        <f>ROW(Source!A184)</f>
        <v>184</v>
      </c>
      <c r="B879">
        <v>60075934</v>
      </c>
      <c r="C879">
        <v>60141635</v>
      </c>
      <c r="D879">
        <v>48172661</v>
      </c>
      <c r="E879">
        <v>1</v>
      </c>
      <c r="F879">
        <v>1</v>
      </c>
      <c r="G879">
        <v>1</v>
      </c>
      <c r="H879">
        <v>3</v>
      </c>
      <c r="I879" t="s">
        <v>766</v>
      </c>
      <c r="J879" t="s">
        <v>767</v>
      </c>
      <c r="K879" t="s">
        <v>768</v>
      </c>
      <c r="L879">
        <v>1348</v>
      </c>
      <c r="N879">
        <v>1009</v>
      </c>
      <c r="O879" t="s">
        <v>15</v>
      </c>
      <c r="P879" t="s">
        <v>15</v>
      </c>
      <c r="Q879">
        <v>1000</v>
      </c>
      <c r="W879">
        <v>0</v>
      </c>
      <c r="X879">
        <v>-1069540660</v>
      </c>
      <c r="Y879">
        <f t="shared" si="653"/>
        <v>0</v>
      </c>
      <c r="AA879">
        <v>151569.78</v>
      </c>
      <c r="AB879">
        <v>0</v>
      </c>
      <c r="AC879">
        <v>0</v>
      </c>
      <c r="AD879">
        <v>0</v>
      </c>
      <c r="AE879">
        <v>15854.58</v>
      </c>
      <c r="AF879">
        <v>0</v>
      </c>
      <c r="AG879">
        <v>0</v>
      </c>
      <c r="AH879">
        <v>0</v>
      </c>
      <c r="AI879">
        <v>9.56</v>
      </c>
      <c r="AJ879">
        <v>1</v>
      </c>
      <c r="AK879">
        <v>1</v>
      </c>
      <c r="AL879">
        <v>1</v>
      </c>
      <c r="AM879">
        <v>4</v>
      </c>
      <c r="AN879">
        <v>1</v>
      </c>
      <c r="AO879">
        <v>0</v>
      </c>
      <c r="AP879">
        <v>1</v>
      </c>
      <c r="AQ879">
        <v>0</v>
      </c>
      <c r="AR879">
        <v>0</v>
      </c>
      <c r="AS879" t="s">
        <v>3</v>
      </c>
      <c r="AT879">
        <v>0</v>
      </c>
      <c r="AU879" t="s">
        <v>3</v>
      </c>
      <c r="AV879">
        <v>0</v>
      </c>
      <c r="AW879">
        <v>2</v>
      </c>
      <c r="AX879">
        <v>60141669</v>
      </c>
      <c r="AY879">
        <v>1</v>
      </c>
      <c r="AZ879">
        <v>0</v>
      </c>
      <c r="BA879">
        <v>879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CX879">
        <f>ROUND(Y879*Source!I184,9)</f>
        <v>0</v>
      </c>
      <c r="CY879">
        <f t="shared" si="654"/>
        <v>151569.78</v>
      </c>
      <c r="CZ879">
        <f t="shared" si="655"/>
        <v>15854.58</v>
      </c>
      <c r="DA879">
        <f t="shared" si="656"/>
        <v>9.56</v>
      </c>
      <c r="DB879">
        <f t="shared" si="657"/>
        <v>0</v>
      </c>
      <c r="DC879">
        <f t="shared" si="658"/>
        <v>0</v>
      </c>
      <c r="DD879" t="s">
        <v>3</v>
      </c>
      <c r="DE879" t="s">
        <v>3</v>
      </c>
      <c r="DF879">
        <f t="shared" si="659"/>
        <v>0</v>
      </c>
      <c r="DG879">
        <f t="shared" si="660"/>
        <v>0</v>
      </c>
      <c r="DH879">
        <f t="shared" si="661"/>
        <v>0</v>
      </c>
      <c r="DI879">
        <f t="shared" si="647"/>
        <v>0</v>
      </c>
      <c r="DJ879">
        <f t="shared" si="662"/>
        <v>0</v>
      </c>
      <c r="DK879">
        <v>0</v>
      </c>
      <c r="DL879" t="s">
        <v>3</v>
      </c>
      <c r="DM879">
        <v>0</v>
      </c>
      <c r="DN879" t="s">
        <v>3</v>
      </c>
      <c r="DO879">
        <v>0</v>
      </c>
    </row>
    <row r="880" spans="1:119" x14ac:dyDescent="0.2">
      <c r="A880">
        <f>ROW(Source!A184)</f>
        <v>184</v>
      </c>
      <c r="B880">
        <v>60075934</v>
      </c>
      <c r="C880">
        <v>60141635</v>
      </c>
      <c r="D880">
        <v>48172758</v>
      </c>
      <c r="E880">
        <v>1</v>
      </c>
      <c r="F880">
        <v>1</v>
      </c>
      <c r="G880">
        <v>1</v>
      </c>
      <c r="H880">
        <v>3</v>
      </c>
      <c r="I880" t="s">
        <v>769</v>
      </c>
      <c r="J880" t="s">
        <v>770</v>
      </c>
      <c r="K880" t="s">
        <v>771</v>
      </c>
      <c r="L880">
        <v>1348</v>
      </c>
      <c r="N880">
        <v>1009</v>
      </c>
      <c r="O880" t="s">
        <v>15</v>
      </c>
      <c r="P880" t="s">
        <v>15</v>
      </c>
      <c r="Q880">
        <v>1000</v>
      </c>
      <c r="W880">
        <v>0</v>
      </c>
      <c r="X880">
        <v>628974256</v>
      </c>
      <c r="Y880">
        <f t="shared" si="653"/>
        <v>1.0000000000000001E-5</v>
      </c>
      <c r="AA880">
        <v>73338.78</v>
      </c>
      <c r="AB880">
        <v>0</v>
      </c>
      <c r="AC880">
        <v>0</v>
      </c>
      <c r="AD880">
        <v>0</v>
      </c>
      <c r="AE880">
        <v>7671.42</v>
      </c>
      <c r="AF880">
        <v>0</v>
      </c>
      <c r="AG880">
        <v>0</v>
      </c>
      <c r="AH880">
        <v>0</v>
      </c>
      <c r="AI880">
        <v>9.56</v>
      </c>
      <c r="AJ880">
        <v>1</v>
      </c>
      <c r="AK880">
        <v>1</v>
      </c>
      <c r="AL880">
        <v>1</v>
      </c>
      <c r="AM880">
        <v>4</v>
      </c>
      <c r="AN880">
        <v>0</v>
      </c>
      <c r="AO880">
        <v>1</v>
      </c>
      <c r="AP880">
        <v>1</v>
      </c>
      <c r="AQ880">
        <v>0</v>
      </c>
      <c r="AR880">
        <v>0</v>
      </c>
      <c r="AS880" t="s">
        <v>3</v>
      </c>
      <c r="AT880">
        <v>1.0000000000000001E-5</v>
      </c>
      <c r="AU880" t="s">
        <v>3</v>
      </c>
      <c r="AV880">
        <v>0</v>
      </c>
      <c r="AW880">
        <v>2</v>
      </c>
      <c r="AX880">
        <v>60141670</v>
      </c>
      <c r="AY880">
        <v>1</v>
      </c>
      <c r="AZ880">
        <v>0</v>
      </c>
      <c r="BA880">
        <v>880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CX880">
        <f>ROUND(Y880*Source!I184,9)</f>
        <v>1.3763E-5</v>
      </c>
      <c r="CY880">
        <f t="shared" si="654"/>
        <v>73338.78</v>
      </c>
      <c r="CZ880">
        <f t="shared" si="655"/>
        <v>7671.42</v>
      </c>
      <c r="DA880">
        <f t="shared" si="656"/>
        <v>9.56</v>
      </c>
      <c r="DB880">
        <f t="shared" si="657"/>
        <v>0.08</v>
      </c>
      <c r="DC880">
        <f t="shared" si="658"/>
        <v>0</v>
      </c>
      <c r="DD880" t="s">
        <v>3</v>
      </c>
      <c r="DE880" t="s">
        <v>3</v>
      </c>
      <c r="DF880">
        <f t="shared" si="659"/>
        <v>1.01</v>
      </c>
      <c r="DG880">
        <f t="shared" si="660"/>
        <v>0</v>
      </c>
      <c r="DH880">
        <f t="shared" si="661"/>
        <v>0</v>
      </c>
      <c r="DI880">
        <f t="shared" si="647"/>
        <v>0</v>
      </c>
      <c r="DJ880">
        <f t="shared" si="662"/>
        <v>1.01</v>
      </c>
      <c r="DK880">
        <v>0</v>
      </c>
      <c r="DL880" t="s">
        <v>3</v>
      </c>
      <c r="DM880">
        <v>0</v>
      </c>
      <c r="DN880" t="s">
        <v>3</v>
      </c>
      <c r="DO880">
        <v>0</v>
      </c>
    </row>
    <row r="881" spans="1:119" x14ac:dyDescent="0.2">
      <c r="A881">
        <f>ROW(Source!A184)</f>
        <v>184</v>
      </c>
      <c r="B881">
        <v>60075934</v>
      </c>
      <c r="C881">
        <v>60141635</v>
      </c>
      <c r="D881">
        <v>48173726</v>
      </c>
      <c r="E881">
        <v>1</v>
      </c>
      <c r="F881">
        <v>1</v>
      </c>
      <c r="G881">
        <v>1</v>
      </c>
      <c r="H881">
        <v>3</v>
      </c>
      <c r="I881" t="s">
        <v>772</v>
      </c>
      <c r="J881" t="s">
        <v>773</v>
      </c>
      <c r="K881" t="s">
        <v>774</v>
      </c>
      <c r="L881">
        <v>1348</v>
      </c>
      <c r="N881">
        <v>1009</v>
      </c>
      <c r="O881" t="s">
        <v>15</v>
      </c>
      <c r="P881" t="s">
        <v>15</v>
      </c>
      <c r="Q881">
        <v>1000</v>
      </c>
      <c r="W881">
        <v>0</v>
      </c>
      <c r="X881">
        <v>-1850711024</v>
      </c>
      <c r="Y881">
        <f t="shared" si="653"/>
        <v>1E-4</v>
      </c>
      <c r="AA881">
        <v>293766.28000000003</v>
      </c>
      <c r="AB881">
        <v>0</v>
      </c>
      <c r="AC881">
        <v>0</v>
      </c>
      <c r="AD881">
        <v>0</v>
      </c>
      <c r="AE881">
        <v>30728.69</v>
      </c>
      <c r="AF881">
        <v>0</v>
      </c>
      <c r="AG881">
        <v>0</v>
      </c>
      <c r="AH881">
        <v>0</v>
      </c>
      <c r="AI881">
        <v>9.56</v>
      </c>
      <c r="AJ881">
        <v>1</v>
      </c>
      <c r="AK881">
        <v>1</v>
      </c>
      <c r="AL881">
        <v>1</v>
      </c>
      <c r="AM881">
        <v>4</v>
      </c>
      <c r="AN881">
        <v>0</v>
      </c>
      <c r="AO881">
        <v>1</v>
      </c>
      <c r="AP881">
        <v>1</v>
      </c>
      <c r="AQ881">
        <v>0</v>
      </c>
      <c r="AR881">
        <v>0</v>
      </c>
      <c r="AS881" t="s">
        <v>3</v>
      </c>
      <c r="AT881">
        <v>1E-4</v>
      </c>
      <c r="AU881" t="s">
        <v>3</v>
      </c>
      <c r="AV881">
        <v>0</v>
      </c>
      <c r="AW881">
        <v>2</v>
      </c>
      <c r="AX881">
        <v>60141671</v>
      </c>
      <c r="AY881">
        <v>1</v>
      </c>
      <c r="AZ881">
        <v>0</v>
      </c>
      <c r="BA881">
        <v>881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CX881">
        <f>ROUND(Y881*Source!I184,9)</f>
        <v>1.3763E-4</v>
      </c>
      <c r="CY881">
        <f t="shared" si="654"/>
        <v>293766.28000000003</v>
      </c>
      <c r="CZ881">
        <f t="shared" si="655"/>
        <v>30728.69</v>
      </c>
      <c r="DA881">
        <f t="shared" si="656"/>
        <v>9.56</v>
      </c>
      <c r="DB881">
        <f t="shared" si="657"/>
        <v>3.07</v>
      </c>
      <c r="DC881">
        <f t="shared" si="658"/>
        <v>0</v>
      </c>
      <c r="DD881" t="s">
        <v>3</v>
      </c>
      <c r="DE881" t="s">
        <v>3</v>
      </c>
      <c r="DF881">
        <f t="shared" si="659"/>
        <v>40.43</v>
      </c>
      <c r="DG881">
        <f t="shared" si="660"/>
        <v>0</v>
      </c>
      <c r="DH881">
        <f t="shared" si="661"/>
        <v>0</v>
      </c>
      <c r="DI881">
        <f t="shared" si="647"/>
        <v>0</v>
      </c>
      <c r="DJ881">
        <f t="shared" si="662"/>
        <v>40.43</v>
      </c>
      <c r="DK881">
        <v>0</v>
      </c>
      <c r="DL881" t="s">
        <v>3</v>
      </c>
      <c r="DM881">
        <v>0</v>
      </c>
      <c r="DN881" t="s">
        <v>3</v>
      </c>
      <c r="DO881">
        <v>0</v>
      </c>
    </row>
    <row r="882" spans="1:119" x14ac:dyDescent="0.2">
      <c r="A882">
        <f>ROW(Source!A184)</f>
        <v>184</v>
      </c>
      <c r="B882">
        <v>60075934</v>
      </c>
      <c r="C882">
        <v>60141635</v>
      </c>
      <c r="D882">
        <v>48187448</v>
      </c>
      <c r="E882">
        <v>1</v>
      </c>
      <c r="F882">
        <v>1</v>
      </c>
      <c r="G882">
        <v>1</v>
      </c>
      <c r="H882">
        <v>3</v>
      </c>
      <c r="I882" t="s">
        <v>775</v>
      </c>
      <c r="J882" t="s">
        <v>776</v>
      </c>
      <c r="K882" t="s">
        <v>777</v>
      </c>
      <c r="L882">
        <v>1348</v>
      </c>
      <c r="N882">
        <v>1009</v>
      </c>
      <c r="O882" t="s">
        <v>15</v>
      </c>
      <c r="P882" t="s">
        <v>15</v>
      </c>
      <c r="Q882">
        <v>1000</v>
      </c>
      <c r="W882">
        <v>0</v>
      </c>
      <c r="X882">
        <v>192534767</v>
      </c>
      <c r="Y882">
        <f t="shared" si="653"/>
        <v>1E-3</v>
      </c>
      <c r="AA882">
        <v>76878.17</v>
      </c>
      <c r="AB882">
        <v>0</v>
      </c>
      <c r="AC882">
        <v>0</v>
      </c>
      <c r="AD882">
        <v>0</v>
      </c>
      <c r="AE882">
        <v>8041.65</v>
      </c>
      <c r="AF882">
        <v>0</v>
      </c>
      <c r="AG882">
        <v>0</v>
      </c>
      <c r="AH882">
        <v>0</v>
      </c>
      <c r="AI882">
        <v>9.56</v>
      </c>
      <c r="AJ882">
        <v>1</v>
      </c>
      <c r="AK882">
        <v>1</v>
      </c>
      <c r="AL882">
        <v>1</v>
      </c>
      <c r="AM882">
        <v>4</v>
      </c>
      <c r="AN882">
        <v>0</v>
      </c>
      <c r="AO882">
        <v>1</v>
      </c>
      <c r="AP882">
        <v>1</v>
      </c>
      <c r="AQ882">
        <v>0</v>
      </c>
      <c r="AR882">
        <v>0</v>
      </c>
      <c r="AS882" t="s">
        <v>3</v>
      </c>
      <c r="AT882">
        <v>1E-3</v>
      </c>
      <c r="AU882" t="s">
        <v>3</v>
      </c>
      <c r="AV882">
        <v>0</v>
      </c>
      <c r="AW882">
        <v>2</v>
      </c>
      <c r="AX882">
        <v>60141672</v>
      </c>
      <c r="AY882">
        <v>1</v>
      </c>
      <c r="AZ882">
        <v>0</v>
      </c>
      <c r="BA882">
        <v>882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CX882">
        <f>ROUND(Y882*Source!I184,9)</f>
        <v>1.3763E-3</v>
      </c>
      <c r="CY882">
        <f t="shared" si="654"/>
        <v>76878.17</v>
      </c>
      <c r="CZ882">
        <f t="shared" si="655"/>
        <v>8041.65</v>
      </c>
      <c r="DA882">
        <f t="shared" si="656"/>
        <v>9.56</v>
      </c>
      <c r="DB882">
        <f t="shared" si="657"/>
        <v>8.0399999999999991</v>
      </c>
      <c r="DC882">
        <f t="shared" si="658"/>
        <v>0</v>
      </c>
      <c r="DD882" t="s">
        <v>3</v>
      </c>
      <c r="DE882" t="s">
        <v>3</v>
      </c>
      <c r="DF882">
        <f t="shared" si="659"/>
        <v>105.81</v>
      </c>
      <c r="DG882">
        <f t="shared" si="660"/>
        <v>0</v>
      </c>
      <c r="DH882">
        <f t="shared" si="661"/>
        <v>0</v>
      </c>
      <c r="DI882">
        <f t="shared" si="647"/>
        <v>0</v>
      </c>
      <c r="DJ882">
        <f t="shared" si="662"/>
        <v>105.81</v>
      </c>
      <c r="DK882">
        <v>0</v>
      </c>
      <c r="DL882" t="s">
        <v>3</v>
      </c>
      <c r="DM882">
        <v>0</v>
      </c>
      <c r="DN882" t="s">
        <v>3</v>
      </c>
      <c r="DO882">
        <v>0</v>
      </c>
    </row>
    <row r="883" spans="1:119" x14ac:dyDescent="0.2">
      <c r="A883">
        <f>ROW(Source!A184)</f>
        <v>184</v>
      </c>
      <c r="B883">
        <v>60075934</v>
      </c>
      <c r="C883">
        <v>60141635</v>
      </c>
      <c r="D883">
        <v>48165719</v>
      </c>
      <c r="E883">
        <v>21</v>
      </c>
      <c r="F883">
        <v>1</v>
      </c>
      <c r="G883">
        <v>1</v>
      </c>
      <c r="H883">
        <v>3</v>
      </c>
      <c r="I883" t="s">
        <v>778</v>
      </c>
      <c r="J883" t="s">
        <v>3</v>
      </c>
      <c r="K883" t="s">
        <v>779</v>
      </c>
      <c r="L883">
        <v>1348</v>
      </c>
      <c r="N883">
        <v>1009</v>
      </c>
      <c r="O883" t="s">
        <v>15</v>
      </c>
      <c r="P883" t="s">
        <v>15</v>
      </c>
      <c r="Q883">
        <v>1000</v>
      </c>
      <c r="W883">
        <v>0</v>
      </c>
      <c r="X883">
        <v>748648226</v>
      </c>
      <c r="Y883">
        <f t="shared" si="653"/>
        <v>1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9.56</v>
      </c>
      <c r="AJ883">
        <v>1</v>
      </c>
      <c r="AK883">
        <v>1</v>
      </c>
      <c r="AL883">
        <v>1</v>
      </c>
      <c r="AM883">
        <v>4</v>
      </c>
      <c r="AN883">
        <v>0</v>
      </c>
      <c r="AO883">
        <v>0</v>
      </c>
      <c r="AP883">
        <v>1</v>
      </c>
      <c r="AQ883">
        <v>0</v>
      </c>
      <c r="AR883">
        <v>0</v>
      </c>
      <c r="AS883" t="s">
        <v>3</v>
      </c>
      <c r="AT883">
        <v>1</v>
      </c>
      <c r="AU883" t="s">
        <v>3</v>
      </c>
      <c r="AV883">
        <v>0</v>
      </c>
      <c r="AW883">
        <v>2</v>
      </c>
      <c r="AX883">
        <v>60141673</v>
      </c>
      <c r="AY883">
        <v>1</v>
      </c>
      <c r="AZ883">
        <v>0</v>
      </c>
      <c r="BA883">
        <v>883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CX883">
        <f>ROUND(Y883*Source!I184,9)</f>
        <v>1.3763000000000001</v>
      </c>
      <c r="CY883">
        <f t="shared" si="654"/>
        <v>0</v>
      </c>
      <c r="CZ883">
        <f t="shared" si="655"/>
        <v>0</v>
      </c>
      <c r="DA883">
        <f t="shared" si="656"/>
        <v>9.56</v>
      </c>
      <c r="DB883">
        <f t="shared" si="657"/>
        <v>0</v>
      </c>
      <c r="DC883">
        <f t="shared" si="658"/>
        <v>0</v>
      </c>
      <c r="DD883" t="s">
        <v>3</v>
      </c>
      <c r="DE883" t="s">
        <v>3</v>
      </c>
      <c r="DF883">
        <f t="shared" si="659"/>
        <v>0</v>
      </c>
      <c r="DG883">
        <f t="shared" si="660"/>
        <v>0</v>
      </c>
      <c r="DH883">
        <f t="shared" si="661"/>
        <v>0</v>
      </c>
      <c r="DI883">
        <f t="shared" si="647"/>
        <v>0</v>
      </c>
      <c r="DJ883">
        <f t="shared" si="662"/>
        <v>0</v>
      </c>
      <c r="DK883">
        <v>0</v>
      </c>
      <c r="DL883" t="s">
        <v>3</v>
      </c>
      <c r="DM883">
        <v>0</v>
      </c>
      <c r="DN883" t="s">
        <v>3</v>
      </c>
      <c r="DO883">
        <v>0</v>
      </c>
    </row>
    <row r="884" spans="1:119" x14ac:dyDescent="0.2">
      <c r="A884">
        <f>ROW(Source!A184)</f>
        <v>184</v>
      </c>
      <c r="B884">
        <v>60075934</v>
      </c>
      <c r="C884">
        <v>60141635</v>
      </c>
      <c r="D884">
        <v>48189470</v>
      </c>
      <c r="E884">
        <v>1</v>
      </c>
      <c r="F884">
        <v>1</v>
      </c>
      <c r="G884">
        <v>1</v>
      </c>
      <c r="H884">
        <v>3</v>
      </c>
      <c r="I884" t="s">
        <v>780</v>
      </c>
      <c r="J884" t="s">
        <v>781</v>
      </c>
      <c r="K884" t="s">
        <v>782</v>
      </c>
      <c r="L884">
        <v>1302</v>
      </c>
      <c r="N884">
        <v>1003</v>
      </c>
      <c r="O884" t="s">
        <v>783</v>
      </c>
      <c r="P884" t="s">
        <v>783</v>
      </c>
      <c r="Q884">
        <v>10</v>
      </c>
      <c r="W884">
        <v>0</v>
      </c>
      <c r="X884">
        <v>4483628</v>
      </c>
      <c r="Y884">
        <f t="shared" si="653"/>
        <v>1.8700000000000001E-2</v>
      </c>
      <c r="AA884">
        <v>616.33000000000004</v>
      </c>
      <c r="AB884">
        <v>0</v>
      </c>
      <c r="AC884">
        <v>0</v>
      </c>
      <c r="AD884">
        <v>0</v>
      </c>
      <c r="AE884">
        <v>64.47</v>
      </c>
      <c r="AF884">
        <v>0</v>
      </c>
      <c r="AG884">
        <v>0</v>
      </c>
      <c r="AH884">
        <v>0</v>
      </c>
      <c r="AI884">
        <v>9.56</v>
      </c>
      <c r="AJ884">
        <v>1</v>
      </c>
      <c r="AK884">
        <v>1</v>
      </c>
      <c r="AL884">
        <v>1</v>
      </c>
      <c r="AM884">
        <v>4</v>
      </c>
      <c r="AN884">
        <v>0</v>
      </c>
      <c r="AO884">
        <v>1</v>
      </c>
      <c r="AP884">
        <v>1</v>
      </c>
      <c r="AQ884">
        <v>0</v>
      </c>
      <c r="AR884">
        <v>0</v>
      </c>
      <c r="AS884" t="s">
        <v>3</v>
      </c>
      <c r="AT884">
        <v>1.8700000000000001E-2</v>
      </c>
      <c r="AU884" t="s">
        <v>3</v>
      </c>
      <c r="AV884">
        <v>0</v>
      </c>
      <c r="AW884">
        <v>2</v>
      </c>
      <c r="AX884">
        <v>60141674</v>
      </c>
      <c r="AY884">
        <v>1</v>
      </c>
      <c r="AZ884">
        <v>0</v>
      </c>
      <c r="BA884">
        <v>884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CX884">
        <f>ROUND(Y884*Source!I184,9)</f>
        <v>2.5736809999999999E-2</v>
      </c>
      <c r="CY884">
        <f t="shared" si="654"/>
        <v>616.33000000000004</v>
      </c>
      <c r="CZ884">
        <f t="shared" si="655"/>
        <v>64.47</v>
      </c>
      <c r="DA884">
        <f t="shared" si="656"/>
        <v>9.56</v>
      </c>
      <c r="DB884">
        <f t="shared" si="657"/>
        <v>1.21</v>
      </c>
      <c r="DC884">
        <f t="shared" si="658"/>
        <v>0</v>
      </c>
      <c r="DD884" t="s">
        <v>3</v>
      </c>
      <c r="DE884" t="s">
        <v>3</v>
      </c>
      <c r="DF884">
        <f t="shared" si="659"/>
        <v>15.86</v>
      </c>
      <c r="DG884">
        <f t="shared" si="660"/>
        <v>0</v>
      </c>
      <c r="DH884">
        <f t="shared" si="661"/>
        <v>0</v>
      </c>
      <c r="DI884">
        <f t="shared" si="647"/>
        <v>0</v>
      </c>
      <c r="DJ884">
        <f t="shared" si="662"/>
        <v>15.86</v>
      </c>
      <c r="DK884">
        <v>0</v>
      </c>
      <c r="DL884" t="s">
        <v>3</v>
      </c>
      <c r="DM884">
        <v>0</v>
      </c>
      <c r="DN884" t="s">
        <v>3</v>
      </c>
      <c r="DO884">
        <v>0</v>
      </c>
    </row>
    <row r="885" spans="1:119" x14ac:dyDescent="0.2">
      <c r="A885">
        <f>ROW(Source!A184)</f>
        <v>184</v>
      </c>
      <c r="B885">
        <v>60075934</v>
      </c>
      <c r="C885">
        <v>60141635</v>
      </c>
      <c r="D885">
        <v>48189825</v>
      </c>
      <c r="E885">
        <v>1</v>
      </c>
      <c r="F885">
        <v>1</v>
      </c>
      <c r="G885">
        <v>1</v>
      </c>
      <c r="H885">
        <v>3</v>
      </c>
      <c r="I885" t="s">
        <v>784</v>
      </c>
      <c r="J885" t="s">
        <v>785</v>
      </c>
      <c r="K885" t="s">
        <v>786</v>
      </c>
      <c r="L885">
        <v>1348</v>
      </c>
      <c r="N885">
        <v>1009</v>
      </c>
      <c r="O885" t="s">
        <v>15</v>
      </c>
      <c r="P885" t="s">
        <v>15</v>
      </c>
      <c r="Q885">
        <v>1000</v>
      </c>
      <c r="W885">
        <v>0</v>
      </c>
      <c r="X885">
        <v>-936363311</v>
      </c>
      <c r="Y885">
        <f t="shared" si="653"/>
        <v>3.0000000000000001E-5</v>
      </c>
      <c r="AA885">
        <v>45420.71</v>
      </c>
      <c r="AB885">
        <v>0</v>
      </c>
      <c r="AC885">
        <v>0</v>
      </c>
      <c r="AD885">
        <v>0</v>
      </c>
      <c r="AE885">
        <v>4751.12</v>
      </c>
      <c r="AF885">
        <v>0</v>
      </c>
      <c r="AG885">
        <v>0</v>
      </c>
      <c r="AH885">
        <v>0</v>
      </c>
      <c r="AI885">
        <v>9.56</v>
      </c>
      <c r="AJ885">
        <v>1</v>
      </c>
      <c r="AK885">
        <v>1</v>
      </c>
      <c r="AL885">
        <v>1</v>
      </c>
      <c r="AM885">
        <v>4</v>
      </c>
      <c r="AN885">
        <v>0</v>
      </c>
      <c r="AO885">
        <v>1</v>
      </c>
      <c r="AP885">
        <v>1</v>
      </c>
      <c r="AQ885">
        <v>0</v>
      </c>
      <c r="AR885">
        <v>0</v>
      </c>
      <c r="AS885" t="s">
        <v>3</v>
      </c>
      <c r="AT885">
        <v>3.0000000000000001E-5</v>
      </c>
      <c r="AU885" t="s">
        <v>3</v>
      </c>
      <c r="AV885">
        <v>0</v>
      </c>
      <c r="AW885">
        <v>2</v>
      </c>
      <c r="AX885">
        <v>60141675</v>
      </c>
      <c r="AY885">
        <v>1</v>
      </c>
      <c r="AZ885">
        <v>0</v>
      </c>
      <c r="BA885">
        <v>885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CX885">
        <f>ROUND(Y885*Source!I184,9)</f>
        <v>4.1288999999999997E-5</v>
      </c>
      <c r="CY885">
        <f t="shared" si="654"/>
        <v>45420.71</v>
      </c>
      <c r="CZ885">
        <f t="shared" si="655"/>
        <v>4751.12</v>
      </c>
      <c r="DA885">
        <f t="shared" si="656"/>
        <v>9.56</v>
      </c>
      <c r="DB885">
        <f t="shared" si="657"/>
        <v>0.14000000000000001</v>
      </c>
      <c r="DC885">
        <f t="shared" si="658"/>
        <v>0</v>
      </c>
      <c r="DD885" t="s">
        <v>3</v>
      </c>
      <c r="DE885" t="s">
        <v>3</v>
      </c>
      <c r="DF885">
        <f t="shared" si="659"/>
        <v>1.88</v>
      </c>
      <c r="DG885">
        <f t="shared" si="660"/>
        <v>0</v>
      </c>
      <c r="DH885">
        <f t="shared" si="661"/>
        <v>0</v>
      </c>
      <c r="DI885">
        <f t="shared" si="647"/>
        <v>0</v>
      </c>
      <c r="DJ885">
        <f t="shared" si="662"/>
        <v>1.88</v>
      </c>
      <c r="DK885">
        <v>0</v>
      </c>
      <c r="DL885" t="s">
        <v>3</v>
      </c>
      <c r="DM885">
        <v>0</v>
      </c>
      <c r="DN885" t="s">
        <v>3</v>
      </c>
      <c r="DO885">
        <v>0</v>
      </c>
    </row>
    <row r="886" spans="1:119" x14ac:dyDescent="0.2">
      <c r="A886">
        <f>ROW(Source!A184)</f>
        <v>184</v>
      </c>
      <c r="B886">
        <v>60075934</v>
      </c>
      <c r="C886">
        <v>60141635</v>
      </c>
      <c r="D886">
        <v>48190549</v>
      </c>
      <c r="E886">
        <v>1</v>
      </c>
      <c r="F886">
        <v>1</v>
      </c>
      <c r="G886">
        <v>1</v>
      </c>
      <c r="H886">
        <v>3</v>
      </c>
      <c r="I886" t="s">
        <v>787</v>
      </c>
      <c r="J886" t="s">
        <v>788</v>
      </c>
      <c r="K886" t="s">
        <v>789</v>
      </c>
      <c r="L886">
        <v>1348</v>
      </c>
      <c r="N886">
        <v>1009</v>
      </c>
      <c r="O886" t="s">
        <v>15</v>
      </c>
      <c r="P886" t="s">
        <v>15</v>
      </c>
      <c r="Q886">
        <v>1000</v>
      </c>
      <c r="W886">
        <v>0</v>
      </c>
      <c r="X886">
        <v>1261042718</v>
      </c>
      <c r="Y886">
        <f t="shared" si="653"/>
        <v>1.9400000000000001E-3</v>
      </c>
      <c r="AA886">
        <v>59717.11</v>
      </c>
      <c r="AB886">
        <v>0</v>
      </c>
      <c r="AC886">
        <v>0</v>
      </c>
      <c r="AD886">
        <v>0</v>
      </c>
      <c r="AE886">
        <v>6246.56</v>
      </c>
      <c r="AF886">
        <v>0</v>
      </c>
      <c r="AG886">
        <v>0</v>
      </c>
      <c r="AH886">
        <v>0</v>
      </c>
      <c r="AI886">
        <v>9.56</v>
      </c>
      <c r="AJ886">
        <v>1</v>
      </c>
      <c r="AK886">
        <v>1</v>
      </c>
      <c r="AL886">
        <v>1</v>
      </c>
      <c r="AM886">
        <v>4</v>
      </c>
      <c r="AN886">
        <v>0</v>
      </c>
      <c r="AO886">
        <v>1</v>
      </c>
      <c r="AP886">
        <v>1</v>
      </c>
      <c r="AQ886">
        <v>0</v>
      </c>
      <c r="AR886">
        <v>0</v>
      </c>
      <c r="AS886" t="s">
        <v>3</v>
      </c>
      <c r="AT886">
        <v>1.9400000000000001E-3</v>
      </c>
      <c r="AU886" t="s">
        <v>3</v>
      </c>
      <c r="AV886">
        <v>0</v>
      </c>
      <c r="AW886">
        <v>2</v>
      </c>
      <c r="AX886">
        <v>60141676</v>
      </c>
      <c r="AY886">
        <v>1</v>
      </c>
      <c r="AZ886">
        <v>0</v>
      </c>
      <c r="BA886">
        <v>886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CX886">
        <f>ROUND(Y886*Source!I184,9)</f>
        <v>2.6700220000000002E-3</v>
      </c>
      <c r="CY886">
        <f t="shared" si="654"/>
        <v>59717.11</v>
      </c>
      <c r="CZ886">
        <f t="shared" si="655"/>
        <v>6246.56</v>
      </c>
      <c r="DA886">
        <f t="shared" si="656"/>
        <v>9.56</v>
      </c>
      <c r="DB886">
        <f t="shared" si="657"/>
        <v>12.12</v>
      </c>
      <c r="DC886">
        <f t="shared" si="658"/>
        <v>0</v>
      </c>
      <c r="DD886" t="s">
        <v>3</v>
      </c>
      <c r="DE886" t="s">
        <v>3</v>
      </c>
      <c r="DF886">
        <f t="shared" si="659"/>
        <v>159.44999999999999</v>
      </c>
      <c r="DG886">
        <f t="shared" si="660"/>
        <v>0</v>
      </c>
      <c r="DH886">
        <f t="shared" si="661"/>
        <v>0</v>
      </c>
      <c r="DI886">
        <f t="shared" si="647"/>
        <v>0</v>
      </c>
      <c r="DJ886">
        <f t="shared" si="662"/>
        <v>159.44999999999999</v>
      </c>
      <c r="DK886">
        <v>0</v>
      </c>
      <c r="DL886" t="s">
        <v>3</v>
      </c>
      <c r="DM886">
        <v>0</v>
      </c>
      <c r="DN886" t="s">
        <v>3</v>
      </c>
      <c r="DO886">
        <v>0</v>
      </c>
    </row>
    <row r="887" spans="1:119" x14ac:dyDescent="0.2">
      <c r="A887">
        <f>ROW(Source!A184)</f>
        <v>184</v>
      </c>
      <c r="B887">
        <v>60075934</v>
      </c>
      <c r="C887">
        <v>60141635</v>
      </c>
      <c r="D887">
        <v>48194381</v>
      </c>
      <c r="E887">
        <v>1</v>
      </c>
      <c r="F887">
        <v>1</v>
      </c>
      <c r="G887">
        <v>1</v>
      </c>
      <c r="H887">
        <v>3</v>
      </c>
      <c r="I887" t="s">
        <v>790</v>
      </c>
      <c r="J887" t="s">
        <v>791</v>
      </c>
      <c r="K887" t="s">
        <v>792</v>
      </c>
      <c r="L887">
        <v>1339</v>
      </c>
      <c r="N887">
        <v>1007</v>
      </c>
      <c r="O887" t="s">
        <v>91</v>
      </c>
      <c r="P887" t="s">
        <v>91</v>
      </c>
      <c r="Q887">
        <v>1</v>
      </c>
      <c r="W887">
        <v>0</v>
      </c>
      <c r="X887">
        <v>-128313133</v>
      </c>
      <c r="Y887">
        <f t="shared" si="653"/>
        <v>1.0300000000000001E-3</v>
      </c>
      <c r="AA887">
        <v>17141.560000000001</v>
      </c>
      <c r="AB887">
        <v>0</v>
      </c>
      <c r="AC887">
        <v>0</v>
      </c>
      <c r="AD887">
        <v>0</v>
      </c>
      <c r="AE887">
        <v>1793.05</v>
      </c>
      <c r="AF887">
        <v>0</v>
      </c>
      <c r="AG887">
        <v>0</v>
      </c>
      <c r="AH887">
        <v>0</v>
      </c>
      <c r="AI887">
        <v>9.56</v>
      </c>
      <c r="AJ887">
        <v>1</v>
      </c>
      <c r="AK887">
        <v>1</v>
      </c>
      <c r="AL887">
        <v>1</v>
      </c>
      <c r="AM887">
        <v>4</v>
      </c>
      <c r="AN887">
        <v>0</v>
      </c>
      <c r="AO887">
        <v>1</v>
      </c>
      <c r="AP887">
        <v>1</v>
      </c>
      <c r="AQ887">
        <v>0</v>
      </c>
      <c r="AR887">
        <v>0</v>
      </c>
      <c r="AS887" t="s">
        <v>3</v>
      </c>
      <c r="AT887">
        <v>1.0300000000000001E-3</v>
      </c>
      <c r="AU887" t="s">
        <v>3</v>
      </c>
      <c r="AV887">
        <v>0</v>
      </c>
      <c r="AW887">
        <v>2</v>
      </c>
      <c r="AX887">
        <v>60141677</v>
      </c>
      <c r="AY887">
        <v>1</v>
      </c>
      <c r="AZ887">
        <v>0</v>
      </c>
      <c r="BA887">
        <v>887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CX887">
        <f>ROUND(Y887*Source!I184,9)</f>
        <v>1.4175889999999999E-3</v>
      </c>
      <c r="CY887">
        <f t="shared" si="654"/>
        <v>17141.560000000001</v>
      </c>
      <c r="CZ887">
        <f t="shared" si="655"/>
        <v>1793.05</v>
      </c>
      <c r="DA887">
        <f t="shared" si="656"/>
        <v>9.56</v>
      </c>
      <c r="DB887">
        <f t="shared" si="657"/>
        <v>1.85</v>
      </c>
      <c r="DC887">
        <f t="shared" si="658"/>
        <v>0</v>
      </c>
      <c r="DD887" t="s">
        <v>3</v>
      </c>
      <c r="DE887" t="s">
        <v>3</v>
      </c>
      <c r="DF887">
        <f t="shared" si="659"/>
        <v>24.3</v>
      </c>
      <c r="DG887">
        <f t="shared" si="660"/>
        <v>0</v>
      </c>
      <c r="DH887">
        <f t="shared" si="661"/>
        <v>0</v>
      </c>
      <c r="DI887">
        <f t="shared" si="647"/>
        <v>0</v>
      </c>
      <c r="DJ887">
        <f t="shared" si="662"/>
        <v>24.3</v>
      </c>
      <c r="DK887">
        <v>0</v>
      </c>
      <c r="DL887" t="s">
        <v>3</v>
      </c>
      <c r="DM887">
        <v>0</v>
      </c>
      <c r="DN887" t="s">
        <v>3</v>
      </c>
      <c r="DO887">
        <v>0</v>
      </c>
    </row>
    <row r="888" spans="1:119" x14ac:dyDescent="0.2">
      <c r="A888">
        <f>ROW(Source!A184)</f>
        <v>184</v>
      </c>
      <c r="B888">
        <v>60075934</v>
      </c>
      <c r="C888">
        <v>60141635</v>
      </c>
      <c r="D888">
        <v>48201639</v>
      </c>
      <c r="E888">
        <v>1</v>
      </c>
      <c r="F888">
        <v>1</v>
      </c>
      <c r="G888">
        <v>1</v>
      </c>
      <c r="H888">
        <v>3</v>
      </c>
      <c r="I888" t="s">
        <v>793</v>
      </c>
      <c r="J888" t="s">
        <v>794</v>
      </c>
      <c r="K888" t="s">
        <v>795</v>
      </c>
      <c r="L888">
        <v>1348</v>
      </c>
      <c r="N888">
        <v>1009</v>
      </c>
      <c r="O888" t="s">
        <v>15</v>
      </c>
      <c r="P888" t="s">
        <v>15</v>
      </c>
      <c r="Q888">
        <v>1000</v>
      </c>
      <c r="W888">
        <v>0</v>
      </c>
      <c r="X888">
        <v>1741082987</v>
      </c>
      <c r="Y888">
        <f t="shared" si="653"/>
        <v>3.1E-4</v>
      </c>
      <c r="AA888">
        <v>120081.73</v>
      </c>
      <c r="AB888">
        <v>0</v>
      </c>
      <c r="AC888">
        <v>0</v>
      </c>
      <c r="AD888">
        <v>0</v>
      </c>
      <c r="AE888">
        <v>12560.85</v>
      </c>
      <c r="AF888">
        <v>0</v>
      </c>
      <c r="AG888">
        <v>0</v>
      </c>
      <c r="AH888">
        <v>0</v>
      </c>
      <c r="AI888">
        <v>9.56</v>
      </c>
      <c r="AJ888">
        <v>1</v>
      </c>
      <c r="AK888">
        <v>1</v>
      </c>
      <c r="AL888">
        <v>1</v>
      </c>
      <c r="AM888">
        <v>4</v>
      </c>
      <c r="AN888">
        <v>0</v>
      </c>
      <c r="AO888">
        <v>1</v>
      </c>
      <c r="AP888">
        <v>1</v>
      </c>
      <c r="AQ888">
        <v>0</v>
      </c>
      <c r="AR888">
        <v>0</v>
      </c>
      <c r="AS888" t="s">
        <v>3</v>
      </c>
      <c r="AT888">
        <v>3.1E-4</v>
      </c>
      <c r="AU888" t="s">
        <v>3</v>
      </c>
      <c r="AV888">
        <v>0</v>
      </c>
      <c r="AW888">
        <v>2</v>
      </c>
      <c r="AX888">
        <v>60141678</v>
      </c>
      <c r="AY888">
        <v>1</v>
      </c>
      <c r="AZ888">
        <v>0</v>
      </c>
      <c r="BA888">
        <v>888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CX888">
        <f>ROUND(Y888*Source!I184,9)</f>
        <v>4.2665299999999998E-4</v>
      </c>
      <c r="CY888">
        <f t="shared" si="654"/>
        <v>120081.73</v>
      </c>
      <c r="CZ888">
        <f t="shared" si="655"/>
        <v>12560.85</v>
      </c>
      <c r="DA888">
        <f t="shared" si="656"/>
        <v>9.56</v>
      </c>
      <c r="DB888">
        <f t="shared" si="657"/>
        <v>3.89</v>
      </c>
      <c r="DC888">
        <f t="shared" si="658"/>
        <v>0</v>
      </c>
      <c r="DD888" t="s">
        <v>3</v>
      </c>
      <c r="DE888" t="s">
        <v>3</v>
      </c>
      <c r="DF888">
        <f t="shared" si="659"/>
        <v>51.23</v>
      </c>
      <c r="DG888">
        <f t="shared" si="660"/>
        <v>0</v>
      </c>
      <c r="DH888">
        <f t="shared" si="661"/>
        <v>0</v>
      </c>
      <c r="DI888">
        <f t="shared" si="647"/>
        <v>0</v>
      </c>
      <c r="DJ888">
        <f t="shared" si="662"/>
        <v>51.23</v>
      </c>
      <c r="DK888">
        <v>0</v>
      </c>
      <c r="DL888" t="s">
        <v>3</v>
      </c>
      <c r="DM888">
        <v>0</v>
      </c>
      <c r="DN888" t="s">
        <v>3</v>
      </c>
      <c r="DO888">
        <v>0</v>
      </c>
    </row>
    <row r="889" spans="1:119" x14ac:dyDescent="0.2">
      <c r="A889">
        <f>ROW(Source!A184)</f>
        <v>184</v>
      </c>
      <c r="B889">
        <v>60075934</v>
      </c>
      <c r="C889">
        <v>60141635</v>
      </c>
      <c r="D889">
        <v>48202807</v>
      </c>
      <c r="E889">
        <v>1</v>
      </c>
      <c r="F889">
        <v>1</v>
      </c>
      <c r="G889">
        <v>1</v>
      </c>
      <c r="H889">
        <v>3</v>
      </c>
      <c r="I889" t="s">
        <v>796</v>
      </c>
      <c r="J889" t="s">
        <v>797</v>
      </c>
      <c r="K889" t="s">
        <v>798</v>
      </c>
      <c r="L889">
        <v>1348</v>
      </c>
      <c r="N889">
        <v>1009</v>
      </c>
      <c r="O889" t="s">
        <v>15</v>
      </c>
      <c r="P889" t="s">
        <v>15</v>
      </c>
      <c r="Q889">
        <v>1000</v>
      </c>
      <c r="W889">
        <v>0</v>
      </c>
      <c r="X889">
        <v>-296986458</v>
      </c>
      <c r="Y889">
        <f t="shared" si="653"/>
        <v>5.9999999999999995E-4</v>
      </c>
      <c r="AA889">
        <v>106588.55</v>
      </c>
      <c r="AB889">
        <v>0</v>
      </c>
      <c r="AC889">
        <v>0</v>
      </c>
      <c r="AD889">
        <v>0</v>
      </c>
      <c r="AE889">
        <v>11149.43</v>
      </c>
      <c r="AF889">
        <v>0</v>
      </c>
      <c r="AG889">
        <v>0</v>
      </c>
      <c r="AH889">
        <v>0</v>
      </c>
      <c r="AI889">
        <v>9.56</v>
      </c>
      <c r="AJ889">
        <v>1</v>
      </c>
      <c r="AK889">
        <v>1</v>
      </c>
      <c r="AL889">
        <v>1</v>
      </c>
      <c r="AM889">
        <v>4</v>
      </c>
      <c r="AN889">
        <v>0</v>
      </c>
      <c r="AO889">
        <v>1</v>
      </c>
      <c r="AP889">
        <v>1</v>
      </c>
      <c r="AQ889">
        <v>0</v>
      </c>
      <c r="AR889">
        <v>0</v>
      </c>
      <c r="AS889" t="s">
        <v>3</v>
      </c>
      <c r="AT889">
        <v>5.9999999999999995E-4</v>
      </c>
      <c r="AU889" t="s">
        <v>3</v>
      </c>
      <c r="AV889">
        <v>0</v>
      </c>
      <c r="AW889">
        <v>2</v>
      </c>
      <c r="AX889">
        <v>60141679</v>
      </c>
      <c r="AY889">
        <v>1</v>
      </c>
      <c r="AZ889">
        <v>0</v>
      </c>
      <c r="BA889">
        <v>889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CX889">
        <f>ROUND(Y889*Source!I184,9)</f>
        <v>8.2578000000000003E-4</v>
      </c>
      <c r="CY889">
        <f t="shared" si="654"/>
        <v>106588.55</v>
      </c>
      <c r="CZ889">
        <f t="shared" si="655"/>
        <v>11149.43</v>
      </c>
      <c r="DA889">
        <f t="shared" si="656"/>
        <v>9.56</v>
      </c>
      <c r="DB889">
        <f t="shared" si="657"/>
        <v>6.69</v>
      </c>
      <c r="DC889">
        <f t="shared" si="658"/>
        <v>0</v>
      </c>
      <c r="DD889" t="s">
        <v>3</v>
      </c>
      <c r="DE889" t="s">
        <v>3</v>
      </c>
      <c r="DF889">
        <f t="shared" si="659"/>
        <v>88.02</v>
      </c>
      <c r="DG889">
        <f t="shared" si="660"/>
        <v>0</v>
      </c>
      <c r="DH889">
        <f t="shared" si="661"/>
        <v>0</v>
      </c>
      <c r="DI889">
        <f t="shared" si="647"/>
        <v>0</v>
      </c>
      <c r="DJ889">
        <f t="shared" si="662"/>
        <v>88.02</v>
      </c>
      <c r="DK889">
        <v>0</v>
      </c>
      <c r="DL889" t="s">
        <v>3</v>
      </c>
      <c r="DM889">
        <v>0</v>
      </c>
      <c r="DN889" t="s">
        <v>3</v>
      </c>
      <c r="DO889">
        <v>0</v>
      </c>
    </row>
    <row r="890" spans="1:119" x14ac:dyDescent="0.2">
      <c r="A890">
        <f>ROW(Source!A185)</f>
        <v>185</v>
      </c>
      <c r="B890">
        <v>60075934</v>
      </c>
      <c r="C890">
        <v>60141689</v>
      </c>
      <c r="D890">
        <v>48164233</v>
      </c>
      <c r="E890">
        <v>1</v>
      </c>
      <c r="F890">
        <v>1</v>
      </c>
      <c r="G890">
        <v>1</v>
      </c>
      <c r="H890">
        <v>1</v>
      </c>
      <c r="I890" t="s">
        <v>812</v>
      </c>
      <c r="J890" t="s">
        <v>3</v>
      </c>
      <c r="K890" t="s">
        <v>813</v>
      </c>
      <c r="L890">
        <v>1191</v>
      </c>
      <c r="N890">
        <v>1013</v>
      </c>
      <c r="O890" t="s">
        <v>738</v>
      </c>
      <c r="P890" t="s">
        <v>738</v>
      </c>
      <c r="Q890">
        <v>1</v>
      </c>
      <c r="W890">
        <v>0</v>
      </c>
      <c r="X890">
        <v>-1853062777</v>
      </c>
      <c r="Y890">
        <f t="shared" ref="Y890:Y896" si="663">((AT890*1.15)*1.15)</f>
        <v>120.34749999999998</v>
      </c>
      <c r="AA890">
        <v>0</v>
      </c>
      <c r="AB890">
        <v>0</v>
      </c>
      <c r="AC890">
        <v>0</v>
      </c>
      <c r="AD890">
        <v>420.57</v>
      </c>
      <c r="AE890">
        <v>0</v>
      </c>
      <c r="AF890">
        <v>0</v>
      </c>
      <c r="AG890">
        <v>0</v>
      </c>
      <c r="AH890">
        <v>8.59</v>
      </c>
      <c r="AI890">
        <v>1</v>
      </c>
      <c r="AJ890">
        <v>1</v>
      </c>
      <c r="AK890">
        <v>1</v>
      </c>
      <c r="AL890">
        <v>48.96</v>
      </c>
      <c r="AM890">
        <v>4</v>
      </c>
      <c r="AN890">
        <v>0</v>
      </c>
      <c r="AO890">
        <v>1</v>
      </c>
      <c r="AP890">
        <v>1</v>
      </c>
      <c r="AQ890">
        <v>0</v>
      </c>
      <c r="AR890">
        <v>0</v>
      </c>
      <c r="AS890" t="s">
        <v>3</v>
      </c>
      <c r="AT890">
        <v>91</v>
      </c>
      <c r="AU890" t="s">
        <v>93</v>
      </c>
      <c r="AV890">
        <v>1</v>
      </c>
      <c r="AW890">
        <v>2</v>
      </c>
      <c r="AX890">
        <v>60141701</v>
      </c>
      <c r="AY890">
        <v>1</v>
      </c>
      <c r="AZ890">
        <v>0</v>
      </c>
      <c r="BA890">
        <v>890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CX890">
        <f>ROUND(Y890*Source!I185,9)</f>
        <v>10.205468</v>
      </c>
      <c r="CY890">
        <f>AD890</f>
        <v>420.57</v>
      </c>
      <c r="CZ890">
        <f>AH890</f>
        <v>8.59</v>
      </c>
      <c r="DA890">
        <f>AL890</f>
        <v>48.96</v>
      </c>
      <c r="DB890">
        <f t="shared" ref="DB890:DB896" si="664">ROUND(((ROUND(AT890*CZ890,2)*1.15)*1.15),2)</f>
        <v>1033.79</v>
      </c>
      <c r="DC890">
        <f t="shared" ref="DC890:DC896" si="665">ROUND(((ROUND(AT890*AG890,2)*1.15)*1.15),2)</f>
        <v>0</v>
      </c>
      <c r="DD890" t="s">
        <v>3</v>
      </c>
      <c r="DE890" t="s">
        <v>3</v>
      </c>
      <c r="DF890">
        <f t="shared" ref="DF890:DF896" si="666">ROUND(ROUND(AE890,2)*CX890,2)</f>
        <v>0</v>
      </c>
      <c r="DG890">
        <f t="shared" si="660"/>
        <v>0</v>
      </c>
      <c r="DH890">
        <f t="shared" si="661"/>
        <v>0</v>
      </c>
      <c r="DI890">
        <f>ROUND(ROUND(AH890*AL890,2)*CX890,2)</f>
        <v>4292.1099999999997</v>
      </c>
      <c r="DJ890">
        <f>DI890</f>
        <v>4292.1099999999997</v>
      </c>
      <c r="DK890">
        <v>0</v>
      </c>
      <c r="DL890" t="s">
        <v>3</v>
      </c>
      <c r="DM890">
        <v>0</v>
      </c>
      <c r="DN890" t="s">
        <v>3</v>
      </c>
      <c r="DO890">
        <v>0</v>
      </c>
    </row>
    <row r="891" spans="1:119" x14ac:dyDescent="0.2">
      <c r="A891">
        <f>ROW(Source!A185)</f>
        <v>185</v>
      </c>
      <c r="B891">
        <v>60075934</v>
      </c>
      <c r="C891">
        <v>60141689</v>
      </c>
      <c r="D891">
        <v>48164207</v>
      </c>
      <c r="E891">
        <v>1</v>
      </c>
      <c r="F891">
        <v>1</v>
      </c>
      <c r="G891">
        <v>1</v>
      </c>
      <c r="H891">
        <v>1</v>
      </c>
      <c r="I891" t="s">
        <v>740</v>
      </c>
      <c r="J891" t="s">
        <v>3</v>
      </c>
      <c r="K891" t="s">
        <v>741</v>
      </c>
      <c r="L891">
        <v>1191</v>
      </c>
      <c r="N891">
        <v>1013</v>
      </c>
      <c r="O891" t="s">
        <v>738</v>
      </c>
      <c r="P891" t="s">
        <v>738</v>
      </c>
      <c r="Q891">
        <v>1</v>
      </c>
      <c r="W891">
        <v>0</v>
      </c>
      <c r="X891">
        <v>-383101862</v>
      </c>
      <c r="Y891">
        <f t="shared" si="663"/>
        <v>9.7071499999999986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1</v>
      </c>
      <c r="AJ891">
        <v>1</v>
      </c>
      <c r="AK891">
        <v>48.96</v>
      </c>
      <c r="AL891">
        <v>1</v>
      </c>
      <c r="AM891">
        <v>4</v>
      </c>
      <c r="AN891">
        <v>0</v>
      </c>
      <c r="AO891">
        <v>1</v>
      </c>
      <c r="AP891">
        <v>1</v>
      </c>
      <c r="AQ891">
        <v>0</v>
      </c>
      <c r="AR891">
        <v>0</v>
      </c>
      <c r="AS891" t="s">
        <v>3</v>
      </c>
      <c r="AT891">
        <v>7.34</v>
      </c>
      <c r="AU891" t="s">
        <v>93</v>
      </c>
      <c r="AV891">
        <v>2</v>
      </c>
      <c r="AW891">
        <v>2</v>
      </c>
      <c r="AX891">
        <v>60141702</v>
      </c>
      <c r="AY891">
        <v>1</v>
      </c>
      <c r="AZ891">
        <v>0</v>
      </c>
      <c r="BA891">
        <v>891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CX891">
        <f>ROUND(Y891*Source!I185,9)</f>
        <v>0.82316632000000001</v>
      </c>
      <c r="CY891">
        <f>AD891</f>
        <v>0</v>
      </c>
      <c r="CZ891">
        <f>AH891</f>
        <v>0</v>
      </c>
      <c r="DA891">
        <f>AL891</f>
        <v>1</v>
      </c>
      <c r="DB891">
        <f t="shared" si="664"/>
        <v>0</v>
      </c>
      <c r="DC891">
        <f t="shared" si="665"/>
        <v>0</v>
      </c>
      <c r="DD891" t="s">
        <v>3</v>
      </c>
      <c r="DE891" t="s">
        <v>3</v>
      </c>
      <c r="DF891">
        <f t="shared" si="666"/>
        <v>0</v>
      </c>
      <c r="DG891">
        <f t="shared" si="660"/>
        <v>0</v>
      </c>
      <c r="DH891">
        <f t="shared" ref="DH891:DH896" si="667">ROUND(ROUND(AG891*AK891,2)*CX891,2)</f>
        <v>0</v>
      </c>
      <c r="DI891">
        <f t="shared" ref="DI891:DI900" si="668">ROUND(ROUND(AH891,2)*CX891,2)</f>
        <v>0</v>
      </c>
      <c r="DJ891">
        <f>DI891</f>
        <v>0</v>
      </c>
      <c r="DK891">
        <v>0</v>
      </c>
      <c r="DL891" t="s">
        <v>3</v>
      </c>
      <c r="DM891">
        <v>0</v>
      </c>
      <c r="DN891" t="s">
        <v>3</v>
      </c>
      <c r="DO891">
        <v>0</v>
      </c>
    </row>
    <row r="892" spans="1:119" x14ac:dyDescent="0.2">
      <c r="A892">
        <f>ROW(Source!A185)</f>
        <v>185</v>
      </c>
      <c r="B892">
        <v>60075934</v>
      </c>
      <c r="C892">
        <v>60141689</v>
      </c>
      <c r="D892">
        <v>48244557</v>
      </c>
      <c r="E892">
        <v>1</v>
      </c>
      <c r="F892">
        <v>1</v>
      </c>
      <c r="G892">
        <v>1</v>
      </c>
      <c r="H892">
        <v>2</v>
      </c>
      <c r="I892" t="s">
        <v>746</v>
      </c>
      <c r="J892" t="s">
        <v>747</v>
      </c>
      <c r="K892" t="s">
        <v>748</v>
      </c>
      <c r="L892">
        <v>1368</v>
      </c>
      <c r="N892">
        <v>1011</v>
      </c>
      <c r="O892" t="s">
        <v>745</v>
      </c>
      <c r="P892" t="s">
        <v>745</v>
      </c>
      <c r="Q892">
        <v>1</v>
      </c>
      <c r="W892">
        <v>0</v>
      </c>
      <c r="X892">
        <v>903590057</v>
      </c>
      <c r="Y892">
        <f t="shared" si="663"/>
        <v>7.9349999999999987</v>
      </c>
      <c r="AA892">
        <v>0</v>
      </c>
      <c r="AB892">
        <v>1603.59</v>
      </c>
      <c r="AC892">
        <v>579.69000000000005</v>
      </c>
      <c r="AD892">
        <v>0</v>
      </c>
      <c r="AE892">
        <v>0</v>
      </c>
      <c r="AF892">
        <v>112.77</v>
      </c>
      <c r="AG892">
        <v>11.84</v>
      </c>
      <c r="AH892">
        <v>0</v>
      </c>
      <c r="AI892">
        <v>1</v>
      </c>
      <c r="AJ892">
        <v>14.22</v>
      </c>
      <c r="AK892">
        <v>48.96</v>
      </c>
      <c r="AL892">
        <v>1</v>
      </c>
      <c r="AM892">
        <v>4</v>
      </c>
      <c r="AN892">
        <v>0</v>
      </c>
      <c r="AO892">
        <v>1</v>
      </c>
      <c r="AP892">
        <v>1</v>
      </c>
      <c r="AQ892">
        <v>0</v>
      </c>
      <c r="AR892">
        <v>0</v>
      </c>
      <c r="AS892" t="s">
        <v>3</v>
      </c>
      <c r="AT892">
        <v>6</v>
      </c>
      <c r="AU892" t="s">
        <v>93</v>
      </c>
      <c r="AV892">
        <v>0</v>
      </c>
      <c r="AW892">
        <v>2</v>
      </c>
      <c r="AX892">
        <v>60141703</v>
      </c>
      <c r="AY892">
        <v>1</v>
      </c>
      <c r="AZ892">
        <v>0</v>
      </c>
      <c r="BA892">
        <v>892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CX892">
        <f>ROUND(Y892*Source!I185,9)</f>
        <v>0.67288800000000004</v>
      </c>
      <c r="CY892">
        <f>AB892</f>
        <v>1603.59</v>
      </c>
      <c r="CZ892">
        <f>AF892</f>
        <v>112.77</v>
      </c>
      <c r="DA892">
        <f>AJ892</f>
        <v>14.22</v>
      </c>
      <c r="DB892">
        <f t="shared" si="664"/>
        <v>894.83</v>
      </c>
      <c r="DC892">
        <f t="shared" si="665"/>
        <v>93.95</v>
      </c>
      <c r="DD892" t="s">
        <v>3</v>
      </c>
      <c r="DE892" t="s">
        <v>3</v>
      </c>
      <c r="DF892">
        <f t="shared" si="666"/>
        <v>0</v>
      </c>
      <c r="DG892">
        <f>ROUND(ROUND(AF892*AJ892,2)*CX892,2)</f>
        <v>1079.04</v>
      </c>
      <c r="DH892">
        <f t="shared" si="667"/>
        <v>390.07</v>
      </c>
      <c r="DI892">
        <f t="shared" si="668"/>
        <v>0</v>
      </c>
      <c r="DJ892">
        <f>DG892</f>
        <v>1079.04</v>
      </c>
      <c r="DK892">
        <v>0</v>
      </c>
      <c r="DL892" t="s">
        <v>3</v>
      </c>
      <c r="DM892">
        <v>0</v>
      </c>
      <c r="DN892" t="s">
        <v>3</v>
      </c>
      <c r="DO892">
        <v>0</v>
      </c>
    </row>
    <row r="893" spans="1:119" x14ac:dyDescent="0.2">
      <c r="A893">
        <f>ROW(Source!A185)</f>
        <v>185</v>
      </c>
      <c r="B893">
        <v>60075934</v>
      </c>
      <c r="C893">
        <v>60141689</v>
      </c>
      <c r="D893">
        <v>48245552</v>
      </c>
      <c r="E893">
        <v>1</v>
      </c>
      <c r="F893">
        <v>1</v>
      </c>
      <c r="G893">
        <v>1</v>
      </c>
      <c r="H893">
        <v>2</v>
      </c>
      <c r="I893" t="s">
        <v>1022</v>
      </c>
      <c r="J893" t="s">
        <v>1023</v>
      </c>
      <c r="K893" t="s">
        <v>1024</v>
      </c>
      <c r="L893">
        <v>1368</v>
      </c>
      <c r="N893">
        <v>1011</v>
      </c>
      <c r="O893" t="s">
        <v>745</v>
      </c>
      <c r="P893" t="s">
        <v>745</v>
      </c>
      <c r="Q893">
        <v>1</v>
      </c>
      <c r="W893">
        <v>0</v>
      </c>
      <c r="X893">
        <v>1565185662</v>
      </c>
      <c r="Y893">
        <f t="shared" si="663"/>
        <v>0.66124999999999989</v>
      </c>
      <c r="AA893">
        <v>0</v>
      </c>
      <c r="AB893">
        <v>1521.97</v>
      </c>
      <c r="AC893">
        <v>495.96</v>
      </c>
      <c r="AD893">
        <v>0</v>
      </c>
      <c r="AE893">
        <v>0</v>
      </c>
      <c r="AF893">
        <v>107.03</v>
      </c>
      <c r="AG893">
        <v>10.130000000000001</v>
      </c>
      <c r="AH893">
        <v>0</v>
      </c>
      <c r="AI893">
        <v>1</v>
      </c>
      <c r="AJ893">
        <v>14.22</v>
      </c>
      <c r="AK893">
        <v>48.96</v>
      </c>
      <c r="AL893">
        <v>1</v>
      </c>
      <c r="AM893">
        <v>4</v>
      </c>
      <c r="AN893">
        <v>0</v>
      </c>
      <c r="AO893">
        <v>1</v>
      </c>
      <c r="AP893">
        <v>1</v>
      </c>
      <c r="AQ893">
        <v>0</v>
      </c>
      <c r="AR893">
        <v>0</v>
      </c>
      <c r="AS893" t="s">
        <v>3</v>
      </c>
      <c r="AT893">
        <v>0.5</v>
      </c>
      <c r="AU893" t="s">
        <v>93</v>
      </c>
      <c r="AV893">
        <v>0</v>
      </c>
      <c r="AW893">
        <v>2</v>
      </c>
      <c r="AX893">
        <v>60141704</v>
      </c>
      <c r="AY893">
        <v>1</v>
      </c>
      <c r="AZ893">
        <v>0</v>
      </c>
      <c r="BA893">
        <v>893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CX893">
        <f>ROUND(Y893*Source!I185,9)</f>
        <v>5.6073999999999999E-2</v>
      </c>
      <c r="CY893">
        <f>AB893</f>
        <v>1521.97</v>
      </c>
      <c r="CZ893">
        <f>AF893</f>
        <v>107.03</v>
      </c>
      <c r="DA893">
        <f>AJ893</f>
        <v>14.22</v>
      </c>
      <c r="DB893">
        <f t="shared" si="664"/>
        <v>70.78</v>
      </c>
      <c r="DC893">
        <f t="shared" si="665"/>
        <v>6.71</v>
      </c>
      <c r="DD893" t="s">
        <v>3</v>
      </c>
      <c r="DE893" t="s">
        <v>3</v>
      </c>
      <c r="DF893">
        <f t="shared" si="666"/>
        <v>0</v>
      </c>
      <c r="DG893">
        <f>ROUND(ROUND(AF893*AJ893,2)*CX893,2)</f>
        <v>85.34</v>
      </c>
      <c r="DH893">
        <f t="shared" si="667"/>
        <v>27.81</v>
      </c>
      <c r="DI893">
        <f t="shared" si="668"/>
        <v>0</v>
      </c>
      <c r="DJ893">
        <f>DG893</f>
        <v>85.34</v>
      </c>
      <c r="DK893">
        <v>0</v>
      </c>
      <c r="DL893" t="s">
        <v>3</v>
      </c>
      <c r="DM893">
        <v>0</v>
      </c>
      <c r="DN893" t="s">
        <v>3</v>
      </c>
      <c r="DO893">
        <v>0</v>
      </c>
    </row>
    <row r="894" spans="1:119" x14ac:dyDescent="0.2">
      <c r="A894">
        <f>ROW(Source!A185)</f>
        <v>185</v>
      </c>
      <c r="B894">
        <v>60075934</v>
      </c>
      <c r="C894">
        <v>60141689</v>
      </c>
      <c r="D894">
        <v>48245719</v>
      </c>
      <c r="E894">
        <v>1</v>
      </c>
      <c r="F894">
        <v>1</v>
      </c>
      <c r="G894">
        <v>1</v>
      </c>
      <c r="H894">
        <v>2</v>
      </c>
      <c r="I894" t="s">
        <v>755</v>
      </c>
      <c r="J894" t="s">
        <v>756</v>
      </c>
      <c r="K894" t="s">
        <v>757</v>
      </c>
      <c r="L894">
        <v>1368</v>
      </c>
      <c r="N894">
        <v>1011</v>
      </c>
      <c r="O894" t="s">
        <v>745</v>
      </c>
      <c r="P894" t="s">
        <v>745</v>
      </c>
      <c r="Q894">
        <v>1</v>
      </c>
      <c r="W894">
        <v>0</v>
      </c>
      <c r="X894">
        <v>-1135352110</v>
      </c>
      <c r="Y894">
        <f t="shared" si="663"/>
        <v>1.3224999999999998</v>
      </c>
      <c r="AA894">
        <v>0</v>
      </c>
      <c r="AB894">
        <v>17.059999999999999</v>
      </c>
      <c r="AC894">
        <v>0</v>
      </c>
      <c r="AD894">
        <v>0</v>
      </c>
      <c r="AE894">
        <v>0</v>
      </c>
      <c r="AF894">
        <v>1.2</v>
      </c>
      <c r="AG894">
        <v>0</v>
      </c>
      <c r="AH894">
        <v>0</v>
      </c>
      <c r="AI894">
        <v>1</v>
      </c>
      <c r="AJ894">
        <v>14.22</v>
      </c>
      <c r="AK894">
        <v>48.96</v>
      </c>
      <c r="AL894">
        <v>1</v>
      </c>
      <c r="AM894">
        <v>4</v>
      </c>
      <c r="AN894">
        <v>0</v>
      </c>
      <c r="AO894">
        <v>1</v>
      </c>
      <c r="AP894">
        <v>1</v>
      </c>
      <c r="AQ894">
        <v>0</v>
      </c>
      <c r="AR894">
        <v>0</v>
      </c>
      <c r="AS894" t="s">
        <v>3</v>
      </c>
      <c r="AT894">
        <v>1</v>
      </c>
      <c r="AU894" t="s">
        <v>93</v>
      </c>
      <c r="AV894">
        <v>0</v>
      </c>
      <c r="AW894">
        <v>2</v>
      </c>
      <c r="AX894">
        <v>60141705</v>
      </c>
      <c r="AY894">
        <v>1</v>
      </c>
      <c r="AZ894">
        <v>0</v>
      </c>
      <c r="BA894">
        <v>894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CX894">
        <f>ROUND(Y894*Source!I185,9)</f>
        <v>0.112148</v>
      </c>
      <c r="CY894">
        <f>AB894</f>
        <v>17.059999999999999</v>
      </c>
      <c r="CZ894">
        <f>AF894</f>
        <v>1.2</v>
      </c>
      <c r="DA894">
        <f>AJ894</f>
        <v>14.22</v>
      </c>
      <c r="DB894">
        <f t="shared" si="664"/>
        <v>1.59</v>
      </c>
      <c r="DC894">
        <f t="shared" si="665"/>
        <v>0</v>
      </c>
      <c r="DD894" t="s">
        <v>3</v>
      </c>
      <c r="DE894" t="s">
        <v>3</v>
      </c>
      <c r="DF894">
        <f t="shared" si="666"/>
        <v>0</v>
      </c>
      <c r="DG894">
        <f>ROUND(ROUND(AF894*AJ894,2)*CX894,2)</f>
        <v>1.91</v>
      </c>
      <c r="DH894">
        <f t="shared" si="667"/>
        <v>0</v>
      </c>
      <c r="DI894">
        <f t="shared" si="668"/>
        <v>0</v>
      </c>
      <c r="DJ894">
        <f>DG894</f>
        <v>1.91</v>
      </c>
      <c r="DK894">
        <v>0</v>
      </c>
      <c r="DL894" t="s">
        <v>3</v>
      </c>
      <c r="DM894">
        <v>0</v>
      </c>
      <c r="DN894" t="s">
        <v>3</v>
      </c>
      <c r="DO894">
        <v>0</v>
      </c>
    </row>
    <row r="895" spans="1:119" x14ac:dyDescent="0.2">
      <c r="A895">
        <f>ROW(Source!A185)</f>
        <v>185</v>
      </c>
      <c r="B895">
        <v>60075934</v>
      </c>
      <c r="C895">
        <v>60141689</v>
      </c>
      <c r="D895">
        <v>48245786</v>
      </c>
      <c r="E895">
        <v>1</v>
      </c>
      <c r="F895">
        <v>1</v>
      </c>
      <c r="G895">
        <v>1</v>
      </c>
      <c r="H895">
        <v>2</v>
      </c>
      <c r="I895" t="s">
        <v>823</v>
      </c>
      <c r="J895" t="s">
        <v>824</v>
      </c>
      <c r="K895" t="s">
        <v>825</v>
      </c>
      <c r="L895">
        <v>1368</v>
      </c>
      <c r="N895">
        <v>1011</v>
      </c>
      <c r="O895" t="s">
        <v>745</v>
      </c>
      <c r="P895" t="s">
        <v>745</v>
      </c>
      <c r="Q895">
        <v>1</v>
      </c>
      <c r="W895">
        <v>0</v>
      </c>
      <c r="X895">
        <v>-1277097320</v>
      </c>
      <c r="Y895">
        <f t="shared" si="663"/>
        <v>36.104249999999993</v>
      </c>
      <c r="AA895">
        <v>0</v>
      </c>
      <c r="AB895">
        <v>123.43</v>
      </c>
      <c r="AC895">
        <v>0</v>
      </c>
      <c r="AD895">
        <v>0</v>
      </c>
      <c r="AE895">
        <v>0</v>
      </c>
      <c r="AF895">
        <v>8.68</v>
      </c>
      <c r="AG895">
        <v>0</v>
      </c>
      <c r="AH895">
        <v>0</v>
      </c>
      <c r="AI895">
        <v>1</v>
      </c>
      <c r="AJ895">
        <v>14.22</v>
      </c>
      <c r="AK895">
        <v>48.96</v>
      </c>
      <c r="AL895">
        <v>1</v>
      </c>
      <c r="AM895">
        <v>4</v>
      </c>
      <c r="AN895">
        <v>0</v>
      </c>
      <c r="AO895">
        <v>1</v>
      </c>
      <c r="AP895">
        <v>1</v>
      </c>
      <c r="AQ895">
        <v>0</v>
      </c>
      <c r="AR895">
        <v>0</v>
      </c>
      <c r="AS895" t="s">
        <v>3</v>
      </c>
      <c r="AT895">
        <v>27.3</v>
      </c>
      <c r="AU895" t="s">
        <v>93</v>
      </c>
      <c r="AV895">
        <v>0</v>
      </c>
      <c r="AW895">
        <v>2</v>
      </c>
      <c r="AX895">
        <v>60141706</v>
      </c>
      <c r="AY895">
        <v>1</v>
      </c>
      <c r="AZ895">
        <v>0</v>
      </c>
      <c r="BA895">
        <v>895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CX895">
        <f>ROUND(Y895*Source!I185,9)</f>
        <v>3.0616403999999999</v>
      </c>
      <c r="CY895">
        <f>AB895</f>
        <v>123.43</v>
      </c>
      <c r="CZ895">
        <f>AF895</f>
        <v>8.68</v>
      </c>
      <c r="DA895">
        <f>AJ895</f>
        <v>14.22</v>
      </c>
      <c r="DB895">
        <f t="shared" si="664"/>
        <v>313.38</v>
      </c>
      <c r="DC895">
        <f t="shared" si="665"/>
        <v>0</v>
      </c>
      <c r="DD895" t="s">
        <v>3</v>
      </c>
      <c r="DE895" t="s">
        <v>3</v>
      </c>
      <c r="DF895">
        <f t="shared" si="666"/>
        <v>0</v>
      </c>
      <c r="DG895">
        <f>ROUND(ROUND(AF895*AJ895,2)*CX895,2)</f>
        <v>377.9</v>
      </c>
      <c r="DH895">
        <f t="shared" si="667"/>
        <v>0</v>
      </c>
      <c r="DI895">
        <f t="shared" si="668"/>
        <v>0</v>
      </c>
      <c r="DJ895">
        <f>DG895</f>
        <v>377.9</v>
      </c>
      <c r="DK895">
        <v>0</v>
      </c>
      <c r="DL895" t="s">
        <v>3</v>
      </c>
      <c r="DM895">
        <v>0</v>
      </c>
      <c r="DN895" t="s">
        <v>3</v>
      </c>
      <c r="DO895">
        <v>0</v>
      </c>
    </row>
    <row r="896" spans="1:119" x14ac:dyDescent="0.2">
      <c r="A896">
        <f>ROW(Source!A185)</f>
        <v>185</v>
      </c>
      <c r="B896">
        <v>60075934</v>
      </c>
      <c r="C896">
        <v>60141689</v>
      </c>
      <c r="D896">
        <v>48246286</v>
      </c>
      <c r="E896">
        <v>1</v>
      </c>
      <c r="F896">
        <v>1</v>
      </c>
      <c r="G896">
        <v>1</v>
      </c>
      <c r="H896">
        <v>2</v>
      </c>
      <c r="I896" t="s">
        <v>1028</v>
      </c>
      <c r="J896" t="s">
        <v>1029</v>
      </c>
      <c r="K896" t="s">
        <v>1030</v>
      </c>
      <c r="L896">
        <v>1368</v>
      </c>
      <c r="N896">
        <v>1011</v>
      </c>
      <c r="O896" t="s">
        <v>745</v>
      </c>
      <c r="P896" t="s">
        <v>745</v>
      </c>
      <c r="Q896">
        <v>1</v>
      </c>
      <c r="W896">
        <v>0</v>
      </c>
      <c r="X896">
        <v>-575501913</v>
      </c>
      <c r="Y896">
        <f t="shared" si="663"/>
        <v>1.1108999999999998</v>
      </c>
      <c r="AA896">
        <v>0</v>
      </c>
      <c r="AB896">
        <v>203.35</v>
      </c>
      <c r="AC896">
        <v>431.83</v>
      </c>
      <c r="AD896">
        <v>0</v>
      </c>
      <c r="AE896">
        <v>0</v>
      </c>
      <c r="AF896">
        <v>14.3</v>
      </c>
      <c r="AG896">
        <v>8.82</v>
      </c>
      <c r="AH896">
        <v>0</v>
      </c>
      <c r="AI896">
        <v>1</v>
      </c>
      <c r="AJ896">
        <v>14.22</v>
      </c>
      <c r="AK896">
        <v>48.96</v>
      </c>
      <c r="AL896">
        <v>1</v>
      </c>
      <c r="AM896">
        <v>4</v>
      </c>
      <c r="AN896">
        <v>0</v>
      </c>
      <c r="AO896">
        <v>1</v>
      </c>
      <c r="AP896">
        <v>1</v>
      </c>
      <c r="AQ896">
        <v>0</v>
      </c>
      <c r="AR896">
        <v>0</v>
      </c>
      <c r="AS896" t="s">
        <v>3</v>
      </c>
      <c r="AT896">
        <v>0.84</v>
      </c>
      <c r="AU896" t="s">
        <v>93</v>
      </c>
      <c r="AV896">
        <v>0</v>
      </c>
      <c r="AW896">
        <v>2</v>
      </c>
      <c r="AX896">
        <v>60141707</v>
      </c>
      <c r="AY896">
        <v>1</v>
      </c>
      <c r="AZ896">
        <v>0</v>
      </c>
      <c r="BA896">
        <v>896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CX896">
        <f>ROUND(Y896*Source!I185,9)</f>
        <v>9.4204319999999994E-2</v>
      </c>
      <c r="CY896">
        <f>AB896</f>
        <v>203.35</v>
      </c>
      <c r="CZ896">
        <f>AF896</f>
        <v>14.3</v>
      </c>
      <c r="DA896">
        <f>AJ896</f>
        <v>14.22</v>
      </c>
      <c r="DB896">
        <f t="shared" si="664"/>
        <v>15.88</v>
      </c>
      <c r="DC896">
        <f t="shared" si="665"/>
        <v>9.8000000000000007</v>
      </c>
      <c r="DD896" t="s">
        <v>3</v>
      </c>
      <c r="DE896" t="s">
        <v>3</v>
      </c>
      <c r="DF896">
        <f t="shared" si="666"/>
        <v>0</v>
      </c>
      <c r="DG896">
        <f>ROUND(ROUND(AF896*AJ896,2)*CX896,2)</f>
        <v>19.16</v>
      </c>
      <c r="DH896">
        <f t="shared" si="667"/>
        <v>40.68</v>
      </c>
      <c r="DI896">
        <f t="shared" si="668"/>
        <v>0</v>
      </c>
      <c r="DJ896">
        <f>DG896</f>
        <v>19.16</v>
      </c>
      <c r="DK896">
        <v>0</v>
      </c>
      <c r="DL896" t="s">
        <v>3</v>
      </c>
      <c r="DM896">
        <v>0</v>
      </c>
      <c r="DN896" t="s">
        <v>3</v>
      </c>
      <c r="DO896">
        <v>0</v>
      </c>
    </row>
    <row r="897" spans="1:119" x14ac:dyDescent="0.2">
      <c r="A897">
        <f>ROW(Source!A185)</f>
        <v>185</v>
      </c>
      <c r="B897">
        <v>60075934</v>
      </c>
      <c r="C897">
        <v>60141689</v>
      </c>
      <c r="D897">
        <v>48168484</v>
      </c>
      <c r="E897">
        <v>1</v>
      </c>
      <c r="F897">
        <v>1</v>
      </c>
      <c r="G897">
        <v>1</v>
      </c>
      <c r="H897">
        <v>3</v>
      </c>
      <c r="I897" t="s">
        <v>223</v>
      </c>
      <c r="J897" t="s">
        <v>226</v>
      </c>
      <c r="K897" t="s">
        <v>761</v>
      </c>
      <c r="L897">
        <v>1339</v>
      </c>
      <c r="N897">
        <v>1007</v>
      </c>
      <c r="O897" t="s">
        <v>91</v>
      </c>
      <c r="P897" t="s">
        <v>91</v>
      </c>
      <c r="Q897">
        <v>1</v>
      </c>
      <c r="W897">
        <v>0</v>
      </c>
      <c r="X897">
        <v>1597319531</v>
      </c>
      <c r="Y897">
        <f>AT897</f>
        <v>2.6</v>
      </c>
      <c r="AA897">
        <v>84.03</v>
      </c>
      <c r="AB897">
        <v>0</v>
      </c>
      <c r="AC897">
        <v>0</v>
      </c>
      <c r="AD897">
        <v>0</v>
      </c>
      <c r="AE897">
        <v>8.7899999999999991</v>
      </c>
      <c r="AF897">
        <v>0</v>
      </c>
      <c r="AG897">
        <v>0</v>
      </c>
      <c r="AH897">
        <v>0</v>
      </c>
      <c r="AI897">
        <v>9.56</v>
      </c>
      <c r="AJ897">
        <v>1</v>
      </c>
      <c r="AK897">
        <v>1</v>
      </c>
      <c r="AL897">
        <v>1</v>
      </c>
      <c r="AM897">
        <v>4</v>
      </c>
      <c r="AN897">
        <v>0</v>
      </c>
      <c r="AO897">
        <v>1</v>
      </c>
      <c r="AP897">
        <v>1</v>
      </c>
      <c r="AQ897">
        <v>0</v>
      </c>
      <c r="AR897">
        <v>0</v>
      </c>
      <c r="AS897" t="s">
        <v>3</v>
      </c>
      <c r="AT897">
        <v>2.6</v>
      </c>
      <c r="AU897" t="s">
        <v>3</v>
      </c>
      <c r="AV897">
        <v>0</v>
      </c>
      <c r="AW897">
        <v>2</v>
      </c>
      <c r="AX897">
        <v>60141708</v>
      </c>
      <c r="AY897">
        <v>1</v>
      </c>
      <c r="AZ897">
        <v>0</v>
      </c>
      <c r="BA897">
        <v>897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CX897">
        <f>ROUND(Y897*Source!I185,9)</f>
        <v>0.22048000000000001</v>
      </c>
      <c r="CY897">
        <f>AA897</f>
        <v>84.03</v>
      </c>
      <c r="CZ897">
        <f>AE897</f>
        <v>8.7899999999999991</v>
      </c>
      <c r="DA897">
        <f>AI897</f>
        <v>9.56</v>
      </c>
      <c r="DB897">
        <f>ROUND(ROUND(AT897*CZ897,2),2)</f>
        <v>22.85</v>
      </c>
      <c r="DC897">
        <f>ROUND(ROUND(AT897*AG897,2),2)</f>
        <v>0</v>
      </c>
      <c r="DD897" t="s">
        <v>3</v>
      </c>
      <c r="DE897" t="s">
        <v>3</v>
      </c>
      <c r="DF897">
        <f>ROUND(ROUND(AE897*AI897,2)*CX897,2)</f>
        <v>18.53</v>
      </c>
      <c r="DG897">
        <f>ROUND(ROUND(AF897,2)*CX897,2)</f>
        <v>0</v>
      </c>
      <c r="DH897">
        <f>ROUND(ROUND(AG897,2)*CX897,2)</f>
        <v>0</v>
      </c>
      <c r="DI897">
        <f t="shared" si="668"/>
        <v>0</v>
      </c>
      <c r="DJ897">
        <f>DF897</f>
        <v>18.53</v>
      </c>
      <c r="DK897">
        <v>0</v>
      </c>
      <c r="DL897" t="s">
        <v>3</v>
      </c>
      <c r="DM897">
        <v>0</v>
      </c>
      <c r="DN897" t="s">
        <v>3</v>
      </c>
      <c r="DO897">
        <v>0</v>
      </c>
    </row>
    <row r="898" spans="1:119" x14ac:dyDescent="0.2">
      <c r="A898">
        <f>ROW(Source!A185)</f>
        <v>185</v>
      </c>
      <c r="B898">
        <v>60075934</v>
      </c>
      <c r="C898">
        <v>60141689</v>
      </c>
      <c r="D898">
        <v>48168491</v>
      </c>
      <c r="E898">
        <v>1</v>
      </c>
      <c r="F898">
        <v>1</v>
      </c>
      <c r="G898">
        <v>1</v>
      </c>
      <c r="H898">
        <v>3</v>
      </c>
      <c r="I898" t="s">
        <v>229</v>
      </c>
      <c r="J898" t="s">
        <v>231</v>
      </c>
      <c r="K898" t="s">
        <v>762</v>
      </c>
      <c r="L898">
        <v>1346</v>
      </c>
      <c r="N898">
        <v>1009</v>
      </c>
      <c r="O898" t="s">
        <v>225</v>
      </c>
      <c r="P898" t="s">
        <v>225</v>
      </c>
      <c r="Q898">
        <v>1</v>
      </c>
      <c r="W898">
        <v>0</v>
      </c>
      <c r="X898">
        <v>-1411127917</v>
      </c>
      <c r="Y898">
        <f>AT898</f>
        <v>0.5</v>
      </c>
      <c r="AA898">
        <v>42.73</v>
      </c>
      <c r="AB898">
        <v>0</v>
      </c>
      <c r="AC898">
        <v>0</v>
      </c>
      <c r="AD898">
        <v>0</v>
      </c>
      <c r="AE898">
        <v>4.47</v>
      </c>
      <c r="AF898">
        <v>0</v>
      </c>
      <c r="AG898">
        <v>0</v>
      </c>
      <c r="AH898">
        <v>0</v>
      </c>
      <c r="AI898">
        <v>9.56</v>
      </c>
      <c r="AJ898">
        <v>1</v>
      </c>
      <c r="AK898">
        <v>1</v>
      </c>
      <c r="AL898">
        <v>1</v>
      </c>
      <c r="AM898">
        <v>4</v>
      </c>
      <c r="AN898">
        <v>0</v>
      </c>
      <c r="AO898">
        <v>1</v>
      </c>
      <c r="AP898">
        <v>1</v>
      </c>
      <c r="AQ898">
        <v>0</v>
      </c>
      <c r="AR898">
        <v>0</v>
      </c>
      <c r="AS898" t="s">
        <v>3</v>
      </c>
      <c r="AT898">
        <v>0.5</v>
      </c>
      <c r="AU898" t="s">
        <v>3</v>
      </c>
      <c r="AV898">
        <v>0</v>
      </c>
      <c r="AW898">
        <v>2</v>
      </c>
      <c r="AX898">
        <v>60141709</v>
      </c>
      <c r="AY898">
        <v>1</v>
      </c>
      <c r="AZ898">
        <v>0</v>
      </c>
      <c r="BA898">
        <v>898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CX898">
        <f>ROUND(Y898*Source!I185,9)</f>
        <v>4.24E-2</v>
      </c>
      <c r="CY898">
        <f>AA898</f>
        <v>42.73</v>
      </c>
      <c r="CZ898">
        <f>AE898</f>
        <v>4.47</v>
      </c>
      <c r="DA898">
        <f>AI898</f>
        <v>9.56</v>
      </c>
      <c r="DB898">
        <f>ROUND(ROUND(AT898*CZ898,2),2)</f>
        <v>2.2400000000000002</v>
      </c>
      <c r="DC898">
        <f>ROUND(ROUND(AT898*AG898,2),2)</f>
        <v>0</v>
      </c>
      <c r="DD898" t="s">
        <v>3</v>
      </c>
      <c r="DE898" t="s">
        <v>3</v>
      </c>
      <c r="DF898">
        <f>ROUND(ROUND(AE898*AI898,2)*CX898,2)</f>
        <v>1.81</v>
      </c>
      <c r="DG898">
        <f>ROUND(ROUND(AF898,2)*CX898,2)</f>
        <v>0</v>
      </c>
      <c r="DH898">
        <f>ROUND(ROUND(AG898,2)*CX898,2)</f>
        <v>0</v>
      </c>
      <c r="DI898">
        <f t="shared" si="668"/>
        <v>0</v>
      </c>
      <c r="DJ898">
        <f>DF898</f>
        <v>1.81</v>
      </c>
      <c r="DK898">
        <v>0</v>
      </c>
      <c r="DL898" t="s">
        <v>3</v>
      </c>
      <c r="DM898">
        <v>0</v>
      </c>
      <c r="DN898" t="s">
        <v>3</v>
      </c>
      <c r="DO898">
        <v>0</v>
      </c>
    </row>
    <row r="899" spans="1:119" x14ac:dyDescent="0.2">
      <c r="A899">
        <f>ROW(Source!A185)</f>
        <v>185</v>
      </c>
      <c r="B899">
        <v>60075934</v>
      </c>
      <c r="C899">
        <v>60141689</v>
      </c>
      <c r="D899">
        <v>48171519</v>
      </c>
      <c r="E899">
        <v>1</v>
      </c>
      <c r="F899">
        <v>1</v>
      </c>
      <c r="G899">
        <v>1</v>
      </c>
      <c r="H899">
        <v>3</v>
      </c>
      <c r="I899" t="s">
        <v>1031</v>
      </c>
      <c r="J899" t="s">
        <v>1032</v>
      </c>
      <c r="K899" t="s">
        <v>1033</v>
      </c>
      <c r="L899">
        <v>1348</v>
      </c>
      <c r="N899">
        <v>1009</v>
      </c>
      <c r="O899" t="s">
        <v>15</v>
      </c>
      <c r="P899" t="s">
        <v>15</v>
      </c>
      <c r="Q899">
        <v>1000</v>
      </c>
      <c r="W899">
        <v>0</v>
      </c>
      <c r="X899">
        <v>1392569568</v>
      </c>
      <c r="Y899">
        <f>AT899</f>
        <v>2.1499999999999998E-2</v>
      </c>
      <c r="AA899">
        <v>99399.62</v>
      </c>
      <c r="AB899">
        <v>0</v>
      </c>
      <c r="AC899">
        <v>0</v>
      </c>
      <c r="AD899">
        <v>0</v>
      </c>
      <c r="AE899">
        <v>10397.450000000001</v>
      </c>
      <c r="AF899">
        <v>0</v>
      </c>
      <c r="AG899">
        <v>0</v>
      </c>
      <c r="AH899">
        <v>0</v>
      </c>
      <c r="AI899">
        <v>9.56</v>
      </c>
      <c r="AJ899">
        <v>1</v>
      </c>
      <c r="AK899">
        <v>1</v>
      </c>
      <c r="AL899">
        <v>1</v>
      </c>
      <c r="AM899">
        <v>4</v>
      </c>
      <c r="AN899">
        <v>0</v>
      </c>
      <c r="AO899">
        <v>1</v>
      </c>
      <c r="AP899">
        <v>1</v>
      </c>
      <c r="AQ899">
        <v>0</v>
      </c>
      <c r="AR899">
        <v>0</v>
      </c>
      <c r="AS899" t="s">
        <v>3</v>
      </c>
      <c r="AT899">
        <v>2.1499999999999998E-2</v>
      </c>
      <c r="AU899" t="s">
        <v>3</v>
      </c>
      <c r="AV899">
        <v>0</v>
      </c>
      <c r="AW899">
        <v>2</v>
      </c>
      <c r="AX899">
        <v>60141710</v>
      </c>
      <c r="AY899">
        <v>1</v>
      </c>
      <c r="AZ899">
        <v>0</v>
      </c>
      <c r="BA899">
        <v>899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CX899">
        <f>ROUND(Y899*Source!I185,9)</f>
        <v>1.8232000000000001E-3</v>
      </c>
      <c r="CY899">
        <f>AA899</f>
        <v>99399.62</v>
      </c>
      <c r="CZ899">
        <f>AE899</f>
        <v>10397.450000000001</v>
      </c>
      <c r="DA899">
        <f>AI899</f>
        <v>9.56</v>
      </c>
      <c r="DB899">
        <f>ROUND(ROUND(AT899*CZ899,2),2)</f>
        <v>223.55</v>
      </c>
      <c r="DC899">
        <f>ROUND(ROUND(AT899*AG899,2),2)</f>
        <v>0</v>
      </c>
      <c r="DD899" t="s">
        <v>3</v>
      </c>
      <c r="DE899" t="s">
        <v>3</v>
      </c>
      <c r="DF899">
        <f>ROUND(ROUND(AE899*AI899,2)*CX899,2)</f>
        <v>181.23</v>
      </c>
      <c r="DG899">
        <f>ROUND(ROUND(AF899,2)*CX899,2)</f>
        <v>0</v>
      </c>
      <c r="DH899">
        <f>ROUND(ROUND(AG899,2)*CX899,2)</f>
        <v>0</v>
      </c>
      <c r="DI899">
        <f t="shared" si="668"/>
        <v>0</v>
      </c>
      <c r="DJ899">
        <f>DF899</f>
        <v>181.23</v>
      </c>
      <c r="DK899">
        <v>0</v>
      </c>
      <c r="DL899" t="s">
        <v>3</v>
      </c>
      <c r="DM899">
        <v>0</v>
      </c>
      <c r="DN899" t="s">
        <v>3</v>
      </c>
      <c r="DO899">
        <v>0</v>
      </c>
    </row>
    <row r="900" spans="1:119" x14ac:dyDescent="0.2">
      <c r="A900">
        <f>ROW(Source!A185)</f>
        <v>185</v>
      </c>
      <c r="B900">
        <v>60075934</v>
      </c>
      <c r="C900">
        <v>60141689</v>
      </c>
      <c r="D900">
        <v>48164599</v>
      </c>
      <c r="E900">
        <v>21</v>
      </c>
      <c r="F900">
        <v>1</v>
      </c>
      <c r="G900">
        <v>1</v>
      </c>
      <c r="H900">
        <v>3</v>
      </c>
      <c r="I900" t="s">
        <v>834</v>
      </c>
      <c r="J900" t="s">
        <v>3</v>
      </c>
      <c r="K900" t="s">
        <v>835</v>
      </c>
      <c r="L900">
        <v>1374</v>
      </c>
      <c r="N900">
        <v>1013</v>
      </c>
      <c r="O900" t="s">
        <v>836</v>
      </c>
      <c r="P900" t="s">
        <v>836</v>
      </c>
      <c r="Q900">
        <v>1</v>
      </c>
      <c r="W900">
        <v>0</v>
      </c>
      <c r="X900">
        <v>-1731369543</v>
      </c>
      <c r="Y900">
        <f>AT900</f>
        <v>15.63</v>
      </c>
      <c r="AA900">
        <v>9.56</v>
      </c>
      <c r="AB900">
        <v>0</v>
      </c>
      <c r="AC900">
        <v>0</v>
      </c>
      <c r="AD900">
        <v>0</v>
      </c>
      <c r="AE900">
        <v>1</v>
      </c>
      <c r="AF900">
        <v>0</v>
      </c>
      <c r="AG900">
        <v>0</v>
      </c>
      <c r="AH900">
        <v>0</v>
      </c>
      <c r="AI900">
        <v>9.56</v>
      </c>
      <c r="AJ900">
        <v>1</v>
      </c>
      <c r="AK900">
        <v>1</v>
      </c>
      <c r="AL900">
        <v>1</v>
      </c>
      <c r="AM900">
        <v>4</v>
      </c>
      <c r="AN900">
        <v>0</v>
      </c>
      <c r="AO900">
        <v>1</v>
      </c>
      <c r="AP900">
        <v>1</v>
      </c>
      <c r="AQ900">
        <v>0</v>
      </c>
      <c r="AR900">
        <v>0</v>
      </c>
      <c r="AS900" t="s">
        <v>3</v>
      </c>
      <c r="AT900">
        <v>15.63</v>
      </c>
      <c r="AU900" t="s">
        <v>3</v>
      </c>
      <c r="AV900">
        <v>0</v>
      </c>
      <c r="AW900">
        <v>2</v>
      </c>
      <c r="AX900">
        <v>60141711</v>
      </c>
      <c r="AY900">
        <v>1</v>
      </c>
      <c r="AZ900">
        <v>0</v>
      </c>
      <c r="BA900">
        <v>900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CX900">
        <f>ROUND(Y900*Source!I185,9)</f>
        <v>1.3254239999999999</v>
      </c>
      <c r="CY900">
        <f>AA900</f>
        <v>9.56</v>
      </c>
      <c r="CZ900">
        <f>AE900</f>
        <v>1</v>
      </c>
      <c r="DA900">
        <f>AI900</f>
        <v>9.56</v>
      </c>
      <c r="DB900">
        <f>ROUND(ROUND(AT900*CZ900,2),2)</f>
        <v>15.63</v>
      </c>
      <c r="DC900">
        <f>ROUND(ROUND(AT900*AG900,2),2)</f>
        <v>0</v>
      </c>
      <c r="DD900" t="s">
        <v>3</v>
      </c>
      <c r="DE900" t="s">
        <v>3</v>
      </c>
      <c r="DF900">
        <f>ROUND(ROUND(AE900*AI900,2)*CX900,2)</f>
        <v>12.67</v>
      </c>
      <c r="DG900">
        <f>ROUND(ROUND(AF900,2)*CX900,2)</f>
        <v>0</v>
      </c>
      <c r="DH900">
        <f>ROUND(ROUND(AG900,2)*CX900,2)</f>
        <v>0</v>
      </c>
      <c r="DI900">
        <f t="shared" si="668"/>
        <v>0</v>
      </c>
      <c r="DJ900">
        <f>DF900</f>
        <v>12.67</v>
      </c>
      <c r="DK900">
        <v>0</v>
      </c>
      <c r="DL900" t="s">
        <v>3</v>
      </c>
      <c r="DM900">
        <v>0</v>
      </c>
      <c r="DN900" t="s">
        <v>3</v>
      </c>
      <c r="DO900">
        <v>0</v>
      </c>
    </row>
    <row r="901" spans="1:119" x14ac:dyDescent="0.2">
      <c r="A901">
        <f>ROW(Source!A189)</f>
        <v>189</v>
      </c>
      <c r="B901">
        <v>60075934</v>
      </c>
      <c r="C901">
        <v>60141716</v>
      </c>
      <c r="D901">
        <v>48164227</v>
      </c>
      <c r="E901">
        <v>1</v>
      </c>
      <c r="F901">
        <v>1</v>
      </c>
      <c r="G901">
        <v>1</v>
      </c>
      <c r="H901">
        <v>1</v>
      </c>
      <c r="I901" t="s">
        <v>1034</v>
      </c>
      <c r="J901" t="s">
        <v>3</v>
      </c>
      <c r="K901" t="s">
        <v>1035</v>
      </c>
      <c r="L901">
        <v>1191</v>
      </c>
      <c r="N901">
        <v>1013</v>
      </c>
      <c r="O901" t="s">
        <v>738</v>
      </c>
      <c r="P901" t="s">
        <v>738</v>
      </c>
      <c r="Q901">
        <v>1</v>
      </c>
      <c r="W901">
        <v>0</v>
      </c>
      <c r="X901">
        <v>1680111951</v>
      </c>
      <c r="Y901">
        <f t="shared" ref="Y901:Y908" si="669">((AT901*1.15)*1.15)</f>
        <v>8.7152749999999983</v>
      </c>
      <c r="AA901">
        <v>0</v>
      </c>
      <c r="AB901">
        <v>0</v>
      </c>
      <c r="AC901">
        <v>0</v>
      </c>
      <c r="AD901">
        <v>392.17</v>
      </c>
      <c r="AE901">
        <v>0</v>
      </c>
      <c r="AF901">
        <v>0</v>
      </c>
      <c r="AG901">
        <v>0</v>
      </c>
      <c r="AH901">
        <v>8.01</v>
      </c>
      <c r="AI901">
        <v>1</v>
      </c>
      <c r="AJ901">
        <v>1</v>
      </c>
      <c r="AK901">
        <v>1</v>
      </c>
      <c r="AL901">
        <v>48.96</v>
      </c>
      <c r="AM901">
        <v>4</v>
      </c>
      <c r="AN901">
        <v>0</v>
      </c>
      <c r="AO901">
        <v>1</v>
      </c>
      <c r="AP901">
        <v>1</v>
      </c>
      <c r="AQ901">
        <v>0</v>
      </c>
      <c r="AR901">
        <v>0</v>
      </c>
      <c r="AS901" t="s">
        <v>3</v>
      </c>
      <c r="AT901">
        <v>6.59</v>
      </c>
      <c r="AU901" t="s">
        <v>93</v>
      </c>
      <c r="AV901">
        <v>1</v>
      </c>
      <c r="AW901">
        <v>2</v>
      </c>
      <c r="AX901">
        <v>60141739</v>
      </c>
      <c r="AY901">
        <v>1</v>
      </c>
      <c r="AZ901">
        <v>0</v>
      </c>
      <c r="BA901">
        <v>901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CX901">
        <f>ROUND(Y901*Source!I189,9)</f>
        <v>0.73905531999999996</v>
      </c>
      <c r="CY901">
        <f>AD901</f>
        <v>392.17</v>
      </c>
      <c r="CZ901">
        <f>AH901</f>
        <v>8.01</v>
      </c>
      <c r="DA901">
        <f>AL901</f>
        <v>48.96</v>
      </c>
      <c r="DB901">
        <f>ROUND((((ROUND(AT901*CZ901,2)*1.15)*1.15)*1.1),2)</f>
        <v>76.8</v>
      </c>
      <c r="DC901">
        <f>ROUND(((ROUND(AT901*AG901,2)*1.15)*1.15),2)</f>
        <v>0</v>
      </c>
      <c r="DD901" t="s">
        <v>739</v>
      </c>
      <c r="DE901" t="s">
        <v>3</v>
      </c>
      <c r="DF901">
        <f>ROUND((ROUND(AE901,2)*1.1)*CX901,2)</f>
        <v>0</v>
      </c>
      <c r="DG901">
        <f>ROUND((ROUND(AF901,2)*1.1)*CX901,2)</f>
        <v>0</v>
      </c>
      <c r="DH901">
        <f>ROUND(ROUND(AG901,2)*CX901,2)</f>
        <v>0</v>
      </c>
      <c r="DI901">
        <f>ROUND((ROUND(AH901*AL901,2)*1.1)*CX901,2)</f>
        <v>318.82</v>
      </c>
      <c r="DJ901">
        <f>DI901</f>
        <v>318.82</v>
      </c>
      <c r="DK901">
        <v>0</v>
      </c>
      <c r="DL901" t="s">
        <v>3</v>
      </c>
      <c r="DM901">
        <v>0</v>
      </c>
      <c r="DN901" t="s">
        <v>3</v>
      </c>
      <c r="DO901">
        <v>0</v>
      </c>
    </row>
    <row r="902" spans="1:119" x14ac:dyDescent="0.2">
      <c r="A902">
        <f>ROW(Source!A189)</f>
        <v>189</v>
      </c>
      <c r="B902">
        <v>60075934</v>
      </c>
      <c r="C902">
        <v>60141716</v>
      </c>
      <c r="D902">
        <v>48164207</v>
      </c>
      <c r="E902">
        <v>1</v>
      </c>
      <c r="F902">
        <v>1</v>
      </c>
      <c r="G902">
        <v>1</v>
      </c>
      <c r="H902">
        <v>1</v>
      </c>
      <c r="I902" t="s">
        <v>740</v>
      </c>
      <c r="J902" t="s">
        <v>3</v>
      </c>
      <c r="K902" t="s">
        <v>741</v>
      </c>
      <c r="L902">
        <v>1191</v>
      </c>
      <c r="N902">
        <v>1013</v>
      </c>
      <c r="O902" t="s">
        <v>738</v>
      </c>
      <c r="P902" t="s">
        <v>738</v>
      </c>
      <c r="Q902">
        <v>1</v>
      </c>
      <c r="W902">
        <v>0</v>
      </c>
      <c r="X902">
        <v>-383101862</v>
      </c>
      <c r="Y902">
        <f t="shared" si="669"/>
        <v>3.0681999999999996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1</v>
      </c>
      <c r="AJ902">
        <v>1</v>
      </c>
      <c r="AK902">
        <v>48.96</v>
      </c>
      <c r="AL902">
        <v>1</v>
      </c>
      <c r="AM902">
        <v>4</v>
      </c>
      <c r="AN902">
        <v>0</v>
      </c>
      <c r="AO902">
        <v>1</v>
      </c>
      <c r="AP902">
        <v>1</v>
      </c>
      <c r="AQ902">
        <v>0</v>
      </c>
      <c r="AR902">
        <v>0</v>
      </c>
      <c r="AS902" t="s">
        <v>3</v>
      </c>
      <c r="AT902">
        <v>2.3199999999999998</v>
      </c>
      <c r="AU902" t="s">
        <v>93</v>
      </c>
      <c r="AV902">
        <v>2</v>
      </c>
      <c r="AW902">
        <v>2</v>
      </c>
      <c r="AX902">
        <v>60141740</v>
      </c>
      <c r="AY902">
        <v>1</v>
      </c>
      <c r="AZ902">
        <v>0</v>
      </c>
      <c r="BA902">
        <v>902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CX902">
        <f>ROUND(Y902*Source!I189,9)</f>
        <v>0.26018335999999997</v>
      </c>
      <c r="CY902">
        <f>AD902</f>
        <v>0</v>
      </c>
      <c r="CZ902">
        <f>AH902</f>
        <v>0</v>
      </c>
      <c r="DA902">
        <f>AL902</f>
        <v>1</v>
      </c>
      <c r="DB902">
        <f>ROUND((((ROUND(AT902*CZ902,2)*1.15)*1.15)*1.1),2)</f>
        <v>0</v>
      </c>
      <c r="DC902">
        <f>ROUND(((ROUND(AT902*AG902,2)*1.15)*1.15),2)</f>
        <v>0</v>
      </c>
      <c r="DD902" t="s">
        <v>739</v>
      </c>
      <c r="DE902" t="s">
        <v>3</v>
      </c>
      <c r="DF902">
        <f>ROUND((ROUND(AE902,2)*1.1)*CX902,2)</f>
        <v>0</v>
      </c>
      <c r="DG902">
        <f>ROUND((ROUND(AF902,2)*1.1)*CX902,2)</f>
        <v>0</v>
      </c>
      <c r="DH902">
        <f>ROUND(ROUND(AG902*AK902,2)*CX902,2)</f>
        <v>0</v>
      </c>
      <c r="DI902">
        <f>ROUND((ROUND(AH902,2)*1.1)*CX902,2)</f>
        <v>0</v>
      </c>
      <c r="DJ902">
        <f>DI902</f>
        <v>0</v>
      </c>
      <c r="DK902">
        <v>0</v>
      </c>
      <c r="DL902" t="s">
        <v>3</v>
      </c>
      <c r="DM902">
        <v>0</v>
      </c>
      <c r="DN902" t="s">
        <v>3</v>
      </c>
      <c r="DO902">
        <v>0</v>
      </c>
    </row>
    <row r="903" spans="1:119" x14ac:dyDescent="0.2">
      <c r="A903">
        <f>ROW(Source!A189)</f>
        <v>189</v>
      </c>
      <c r="B903">
        <v>60075934</v>
      </c>
      <c r="C903">
        <v>60141716</v>
      </c>
      <c r="D903">
        <v>48244510</v>
      </c>
      <c r="E903">
        <v>1</v>
      </c>
      <c r="F903">
        <v>1</v>
      </c>
      <c r="G903">
        <v>1</v>
      </c>
      <c r="H903">
        <v>2</v>
      </c>
      <c r="I903" t="s">
        <v>742</v>
      </c>
      <c r="J903" t="s">
        <v>743</v>
      </c>
      <c r="K903" t="s">
        <v>744</v>
      </c>
      <c r="L903">
        <v>1368</v>
      </c>
      <c r="N903">
        <v>1011</v>
      </c>
      <c r="O903" t="s">
        <v>745</v>
      </c>
      <c r="P903" t="s">
        <v>745</v>
      </c>
      <c r="Q903">
        <v>1</v>
      </c>
      <c r="W903">
        <v>0</v>
      </c>
      <c r="X903">
        <v>1732737796</v>
      </c>
      <c r="Y903">
        <f t="shared" si="669"/>
        <v>1.1637999999999999</v>
      </c>
      <c r="AA903">
        <v>0</v>
      </c>
      <c r="AB903">
        <v>1732</v>
      </c>
      <c r="AC903">
        <v>660.47</v>
      </c>
      <c r="AD903">
        <v>0</v>
      </c>
      <c r="AE903">
        <v>0</v>
      </c>
      <c r="AF903">
        <v>121.8</v>
      </c>
      <c r="AG903">
        <v>13.49</v>
      </c>
      <c r="AH903">
        <v>0</v>
      </c>
      <c r="AI903">
        <v>1</v>
      </c>
      <c r="AJ903">
        <v>14.22</v>
      </c>
      <c r="AK903">
        <v>48.96</v>
      </c>
      <c r="AL903">
        <v>1</v>
      </c>
      <c r="AM903">
        <v>4</v>
      </c>
      <c r="AN903">
        <v>0</v>
      </c>
      <c r="AO903">
        <v>1</v>
      </c>
      <c r="AP903">
        <v>1</v>
      </c>
      <c r="AQ903">
        <v>0</v>
      </c>
      <c r="AR903">
        <v>0</v>
      </c>
      <c r="AS903" t="s">
        <v>3</v>
      </c>
      <c r="AT903">
        <v>0.88</v>
      </c>
      <c r="AU903" t="s">
        <v>93</v>
      </c>
      <c r="AV903">
        <v>0</v>
      </c>
      <c r="AW903">
        <v>2</v>
      </c>
      <c r="AX903">
        <v>60141741</v>
      </c>
      <c r="AY903">
        <v>1</v>
      </c>
      <c r="AZ903">
        <v>0</v>
      </c>
      <c r="BA903">
        <v>903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CX903">
        <f>ROUND(Y903*Source!I189,9)</f>
        <v>9.8690239999999999E-2</v>
      </c>
      <c r="CY903">
        <f t="shared" ref="CY903:CY908" si="670">AB903</f>
        <v>1732</v>
      </c>
      <c r="CZ903">
        <f t="shared" ref="CZ903:CZ908" si="671">AF903</f>
        <v>121.8</v>
      </c>
      <c r="DA903">
        <f t="shared" ref="DA903:DA908" si="672">AJ903</f>
        <v>14.22</v>
      </c>
      <c r="DB903">
        <f t="shared" ref="DB903:DB908" si="673">ROUND(((ROUND(AT903*CZ903,2)*1.15)*1.15),2)</f>
        <v>141.75</v>
      </c>
      <c r="DC903">
        <f t="shared" ref="DC903:DC908" si="674">ROUND((((ROUND(AT903*AG903,2)*1.15)*1.15)*1.1),2)</f>
        <v>17.27</v>
      </c>
      <c r="DD903" t="s">
        <v>3</v>
      </c>
      <c r="DE903" t="s">
        <v>739</v>
      </c>
      <c r="DF903">
        <f t="shared" ref="DF903:DF908" si="675">ROUND(ROUND(AE903,2)*CX903,2)</f>
        <v>0</v>
      </c>
      <c r="DG903">
        <f t="shared" ref="DG903:DG908" si="676">ROUND(ROUND(AF903*AJ903,2)*CX903,2)</f>
        <v>170.93</v>
      </c>
      <c r="DH903">
        <f t="shared" ref="DH903:DH908" si="677">ROUND((ROUND(AG903*AK903,2)*1.1)*CX903,2)</f>
        <v>71.7</v>
      </c>
      <c r="DI903">
        <f t="shared" ref="DI903:DI922" si="678">ROUND(ROUND(AH903,2)*CX903,2)</f>
        <v>0</v>
      </c>
      <c r="DJ903">
        <f t="shared" ref="DJ903:DJ908" si="679">DG903</f>
        <v>170.93</v>
      </c>
      <c r="DK903">
        <v>0</v>
      </c>
      <c r="DL903" t="s">
        <v>3</v>
      </c>
      <c r="DM903">
        <v>0</v>
      </c>
      <c r="DN903" t="s">
        <v>3</v>
      </c>
      <c r="DO903">
        <v>0</v>
      </c>
    </row>
    <row r="904" spans="1:119" x14ac:dyDescent="0.2">
      <c r="A904">
        <f>ROW(Source!A189)</f>
        <v>189</v>
      </c>
      <c r="B904">
        <v>60075934</v>
      </c>
      <c r="C904">
        <v>60141716</v>
      </c>
      <c r="D904">
        <v>48244557</v>
      </c>
      <c r="E904">
        <v>1</v>
      </c>
      <c r="F904">
        <v>1</v>
      </c>
      <c r="G904">
        <v>1</v>
      </c>
      <c r="H904">
        <v>2</v>
      </c>
      <c r="I904" t="s">
        <v>746</v>
      </c>
      <c r="J904" t="s">
        <v>747</v>
      </c>
      <c r="K904" t="s">
        <v>748</v>
      </c>
      <c r="L904">
        <v>1368</v>
      </c>
      <c r="N904">
        <v>1011</v>
      </c>
      <c r="O904" t="s">
        <v>745</v>
      </c>
      <c r="P904" t="s">
        <v>745</v>
      </c>
      <c r="Q904">
        <v>1</v>
      </c>
      <c r="W904">
        <v>0</v>
      </c>
      <c r="X904">
        <v>903590057</v>
      </c>
      <c r="Y904">
        <f t="shared" si="669"/>
        <v>0.19837499999999997</v>
      </c>
      <c r="AA904">
        <v>0</v>
      </c>
      <c r="AB904">
        <v>1603.59</v>
      </c>
      <c r="AC904">
        <v>579.69000000000005</v>
      </c>
      <c r="AD904">
        <v>0</v>
      </c>
      <c r="AE904">
        <v>0</v>
      </c>
      <c r="AF904">
        <v>112.77</v>
      </c>
      <c r="AG904">
        <v>11.84</v>
      </c>
      <c r="AH904">
        <v>0</v>
      </c>
      <c r="AI904">
        <v>1</v>
      </c>
      <c r="AJ904">
        <v>14.22</v>
      </c>
      <c r="AK904">
        <v>48.96</v>
      </c>
      <c r="AL904">
        <v>1</v>
      </c>
      <c r="AM904">
        <v>4</v>
      </c>
      <c r="AN904">
        <v>0</v>
      </c>
      <c r="AO904">
        <v>1</v>
      </c>
      <c r="AP904">
        <v>1</v>
      </c>
      <c r="AQ904">
        <v>0</v>
      </c>
      <c r="AR904">
        <v>0</v>
      </c>
      <c r="AS904" t="s">
        <v>3</v>
      </c>
      <c r="AT904">
        <v>0.15</v>
      </c>
      <c r="AU904" t="s">
        <v>93</v>
      </c>
      <c r="AV904">
        <v>0</v>
      </c>
      <c r="AW904">
        <v>2</v>
      </c>
      <c r="AX904">
        <v>60141742</v>
      </c>
      <c r="AY904">
        <v>1</v>
      </c>
      <c r="AZ904">
        <v>0</v>
      </c>
      <c r="BA904">
        <v>904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CX904">
        <f>ROUND(Y904*Source!I189,9)</f>
        <v>1.6822199999999999E-2</v>
      </c>
      <c r="CY904">
        <f t="shared" si="670"/>
        <v>1603.59</v>
      </c>
      <c r="CZ904">
        <f t="shared" si="671"/>
        <v>112.77</v>
      </c>
      <c r="DA904">
        <f t="shared" si="672"/>
        <v>14.22</v>
      </c>
      <c r="DB904">
        <f t="shared" si="673"/>
        <v>22.38</v>
      </c>
      <c r="DC904">
        <f t="shared" si="674"/>
        <v>2.59</v>
      </c>
      <c r="DD904" t="s">
        <v>3</v>
      </c>
      <c r="DE904" t="s">
        <v>739</v>
      </c>
      <c r="DF904">
        <f t="shared" si="675"/>
        <v>0</v>
      </c>
      <c r="DG904">
        <f t="shared" si="676"/>
        <v>26.98</v>
      </c>
      <c r="DH904">
        <f t="shared" si="677"/>
        <v>10.73</v>
      </c>
      <c r="DI904">
        <f t="shared" si="678"/>
        <v>0</v>
      </c>
      <c r="DJ904">
        <f t="shared" si="679"/>
        <v>26.98</v>
      </c>
      <c r="DK904">
        <v>0</v>
      </c>
      <c r="DL904" t="s">
        <v>3</v>
      </c>
      <c r="DM904">
        <v>0</v>
      </c>
      <c r="DN904" t="s">
        <v>3</v>
      </c>
      <c r="DO904">
        <v>0</v>
      </c>
    </row>
    <row r="905" spans="1:119" x14ac:dyDescent="0.2">
      <c r="A905">
        <f>ROW(Source!A189)</f>
        <v>189</v>
      </c>
      <c r="B905">
        <v>60075934</v>
      </c>
      <c r="C905">
        <v>60141716</v>
      </c>
      <c r="D905">
        <v>48244564</v>
      </c>
      <c r="E905">
        <v>1</v>
      </c>
      <c r="F905">
        <v>1</v>
      </c>
      <c r="G905">
        <v>1</v>
      </c>
      <c r="H905">
        <v>2</v>
      </c>
      <c r="I905" t="s">
        <v>1036</v>
      </c>
      <c r="J905" t="s">
        <v>1037</v>
      </c>
      <c r="K905" t="s">
        <v>1038</v>
      </c>
      <c r="L905">
        <v>1368</v>
      </c>
      <c r="N905">
        <v>1011</v>
      </c>
      <c r="O905" t="s">
        <v>745</v>
      </c>
      <c r="P905" t="s">
        <v>745</v>
      </c>
      <c r="Q905">
        <v>1</v>
      </c>
      <c r="W905">
        <v>0</v>
      </c>
      <c r="X905">
        <v>1922779253</v>
      </c>
      <c r="Y905">
        <f t="shared" si="669"/>
        <v>1.4018499999999998</v>
      </c>
      <c r="AA905">
        <v>0</v>
      </c>
      <c r="AB905">
        <v>1609.56</v>
      </c>
      <c r="AC905">
        <v>579.69000000000005</v>
      </c>
      <c r="AD905">
        <v>0</v>
      </c>
      <c r="AE905">
        <v>0</v>
      </c>
      <c r="AF905">
        <v>113.19</v>
      </c>
      <c r="AG905">
        <v>11.84</v>
      </c>
      <c r="AH905">
        <v>0</v>
      </c>
      <c r="AI905">
        <v>1</v>
      </c>
      <c r="AJ905">
        <v>14.22</v>
      </c>
      <c r="AK905">
        <v>48.96</v>
      </c>
      <c r="AL905">
        <v>1</v>
      </c>
      <c r="AM905">
        <v>4</v>
      </c>
      <c r="AN905">
        <v>0</v>
      </c>
      <c r="AO905">
        <v>1</v>
      </c>
      <c r="AP905">
        <v>1</v>
      </c>
      <c r="AQ905">
        <v>0</v>
      </c>
      <c r="AR905">
        <v>0</v>
      </c>
      <c r="AS905" t="s">
        <v>3</v>
      </c>
      <c r="AT905">
        <v>1.06</v>
      </c>
      <c r="AU905" t="s">
        <v>93</v>
      </c>
      <c r="AV905">
        <v>0</v>
      </c>
      <c r="AW905">
        <v>2</v>
      </c>
      <c r="AX905">
        <v>60141743</v>
      </c>
      <c r="AY905">
        <v>1</v>
      </c>
      <c r="AZ905">
        <v>0</v>
      </c>
      <c r="BA905">
        <v>905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CX905">
        <f>ROUND(Y905*Source!I189,9)</f>
        <v>0.11887688</v>
      </c>
      <c r="CY905">
        <f t="shared" si="670"/>
        <v>1609.56</v>
      </c>
      <c r="CZ905">
        <f t="shared" si="671"/>
        <v>113.19</v>
      </c>
      <c r="DA905">
        <f t="shared" si="672"/>
        <v>14.22</v>
      </c>
      <c r="DB905">
        <f t="shared" si="673"/>
        <v>158.66999999999999</v>
      </c>
      <c r="DC905">
        <f t="shared" si="674"/>
        <v>18.260000000000002</v>
      </c>
      <c r="DD905" t="s">
        <v>3</v>
      </c>
      <c r="DE905" t="s">
        <v>739</v>
      </c>
      <c r="DF905">
        <f t="shared" si="675"/>
        <v>0</v>
      </c>
      <c r="DG905">
        <f t="shared" si="676"/>
        <v>191.34</v>
      </c>
      <c r="DH905">
        <f t="shared" si="677"/>
        <v>75.8</v>
      </c>
      <c r="DI905">
        <f t="shared" si="678"/>
        <v>0</v>
      </c>
      <c r="DJ905">
        <f t="shared" si="679"/>
        <v>191.34</v>
      </c>
      <c r="DK905">
        <v>0</v>
      </c>
      <c r="DL905" t="s">
        <v>3</v>
      </c>
      <c r="DM905">
        <v>0</v>
      </c>
      <c r="DN905" t="s">
        <v>3</v>
      </c>
      <c r="DO905">
        <v>0</v>
      </c>
    </row>
    <row r="906" spans="1:119" x14ac:dyDescent="0.2">
      <c r="A906">
        <f>ROW(Source!A189)</f>
        <v>189</v>
      </c>
      <c r="B906">
        <v>60075934</v>
      </c>
      <c r="C906">
        <v>60141716</v>
      </c>
      <c r="D906">
        <v>48245551</v>
      </c>
      <c r="E906">
        <v>1</v>
      </c>
      <c r="F906">
        <v>1</v>
      </c>
      <c r="G906">
        <v>1</v>
      </c>
      <c r="H906">
        <v>2</v>
      </c>
      <c r="I906" t="s">
        <v>752</v>
      </c>
      <c r="J906" t="s">
        <v>753</v>
      </c>
      <c r="K906" t="s">
        <v>754</v>
      </c>
      <c r="L906">
        <v>1368</v>
      </c>
      <c r="N906">
        <v>1011</v>
      </c>
      <c r="O906" t="s">
        <v>745</v>
      </c>
      <c r="P906" t="s">
        <v>745</v>
      </c>
      <c r="Q906">
        <v>1</v>
      </c>
      <c r="W906">
        <v>0</v>
      </c>
      <c r="X906">
        <v>1171957361</v>
      </c>
      <c r="Y906">
        <f t="shared" si="669"/>
        <v>0.30417499999999997</v>
      </c>
      <c r="AA906">
        <v>0</v>
      </c>
      <c r="AB906">
        <v>1234.1500000000001</v>
      </c>
      <c r="AC906">
        <v>495.96</v>
      </c>
      <c r="AD906">
        <v>0</v>
      </c>
      <c r="AE906">
        <v>0</v>
      </c>
      <c r="AF906">
        <v>86.79</v>
      </c>
      <c r="AG906">
        <v>10.130000000000001</v>
      </c>
      <c r="AH906">
        <v>0</v>
      </c>
      <c r="AI906">
        <v>1</v>
      </c>
      <c r="AJ906">
        <v>14.22</v>
      </c>
      <c r="AK906">
        <v>48.96</v>
      </c>
      <c r="AL906">
        <v>1</v>
      </c>
      <c r="AM906">
        <v>4</v>
      </c>
      <c r="AN906">
        <v>0</v>
      </c>
      <c r="AO906">
        <v>1</v>
      </c>
      <c r="AP906">
        <v>1</v>
      </c>
      <c r="AQ906">
        <v>0</v>
      </c>
      <c r="AR906">
        <v>0</v>
      </c>
      <c r="AS906" t="s">
        <v>3</v>
      </c>
      <c r="AT906">
        <v>0.23</v>
      </c>
      <c r="AU906" t="s">
        <v>93</v>
      </c>
      <c r="AV906">
        <v>0</v>
      </c>
      <c r="AW906">
        <v>2</v>
      </c>
      <c r="AX906">
        <v>60141744</v>
      </c>
      <c r="AY906">
        <v>1</v>
      </c>
      <c r="AZ906">
        <v>0</v>
      </c>
      <c r="BA906">
        <v>906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CX906">
        <f>ROUND(Y906*Source!I189,9)</f>
        <v>2.5794040000000001E-2</v>
      </c>
      <c r="CY906">
        <f t="shared" si="670"/>
        <v>1234.1500000000001</v>
      </c>
      <c r="CZ906">
        <f t="shared" si="671"/>
        <v>86.79</v>
      </c>
      <c r="DA906">
        <f t="shared" si="672"/>
        <v>14.22</v>
      </c>
      <c r="DB906">
        <f t="shared" si="673"/>
        <v>26.4</v>
      </c>
      <c r="DC906">
        <f t="shared" si="674"/>
        <v>3.39</v>
      </c>
      <c r="DD906" t="s">
        <v>3</v>
      </c>
      <c r="DE906" t="s">
        <v>739</v>
      </c>
      <c r="DF906">
        <f t="shared" si="675"/>
        <v>0</v>
      </c>
      <c r="DG906">
        <f t="shared" si="676"/>
        <v>31.83</v>
      </c>
      <c r="DH906">
        <f t="shared" si="677"/>
        <v>14.07</v>
      </c>
      <c r="DI906">
        <f t="shared" si="678"/>
        <v>0</v>
      </c>
      <c r="DJ906">
        <f t="shared" si="679"/>
        <v>31.83</v>
      </c>
      <c r="DK906">
        <v>0</v>
      </c>
      <c r="DL906" t="s">
        <v>3</v>
      </c>
      <c r="DM906">
        <v>0</v>
      </c>
      <c r="DN906" t="s">
        <v>3</v>
      </c>
      <c r="DO906">
        <v>0</v>
      </c>
    </row>
    <row r="907" spans="1:119" x14ac:dyDescent="0.2">
      <c r="A907">
        <f>ROW(Source!A189)</f>
        <v>189</v>
      </c>
      <c r="B907">
        <v>60075934</v>
      </c>
      <c r="C907">
        <v>60141716</v>
      </c>
      <c r="D907">
        <v>48245719</v>
      </c>
      <c r="E907">
        <v>1</v>
      </c>
      <c r="F907">
        <v>1</v>
      </c>
      <c r="G907">
        <v>1</v>
      </c>
      <c r="H907">
        <v>2</v>
      </c>
      <c r="I907" t="s">
        <v>755</v>
      </c>
      <c r="J907" t="s">
        <v>756</v>
      </c>
      <c r="K907" t="s">
        <v>757</v>
      </c>
      <c r="L907">
        <v>1368</v>
      </c>
      <c r="N907">
        <v>1011</v>
      </c>
      <c r="O907" t="s">
        <v>745</v>
      </c>
      <c r="P907" t="s">
        <v>745</v>
      </c>
      <c r="Q907">
        <v>1</v>
      </c>
      <c r="W907">
        <v>0</v>
      </c>
      <c r="X907">
        <v>-1135352110</v>
      </c>
      <c r="Y907">
        <f t="shared" si="669"/>
        <v>2.9623999999999997</v>
      </c>
      <c r="AA907">
        <v>0</v>
      </c>
      <c r="AB907">
        <v>17.059999999999999</v>
      </c>
      <c r="AC907">
        <v>0</v>
      </c>
      <c r="AD907">
        <v>0</v>
      </c>
      <c r="AE907">
        <v>0</v>
      </c>
      <c r="AF907">
        <v>1.2</v>
      </c>
      <c r="AG907">
        <v>0</v>
      </c>
      <c r="AH907">
        <v>0</v>
      </c>
      <c r="AI907">
        <v>1</v>
      </c>
      <c r="AJ907">
        <v>14.22</v>
      </c>
      <c r="AK907">
        <v>48.96</v>
      </c>
      <c r="AL907">
        <v>1</v>
      </c>
      <c r="AM907">
        <v>4</v>
      </c>
      <c r="AN907">
        <v>0</v>
      </c>
      <c r="AO907">
        <v>1</v>
      </c>
      <c r="AP907">
        <v>1</v>
      </c>
      <c r="AQ907">
        <v>0</v>
      </c>
      <c r="AR907">
        <v>0</v>
      </c>
      <c r="AS907" t="s">
        <v>3</v>
      </c>
      <c r="AT907">
        <v>2.2400000000000002</v>
      </c>
      <c r="AU907" t="s">
        <v>93</v>
      </c>
      <c r="AV907">
        <v>0</v>
      </c>
      <c r="AW907">
        <v>2</v>
      </c>
      <c r="AX907">
        <v>60141745</v>
      </c>
      <c r="AY907">
        <v>1</v>
      </c>
      <c r="AZ907">
        <v>0</v>
      </c>
      <c r="BA907">
        <v>907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CX907">
        <f>ROUND(Y907*Source!I189,9)</f>
        <v>0.25121152000000002</v>
      </c>
      <c r="CY907">
        <f t="shared" si="670"/>
        <v>17.059999999999999</v>
      </c>
      <c r="CZ907">
        <f t="shared" si="671"/>
        <v>1.2</v>
      </c>
      <c r="DA907">
        <f t="shared" si="672"/>
        <v>14.22</v>
      </c>
      <c r="DB907">
        <f t="shared" si="673"/>
        <v>3.56</v>
      </c>
      <c r="DC907">
        <f t="shared" si="674"/>
        <v>0</v>
      </c>
      <c r="DD907" t="s">
        <v>3</v>
      </c>
      <c r="DE907" t="s">
        <v>739</v>
      </c>
      <c r="DF907">
        <f t="shared" si="675"/>
        <v>0</v>
      </c>
      <c r="DG907">
        <f t="shared" si="676"/>
        <v>4.29</v>
      </c>
      <c r="DH907">
        <f t="shared" si="677"/>
        <v>0</v>
      </c>
      <c r="DI907">
        <f t="shared" si="678"/>
        <v>0</v>
      </c>
      <c r="DJ907">
        <f t="shared" si="679"/>
        <v>4.29</v>
      </c>
      <c r="DK907">
        <v>0</v>
      </c>
      <c r="DL907" t="s">
        <v>3</v>
      </c>
      <c r="DM907">
        <v>0</v>
      </c>
      <c r="DN907" t="s">
        <v>3</v>
      </c>
      <c r="DO907">
        <v>0</v>
      </c>
    </row>
    <row r="908" spans="1:119" x14ac:dyDescent="0.2">
      <c r="A908">
        <f>ROW(Source!A189)</f>
        <v>189</v>
      </c>
      <c r="B908">
        <v>60075934</v>
      </c>
      <c r="C908">
        <v>60141716</v>
      </c>
      <c r="D908">
        <v>48245767</v>
      </c>
      <c r="E908">
        <v>1</v>
      </c>
      <c r="F908">
        <v>1</v>
      </c>
      <c r="G908">
        <v>1</v>
      </c>
      <c r="H908">
        <v>2</v>
      </c>
      <c r="I908" t="s">
        <v>758</v>
      </c>
      <c r="J908" t="s">
        <v>759</v>
      </c>
      <c r="K908" t="s">
        <v>760</v>
      </c>
      <c r="L908">
        <v>1368</v>
      </c>
      <c r="N908">
        <v>1011</v>
      </c>
      <c r="O908" t="s">
        <v>745</v>
      </c>
      <c r="P908" t="s">
        <v>745</v>
      </c>
      <c r="Q908">
        <v>1</v>
      </c>
      <c r="W908">
        <v>0</v>
      </c>
      <c r="X908">
        <v>-700358725</v>
      </c>
      <c r="Y908">
        <f t="shared" si="669"/>
        <v>0.11902499999999998</v>
      </c>
      <c r="AA908">
        <v>0</v>
      </c>
      <c r="AB908">
        <v>197.94</v>
      </c>
      <c r="AC908">
        <v>0</v>
      </c>
      <c r="AD908">
        <v>0</v>
      </c>
      <c r="AE908">
        <v>0</v>
      </c>
      <c r="AF908">
        <v>13.92</v>
      </c>
      <c r="AG908">
        <v>0</v>
      </c>
      <c r="AH908">
        <v>0</v>
      </c>
      <c r="AI908">
        <v>1</v>
      </c>
      <c r="AJ908">
        <v>14.22</v>
      </c>
      <c r="AK908">
        <v>48.96</v>
      </c>
      <c r="AL908">
        <v>1</v>
      </c>
      <c r="AM908">
        <v>4</v>
      </c>
      <c r="AN908">
        <v>0</v>
      </c>
      <c r="AO908">
        <v>1</v>
      </c>
      <c r="AP908">
        <v>1</v>
      </c>
      <c r="AQ908">
        <v>0</v>
      </c>
      <c r="AR908">
        <v>0</v>
      </c>
      <c r="AS908" t="s">
        <v>3</v>
      </c>
      <c r="AT908">
        <v>0.09</v>
      </c>
      <c r="AU908" t="s">
        <v>93</v>
      </c>
      <c r="AV908">
        <v>0</v>
      </c>
      <c r="AW908">
        <v>2</v>
      </c>
      <c r="AX908">
        <v>60141746</v>
      </c>
      <c r="AY908">
        <v>1</v>
      </c>
      <c r="AZ908">
        <v>0</v>
      </c>
      <c r="BA908">
        <v>908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CX908">
        <f>ROUND(Y908*Source!I189,9)</f>
        <v>1.0093319999999999E-2</v>
      </c>
      <c r="CY908">
        <f t="shared" si="670"/>
        <v>197.94</v>
      </c>
      <c r="CZ908">
        <f t="shared" si="671"/>
        <v>13.92</v>
      </c>
      <c r="DA908">
        <f t="shared" si="672"/>
        <v>14.22</v>
      </c>
      <c r="DB908">
        <f t="shared" si="673"/>
        <v>1.65</v>
      </c>
      <c r="DC908">
        <f t="shared" si="674"/>
        <v>0</v>
      </c>
      <c r="DD908" t="s">
        <v>3</v>
      </c>
      <c r="DE908" t="s">
        <v>739</v>
      </c>
      <c r="DF908">
        <f t="shared" si="675"/>
        <v>0</v>
      </c>
      <c r="DG908">
        <f t="shared" si="676"/>
        <v>2</v>
      </c>
      <c r="DH908">
        <f t="shared" si="677"/>
        <v>0</v>
      </c>
      <c r="DI908">
        <f t="shared" si="678"/>
        <v>0</v>
      </c>
      <c r="DJ908">
        <f t="shared" si="679"/>
        <v>2</v>
      </c>
      <c r="DK908">
        <v>0</v>
      </c>
      <c r="DL908" t="s">
        <v>3</v>
      </c>
      <c r="DM908">
        <v>0</v>
      </c>
      <c r="DN908" t="s">
        <v>3</v>
      </c>
      <c r="DO908">
        <v>0</v>
      </c>
    </row>
    <row r="909" spans="1:119" x14ac:dyDescent="0.2">
      <c r="A909">
        <f>ROW(Source!A189)</f>
        <v>189</v>
      </c>
      <c r="B909">
        <v>60075934</v>
      </c>
      <c r="C909">
        <v>60141716</v>
      </c>
      <c r="D909">
        <v>48168484</v>
      </c>
      <c r="E909">
        <v>1</v>
      </c>
      <c r="F909">
        <v>1</v>
      </c>
      <c r="G909">
        <v>1</v>
      </c>
      <c r="H909">
        <v>3</v>
      </c>
      <c r="I909" t="s">
        <v>223</v>
      </c>
      <c r="J909" t="s">
        <v>226</v>
      </c>
      <c r="K909" t="s">
        <v>761</v>
      </c>
      <c r="L909">
        <v>1339</v>
      </c>
      <c r="N909">
        <v>1007</v>
      </c>
      <c r="O909" t="s">
        <v>91</v>
      </c>
      <c r="P909" t="s">
        <v>91</v>
      </c>
      <c r="Q909">
        <v>1</v>
      </c>
      <c r="W909">
        <v>0</v>
      </c>
      <c r="X909">
        <v>1597319531</v>
      </c>
      <c r="Y909">
        <f t="shared" ref="Y909:Y922" si="680">AT909</f>
        <v>1.95</v>
      </c>
      <c r="AA909">
        <v>84.03</v>
      </c>
      <c r="AB909">
        <v>0</v>
      </c>
      <c r="AC909">
        <v>0</v>
      </c>
      <c r="AD909">
        <v>0</v>
      </c>
      <c r="AE909">
        <v>8.7899999999999991</v>
      </c>
      <c r="AF909">
        <v>0</v>
      </c>
      <c r="AG909">
        <v>0</v>
      </c>
      <c r="AH909">
        <v>0</v>
      </c>
      <c r="AI909">
        <v>9.56</v>
      </c>
      <c r="AJ909">
        <v>1</v>
      </c>
      <c r="AK909">
        <v>1</v>
      </c>
      <c r="AL909">
        <v>1</v>
      </c>
      <c r="AM909">
        <v>4</v>
      </c>
      <c r="AN909">
        <v>0</v>
      </c>
      <c r="AO909">
        <v>1</v>
      </c>
      <c r="AP909">
        <v>1</v>
      </c>
      <c r="AQ909">
        <v>0</v>
      </c>
      <c r="AR909">
        <v>0</v>
      </c>
      <c r="AS909" t="s">
        <v>3</v>
      </c>
      <c r="AT909">
        <v>1.95</v>
      </c>
      <c r="AU909" t="s">
        <v>3</v>
      </c>
      <c r="AV909">
        <v>0</v>
      </c>
      <c r="AW909">
        <v>2</v>
      </c>
      <c r="AX909">
        <v>60141747</v>
      </c>
      <c r="AY909">
        <v>1</v>
      </c>
      <c r="AZ909">
        <v>0</v>
      </c>
      <c r="BA909">
        <v>909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CX909">
        <f>ROUND(Y909*Source!I189,9)</f>
        <v>0.16536000000000001</v>
      </c>
      <c r="CY909">
        <f t="shared" ref="CY909:CY922" si="681">AA909</f>
        <v>84.03</v>
      </c>
      <c r="CZ909">
        <f t="shared" ref="CZ909:CZ922" si="682">AE909</f>
        <v>8.7899999999999991</v>
      </c>
      <c r="DA909">
        <f t="shared" ref="DA909:DA922" si="683">AI909</f>
        <v>9.56</v>
      </c>
      <c r="DB909">
        <f t="shared" ref="DB909:DB922" si="684">ROUND(ROUND(AT909*CZ909,2),2)</f>
        <v>17.14</v>
      </c>
      <c r="DC909">
        <f t="shared" ref="DC909:DC922" si="685">ROUND(ROUND(AT909*AG909,2),2)</f>
        <v>0</v>
      </c>
      <c r="DD909" t="s">
        <v>3</v>
      </c>
      <c r="DE909" t="s">
        <v>3</v>
      </c>
      <c r="DF909">
        <f t="shared" ref="DF909:DF922" si="686">ROUND(ROUND(AE909*AI909,2)*CX909,2)</f>
        <v>13.9</v>
      </c>
      <c r="DG909">
        <f t="shared" ref="DG909:DG922" si="687">ROUND(ROUND(AF909,2)*CX909,2)</f>
        <v>0</v>
      </c>
      <c r="DH909">
        <f t="shared" ref="DH909:DH923" si="688">ROUND(ROUND(AG909,2)*CX909,2)</f>
        <v>0</v>
      </c>
      <c r="DI909">
        <f t="shared" si="678"/>
        <v>0</v>
      </c>
      <c r="DJ909">
        <f t="shared" ref="DJ909:DJ922" si="689">DF909</f>
        <v>13.9</v>
      </c>
      <c r="DK909">
        <v>0</v>
      </c>
      <c r="DL909" t="s">
        <v>3</v>
      </c>
      <c r="DM909">
        <v>0</v>
      </c>
      <c r="DN909" t="s">
        <v>3</v>
      </c>
      <c r="DO909">
        <v>0</v>
      </c>
    </row>
    <row r="910" spans="1:119" x14ac:dyDescent="0.2">
      <c r="A910">
        <f>ROW(Source!A189)</f>
        <v>189</v>
      </c>
      <c r="B910">
        <v>60075934</v>
      </c>
      <c r="C910">
        <v>60141716</v>
      </c>
      <c r="D910">
        <v>48168491</v>
      </c>
      <c r="E910">
        <v>1</v>
      </c>
      <c r="F910">
        <v>1</v>
      </c>
      <c r="G910">
        <v>1</v>
      </c>
      <c r="H910">
        <v>3</v>
      </c>
      <c r="I910" t="s">
        <v>229</v>
      </c>
      <c r="J910" t="s">
        <v>231</v>
      </c>
      <c r="K910" t="s">
        <v>762</v>
      </c>
      <c r="L910">
        <v>1346</v>
      </c>
      <c r="N910">
        <v>1009</v>
      </c>
      <c r="O910" t="s">
        <v>225</v>
      </c>
      <c r="P910" t="s">
        <v>225</v>
      </c>
      <c r="Q910">
        <v>1</v>
      </c>
      <c r="W910">
        <v>0</v>
      </c>
      <c r="X910">
        <v>-1411127917</v>
      </c>
      <c r="Y910">
        <f t="shared" si="680"/>
        <v>0.59</v>
      </c>
      <c r="AA910">
        <v>42.73</v>
      </c>
      <c r="AB910">
        <v>0</v>
      </c>
      <c r="AC910">
        <v>0</v>
      </c>
      <c r="AD910">
        <v>0</v>
      </c>
      <c r="AE910">
        <v>4.47</v>
      </c>
      <c r="AF910">
        <v>0</v>
      </c>
      <c r="AG910">
        <v>0</v>
      </c>
      <c r="AH910">
        <v>0</v>
      </c>
      <c r="AI910">
        <v>9.56</v>
      </c>
      <c r="AJ910">
        <v>1</v>
      </c>
      <c r="AK910">
        <v>1</v>
      </c>
      <c r="AL910">
        <v>1</v>
      </c>
      <c r="AM910">
        <v>4</v>
      </c>
      <c r="AN910">
        <v>0</v>
      </c>
      <c r="AO910">
        <v>1</v>
      </c>
      <c r="AP910">
        <v>1</v>
      </c>
      <c r="AQ910">
        <v>0</v>
      </c>
      <c r="AR910">
        <v>0</v>
      </c>
      <c r="AS910" t="s">
        <v>3</v>
      </c>
      <c r="AT910">
        <v>0.59</v>
      </c>
      <c r="AU910" t="s">
        <v>3</v>
      </c>
      <c r="AV910">
        <v>0</v>
      </c>
      <c r="AW910">
        <v>2</v>
      </c>
      <c r="AX910">
        <v>60141748</v>
      </c>
      <c r="AY910">
        <v>1</v>
      </c>
      <c r="AZ910">
        <v>0</v>
      </c>
      <c r="BA910">
        <v>910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CX910">
        <f>ROUND(Y910*Source!I189,9)</f>
        <v>5.0032E-2</v>
      </c>
      <c r="CY910">
        <f t="shared" si="681"/>
        <v>42.73</v>
      </c>
      <c r="CZ910">
        <f t="shared" si="682"/>
        <v>4.47</v>
      </c>
      <c r="DA910">
        <f t="shared" si="683"/>
        <v>9.56</v>
      </c>
      <c r="DB910">
        <f t="shared" si="684"/>
        <v>2.64</v>
      </c>
      <c r="DC910">
        <f t="shared" si="685"/>
        <v>0</v>
      </c>
      <c r="DD910" t="s">
        <v>3</v>
      </c>
      <c r="DE910" t="s">
        <v>3</v>
      </c>
      <c r="DF910">
        <f t="shared" si="686"/>
        <v>2.14</v>
      </c>
      <c r="DG910">
        <f t="shared" si="687"/>
        <v>0</v>
      </c>
      <c r="DH910">
        <f t="shared" si="688"/>
        <v>0</v>
      </c>
      <c r="DI910">
        <f t="shared" si="678"/>
        <v>0</v>
      </c>
      <c r="DJ910">
        <f t="shared" si="689"/>
        <v>2.14</v>
      </c>
      <c r="DK910">
        <v>0</v>
      </c>
      <c r="DL910" t="s">
        <v>3</v>
      </c>
      <c r="DM910">
        <v>0</v>
      </c>
      <c r="DN910" t="s">
        <v>3</v>
      </c>
      <c r="DO910">
        <v>0</v>
      </c>
    </row>
    <row r="911" spans="1:119" x14ac:dyDescent="0.2">
      <c r="A911">
        <f>ROW(Source!A189)</f>
        <v>189</v>
      </c>
      <c r="B911">
        <v>60075934</v>
      </c>
      <c r="C911">
        <v>60141716</v>
      </c>
      <c r="D911">
        <v>48171507</v>
      </c>
      <c r="E911">
        <v>1</v>
      </c>
      <c r="F911">
        <v>1</v>
      </c>
      <c r="G911">
        <v>1</v>
      </c>
      <c r="H911">
        <v>3</v>
      </c>
      <c r="I911" t="s">
        <v>807</v>
      </c>
      <c r="J911" t="s">
        <v>808</v>
      </c>
      <c r="K911" t="s">
        <v>809</v>
      </c>
      <c r="L911">
        <v>1348</v>
      </c>
      <c r="N911">
        <v>1009</v>
      </c>
      <c r="O911" t="s">
        <v>15</v>
      </c>
      <c r="P911" t="s">
        <v>15</v>
      </c>
      <c r="Q911">
        <v>1000</v>
      </c>
      <c r="W911">
        <v>0</v>
      </c>
      <c r="X911">
        <v>1344828851</v>
      </c>
      <c r="Y911">
        <f t="shared" si="680"/>
        <v>4.0000000000000002E-4</v>
      </c>
      <c r="AA911">
        <v>101489.92</v>
      </c>
      <c r="AB911">
        <v>0</v>
      </c>
      <c r="AC911">
        <v>0</v>
      </c>
      <c r="AD911">
        <v>0</v>
      </c>
      <c r="AE911">
        <v>10616.1</v>
      </c>
      <c r="AF911">
        <v>0</v>
      </c>
      <c r="AG911">
        <v>0</v>
      </c>
      <c r="AH911">
        <v>0</v>
      </c>
      <c r="AI911">
        <v>9.56</v>
      </c>
      <c r="AJ911">
        <v>1</v>
      </c>
      <c r="AK911">
        <v>1</v>
      </c>
      <c r="AL911">
        <v>1</v>
      </c>
      <c r="AM911">
        <v>4</v>
      </c>
      <c r="AN911">
        <v>0</v>
      </c>
      <c r="AO911">
        <v>1</v>
      </c>
      <c r="AP911">
        <v>1</v>
      </c>
      <c r="AQ911">
        <v>0</v>
      </c>
      <c r="AR911">
        <v>0</v>
      </c>
      <c r="AS911" t="s">
        <v>3</v>
      </c>
      <c r="AT911">
        <v>4.0000000000000002E-4</v>
      </c>
      <c r="AU911" t="s">
        <v>3</v>
      </c>
      <c r="AV911">
        <v>0</v>
      </c>
      <c r="AW911">
        <v>2</v>
      </c>
      <c r="AX911">
        <v>60141749</v>
      </c>
      <c r="AY911">
        <v>1</v>
      </c>
      <c r="AZ911">
        <v>0</v>
      </c>
      <c r="BA911">
        <v>911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CX911">
        <f>ROUND(Y911*Source!I189,9)</f>
        <v>3.392E-5</v>
      </c>
      <c r="CY911">
        <f t="shared" si="681"/>
        <v>101489.92</v>
      </c>
      <c r="CZ911">
        <f t="shared" si="682"/>
        <v>10616.1</v>
      </c>
      <c r="DA911">
        <f t="shared" si="683"/>
        <v>9.56</v>
      </c>
      <c r="DB911">
        <f t="shared" si="684"/>
        <v>4.25</v>
      </c>
      <c r="DC911">
        <f t="shared" si="685"/>
        <v>0</v>
      </c>
      <c r="DD911" t="s">
        <v>3</v>
      </c>
      <c r="DE911" t="s">
        <v>3</v>
      </c>
      <c r="DF911">
        <f t="shared" si="686"/>
        <v>3.44</v>
      </c>
      <c r="DG911">
        <f t="shared" si="687"/>
        <v>0</v>
      </c>
      <c r="DH911">
        <f t="shared" si="688"/>
        <v>0</v>
      </c>
      <c r="DI911">
        <f t="shared" si="678"/>
        <v>0</v>
      </c>
      <c r="DJ911">
        <f t="shared" si="689"/>
        <v>3.44</v>
      </c>
      <c r="DK911">
        <v>0</v>
      </c>
      <c r="DL911" t="s">
        <v>3</v>
      </c>
      <c r="DM911">
        <v>0</v>
      </c>
      <c r="DN911" t="s">
        <v>3</v>
      </c>
      <c r="DO911">
        <v>0</v>
      </c>
    </row>
    <row r="912" spans="1:119" x14ac:dyDescent="0.2">
      <c r="A912">
        <f>ROW(Source!A189)</f>
        <v>189</v>
      </c>
      <c r="B912">
        <v>60075934</v>
      </c>
      <c r="C912">
        <v>60141716</v>
      </c>
      <c r="D912">
        <v>48172661</v>
      </c>
      <c r="E912">
        <v>1</v>
      </c>
      <c r="F912">
        <v>1</v>
      </c>
      <c r="G912">
        <v>1</v>
      </c>
      <c r="H912">
        <v>3</v>
      </c>
      <c r="I912" t="s">
        <v>766</v>
      </c>
      <c r="J912" t="s">
        <v>767</v>
      </c>
      <c r="K912" t="s">
        <v>768</v>
      </c>
      <c r="L912">
        <v>1348</v>
      </c>
      <c r="N912">
        <v>1009</v>
      </c>
      <c r="O912" t="s">
        <v>15</v>
      </c>
      <c r="P912" t="s">
        <v>15</v>
      </c>
      <c r="Q912">
        <v>1000</v>
      </c>
      <c r="W912">
        <v>0</v>
      </c>
      <c r="X912">
        <v>-1069540660</v>
      </c>
      <c r="Y912">
        <f t="shared" si="680"/>
        <v>4.0000000000000001E-3</v>
      </c>
      <c r="AA912">
        <v>151569.78</v>
      </c>
      <c r="AB912">
        <v>0</v>
      </c>
      <c r="AC912">
        <v>0</v>
      </c>
      <c r="AD912">
        <v>0</v>
      </c>
      <c r="AE912">
        <v>15854.58</v>
      </c>
      <c r="AF912">
        <v>0</v>
      </c>
      <c r="AG912">
        <v>0</v>
      </c>
      <c r="AH912">
        <v>0</v>
      </c>
      <c r="AI912">
        <v>9.56</v>
      </c>
      <c r="AJ912">
        <v>1</v>
      </c>
      <c r="AK912">
        <v>1</v>
      </c>
      <c r="AL912">
        <v>1</v>
      </c>
      <c r="AM912">
        <v>4</v>
      </c>
      <c r="AN912">
        <v>0</v>
      </c>
      <c r="AO912">
        <v>1</v>
      </c>
      <c r="AP912">
        <v>1</v>
      </c>
      <c r="AQ912">
        <v>0</v>
      </c>
      <c r="AR912">
        <v>0</v>
      </c>
      <c r="AS912" t="s">
        <v>3</v>
      </c>
      <c r="AT912">
        <v>4.0000000000000001E-3</v>
      </c>
      <c r="AU912" t="s">
        <v>3</v>
      </c>
      <c r="AV912">
        <v>0</v>
      </c>
      <c r="AW912">
        <v>2</v>
      </c>
      <c r="AX912">
        <v>60141750</v>
      </c>
      <c r="AY912">
        <v>1</v>
      </c>
      <c r="AZ912">
        <v>0</v>
      </c>
      <c r="BA912">
        <v>912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CX912">
        <f>ROUND(Y912*Source!I189,9)</f>
        <v>3.392E-4</v>
      </c>
      <c r="CY912">
        <f t="shared" si="681"/>
        <v>151569.78</v>
      </c>
      <c r="CZ912">
        <f t="shared" si="682"/>
        <v>15854.58</v>
      </c>
      <c r="DA912">
        <f t="shared" si="683"/>
        <v>9.56</v>
      </c>
      <c r="DB912">
        <f t="shared" si="684"/>
        <v>63.42</v>
      </c>
      <c r="DC912">
        <f t="shared" si="685"/>
        <v>0</v>
      </c>
      <c r="DD912" t="s">
        <v>3</v>
      </c>
      <c r="DE912" t="s">
        <v>3</v>
      </c>
      <c r="DF912">
        <f t="shared" si="686"/>
        <v>51.41</v>
      </c>
      <c r="DG912">
        <f t="shared" si="687"/>
        <v>0</v>
      </c>
      <c r="DH912">
        <f t="shared" si="688"/>
        <v>0</v>
      </c>
      <c r="DI912">
        <f t="shared" si="678"/>
        <v>0</v>
      </c>
      <c r="DJ912">
        <f t="shared" si="689"/>
        <v>51.41</v>
      </c>
      <c r="DK912">
        <v>0</v>
      </c>
      <c r="DL912" t="s">
        <v>3</v>
      </c>
      <c r="DM912">
        <v>0</v>
      </c>
      <c r="DN912" t="s">
        <v>3</v>
      </c>
      <c r="DO912">
        <v>0</v>
      </c>
    </row>
    <row r="913" spans="1:119" x14ac:dyDescent="0.2">
      <c r="A913">
        <f>ROW(Source!A189)</f>
        <v>189</v>
      </c>
      <c r="B913">
        <v>60075934</v>
      </c>
      <c r="C913">
        <v>60141716</v>
      </c>
      <c r="D913">
        <v>48172758</v>
      </c>
      <c r="E913">
        <v>1</v>
      </c>
      <c r="F913">
        <v>1</v>
      </c>
      <c r="G913">
        <v>1</v>
      </c>
      <c r="H913">
        <v>3</v>
      </c>
      <c r="I913" t="s">
        <v>769</v>
      </c>
      <c r="J913" t="s">
        <v>770</v>
      </c>
      <c r="K913" t="s">
        <v>771</v>
      </c>
      <c r="L913">
        <v>1348</v>
      </c>
      <c r="N913">
        <v>1009</v>
      </c>
      <c r="O913" t="s">
        <v>15</v>
      </c>
      <c r="P913" t="s">
        <v>15</v>
      </c>
      <c r="Q913">
        <v>1000</v>
      </c>
      <c r="W913">
        <v>0</v>
      </c>
      <c r="X913">
        <v>628974256</v>
      </c>
      <c r="Y913">
        <f t="shared" si="680"/>
        <v>1.0000000000000001E-5</v>
      </c>
      <c r="AA913">
        <v>73338.78</v>
      </c>
      <c r="AB913">
        <v>0</v>
      </c>
      <c r="AC913">
        <v>0</v>
      </c>
      <c r="AD913">
        <v>0</v>
      </c>
      <c r="AE913">
        <v>7671.42</v>
      </c>
      <c r="AF913">
        <v>0</v>
      </c>
      <c r="AG913">
        <v>0</v>
      </c>
      <c r="AH913">
        <v>0</v>
      </c>
      <c r="AI913">
        <v>9.56</v>
      </c>
      <c r="AJ913">
        <v>1</v>
      </c>
      <c r="AK913">
        <v>1</v>
      </c>
      <c r="AL913">
        <v>1</v>
      </c>
      <c r="AM913">
        <v>4</v>
      </c>
      <c r="AN913">
        <v>0</v>
      </c>
      <c r="AO913">
        <v>1</v>
      </c>
      <c r="AP913">
        <v>1</v>
      </c>
      <c r="AQ913">
        <v>0</v>
      </c>
      <c r="AR913">
        <v>0</v>
      </c>
      <c r="AS913" t="s">
        <v>3</v>
      </c>
      <c r="AT913">
        <v>1.0000000000000001E-5</v>
      </c>
      <c r="AU913" t="s">
        <v>3</v>
      </c>
      <c r="AV913">
        <v>0</v>
      </c>
      <c r="AW913">
        <v>2</v>
      </c>
      <c r="AX913">
        <v>60141751</v>
      </c>
      <c r="AY913">
        <v>1</v>
      </c>
      <c r="AZ913">
        <v>0</v>
      </c>
      <c r="BA913">
        <v>913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CX913">
        <f>ROUND(Y913*Source!I189,9)</f>
        <v>8.4799999999999997E-7</v>
      </c>
      <c r="CY913">
        <f t="shared" si="681"/>
        <v>73338.78</v>
      </c>
      <c r="CZ913">
        <f t="shared" si="682"/>
        <v>7671.42</v>
      </c>
      <c r="DA913">
        <f t="shared" si="683"/>
        <v>9.56</v>
      </c>
      <c r="DB913">
        <f t="shared" si="684"/>
        <v>0.08</v>
      </c>
      <c r="DC913">
        <f t="shared" si="685"/>
        <v>0</v>
      </c>
      <c r="DD913" t="s">
        <v>3</v>
      </c>
      <c r="DE913" t="s">
        <v>3</v>
      </c>
      <c r="DF913">
        <f t="shared" si="686"/>
        <v>0.06</v>
      </c>
      <c r="DG913">
        <f t="shared" si="687"/>
        <v>0</v>
      </c>
      <c r="DH913">
        <f t="shared" si="688"/>
        <v>0</v>
      </c>
      <c r="DI913">
        <f t="shared" si="678"/>
        <v>0</v>
      </c>
      <c r="DJ913">
        <f t="shared" si="689"/>
        <v>0.06</v>
      </c>
      <c r="DK913">
        <v>0</v>
      </c>
      <c r="DL913" t="s">
        <v>3</v>
      </c>
      <c r="DM913">
        <v>0</v>
      </c>
      <c r="DN913" t="s">
        <v>3</v>
      </c>
      <c r="DO913">
        <v>0</v>
      </c>
    </row>
    <row r="914" spans="1:119" x14ac:dyDescent="0.2">
      <c r="A914">
        <f>ROW(Source!A189)</f>
        <v>189</v>
      </c>
      <c r="B914">
        <v>60075934</v>
      </c>
      <c r="C914">
        <v>60141716</v>
      </c>
      <c r="D914">
        <v>48173726</v>
      </c>
      <c r="E914">
        <v>1</v>
      </c>
      <c r="F914">
        <v>1</v>
      </c>
      <c r="G914">
        <v>1</v>
      </c>
      <c r="H914">
        <v>3</v>
      </c>
      <c r="I914" t="s">
        <v>772</v>
      </c>
      <c r="J914" t="s">
        <v>773</v>
      </c>
      <c r="K914" t="s">
        <v>774</v>
      </c>
      <c r="L914">
        <v>1348</v>
      </c>
      <c r="N914">
        <v>1009</v>
      </c>
      <c r="O914" t="s">
        <v>15</v>
      </c>
      <c r="P914" t="s">
        <v>15</v>
      </c>
      <c r="Q914">
        <v>1000</v>
      </c>
      <c r="W914">
        <v>0</v>
      </c>
      <c r="X914">
        <v>-1850711024</v>
      </c>
      <c r="Y914">
        <f t="shared" si="680"/>
        <v>1E-4</v>
      </c>
      <c r="AA914">
        <v>293766.28000000003</v>
      </c>
      <c r="AB914">
        <v>0</v>
      </c>
      <c r="AC914">
        <v>0</v>
      </c>
      <c r="AD914">
        <v>0</v>
      </c>
      <c r="AE914">
        <v>30728.69</v>
      </c>
      <c r="AF914">
        <v>0</v>
      </c>
      <c r="AG914">
        <v>0</v>
      </c>
      <c r="AH914">
        <v>0</v>
      </c>
      <c r="AI914">
        <v>9.56</v>
      </c>
      <c r="AJ914">
        <v>1</v>
      </c>
      <c r="AK914">
        <v>1</v>
      </c>
      <c r="AL914">
        <v>1</v>
      </c>
      <c r="AM914">
        <v>4</v>
      </c>
      <c r="AN914">
        <v>0</v>
      </c>
      <c r="AO914">
        <v>1</v>
      </c>
      <c r="AP914">
        <v>1</v>
      </c>
      <c r="AQ914">
        <v>0</v>
      </c>
      <c r="AR914">
        <v>0</v>
      </c>
      <c r="AS914" t="s">
        <v>3</v>
      </c>
      <c r="AT914">
        <v>1E-4</v>
      </c>
      <c r="AU914" t="s">
        <v>3</v>
      </c>
      <c r="AV914">
        <v>0</v>
      </c>
      <c r="AW914">
        <v>2</v>
      </c>
      <c r="AX914">
        <v>60141752</v>
      </c>
      <c r="AY914">
        <v>1</v>
      </c>
      <c r="AZ914">
        <v>0</v>
      </c>
      <c r="BA914">
        <v>914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CX914">
        <f>ROUND(Y914*Source!I189,9)</f>
        <v>8.4800000000000001E-6</v>
      </c>
      <c r="CY914">
        <f t="shared" si="681"/>
        <v>293766.28000000003</v>
      </c>
      <c r="CZ914">
        <f t="shared" si="682"/>
        <v>30728.69</v>
      </c>
      <c r="DA914">
        <f t="shared" si="683"/>
        <v>9.56</v>
      </c>
      <c r="DB914">
        <f t="shared" si="684"/>
        <v>3.07</v>
      </c>
      <c r="DC914">
        <f t="shared" si="685"/>
        <v>0</v>
      </c>
      <c r="DD914" t="s">
        <v>3</v>
      </c>
      <c r="DE914" t="s">
        <v>3</v>
      </c>
      <c r="DF914">
        <f t="shared" si="686"/>
        <v>2.4900000000000002</v>
      </c>
      <c r="DG914">
        <f t="shared" si="687"/>
        <v>0</v>
      </c>
      <c r="DH914">
        <f t="shared" si="688"/>
        <v>0</v>
      </c>
      <c r="DI914">
        <f t="shared" si="678"/>
        <v>0</v>
      </c>
      <c r="DJ914">
        <f t="shared" si="689"/>
        <v>2.4900000000000002</v>
      </c>
      <c r="DK914">
        <v>0</v>
      </c>
      <c r="DL914" t="s">
        <v>3</v>
      </c>
      <c r="DM914">
        <v>0</v>
      </c>
      <c r="DN914" t="s">
        <v>3</v>
      </c>
      <c r="DO914">
        <v>0</v>
      </c>
    </row>
    <row r="915" spans="1:119" x14ac:dyDescent="0.2">
      <c r="A915">
        <f>ROW(Source!A189)</f>
        <v>189</v>
      </c>
      <c r="B915">
        <v>60075934</v>
      </c>
      <c r="C915">
        <v>60141716</v>
      </c>
      <c r="D915">
        <v>48187448</v>
      </c>
      <c r="E915">
        <v>1</v>
      </c>
      <c r="F915">
        <v>1</v>
      </c>
      <c r="G915">
        <v>1</v>
      </c>
      <c r="H915">
        <v>3</v>
      </c>
      <c r="I915" t="s">
        <v>775</v>
      </c>
      <c r="J915" t="s">
        <v>776</v>
      </c>
      <c r="K915" t="s">
        <v>777</v>
      </c>
      <c r="L915">
        <v>1348</v>
      </c>
      <c r="N915">
        <v>1009</v>
      </c>
      <c r="O915" t="s">
        <v>15</v>
      </c>
      <c r="P915" t="s">
        <v>15</v>
      </c>
      <c r="Q915">
        <v>1000</v>
      </c>
      <c r="W915">
        <v>0</v>
      </c>
      <c r="X915">
        <v>192534767</v>
      </c>
      <c r="Y915">
        <f t="shared" si="680"/>
        <v>5.0000000000000001E-3</v>
      </c>
      <c r="AA915">
        <v>76878.17</v>
      </c>
      <c r="AB915">
        <v>0</v>
      </c>
      <c r="AC915">
        <v>0</v>
      </c>
      <c r="AD915">
        <v>0</v>
      </c>
      <c r="AE915">
        <v>8041.65</v>
      </c>
      <c r="AF915">
        <v>0</v>
      </c>
      <c r="AG915">
        <v>0</v>
      </c>
      <c r="AH915">
        <v>0</v>
      </c>
      <c r="AI915">
        <v>9.56</v>
      </c>
      <c r="AJ915">
        <v>1</v>
      </c>
      <c r="AK915">
        <v>1</v>
      </c>
      <c r="AL915">
        <v>1</v>
      </c>
      <c r="AM915">
        <v>4</v>
      </c>
      <c r="AN915">
        <v>0</v>
      </c>
      <c r="AO915">
        <v>1</v>
      </c>
      <c r="AP915">
        <v>1</v>
      </c>
      <c r="AQ915">
        <v>0</v>
      </c>
      <c r="AR915">
        <v>0</v>
      </c>
      <c r="AS915" t="s">
        <v>3</v>
      </c>
      <c r="AT915">
        <v>5.0000000000000001E-3</v>
      </c>
      <c r="AU915" t="s">
        <v>3</v>
      </c>
      <c r="AV915">
        <v>0</v>
      </c>
      <c r="AW915">
        <v>2</v>
      </c>
      <c r="AX915">
        <v>60141753</v>
      </c>
      <c r="AY915">
        <v>1</v>
      </c>
      <c r="AZ915">
        <v>0</v>
      </c>
      <c r="BA915">
        <v>915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CX915">
        <f>ROUND(Y915*Source!I189,9)</f>
        <v>4.2400000000000001E-4</v>
      </c>
      <c r="CY915">
        <f t="shared" si="681"/>
        <v>76878.17</v>
      </c>
      <c r="CZ915">
        <f t="shared" si="682"/>
        <v>8041.65</v>
      </c>
      <c r="DA915">
        <f t="shared" si="683"/>
        <v>9.56</v>
      </c>
      <c r="DB915">
        <f t="shared" si="684"/>
        <v>40.21</v>
      </c>
      <c r="DC915">
        <f t="shared" si="685"/>
        <v>0</v>
      </c>
      <c r="DD915" t="s">
        <v>3</v>
      </c>
      <c r="DE915" t="s">
        <v>3</v>
      </c>
      <c r="DF915">
        <f t="shared" si="686"/>
        <v>32.6</v>
      </c>
      <c r="DG915">
        <f t="shared" si="687"/>
        <v>0</v>
      </c>
      <c r="DH915">
        <f t="shared" si="688"/>
        <v>0</v>
      </c>
      <c r="DI915">
        <f t="shared" si="678"/>
        <v>0</v>
      </c>
      <c r="DJ915">
        <f t="shared" si="689"/>
        <v>32.6</v>
      </c>
      <c r="DK915">
        <v>0</v>
      </c>
      <c r="DL915" t="s">
        <v>3</v>
      </c>
      <c r="DM915">
        <v>0</v>
      </c>
      <c r="DN915" t="s">
        <v>3</v>
      </c>
      <c r="DO915">
        <v>0</v>
      </c>
    </row>
    <row r="916" spans="1:119" x14ac:dyDescent="0.2">
      <c r="A916">
        <f>ROW(Source!A189)</f>
        <v>189</v>
      </c>
      <c r="B916">
        <v>60075934</v>
      </c>
      <c r="C916">
        <v>60141716</v>
      </c>
      <c r="D916">
        <v>48165719</v>
      </c>
      <c r="E916">
        <v>21</v>
      </c>
      <c r="F916">
        <v>1</v>
      </c>
      <c r="G916">
        <v>1</v>
      </c>
      <c r="H916">
        <v>3</v>
      </c>
      <c r="I916" t="s">
        <v>778</v>
      </c>
      <c r="J916" t="s">
        <v>3</v>
      </c>
      <c r="K916" t="s">
        <v>779</v>
      </c>
      <c r="L916">
        <v>1348</v>
      </c>
      <c r="N916">
        <v>1009</v>
      </c>
      <c r="O916" t="s">
        <v>15</v>
      </c>
      <c r="P916" t="s">
        <v>15</v>
      </c>
      <c r="Q916">
        <v>1000</v>
      </c>
      <c r="W916">
        <v>0</v>
      </c>
      <c r="X916">
        <v>748648226</v>
      </c>
      <c r="Y916">
        <f t="shared" si="680"/>
        <v>1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9.56</v>
      </c>
      <c r="AJ916">
        <v>1</v>
      </c>
      <c r="AK916">
        <v>1</v>
      </c>
      <c r="AL916">
        <v>1</v>
      </c>
      <c r="AM916">
        <v>4</v>
      </c>
      <c r="AN916">
        <v>0</v>
      </c>
      <c r="AO916">
        <v>0</v>
      </c>
      <c r="AP916">
        <v>1</v>
      </c>
      <c r="AQ916">
        <v>0</v>
      </c>
      <c r="AR916">
        <v>0</v>
      </c>
      <c r="AS916" t="s">
        <v>3</v>
      </c>
      <c r="AT916">
        <v>1</v>
      </c>
      <c r="AU916" t="s">
        <v>3</v>
      </c>
      <c r="AV916">
        <v>0</v>
      </c>
      <c r="AW916">
        <v>2</v>
      </c>
      <c r="AX916">
        <v>60141754</v>
      </c>
      <c r="AY916">
        <v>1</v>
      </c>
      <c r="AZ916">
        <v>0</v>
      </c>
      <c r="BA916">
        <v>916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CX916">
        <f>ROUND(Y916*Source!I189,9)</f>
        <v>8.48E-2</v>
      </c>
      <c r="CY916">
        <f t="shared" si="681"/>
        <v>0</v>
      </c>
      <c r="CZ916">
        <f t="shared" si="682"/>
        <v>0</v>
      </c>
      <c r="DA916">
        <f t="shared" si="683"/>
        <v>9.56</v>
      </c>
      <c r="DB916">
        <f t="shared" si="684"/>
        <v>0</v>
      </c>
      <c r="DC916">
        <f t="shared" si="685"/>
        <v>0</v>
      </c>
      <c r="DD916" t="s">
        <v>3</v>
      </c>
      <c r="DE916" t="s">
        <v>3</v>
      </c>
      <c r="DF916">
        <f t="shared" si="686"/>
        <v>0</v>
      </c>
      <c r="DG916">
        <f t="shared" si="687"/>
        <v>0</v>
      </c>
      <c r="DH916">
        <f t="shared" si="688"/>
        <v>0</v>
      </c>
      <c r="DI916">
        <f t="shared" si="678"/>
        <v>0</v>
      </c>
      <c r="DJ916">
        <f t="shared" si="689"/>
        <v>0</v>
      </c>
      <c r="DK916">
        <v>0</v>
      </c>
      <c r="DL916" t="s">
        <v>3</v>
      </c>
      <c r="DM916">
        <v>0</v>
      </c>
      <c r="DN916" t="s">
        <v>3</v>
      </c>
      <c r="DO916">
        <v>0</v>
      </c>
    </row>
    <row r="917" spans="1:119" x14ac:dyDescent="0.2">
      <c r="A917">
        <f>ROW(Source!A189)</f>
        <v>189</v>
      </c>
      <c r="B917">
        <v>60075934</v>
      </c>
      <c r="C917">
        <v>60141716</v>
      </c>
      <c r="D917">
        <v>48189470</v>
      </c>
      <c r="E917">
        <v>1</v>
      </c>
      <c r="F917">
        <v>1</v>
      </c>
      <c r="G917">
        <v>1</v>
      </c>
      <c r="H917">
        <v>3</v>
      </c>
      <c r="I917" t="s">
        <v>780</v>
      </c>
      <c r="J917" t="s">
        <v>781</v>
      </c>
      <c r="K917" t="s">
        <v>782</v>
      </c>
      <c r="L917">
        <v>1302</v>
      </c>
      <c r="N917">
        <v>1003</v>
      </c>
      <c r="O917" t="s">
        <v>783</v>
      </c>
      <c r="P917" t="s">
        <v>783</v>
      </c>
      <c r="Q917">
        <v>10</v>
      </c>
      <c r="W917">
        <v>0</v>
      </c>
      <c r="X917">
        <v>4483628</v>
      </c>
      <c r="Y917">
        <f t="shared" si="680"/>
        <v>1.8700000000000001E-2</v>
      </c>
      <c r="AA917">
        <v>616.33000000000004</v>
      </c>
      <c r="AB917">
        <v>0</v>
      </c>
      <c r="AC917">
        <v>0</v>
      </c>
      <c r="AD917">
        <v>0</v>
      </c>
      <c r="AE917">
        <v>64.47</v>
      </c>
      <c r="AF917">
        <v>0</v>
      </c>
      <c r="AG917">
        <v>0</v>
      </c>
      <c r="AH917">
        <v>0</v>
      </c>
      <c r="AI917">
        <v>9.56</v>
      </c>
      <c r="AJ917">
        <v>1</v>
      </c>
      <c r="AK917">
        <v>1</v>
      </c>
      <c r="AL917">
        <v>1</v>
      </c>
      <c r="AM917">
        <v>4</v>
      </c>
      <c r="AN917">
        <v>0</v>
      </c>
      <c r="AO917">
        <v>1</v>
      </c>
      <c r="AP917">
        <v>1</v>
      </c>
      <c r="AQ917">
        <v>0</v>
      </c>
      <c r="AR917">
        <v>0</v>
      </c>
      <c r="AS917" t="s">
        <v>3</v>
      </c>
      <c r="AT917">
        <v>1.8700000000000001E-2</v>
      </c>
      <c r="AU917" t="s">
        <v>3</v>
      </c>
      <c r="AV917">
        <v>0</v>
      </c>
      <c r="AW917">
        <v>2</v>
      </c>
      <c r="AX917">
        <v>60141755</v>
      </c>
      <c r="AY917">
        <v>1</v>
      </c>
      <c r="AZ917">
        <v>0</v>
      </c>
      <c r="BA917">
        <v>917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CX917">
        <f>ROUND(Y917*Source!I189,9)</f>
        <v>1.5857600000000001E-3</v>
      </c>
      <c r="CY917">
        <f t="shared" si="681"/>
        <v>616.33000000000004</v>
      </c>
      <c r="CZ917">
        <f t="shared" si="682"/>
        <v>64.47</v>
      </c>
      <c r="DA917">
        <f t="shared" si="683"/>
        <v>9.56</v>
      </c>
      <c r="DB917">
        <f t="shared" si="684"/>
        <v>1.21</v>
      </c>
      <c r="DC917">
        <f t="shared" si="685"/>
        <v>0</v>
      </c>
      <c r="DD917" t="s">
        <v>3</v>
      </c>
      <c r="DE917" t="s">
        <v>3</v>
      </c>
      <c r="DF917">
        <f t="shared" si="686"/>
        <v>0.98</v>
      </c>
      <c r="DG917">
        <f t="shared" si="687"/>
        <v>0</v>
      </c>
      <c r="DH917">
        <f t="shared" si="688"/>
        <v>0</v>
      </c>
      <c r="DI917">
        <f t="shared" si="678"/>
        <v>0</v>
      </c>
      <c r="DJ917">
        <f t="shared" si="689"/>
        <v>0.98</v>
      </c>
      <c r="DK917">
        <v>0</v>
      </c>
      <c r="DL917" t="s">
        <v>3</v>
      </c>
      <c r="DM917">
        <v>0</v>
      </c>
      <c r="DN917" t="s">
        <v>3</v>
      </c>
      <c r="DO917">
        <v>0</v>
      </c>
    </row>
    <row r="918" spans="1:119" x14ac:dyDescent="0.2">
      <c r="A918">
        <f>ROW(Source!A189)</f>
        <v>189</v>
      </c>
      <c r="B918">
        <v>60075934</v>
      </c>
      <c r="C918">
        <v>60141716</v>
      </c>
      <c r="D918">
        <v>48189825</v>
      </c>
      <c r="E918">
        <v>1</v>
      </c>
      <c r="F918">
        <v>1</v>
      </c>
      <c r="G918">
        <v>1</v>
      </c>
      <c r="H918">
        <v>3</v>
      </c>
      <c r="I918" t="s">
        <v>784</v>
      </c>
      <c r="J918" t="s">
        <v>785</v>
      </c>
      <c r="K918" t="s">
        <v>786</v>
      </c>
      <c r="L918">
        <v>1348</v>
      </c>
      <c r="N918">
        <v>1009</v>
      </c>
      <c r="O918" t="s">
        <v>15</v>
      </c>
      <c r="P918" t="s">
        <v>15</v>
      </c>
      <c r="Q918">
        <v>1000</v>
      </c>
      <c r="W918">
        <v>0</v>
      </c>
      <c r="X918">
        <v>-936363311</v>
      </c>
      <c r="Y918">
        <f t="shared" si="680"/>
        <v>3.0000000000000001E-5</v>
      </c>
      <c r="AA918">
        <v>45420.71</v>
      </c>
      <c r="AB918">
        <v>0</v>
      </c>
      <c r="AC918">
        <v>0</v>
      </c>
      <c r="AD918">
        <v>0</v>
      </c>
      <c r="AE918">
        <v>4751.12</v>
      </c>
      <c r="AF918">
        <v>0</v>
      </c>
      <c r="AG918">
        <v>0</v>
      </c>
      <c r="AH918">
        <v>0</v>
      </c>
      <c r="AI918">
        <v>9.56</v>
      </c>
      <c r="AJ918">
        <v>1</v>
      </c>
      <c r="AK918">
        <v>1</v>
      </c>
      <c r="AL918">
        <v>1</v>
      </c>
      <c r="AM918">
        <v>4</v>
      </c>
      <c r="AN918">
        <v>0</v>
      </c>
      <c r="AO918">
        <v>1</v>
      </c>
      <c r="AP918">
        <v>1</v>
      </c>
      <c r="AQ918">
        <v>0</v>
      </c>
      <c r="AR918">
        <v>0</v>
      </c>
      <c r="AS918" t="s">
        <v>3</v>
      </c>
      <c r="AT918">
        <v>3.0000000000000001E-5</v>
      </c>
      <c r="AU918" t="s">
        <v>3</v>
      </c>
      <c r="AV918">
        <v>0</v>
      </c>
      <c r="AW918">
        <v>2</v>
      </c>
      <c r="AX918">
        <v>60141756</v>
      </c>
      <c r="AY918">
        <v>1</v>
      </c>
      <c r="AZ918">
        <v>0</v>
      </c>
      <c r="BA918">
        <v>918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CX918">
        <f>ROUND(Y918*Source!I189,9)</f>
        <v>2.5440000000000001E-6</v>
      </c>
      <c r="CY918">
        <f t="shared" si="681"/>
        <v>45420.71</v>
      </c>
      <c r="CZ918">
        <f t="shared" si="682"/>
        <v>4751.12</v>
      </c>
      <c r="DA918">
        <f t="shared" si="683"/>
        <v>9.56</v>
      </c>
      <c r="DB918">
        <f t="shared" si="684"/>
        <v>0.14000000000000001</v>
      </c>
      <c r="DC918">
        <f t="shared" si="685"/>
        <v>0</v>
      </c>
      <c r="DD918" t="s">
        <v>3</v>
      </c>
      <c r="DE918" t="s">
        <v>3</v>
      </c>
      <c r="DF918">
        <f t="shared" si="686"/>
        <v>0.12</v>
      </c>
      <c r="DG918">
        <f t="shared" si="687"/>
        <v>0</v>
      </c>
      <c r="DH918">
        <f t="shared" si="688"/>
        <v>0</v>
      </c>
      <c r="DI918">
        <f t="shared" si="678"/>
        <v>0</v>
      </c>
      <c r="DJ918">
        <f t="shared" si="689"/>
        <v>0.12</v>
      </c>
      <c r="DK918">
        <v>0</v>
      </c>
      <c r="DL918" t="s">
        <v>3</v>
      </c>
      <c r="DM918">
        <v>0</v>
      </c>
      <c r="DN918" t="s">
        <v>3</v>
      </c>
      <c r="DO918">
        <v>0</v>
      </c>
    </row>
    <row r="919" spans="1:119" x14ac:dyDescent="0.2">
      <c r="A919">
        <f>ROW(Source!A189)</f>
        <v>189</v>
      </c>
      <c r="B919">
        <v>60075934</v>
      </c>
      <c r="C919">
        <v>60141716</v>
      </c>
      <c r="D919">
        <v>48190549</v>
      </c>
      <c r="E919">
        <v>1</v>
      </c>
      <c r="F919">
        <v>1</v>
      </c>
      <c r="G919">
        <v>1</v>
      </c>
      <c r="H919">
        <v>3</v>
      </c>
      <c r="I919" t="s">
        <v>787</v>
      </c>
      <c r="J919" t="s">
        <v>788</v>
      </c>
      <c r="K919" t="s">
        <v>789</v>
      </c>
      <c r="L919">
        <v>1348</v>
      </c>
      <c r="N919">
        <v>1009</v>
      </c>
      <c r="O919" t="s">
        <v>15</v>
      </c>
      <c r="P919" t="s">
        <v>15</v>
      </c>
      <c r="Q919">
        <v>1000</v>
      </c>
      <c r="W919">
        <v>0</v>
      </c>
      <c r="X919">
        <v>1261042718</v>
      </c>
      <c r="Y919">
        <f t="shared" si="680"/>
        <v>1.9400000000000001E-3</v>
      </c>
      <c r="AA919">
        <v>59717.11</v>
      </c>
      <c r="AB919">
        <v>0</v>
      </c>
      <c r="AC919">
        <v>0</v>
      </c>
      <c r="AD919">
        <v>0</v>
      </c>
      <c r="AE919">
        <v>6246.56</v>
      </c>
      <c r="AF919">
        <v>0</v>
      </c>
      <c r="AG919">
        <v>0</v>
      </c>
      <c r="AH919">
        <v>0</v>
      </c>
      <c r="AI919">
        <v>9.56</v>
      </c>
      <c r="AJ919">
        <v>1</v>
      </c>
      <c r="AK919">
        <v>1</v>
      </c>
      <c r="AL919">
        <v>1</v>
      </c>
      <c r="AM919">
        <v>4</v>
      </c>
      <c r="AN919">
        <v>0</v>
      </c>
      <c r="AO919">
        <v>1</v>
      </c>
      <c r="AP919">
        <v>1</v>
      </c>
      <c r="AQ919">
        <v>0</v>
      </c>
      <c r="AR919">
        <v>0</v>
      </c>
      <c r="AS919" t="s">
        <v>3</v>
      </c>
      <c r="AT919">
        <v>1.9400000000000001E-3</v>
      </c>
      <c r="AU919" t="s">
        <v>3</v>
      </c>
      <c r="AV919">
        <v>0</v>
      </c>
      <c r="AW919">
        <v>2</v>
      </c>
      <c r="AX919">
        <v>60141757</v>
      </c>
      <c r="AY919">
        <v>1</v>
      </c>
      <c r="AZ919">
        <v>0</v>
      </c>
      <c r="BA919">
        <v>919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CX919">
        <f>ROUND(Y919*Source!I189,9)</f>
        <v>1.6451200000000001E-4</v>
      </c>
      <c r="CY919">
        <f t="shared" si="681"/>
        <v>59717.11</v>
      </c>
      <c r="CZ919">
        <f t="shared" si="682"/>
        <v>6246.56</v>
      </c>
      <c r="DA919">
        <f t="shared" si="683"/>
        <v>9.56</v>
      </c>
      <c r="DB919">
        <f t="shared" si="684"/>
        <v>12.12</v>
      </c>
      <c r="DC919">
        <f t="shared" si="685"/>
        <v>0</v>
      </c>
      <c r="DD919" t="s">
        <v>3</v>
      </c>
      <c r="DE919" t="s">
        <v>3</v>
      </c>
      <c r="DF919">
        <f t="shared" si="686"/>
        <v>9.82</v>
      </c>
      <c r="DG919">
        <f t="shared" si="687"/>
        <v>0</v>
      </c>
      <c r="DH919">
        <f t="shared" si="688"/>
        <v>0</v>
      </c>
      <c r="DI919">
        <f t="shared" si="678"/>
        <v>0</v>
      </c>
      <c r="DJ919">
        <f t="shared" si="689"/>
        <v>9.82</v>
      </c>
      <c r="DK919">
        <v>0</v>
      </c>
      <c r="DL919" t="s">
        <v>3</v>
      </c>
      <c r="DM919">
        <v>0</v>
      </c>
      <c r="DN919" t="s">
        <v>3</v>
      </c>
      <c r="DO919">
        <v>0</v>
      </c>
    </row>
    <row r="920" spans="1:119" x14ac:dyDescent="0.2">
      <c r="A920">
        <f>ROW(Source!A189)</f>
        <v>189</v>
      </c>
      <c r="B920">
        <v>60075934</v>
      </c>
      <c r="C920">
        <v>60141716</v>
      </c>
      <c r="D920">
        <v>48194381</v>
      </c>
      <c r="E920">
        <v>1</v>
      </c>
      <c r="F920">
        <v>1</v>
      </c>
      <c r="G920">
        <v>1</v>
      </c>
      <c r="H920">
        <v>3</v>
      </c>
      <c r="I920" t="s">
        <v>790</v>
      </c>
      <c r="J920" t="s">
        <v>791</v>
      </c>
      <c r="K920" t="s">
        <v>792</v>
      </c>
      <c r="L920">
        <v>1339</v>
      </c>
      <c r="N920">
        <v>1007</v>
      </c>
      <c r="O920" t="s">
        <v>91</v>
      </c>
      <c r="P920" t="s">
        <v>91</v>
      </c>
      <c r="Q920">
        <v>1</v>
      </c>
      <c r="W920">
        <v>0</v>
      </c>
      <c r="X920">
        <v>-128313133</v>
      </c>
      <c r="Y920">
        <f t="shared" si="680"/>
        <v>1.0300000000000001E-3</v>
      </c>
      <c r="AA920">
        <v>17141.560000000001</v>
      </c>
      <c r="AB920">
        <v>0</v>
      </c>
      <c r="AC920">
        <v>0</v>
      </c>
      <c r="AD920">
        <v>0</v>
      </c>
      <c r="AE920">
        <v>1793.05</v>
      </c>
      <c r="AF920">
        <v>0</v>
      </c>
      <c r="AG920">
        <v>0</v>
      </c>
      <c r="AH920">
        <v>0</v>
      </c>
      <c r="AI920">
        <v>9.56</v>
      </c>
      <c r="AJ920">
        <v>1</v>
      </c>
      <c r="AK920">
        <v>1</v>
      </c>
      <c r="AL920">
        <v>1</v>
      </c>
      <c r="AM920">
        <v>4</v>
      </c>
      <c r="AN920">
        <v>0</v>
      </c>
      <c r="AO920">
        <v>1</v>
      </c>
      <c r="AP920">
        <v>1</v>
      </c>
      <c r="AQ920">
        <v>0</v>
      </c>
      <c r="AR920">
        <v>0</v>
      </c>
      <c r="AS920" t="s">
        <v>3</v>
      </c>
      <c r="AT920">
        <v>1.0300000000000001E-3</v>
      </c>
      <c r="AU920" t="s">
        <v>3</v>
      </c>
      <c r="AV920">
        <v>0</v>
      </c>
      <c r="AW920">
        <v>2</v>
      </c>
      <c r="AX920">
        <v>60141758</v>
      </c>
      <c r="AY920">
        <v>1</v>
      </c>
      <c r="AZ920">
        <v>0</v>
      </c>
      <c r="BA920">
        <v>920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CX920">
        <f>ROUND(Y920*Source!I189,9)</f>
        <v>8.7343999999999996E-5</v>
      </c>
      <c r="CY920">
        <f t="shared" si="681"/>
        <v>17141.560000000001</v>
      </c>
      <c r="CZ920">
        <f t="shared" si="682"/>
        <v>1793.05</v>
      </c>
      <c r="DA920">
        <f t="shared" si="683"/>
        <v>9.56</v>
      </c>
      <c r="DB920">
        <f t="shared" si="684"/>
        <v>1.85</v>
      </c>
      <c r="DC920">
        <f t="shared" si="685"/>
        <v>0</v>
      </c>
      <c r="DD920" t="s">
        <v>3</v>
      </c>
      <c r="DE920" t="s">
        <v>3</v>
      </c>
      <c r="DF920">
        <f t="shared" si="686"/>
        <v>1.5</v>
      </c>
      <c r="DG920">
        <f t="shared" si="687"/>
        <v>0</v>
      </c>
      <c r="DH920">
        <f t="shared" si="688"/>
        <v>0</v>
      </c>
      <c r="DI920">
        <f t="shared" si="678"/>
        <v>0</v>
      </c>
      <c r="DJ920">
        <f t="shared" si="689"/>
        <v>1.5</v>
      </c>
      <c r="DK920">
        <v>0</v>
      </c>
      <c r="DL920" t="s">
        <v>3</v>
      </c>
      <c r="DM920">
        <v>0</v>
      </c>
      <c r="DN920" t="s">
        <v>3</v>
      </c>
      <c r="DO920">
        <v>0</v>
      </c>
    </row>
    <row r="921" spans="1:119" x14ac:dyDescent="0.2">
      <c r="A921">
        <f>ROW(Source!A189)</f>
        <v>189</v>
      </c>
      <c r="B921">
        <v>60075934</v>
      </c>
      <c r="C921">
        <v>60141716</v>
      </c>
      <c r="D921">
        <v>48201639</v>
      </c>
      <c r="E921">
        <v>1</v>
      </c>
      <c r="F921">
        <v>1</v>
      </c>
      <c r="G921">
        <v>1</v>
      </c>
      <c r="H921">
        <v>3</v>
      </c>
      <c r="I921" t="s">
        <v>793</v>
      </c>
      <c r="J921" t="s">
        <v>794</v>
      </c>
      <c r="K921" t="s">
        <v>795</v>
      </c>
      <c r="L921">
        <v>1348</v>
      </c>
      <c r="N921">
        <v>1009</v>
      </c>
      <c r="O921" t="s">
        <v>15</v>
      </c>
      <c r="P921" t="s">
        <v>15</v>
      </c>
      <c r="Q921">
        <v>1000</v>
      </c>
      <c r="W921">
        <v>0</v>
      </c>
      <c r="X921">
        <v>1741082987</v>
      </c>
      <c r="Y921">
        <f t="shared" si="680"/>
        <v>3.1E-4</v>
      </c>
      <c r="AA921">
        <v>120081.73</v>
      </c>
      <c r="AB921">
        <v>0</v>
      </c>
      <c r="AC921">
        <v>0</v>
      </c>
      <c r="AD921">
        <v>0</v>
      </c>
      <c r="AE921">
        <v>12560.85</v>
      </c>
      <c r="AF921">
        <v>0</v>
      </c>
      <c r="AG921">
        <v>0</v>
      </c>
      <c r="AH921">
        <v>0</v>
      </c>
      <c r="AI921">
        <v>9.56</v>
      </c>
      <c r="AJ921">
        <v>1</v>
      </c>
      <c r="AK921">
        <v>1</v>
      </c>
      <c r="AL921">
        <v>1</v>
      </c>
      <c r="AM921">
        <v>4</v>
      </c>
      <c r="AN921">
        <v>0</v>
      </c>
      <c r="AO921">
        <v>1</v>
      </c>
      <c r="AP921">
        <v>1</v>
      </c>
      <c r="AQ921">
        <v>0</v>
      </c>
      <c r="AR921">
        <v>0</v>
      </c>
      <c r="AS921" t="s">
        <v>3</v>
      </c>
      <c r="AT921">
        <v>3.1E-4</v>
      </c>
      <c r="AU921" t="s">
        <v>3</v>
      </c>
      <c r="AV921">
        <v>0</v>
      </c>
      <c r="AW921">
        <v>2</v>
      </c>
      <c r="AX921">
        <v>60141759</v>
      </c>
      <c r="AY921">
        <v>1</v>
      </c>
      <c r="AZ921">
        <v>0</v>
      </c>
      <c r="BA921">
        <v>921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CX921">
        <f>ROUND(Y921*Source!I189,9)</f>
        <v>2.6288E-5</v>
      </c>
      <c r="CY921">
        <f t="shared" si="681"/>
        <v>120081.73</v>
      </c>
      <c r="CZ921">
        <f t="shared" si="682"/>
        <v>12560.85</v>
      </c>
      <c r="DA921">
        <f t="shared" si="683"/>
        <v>9.56</v>
      </c>
      <c r="DB921">
        <f t="shared" si="684"/>
        <v>3.89</v>
      </c>
      <c r="DC921">
        <f t="shared" si="685"/>
        <v>0</v>
      </c>
      <c r="DD921" t="s">
        <v>3</v>
      </c>
      <c r="DE921" t="s">
        <v>3</v>
      </c>
      <c r="DF921">
        <f t="shared" si="686"/>
        <v>3.16</v>
      </c>
      <c r="DG921">
        <f t="shared" si="687"/>
        <v>0</v>
      </c>
      <c r="DH921">
        <f t="shared" si="688"/>
        <v>0</v>
      </c>
      <c r="DI921">
        <f t="shared" si="678"/>
        <v>0</v>
      </c>
      <c r="DJ921">
        <f t="shared" si="689"/>
        <v>3.16</v>
      </c>
      <c r="DK921">
        <v>0</v>
      </c>
      <c r="DL921" t="s">
        <v>3</v>
      </c>
      <c r="DM921">
        <v>0</v>
      </c>
      <c r="DN921" t="s">
        <v>3</v>
      </c>
      <c r="DO921">
        <v>0</v>
      </c>
    </row>
    <row r="922" spans="1:119" x14ac:dyDescent="0.2">
      <c r="A922">
        <f>ROW(Source!A189)</f>
        <v>189</v>
      </c>
      <c r="B922">
        <v>60075934</v>
      </c>
      <c r="C922">
        <v>60141716</v>
      </c>
      <c r="D922">
        <v>48202807</v>
      </c>
      <c r="E922">
        <v>1</v>
      </c>
      <c r="F922">
        <v>1</v>
      </c>
      <c r="G922">
        <v>1</v>
      </c>
      <c r="H922">
        <v>3</v>
      </c>
      <c r="I922" t="s">
        <v>796</v>
      </c>
      <c r="J922" t="s">
        <v>797</v>
      </c>
      <c r="K922" t="s">
        <v>798</v>
      </c>
      <c r="L922">
        <v>1348</v>
      </c>
      <c r="N922">
        <v>1009</v>
      </c>
      <c r="O922" t="s">
        <v>15</v>
      </c>
      <c r="P922" t="s">
        <v>15</v>
      </c>
      <c r="Q922">
        <v>1000</v>
      </c>
      <c r="W922">
        <v>0</v>
      </c>
      <c r="X922">
        <v>-296986458</v>
      </c>
      <c r="Y922">
        <f t="shared" si="680"/>
        <v>5.9999999999999995E-4</v>
      </c>
      <c r="AA922">
        <v>106588.55</v>
      </c>
      <c r="AB922">
        <v>0</v>
      </c>
      <c r="AC922">
        <v>0</v>
      </c>
      <c r="AD922">
        <v>0</v>
      </c>
      <c r="AE922">
        <v>11149.43</v>
      </c>
      <c r="AF922">
        <v>0</v>
      </c>
      <c r="AG922">
        <v>0</v>
      </c>
      <c r="AH922">
        <v>0</v>
      </c>
      <c r="AI922">
        <v>9.56</v>
      </c>
      <c r="AJ922">
        <v>1</v>
      </c>
      <c r="AK922">
        <v>1</v>
      </c>
      <c r="AL922">
        <v>1</v>
      </c>
      <c r="AM922">
        <v>4</v>
      </c>
      <c r="AN922">
        <v>0</v>
      </c>
      <c r="AO922">
        <v>1</v>
      </c>
      <c r="AP922">
        <v>1</v>
      </c>
      <c r="AQ922">
        <v>0</v>
      </c>
      <c r="AR922">
        <v>0</v>
      </c>
      <c r="AS922" t="s">
        <v>3</v>
      </c>
      <c r="AT922">
        <v>5.9999999999999995E-4</v>
      </c>
      <c r="AU922" t="s">
        <v>3</v>
      </c>
      <c r="AV922">
        <v>0</v>
      </c>
      <c r="AW922">
        <v>2</v>
      </c>
      <c r="AX922">
        <v>60141760</v>
      </c>
      <c r="AY922">
        <v>1</v>
      </c>
      <c r="AZ922">
        <v>0</v>
      </c>
      <c r="BA922">
        <v>922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CX922">
        <f>ROUND(Y922*Source!I189,9)</f>
        <v>5.0880000000000001E-5</v>
      </c>
      <c r="CY922">
        <f t="shared" si="681"/>
        <v>106588.55</v>
      </c>
      <c r="CZ922">
        <f t="shared" si="682"/>
        <v>11149.43</v>
      </c>
      <c r="DA922">
        <f t="shared" si="683"/>
        <v>9.56</v>
      </c>
      <c r="DB922">
        <f t="shared" si="684"/>
        <v>6.69</v>
      </c>
      <c r="DC922">
        <f t="shared" si="685"/>
        <v>0</v>
      </c>
      <c r="DD922" t="s">
        <v>3</v>
      </c>
      <c r="DE922" t="s">
        <v>3</v>
      </c>
      <c r="DF922">
        <f t="shared" si="686"/>
        <v>5.42</v>
      </c>
      <c r="DG922">
        <f t="shared" si="687"/>
        <v>0</v>
      </c>
      <c r="DH922">
        <f t="shared" si="688"/>
        <v>0</v>
      </c>
      <c r="DI922">
        <f t="shared" si="678"/>
        <v>0</v>
      </c>
      <c r="DJ922">
        <f t="shared" si="689"/>
        <v>5.42</v>
      </c>
      <c r="DK922">
        <v>0</v>
      </c>
      <c r="DL922" t="s">
        <v>3</v>
      </c>
      <c r="DM922">
        <v>0</v>
      </c>
      <c r="DN922" t="s">
        <v>3</v>
      </c>
      <c r="DO922">
        <v>0</v>
      </c>
    </row>
    <row r="923" spans="1:119" x14ac:dyDescent="0.2">
      <c r="A923">
        <f>ROW(Source!A190)</f>
        <v>190</v>
      </c>
      <c r="B923">
        <v>60075934</v>
      </c>
      <c r="C923">
        <v>60142013</v>
      </c>
      <c r="D923">
        <v>48164233</v>
      </c>
      <c r="E923">
        <v>1</v>
      </c>
      <c r="F923">
        <v>1</v>
      </c>
      <c r="G923">
        <v>1</v>
      </c>
      <c r="H923">
        <v>1</v>
      </c>
      <c r="I923" t="s">
        <v>812</v>
      </c>
      <c r="J923" t="s">
        <v>3</v>
      </c>
      <c r="K923" t="s">
        <v>813</v>
      </c>
      <c r="L923">
        <v>1191</v>
      </c>
      <c r="N923">
        <v>1013</v>
      </c>
      <c r="O923" t="s">
        <v>738</v>
      </c>
      <c r="P923" t="s">
        <v>738</v>
      </c>
      <c r="Q923">
        <v>1</v>
      </c>
      <c r="W923">
        <v>0</v>
      </c>
      <c r="X923">
        <v>-1853062777</v>
      </c>
      <c r="Y923">
        <f t="shared" ref="Y923:Y929" si="690">((AT923*1.15)*1.15)</f>
        <v>30.814249999999994</v>
      </c>
      <c r="AA923">
        <v>0</v>
      </c>
      <c r="AB923">
        <v>0</v>
      </c>
      <c r="AC923">
        <v>0</v>
      </c>
      <c r="AD923">
        <v>420.57</v>
      </c>
      <c r="AE923">
        <v>0</v>
      </c>
      <c r="AF923">
        <v>0</v>
      </c>
      <c r="AG923">
        <v>0</v>
      </c>
      <c r="AH923">
        <v>8.59</v>
      </c>
      <c r="AI923">
        <v>1</v>
      </c>
      <c r="AJ923">
        <v>1</v>
      </c>
      <c r="AK923">
        <v>1</v>
      </c>
      <c r="AL923">
        <v>48.96</v>
      </c>
      <c r="AM923">
        <v>4</v>
      </c>
      <c r="AN923">
        <v>0</v>
      </c>
      <c r="AO923">
        <v>1</v>
      </c>
      <c r="AP923">
        <v>1</v>
      </c>
      <c r="AQ923">
        <v>0</v>
      </c>
      <c r="AR923">
        <v>0</v>
      </c>
      <c r="AS923" t="s">
        <v>3</v>
      </c>
      <c r="AT923">
        <v>23.3</v>
      </c>
      <c r="AU923" t="s">
        <v>93</v>
      </c>
      <c r="AV923">
        <v>1</v>
      </c>
      <c r="AW923">
        <v>2</v>
      </c>
      <c r="AX923">
        <v>60142025</v>
      </c>
      <c r="AY923">
        <v>1</v>
      </c>
      <c r="AZ923">
        <v>0</v>
      </c>
      <c r="BA923">
        <v>923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CX923">
        <f>ROUND(Y923*Source!I190,9)</f>
        <v>49.943736399999999</v>
      </c>
      <c r="CY923">
        <f>AD923</f>
        <v>420.57</v>
      </c>
      <c r="CZ923">
        <f>AH923</f>
        <v>8.59</v>
      </c>
      <c r="DA923">
        <f>AL923</f>
        <v>48.96</v>
      </c>
      <c r="DB923">
        <f>ROUND((((ROUND(AT923*CZ923,2)*1.15)*1.15)*1.1),2)</f>
        <v>291.17</v>
      </c>
      <c r="DC923">
        <f>ROUND(((ROUND(AT923*AG923,2)*1.15)*1.15),2)</f>
        <v>0</v>
      </c>
      <c r="DD923" t="s">
        <v>739</v>
      </c>
      <c r="DE923" t="s">
        <v>3</v>
      </c>
      <c r="DF923">
        <f>ROUND((ROUND(AE923,2)*1.1)*CX923,2)</f>
        <v>0</v>
      </c>
      <c r="DG923">
        <f>ROUND((ROUND(AF923,2)*1.1)*CX923,2)</f>
        <v>0</v>
      </c>
      <c r="DH923">
        <f t="shared" si="688"/>
        <v>0</v>
      </c>
      <c r="DI923">
        <f>ROUND((ROUND(AH923*AL923,2)*1.1)*CX923,2)</f>
        <v>23105.32</v>
      </c>
      <c r="DJ923">
        <f>DI923</f>
        <v>23105.32</v>
      </c>
      <c r="DK923">
        <v>0</v>
      </c>
      <c r="DL923" t="s">
        <v>3</v>
      </c>
      <c r="DM923">
        <v>0</v>
      </c>
      <c r="DN923" t="s">
        <v>3</v>
      </c>
      <c r="DO923">
        <v>0</v>
      </c>
    </row>
    <row r="924" spans="1:119" x14ac:dyDescent="0.2">
      <c r="A924">
        <f>ROW(Source!A190)</f>
        <v>190</v>
      </c>
      <c r="B924">
        <v>60075934</v>
      </c>
      <c r="C924">
        <v>60142013</v>
      </c>
      <c r="D924">
        <v>48164207</v>
      </c>
      <c r="E924">
        <v>1</v>
      </c>
      <c r="F924">
        <v>1</v>
      </c>
      <c r="G924">
        <v>1</v>
      </c>
      <c r="H924">
        <v>1</v>
      </c>
      <c r="I924" t="s">
        <v>740</v>
      </c>
      <c r="J924" t="s">
        <v>3</v>
      </c>
      <c r="K924" t="s">
        <v>741</v>
      </c>
      <c r="L924">
        <v>1191</v>
      </c>
      <c r="N924">
        <v>1013</v>
      </c>
      <c r="O924" t="s">
        <v>738</v>
      </c>
      <c r="P924" t="s">
        <v>738</v>
      </c>
      <c r="Q924">
        <v>1</v>
      </c>
      <c r="W924">
        <v>0</v>
      </c>
      <c r="X924">
        <v>-383101862</v>
      </c>
      <c r="Y924">
        <f t="shared" si="690"/>
        <v>1.9837499999999997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1</v>
      </c>
      <c r="AJ924">
        <v>1</v>
      </c>
      <c r="AK924">
        <v>48.96</v>
      </c>
      <c r="AL924">
        <v>1</v>
      </c>
      <c r="AM924">
        <v>4</v>
      </c>
      <c r="AN924">
        <v>0</v>
      </c>
      <c r="AO924">
        <v>1</v>
      </c>
      <c r="AP924">
        <v>1</v>
      </c>
      <c r="AQ924">
        <v>0</v>
      </c>
      <c r="AR924">
        <v>0</v>
      </c>
      <c r="AS924" t="s">
        <v>3</v>
      </c>
      <c r="AT924">
        <v>1.5</v>
      </c>
      <c r="AU924" t="s">
        <v>93</v>
      </c>
      <c r="AV924">
        <v>2</v>
      </c>
      <c r="AW924">
        <v>2</v>
      </c>
      <c r="AX924">
        <v>60142026</v>
      </c>
      <c r="AY924">
        <v>1</v>
      </c>
      <c r="AZ924">
        <v>0</v>
      </c>
      <c r="BA924">
        <v>924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CX924">
        <f>ROUND(Y924*Source!I190,9)</f>
        <v>3.2152620000000001</v>
      </c>
      <c r="CY924">
        <f>AD924</f>
        <v>0</v>
      </c>
      <c r="CZ924">
        <f>AH924</f>
        <v>0</v>
      </c>
      <c r="DA924">
        <f>AL924</f>
        <v>1</v>
      </c>
      <c r="DB924">
        <f>ROUND((((ROUND(AT924*CZ924,2)*1.15)*1.15)*1.1),2)</f>
        <v>0</v>
      </c>
      <c r="DC924">
        <f>ROUND(((ROUND(AT924*AG924,2)*1.15)*1.15),2)</f>
        <v>0</v>
      </c>
      <c r="DD924" t="s">
        <v>739</v>
      </c>
      <c r="DE924" t="s">
        <v>3</v>
      </c>
      <c r="DF924">
        <f>ROUND((ROUND(AE924,2)*1.1)*CX924,2)</f>
        <v>0</v>
      </c>
      <c r="DG924">
        <f>ROUND((ROUND(AF924,2)*1.1)*CX924,2)</f>
        <v>0</v>
      </c>
      <c r="DH924">
        <f>ROUND(ROUND(AG924*AK924,2)*CX924,2)</f>
        <v>0</v>
      </c>
      <c r="DI924">
        <f>ROUND((ROUND(AH924,2)*1.1)*CX924,2)</f>
        <v>0</v>
      </c>
      <c r="DJ924">
        <f>DI924</f>
        <v>0</v>
      </c>
      <c r="DK924">
        <v>0</v>
      </c>
      <c r="DL924" t="s">
        <v>3</v>
      </c>
      <c r="DM924">
        <v>0</v>
      </c>
      <c r="DN924" t="s">
        <v>3</v>
      </c>
      <c r="DO924">
        <v>0</v>
      </c>
    </row>
    <row r="925" spans="1:119" x14ac:dyDescent="0.2">
      <c r="A925">
        <f>ROW(Source!A190)</f>
        <v>190</v>
      </c>
      <c r="B925">
        <v>60075934</v>
      </c>
      <c r="C925">
        <v>60142013</v>
      </c>
      <c r="D925">
        <v>48244557</v>
      </c>
      <c r="E925">
        <v>1</v>
      </c>
      <c r="F925">
        <v>1</v>
      </c>
      <c r="G925">
        <v>1</v>
      </c>
      <c r="H925">
        <v>2</v>
      </c>
      <c r="I925" t="s">
        <v>746</v>
      </c>
      <c r="J925" t="s">
        <v>747</v>
      </c>
      <c r="K925" t="s">
        <v>748</v>
      </c>
      <c r="L925">
        <v>1368</v>
      </c>
      <c r="N925">
        <v>1011</v>
      </c>
      <c r="O925" t="s">
        <v>745</v>
      </c>
      <c r="P925" t="s">
        <v>745</v>
      </c>
      <c r="Q925">
        <v>1</v>
      </c>
      <c r="W925">
        <v>0</v>
      </c>
      <c r="X925">
        <v>903590057</v>
      </c>
      <c r="Y925">
        <f t="shared" si="690"/>
        <v>1.3224999999999998</v>
      </c>
      <c r="AA925">
        <v>0</v>
      </c>
      <c r="AB925">
        <v>1603.59</v>
      </c>
      <c r="AC925">
        <v>579.69000000000005</v>
      </c>
      <c r="AD925">
        <v>0</v>
      </c>
      <c r="AE925">
        <v>0</v>
      </c>
      <c r="AF925">
        <v>112.77</v>
      </c>
      <c r="AG925">
        <v>11.84</v>
      </c>
      <c r="AH925">
        <v>0</v>
      </c>
      <c r="AI925">
        <v>1</v>
      </c>
      <c r="AJ925">
        <v>14.22</v>
      </c>
      <c r="AK925">
        <v>48.96</v>
      </c>
      <c r="AL925">
        <v>1</v>
      </c>
      <c r="AM925">
        <v>4</v>
      </c>
      <c r="AN925">
        <v>0</v>
      </c>
      <c r="AO925">
        <v>1</v>
      </c>
      <c r="AP925">
        <v>1</v>
      </c>
      <c r="AQ925">
        <v>0</v>
      </c>
      <c r="AR925">
        <v>0</v>
      </c>
      <c r="AS925" t="s">
        <v>3</v>
      </c>
      <c r="AT925">
        <v>1</v>
      </c>
      <c r="AU925" t="s">
        <v>93</v>
      </c>
      <c r="AV925">
        <v>0</v>
      </c>
      <c r="AW925">
        <v>2</v>
      </c>
      <c r="AX925">
        <v>60142027</v>
      </c>
      <c r="AY925">
        <v>1</v>
      </c>
      <c r="AZ925">
        <v>0</v>
      </c>
      <c r="BA925">
        <v>925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CX925">
        <f>ROUND(Y925*Source!I190,9)</f>
        <v>2.1435080000000002</v>
      </c>
      <c r="CY925">
        <f>AB925</f>
        <v>1603.59</v>
      </c>
      <c r="CZ925">
        <f>AF925</f>
        <v>112.77</v>
      </c>
      <c r="DA925">
        <f>AJ925</f>
        <v>14.22</v>
      </c>
      <c r="DB925">
        <f>ROUND(((ROUND(AT925*CZ925,2)*1.15)*1.15),2)</f>
        <v>149.13999999999999</v>
      </c>
      <c r="DC925">
        <f>ROUND((((ROUND(AT925*AG925,2)*1.15)*1.15)*1.1),2)</f>
        <v>17.22</v>
      </c>
      <c r="DD925" t="s">
        <v>3</v>
      </c>
      <c r="DE925" t="s">
        <v>739</v>
      </c>
      <c r="DF925">
        <f>ROUND(ROUND(AE925,2)*CX925,2)</f>
        <v>0</v>
      </c>
      <c r="DG925">
        <f>ROUND(ROUND(AF925*AJ925,2)*CX925,2)</f>
        <v>3437.31</v>
      </c>
      <c r="DH925">
        <f>ROUND((ROUND(AG925*AK925,2)*1.1)*CX925,2)</f>
        <v>1366.83</v>
      </c>
      <c r="DI925">
        <f t="shared" ref="DI925:DI933" si="691">ROUND(ROUND(AH925,2)*CX925,2)</f>
        <v>0</v>
      </c>
      <c r="DJ925">
        <f>DG925</f>
        <v>3437.31</v>
      </c>
      <c r="DK925">
        <v>0</v>
      </c>
      <c r="DL925" t="s">
        <v>3</v>
      </c>
      <c r="DM925">
        <v>0</v>
      </c>
      <c r="DN925" t="s">
        <v>3</v>
      </c>
      <c r="DO925">
        <v>0</v>
      </c>
    </row>
    <row r="926" spans="1:119" x14ac:dyDescent="0.2">
      <c r="A926">
        <f>ROW(Source!A190)</f>
        <v>190</v>
      </c>
      <c r="B926">
        <v>60075934</v>
      </c>
      <c r="C926">
        <v>60142013</v>
      </c>
      <c r="D926">
        <v>48245552</v>
      </c>
      <c r="E926">
        <v>1</v>
      </c>
      <c r="F926">
        <v>1</v>
      </c>
      <c r="G926">
        <v>1</v>
      </c>
      <c r="H926">
        <v>2</v>
      </c>
      <c r="I926" t="s">
        <v>1022</v>
      </c>
      <c r="J926" t="s">
        <v>1023</v>
      </c>
      <c r="K926" t="s">
        <v>1024</v>
      </c>
      <c r="L926">
        <v>1368</v>
      </c>
      <c r="N926">
        <v>1011</v>
      </c>
      <c r="O926" t="s">
        <v>745</v>
      </c>
      <c r="P926" t="s">
        <v>745</v>
      </c>
      <c r="Q926">
        <v>1</v>
      </c>
      <c r="W926">
        <v>0</v>
      </c>
      <c r="X926">
        <v>1565185662</v>
      </c>
      <c r="Y926">
        <f t="shared" si="690"/>
        <v>0.66124999999999989</v>
      </c>
      <c r="AA926">
        <v>0</v>
      </c>
      <c r="AB926">
        <v>1521.97</v>
      </c>
      <c r="AC926">
        <v>495.96</v>
      </c>
      <c r="AD926">
        <v>0</v>
      </c>
      <c r="AE926">
        <v>0</v>
      </c>
      <c r="AF926">
        <v>107.03</v>
      </c>
      <c r="AG926">
        <v>10.130000000000001</v>
      </c>
      <c r="AH926">
        <v>0</v>
      </c>
      <c r="AI926">
        <v>1</v>
      </c>
      <c r="AJ926">
        <v>14.22</v>
      </c>
      <c r="AK926">
        <v>48.96</v>
      </c>
      <c r="AL926">
        <v>1</v>
      </c>
      <c r="AM926">
        <v>4</v>
      </c>
      <c r="AN926">
        <v>0</v>
      </c>
      <c r="AO926">
        <v>1</v>
      </c>
      <c r="AP926">
        <v>1</v>
      </c>
      <c r="AQ926">
        <v>0</v>
      </c>
      <c r="AR926">
        <v>0</v>
      </c>
      <c r="AS926" t="s">
        <v>3</v>
      </c>
      <c r="AT926">
        <v>0.5</v>
      </c>
      <c r="AU926" t="s">
        <v>93</v>
      </c>
      <c r="AV926">
        <v>0</v>
      </c>
      <c r="AW926">
        <v>2</v>
      </c>
      <c r="AX926">
        <v>60142028</v>
      </c>
      <c r="AY926">
        <v>1</v>
      </c>
      <c r="AZ926">
        <v>0</v>
      </c>
      <c r="BA926">
        <v>926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CX926">
        <f>ROUND(Y926*Source!I190,9)</f>
        <v>1.0717540000000001</v>
      </c>
      <c r="CY926">
        <f>AB926</f>
        <v>1521.97</v>
      </c>
      <c r="CZ926">
        <f>AF926</f>
        <v>107.03</v>
      </c>
      <c r="DA926">
        <f>AJ926</f>
        <v>14.22</v>
      </c>
      <c r="DB926">
        <f>ROUND(((ROUND(AT926*CZ926,2)*1.15)*1.15),2)</f>
        <v>70.78</v>
      </c>
      <c r="DC926">
        <f>ROUND((((ROUND(AT926*AG926,2)*1.15)*1.15)*1.1),2)</f>
        <v>7.38</v>
      </c>
      <c r="DD926" t="s">
        <v>3</v>
      </c>
      <c r="DE926" t="s">
        <v>739</v>
      </c>
      <c r="DF926">
        <f>ROUND(ROUND(AE926,2)*CX926,2)</f>
        <v>0</v>
      </c>
      <c r="DG926">
        <f>ROUND(ROUND(AF926*AJ926,2)*CX926,2)</f>
        <v>1631.18</v>
      </c>
      <c r="DH926">
        <f>ROUND((ROUND(AG926*AK926,2)*1.1)*CX926,2)</f>
        <v>584.70000000000005</v>
      </c>
      <c r="DI926">
        <f t="shared" si="691"/>
        <v>0</v>
      </c>
      <c r="DJ926">
        <f>DG926</f>
        <v>1631.18</v>
      </c>
      <c r="DK926">
        <v>0</v>
      </c>
      <c r="DL926" t="s">
        <v>3</v>
      </c>
      <c r="DM926">
        <v>0</v>
      </c>
      <c r="DN926" t="s">
        <v>3</v>
      </c>
      <c r="DO926">
        <v>0</v>
      </c>
    </row>
    <row r="927" spans="1:119" x14ac:dyDescent="0.2">
      <c r="A927">
        <f>ROW(Source!A190)</f>
        <v>190</v>
      </c>
      <c r="B927">
        <v>60075934</v>
      </c>
      <c r="C927">
        <v>60142013</v>
      </c>
      <c r="D927">
        <v>48245719</v>
      </c>
      <c r="E927">
        <v>1</v>
      </c>
      <c r="F927">
        <v>1</v>
      </c>
      <c r="G927">
        <v>1</v>
      </c>
      <c r="H927">
        <v>2</v>
      </c>
      <c r="I927" t="s">
        <v>755</v>
      </c>
      <c r="J927" t="s">
        <v>756</v>
      </c>
      <c r="K927" t="s">
        <v>757</v>
      </c>
      <c r="L927">
        <v>1368</v>
      </c>
      <c r="N927">
        <v>1011</v>
      </c>
      <c r="O927" t="s">
        <v>745</v>
      </c>
      <c r="P927" t="s">
        <v>745</v>
      </c>
      <c r="Q927">
        <v>1</v>
      </c>
      <c r="W927">
        <v>0</v>
      </c>
      <c r="X927">
        <v>-1135352110</v>
      </c>
      <c r="Y927">
        <f t="shared" si="690"/>
        <v>1.5869999999999997</v>
      </c>
      <c r="AA927">
        <v>0</v>
      </c>
      <c r="AB927">
        <v>17.059999999999999</v>
      </c>
      <c r="AC927">
        <v>0</v>
      </c>
      <c r="AD927">
        <v>0</v>
      </c>
      <c r="AE927">
        <v>0</v>
      </c>
      <c r="AF927">
        <v>1.2</v>
      </c>
      <c r="AG927">
        <v>0</v>
      </c>
      <c r="AH927">
        <v>0</v>
      </c>
      <c r="AI927">
        <v>1</v>
      </c>
      <c r="AJ927">
        <v>14.22</v>
      </c>
      <c r="AK927">
        <v>48.96</v>
      </c>
      <c r="AL927">
        <v>1</v>
      </c>
      <c r="AM927">
        <v>4</v>
      </c>
      <c r="AN927">
        <v>0</v>
      </c>
      <c r="AO927">
        <v>1</v>
      </c>
      <c r="AP927">
        <v>1</v>
      </c>
      <c r="AQ927">
        <v>0</v>
      </c>
      <c r="AR927">
        <v>0</v>
      </c>
      <c r="AS927" t="s">
        <v>3</v>
      </c>
      <c r="AT927">
        <v>1.2</v>
      </c>
      <c r="AU927" t="s">
        <v>93</v>
      </c>
      <c r="AV927">
        <v>0</v>
      </c>
      <c r="AW927">
        <v>2</v>
      </c>
      <c r="AX927">
        <v>60142029</v>
      </c>
      <c r="AY927">
        <v>1</v>
      </c>
      <c r="AZ927">
        <v>0</v>
      </c>
      <c r="BA927">
        <v>927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CX927">
        <f>ROUND(Y927*Source!I190,9)</f>
        <v>2.5722095999999999</v>
      </c>
      <c r="CY927">
        <f>AB927</f>
        <v>17.059999999999999</v>
      </c>
      <c r="CZ927">
        <f>AF927</f>
        <v>1.2</v>
      </c>
      <c r="DA927">
        <f>AJ927</f>
        <v>14.22</v>
      </c>
      <c r="DB927">
        <f>ROUND(((ROUND(AT927*CZ927,2)*1.15)*1.15),2)</f>
        <v>1.9</v>
      </c>
      <c r="DC927">
        <f>ROUND((((ROUND(AT927*AG927,2)*1.15)*1.15)*1.1),2)</f>
        <v>0</v>
      </c>
      <c r="DD927" t="s">
        <v>3</v>
      </c>
      <c r="DE927" t="s">
        <v>739</v>
      </c>
      <c r="DF927">
        <f>ROUND(ROUND(AE927,2)*CX927,2)</f>
        <v>0</v>
      </c>
      <c r="DG927">
        <f>ROUND(ROUND(AF927*AJ927,2)*CX927,2)</f>
        <v>43.88</v>
      </c>
      <c r="DH927">
        <f>ROUND((ROUND(AG927*AK927,2)*1.1)*CX927,2)</f>
        <v>0</v>
      </c>
      <c r="DI927">
        <f t="shared" si="691"/>
        <v>0</v>
      </c>
      <c r="DJ927">
        <f>DG927</f>
        <v>43.88</v>
      </c>
      <c r="DK927">
        <v>0</v>
      </c>
      <c r="DL927" t="s">
        <v>3</v>
      </c>
      <c r="DM927">
        <v>0</v>
      </c>
      <c r="DN927" t="s">
        <v>3</v>
      </c>
      <c r="DO927">
        <v>0</v>
      </c>
    </row>
    <row r="928" spans="1:119" x14ac:dyDescent="0.2">
      <c r="A928">
        <f>ROW(Source!A190)</f>
        <v>190</v>
      </c>
      <c r="B928">
        <v>60075934</v>
      </c>
      <c r="C928">
        <v>60142013</v>
      </c>
      <c r="D928">
        <v>48245786</v>
      </c>
      <c r="E928">
        <v>1</v>
      </c>
      <c r="F928">
        <v>1</v>
      </c>
      <c r="G928">
        <v>1</v>
      </c>
      <c r="H928">
        <v>2</v>
      </c>
      <c r="I928" t="s">
        <v>823</v>
      </c>
      <c r="J928" t="s">
        <v>824</v>
      </c>
      <c r="K928" t="s">
        <v>825</v>
      </c>
      <c r="L928">
        <v>1368</v>
      </c>
      <c r="N928">
        <v>1011</v>
      </c>
      <c r="O928" t="s">
        <v>745</v>
      </c>
      <c r="P928" t="s">
        <v>745</v>
      </c>
      <c r="Q928">
        <v>1</v>
      </c>
      <c r="W928">
        <v>0</v>
      </c>
      <c r="X928">
        <v>-1277097320</v>
      </c>
      <c r="Y928">
        <f t="shared" si="690"/>
        <v>9.2574999999999985</v>
      </c>
      <c r="AA928">
        <v>0</v>
      </c>
      <c r="AB928">
        <v>123.43</v>
      </c>
      <c r="AC928">
        <v>0</v>
      </c>
      <c r="AD928">
        <v>0</v>
      </c>
      <c r="AE928">
        <v>0</v>
      </c>
      <c r="AF928">
        <v>8.68</v>
      </c>
      <c r="AG928">
        <v>0</v>
      </c>
      <c r="AH928">
        <v>0</v>
      </c>
      <c r="AI928">
        <v>1</v>
      </c>
      <c r="AJ928">
        <v>14.22</v>
      </c>
      <c r="AK928">
        <v>48.96</v>
      </c>
      <c r="AL928">
        <v>1</v>
      </c>
      <c r="AM928">
        <v>4</v>
      </c>
      <c r="AN928">
        <v>0</v>
      </c>
      <c r="AO928">
        <v>1</v>
      </c>
      <c r="AP928">
        <v>1</v>
      </c>
      <c r="AQ928">
        <v>0</v>
      </c>
      <c r="AR928">
        <v>0</v>
      </c>
      <c r="AS928" t="s">
        <v>3</v>
      </c>
      <c r="AT928">
        <v>7</v>
      </c>
      <c r="AU928" t="s">
        <v>93</v>
      </c>
      <c r="AV928">
        <v>0</v>
      </c>
      <c r="AW928">
        <v>2</v>
      </c>
      <c r="AX928">
        <v>60142030</v>
      </c>
      <c r="AY928">
        <v>1</v>
      </c>
      <c r="AZ928">
        <v>0</v>
      </c>
      <c r="BA928">
        <v>928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CX928">
        <f>ROUND(Y928*Source!I190,9)</f>
        <v>15.004555999999999</v>
      </c>
      <c r="CY928">
        <f>AB928</f>
        <v>123.43</v>
      </c>
      <c r="CZ928">
        <f>AF928</f>
        <v>8.68</v>
      </c>
      <c r="DA928">
        <f>AJ928</f>
        <v>14.22</v>
      </c>
      <c r="DB928">
        <f>ROUND(((ROUND(AT928*CZ928,2)*1.15)*1.15),2)</f>
        <v>80.36</v>
      </c>
      <c r="DC928">
        <f>ROUND((((ROUND(AT928*AG928,2)*1.15)*1.15)*1.1),2)</f>
        <v>0</v>
      </c>
      <c r="DD928" t="s">
        <v>3</v>
      </c>
      <c r="DE928" t="s">
        <v>739</v>
      </c>
      <c r="DF928">
        <f>ROUND(ROUND(AE928,2)*CX928,2)</f>
        <v>0</v>
      </c>
      <c r="DG928">
        <f>ROUND(ROUND(AF928*AJ928,2)*CX928,2)</f>
        <v>1852.01</v>
      </c>
      <c r="DH928">
        <f>ROUND((ROUND(AG928*AK928,2)*1.1)*CX928,2)</f>
        <v>0</v>
      </c>
      <c r="DI928">
        <f t="shared" si="691"/>
        <v>0</v>
      </c>
      <c r="DJ928">
        <f>DG928</f>
        <v>1852.01</v>
      </c>
      <c r="DK928">
        <v>0</v>
      </c>
      <c r="DL928" t="s">
        <v>3</v>
      </c>
      <c r="DM928">
        <v>0</v>
      </c>
      <c r="DN928" t="s">
        <v>3</v>
      </c>
      <c r="DO928">
        <v>0</v>
      </c>
    </row>
    <row r="929" spans="1:119" x14ac:dyDescent="0.2">
      <c r="A929">
        <f>ROW(Source!A190)</f>
        <v>190</v>
      </c>
      <c r="B929">
        <v>60075934</v>
      </c>
      <c r="C929">
        <v>60142013</v>
      </c>
      <c r="D929">
        <v>48246332</v>
      </c>
      <c r="E929">
        <v>1</v>
      </c>
      <c r="F929">
        <v>1</v>
      </c>
      <c r="G929">
        <v>1</v>
      </c>
      <c r="H929">
        <v>2</v>
      </c>
      <c r="I929" t="s">
        <v>1039</v>
      </c>
      <c r="J929" t="s">
        <v>1040</v>
      </c>
      <c r="K929" t="s">
        <v>1041</v>
      </c>
      <c r="L929">
        <v>1368</v>
      </c>
      <c r="N929">
        <v>1011</v>
      </c>
      <c r="O929" t="s">
        <v>745</v>
      </c>
      <c r="P929" t="s">
        <v>745</v>
      </c>
      <c r="Q929">
        <v>1</v>
      </c>
      <c r="W929">
        <v>0</v>
      </c>
      <c r="X929">
        <v>-1230184811</v>
      </c>
      <c r="Y929">
        <f t="shared" si="690"/>
        <v>6.215749999999999</v>
      </c>
      <c r="AA929">
        <v>0</v>
      </c>
      <c r="AB929">
        <v>34.130000000000003</v>
      </c>
      <c r="AC929">
        <v>0</v>
      </c>
      <c r="AD929">
        <v>0</v>
      </c>
      <c r="AE929">
        <v>0</v>
      </c>
      <c r="AF929">
        <v>2.4</v>
      </c>
      <c r="AG929">
        <v>0</v>
      </c>
      <c r="AH929">
        <v>0</v>
      </c>
      <c r="AI929">
        <v>1</v>
      </c>
      <c r="AJ929">
        <v>14.22</v>
      </c>
      <c r="AK929">
        <v>48.96</v>
      </c>
      <c r="AL929">
        <v>1</v>
      </c>
      <c r="AM929">
        <v>4</v>
      </c>
      <c r="AN929">
        <v>0</v>
      </c>
      <c r="AO929">
        <v>1</v>
      </c>
      <c r="AP929">
        <v>1</v>
      </c>
      <c r="AQ929">
        <v>0</v>
      </c>
      <c r="AR929">
        <v>0</v>
      </c>
      <c r="AS929" t="s">
        <v>3</v>
      </c>
      <c r="AT929">
        <v>4.7</v>
      </c>
      <c r="AU929" t="s">
        <v>93</v>
      </c>
      <c r="AV929">
        <v>0</v>
      </c>
      <c r="AW929">
        <v>2</v>
      </c>
      <c r="AX929">
        <v>60142031</v>
      </c>
      <c r="AY929">
        <v>1</v>
      </c>
      <c r="AZ929">
        <v>0</v>
      </c>
      <c r="BA929">
        <v>929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CX929">
        <f>ROUND(Y929*Source!I190,9)</f>
        <v>10.074487599999999</v>
      </c>
      <c r="CY929">
        <f>AB929</f>
        <v>34.130000000000003</v>
      </c>
      <c r="CZ929">
        <f>AF929</f>
        <v>2.4</v>
      </c>
      <c r="DA929">
        <f>AJ929</f>
        <v>14.22</v>
      </c>
      <c r="DB929">
        <f>ROUND(((ROUND(AT929*CZ929,2)*1.15)*1.15),2)</f>
        <v>14.92</v>
      </c>
      <c r="DC929">
        <f>ROUND((((ROUND(AT929*AG929,2)*1.15)*1.15)*1.1),2)</f>
        <v>0</v>
      </c>
      <c r="DD929" t="s">
        <v>3</v>
      </c>
      <c r="DE929" t="s">
        <v>739</v>
      </c>
      <c r="DF929">
        <f>ROUND(ROUND(AE929,2)*CX929,2)</f>
        <v>0</v>
      </c>
      <c r="DG929">
        <f>ROUND(ROUND(AF929*AJ929,2)*CX929,2)</f>
        <v>343.84</v>
      </c>
      <c r="DH929">
        <f>ROUND((ROUND(AG929*AK929,2)*1.1)*CX929,2)</f>
        <v>0</v>
      </c>
      <c r="DI929">
        <f t="shared" si="691"/>
        <v>0</v>
      </c>
      <c r="DJ929">
        <f>DG929</f>
        <v>343.84</v>
      </c>
      <c r="DK929">
        <v>0</v>
      </c>
      <c r="DL929" t="s">
        <v>3</v>
      </c>
      <c r="DM929">
        <v>0</v>
      </c>
      <c r="DN929" t="s">
        <v>3</v>
      </c>
      <c r="DO929">
        <v>0</v>
      </c>
    </row>
    <row r="930" spans="1:119" x14ac:dyDescent="0.2">
      <c r="A930">
        <f>ROW(Source!A190)</f>
        <v>190</v>
      </c>
      <c r="B930">
        <v>60075934</v>
      </c>
      <c r="C930">
        <v>60142013</v>
      </c>
      <c r="D930">
        <v>48168484</v>
      </c>
      <c r="E930">
        <v>1</v>
      </c>
      <c r="F930">
        <v>1</v>
      </c>
      <c r="G930">
        <v>1</v>
      </c>
      <c r="H930">
        <v>3</v>
      </c>
      <c r="I930" t="s">
        <v>223</v>
      </c>
      <c r="J930" t="s">
        <v>226</v>
      </c>
      <c r="K930" t="s">
        <v>761</v>
      </c>
      <c r="L930">
        <v>1339</v>
      </c>
      <c r="N930">
        <v>1007</v>
      </c>
      <c r="O930" t="s">
        <v>91</v>
      </c>
      <c r="P930" t="s">
        <v>91</v>
      </c>
      <c r="Q930">
        <v>1</v>
      </c>
      <c r="W930">
        <v>0</v>
      </c>
      <c r="X930">
        <v>1597319531</v>
      </c>
      <c r="Y930">
        <f>AT930</f>
        <v>0.6</v>
      </c>
      <c r="AA930">
        <v>84.03</v>
      </c>
      <c r="AB930">
        <v>0</v>
      </c>
      <c r="AC930">
        <v>0</v>
      </c>
      <c r="AD930">
        <v>0</v>
      </c>
      <c r="AE930">
        <v>8.7899999999999991</v>
      </c>
      <c r="AF930">
        <v>0</v>
      </c>
      <c r="AG930">
        <v>0</v>
      </c>
      <c r="AH930">
        <v>0</v>
      </c>
      <c r="AI930">
        <v>9.56</v>
      </c>
      <c r="AJ930">
        <v>1</v>
      </c>
      <c r="AK930">
        <v>1</v>
      </c>
      <c r="AL930">
        <v>1</v>
      </c>
      <c r="AM930">
        <v>4</v>
      </c>
      <c r="AN930">
        <v>0</v>
      </c>
      <c r="AO930">
        <v>1</v>
      </c>
      <c r="AP930">
        <v>1</v>
      </c>
      <c r="AQ930">
        <v>0</v>
      </c>
      <c r="AR930">
        <v>0</v>
      </c>
      <c r="AS930" t="s">
        <v>3</v>
      </c>
      <c r="AT930">
        <v>0.6</v>
      </c>
      <c r="AU930" t="s">
        <v>3</v>
      </c>
      <c r="AV930">
        <v>0</v>
      </c>
      <c r="AW930">
        <v>2</v>
      </c>
      <c r="AX930">
        <v>60142032</v>
      </c>
      <c r="AY930">
        <v>1</v>
      </c>
      <c r="AZ930">
        <v>0</v>
      </c>
      <c r="BA930">
        <v>930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CX930">
        <f>ROUND(Y930*Source!I190,9)</f>
        <v>0.97248000000000001</v>
      </c>
      <c r="CY930">
        <f>AA930</f>
        <v>84.03</v>
      </c>
      <c r="CZ930">
        <f>AE930</f>
        <v>8.7899999999999991</v>
      </c>
      <c r="DA930">
        <f>AI930</f>
        <v>9.56</v>
      </c>
      <c r="DB930">
        <f>ROUND(ROUND(AT930*CZ930,2),2)</f>
        <v>5.27</v>
      </c>
      <c r="DC930">
        <f>ROUND(ROUND(AT930*AG930,2),2)</f>
        <v>0</v>
      </c>
      <c r="DD930" t="s">
        <v>3</v>
      </c>
      <c r="DE930" t="s">
        <v>3</v>
      </c>
      <c r="DF930">
        <f>ROUND(ROUND(AE930*AI930,2)*CX930,2)</f>
        <v>81.72</v>
      </c>
      <c r="DG930">
        <f t="shared" ref="DG930:DG935" si="692">ROUND(ROUND(AF930,2)*CX930,2)</f>
        <v>0</v>
      </c>
      <c r="DH930">
        <f>ROUND(ROUND(AG930,2)*CX930,2)</f>
        <v>0</v>
      </c>
      <c r="DI930">
        <f t="shared" si="691"/>
        <v>0</v>
      </c>
      <c r="DJ930">
        <f>DF930</f>
        <v>81.72</v>
      </c>
      <c r="DK930">
        <v>0</v>
      </c>
      <c r="DL930" t="s">
        <v>3</v>
      </c>
      <c r="DM930">
        <v>0</v>
      </c>
      <c r="DN930" t="s">
        <v>3</v>
      </c>
      <c r="DO930">
        <v>0</v>
      </c>
    </row>
    <row r="931" spans="1:119" x14ac:dyDescent="0.2">
      <c r="A931">
        <f>ROW(Source!A190)</f>
        <v>190</v>
      </c>
      <c r="B931">
        <v>60075934</v>
      </c>
      <c r="C931">
        <v>60142013</v>
      </c>
      <c r="D931">
        <v>48168491</v>
      </c>
      <c r="E931">
        <v>1</v>
      </c>
      <c r="F931">
        <v>1</v>
      </c>
      <c r="G931">
        <v>1</v>
      </c>
      <c r="H931">
        <v>3</v>
      </c>
      <c r="I931" t="s">
        <v>229</v>
      </c>
      <c r="J931" t="s">
        <v>231</v>
      </c>
      <c r="K931" t="s">
        <v>762</v>
      </c>
      <c r="L931">
        <v>1346</v>
      </c>
      <c r="N931">
        <v>1009</v>
      </c>
      <c r="O931" t="s">
        <v>225</v>
      </c>
      <c r="P931" t="s">
        <v>225</v>
      </c>
      <c r="Q931">
        <v>1</v>
      </c>
      <c r="W931">
        <v>0</v>
      </c>
      <c r="X931">
        <v>-1411127917</v>
      </c>
      <c r="Y931">
        <f>AT931</f>
        <v>0.2</v>
      </c>
      <c r="AA931">
        <v>42.73</v>
      </c>
      <c r="AB931">
        <v>0</v>
      </c>
      <c r="AC931">
        <v>0</v>
      </c>
      <c r="AD931">
        <v>0</v>
      </c>
      <c r="AE931">
        <v>4.47</v>
      </c>
      <c r="AF931">
        <v>0</v>
      </c>
      <c r="AG931">
        <v>0</v>
      </c>
      <c r="AH931">
        <v>0</v>
      </c>
      <c r="AI931">
        <v>9.56</v>
      </c>
      <c r="AJ931">
        <v>1</v>
      </c>
      <c r="AK931">
        <v>1</v>
      </c>
      <c r="AL931">
        <v>1</v>
      </c>
      <c r="AM931">
        <v>4</v>
      </c>
      <c r="AN931">
        <v>0</v>
      </c>
      <c r="AO931">
        <v>1</v>
      </c>
      <c r="AP931">
        <v>1</v>
      </c>
      <c r="AQ931">
        <v>0</v>
      </c>
      <c r="AR931">
        <v>0</v>
      </c>
      <c r="AS931" t="s">
        <v>3</v>
      </c>
      <c r="AT931">
        <v>0.2</v>
      </c>
      <c r="AU931" t="s">
        <v>3</v>
      </c>
      <c r="AV931">
        <v>0</v>
      </c>
      <c r="AW931">
        <v>2</v>
      </c>
      <c r="AX931">
        <v>60142033</v>
      </c>
      <c r="AY931">
        <v>1</v>
      </c>
      <c r="AZ931">
        <v>0</v>
      </c>
      <c r="BA931">
        <v>931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CX931">
        <f>ROUND(Y931*Source!I190,9)</f>
        <v>0.32416</v>
      </c>
      <c r="CY931">
        <f>AA931</f>
        <v>42.73</v>
      </c>
      <c r="CZ931">
        <f>AE931</f>
        <v>4.47</v>
      </c>
      <c r="DA931">
        <f>AI931</f>
        <v>9.56</v>
      </c>
      <c r="DB931">
        <f>ROUND(ROUND(AT931*CZ931,2),2)</f>
        <v>0.89</v>
      </c>
      <c r="DC931">
        <f>ROUND(ROUND(AT931*AG931,2),2)</f>
        <v>0</v>
      </c>
      <c r="DD931" t="s">
        <v>3</v>
      </c>
      <c r="DE931" t="s">
        <v>3</v>
      </c>
      <c r="DF931">
        <f>ROUND(ROUND(AE931*AI931,2)*CX931,2)</f>
        <v>13.85</v>
      </c>
      <c r="DG931">
        <f t="shared" si="692"/>
        <v>0</v>
      </c>
      <c r="DH931">
        <f>ROUND(ROUND(AG931,2)*CX931,2)</f>
        <v>0</v>
      </c>
      <c r="DI931">
        <f t="shared" si="691"/>
        <v>0</v>
      </c>
      <c r="DJ931">
        <f>DF931</f>
        <v>13.85</v>
      </c>
      <c r="DK931">
        <v>0</v>
      </c>
      <c r="DL931" t="s">
        <v>3</v>
      </c>
      <c r="DM931">
        <v>0</v>
      </c>
      <c r="DN931" t="s">
        <v>3</v>
      </c>
      <c r="DO931">
        <v>0</v>
      </c>
    </row>
    <row r="932" spans="1:119" x14ac:dyDescent="0.2">
      <c r="A932">
        <f>ROW(Source!A190)</f>
        <v>190</v>
      </c>
      <c r="B932">
        <v>60075934</v>
      </c>
      <c r="C932">
        <v>60142013</v>
      </c>
      <c r="D932">
        <v>48171519</v>
      </c>
      <c r="E932">
        <v>1</v>
      </c>
      <c r="F932">
        <v>1</v>
      </c>
      <c r="G932">
        <v>1</v>
      </c>
      <c r="H932">
        <v>3</v>
      </c>
      <c r="I932" t="s">
        <v>1031</v>
      </c>
      <c r="J932" t="s">
        <v>1032</v>
      </c>
      <c r="K932" t="s">
        <v>1033</v>
      </c>
      <c r="L932">
        <v>1348</v>
      </c>
      <c r="N932">
        <v>1009</v>
      </c>
      <c r="O932" t="s">
        <v>15</v>
      </c>
      <c r="P932" t="s">
        <v>15</v>
      </c>
      <c r="Q932">
        <v>1000</v>
      </c>
      <c r="W932">
        <v>0</v>
      </c>
      <c r="X932">
        <v>1392569568</v>
      </c>
      <c r="Y932">
        <f>AT932</f>
        <v>3.2000000000000002E-3</v>
      </c>
      <c r="AA932">
        <v>99399.62</v>
      </c>
      <c r="AB932">
        <v>0</v>
      </c>
      <c r="AC932">
        <v>0</v>
      </c>
      <c r="AD932">
        <v>0</v>
      </c>
      <c r="AE932">
        <v>10397.450000000001</v>
      </c>
      <c r="AF932">
        <v>0</v>
      </c>
      <c r="AG932">
        <v>0</v>
      </c>
      <c r="AH932">
        <v>0</v>
      </c>
      <c r="AI932">
        <v>9.56</v>
      </c>
      <c r="AJ932">
        <v>1</v>
      </c>
      <c r="AK932">
        <v>1</v>
      </c>
      <c r="AL932">
        <v>1</v>
      </c>
      <c r="AM932">
        <v>4</v>
      </c>
      <c r="AN932">
        <v>0</v>
      </c>
      <c r="AO932">
        <v>1</v>
      </c>
      <c r="AP932">
        <v>1</v>
      </c>
      <c r="AQ932">
        <v>0</v>
      </c>
      <c r="AR932">
        <v>0</v>
      </c>
      <c r="AS932" t="s">
        <v>3</v>
      </c>
      <c r="AT932">
        <v>3.2000000000000002E-3</v>
      </c>
      <c r="AU932" t="s">
        <v>3</v>
      </c>
      <c r="AV932">
        <v>0</v>
      </c>
      <c r="AW932">
        <v>2</v>
      </c>
      <c r="AX932">
        <v>60142034</v>
      </c>
      <c r="AY932">
        <v>1</v>
      </c>
      <c r="AZ932">
        <v>0</v>
      </c>
      <c r="BA932">
        <v>932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CX932">
        <f>ROUND(Y932*Source!I190,9)</f>
        <v>5.1865599999999998E-3</v>
      </c>
      <c r="CY932">
        <f>AA932</f>
        <v>99399.62</v>
      </c>
      <c r="CZ932">
        <f>AE932</f>
        <v>10397.450000000001</v>
      </c>
      <c r="DA932">
        <f>AI932</f>
        <v>9.56</v>
      </c>
      <c r="DB932">
        <f>ROUND(ROUND(AT932*CZ932,2),2)</f>
        <v>33.270000000000003</v>
      </c>
      <c r="DC932">
        <f>ROUND(ROUND(AT932*AG932,2),2)</f>
        <v>0</v>
      </c>
      <c r="DD932" t="s">
        <v>3</v>
      </c>
      <c r="DE932" t="s">
        <v>3</v>
      </c>
      <c r="DF932">
        <f>ROUND(ROUND(AE932*AI932,2)*CX932,2)</f>
        <v>515.54</v>
      </c>
      <c r="DG932">
        <f t="shared" si="692"/>
        <v>0</v>
      </c>
      <c r="DH932">
        <f>ROUND(ROUND(AG932,2)*CX932,2)</f>
        <v>0</v>
      </c>
      <c r="DI932">
        <f t="shared" si="691"/>
        <v>0</v>
      </c>
      <c r="DJ932">
        <f>DF932</f>
        <v>515.54</v>
      </c>
      <c r="DK932">
        <v>0</v>
      </c>
      <c r="DL932" t="s">
        <v>3</v>
      </c>
      <c r="DM932">
        <v>0</v>
      </c>
      <c r="DN932" t="s">
        <v>3</v>
      </c>
      <c r="DO932">
        <v>0</v>
      </c>
    </row>
    <row r="933" spans="1:119" x14ac:dyDescent="0.2">
      <c r="A933">
        <f>ROW(Source!A190)</f>
        <v>190</v>
      </c>
      <c r="B933">
        <v>60075934</v>
      </c>
      <c r="C933">
        <v>60142013</v>
      </c>
      <c r="D933">
        <v>48164599</v>
      </c>
      <c r="E933">
        <v>21</v>
      </c>
      <c r="F933">
        <v>1</v>
      </c>
      <c r="G933">
        <v>1</v>
      </c>
      <c r="H933">
        <v>3</v>
      </c>
      <c r="I933" t="s">
        <v>834</v>
      </c>
      <c r="J933" t="s">
        <v>3</v>
      </c>
      <c r="K933" t="s">
        <v>835</v>
      </c>
      <c r="L933">
        <v>1374</v>
      </c>
      <c r="N933">
        <v>1013</v>
      </c>
      <c r="O933" t="s">
        <v>836</v>
      </c>
      <c r="P933" t="s">
        <v>836</v>
      </c>
      <c r="Q933">
        <v>1</v>
      </c>
      <c r="W933">
        <v>0</v>
      </c>
      <c r="X933">
        <v>-1731369543</v>
      </c>
      <c r="Y933">
        <f>AT933</f>
        <v>4</v>
      </c>
      <c r="AA933">
        <v>9.56</v>
      </c>
      <c r="AB933">
        <v>0</v>
      </c>
      <c r="AC933">
        <v>0</v>
      </c>
      <c r="AD933">
        <v>0</v>
      </c>
      <c r="AE933">
        <v>1</v>
      </c>
      <c r="AF933">
        <v>0</v>
      </c>
      <c r="AG933">
        <v>0</v>
      </c>
      <c r="AH933">
        <v>0</v>
      </c>
      <c r="AI933">
        <v>9.56</v>
      </c>
      <c r="AJ933">
        <v>1</v>
      </c>
      <c r="AK933">
        <v>1</v>
      </c>
      <c r="AL933">
        <v>1</v>
      </c>
      <c r="AM933">
        <v>4</v>
      </c>
      <c r="AN933">
        <v>0</v>
      </c>
      <c r="AO933">
        <v>1</v>
      </c>
      <c r="AP933">
        <v>1</v>
      </c>
      <c r="AQ933">
        <v>0</v>
      </c>
      <c r="AR933">
        <v>0</v>
      </c>
      <c r="AS933" t="s">
        <v>3</v>
      </c>
      <c r="AT933">
        <v>4</v>
      </c>
      <c r="AU933" t="s">
        <v>3</v>
      </c>
      <c r="AV933">
        <v>0</v>
      </c>
      <c r="AW933">
        <v>2</v>
      </c>
      <c r="AX933">
        <v>60142035</v>
      </c>
      <c r="AY933">
        <v>1</v>
      </c>
      <c r="AZ933">
        <v>0</v>
      </c>
      <c r="BA933">
        <v>933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CX933">
        <f>ROUND(Y933*Source!I190,9)</f>
        <v>6.4832000000000001</v>
      </c>
      <c r="CY933">
        <f>AA933</f>
        <v>9.56</v>
      </c>
      <c r="CZ933">
        <f>AE933</f>
        <v>1</v>
      </c>
      <c r="DA933">
        <f>AI933</f>
        <v>9.56</v>
      </c>
      <c r="DB933">
        <f>ROUND(ROUND(AT933*CZ933,2),2)</f>
        <v>4</v>
      </c>
      <c r="DC933">
        <f>ROUND(ROUND(AT933*AG933,2),2)</f>
        <v>0</v>
      </c>
      <c r="DD933" t="s">
        <v>3</v>
      </c>
      <c r="DE933" t="s">
        <v>3</v>
      </c>
      <c r="DF933">
        <f>ROUND(ROUND(AE933*AI933,2)*CX933,2)</f>
        <v>61.98</v>
      </c>
      <c r="DG933">
        <f t="shared" si="692"/>
        <v>0</v>
      </c>
      <c r="DH933">
        <f>ROUND(ROUND(AG933,2)*CX933,2)</f>
        <v>0</v>
      </c>
      <c r="DI933">
        <f t="shared" si="691"/>
        <v>0</v>
      </c>
      <c r="DJ933">
        <f>DF933</f>
        <v>61.98</v>
      </c>
      <c r="DK933">
        <v>0</v>
      </c>
      <c r="DL933" t="s">
        <v>3</v>
      </c>
      <c r="DM933">
        <v>0</v>
      </c>
      <c r="DN933" t="s">
        <v>3</v>
      </c>
      <c r="DO933">
        <v>0</v>
      </c>
    </row>
    <row r="934" spans="1:119" x14ac:dyDescent="0.2">
      <c r="A934">
        <f>ROW(Source!A194)</f>
        <v>194</v>
      </c>
      <c r="B934">
        <v>60075934</v>
      </c>
      <c r="C934">
        <v>60141959</v>
      </c>
      <c r="D934">
        <v>48164238</v>
      </c>
      <c r="E934">
        <v>1</v>
      </c>
      <c r="F934">
        <v>1</v>
      </c>
      <c r="G934">
        <v>1</v>
      </c>
      <c r="H934">
        <v>1</v>
      </c>
      <c r="I934" t="s">
        <v>1042</v>
      </c>
      <c r="J934" t="s">
        <v>3</v>
      </c>
      <c r="K934" t="s">
        <v>1043</v>
      </c>
      <c r="L934">
        <v>1191</v>
      </c>
      <c r="N934">
        <v>1013</v>
      </c>
      <c r="O934" t="s">
        <v>738</v>
      </c>
      <c r="P934" t="s">
        <v>738</v>
      </c>
      <c r="Q934">
        <v>1</v>
      </c>
      <c r="W934">
        <v>0</v>
      </c>
      <c r="X934">
        <v>1468546570</v>
      </c>
      <c r="Y934">
        <f t="shared" ref="Y934:Y941" si="693">((AT934*1.15)*1.15)</f>
        <v>24.135624999999994</v>
      </c>
      <c r="AA934">
        <v>0</v>
      </c>
      <c r="AB934">
        <v>0</v>
      </c>
      <c r="AC934">
        <v>0</v>
      </c>
      <c r="AD934">
        <v>446.52</v>
      </c>
      <c r="AE934">
        <v>0</v>
      </c>
      <c r="AF934">
        <v>0</v>
      </c>
      <c r="AG934">
        <v>0</v>
      </c>
      <c r="AH934">
        <v>9.1199999999999992</v>
      </c>
      <c r="AI934">
        <v>1</v>
      </c>
      <c r="AJ934">
        <v>1</v>
      </c>
      <c r="AK934">
        <v>1</v>
      </c>
      <c r="AL934">
        <v>48.96</v>
      </c>
      <c r="AM934">
        <v>4</v>
      </c>
      <c r="AN934">
        <v>0</v>
      </c>
      <c r="AO934">
        <v>1</v>
      </c>
      <c r="AP934">
        <v>1</v>
      </c>
      <c r="AQ934">
        <v>0</v>
      </c>
      <c r="AR934">
        <v>0</v>
      </c>
      <c r="AS934" t="s">
        <v>3</v>
      </c>
      <c r="AT934">
        <v>18.25</v>
      </c>
      <c r="AU934" t="s">
        <v>93</v>
      </c>
      <c r="AV934">
        <v>1</v>
      </c>
      <c r="AW934">
        <v>2</v>
      </c>
      <c r="AX934">
        <v>60141982</v>
      </c>
      <c r="AY934">
        <v>1</v>
      </c>
      <c r="AZ934">
        <v>0</v>
      </c>
      <c r="BA934">
        <v>934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CX934">
        <f>ROUND(Y934*Source!I194,9)</f>
        <v>39.119020999999996</v>
      </c>
      <c r="CY934">
        <f>AD934</f>
        <v>446.52</v>
      </c>
      <c r="CZ934">
        <f>AH934</f>
        <v>9.1199999999999992</v>
      </c>
      <c r="DA934">
        <f>AL934</f>
        <v>48.96</v>
      </c>
      <c r="DB934">
        <f t="shared" ref="DB934:DB941" si="694">ROUND(((ROUND(AT934*CZ934,2)*1.15)*1.15),2)</f>
        <v>220.12</v>
      </c>
      <c r="DC934">
        <f t="shared" ref="DC934:DC941" si="695">ROUND(((ROUND(AT934*AG934,2)*1.15)*1.15),2)</f>
        <v>0</v>
      </c>
      <c r="DD934" t="s">
        <v>3</v>
      </c>
      <c r="DE934" t="s">
        <v>3</v>
      </c>
      <c r="DF934">
        <f t="shared" ref="DF934:DF941" si="696">ROUND(ROUND(AE934,2)*CX934,2)</f>
        <v>0</v>
      </c>
      <c r="DG934">
        <f t="shared" si="692"/>
        <v>0</v>
      </c>
      <c r="DH934">
        <f>ROUND(ROUND(AG934,2)*CX934,2)</f>
        <v>0</v>
      </c>
      <c r="DI934">
        <f>ROUND(ROUND(AH934*AL934,2)*CX934,2)</f>
        <v>17467.43</v>
      </c>
      <c r="DJ934">
        <f>DI934</f>
        <v>17467.43</v>
      </c>
      <c r="DK934">
        <v>0</v>
      </c>
      <c r="DL934" t="s">
        <v>3</v>
      </c>
      <c r="DM934">
        <v>0</v>
      </c>
      <c r="DN934" t="s">
        <v>3</v>
      </c>
      <c r="DO934">
        <v>0</v>
      </c>
    </row>
    <row r="935" spans="1:119" x14ac:dyDescent="0.2">
      <c r="A935">
        <f>ROW(Source!A194)</f>
        <v>194</v>
      </c>
      <c r="B935">
        <v>60075934</v>
      </c>
      <c r="C935">
        <v>60141959</v>
      </c>
      <c r="D935">
        <v>48164207</v>
      </c>
      <c r="E935">
        <v>1</v>
      </c>
      <c r="F935">
        <v>1</v>
      </c>
      <c r="G935">
        <v>1</v>
      </c>
      <c r="H935">
        <v>1</v>
      </c>
      <c r="I935" t="s">
        <v>740</v>
      </c>
      <c r="J935" t="s">
        <v>3</v>
      </c>
      <c r="K935" t="s">
        <v>741</v>
      </c>
      <c r="L935">
        <v>1191</v>
      </c>
      <c r="N935">
        <v>1013</v>
      </c>
      <c r="O935" t="s">
        <v>738</v>
      </c>
      <c r="P935" t="s">
        <v>738</v>
      </c>
      <c r="Q935">
        <v>1</v>
      </c>
      <c r="W935">
        <v>0</v>
      </c>
      <c r="X935">
        <v>-383101862</v>
      </c>
      <c r="Y935">
        <f t="shared" si="693"/>
        <v>3.8087999999999993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1</v>
      </c>
      <c r="AJ935">
        <v>1</v>
      </c>
      <c r="AK935">
        <v>48.96</v>
      </c>
      <c r="AL935">
        <v>1</v>
      </c>
      <c r="AM935">
        <v>4</v>
      </c>
      <c r="AN935">
        <v>0</v>
      </c>
      <c r="AO935">
        <v>1</v>
      </c>
      <c r="AP935">
        <v>1</v>
      </c>
      <c r="AQ935">
        <v>0</v>
      </c>
      <c r="AR935">
        <v>0</v>
      </c>
      <c r="AS935" t="s">
        <v>3</v>
      </c>
      <c r="AT935">
        <v>2.88</v>
      </c>
      <c r="AU935" t="s">
        <v>93</v>
      </c>
      <c r="AV935">
        <v>2</v>
      </c>
      <c r="AW935">
        <v>2</v>
      </c>
      <c r="AX935">
        <v>60141983</v>
      </c>
      <c r="AY935">
        <v>1</v>
      </c>
      <c r="AZ935">
        <v>0</v>
      </c>
      <c r="BA935">
        <v>935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CX935">
        <f>ROUND(Y935*Source!I194,9)</f>
        <v>6.1733030400000004</v>
      </c>
      <c r="CY935">
        <f>AD935</f>
        <v>0</v>
      </c>
      <c r="CZ935">
        <f>AH935</f>
        <v>0</v>
      </c>
      <c r="DA935">
        <f>AL935</f>
        <v>1</v>
      </c>
      <c r="DB935">
        <f t="shared" si="694"/>
        <v>0</v>
      </c>
      <c r="DC935">
        <f t="shared" si="695"/>
        <v>0</v>
      </c>
      <c r="DD935" t="s">
        <v>3</v>
      </c>
      <c r="DE935" t="s">
        <v>3</v>
      </c>
      <c r="DF935">
        <f t="shared" si="696"/>
        <v>0</v>
      </c>
      <c r="DG935">
        <f t="shared" si="692"/>
        <v>0</v>
      </c>
      <c r="DH935">
        <f t="shared" ref="DH935:DH941" si="697">ROUND(ROUND(AG935*AK935,2)*CX935,2)</f>
        <v>0</v>
      </c>
      <c r="DI935">
        <f t="shared" ref="DI935:DI955" si="698">ROUND(ROUND(AH935,2)*CX935,2)</f>
        <v>0</v>
      </c>
      <c r="DJ935">
        <f>DI935</f>
        <v>0</v>
      </c>
      <c r="DK935">
        <v>0</v>
      </c>
      <c r="DL935" t="s">
        <v>3</v>
      </c>
      <c r="DM935">
        <v>0</v>
      </c>
      <c r="DN935" t="s">
        <v>3</v>
      </c>
      <c r="DO935">
        <v>0</v>
      </c>
    </row>
    <row r="936" spans="1:119" x14ac:dyDescent="0.2">
      <c r="A936">
        <f>ROW(Source!A194)</f>
        <v>194</v>
      </c>
      <c r="B936">
        <v>60075934</v>
      </c>
      <c r="C936">
        <v>60141959</v>
      </c>
      <c r="D936">
        <v>48244501</v>
      </c>
      <c r="E936">
        <v>1</v>
      </c>
      <c r="F936">
        <v>1</v>
      </c>
      <c r="G936">
        <v>1</v>
      </c>
      <c r="H936">
        <v>2</v>
      </c>
      <c r="I936" t="s">
        <v>1044</v>
      </c>
      <c r="J936" t="s">
        <v>1045</v>
      </c>
      <c r="K936" t="s">
        <v>1046</v>
      </c>
      <c r="L936">
        <v>1368</v>
      </c>
      <c r="N936">
        <v>1011</v>
      </c>
      <c r="O936" t="s">
        <v>745</v>
      </c>
      <c r="P936" t="s">
        <v>745</v>
      </c>
      <c r="Q936">
        <v>1</v>
      </c>
      <c r="W936">
        <v>0</v>
      </c>
      <c r="X936">
        <v>1104692716</v>
      </c>
      <c r="Y936">
        <f t="shared" si="693"/>
        <v>0.89929999999999999</v>
      </c>
      <c r="AA936">
        <v>0</v>
      </c>
      <c r="AB936">
        <v>4432.8</v>
      </c>
      <c r="AC936">
        <v>660.47</v>
      </c>
      <c r="AD936">
        <v>0</v>
      </c>
      <c r="AE936">
        <v>0</v>
      </c>
      <c r="AF936">
        <v>311.73</v>
      </c>
      <c r="AG936">
        <v>13.49</v>
      </c>
      <c r="AH936">
        <v>0</v>
      </c>
      <c r="AI936">
        <v>1</v>
      </c>
      <c r="AJ936">
        <v>14.22</v>
      </c>
      <c r="AK936">
        <v>48.96</v>
      </c>
      <c r="AL936">
        <v>1</v>
      </c>
      <c r="AM936">
        <v>4</v>
      </c>
      <c r="AN936">
        <v>0</v>
      </c>
      <c r="AO936">
        <v>1</v>
      </c>
      <c r="AP936">
        <v>1</v>
      </c>
      <c r="AQ936">
        <v>0</v>
      </c>
      <c r="AR936">
        <v>0</v>
      </c>
      <c r="AS936" t="s">
        <v>3</v>
      </c>
      <c r="AT936">
        <v>0.68</v>
      </c>
      <c r="AU936" t="s">
        <v>93</v>
      </c>
      <c r="AV936">
        <v>0</v>
      </c>
      <c r="AW936">
        <v>2</v>
      </c>
      <c r="AX936">
        <v>60141984</v>
      </c>
      <c r="AY936">
        <v>1</v>
      </c>
      <c r="AZ936">
        <v>0</v>
      </c>
      <c r="BA936">
        <v>936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CX936">
        <f>ROUND(Y936*Source!I194,9)</f>
        <v>1.4575854399999999</v>
      </c>
      <c r="CY936">
        <f t="shared" ref="CY936:CY941" si="699">AB936</f>
        <v>4432.8</v>
      </c>
      <c r="CZ936">
        <f t="shared" ref="CZ936:CZ941" si="700">AF936</f>
        <v>311.73</v>
      </c>
      <c r="DA936">
        <f t="shared" ref="DA936:DA941" si="701">AJ936</f>
        <v>14.22</v>
      </c>
      <c r="DB936">
        <f t="shared" si="694"/>
        <v>280.33999999999997</v>
      </c>
      <c r="DC936">
        <f t="shared" si="695"/>
        <v>12.13</v>
      </c>
      <c r="DD936" t="s">
        <v>3</v>
      </c>
      <c r="DE936" t="s">
        <v>3</v>
      </c>
      <c r="DF936">
        <f t="shared" si="696"/>
        <v>0</v>
      </c>
      <c r="DG936">
        <f t="shared" ref="DG936:DG941" si="702">ROUND(ROUND(AF936*AJ936,2)*CX936,2)</f>
        <v>6461.18</v>
      </c>
      <c r="DH936">
        <f t="shared" si="697"/>
        <v>962.69</v>
      </c>
      <c r="DI936">
        <f t="shared" si="698"/>
        <v>0</v>
      </c>
      <c r="DJ936">
        <f t="shared" ref="DJ936:DJ941" si="703">DG936</f>
        <v>6461.18</v>
      </c>
      <c r="DK936">
        <v>0</v>
      </c>
      <c r="DL936" t="s">
        <v>3</v>
      </c>
      <c r="DM936">
        <v>0</v>
      </c>
      <c r="DN936" t="s">
        <v>3</v>
      </c>
      <c r="DO936">
        <v>0</v>
      </c>
    </row>
    <row r="937" spans="1:119" x14ac:dyDescent="0.2">
      <c r="A937">
        <f>ROW(Source!A194)</f>
        <v>194</v>
      </c>
      <c r="B937">
        <v>60075934</v>
      </c>
      <c r="C937">
        <v>60141959</v>
      </c>
      <c r="D937">
        <v>48244510</v>
      </c>
      <c r="E937">
        <v>1</v>
      </c>
      <c r="F937">
        <v>1</v>
      </c>
      <c r="G937">
        <v>1</v>
      </c>
      <c r="H937">
        <v>2</v>
      </c>
      <c r="I937" t="s">
        <v>742</v>
      </c>
      <c r="J937" t="s">
        <v>743</v>
      </c>
      <c r="K937" t="s">
        <v>744</v>
      </c>
      <c r="L937">
        <v>1368</v>
      </c>
      <c r="N937">
        <v>1011</v>
      </c>
      <c r="O937" t="s">
        <v>745</v>
      </c>
      <c r="P937" t="s">
        <v>745</v>
      </c>
      <c r="Q937">
        <v>1</v>
      </c>
      <c r="W937">
        <v>0</v>
      </c>
      <c r="X937">
        <v>1732737796</v>
      </c>
      <c r="Y937">
        <f t="shared" si="693"/>
        <v>2.2217999999999996</v>
      </c>
      <c r="AA937">
        <v>0</v>
      </c>
      <c r="AB937">
        <v>1732</v>
      </c>
      <c r="AC937">
        <v>660.47</v>
      </c>
      <c r="AD937">
        <v>0</v>
      </c>
      <c r="AE937">
        <v>0</v>
      </c>
      <c r="AF937">
        <v>121.8</v>
      </c>
      <c r="AG937">
        <v>13.49</v>
      </c>
      <c r="AH937">
        <v>0</v>
      </c>
      <c r="AI937">
        <v>1</v>
      </c>
      <c r="AJ937">
        <v>14.22</v>
      </c>
      <c r="AK937">
        <v>48.96</v>
      </c>
      <c r="AL937">
        <v>1</v>
      </c>
      <c r="AM937">
        <v>4</v>
      </c>
      <c r="AN937">
        <v>0</v>
      </c>
      <c r="AO937">
        <v>1</v>
      </c>
      <c r="AP937">
        <v>1</v>
      </c>
      <c r="AQ937">
        <v>0</v>
      </c>
      <c r="AR937">
        <v>0</v>
      </c>
      <c r="AS937" t="s">
        <v>3</v>
      </c>
      <c r="AT937">
        <v>1.68</v>
      </c>
      <c r="AU937" t="s">
        <v>93</v>
      </c>
      <c r="AV937">
        <v>0</v>
      </c>
      <c r="AW937">
        <v>2</v>
      </c>
      <c r="AX937">
        <v>60141985</v>
      </c>
      <c r="AY937">
        <v>1</v>
      </c>
      <c r="AZ937">
        <v>0</v>
      </c>
      <c r="BA937">
        <v>937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CX937">
        <f>ROUND(Y937*Source!I194,9)</f>
        <v>3.6010934400000001</v>
      </c>
      <c r="CY937">
        <f t="shared" si="699"/>
        <v>1732</v>
      </c>
      <c r="CZ937">
        <f t="shared" si="700"/>
        <v>121.8</v>
      </c>
      <c r="DA937">
        <f t="shared" si="701"/>
        <v>14.22</v>
      </c>
      <c r="DB937">
        <f t="shared" si="694"/>
        <v>270.61</v>
      </c>
      <c r="DC937">
        <f t="shared" si="695"/>
        <v>29.97</v>
      </c>
      <c r="DD937" t="s">
        <v>3</v>
      </c>
      <c r="DE937" t="s">
        <v>3</v>
      </c>
      <c r="DF937">
        <f t="shared" si="696"/>
        <v>0</v>
      </c>
      <c r="DG937">
        <f t="shared" si="702"/>
        <v>6237.09</v>
      </c>
      <c r="DH937">
        <f t="shared" si="697"/>
        <v>2378.41</v>
      </c>
      <c r="DI937">
        <f t="shared" si="698"/>
        <v>0</v>
      </c>
      <c r="DJ937">
        <f t="shared" si="703"/>
        <v>6237.09</v>
      </c>
      <c r="DK937">
        <v>0</v>
      </c>
      <c r="DL937" t="s">
        <v>3</v>
      </c>
      <c r="DM937">
        <v>0</v>
      </c>
      <c r="DN937" t="s">
        <v>3</v>
      </c>
      <c r="DO937">
        <v>0</v>
      </c>
    </row>
    <row r="938" spans="1:119" x14ac:dyDescent="0.2">
      <c r="A938">
        <f>ROW(Source!A194)</f>
        <v>194</v>
      </c>
      <c r="B938">
        <v>60075934</v>
      </c>
      <c r="C938">
        <v>60141959</v>
      </c>
      <c r="D938">
        <v>48244557</v>
      </c>
      <c r="E938">
        <v>1</v>
      </c>
      <c r="F938">
        <v>1</v>
      </c>
      <c r="G938">
        <v>1</v>
      </c>
      <c r="H938">
        <v>2</v>
      </c>
      <c r="I938" t="s">
        <v>746</v>
      </c>
      <c r="J938" t="s">
        <v>747</v>
      </c>
      <c r="K938" t="s">
        <v>748</v>
      </c>
      <c r="L938">
        <v>1368</v>
      </c>
      <c r="N938">
        <v>1011</v>
      </c>
      <c r="O938" t="s">
        <v>745</v>
      </c>
      <c r="P938" t="s">
        <v>745</v>
      </c>
      <c r="Q938">
        <v>1</v>
      </c>
      <c r="W938">
        <v>0</v>
      </c>
      <c r="X938">
        <v>903590057</v>
      </c>
      <c r="Y938">
        <f t="shared" si="693"/>
        <v>0.27772499999999994</v>
      </c>
      <c r="AA938">
        <v>0</v>
      </c>
      <c r="AB938">
        <v>1603.59</v>
      </c>
      <c r="AC938">
        <v>579.69000000000005</v>
      </c>
      <c r="AD938">
        <v>0</v>
      </c>
      <c r="AE938">
        <v>0</v>
      </c>
      <c r="AF938">
        <v>112.77</v>
      </c>
      <c r="AG938">
        <v>11.84</v>
      </c>
      <c r="AH938">
        <v>0</v>
      </c>
      <c r="AI938">
        <v>1</v>
      </c>
      <c r="AJ938">
        <v>14.22</v>
      </c>
      <c r="AK938">
        <v>48.96</v>
      </c>
      <c r="AL938">
        <v>1</v>
      </c>
      <c r="AM938">
        <v>4</v>
      </c>
      <c r="AN938">
        <v>0</v>
      </c>
      <c r="AO938">
        <v>1</v>
      </c>
      <c r="AP938">
        <v>1</v>
      </c>
      <c r="AQ938">
        <v>0</v>
      </c>
      <c r="AR938">
        <v>0</v>
      </c>
      <c r="AS938" t="s">
        <v>3</v>
      </c>
      <c r="AT938">
        <v>0.21</v>
      </c>
      <c r="AU938" t="s">
        <v>93</v>
      </c>
      <c r="AV938">
        <v>0</v>
      </c>
      <c r="AW938">
        <v>2</v>
      </c>
      <c r="AX938">
        <v>60141986</v>
      </c>
      <c r="AY938">
        <v>1</v>
      </c>
      <c r="AZ938">
        <v>0</v>
      </c>
      <c r="BA938">
        <v>938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CX938">
        <f>ROUND(Y938*Source!I194,9)</f>
        <v>0.45013668000000001</v>
      </c>
      <c r="CY938">
        <f t="shared" si="699"/>
        <v>1603.59</v>
      </c>
      <c r="CZ938">
        <f t="shared" si="700"/>
        <v>112.77</v>
      </c>
      <c r="DA938">
        <f t="shared" si="701"/>
        <v>14.22</v>
      </c>
      <c r="DB938">
        <f t="shared" si="694"/>
        <v>31.32</v>
      </c>
      <c r="DC938">
        <f t="shared" si="695"/>
        <v>3.29</v>
      </c>
      <c r="DD938" t="s">
        <v>3</v>
      </c>
      <c r="DE938" t="s">
        <v>3</v>
      </c>
      <c r="DF938">
        <f t="shared" si="696"/>
        <v>0</v>
      </c>
      <c r="DG938">
        <f t="shared" si="702"/>
        <v>721.83</v>
      </c>
      <c r="DH938">
        <f t="shared" si="697"/>
        <v>260.94</v>
      </c>
      <c r="DI938">
        <f t="shared" si="698"/>
        <v>0</v>
      </c>
      <c r="DJ938">
        <f t="shared" si="703"/>
        <v>721.83</v>
      </c>
      <c r="DK938">
        <v>0</v>
      </c>
      <c r="DL938" t="s">
        <v>3</v>
      </c>
      <c r="DM938">
        <v>0</v>
      </c>
      <c r="DN938" t="s">
        <v>3</v>
      </c>
      <c r="DO938">
        <v>0</v>
      </c>
    </row>
    <row r="939" spans="1:119" x14ac:dyDescent="0.2">
      <c r="A939">
        <f>ROW(Source!A194)</f>
        <v>194</v>
      </c>
      <c r="B939">
        <v>60075934</v>
      </c>
      <c r="C939">
        <v>60141959</v>
      </c>
      <c r="D939">
        <v>48245551</v>
      </c>
      <c r="E939">
        <v>1</v>
      </c>
      <c r="F939">
        <v>1</v>
      </c>
      <c r="G939">
        <v>1</v>
      </c>
      <c r="H939">
        <v>2</v>
      </c>
      <c r="I939" t="s">
        <v>752</v>
      </c>
      <c r="J939" t="s">
        <v>753</v>
      </c>
      <c r="K939" t="s">
        <v>754</v>
      </c>
      <c r="L939">
        <v>1368</v>
      </c>
      <c r="N939">
        <v>1011</v>
      </c>
      <c r="O939" t="s">
        <v>745</v>
      </c>
      <c r="P939" t="s">
        <v>745</v>
      </c>
      <c r="Q939">
        <v>1</v>
      </c>
      <c r="W939">
        <v>0</v>
      </c>
      <c r="X939">
        <v>1171957361</v>
      </c>
      <c r="Y939">
        <f t="shared" si="693"/>
        <v>0.40997499999999992</v>
      </c>
      <c r="AA939">
        <v>0</v>
      </c>
      <c r="AB939">
        <v>1234.1500000000001</v>
      </c>
      <c r="AC939">
        <v>495.96</v>
      </c>
      <c r="AD939">
        <v>0</v>
      </c>
      <c r="AE939">
        <v>0</v>
      </c>
      <c r="AF939">
        <v>86.79</v>
      </c>
      <c r="AG939">
        <v>10.130000000000001</v>
      </c>
      <c r="AH939">
        <v>0</v>
      </c>
      <c r="AI939">
        <v>1</v>
      </c>
      <c r="AJ939">
        <v>14.22</v>
      </c>
      <c r="AK939">
        <v>48.96</v>
      </c>
      <c r="AL939">
        <v>1</v>
      </c>
      <c r="AM939">
        <v>4</v>
      </c>
      <c r="AN939">
        <v>0</v>
      </c>
      <c r="AO939">
        <v>1</v>
      </c>
      <c r="AP939">
        <v>1</v>
      </c>
      <c r="AQ939">
        <v>0</v>
      </c>
      <c r="AR939">
        <v>0</v>
      </c>
      <c r="AS939" t="s">
        <v>3</v>
      </c>
      <c r="AT939">
        <v>0.31</v>
      </c>
      <c r="AU939" t="s">
        <v>93</v>
      </c>
      <c r="AV939">
        <v>0</v>
      </c>
      <c r="AW939">
        <v>2</v>
      </c>
      <c r="AX939">
        <v>60141987</v>
      </c>
      <c r="AY939">
        <v>1</v>
      </c>
      <c r="AZ939">
        <v>0</v>
      </c>
      <c r="BA939">
        <v>939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CX939">
        <f>ROUND(Y939*Source!I194,9)</f>
        <v>0.66448748000000002</v>
      </c>
      <c r="CY939">
        <f t="shared" si="699"/>
        <v>1234.1500000000001</v>
      </c>
      <c r="CZ939">
        <f t="shared" si="700"/>
        <v>86.79</v>
      </c>
      <c r="DA939">
        <f t="shared" si="701"/>
        <v>14.22</v>
      </c>
      <c r="DB939">
        <f t="shared" si="694"/>
        <v>35.58</v>
      </c>
      <c r="DC939">
        <f t="shared" si="695"/>
        <v>4.1500000000000004</v>
      </c>
      <c r="DD939" t="s">
        <v>3</v>
      </c>
      <c r="DE939" t="s">
        <v>3</v>
      </c>
      <c r="DF939">
        <f t="shared" si="696"/>
        <v>0</v>
      </c>
      <c r="DG939">
        <f t="shared" si="702"/>
        <v>820.08</v>
      </c>
      <c r="DH939">
        <f t="shared" si="697"/>
        <v>329.56</v>
      </c>
      <c r="DI939">
        <f t="shared" si="698"/>
        <v>0</v>
      </c>
      <c r="DJ939">
        <f t="shared" si="703"/>
        <v>820.08</v>
      </c>
      <c r="DK939">
        <v>0</v>
      </c>
      <c r="DL939" t="s">
        <v>3</v>
      </c>
      <c r="DM939">
        <v>0</v>
      </c>
      <c r="DN939" t="s">
        <v>3</v>
      </c>
      <c r="DO939">
        <v>0</v>
      </c>
    </row>
    <row r="940" spans="1:119" x14ac:dyDescent="0.2">
      <c r="A940">
        <f>ROW(Source!A194)</f>
        <v>194</v>
      </c>
      <c r="B940">
        <v>60075934</v>
      </c>
      <c r="C940">
        <v>60141959</v>
      </c>
      <c r="D940">
        <v>48245719</v>
      </c>
      <c r="E940">
        <v>1</v>
      </c>
      <c r="F940">
        <v>1</v>
      </c>
      <c r="G940">
        <v>1</v>
      </c>
      <c r="H940">
        <v>2</v>
      </c>
      <c r="I940" t="s">
        <v>755</v>
      </c>
      <c r="J940" t="s">
        <v>756</v>
      </c>
      <c r="K940" t="s">
        <v>757</v>
      </c>
      <c r="L940">
        <v>1368</v>
      </c>
      <c r="N940">
        <v>1011</v>
      </c>
      <c r="O940" t="s">
        <v>745</v>
      </c>
      <c r="P940" t="s">
        <v>745</v>
      </c>
      <c r="Q940">
        <v>1</v>
      </c>
      <c r="W940">
        <v>0</v>
      </c>
      <c r="X940">
        <v>-1135352110</v>
      </c>
      <c r="Y940">
        <f t="shared" si="693"/>
        <v>3.1475499999999994</v>
      </c>
      <c r="AA940">
        <v>0</v>
      </c>
      <c r="AB940">
        <v>17.059999999999999</v>
      </c>
      <c r="AC940">
        <v>0</v>
      </c>
      <c r="AD940">
        <v>0</v>
      </c>
      <c r="AE940">
        <v>0</v>
      </c>
      <c r="AF940">
        <v>1.2</v>
      </c>
      <c r="AG940">
        <v>0</v>
      </c>
      <c r="AH940">
        <v>0</v>
      </c>
      <c r="AI940">
        <v>1</v>
      </c>
      <c r="AJ940">
        <v>14.22</v>
      </c>
      <c r="AK940">
        <v>48.96</v>
      </c>
      <c r="AL940">
        <v>1</v>
      </c>
      <c r="AM940">
        <v>4</v>
      </c>
      <c r="AN940">
        <v>0</v>
      </c>
      <c r="AO940">
        <v>1</v>
      </c>
      <c r="AP940">
        <v>1</v>
      </c>
      <c r="AQ940">
        <v>0</v>
      </c>
      <c r="AR940">
        <v>0</v>
      </c>
      <c r="AS940" t="s">
        <v>3</v>
      </c>
      <c r="AT940">
        <v>2.38</v>
      </c>
      <c r="AU940" t="s">
        <v>93</v>
      </c>
      <c r="AV940">
        <v>0</v>
      </c>
      <c r="AW940">
        <v>2</v>
      </c>
      <c r="AX940">
        <v>60141988</v>
      </c>
      <c r="AY940">
        <v>1</v>
      </c>
      <c r="AZ940">
        <v>0</v>
      </c>
      <c r="BA940">
        <v>940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CX940">
        <f>ROUND(Y940*Source!I194,9)</f>
        <v>5.1015490400000001</v>
      </c>
      <c r="CY940">
        <f t="shared" si="699"/>
        <v>17.059999999999999</v>
      </c>
      <c r="CZ940">
        <f t="shared" si="700"/>
        <v>1.2</v>
      </c>
      <c r="DA940">
        <f t="shared" si="701"/>
        <v>14.22</v>
      </c>
      <c r="DB940">
        <f t="shared" si="694"/>
        <v>3.78</v>
      </c>
      <c r="DC940">
        <f t="shared" si="695"/>
        <v>0</v>
      </c>
      <c r="DD940" t="s">
        <v>3</v>
      </c>
      <c r="DE940" t="s">
        <v>3</v>
      </c>
      <c r="DF940">
        <f t="shared" si="696"/>
        <v>0</v>
      </c>
      <c r="DG940">
        <f t="shared" si="702"/>
        <v>87.03</v>
      </c>
      <c r="DH940">
        <f t="shared" si="697"/>
        <v>0</v>
      </c>
      <c r="DI940">
        <f t="shared" si="698"/>
        <v>0</v>
      </c>
      <c r="DJ940">
        <f t="shared" si="703"/>
        <v>87.03</v>
      </c>
      <c r="DK940">
        <v>0</v>
      </c>
      <c r="DL940" t="s">
        <v>3</v>
      </c>
      <c r="DM940">
        <v>0</v>
      </c>
      <c r="DN940" t="s">
        <v>3</v>
      </c>
      <c r="DO940">
        <v>0</v>
      </c>
    </row>
    <row r="941" spans="1:119" x14ac:dyDescent="0.2">
      <c r="A941">
        <f>ROW(Source!A194)</f>
        <v>194</v>
      </c>
      <c r="B941">
        <v>60075934</v>
      </c>
      <c r="C941">
        <v>60141959</v>
      </c>
      <c r="D941">
        <v>48245767</v>
      </c>
      <c r="E941">
        <v>1</v>
      </c>
      <c r="F941">
        <v>1</v>
      </c>
      <c r="G941">
        <v>1</v>
      </c>
      <c r="H941">
        <v>2</v>
      </c>
      <c r="I941" t="s">
        <v>758</v>
      </c>
      <c r="J941" t="s">
        <v>759</v>
      </c>
      <c r="K941" t="s">
        <v>760</v>
      </c>
      <c r="L941">
        <v>1368</v>
      </c>
      <c r="N941">
        <v>1011</v>
      </c>
      <c r="O941" t="s">
        <v>745</v>
      </c>
      <c r="P941" t="s">
        <v>745</v>
      </c>
      <c r="Q941">
        <v>1</v>
      </c>
      <c r="W941">
        <v>0</v>
      </c>
      <c r="X941">
        <v>-700358725</v>
      </c>
      <c r="Y941">
        <f t="shared" si="693"/>
        <v>0.63479999999999992</v>
      </c>
      <c r="AA941">
        <v>0</v>
      </c>
      <c r="AB941">
        <v>197.94</v>
      </c>
      <c r="AC941">
        <v>0</v>
      </c>
      <c r="AD941">
        <v>0</v>
      </c>
      <c r="AE941">
        <v>0</v>
      </c>
      <c r="AF941">
        <v>13.92</v>
      </c>
      <c r="AG941">
        <v>0</v>
      </c>
      <c r="AH941">
        <v>0</v>
      </c>
      <c r="AI941">
        <v>1</v>
      </c>
      <c r="AJ941">
        <v>14.22</v>
      </c>
      <c r="AK941">
        <v>48.96</v>
      </c>
      <c r="AL941">
        <v>1</v>
      </c>
      <c r="AM941">
        <v>4</v>
      </c>
      <c r="AN941">
        <v>0</v>
      </c>
      <c r="AO941">
        <v>1</v>
      </c>
      <c r="AP941">
        <v>1</v>
      </c>
      <c r="AQ941">
        <v>0</v>
      </c>
      <c r="AR941">
        <v>0</v>
      </c>
      <c r="AS941" t="s">
        <v>3</v>
      </c>
      <c r="AT941">
        <v>0.48</v>
      </c>
      <c r="AU941" t="s">
        <v>93</v>
      </c>
      <c r="AV941">
        <v>0</v>
      </c>
      <c r="AW941">
        <v>2</v>
      </c>
      <c r="AX941">
        <v>60141989</v>
      </c>
      <c r="AY941">
        <v>1</v>
      </c>
      <c r="AZ941">
        <v>0</v>
      </c>
      <c r="BA941">
        <v>941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CX941">
        <f>ROUND(Y941*Source!I194,9)</f>
        <v>1.02888384</v>
      </c>
      <c r="CY941">
        <f t="shared" si="699"/>
        <v>197.94</v>
      </c>
      <c r="CZ941">
        <f t="shared" si="700"/>
        <v>13.92</v>
      </c>
      <c r="DA941">
        <f t="shared" si="701"/>
        <v>14.22</v>
      </c>
      <c r="DB941">
        <f t="shared" si="694"/>
        <v>8.83</v>
      </c>
      <c r="DC941">
        <f t="shared" si="695"/>
        <v>0</v>
      </c>
      <c r="DD941" t="s">
        <v>3</v>
      </c>
      <c r="DE941" t="s">
        <v>3</v>
      </c>
      <c r="DF941">
        <f t="shared" si="696"/>
        <v>0</v>
      </c>
      <c r="DG941">
        <f t="shared" si="702"/>
        <v>203.66</v>
      </c>
      <c r="DH941">
        <f t="shared" si="697"/>
        <v>0</v>
      </c>
      <c r="DI941">
        <f t="shared" si="698"/>
        <v>0</v>
      </c>
      <c r="DJ941">
        <f t="shared" si="703"/>
        <v>203.66</v>
      </c>
      <c r="DK941">
        <v>0</v>
      </c>
      <c r="DL941" t="s">
        <v>3</v>
      </c>
      <c r="DM941">
        <v>0</v>
      </c>
      <c r="DN941" t="s">
        <v>3</v>
      </c>
      <c r="DO941">
        <v>0</v>
      </c>
    </row>
    <row r="942" spans="1:119" x14ac:dyDescent="0.2">
      <c r="A942">
        <f>ROW(Source!A194)</f>
        <v>194</v>
      </c>
      <c r="B942">
        <v>60075934</v>
      </c>
      <c r="C942">
        <v>60141959</v>
      </c>
      <c r="D942">
        <v>48168484</v>
      </c>
      <c r="E942">
        <v>1</v>
      </c>
      <c r="F942">
        <v>1</v>
      </c>
      <c r="G942">
        <v>1</v>
      </c>
      <c r="H942">
        <v>3</v>
      </c>
      <c r="I942" t="s">
        <v>223</v>
      </c>
      <c r="J942" t="s">
        <v>226</v>
      </c>
      <c r="K942" t="s">
        <v>761</v>
      </c>
      <c r="L942">
        <v>1339</v>
      </c>
      <c r="N942">
        <v>1007</v>
      </c>
      <c r="O942" t="s">
        <v>91</v>
      </c>
      <c r="P942" t="s">
        <v>91</v>
      </c>
      <c r="Q942">
        <v>1</v>
      </c>
      <c r="W942">
        <v>0</v>
      </c>
      <c r="X942">
        <v>1597319531</v>
      </c>
      <c r="Y942">
        <f t="shared" ref="Y942:Y955" si="704">AT942</f>
        <v>1.95</v>
      </c>
      <c r="AA942">
        <v>84.03</v>
      </c>
      <c r="AB942">
        <v>0</v>
      </c>
      <c r="AC942">
        <v>0</v>
      </c>
      <c r="AD942">
        <v>0</v>
      </c>
      <c r="AE942">
        <v>8.7899999999999991</v>
      </c>
      <c r="AF942">
        <v>0</v>
      </c>
      <c r="AG942">
        <v>0</v>
      </c>
      <c r="AH942">
        <v>0</v>
      </c>
      <c r="AI942">
        <v>9.56</v>
      </c>
      <c r="AJ942">
        <v>1</v>
      </c>
      <c r="AK942">
        <v>1</v>
      </c>
      <c r="AL942">
        <v>1</v>
      </c>
      <c r="AM942">
        <v>4</v>
      </c>
      <c r="AN942">
        <v>0</v>
      </c>
      <c r="AO942">
        <v>1</v>
      </c>
      <c r="AP942">
        <v>1</v>
      </c>
      <c r="AQ942">
        <v>0</v>
      </c>
      <c r="AR942">
        <v>0</v>
      </c>
      <c r="AS942" t="s">
        <v>3</v>
      </c>
      <c r="AT942">
        <v>1.95</v>
      </c>
      <c r="AU942" t="s">
        <v>3</v>
      </c>
      <c r="AV942">
        <v>0</v>
      </c>
      <c r="AW942">
        <v>2</v>
      </c>
      <c r="AX942">
        <v>60141990</v>
      </c>
      <c r="AY942">
        <v>1</v>
      </c>
      <c r="AZ942">
        <v>0</v>
      </c>
      <c r="BA942">
        <v>942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CX942">
        <f>ROUND(Y942*Source!I194,9)</f>
        <v>3.1605599999999998</v>
      </c>
      <c r="CY942">
        <f t="shared" ref="CY942:CY955" si="705">AA942</f>
        <v>84.03</v>
      </c>
      <c r="CZ942">
        <f t="shared" ref="CZ942:CZ955" si="706">AE942</f>
        <v>8.7899999999999991</v>
      </c>
      <c r="DA942">
        <f t="shared" ref="DA942:DA955" si="707">AI942</f>
        <v>9.56</v>
      </c>
      <c r="DB942">
        <f t="shared" ref="DB942:DB955" si="708">ROUND(ROUND(AT942*CZ942,2),2)</f>
        <v>17.14</v>
      </c>
      <c r="DC942">
        <f t="shared" ref="DC942:DC955" si="709">ROUND(ROUND(AT942*AG942,2),2)</f>
        <v>0</v>
      </c>
      <c r="DD942" t="s">
        <v>3</v>
      </c>
      <c r="DE942" t="s">
        <v>3</v>
      </c>
      <c r="DF942">
        <f t="shared" ref="DF942:DF955" si="710">ROUND(ROUND(AE942*AI942,2)*CX942,2)</f>
        <v>265.58</v>
      </c>
      <c r="DG942">
        <f t="shared" ref="DG942:DG955" si="711">ROUND(ROUND(AF942,2)*CX942,2)</f>
        <v>0</v>
      </c>
      <c r="DH942">
        <f t="shared" ref="DH942:DH956" si="712">ROUND(ROUND(AG942,2)*CX942,2)</f>
        <v>0</v>
      </c>
      <c r="DI942">
        <f t="shared" si="698"/>
        <v>0</v>
      </c>
      <c r="DJ942">
        <f t="shared" ref="DJ942:DJ955" si="713">DF942</f>
        <v>265.58</v>
      </c>
      <c r="DK942">
        <v>0</v>
      </c>
      <c r="DL942" t="s">
        <v>3</v>
      </c>
      <c r="DM942">
        <v>0</v>
      </c>
      <c r="DN942" t="s">
        <v>3</v>
      </c>
      <c r="DO942">
        <v>0</v>
      </c>
    </row>
    <row r="943" spans="1:119" x14ac:dyDescent="0.2">
      <c r="A943">
        <f>ROW(Source!A194)</f>
        <v>194</v>
      </c>
      <c r="B943">
        <v>60075934</v>
      </c>
      <c r="C943">
        <v>60141959</v>
      </c>
      <c r="D943">
        <v>48168491</v>
      </c>
      <c r="E943">
        <v>1</v>
      </c>
      <c r="F943">
        <v>1</v>
      </c>
      <c r="G943">
        <v>1</v>
      </c>
      <c r="H943">
        <v>3</v>
      </c>
      <c r="I943" t="s">
        <v>229</v>
      </c>
      <c r="J943" t="s">
        <v>231</v>
      </c>
      <c r="K943" t="s">
        <v>762</v>
      </c>
      <c r="L943">
        <v>1346</v>
      </c>
      <c r="N943">
        <v>1009</v>
      </c>
      <c r="O943" t="s">
        <v>225</v>
      </c>
      <c r="P943" t="s">
        <v>225</v>
      </c>
      <c r="Q943">
        <v>1</v>
      </c>
      <c r="W943">
        <v>0</v>
      </c>
      <c r="X943">
        <v>-1411127917</v>
      </c>
      <c r="Y943">
        <f t="shared" si="704"/>
        <v>0.59</v>
      </c>
      <c r="AA943">
        <v>42.73</v>
      </c>
      <c r="AB943">
        <v>0</v>
      </c>
      <c r="AC943">
        <v>0</v>
      </c>
      <c r="AD943">
        <v>0</v>
      </c>
      <c r="AE943">
        <v>4.47</v>
      </c>
      <c r="AF943">
        <v>0</v>
      </c>
      <c r="AG943">
        <v>0</v>
      </c>
      <c r="AH943">
        <v>0</v>
      </c>
      <c r="AI943">
        <v>9.56</v>
      </c>
      <c r="AJ943">
        <v>1</v>
      </c>
      <c r="AK943">
        <v>1</v>
      </c>
      <c r="AL943">
        <v>1</v>
      </c>
      <c r="AM943">
        <v>4</v>
      </c>
      <c r="AN943">
        <v>0</v>
      </c>
      <c r="AO943">
        <v>1</v>
      </c>
      <c r="AP943">
        <v>1</v>
      </c>
      <c r="AQ943">
        <v>0</v>
      </c>
      <c r="AR943">
        <v>0</v>
      </c>
      <c r="AS943" t="s">
        <v>3</v>
      </c>
      <c r="AT943">
        <v>0.59</v>
      </c>
      <c r="AU943" t="s">
        <v>3</v>
      </c>
      <c r="AV943">
        <v>0</v>
      </c>
      <c r="AW943">
        <v>2</v>
      </c>
      <c r="AX943">
        <v>60141991</v>
      </c>
      <c r="AY943">
        <v>1</v>
      </c>
      <c r="AZ943">
        <v>0</v>
      </c>
      <c r="BA943">
        <v>943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CX943">
        <f>ROUND(Y943*Source!I194,9)</f>
        <v>0.95627200000000001</v>
      </c>
      <c r="CY943">
        <f t="shared" si="705"/>
        <v>42.73</v>
      </c>
      <c r="CZ943">
        <f t="shared" si="706"/>
        <v>4.47</v>
      </c>
      <c r="DA943">
        <f t="shared" si="707"/>
        <v>9.56</v>
      </c>
      <c r="DB943">
        <f t="shared" si="708"/>
        <v>2.64</v>
      </c>
      <c r="DC943">
        <f t="shared" si="709"/>
        <v>0</v>
      </c>
      <c r="DD943" t="s">
        <v>3</v>
      </c>
      <c r="DE943" t="s">
        <v>3</v>
      </c>
      <c r="DF943">
        <f t="shared" si="710"/>
        <v>40.86</v>
      </c>
      <c r="DG943">
        <f t="shared" si="711"/>
        <v>0</v>
      </c>
      <c r="DH943">
        <f t="shared" si="712"/>
        <v>0</v>
      </c>
      <c r="DI943">
        <f t="shared" si="698"/>
        <v>0</v>
      </c>
      <c r="DJ943">
        <f t="shared" si="713"/>
        <v>40.86</v>
      </c>
      <c r="DK943">
        <v>0</v>
      </c>
      <c r="DL943" t="s">
        <v>3</v>
      </c>
      <c r="DM943">
        <v>0</v>
      </c>
      <c r="DN943" t="s">
        <v>3</v>
      </c>
      <c r="DO943">
        <v>0</v>
      </c>
    </row>
    <row r="944" spans="1:119" x14ac:dyDescent="0.2">
      <c r="A944">
        <f>ROW(Source!A194)</f>
        <v>194</v>
      </c>
      <c r="B944">
        <v>60075934</v>
      </c>
      <c r="C944">
        <v>60141959</v>
      </c>
      <c r="D944">
        <v>48171507</v>
      </c>
      <c r="E944">
        <v>1</v>
      </c>
      <c r="F944">
        <v>1</v>
      </c>
      <c r="G944">
        <v>1</v>
      </c>
      <c r="H944">
        <v>3</v>
      </c>
      <c r="I944" t="s">
        <v>807</v>
      </c>
      <c r="J944" t="s">
        <v>808</v>
      </c>
      <c r="K944" t="s">
        <v>809</v>
      </c>
      <c r="L944">
        <v>1348</v>
      </c>
      <c r="N944">
        <v>1009</v>
      </c>
      <c r="O944" t="s">
        <v>15</v>
      </c>
      <c r="P944" t="s">
        <v>15</v>
      </c>
      <c r="Q944">
        <v>1000</v>
      </c>
      <c r="W944">
        <v>0</v>
      </c>
      <c r="X944">
        <v>1344828851</v>
      </c>
      <c r="Y944">
        <f t="shared" si="704"/>
        <v>3.0999999999999999E-3</v>
      </c>
      <c r="AA944">
        <v>101489.92</v>
      </c>
      <c r="AB944">
        <v>0</v>
      </c>
      <c r="AC944">
        <v>0</v>
      </c>
      <c r="AD944">
        <v>0</v>
      </c>
      <c r="AE944">
        <v>10616.1</v>
      </c>
      <c r="AF944">
        <v>0</v>
      </c>
      <c r="AG944">
        <v>0</v>
      </c>
      <c r="AH944">
        <v>0</v>
      </c>
      <c r="AI944">
        <v>9.56</v>
      </c>
      <c r="AJ944">
        <v>1</v>
      </c>
      <c r="AK944">
        <v>1</v>
      </c>
      <c r="AL944">
        <v>1</v>
      </c>
      <c r="AM944">
        <v>4</v>
      </c>
      <c r="AN944">
        <v>0</v>
      </c>
      <c r="AO944">
        <v>1</v>
      </c>
      <c r="AP944">
        <v>1</v>
      </c>
      <c r="AQ944">
        <v>0</v>
      </c>
      <c r="AR944">
        <v>0</v>
      </c>
      <c r="AS944" t="s">
        <v>3</v>
      </c>
      <c r="AT944">
        <v>3.0999999999999999E-3</v>
      </c>
      <c r="AU944" t="s">
        <v>3</v>
      </c>
      <c r="AV944">
        <v>0</v>
      </c>
      <c r="AW944">
        <v>2</v>
      </c>
      <c r="AX944">
        <v>60141992</v>
      </c>
      <c r="AY944">
        <v>1</v>
      </c>
      <c r="AZ944">
        <v>0</v>
      </c>
      <c r="BA944">
        <v>944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CX944">
        <f>ROUND(Y944*Source!I194,9)</f>
        <v>5.0244799999999996E-3</v>
      </c>
      <c r="CY944">
        <f t="shared" si="705"/>
        <v>101489.92</v>
      </c>
      <c r="CZ944">
        <f t="shared" si="706"/>
        <v>10616.1</v>
      </c>
      <c r="DA944">
        <f t="shared" si="707"/>
        <v>9.56</v>
      </c>
      <c r="DB944">
        <f t="shared" si="708"/>
        <v>32.909999999999997</v>
      </c>
      <c r="DC944">
        <f t="shared" si="709"/>
        <v>0</v>
      </c>
      <c r="DD944" t="s">
        <v>3</v>
      </c>
      <c r="DE944" t="s">
        <v>3</v>
      </c>
      <c r="DF944">
        <f t="shared" si="710"/>
        <v>509.93</v>
      </c>
      <c r="DG944">
        <f t="shared" si="711"/>
        <v>0</v>
      </c>
      <c r="DH944">
        <f t="shared" si="712"/>
        <v>0</v>
      </c>
      <c r="DI944">
        <f t="shared" si="698"/>
        <v>0</v>
      </c>
      <c r="DJ944">
        <f t="shared" si="713"/>
        <v>509.93</v>
      </c>
      <c r="DK944">
        <v>0</v>
      </c>
      <c r="DL944" t="s">
        <v>3</v>
      </c>
      <c r="DM944">
        <v>0</v>
      </c>
      <c r="DN944" t="s">
        <v>3</v>
      </c>
      <c r="DO944">
        <v>0</v>
      </c>
    </row>
    <row r="945" spans="1:119" x14ac:dyDescent="0.2">
      <c r="A945">
        <f>ROW(Source!A194)</f>
        <v>194</v>
      </c>
      <c r="B945">
        <v>60075934</v>
      </c>
      <c r="C945">
        <v>60141959</v>
      </c>
      <c r="D945">
        <v>48172661</v>
      </c>
      <c r="E945">
        <v>1</v>
      </c>
      <c r="F945">
        <v>1</v>
      </c>
      <c r="G945">
        <v>1</v>
      </c>
      <c r="H945">
        <v>3</v>
      </c>
      <c r="I945" t="s">
        <v>766</v>
      </c>
      <c r="J945" t="s">
        <v>767</v>
      </c>
      <c r="K945" t="s">
        <v>768</v>
      </c>
      <c r="L945">
        <v>1348</v>
      </c>
      <c r="N945">
        <v>1009</v>
      </c>
      <c r="O945" t="s">
        <v>15</v>
      </c>
      <c r="P945" t="s">
        <v>15</v>
      </c>
      <c r="Q945">
        <v>1000</v>
      </c>
      <c r="W945">
        <v>0</v>
      </c>
      <c r="X945">
        <v>-1069540660</v>
      </c>
      <c r="Y945">
        <f t="shared" si="704"/>
        <v>3.0999999999999999E-3</v>
      </c>
      <c r="AA945">
        <v>151569.78</v>
      </c>
      <c r="AB945">
        <v>0</v>
      </c>
      <c r="AC945">
        <v>0</v>
      </c>
      <c r="AD945">
        <v>0</v>
      </c>
      <c r="AE945">
        <v>15854.58</v>
      </c>
      <c r="AF945">
        <v>0</v>
      </c>
      <c r="AG945">
        <v>0</v>
      </c>
      <c r="AH945">
        <v>0</v>
      </c>
      <c r="AI945">
        <v>9.56</v>
      </c>
      <c r="AJ945">
        <v>1</v>
      </c>
      <c r="AK945">
        <v>1</v>
      </c>
      <c r="AL945">
        <v>1</v>
      </c>
      <c r="AM945">
        <v>4</v>
      </c>
      <c r="AN945">
        <v>0</v>
      </c>
      <c r="AO945">
        <v>1</v>
      </c>
      <c r="AP945">
        <v>1</v>
      </c>
      <c r="AQ945">
        <v>0</v>
      </c>
      <c r="AR945">
        <v>0</v>
      </c>
      <c r="AS945" t="s">
        <v>3</v>
      </c>
      <c r="AT945">
        <v>3.0999999999999999E-3</v>
      </c>
      <c r="AU945" t="s">
        <v>3</v>
      </c>
      <c r="AV945">
        <v>0</v>
      </c>
      <c r="AW945">
        <v>2</v>
      </c>
      <c r="AX945">
        <v>60141993</v>
      </c>
      <c r="AY945">
        <v>1</v>
      </c>
      <c r="AZ945">
        <v>0</v>
      </c>
      <c r="BA945">
        <v>945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CX945">
        <f>ROUND(Y945*Source!I194,9)</f>
        <v>5.0244799999999996E-3</v>
      </c>
      <c r="CY945">
        <f t="shared" si="705"/>
        <v>151569.78</v>
      </c>
      <c r="CZ945">
        <f t="shared" si="706"/>
        <v>15854.58</v>
      </c>
      <c r="DA945">
        <f t="shared" si="707"/>
        <v>9.56</v>
      </c>
      <c r="DB945">
        <f t="shared" si="708"/>
        <v>49.15</v>
      </c>
      <c r="DC945">
        <f t="shared" si="709"/>
        <v>0</v>
      </c>
      <c r="DD945" t="s">
        <v>3</v>
      </c>
      <c r="DE945" t="s">
        <v>3</v>
      </c>
      <c r="DF945">
        <f t="shared" si="710"/>
        <v>761.56</v>
      </c>
      <c r="DG945">
        <f t="shared" si="711"/>
        <v>0</v>
      </c>
      <c r="DH945">
        <f t="shared" si="712"/>
        <v>0</v>
      </c>
      <c r="DI945">
        <f t="shared" si="698"/>
        <v>0</v>
      </c>
      <c r="DJ945">
        <f t="shared" si="713"/>
        <v>761.56</v>
      </c>
      <c r="DK945">
        <v>0</v>
      </c>
      <c r="DL945" t="s">
        <v>3</v>
      </c>
      <c r="DM945">
        <v>0</v>
      </c>
      <c r="DN945" t="s">
        <v>3</v>
      </c>
      <c r="DO945">
        <v>0</v>
      </c>
    </row>
    <row r="946" spans="1:119" x14ac:dyDescent="0.2">
      <c r="A946">
        <f>ROW(Source!A194)</f>
        <v>194</v>
      </c>
      <c r="B946">
        <v>60075934</v>
      </c>
      <c r="C946">
        <v>60141959</v>
      </c>
      <c r="D946">
        <v>48172758</v>
      </c>
      <c r="E946">
        <v>1</v>
      </c>
      <c r="F946">
        <v>1</v>
      </c>
      <c r="G946">
        <v>1</v>
      </c>
      <c r="H946">
        <v>3</v>
      </c>
      <c r="I946" t="s">
        <v>769</v>
      </c>
      <c r="J946" t="s">
        <v>770</v>
      </c>
      <c r="K946" t="s">
        <v>771</v>
      </c>
      <c r="L946">
        <v>1348</v>
      </c>
      <c r="N946">
        <v>1009</v>
      </c>
      <c r="O946" t="s">
        <v>15</v>
      </c>
      <c r="P946" t="s">
        <v>15</v>
      </c>
      <c r="Q946">
        <v>1000</v>
      </c>
      <c r="W946">
        <v>0</v>
      </c>
      <c r="X946">
        <v>628974256</v>
      </c>
      <c r="Y946">
        <f t="shared" si="704"/>
        <v>1.0000000000000001E-5</v>
      </c>
      <c r="AA946">
        <v>73338.78</v>
      </c>
      <c r="AB946">
        <v>0</v>
      </c>
      <c r="AC946">
        <v>0</v>
      </c>
      <c r="AD946">
        <v>0</v>
      </c>
      <c r="AE946">
        <v>7671.42</v>
      </c>
      <c r="AF946">
        <v>0</v>
      </c>
      <c r="AG946">
        <v>0</v>
      </c>
      <c r="AH946">
        <v>0</v>
      </c>
      <c r="AI946">
        <v>9.56</v>
      </c>
      <c r="AJ946">
        <v>1</v>
      </c>
      <c r="AK946">
        <v>1</v>
      </c>
      <c r="AL946">
        <v>1</v>
      </c>
      <c r="AM946">
        <v>4</v>
      </c>
      <c r="AN946">
        <v>0</v>
      </c>
      <c r="AO946">
        <v>1</v>
      </c>
      <c r="AP946">
        <v>1</v>
      </c>
      <c r="AQ946">
        <v>0</v>
      </c>
      <c r="AR946">
        <v>0</v>
      </c>
      <c r="AS946" t="s">
        <v>3</v>
      </c>
      <c r="AT946">
        <v>1.0000000000000001E-5</v>
      </c>
      <c r="AU946" t="s">
        <v>3</v>
      </c>
      <c r="AV946">
        <v>0</v>
      </c>
      <c r="AW946">
        <v>2</v>
      </c>
      <c r="AX946">
        <v>60141994</v>
      </c>
      <c r="AY946">
        <v>1</v>
      </c>
      <c r="AZ946">
        <v>0</v>
      </c>
      <c r="BA946">
        <v>946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CX946">
        <f>ROUND(Y946*Source!I194,9)</f>
        <v>1.6208000000000001E-5</v>
      </c>
      <c r="CY946">
        <f t="shared" si="705"/>
        <v>73338.78</v>
      </c>
      <c r="CZ946">
        <f t="shared" si="706"/>
        <v>7671.42</v>
      </c>
      <c r="DA946">
        <f t="shared" si="707"/>
        <v>9.56</v>
      </c>
      <c r="DB946">
        <f t="shared" si="708"/>
        <v>0.08</v>
      </c>
      <c r="DC946">
        <f t="shared" si="709"/>
        <v>0</v>
      </c>
      <c r="DD946" t="s">
        <v>3</v>
      </c>
      <c r="DE946" t="s">
        <v>3</v>
      </c>
      <c r="DF946">
        <f t="shared" si="710"/>
        <v>1.19</v>
      </c>
      <c r="DG946">
        <f t="shared" si="711"/>
        <v>0</v>
      </c>
      <c r="DH946">
        <f t="shared" si="712"/>
        <v>0</v>
      </c>
      <c r="DI946">
        <f t="shared" si="698"/>
        <v>0</v>
      </c>
      <c r="DJ946">
        <f t="shared" si="713"/>
        <v>1.19</v>
      </c>
      <c r="DK946">
        <v>0</v>
      </c>
      <c r="DL946" t="s">
        <v>3</v>
      </c>
      <c r="DM946">
        <v>0</v>
      </c>
      <c r="DN946" t="s">
        <v>3</v>
      </c>
      <c r="DO946">
        <v>0</v>
      </c>
    </row>
    <row r="947" spans="1:119" x14ac:dyDescent="0.2">
      <c r="A947">
        <f>ROW(Source!A194)</f>
        <v>194</v>
      </c>
      <c r="B947">
        <v>60075934</v>
      </c>
      <c r="C947">
        <v>60141959</v>
      </c>
      <c r="D947">
        <v>48173726</v>
      </c>
      <c r="E947">
        <v>1</v>
      </c>
      <c r="F947">
        <v>1</v>
      </c>
      <c r="G947">
        <v>1</v>
      </c>
      <c r="H947">
        <v>3</v>
      </c>
      <c r="I947" t="s">
        <v>772</v>
      </c>
      <c r="J947" t="s">
        <v>773</v>
      </c>
      <c r="K947" t="s">
        <v>774</v>
      </c>
      <c r="L947">
        <v>1348</v>
      </c>
      <c r="N947">
        <v>1009</v>
      </c>
      <c r="O947" t="s">
        <v>15</v>
      </c>
      <c r="P947" t="s">
        <v>15</v>
      </c>
      <c r="Q947">
        <v>1000</v>
      </c>
      <c r="W947">
        <v>0</v>
      </c>
      <c r="X947">
        <v>-1850711024</v>
      </c>
      <c r="Y947">
        <f t="shared" si="704"/>
        <v>1E-4</v>
      </c>
      <c r="AA947">
        <v>293766.28000000003</v>
      </c>
      <c r="AB947">
        <v>0</v>
      </c>
      <c r="AC947">
        <v>0</v>
      </c>
      <c r="AD947">
        <v>0</v>
      </c>
      <c r="AE947">
        <v>30728.69</v>
      </c>
      <c r="AF947">
        <v>0</v>
      </c>
      <c r="AG947">
        <v>0</v>
      </c>
      <c r="AH947">
        <v>0</v>
      </c>
      <c r="AI947">
        <v>9.56</v>
      </c>
      <c r="AJ947">
        <v>1</v>
      </c>
      <c r="AK947">
        <v>1</v>
      </c>
      <c r="AL947">
        <v>1</v>
      </c>
      <c r="AM947">
        <v>4</v>
      </c>
      <c r="AN947">
        <v>0</v>
      </c>
      <c r="AO947">
        <v>1</v>
      </c>
      <c r="AP947">
        <v>1</v>
      </c>
      <c r="AQ947">
        <v>0</v>
      </c>
      <c r="AR947">
        <v>0</v>
      </c>
      <c r="AS947" t="s">
        <v>3</v>
      </c>
      <c r="AT947">
        <v>1E-4</v>
      </c>
      <c r="AU947" t="s">
        <v>3</v>
      </c>
      <c r="AV947">
        <v>0</v>
      </c>
      <c r="AW947">
        <v>2</v>
      </c>
      <c r="AX947">
        <v>60141995</v>
      </c>
      <c r="AY947">
        <v>1</v>
      </c>
      <c r="AZ947">
        <v>0</v>
      </c>
      <c r="BA947">
        <v>947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CX947">
        <f>ROUND(Y947*Source!I194,9)</f>
        <v>1.6207999999999999E-4</v>
      </c>
      <c r="CY947">
        <f t="shared" si="705"/>
        <v>293766.28000000003</v>
      </c>
      <c r="CZ947">
        <f t="shared" si="706"/>
        <v>30728.69</v>
      </c>
      <c r="DA947">
        <f t="shared" si="707"/>
        <v>9.56</v>
      </c>
      <c r="DB947">
        <f t="shared" si="708"/>
        <v>3.07</v>
      </c>
      <c r="DC947">
        <f t="shared" si="709"/>
        <v>0</v>
      </c>
      <c r="DD947" t="s">
        <v>3</v>
      </c>
      <c r="DE947" t="s">
        <v>3</v>
      </c>
      <c r="DF947">
        <f t="shared" si="710"/>
        <v>47.61</v>
      </c>
      <c r="DG947">
        <f t="shared" si="711"/>
        <v>0</v>
      </c>
      <c r="DH947">
        <f t="shared" si="712"/>
        <v>0</v>
      </c>
      <c r="DI947">
        <f t="shared" si="698"/>
        <v>0</v>
      </c>
      <c r="DJ947">
        <f t="shared" si="713"/>
        <v>47.61</v>
      </c>
      <c r="DK947">
        <v>0</v>
      </c>
      <c r="DL947" t="s">
        <v>3</v>
      </c>
      <c r="DM947">
        <v>0</v>
      </c>
      <c r="DN947" t="s">
        <v>3</v>
      </c>
      <c r="DO947">
        <v>0</v>
      </c>
    </row>
    <row r="948" spans="1:119" x14ac:dyDescent="0.2">
      <c r="A948">
        <f>ROW(Source!A194)</f>
        <v>194</v>
      </c>
      <c r="B948">
        <v>60075934</v>
      </c>
      <c r="C948">
        <v>60141959</v>
      </c>
      <c r="D948">
        <v>48187448</v>
      </c>
      <c r="E948">
        <v>1</v>
      </c>
      <c r="F948">
        <v>1</v>
      </c>
      <c r="G948">
        <v>1</v>
      </c>
      <c r="H948">
        <v>3</v>
      </c>
      <c r="I948" t="s">
        <v>775</v>
      </c>
      <c r="J948" t="s">
        <v>776</v>
      </c>
      <c r="K948" t="s">
        <v>777</v>
      </c>
      <c r="L948">
        <v>1348</v>
      </c>
      <c r="N948">
        <v>1009</v>
      </c>
      <c r="O948" t="s">
        <v>15</v>
      </c>
      <c r="P948" t="s">
        <v>15</v>
      </c>
      <c r="Q948">
        <v>1000</v>
      </c>
      <c r="W948">
        <v>0</v>
      </c>
      <c r="X948">
        <v>192534767</v>
      </c>
      <c r="Y948">
        <f t="shared" si="704"/>
        <v>5.0000000000000001E-4</v>
      </c>
      <c r="AA948">
        <v>76878.17</v>
      </c>
      <c r="AB948">
        <v>0</v>
      </c>
      <c r="AC948">
        <v>0</v>
      </c>
      <c r="AD948">
        <v>0</v>
      </c>
      <c r="AE948">
        <v>8041.65</v>
      </c>
      <c r="AF948">
        <v>0</v>
      </c>
      <c r="AG948">
        <v>0</v>
      </c>
      <c r="AH948">
        <v>0</v>
      </c>
      <c r="AI948">
        <v>9.56</v>
      </c>
      <c r="AJ948">
        <v>1</v>
      </c>
      <c r="AK948">
        <v>1</v>
      </c>
      <c r="AL948">
        <v>1</v>
      </c>
      <c r="AM948">
        <v>4</v>
      </c>
      <c r="AN948">
        <v>0</v>
      </c>
      <c r="AO948">
        <v>1</v>
      </c>
      <c r="AP948">
        <v>1</v>
      </c>
      <c r="AQ948">
        <v>0</v>
      </c>
      <c r="AR948">
        <v>0</v>
      </c>
      <c r="AS948" t="s">
        <v>3</v>
      </c>
      <c r="AT948">
        <v>5.0000000000000001E-4</v>
      </c>
      <c r="AU948" t="s">
        <v>3</v>
      </c>
      <c r="AV948">
        <v>0</v>
      </c>
      <c r="AW948">
        <v>2</v>
      </c>
      <c r="AX948">
        <v>60141996</v>
      </c>
      <c r="AY948">
        <v>1</v>
      </c>
      <c r="AZ948">
        <v>0</v>
      </c>
      <c r="BA948">
        <v>948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CX948">
        <f>ROUND(Y948*Source!I194,9)</f>
        <v>8.1039999999999997E-4</v>
      </c>
      <c r="CY948">
        <f t="shared" si="705"/>
        <v>76878.17</v>
      </c>
      <c r="CZ948">
        <f t="shared" si="706"/>
        <v>8041.65</v>
      </c>
      <c r="DA948">
        <f t="shared" si="707"/>
        <v>9.56</v>
      </c>
      <c r="DB948">
        <f t="shared" si="708"/>
        <v>4.0199999999999996</v>
      </c>
      <c r="DC948">
        <f t="shared" si="709"/>
        <v>0</v>
      </c>
      <c r="DD948" t="s">
        <v>3</v>
      </c>
      <c r="DE948" t="s">
        <v>3</v>
      </c>
      <c r="DF948">
        <f t="shared" si="710"/>
        <v>62.3</v>
      </c>
      <c r="DG948">
        <f t="shared" si="711"/>
        <v>0</v>
      </c>
      <c r="DH948">
        <f t="shared" si="712"/>
        <v>0</v>
      </c>
      <c r="DI948">
        <f t="shared" si="698"/>
        <v>0</v>
      </c>
      <c r="DJ948">
        <f t="shared" si="713"/>
        <v>62.3</v>
      </c>
      <c r="DK948">
        <v>0</v>
      </c>
      <c r="DL948" t="s">
        <v>3</v>
      </c>
      <c r="DM948">
        <v>0</v>
      </c>
      <c r="DN948" t="s">
        <v>3</v>
      </c>
      <c r="DO948">
        <v>0</v>
      </c>
    </row>
    <row r="949" spans="1:119" x14ac:dyDescent="0.2">
      <c r="A949">
        <f>ROW(Source!A194)</f>
        <v>194</v>
      </c>
      <c r="B949">
        <v>60075934</v>
      </c>
      <c r="C949">
        <v>60141959</v>
      </c>
      <c r="D949">
        <v>48165719</v>
      </c>
      <c r="E949">
        <v>21</v>
      </c>
      <c r="F949">
        <v>1</v>
      </c>
      <c r="G949">
        <v>1</v>
      </c>
      <c r="H949">
        <v>3</v>
      </c>
      <c r="I949" t="s">
        <v>778</v>
      </c>
      <c r="J949" t="s">
        <v>3</v>
      </c>
      <c r="K949" t="s">
        <v>779</v>
      </c>
      <c r="L949">
        <v>1348</v>
      </c>
      <c r="N949">
        <v>1009</v>
      </c>
      <c r="O949" t="s">
        <v>15</v>
      </c>
      <c r="P949" t="s">
        <v>15</v>
      </c>
      <c r="Q949">
        <v>1000</v>
      </c>
      <c r="W949">
        <v>0</v>
      </c>
      <c r="X949">
        <v>748648226</v>
      </c>
      <c r="Y949">
        <f t="shared" si="704"/>
        <v>1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9.56</v>
      </c>
      <c r="AJ949">
        <v>1</v>
      </c>
      <c r="AK949">
        <v>1</v>
      </c>
      <c r="AL949">
        <v>1</v>
      </c>
      <c r="AM949">
        <v>4</v>
      </c>
      <c r="AN949">
        <v>0</v>
      </c>
      <c r="AO949">
        <v>0</v>
      </c>
      <c r="AP949">
        <v>1</v>
      </c>
      <c r="AQ949">
        <v>0</v>
      </c>
      <c r="AR949">
        <v>0</v>
      </c>
      <c r="AS949" t="s">
        <v>3</v>
      </c>
      <c r="AT949">
        <v>1</v>
      </c>
      <c r="AU949" t="s">
        <v>3</v>
      </c>
      <c r="AV949">
        <v>0</v>
      </c>
      <c r="AW949">
        <v>2</v>
      </c>
      <c r="AX949">
        <v>60141997</v>
      </c>
      <c r="AY949">
        <v>1</v>
      </c>
      <c r="AZ949">
        <v>0</v>
      </c>
      <c r="BA949">
        <v>949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CX949">
        <f>ROUND(Y949*Source!I194,9)</f>
        <v>1.6208</v>
      </c>
      <c r="CY949">
        <f t="shared" si="705"/>
        <v>0</v>
      </c>
      <c r="CZ949">
        <f t="shared" si="706"/>
        <v>0</v>
      </c>
      <c r="DA949">
        <f t="shared" si="707"/>
        <v>9.56</v>
      </c>
      <c r="DB949">
        <f t="shared" si="708"/>
        <v>0</v>
      </c>
      <c r="DC949">
        <f t="shared" si="709"/>
        <v>0</v>
      </c>
      <c r="DD949" t="s">
        <v>3</v>
      </c>
      <c r="DE949" t="s">
        <v>3</v>
      </c>
      <c r="DF949">
        <f t="shared" si="710"/>
        <v>0</v>
      </c>
      <c r="DG949">
        <f t="shared" si="711"/>
        <v>0</v>
      </c>
      <c r="DH949">
        <f t="shared" si="712"/>
        <v>0</v>
      </c>
      <c r="DI949">
        <f t="shared" si="698"/>
        <v>0</v>
      </c>
      <c r="DJ949">
        <f t="shared" si="713"/>
        <v>0</v>
      </c>
      <c r="DK949">
        <v>0</v>
      </c>
      <c r="DL949" t="s">
        <v>3</v>
      </c>
      <c r="DM949">
        <v>0</v>
      </c>
      <c r="DN949" t="s">
        <v>3</v>
      </c>
      <c r="DO949">
        <v>0</v>
      </c>
    </row>
    <row r="950" spans="1:119" x14ac:dyDescent="0.2">
      <c r="A950">
        <f>ROW(Source!A194)</f>
        <v>194</v>
      </c>
      <c r="B950">
        <v>60075934</v>
      </c>
      <c r="C950">
        <v>60141959</v>
      </c>
      <c r="D950">
        <v>48189470</v>
      </c>
      <c r="E950">
        <v>1</v>
      </c>
      <c r="F950">
        <v>1</v>
      </c>
      <c r="G950">
        <v>1</v>
      </c>
      <c r="H950">
        <v>3</v>
      </c>
      <c r="I950" t="s">
        <v>780</v>
      </c>
      <c r="J950" t="s">
        <v>781</v>
      </c>
      <c r="K950" t="s">
        <v>782</v>
      </c>
      <c r="L950">
        <v>1302</v>
      </c>
      <c r="N950">
        <v>1003</v>
      </c>
      <c r="O950" t="s">
        <v>783</v>
      </c>
      <c r="P950" t="s">
        <v>783</v>
      </c>
      <c r="Q950">
        <v>10</v>
      </c>
      <c r="W950">
        <v>0</v>
      </c>
      <c r="X950">
        <v>4483628</v>
      </c>
      <c r="Y950">
        <f t="shared" si="704"/>
        <v>1.8700000000000001E-2</v>
      </c>
      <c r="AA950">
        <v>616.33000000000004</v>
      </c>
      <c r="AB950">
        <v>0</v>
      </c>
      <c r="AC950">
        <v>0</v>
      </c>
      <c r="AD950">
        <v>0</v>
      </c>
      <c r="AE950">
        <v>64.47</v>
      </c>
      <c r="AF950">
        <v>0</v>
      </c>
      <c r="AG950">
        <v>0</v>
      </c>
      <c r="AH950">
        <v>0</v>
      </c>
      <c r="AI950">
        <v>9.56</v>
      </c>
      <c r="AJ950">
        <v>1</v>
      </c>
      <c r="AK950">
        <v>1</v>
      </c>
      <c r="AL950">
        <v>1</v>
      </c>
      <c r="AM950">
        <v>4</v>
      </c>
      <c r="AN950">
        <v>0</v>
      </c>
      <c r="AO950">
        <v>1</v>
      </c>
      <c r="AP950">
        <v>1</v>
      </c>
      <c r="AQ950">
        <v>0</v>
      </c>
      <c r="AR950">
        <v>0</v>
      </c>
      <c r="AS950" t="s">
        <v>3</v>
      </c>
      <c r="AT950">
        <v>1.8700000000000001E-2</v>
      </c>
      <c r="AU950" t="s">
        <v>3</v>
      </c>
      <c r="AV950">
        <v>0</v>
      </c>
      <c r="AW950">
        <v>2</v>
      </c>
      <c r="AX950">
        <v>60141998</v>
      </c>
      <c r="AY950">
        <v>1</v>
      </c>
      <c r="AZ950">
        <v>0</v>
      </c>
      <c r="BA950">
        <v>950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CX950">
        <f>ROUND(Y950*Source!I194,9)</f>
        <v>3.0308959999999999E-2</v>
      </c>
      <c r="CY950">
        <f t="shared" si="705"/>
        <v>616.33000000000004</v>
      </c>
      <c r="CZ950">
        <f t="shared" si="706"/>
        <v>64.47</v>
      </c>
      <c r="DA950">
        <f t="shared" si="707"/>
        <v>9.56</v>
      </c>
      <c r="DB950">
        <f t="shared" si="708"/>
        <v>1.21</v>
      </c>
      <c r="DC950">
        <f t="shared" si="709"/>
        <v>0</v>
      </c>
      <c r="DD950" t="s">
        <v>3</v>
      </c>
      <c r="DE950" t="s">
        <v>3</v>
      </c>
      <c r="DF950">
        <f t="shared" si="710"/>
        <v>18.68</v>
      </c>
      <c r="DG950">
        <f t="shared" si="711"/>
        <v>0</v>
      </c>
      <c r="DH950">
        <f t="shared" si="712"/>
        <v>0</v>
      </c>
      <c r="DI950">
        <f t="shared" si="698"/>
        <v>0</v>
      </c>
      <c r="DJ950">
        <f t="shared" si="713"/>
        <v>18.68</v>
      </c>
      <c r="DK950">
        <v>0</v>
      </c>
      <c r="DL950" t="s">
        <v>3</v>
      </c>
      <c r="DM950">
        <v>0</v>
      </c>
      <c r="DN950" t="s">
        <v>3</v>
      </c>
      <c r="DO950">
        <v>0</v>
      </c>
    </row>
    <row r="951" spans="1:119" x14ac:dyDescent="0.2">
      <c r="A951">
        <f>ROW(Source!A194)</f>
        <v>194</v>
      </c>
      <c r="B951">
        <v>60075934</v>
      </c>
      <c r="C951">
        <v>60141959</v>
      </c>
      <c r="D951">
        <v>48189825</v>
      </c>
      <c r="E951">
        <v>1</v>
      </c>
      <c r="F951">
        <v>1</v>
      </c>
      <c r="G951">
        <v>1</v>
      </c>
      <c r="H951">
        <v>3</v>
      </c>
      <c r="I951" t="s">
        <v>784</v>
      </c>
      <c r="J951" t="s">
        <v>785</v>
      </c>
      <c r="K951" t="s">
        <v>786</v>
      </c>
      <c r="L951">
        <v>1348</v>
      </c>
      <c r="N951">
        <v>1009</v>
      </c>
      <c r="O951" t="s">
        <v>15</v>
      </c>
      <c r="P951" t="s">
        <v>15</v>
      </c>
      <c r="Q951">
        <v>1000</v>
      </c>
      <c r="W951">
        <v>0</v>
      </c>
      <c r="X951">
        <v>-936363311</v>
      </c>
      <c r="Y951">
        <f t="shared" si="704"/>
        <v>3.0000000000000001E-5</v>
      </c>
      <c r="AA951">
        <v>45420.71</v>
      </c>
      <c r="AB951">
        <v>0</v>
      </c>
      <c r="AC951">
        <v>0</v>
      </c>
      <c r="AD951">
        <v>0</v>
      </c>
      <c r="AE951">
        <v>4751.12</v>
      </c>
      <c r="AF951">
        <v>0</v>
      </c>
      <c r="AG951">
        <v>0</v>
      </c>
      <c r="AH951">
        <v>0</v>
      </c>
      <c r="AI951">
        <v>9.56</v>
      </c>
      <c r="AJ951">
        <v>1</v>
      </c>
      <c r="AK951">
        <v>1</v>
      </c>
      <c r="AL951">
        <v>1</v>
      </c>
      <c r="AM951">
        <v>4</v>
      </c>
      <c r="AN951">
        <v>0</v>
      </c>
      <c r="AO951">
        <v>1</v>
      </c>
      <c r="AP951">
        <v>1</v>
      </c>
      <c r="AQ951">
        <v>0</v>
      </c>
      <c r="AR951">
        <v>0</v>
      </c>
      <c r="AS951" t="s">
        <v>3</v>
      </c>
      <c r="AT951">
        <v>3.0000000000000001E-5</v>
      </c>
      <c r="AU951" t="s">
        <v>3</v>
      </c>
      <c r="AV951">
        <v>0</v>
      </c>
      <c r="AW951">
        <v>2</v>
      </c>
      <c r="AX951">
        <v>60141999</v>
      </c>
      <c r="AY951">
        <v>1</v>
      </c>
      <c r="AZ951">
        <v>0</v>
      </c>
      <c r="BA951">
        <v>951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CX951">
        <f>ROUND(Y951*Source!I194,9)</f>
        <v>4.8624000000000001E-5</v>
      </c>
      <c r="CY951">
        <f t="shared" si="705"/>
        <v>45420.71</v>
      </c>
      <c r="CZ951">
        <f t="shared" si="706"/>
        <v>4751.12</v>
      </c>
      <c r="DA951">
        <f t="shared" si="707"/>
        <v>9.56</v>
      </c>
      <c r="DB951">
        <f t="shared" si="708"/>
        <v>0.14000000000000001</v>
      </c>
      <c r="DC951">
        <f t="shared" si="709"/>
        <v>0</v>
      </c>
      <c r="DD951" t="s">
        <v>3</v>
      </c>
      <c r="DE951" t="s">
        <v>3</v>
      </c>
      <c r="DF951">
        <f t="shared" si="710"/>
        <v>2.21</v>
      </c>
      <c r="DG951">
        <f t="shared" si="711"/>
        <v>0</v>
      </c>
      <c r="DH951">
        <f t="shared" si="712"/>
        <v>0</v>
      </c>
      <c r="DI951">
        <f t="shared" si="698"/>
        <v>0</v>
      </c>
      <c r="DJ951">
        <f t="shared" si="713"/>
        <v>2.21</v>
      </c>
      <c r="DK951">
        <v>0</v>
      </c>
      <c r="DL951" t="s">
        <v>3</v>
      </c>
      <c r="DM951">
        <v>0</v>
      </c>
      <c r="DN951" t="s">
        <v>3</v>
      </c>
      <c r="DO951">
        <v>0</v>
      </c>
    </row>
    <row r="952" spans="1:119" x14ac:dyDescent="0.2">
      <c r="A952">
        <f>ROW(Source!A194)</f>
        <v>194</v>
      </c>
      <c r="B952">
        <v>60075934</v>
      </c>
      <c r="C952">
        <v>60141959</v>
      </c>
      <c r="D952">
        <v>48190549</v>
      </c>
      <c r="E952">
        <v>1</v>
      </c>
      <c r="F952">
        <v>1</v>
      </c>
      <c r="G952">
        <v>1</v>
      </c>
      <c r="H952">
        <v>3</v>
      </c>
      <c r="I952" t="s">
        <v>787</v>
      </c>
      <c r="J952" t="s">
        <v>788</v>
      </c>
      <c r="K952" t="s">
        <v>789</v>
      </c>
      <c r="L952">
        <v>1348</v>
      </c>
      <c r="N952">
        <v>1009</v>
      </c>
      <c r="O952" t="s">
        <v>15</v>
      </c>
      <c r="P952" t="s">
        <v>15</v>
      </c>
      <c r="Q952">
        <v>1000</v>
      </c>
      <c r="W952">
        <v>0</v>
      </c>
      <c r="X952">
        <v>1261042718</v>
      </c>
      <c r="Y952">
        <f t="shared" si="704"/>
        <v>1.9400000000000001E-3</v>
      </c>
      <c r="AA952">
        <v>59717.11</v>
      </c>
      <c r="AB952">
        <v>0</v>
      </c>
      <c r="AC952">
        <v>0</v>
      </c>
      <c r="AD952">
        <v>0</v>
      </c>
      <c r="AE952">
        <v>6246.56</v>
      </c>
      <c r="AF952">
        <v>0</v>
      </c>
      <c r="AG952">
        <v>0</v>
      </c>
      <c r="AH952">
        <v>0</v>
      </c>
      <c r="AI952">
        <v>9.56</v>
      </c>
      <c r="AJ952">
        <v>1</v>
      </c>
      <c r="AK952">
        <v>1</v>
      </c>
      <c r="AL952">
        <v>1</v>
      </c>
      <c r="AM952">
        <v>4</v>
      </c>
      <c r="AN952">
        <v>0</v>
      </c>
      <c r="AO952">
        <v>1</v>
      </c>
      <c r="AP952">
        <v>1</v>
      </c>
      <c r="AQ952">
        <v>0</v>
      </c>
      <c r="AR952">
        <v>0</v>
      </c>
      <c r="AS952" t="s">
        <v>3</v>
      </c>
      <c r="AT952">
        <v>1.9400000000000001E-3</v>
      </c>
      <c r="AU952" t="s">
        <v>3</v>
      </c>
      <c r="AV952">
        <v>0</v>
      </c>
      <c r="AW952">
        <v>2</v>
      </c>
      <c r="AX952">
        <v>60142000</v>
      </c>
      <c r="AY952">
        <v>1</v>
      </c>
      <c r="AZ952">
        <v>0</v>
      </c>
      <c r="BA952">
        <v>952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CX952">
        <f>ROUND(Y952*Source!I194,9)</f>
        <v>3.144352E-3</v>
      </c>
      <c r="CY952">
        <f t="shared" si="705"/>
        <v>59717.11</v>
      </c>
      <c r="CZ952">
        <f t="shared" si="706"/>
        <v>6246.56</v>
      </c>
      <c r="DA952">
        <f t="shared" si="707"/>
        <v>9.56</v>
      </c>
      <c r="DB952">
        <f t="shared" si="708"/>
        <v>12.12</v>
      </c>
      <c r="DC952">
        <f t="shared" si="709"/>
        <v>0</v>
      </c>
      <c r="DD952" t="s">
        <v>3</v>
      </c>
      <c r="DE952" t="s">
        <v>3</v>
      </c>
      <c r="DF952">
        <f t="shared" si="710"/>
        <v>187.77</v>
      </c>
      <c r="DG952">
        <f t="shared" si="711"/>
        <v>0</v>
      </c>
      <c r="DH952">
        <f t="shared" si="712"/>
        <v>0</v>
      </c>
      <c r="DI952">
        <f t="shared" si="698"/>
        <v>0</v>
      </c>
      <c r="DJ952">
        <f t="shared" si="713"/>
        <v>187.77</v>
      </c>
      <c r="DK952">
        <v>0</v>
      </c>
      <c r="DL952" t="s">
        <v>3</v>
      </c>
      <c r="DM952">
        <v>0</v>
      </c>
      <c r="DN952" t="s">
        <v>3</v>
      </c>
      <c r="DO952">
        <v>0</v>
      </c>
    </row>
    <row r="953" spans="1:119" x14ac:dyDescent="0.2">
      <c r="A953">
        <f>ROW(Source!A194)</f>
        <v>194</v>
      </c>
      <c r="B953">
        <v>60075934</v>
      </c>
      <c r="C953">
        <v>60141959</v>
      </c>
      <c r="D953">
        <v>48194381</v>
      </c>
      <c r="E953">
        <v>1</v>
      </c>
      <c r="F953">
        <v>1</v>
      </c>
      <c r="G953">
        <v>1</v>
      </c>
      <c r="H953">
        <v>3</v>
      </c>
      <c r="I953" t="s">
        <v>790</v>
      </c>
      <c r="J953" t="s">
        <v>791</v>
      </c>
      <c r="K953" t="s">
        <v>792</v>
      </c>
      <c r="L953">
        <v>1339</v>
      </c>
      <c r="N953">
        <v>1007</v>
      </c>
      <c r="O953" t="s">
        <v>91</v>
      </c>
      <c r="P953" t="s">
        <v>91</v>
      </c>
      <c r="Q953">
        <v>1</v>
      </c>
      <c r="W953">
        <v>0</v>
      </c>
      <c r="X953">
        <v>-128313133</v>
      </c>
      <c r="Y953">
        <f t="shared" si="704"/>
        <v>1.0300000000000001E-3</v>
      </c>
      <c r="AA953">
        <v>17141.560000000001</v>
      </c>
      <c r="AB953">
        <v>0</v>
      </c>
      <c r="AC953">
        <v>0</v>
      </c>
      <c r="AD953">
        <v>0</v>
      </c>
      <c r="AE953">
        <v>1793.05</v>
      </c>
      <c r="AF953">
        <v>0</v>
      </c>
      <c r="AG953">
        <v>0</v>
      </c>
      <c r="AH953">
        <v>0</v>
      </c>
      <c r="AI953">
        <v>9.56</v>
      </c>
      <c r="AJ953">
        <v>1</v>
      </c>
      <c r="AK953">
        <v>1</v>
      </c>
      <c r="AL953">
        <v>1</v>
      </c>
      <c r="AM953">
        <v>4</v>
      </c>
      <c r="AN953">
        <v>0</v>
      </c>
      <c r="AO953">
        <v>1</v>
      </c>
      <c r="AP953">
        <v>1</v>
      </c>
      <c r="AQ953">
        <v>0</v>
      </c>
      <c r="AR953">
        <v>0</v>
      </c>
      <c r="AS953" t="s">
        <v>3</v>
      </c>
      <c r="AT953">
        <v>1.0300000000000001E-3</v>
      </c>
      <c r="AU953" t="s">
        <v>3</v>
      </c>
      <c r="AV953">
        <v>0</v>
      </c>
      <c r="AW953">
        <v>2</v>
      </c>
      <c r="AX953">
        <v>60142001</v>
      </c>
      <c r="AY953">
        <v>1</v>
      </c>
      <c r="AZ953">
        <v>0</v>
      </c>
      <c r="BA953">
        <v>953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CX953">
        <f>ROUND(Y953*Source!I194,9)</f>
        <v>1.6694240000000001E-3</v>
      </c>
      <c r="CY953">
        <f t="shared" si="705"/>
        <v>17141.560000000001</v>
      </c>
      <c r="CZ953">
        <f t="shared" si="706"/>
        <v>1793.05</v>
      </c>
      <c r="DA953">
        <f t="shared" si="707"/>
        <v>9.56</v>
      </c>
      <c r="DB953">
        <f t="shared" si="708"/>
        <v>1.85</v>
      </c>
      <c r="DC953">
        <f t="shared" si="709"/>
        <v>0</v>
      </c>
      <c r="DD953" t="s">
        <v>3</v>
      </c>
      <c r="DE953" t="s">
        <v>3</v>
      </c>
      <c r="DF953">
        <f t="shared" si="710"/>
        <v>28.62</v>
      </c>
      <c r="DG953">
        <f t="shared" si="711"/>
        <v>0</v>
      </c>
      <c r="DH953">
        <f t="shared" si="712"/>
        <v>0</v>
      </c>
      <c r="DI953">
        <f t="shared" si="698"/>
        <v>0</v>
      </c>
      <c r="DJ953">
        <f t="shared" si="713"/>
        <v>28.62</v>
      </c>
      <c r="DK953">
        <v>0</v>
      </c>
      <c r="DL953" t="s">
        <v>3</v>
      </c>
      <c r="DM953">
        <v>0</v>
      </c>
      <c r="DN953" t="s">
        <v>3</v>
      </c>
      <c r="DO953">
        <v>0</v>
      </c>
    </row>
    <row r="954" spans="1:119" x14ac:dyDescent="0.2">
      <c r="A954">
        <f>ROW(Source!A194)</f>
        <v>194</v>
      </c>
      <c r="B954">
        <v>60075934</v>
      </c>
      <c r="C954">
        <v>60141959</v>
      </c>
      <c r="D954">
        <v>48201639</v>
      </c>
      <c r="E954">
        <v>1</v>
      </c>
      <c r="F954">
        <v>1</v>
      </c>
      <c r="G954">
        <v>1</v>
      </c>
      <c r="H954">
        <v>3</v>
      </c>
      <c r="I954" t="s">
        <v>793</v>
      </c>
      <c r="J954" t="s">
        <v>794</v>
      </c>
      <c r="K954" t="s">
        <v>795</v>
      </c>
      <c r="L954">
        <v>1348</v>
      </c>
      <c r="N954">
        <v>1009</v>
      </c>
      <c r="O954" t="s">
        <v>15</v>
      </c>
      <c r="P954" t="s">
        <v>15</v>
      </c>
      <c r="Q954">
        <v>1000</v>
      </c>
      <c r="W954">
        <v>0</v>
      </c>
      <c r="X954">
        <v>1741082987</v>
      </c>
      <c r="Y954">
        <f t="shared" si="704"/>
        <v>3.1E-4</v>
      </c>
      <c r="AA954">
        <v>120081.73</v>
      </c>
      <c r="AB954">
        <v>0</v>
      </c>
      <c r="AC954">
        <v>0</v>
      </c>
      <c r="AD954">
        <v>0</v>
      </c>
      <c r="AE954">
        <v>12560.85</v>
      </c>
      <c r="AF954">
        <v>0</v>
      </c>
      <c r="AG954">
        <v>0</v>
      </c>
      <c r="AH954">
        <v>0</v>
      </c>
      <c r="AI954">
        <v>9.56</v>
      </c>
      <c r="AJ954">
        <v>1</v>
      </c>
      <c r="AK954">
        <v>1</v>
      </c>
      <c r="AL954">
        <v>1</v>
      </c>
      <c r="AM954">
        <v>4</v>
      </c>
      <c r="AN954">
        <v>0</v>
      </c>
      <c r="AO954">
        <v>1</v>
      </c>
      <c r="AP954">
        <v>1</v>
      </c>
      <c r="AQ954">
        <v>0</v>
      </c>
      <c r="AR954">
        <v>0</v>
      </c>
      <c r="AS954" t="s">
        <v>3</v>
      </c>
      <c r="AT954">
        <v>3.1E-4</v>
      </c>
      <c r="AU954" t="s">
        <v>3</v>
      </c>
      <c r="AV954">
        <v>0</v>
      </c>
      <c r="AW954">
        <v>2</v>
      </c>
      <c r="AX954">
        <v>60142002</v>
      </c>
      <c r="AY954">
        <v>1</v>
      </c>
      <c r="AZ954">
        <v>0</v>
      </c>
      <c r="BA954">
        <v>954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CX954">
        <f>ROUND(Y954*Source!I194,9)</f>
        <v>5.0244799999999996E-4</v>
      </c>
      <c r="CY954">
        <f t="shared" si="705"/>
        <v>120081.73</v>
      </c>
      <c r="CZ954">
        <f t="shared" si="706"/>
        <v>12560.85</v>
      </c>
      <c r="DA954">
        <f t="shared" si="707"/>
        <v>9.56</v>
      </c>
      <c r="DB954">
        <f t="shared" si="708"/>
        <v>3.89</v>
      </c>
      <c r="DC954">
        <f t="shared" si="709"/>
        <v>0</v>
      </c>
      <c r="DD954" t="s">
        <v>3</v>
      </c>
      <c r="DE954" t="s">
        <v>3</v>
      </c>
      <c r="DF954">
        <f t="shared" si="710"/>
        <v>60.33</v>
      </c>
      <c r="DG954">
        <f t="shared" si="711"/>
        <v>0</v>
      </c>
      <c r="DH954">
        <f t="shared" si="712"/>
        <v>0</v>
      </c>
      <c r="DI954">
        <f t="shared" si="698"/>
        <v>0</v>
      </c>
      <c r="DJ954">
        <f t="shared" si="713"/>
        <v>60.33</v>
      </c>
      <c r="DK954">
        <v>0</v>
      </c>
      <c r="DL954" t="s">
        <v>3</v>
      </c>
      <c r="DM954">
        <v>0</v>
      </c>
      <c r="DN954" t="s">
        <v>3</v>
      </c>
      <c r="DO954">
        <v>0</v>
      </c>
    </row>
    <row r="955" spans="1:119" x14ac:dyDescent="0.2">
      <c r="A955">
        <f>ROW(Source!A194)</f>
        <v>194</v>
      </c>
      <c r="B955">
        <v>60075934</v>
      </c>
      <c r="C955">
        <v>60141959</v>
      </c>
      <c r="D955">
        <v>48202807</v>
      </c>
      <c r="E955">
        <v>1</v>
      </c>
      <c r="F955">
        <v>1</v>
      </c>
      <c r="G955">
        <v>1</v>
      </c>
      <c r="H955">
        <v>3</v>
      </c>
      <c r="I955" t="s">
        <v>796</v>
      </c>
      <c r="J955" t="s">
        <v>797</v>
      </c>
      <c r="K955" t="s">
        <v>798</v>
      </c>
      <c r="L955">
        <v>1348</v>
      </c>
      <c r="N955">
        <v>1009</v>
      </c>
      <c r="O955" t="s">
        <v>15</v>
      </c>
      <c r="P955" t="s">
        <v>15</v>
      </c>
      <c r="Q955">
        <v>1000</v>
      </c>
      <c r="W955">
        <v>0</v>
      </c>
      <c r="X955">
        <v>-296986458</v>
      </c>
      <c r="Y955">
        <f t="shared" si="704"/>
        <v>5.9999999999999995E-4</v>
      </c>
      <c r="AA955">
        <v>106588.55</v>
      </c>
      <c r="AB955">
        <v>0</v>
      </c>
      <c r="AC955">
        <v>0</v>
      </c>
      <c r="AD955">
        <v>0</v>
      </c>
      <c r="AE955">
        <v>11149.43</v>
      </c>
      <c r="AF955">
        <v>0</v>
      </c>
      <c r="AG955">
        <v>0</v>
      </c>
      <c r="AH955">
        <v>0</v>
      </c>
      <c r="AI955">
        <v>9.56</v>
      </c>
      <c r="AJ955">
        <v>1</v>
      </c>
      <c r="AK955">
        <v>1</v>
      </c>
      <c r="AL955">
        <v>1</v>
      </c>
      <c r="AM955">
        <v>4</v>
      </c>
      <c r="AN955">
        <v>0</v>
      </c>
      <c r="AO955">
        <v>1</v>
      </c>
      <c r="AP955">
        <v>1</v>
      </c>
      <c r="AQ955">
        <v>0</v>
      </c>
      <c r="AR955">
        <v>0</v>
      </c>
      <c r="AS955" t="s">
        <v>3</v>
      </c>
      <c r="AT955">
        <v>5.9999999999999995E-4</v>
      </c>
      <c r="AU955" t="s">
        <v>3</v>
      </c>
      <c r="AV955">
        <v>0</v>
      </c>
      <c r="AW955">
        <v>2</v>
      </c>
      <c r="AX955">
        <v>60142003</v>
      </c>
      <c r="AY955">
        <v>1</v>
      </c>
      <c r="AZ955">
        <v>0</v>
      </c>
      <c r="BA955">
        <v>955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CX955">
        <f>ROUND(Y955*Source!I194,9)</f>
        <v>9.7247999999999996E-4</v>
      </c>
      <c r="CY955">
        <f t="shared" si="705"/>
        <v>106588.55</v>
      </c>
      <c r="CZ955">
        <f t="shared" si="706"/>
        <v>11149.43</v>
      </c>
      <c r="DA955">
        <f t="shared" si="707"/>
        <v>9.56</v>
      </c>
      <c r="DB955">
        <f t="shared" si="708"/>
        <v>6.69</v>
      </c>
      <c r="DC955">
        <f t="shared" si="709"/>
        <v>0</v>
      </c>
      <c r="DD955" t="s">
        <v>3</v>
      </c>
      <c r="DE955" t="s">
        <v>3</v>
      </c>
      <c r="DF955">
        <f t="shared" si="710"/>
        <v>103.66</v>
      </c>
      <c r="DG955">
        <f t="shared" si="711"/>
        <v>0</v>
      </c>
      <c r="DH955">
        <f t="shared" si="712"/>
        <v>0</v>
      </c>
      <c r="DI955">
        <f t="shared" si="698"/>
        <v>0</v>
      </c>
      <c r="DJ955">
        <f t="shared" si="713"/>
        <v>103.66</v>
      </c>
      <c r="DK955">
        <v>0</v>
      </c>
      <c r="DL955" t="s">
        <v>3</v>
      </c>
      <c r="DM955">
        <v>0</v>
      </c>
      <c r="DN955" t="s">
        <v>3</v>
      </c>
      <c r="DO955">
        <v>0</v>
      </c>
    </row>
    <row r="956" spans="1:119" x14ac:dyDescent="0.2">
      <c r="A956">
        <f>ROW(Source!A195)</f>
        <v>195</v>
      </c>
      <c r="B956">
        <v>60075934</v>
      </c>
      <c r="C956">
        <v>60142306</v>
      </c>
      <c r="D956">
        <v>48164208</v>
      </c>
      <c r="E956">
        <v>1</v>
      </c>
      <c r="F956">
        <v>1</v>
      </c>
      <c r="G956">
        <v>1</v>
      </c>
      <c r="H956">
        <v>1</v>
      </c>
      <c r="I956" t="s">
        <v>1020</v>
      </c>
      <c r="J956" t="s">
        <v>3</v>
      </c>
      <c r="K956" t="s">
        <v>1021</v>
      </c>
      <c r="L956">
        <v>1191</v>
      </c>
      <c r="N956">
        <v>1013</v>
      </c>
      <c r="O956" t="s">
        <v>738</v>
      </c>
      <c r="P956" t="s">
        <v>738</v>
      </c>
      <c r="Q956">
        <v>1</v>
      </c>
      <c r="W956">
        <v>0</v>
      </c>
      <c r="X956">
        <v>300547253</v>
      </c>
      <c r="Y956">
        <f t="shared" ref="Y956:Y964" si="714">((AT956*1.15)*1.15)</f>
        <v>171.92499999999998</v>
      </c>
      <c r="AA956">
        <v>0</v>
      </c>
      <c r="AB956">
        <v>0</v>
      </c>
      <c r="AC956">
        <v>0</v>
      </c>
      <c r="AD956">
        <v>411.26</v>
      </c>
      <c r="AE956">
        <v>0</v>
      </c>
      <c r="AF956">
        <v>0</v>
      </c>
      <c r="AG956">
        <v>0</v>
      </c>
      <c r="AH956">
        <v>8.4</v>
      </c>
      <c r="AI956">
        <v>1</v>
      </c>
      <c r="AJ956">
        <v>1</v>
      </c>
      <c r="AK956">
        <v>1</v>
      </c>
      <c r="AL956">
        <v>48.96</v>
      </c>
      <c r="AM956">
        <v>4</v>
      </c>
      <c r="AN956">
        <v>0</v>
      </c>
      <c r="AO956">
        <v>1</v>
      </c>
      <c r="AP956">
        <v>1</v>
      </c>
      <c r="AQ956">
        <v>0</v>
      </c>
      <c r="AR956">
        <v>0</v>
      </c>
      <c r="AS956" t="s">
        <v>3</v>
      </c>
      <c r="AT956">
        <v>130</v>
      </c>
      <c r="AU956" t="s">
        <v>93</v>
      </c>
      <c r="AV956">
        <v>1</v>
      </c>
      <c r="AW956">
        <v>2</v>
      </c>
      <c r="AX956">
        <v>60142320</v>
      </c>
      <c r="AY956">
        <v>1</v>
      </c>
      <c r="AZ956">
        <v>0</v>
      </c>
      <c r="BA956">
        <v>956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CX956">
        <f>ROUND(Y956*Source!I195,9)</f>
        <v>27.095379999999999</v>
      </c>
      <c r="CY956">
        <f>AD956</f>
        <v>411.26</v>
      </c>
      <c r="CZ956">
        <f>AH956</f>
        <v>8.4</v>
      </c>
      <c r="DA956">
        <f>AL956</f>
        <v>48.96</v>
      </c>
      <c r="DB956">
        <f>ROUND((((ROUND(AT956*CZ956,2)*1.15)*1.15)*1.1),2)</f>
        <v>1588.59</v>
      </c>
      <c r="DC956">
        <f>ROUND(((ROUND(AT956*AG956,2)*1.15)*1.15),2)</f>
        <v>0</v>
      </c>
      <c r="DD956" t="s">
        <v>739</v>
      </c>
      <c r="DE956" t="s">
        <v>3</v>
      </c>
      <c r="DF956">
        <f>ROUND((ROUND(AE956,2)*1.1)*CX956,2)</f>
        <v>0</v>
      </c>
      <c r="DG956">
        <f>ROUND((ROUND(AF956,2)*1.1)*CX956,2)</f>
        <v>0</v>
      </c>
      <c r="DH956">
        <f t="shared" si="712"/>
        <v>0</v>
      </c>
      <c r="DI956">
        <f>ROUND((ROUND(AH956*AL956,2)*1.1)*CX956,2)</f>
        <v>12257.57</v>
      </c>
      <c r="DJ956">
        <f>DI956</f>
        <v>12257.57</v>
      </c>
      <c r="DK956">
        <v>0</v>
      </c>
      <c r="DL956" t="s">
        <v>3</v>
      </c>
      <c r="DM956">
        <v>0</v>
      </c>
      <c r="DN956" t="s">
        <v>3</v>
      </c>
      <c r="DO956">
        <v>0</v>
      </c>
    </row>
    <row r="957" spans="1:119" x14ac:dyDescent="0.2">
      <c r="A957">
        <f>ROW(Source!A195)</f>
        <v>195</v>
      </c>
      <c r="B957">
        <v>60075934</v>
      </c>
      <c r="C957">
        <v>60142306</v>
      </c>
      <c r="D957">
        <v>48164207</v>
      </c>
      <c r="E957">
        <v>1</v>
      </c>
      <c r="F957">
        <v>1</v>
      </c>
      <c r="G957">
        <v>1</v>
      </c>
      <c r="H957">
        <v>1</v>
      </c>
      <c r="I957" t="s">
        <v>740</v>
      </c>
      <c r="J957" t="s">
        <v>3</v>
      </c>
      <c r="K957" t="s">
        <v>741</v>
      </c>
      <c r="L957">
        <v>1191</v>
      </c>
      <c r="N957">
        <v>1013</v>
      </c>
      <c r="O957" t="s">
        <v>738</v>
      </c>
      <c r="P957" t="s">
        <v>738</v>
      </c>
      <c r="Q957">
        <v>1</v>
      </c>
      <c r="W957">
        <v>0</v>
      </c>
      <c r="X957">
        <v>-383101862</v>
      </c>
      <c r="Y957">
        <f t="shared" si="714"/>
        <v>2.3804999999999996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1</v>
      </c>
      <c r="AJ957">
        <v>1</v>
      </c>
      <c r="AK957">
        <v>48.96</v>
      </c>
      <c r="AL957">
        <v>1</v>
      </c>
      <c r="AM957">
        <v>4</v>
      </c>
      <c r="AN957">
        <v>0</v>
      </c>
      <c r="AO957">
        <v>1</v>
      </c>
      <c r="AP957">
        <v>1</v>
      </c>
      <c r="AQ957">
        <v>0</v>
      </c>
      <c r="AR957">
        <v>0</v>
      </c>
      <c r="AS957" t="s">
        <v>3</v>
      </c>
      <c r="AT957">
        <v>1.8</v>
      </c>
      <c r="AU957" t="s">
        <v>93</v>
      </c>
      <c r="AV957">
        <v>2</v>
      </c>
      <c r="AW957">
        <v>2</v>
      </c>
      <c r="AX957">
        <v>60142321</v>
      </c>
      <c r="AY957">
        <v>1</v>
      </c>
      <c r="AZ957">
        <v>0</v>
      </c>
      <c r="BA957">
        <v>957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CX957">
        <f>ROUND(Y957*Source!I195,9)</f>
        <v>0.37516680000000002</v>
      </c>
      <c r="CY957">
        <f>AD957</f>
        <v>0</v>
      </c>
      <c r="CZ957">
        <f>AH957</f>
        <v>0</v>
      </c>
      <c r="DA957">
        <f>AL957</f>
        <v>1</v>
      </c>
      <c r="DB957">
        <f>ROUND((((ROUND(AT957*CZ957,2)*1.15)*1.15)*1.1),2)</f>
        <v>0</v>
      </c>
      <c r="DC957">
        <f>ROUND(((ROUND(AT957*AG957,2)*1.15)*1.15),2)</f>
        <v>0</v>
      </c>
      <c r="DD957" t="s">
        <v>739</v>
      </c>
      <c r="DE957" t="s">
        <v>3</v>
      </c>
      <c r="DF957">
        <f>ROUND((ROUND(AE957,2)*1.1)*CX957,2)</f>
        <v>0</v>
      </c>
      <c r="DG957">
        <f>ROUND((ROUND(AF957,2)*1.1)*CX957,2)</f>
        <v>0</v>
      </c>
      <c r="DH957">
        <f>ROUND(ROUND(AG957*AK957,2)*CX957,2)</f>
        <v>0</v>
      </c>
      <c r="DI957">
        <f>ROUND((ROUND(AH957,2)*1.1)*CX957,2)</f>
        <v>0</v>
      </c>
      <c r="DJ957">
        <f>DI957</f>
        <v>0</v>
      </c>
      <c r="DK957">
        <v>0</v>
      </c>
      <c r="DL957" t="s">
        <v>3</v>
      </c>
      <c r="DM957">
        <v>0</v>
      </c>
      <c r="DN957" t="s">
        <v>3</v>
      </c>
      <c r="DO957">
        <v>0</v>
      </c>
    </row>
    <row r="958" spans="1:119" x14ac:dyDescent="0.2">
      <c r="A958">
        <f>ROW(Source!A195)</f>
        <v>195</v>
      </c>
      <c r="B958">
        <v>60075934</v>
      </c>
      <c r="C958">
        <v>60142306</v>
      </c>
      <c r="D958">
        <v>48244557</v>
      </c>
      <c r="E958">
        <v>1</v>
      </c>
      <c r="F958">
        <v>1</v>
      </c>
      <c r="G958">
        <v>1</v>
      </c>
      <c r="H958">
        <v>2</v>
      </c>
      <c r="I958" t="s">
        <v>746</v>
      </c>
      <c r="J958" t="s">
        <v>747</v>
      </c>
      <c r="K958" t="s">
        <v>748</v>
      </c>
      <c r="L958">
        <v>1368</v>
      </c>
      <c r="N958">
        <v>1011</v>
      </c>
      <c r="O958" t="s">
        <v>745</v>
      </c>
      <c r="P958" t="s">
        <v>745</v>
      </c>
      <c r="Q958">
        <v>1</v>
      </c>
      <c r="W958">
        <v>0</v>
      </c>
      <c r="X958">
        <v>903590057</v>
      </c>
      <c r="Y958">
        <f t="shared" si="714"/>
        <v>0.66124999999999989</v>
      </c>
      <c r="AA958">
        <v>0</v>
      </c>
      <c r="AB958">
        <v>1603.59</v>
      </c>
      <c r="AC958">
        <v>579.69000000000005</v>
      </c>
      <c r="AD958">
        <v>0</v>
      </c>
      <c r="AE958">
        <v>0</v>
      </c>
      <c r="AF958">
        <v>112.77</v>
      </c>
      <c r="AG958">
        <v>11.84</v>
      </c>
      <c r="AH958">
        <v>0</v>
      </c>
      <c r="AI958">
        <v>1</v>
      </c>
      <c r="AJ958">
        <v>14.22</v>
      </c>
      <c r="AK958">
        <v>48.96</v>
      </c>
      <c r="AL958">
        <v>1</v>
      </c>
      <c r="AM958">
        <v>4</v>
      </c>
      <c r="AN958">
        <v>0</v>
      </c>
      <c r="AO958">
        <v>1</v>
      </c>
      <c r="AP958">
        <v>1</v>
      </c>
      <c r="AQ958">
        <v>0</v>
      </c>
      <c r="AR958">
        <v>0</v>
      </c>
      <c r="AS958" t="s">
        <v>3</v>
      </c>
      <c r="AT958">
        <v>0.5</v>
      </c>
      <c r="AU958" t="s">
        <v>93</v>
      </c>
      <c r="AV958">
        <v>0</v>
      </c>
      <c r="AW958">
        <v>2</v>
      </c>
      <c r="AX958">
        <v>60142322</v>
      </c>
      <c r="AY958">
        <v>1</v>
      </c>
      <c r="AZ958">
        <v>0</v>
      </c>
      <c r="BA958">
        <v>958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CX958">
        <f>ROUND(Y958*Source!I195,9)</f>
        <v>0.104213</v>
      </c>
      <c r="CY958">
        <f t="shared" ref="CY958:CY964" si="715">AB958</f>
        <v>1603.59</v>
      </c>
      <c r="CZ958">
        <f t="shared" ref="CZ958:CZ964" si="716">AF958</f>
        <v>112.77</v>
      </c>
      <c r="DA958">
        <f t="shared" ref="DA958:DA964" si="717">AJ958</f>
        <v>14.22</v>
      </c>
      <c r="DB958">
        <f t="shared" ref="DB958:DB964" si="718">ROUND(((ROUND(AT958*CZ958,2)*1.15)*1.15),2)</f>
        <v>74.58</v>
      </c>
      <c r="DC958">
        <f t="shared" ref="DC958:DC964" si="719">ROUND((((ROUND(AT958*AG958,2)*1.15)*1.15)*1.1),2)</f>
        <v>8.61</v>
      </c>
      <c r="DD958" t="s">
        <v>3</v>
      </c>
      <c r="DE958" t="s">
        <v>739</v>
      </c>
      <c r="DF958">
        <f t="shared" ref="DF958:DF964" si="720">ROUND(ROUND(AE958,2)*CX958,2)</f>
        <v>0</v>
      </c>
      <c r="DG958">
        <f t="shared" ref="DG958:DG964" si="721">ROUND(ROUND(AF958*AJ958,2)*CX958,2)</f>
        <v>167.11</v>
      </c>
      <c r="DH958">
        <f t="shared" ref="DH958:DH964" si="722">ROUND((ROUND(AG958*AK958,2)*1.1)*CX958,2)</f>
        <v>66.45</v>
      </c>
      <c r="DI958">
        <f t="shared" ref="DI958:DI968" si="723">ROUND(ROUND(AH958,2)*CX958,2)</f>
        <v>0</v>
      </c>
      <c r="DJ958">
        <f t="shared" ref="DJ958:DJ964" si="724">DG958</f>
        <v>167.11</v>
      </c>
      <c r="DK958">
        <v>0</v>
      </c>
      <c r="DL958" t="s">
        <v>3</v>
      </c>
      <c r="DM958">
        <v>0</v>
      </c>
      <c r="DN958" t="s">
        <v>3</v>
      </c>
      <c r="DO958">
        <v>0</v>
      </c>
    </row>
    <row r="959" spans="1:119" x14ac:dyDescent="0.2">
      <c r="A959">
        <f>ROW(Source!A195)</f>
        <v>195</v>
      </c>
      <c r="B959">
        <v>60075934</v>
      </c>
      <c r="C959">
        <v>60142306</v>
      </c>
      <c r="D959">
        <v>48244699</v>
      </c>
      <c r="E959">
        <v>1</v>
      </c>
      <c r="F959">
        <v>1</v>
      </c>
      <c r="G959">
        <v>1</v>
      </c>
      <c r="H959">
        <v>2</v>
      </c>
      <c r="I959" t="s">
        <v>1047</v>
      </c>
      <c r="J959" t="s">
        <v>1048</v>
      </c>
      <c r="K959" t="s">
        <v>1049</v>
      </c>
      <c r="L959">
        <v>1368</v>
      </c>
      <c r="N959">
        <v>1011</v>
      </c>
      <c r="O959" t="s">
        <v>745</v>
      </c>
      <c r="P959" t="s">
        <v>745</v>
      </c>
      <c r="Q959">
        <v>1</v>
      </c>
      <c r="W959">
        <v>0</v>
      </c>
      <c r="X959">
        <v>-1684488578</v>
      </c>
      <c r="Y959">
        <f t="shared" si="714"/>
        <v>1.8118249999999998</v>
      </c>
      <c r="AA959">
        <v>0</v>
      </c>
      <c r="AB959">
        <v>99.4</v>
      </c>
      <c r="AC959">
        <v>0</v>
      </c>
      <c r="AD959">
        <v>0</v>
      </c>
      <c r="AE959">
        <v>0</v>
      </c>
      <c r="AF959">
        <v>6.99</v>
      </c>
      <c r="AG959">
        <v>0</v>
      </c>
      <c r="AH959">
        <v>0</v>
      </c>
      <c r="AI959">
        <v>1</v>
      </c>
      <c r="AJ959">
        <v>14.22</v>
      </c>
      <c r="AK959">
        <v>48.96</v>
      </c>
      <c r="AL959">
        <v>1</v>
      </c>
      <c r="AM959">
        <v>4</v>
      </c>
      <c r="AN959">
        <v>0</v>
      </c>
      <c r="AO959">
        <v>1</v>
      </c>
      <c r="AP959">
        <v>1</v>
      </c>
      <c r="AQ959">
        <v>0</v>
      </c>
      <c r="AR959">
        <v>0</v>
      </c>
      <c r="AS959" t="s">
        <v>3</v>
      </c>
      <c r="AT959">
        <v>1.37</v>
      </c>
      <c r="AU959" t="s">
        <v>93</v>
      </c>
      <c r="AV959">
        <v>0</v>
      </c>
      <c r="AW959">
        <v>2</v>
      </c>
      <c r="AX959">
        <v>60142323</v>
      </c>
      <c r="AY959">
        <v>1</v>
      </c>
      <c r="AZ959">
        <v>0</v>
      </c>
      <c r="BA959">
        <v>959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CX959">
        <f>ROUND(Y959*Source!I195,9)</f>
        <v>0.28554362</v>
      </c>
      <c r="CY959">
        <f t="shared" si="715"/>
        <v>99.4</v>
      </c>
      <c r="CZ959">
        <f t="shared" si="716"/>
        <v>6.99</v>
      </c>
      <c r="DA959">
        <f t="shared" si="717"/>
        <v>14.22</v>
      </c>
      <c r="DB959">
        <f t="shared" si="718"/>
        <v>12.67</v>
      </c>
      <c r="DC959">
        <f t="shared" si="719"/>
        <v>0</v>
      </c>
      <c r="DD959" t="s">
        <v>3</v>
      </c>
      <c r="DE959" t="s">
        <v>739</v>
      </c>
      <c r="DF959">
        <f t="shared" si="720"/>
        <v>0</v>
      </c>
      <c r="DG959">
        <f t="shared" si="721"/>
        <v>28.38</v>
      </c>
      <c r="DH959">
        <f t="shared" si="722"/>
        <v>0</v>
      </c>
      <c r="DI959">
        <f t="shared" si="723"/>
        <v>0</v>
      </c>
      <c r="DJ959">
        <f t="shared" si="724"/>
        <v>28.38</v>
      </c>
      <c r="DK959">
        <v>0</v>
      </c>
      <c r="DL959" t="s">
        <v>3</v>
      </c>
      <c r="DM959">
        <v>0</v>
      </c>
      <c r="DN959" t="s">
        <v>3</v>
      </c>
      <c r="DO959">
        <v>0</v>
      </c>
    </row>
    <row r="960" spans="1:119" x14ac:dyDescent="0.2">
      <c r="A960">
        <f>ROW(Source!A195)</f>
        <v>195</v>
      </c>
      <c r="B960">
        <v>60075934</v>
      </c>
      <c r="C960">
        <v>60142306</v>
      </c>
      <c r="D960">
        <v>48245552</v>
      </c>
      <c r="E960">
        <v>1</v>
      </c>
      <c r="F960">
        <v>1</v>
      </c>
      <c r="G960">
        <v>1</v>
      </c>
      <c r="H960">
        <v>2</v>
      </c>
      <c r="I960" t="s">
        <v>1022</v>
      </c>
      <c r="J960" t="s">
        <v>1023</v>
      </c>
      <c r="K960" t="s">
        <v>1024</v>
      </c>
      <c r="L960">
        <v>1368</v>
      </c>
      <c r="N960">
        <v>1011</v>
      </c>
      <c r="O960" t="s">
        <v>745</v>
      </c>
      <c r="P960" t="s">
        <v>745</v>
      </c>
      <c r="Q960">
        <v>1</v>
      </c>
      <c r="W960">
        <v>0</v>
      </c>
      <c r="X960">
        <v>1565185662</v>
      </c>
      <c r="Y960">
        <f t="shared" si="714"/>
        <v>0.66124999999999989</v>
      </c>
      <c r="AA960">
        <v>0</v>
      </c>
      <c r="AB960">
        <v>1521.97</v>
      </c>
      <c r="AC960">
        <v>495.96</v>
      </c>
      <c r="AD960">
        <v>0</v>
      </c>
      <c r="AE960">
        <v>0</v>
      </c>
      <c r="AF960">
        <v>107.03</v>
      </c>
      <c r="AG960">
        <v>10.130000000000001</v>
      </c>
      <c r="AH960">
        <v>0</v>
      </c>
      <c r="AI960">
        <v>1</v>
      </c>
      <c r="AJ960">
        <v>14.22</v>
      </c>
      <c r="AK960">
        <v>48.96</v>
      </c>
      <c r="AL960">
        <v>1</v>
      </c>
      <c r="AM960">
        <v>4</v>
      </c>
      <c r="AN960">
        <v>0</v>
      </c>
      <c r="AO960">
        <v>1</v>
      </c>
      <c r="AP960">
        <v>1</v>
      </c>
      <c r="AQ960">
        <v>0</v>
      </c>
      <c r="AR960">
        <v>0</v>
      </c>
      <c r="AS960" t="s">
        <v>3</v>
      </c>
      <c r="AT960">
        <v>0.5</v>
      </c>
      <c r="AU960" t="s">
        <v>93</v>
      </c>
      <c r="AV960">
        <v>0</v>
      </c>
      <c r="AW960">
        <v>2</v>
      </c>
      <c r="AX960">
        <v>60142324</v>
      </c>
      <c r="AY960">
        <v>1</v>
      </c>
      <c r="AZ960">
        <v>0</v>
      </c>
      <c r="BA960">
        <v>960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CX960">
        <f>ROUND(Y960*Source!I195,9)</f>
        <v>0.104213</v>
      </c>
      <c r="CY960">
        <f t="shared" si="715"/>
        <v>1521.97</v>
      </c>
      <c r="CZ960">
        <f t="shared" si="716"/>
        <v>107.03</v>
      </c>
      <c r="DA960">
        <f t="shared" si="717"/>
        <v>14.22</v>
      </c>
      <c r="DB960">
        <f t="shared" si="718"/>
        <v>70.78</v>
      </c>
      <c r="DC960">
        <f t="shared" si="719"/>
        <v>7.38</v>
      </c>
      <c r="DD960" t="s">
        <v>3</v>
      </c>
      <c r="DE960" t="s">
        <v>739</v>
      </c>
      <c r="DF960">
        <f t="shared" si="720"/>
        <v>0</v>
      </c>
      <c r="DG960">
        <f t="shared" si="721"/>
        <v>158.61000000000001</v>
      </c>
      <c r="DH960">
        <f t="shared" si="722"/>
        <v>56.85</v>
      </c>
      <c r="DI960">
        <f t="shared" si="723"/>
        <v>0</v>
      </c>
      <c r="DJ960">
        <f t="shared" si="724"/>
        <v>158.61000000000001</v>
      </c>
      <c r="DK960">
        <v>0</v>
      </c>
      <c r="DL960" t="s">
        <v>3</v>
      </c>
      <c r="DM960">
        <v>0</v>
      </c>
      <c r="DN960" t="s">
        <v>3</v>
      </c>
      <c r="DO960">
        <v>0</v>
      </c>
    </row>
    <row r="961" spans="1:119" x14ac:dyDescent="0.2">
      <c r="A961">
        <f>ROW(Source!A195)</f>
        <v>195</v>
      </c>
      <c r="B961">
        <v>60075934</v>
      </c>
      <c r="C961">
        <v>60142306</v>
      </c>
      <c r="D961">
        <v>48245702</v>
      </c>
      <c r="E961">
        <v>1</v>
      </c>
      <c r="F961">
        <v>1</v>
      </c>
      <c r="G961">
        <v>1</v>
      </c>
      <c r="H961">
        <v>2</v>
      </c>
      <c r="I961" t="s">
        <v>1050</v>
      </c>
      <c r="J961" t="s">
        <v>1051</v>
      </c>
      <c r="K961" t="s">
        <v>1052</v>
      </c>
      <c r="L961">
        <v>1368</v>
      </c>
      <c r="N961">
        <v>1011</v>
      </c>
      <c r="O961" t="s">
        <v>745</v>
      </c>
      <c r="P961" t="s">
        <v>745</v>
      </c>
      <c r="Q961">
        <v>1</v>
      </c>
      <c r="W961">
        <v>0</v>
      </c>
      <c r="X961">
        <v>-1102194877</v>
      </c>
      <c r="Y961">
        <f t="shared" si="714"/>
        <v>57.396499999999989</v>
      </c>
      <c r="AA961">
        <v>0</v>
      </c>
      <c r="AB961">
        <v>645.73</v>
      </c>
      <c r="AC961">
        <v>0</v>
      </c>
      <c r="AD961">
        <v>0</v>
      </c>
      <c r="AE961">
        <v>0</v>
      </c>
      <c r="AF961">
        <v>45.41</v>
      </c>
      <c r="AG961">
        <v>0</v>
      </c>
      <c r="AH961">
        <v>0</v>
      </c>
      <c r="AI961">
        <v>1</v>
      </c>
      <c r="AJ961">
        <v>14.22</v>
      </c>
      <c r="AK961">
        <v>48.96</v>
      </c>
      <c r="AL961">
        <v>1</v>
      </c>
      <c r="AM961">
        <v>4</v>
      </c>
      <c r="AN961">
        <v>0</v>
      </c>
      <c r="AO961">
        <v>1</v>
      </c>
      <c r="AP961">
        <v>1</v>
      </c>
      <c r="AQ961">
        <v>0</v>
      </c>
      <c r="AR961">
        <v>0</v>
      </c>
      <c r="AS961" t="s">
        <v>3</v>
      </c>
      <c r="AT961">
        <v>43.4</v>
      </c>
      <c r="AU961" t="s">
        <v>93</v>
      </c>
      <c r="AV961">
        <v>0</v>
      </c>
      <c r="AW961">
        <v>2</v>
      </c>
      <c r="AX961">
        <v>60142325</v>
      </c>
      <c r="AY961">
        <v>1</v>
      </c>
      <c r="AZ961">
        <v>0</v>
      </c>
      <c r="BA961">
        <v>961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CX961">
        <f>ROUND(Y961*Source!I195,9)</f>
        <v>9.0456883999999995</v>
      </c>
      <c r="CY961">
        <f t="shared" si="715"/>
        <v>645.73</v>
      </c>
      <c r="CZ961">
        <f t="shared" si="716"/>
        <v>45.41</v>
      </c>
      <c r="DA961">
        <f t="shared" si="717"/>
        <v>14.22</v>
      </c>
      <c r="DB961">
        <f t="shared" si="718"/>
        <v>2606.37</v>
      </c>
      <c r="DC961">
        <f t="shared" si="719"/>
        <v>0</v>
      </c>
      <c r="DD961" t="s">
        <v>3</v>
      </c>
      <c r="DE961" t="s">
        <v>739</v>
      </c>
      <c r="DF961">
        <f t="shared" si="720"/>
        <v>0</v>
      </c>
      <c r="DG961">
        <f t="shared" si="721"/>
        <v>5841.07</v>
      </c>
      <c r="DH961">
        <f t="shared" si="722"/>
        <v>0</v>
      </c>
      <c r="DI961">
        <f t="shared" si="723"/>
        <v>0</v>
      </c>
      <c r="DJ961">
        <f t="shared" si="724"/>
        <v>5841.07</v>
      </c>
      <c r="DK961">
        <v>0</v>
      </c>
      <c r="DL961" t="s">
        <v>3</v>
      </c>
      <c r="DM961">
        <v>0</v>
      </c>
      <c r="DN961" t="s">
        <v>3</v>
      </c>
      <c r="DO961">
        <v>0</v>
      </c>
    </row>
    <row r="962" spans="1:119" x14ac:dyDescent="0.2">
      <c r="A962">
        <f>ROW(Source!A195)</f>
        <v>195</v>
      </c>
      <c r="B962">
        <v>60075934</v>
      </c>
      <c r="C962">
        <v>60142306</v>
      </c>
      <c r="D962">
        <v>48245719</v>
      </c>
      <c r="E962">
        <v>1</v>
      </c>
      <c r="F962">
        <v>1</v>
      </c>
      <c r="G962">
        <v>1</v>
      </c>
      <c r="H962">
        <v>2</v>
      </c>
      <c r="I962" t="s">
        <v>755</v>
      </c>
      <c r="J962" t="s">
        <v>756</v>
      </c>
      <c r="K962" t="s">
        <v>757</v>
      </c>
      <c r="L962">
        <v>1368</v>
      </c>
      <c r="N962">
        <v>1011</v>
      </c>
      <c r="O962" t="s">
        <v>745</v>
      </c>
      <c r="P962" t="s">
        <v>745</v>
      </c>
      <c r="Q962">
        <v>1</v>
      </c>
      <c r="W962">
        <v>0</v>
      </c>
      <c r="X962">
        <v>-1135352110</v>
      </c>
      <c r="Y962">
        <f t="shared" si="714"/>
        <v>1.1902499999999998</v>
      </c>
      <c r="AA962">
        <v>0</v>
      </c>
      <c r="AB962">
        <v>17.059999999999999</v>
      </c>
      <c r="AC962">
        <v>0</v>
      </c>
      <c r="AD962">
        <v>0</v>
      </c>
      <c r="AE962">
        <v>0</v>
      </c>
      <c r="AF962">
        <v>1.2</v>
      </c>
      <c r="AG962">
        <v>0</v>
      </c>
      <c r="AH962">
        <v>0</v>
      </c>
      <c r="AI962">
        <v>1</v>
      </c>
      <c r="AJ962">
        <v>14.22</v>
      </c>
      <c r="AK962">
        <v>48.96</v>
      </c>
      <c r="AL962">
        <v>1</v>
      </c>
      <c r="AM962">
        <v>4</v>
      </c>
      <c r="AN962">
        <v>0</v>
      </c>
      <c r="AO962">
        <v>1</v>
      </c>
      <c r="AP962">
        <v>1</v>
      </c>
      <c r="AQ962">
        <v>0</v>
      </c>
      <c r="AR962">
        <v>0</v>
      </c>
      <c r="AS962" t="s">
        <v>3</v>
      </c>
      <c r="AT962">
        <v>0.9</v>
      </c>
      <c r="AU962" t="s">
        <v>93</v>
      </c>
      <c r="AV962">
        <v>0</v>
      </c>
      <c r="AW962">
        <v>2</v>
      </c>
      <c r="AX962">
        <v>60142326</v>
      </c>
      <c r="AY962">
        <v>1</v>
      </c>
      <c r="AZ962">
        <v>0</v>
      </c>
      <c r="BA962">
        <v>962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CX962">
        <f>ROUND(Y962*Source!I195,9)</f>
        <v>0.18758340000000001</v>
      </c>
      <c r="CY962">
        <f t="shared" si="715"/>
        <v>17.059999999999999</v>
      </c>
      <c r="CZ962">
        <f t="shared" si="716"/>
        <v>1.2</v>
      </c>
      <c r="DA962">
        <f t="shared" si="717"/>
        <v>14.22</v>
      </c>
      <c r="DB962">
        <f t="shared" si="718"/>
        <v>1.43</v>
      </c>
      <c r="DC962">
        <f t="shared" si="719"/>
        <v>0</v>
      </c>
      <c r="DD962" t="s">
        <v>3</v>
      </c>
      <c r="DE962" t="s">
        <v>739</v>
      </c>
      <c r="DF962">
        <f t="shared" si="720"/>
        <v>0</v>
      </c>
      <c r="DG962">
        <f t="shared" si="721"/>
        <v>3.2</v>
      </c>
      <c r="DH962">
        <f t="shared" si="722"/>
        <v>0</v>
      </c>
      <c r="DI962">
        <f t="shared" si="723"/>
        <v>0</v>
      </c>
      <c r="DJ962">
        <f t="shared" si="724"/>
        <v>3.2</v>
      </c>
      <c r="DK962">
        <v>0</v>
      </c>
      <c r="DL962" t="s">
        <v>3</v>
      </c>
      <c r="DM962">
        <v>0</v>
      </c>
      <c r="DN962" t="s">
        <v>3</v>
      </c>
      <c r="DO962">
        <v>0</v>
      </c>
    </row>
    <row r="963" spans="1:119" x14ac:dyDescent="0.2">
      <c r="A963">
        <f>ROW(Source!A195)</f>
        <v>195</v>
      </c>
      <c r="B963">
        <v>60075934</v>
      </c>
      <c r="C963">
        <v>60142306</v>
      </c>
      <c r="D963">
        <v>48246286</v>
      </c>
      <c r="E963">
        <v>1</v>
      </c>
      <c r="F963">
        <v>1</v>
      </c>
      <c r="G963">
        <v>1</v>
      </c>
      <c r="H963">
        <v>2</v>
      </c>
      <c r="I963" t="s">
        <v>1028</v>
      </c>
      <c r="J963" t="s">
        <v>1029</v>
      </c>
      <c r="K963" t="s">
        <v>1030</v>
      </c>
      <c r="L963">
        <v>1368</v>
      </c>
      <c r="N963">
        <v>1011</v>
      </c>
      <c r="O963" t="s">
        <v>745</v>
      </c>
      <c r="P963" t="s">
        <v>745</v>
      </c>
      <c r="Q963">
        <v>1</v>
      </c>
      <c r="W963">
        <v>0</v>
      </c>
      <c r="X963">
        <v>-575501913</v>
      </c>
      <c r="Y963">
        <f t="shared" si="714"/>
        <v>1.0579999999999998</v>
      </c>
      <c r="AA963">
        <v>0</v>
      </c>
      <c r="AB963">
        <v>203.35</v>
      </c>
      <c r="AC963">
        <v>431.83</v>
      </c>
      <c r="AD963">
        <v>0</v>
      </c>
      <c r="AE963">
        <v>0</v>
      </c>
      <c r="AF963">
        <v>14.3</v>
      </c>
      <c r="AG963">
        <v>8.82</v>
      </c>
      <c r="AH963">
        <v>0</v>
      </c>
      <c r="AI963">
        <v>1</v>
      </c>
      <c r="AJ963">
        <v>14.22</v>
      </c>
      <c r="AK963">
        <v>48.96</v>
      </c>
      <c r="AL963">
        <v>1</v>
      </c>
      <c r="AM963">
        <v>4</v>
      </c>
      <c r="AN963">
        <v>0</v>
      </c>
      <c r="AO963">
        <v>1</v>
      </c>
      <c r="AP963">
        <v>1</v>
      </c>
      <c r="AQ963">
        <v>0</v>
      </c>
      <c r="AR963">
        <v>0</v>
      </c>
      <c r="AS963" t="s">
        <v>3</v>
      </c>
      <c r="AT963">
        <v>0.8</v>
      </c>
      <c r="AU963" t="s">
        <v>93</v>
      </c>
      <c r="AV963">
        <v>0</v>
      </c>
      <c r="AW963">
        <v>2</v>
      </c>
      <c r="AX963">
        <v>60142327</v>
      </c>
      <c r="AY963">
        <v>1</v>
      </c>
      <c r="AZ963">
        <v>0</v>
      </c>
      <c r="BA963">
        <v>963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CX963">
        <f>ROUND(Y963*Source!I195,9)</f>
        <v>0.16674079999999999</v>
      </c>
      <c r="CY963">
        <f t="shared" si="715"/>
        <v>203.35</v>
      </c>
      <c r="CZ963">
        <f t="shared" si="716"/>
        <v>14.3</v>
      </c>
      <c r="DA963">
        <f t="shared" si="717"/>
        <v>14.22</v>
      </c>
      <c r="DB963">
        <f t="shared" si="718"/>
        <v>15.13</v>
      </c>
      <c r="DC963">
        <f t="shared" si="719"/>
        <v>10.27</v>
      </c>
      <c r="DD963" t="s">
        <v>3</v>
      </c>
      <c r="DE963" t="s">
        <v>739</v>
      </c>
      <c r="DF963">
        <f t="shared" si="720"/>
        <v>0</v>
      </c>
      <c r="DG963">
        <f t="shared" si="721"/>
        <v>33.909999999999997</v>
      </c>
      <c r="DH963">
        <f t="shared" si="722"/>
        <v>79.2</v>
      </c>
      <c r="DI963">
        <f t="shared" si="723"/>
        <v>0</v>
      </c>
      <c r="DJ963">
        <f t="shared" si="724"/>
        <v>33.909999999999997</v>
      </c>
      <c r="DK963">
        <v>0</v>
      </c>
      <c r="DL963" t="s">
        <v>3</v>
      </c>
      <c r="DM963">
        <v>0</v>
      </c>
      <c r="DN963" t="s">
        <v>3</v>
      </c>
      <c r="DO963">
        <v>0</v>
      </c>
    </row>
    <row r="964" spans="1:119" x14ac:dyDescent="0.2">
      <c r="A964">
        <f>ROW(Source!A195)</f>
        <v>195</v>
      </c>
      <c r="B964">
        <v>60075934</v>
      </c>
      <c r="C964">
        <v>60142306</v>
      </c>
      <c r="D964">
        <v>48246332</v>
      </c>
      <c r="E964">
        <v>1</v>
      </c>
      <c r="F964">
        <v>1</v>
      </c>
      <c r="G964">
        <v>1</v>
      </c>
      <c r="H964">
        <v>2</v>
      </c>
      <c r="I964" t="s">
        <v>1039</v>
      </c>
      <c r="J964" t="s">
        <v>1040</v>
      </c>
      <c r="K964" t="s">
        <v>1041</v>
      </c>
      <c r="L964">
        <v>1368</v>
      </c>
      <c r="N964">
        <v>1011</v>
      </c>
      <c r="O964" t="s">
        <v>745</v>
      </c>
      <c r="P964" t="s">
        <v>745</v>
      </c>
      <c r="Q964">
        <v>1</v>
      </c>
      <c r="W964">
        <v>0</v>
      </c>
      <c r="X964">
        <v>-1230184811</v>
      </c>
      <c r="Y964">
        <f t="shared" si="714"/>
        <v>3.1739999999999995</v>
      </c>
      <c r="AA964">
        <v>0</v>
      </c>
      <c r="AB964">
        <v>34.130000000000003</v>
      </c>
      <c r="AC964">
        <v>0</v>
      </c>
      <c r="AD964">
        <v>0</v>
      </c>
      <c r="AE964">
        <v>0</v>
      </c>
      <c r="AF964">
        <v>2.4</v>
      </c>
      <c r="AG964">
        <v>0</v>
      </c>
      <c r="AH964">
        <v>0</v>
      </c>
      <c r="AI964">
        <v>1</v>
      </c>
      <c r="AJ964">
        <v>14.22</v>
      </c>
      <c r="AK964">
        <v>48.96</v>
      </c>
      <c r="AL964">
        <v>1</v>
      </c>
      <c r="AM964">
        <v>4</v>
      </c>
      <c r="AN964">
        <v>0</v>
      </c>
      <c r="AO964">
        <v>1</v>
      </c>
      <c r="AP964">
        <v>1</v>
      </c>
      <c r="AQ964">
        <v>0</v>
      </c>
      <c r="AR964">
        <v>0</v>
      </c>
      <c r="AS964" t="s">
        <v>3</v>
      </c>
      <c r="AT964">
        <v>2.4</v>
      </c>
      <c r="AU964" t="s">
        <v>93</v>
      </c>
      <c r="AV964">
        <v>0</v>
      </c>
      <c r="AW964">
        <v>2</v>
      </c>
      <c r="AX964">
        <v>60142328</v>
      </c>
      <c r="AY964">
        <v>1</v>
      </c>
      <c r="AZ964">
        <v>0</v>
      </c>
      <c r="BA964">
        <v>964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CX964">
        <f>ROUND(Y964*Source!I195,9)</f>
        <v>0.50022239999999996</v>
      </c>
      <c r="CY964">
        <f t="shared" si="715"/>
        <v>34.130000000000003</v>
      </c>
      <c r="CZ964">
        <f t="shared" si="716"/>
        <v>2.4</v>
      </c>
      <c r="DA964">
        <f t="shared" si="717"/>
        <v>14.22</v>
      </c>
      <c r="DB964">
        <f t="shared" si="718"/>
        <v>7.62</v>
      </c>
      <c r="DC964">
        <f t="shared" si="719"/>
        <v>0</v>
      </c>
      <c r="DD964" t="s">
        <v>3</v>
      </c>
      <c r="DE964" t="s">
        <v>739</v>
      </c>
      <c r="DF964">
        <f t="shared" si="720"/>
        <v>0</v>
      </c>
      <c r="DG964">
        <f t="shared" si="721"/>
        <v>17.07</v>
      </c>
      <c r="DH964">
        <f t="shared" si="722"/>
        <v>0</v>
      </c>
      <c r="DI964">
        <f t="shared" si="723"/>
        <v>0</v>
      </c>
      <c r="DJ964">
        <f t="shared" si="724"/>
        <v>17.07</v>
      </c>
      <c r="DK964">
        <v>0</v>
      </c>
      <c r="DL964" t="s">
        <v>3</v>
      </c>
      <c r="DM964">
        <v>0</v>
      </c>
      <c r="DN964" t="s">
        <v>3</v>
      </c>
      <c r="DO964">
        <v>0</v>
      </c>
    </row>
    <row r="965" spans="1:119" x14ac:dyDescent="0.2">
      <c r="A965">
        <f>ROW(Source!A195)</f>
        <v>195</v>
      </c>
      <c r="B965">
        <v>60075934</v>
      </c>
      <c r="C965">
        <v>60142306</v>
      </c>
      <c r="D965">
        <v>48168484</v>
      </c>
      <c r="E965">
        <v>1</v>
      </c>
      <c r="F965">
        <v>1</v>
      </c>
      <c r="G965">
        <v>1</v>
      </c>
      <c r="H965">
        <v>3</v>
      </c>
      <c r="I965" t="s">
        <v>223</v>
      </c>
      <c r="J965" t="s">
        <v>226</v>
      </c>
      <c r="K965" t="s">
        <v>761</v>
      </c>
      <c r="L965">
        <v>1339</v>
      </c>
      <c r="N965">
        <v>1007</v>
      </c>
      <c r="O965" t="s">
        <v>91</v>
      </c>
      <c r="P965" t="s">
        <v>91</v>
      </c>
      <c r="Q965">
        <v>1</v>
      </c>
      <c r="W965">
        <v>0</v>
      </c>
      <c r="X965">
        <v>1597319531</v>
      </c>
      <c r="Y965">
        <f>AT965</f>
        <v>0.6</v>
      </c>
      <c r="AA965">
        <v>84.03</v>
      </c>
      <c r="AB965">
        <v>0</v>
      </c>
      <c r="AC965">
        <v>0</v>
      </c>
      <c r="AD965">
        <v>0</v>
      </c>
      <c r="AE965">
        <v>8.7899999999999991</v>
      </c>
      <c r="AF965">
        <v>0</v>
      </c>
      <c r="AG965">
        <v>0</v>
      </c>
      <c r="AH965">
        <v>0</v>
      </c>
      <c r="AI965">
        <v>9.56</v>
      </c>
      <c r="AJ965">
        <v>1</v>
      </c>
      <c r="AK965">
        <v>1</v>
      </c>
      <c r="AL965">
        <v>1</v>
      </c>
      <c r="AM965">
        <v>4</v>
      </c>
      <c r="AN965">
        <v>0</v>
      </c>
      <c r="AO965">
        <v>1</v>
      </c>
      <c r="AP965">
        <v>1</v>
      </c>
      <c r="AQ965">
        <v>0</v>
      </c>
      <c r="AR965">
        <v>0</v>
      </c>
      <c r="AS965" t="s">
        <v>3</v>
      </c>
      <c r="AT965">
        <v>0.6</v>
      </c>
      <c r="AU965" t="s">
        <v>3</v>
      </c>
      <c r="AV965">
        <v>0</v>
      </c>
      <c r="AW965">
        <v>2</v>
      </c>
      <c r="AX965">
        <v>60142329</v>
      </c>
      <c r="AY965">
        <v>1</v>
      </c>
      <c r="AZ965">
        <v>0</v>
      </c>
      <c r="BA965">
        <v>965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CX965">
        <f>ROUND(Y965*Source!I195,9)</f>
        <v>9.4560000000000005E-2</v>
      </c>
      <c r="CY965">
        <f>AA965</f>
        <v>84.03</v>
      </c>
      <c r="CZ965">
        <f>AE965</f>
        <v>8.7899999999999991</v>
      </c>
      <c r="DA965">
        <f>AI965</f>
        <v>9.56</v>
      </c>
      <c r="DB965">
        <f>ROUND(ROUND(AT965*CZ965,2),2)</f>
        <v>5.27</v>
      </c>
      <c r="DC965">
        <f>ROUND(ROUND(AT965*AG965,2),2)</f>
        <v>0</v>
      </c>
      <c r="DD965" t="s">
        <v>3</v>
      </c>
      <c r="DE965" t="s">
        <v>3</v>
      </c>
      <c r="DF965">
        <f>ROUND(ROUND(AE965*AI965,2)*CX965,2)</f>
        <v>7.95</v>
      </c>
      <c r="DG965">
        <f>ROUND(ROUND(AF965,2)*CX965,2)</f>
        <v>0</v>
      </c>
      <c r="DH965">
        <f>ROUND(ROUND(AG965,2)*CX965,2)</f>
        <v>0</v>
      </c>
      <c r="DI965">
        <f t="shared" si="723"/>
        <v>0</v>
      </c>
      <c r="DJ965">
        <f>DF965</f>
        <v>7.95</v>
      </c>
      <c r="DK965">
        <v>0</v>
      </c>
      <c r="DL965" t="s">
        <v>3</v>
      </c>
      <c r="DM965">
        <v>0</v>
      </c>
      <c r="DN965" t="s">
        <v>3</v>
      </c>
      <c r="DO965">
        <v>0</v>
      </c>
    </row>
    <row r="966" spans="1:119" x14ac:dyDescent="0.2">
      <c r="A966">
        <f>ROW(Source!A195)</f>
        <v>195</v>
      </c>
      <c r="B966">
        <v>60075934</v>
      </c>
      <c r="C966">
        <v>60142306</v>
      </c>
      <c r="D966">
        <v>48168491</v>
      </c>
      <c r="E966">
        <v>1</v>
      </c>
      <c r="F966">
        <v>1</v>
      </c>
      <c r="G966">
        <v>1</v>
      </c>
      <c r="H966">
        <v>3</v>
      </c>
      <c r="I966" t="s">
        <v>229</v>
      </c>
      <c r="J966" t="s">
        <v>231</v>
      </c>
      <c r="K966" t="s">
        <v>762</v>
      </c>
      <c r="L966">
        <v>1346</v>
      </c>
      <c r="N966">
        <v>1009</v>
      </c>
      <c r="O966" t="s">
        <v>225</v>
      </c>
      <c r="P966" t="s">
        <v>225</v>
      </c>
      <c r="Q966">
        <v>1</v>
      </c>
      <c r="W966">
        <v>0</v>
      </c>
      <c r="X966">
        <v>-1411127917</v>
      </c>
      <c r="Y966">
        <f>AT966</f>
        <v>0.2</v>
      </c>
      <c r="AA966">
        <v>42.73</v>
      </c>
      <c r="AB966">
        <v>0</v>
      </c>
      <c r="AC966">
        <v>0</v>
      </c>
      <c r="AD966">
        <v>0</v>
      </c>
      <c r="AE966">
        <v>4.47</v>
      </c>
      <c r="AF966">
        <v>0</v>
      </c>
      <c r="AG966">
        <v>0</v>
      </c>
      <c r="AH966">
        <v>0</v>
      </c>
      <c r="AI966">
        <v>9.56</v>
      </c>
      <c r="AJ966">
        <v>1</v>
      </c>
      <c r="AK966">
        <v>1</v>
      </c>
      <c r="AL966">
        <v>1</v>
      </c>
      <c r="AM966">
        <v>4</v>
      </c>
      <c r="AN966">
        <v>0</v>
      </c>
      <c r="AO966">
        <v>1</v>
      </c>
      <c r="AP966">
        <v>1</v>
      </c>
      <c r="AQ966">
        <v>0</v>
      </c>
      <c r="AR966">
        <v>0</v>
      </c>
      <c r="AS966" t="s">
        <v>3</v>
      </c>
      <c r="AT966">
        <v>0.2</v>
      </c>
      <c r="AU966" t="s">
        <v>3</v>
      </c>
      <c r="AV966">
        <v>0</v>
      </c>
      <c r="AW966">
        <v>2</v>
      </c>
      <c r="AX966">
        <v>60142330</v>
      </c>
      <c r="AY966">
        <v>1</v>
      </c>
      <c r="AZ966">
        <v>0</v>
      </c>
      <c r="BA966">
        <v>966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CX966">
        <f>ROUND(Y966*Source!I195,9)</f>
        <v>3.1519999999999999E-2</v>
      </c>
      <c r="CY966">
        <f>AA966</f>
        <v>42.73</v>
      </c>
      <c r="CZ966">
        <f>AE966</f>
        <v>4.47</v>
      </c>
      <c r="DA966">
        <f>AI966</f>
        <v>9.56</v>
      </c>
      <c r="DB966">
        <f>ROUND(ROUND(AT966*CZ966,2),2)</f>
        <v>0.89</v>
      </c>
      <c r="DC966">
        <f>ROUND(ROUND(AT966*AG966,2),2)</f>
        <v>0</v>
      </c>
      <c r="DD966" t="s">
        <v>3</v>
      </c>
      <c r="DE966" t="s">
        <v>3</v>
      </c>
      <c r="DF966">
        <f>ROUND(ROUND(AE966*AI966,2)*CX966,2)</f>
        <v>1.35</v>
      </c>
      <c r="DG966">
        <f>ROUND(ROUND(AF966,2)*CX966,2)</f>
        <v>0</v>
      </c>
      <c r="DH966">
        <f>ROUND(ROUND(AG966,2)*CX966,2)</f>
        <v>0</v>
      </c>
      <c r="DI966">
        <f t="shared" si="723"/>
        <v>0</v>
      </c>
      <c r="DJ966">
        <f>DF966</f>
        <v>1.35</v>
      </c>
      <c r="DK966">
        <v>0</v>
      </c>
      <c r="DL966" t="s">
        <v>3</v>
      </c>
      <c r="DM966">
        <v>0</v>
      </c>
      <c r="DN966" t="s">
        <v>3</v>
      </c>
      <c r="DO966">
        <v>0</v>
      </c>
    </row>
    <row r="967" spans="1:119" x14ac:dyDescent="0.2">
      <c r="A967">
        <f>ROW(Source!A195)</f>
        <v>195</v>
      </c>
      <c r="B967">
        <v>60075934</v>
      </c>
      <c r="C967">
        <v>60142306</v>
      </c>
      <c r="D967">
        <v>48171519</v>
      </c>
      <c r="E967">
        <v>1</v>
      </c>
      <c r="F967">
        <v>1</v>
      </c>
      <c r="G967">
        <v>1</v>
      </c>
      <c r="H967">
        <v>3</v>
      </c>
      <c r="I967" t="s">
        <v>1031</v>
      </c>
      <c r="J967" t="s">
        <v>1032</v>
      </c>
      <c r="K967" t="s">
        <v>1033</v>
      </c>
      <c r="L967">
        <v>1348</v>
      </c>
      <c r="N967">
        <v>1009</v>
      </c>
      <c r="O967" t="s">
        <v>15</v>
      </c>
      <c r="P967" t="s">
        <v>15</v>
      </c>
      <c r="Q967">
        <v>1000</v>
      </c>
      <c r="W967">
        <v>0</v>
      </c>
      <c r="X967">
        <v>1392569568</v>
      </c>
      <c r="Y967">
        <f>AT967</f>
        <v>1.9E-2</v>
      </c>
      <c r="AA967">
        <v>99399.62</v>
      </c>
      <c r="AB967">
        <v>0</v>
      </c>
      <c r="AC967">
        <v>0</v>
      </c>
      <c r="AD967">
        <v>0</v>
      </c>
      <c r="AE967">
        <v>10397.450000000001</v>
      </c>
      <c r="AF967">
        <v>0</v>
      </c>
      <c r="AG967">
        <v>0</v>
      </c>
      <c r="AH967">
        <v>0</v>
      </c>
      <c r="AI967">
        <v>9.56</v>
      </c>
      <c r="AJ967">
        <v>1</v>
      </c>
      <c r="AK967">
        <v>1</v>
      </c>
      <c r="AL967">
        <v>1</v>
      </c>
      <c r="AM967">
        <v>4</v>
      </c>
      <c r="AN967">
        <v>0</v>
      </c>
      <c r="AO967">
        <v>1</v>
      </c>
      <c r="AP967">
        <v>1</v>
      </c>
      <c r="AQ967">
        <v>0</v>
      </c>
      <c r="AR967">
        <v>0</v>
      </c>
      <c r="AS967" t="s">
        <v>3</v>
      </c>
      <c r="AT967">
        <v>1.9E-2</v>
      </c>
      <c r="AU967" t="s">
        <v>3</v>
      </c>
      <c r="AV967">
        <v>0</v>
      </c>
      <c r="AW967">
        <v>2</v>
      </c>
      <c r="AX967">
        <v>60142331</v>
      </c>
      <c r="AY967">
        <v>1</v>
      </c>
      <c r="AZ967">
        <v>0</v>
      </c>
      <c r="BA967">
        <v>967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CX967">
        <f>ROUND(Y967*Source!I195,9)</f>
        <v>2.9943999999999999E-3</v>
      </c>
      <c r="CY967">
        <f>AA967</f>
        <v>99399.62</v>
      </c>
      <c r="CZ967">
        <f>AE967</f>
        <v>10397.450000000001</v>
      </c>
      <c r="DA967">
        <f>AI967</f>
        <v>9.56</v>
      </c>
      <c r="DB967">
        <f>ROUND(ROUND(AT967*CZ967,2),2)</f>
        <v>197.55</v>
      </c>
      <c r="DC967">
        <f>ROUND(ROUND(AT967*AG967,2),2)</f>
        <v>0</v>
      </c>
      <c r="DD967" t="s">
        <v>3</v>
      </c>
      <c r="DE967" t="s">
        <v>3</v>
      </c>
      <c r="DF967">
        <f>ROUND(ROUND(AE967*AI967,2)*CX967,2)</f>
        <v>297.64</v>
      </c>
      <c r="DG967">
        <f>ROUND(ROUND(AF967,2)*CX967,2)</f>
        <v>0</v>
      </c>
      <c r="DH967">
        <f>ROUND(ROUND(AG967,2)*CX967,2)</f>
        <v>0</v>
      </c>
      <c r="DI967">
        <f t="shared" si="723"/>
        <v>0</v>
      </c>
      <c r="DJ967">
        <f>DF967</f>
        <v>297.64</v>
      </c>
      <c r="DK967">
        <v>0</v>
      </c>
      <c r="DL967" t="s">
        <v>3</v>
      </c>
      <c r="DM967">
        <v>0</v>
      </c>
      <c r="DN967" t="s">
        <v>3</v>
      </c>
      <c r="DO967">
        <v>0</v>
      </c>
    </row>
    <row r="968" spans="1:119" x14ac:dyDescent="0.2">
      <c r="A968">
        <f>ROW(Source!A195)</f>
        <v>195</v>
      </c>
      <c r="B968">
        <v>60075934</v>
      </c>
      <c r="C968">
        <v>60142306</v>
      </c>
      <c r="D968">
        <v>48164599</v>
      </c>
      <c r="E968">
        <v>21</v>
      </c>
      <c r="F968">
        <v>1</v>
      </c>
      <c r="G968">
        <v>1</v>
      </c>
      <c r="H968">
        <v>3</v>
      </c>
      <c r="I968" t="s">
        <v>834</v>
      </c>
      <c r="J968" t="s">
        <v>3</v>
      </c>
      <c r="K968" t="s">
        <v>835</v>
      </c>
      <c r="L968">
        <v>1374</v>
      </c>
      <c r="N968">
        <v>1013</v>
      </c>
      <c r="O968" t="s">
        <v>836</v>
      </c>
      <c r="P968" t="s">
        <v>836</v>
      </c>
      <c r="Q968">
        <v>1</v>
      </c>
      <c r="W968">
        <v>0</v>
      </c>
      <c r="X968">
        <v>-1731369543</v>
      </c>
      <c r="Y968">
        <f>AT968</f>
        <v>21.84</v>
      </c>
      <c r="AA968">
        <v>9.56</v>
      </c>
      <c r="AB968">
        <v>0</v>
      </c>
      <c r="AC968">
        <v>0</v>
      </c>
      <c r="AD968">
        <v>0</v>
      </c>
      <c r="AE968">
        <v>1</v>
      </c>
      <c r="AF968">
        <v>0</v>
      </c>
      <c r="AG968">
        <v>0</v>
      </c>
      <c r="AH968">
        <v>0</v>
      </c>
      <c r="AI968">
        <v>9.56</v>
      </c>
      <c r="AJ968">
        <v>1</v>
      </c>
      <c r="AK968">
        <v>1</v>
      </c>
      <c r="AL968">
        <v>1</v>
      </c>
      <c r="AM968">
        <v>4</v>
      </c>
      <c r="AN968">
        <v>0</v>
      </c>
      <c r="AO968">
        <v>1</v>
      </c>
      <c r="AP968">
        <v>1</v>
      </c>
      <c r="AQ968">
        <v>0</v>
      </c>
      <c r="AR968">
        <v>0</v>
      </c>
      <c r="AS968" t="s">
        <v>3</v>
      </c>
      <c r="AT968">
        <v>21.84</v>
      </c>
      <c r="AU968" t="s">
        <v>3</v>
      </c>
      <c r="AV968">
        <v>0</v>
      </c>
      <c r="AW968">
        <v>2</v>
      </c>
      <c r="AX968">
        <v>60142332</v>
      </c>
      <c r="AY968">
        <v>1</v>
      </c>
      <c r="AZ968">
        <v>0</v>
      </c>
      <c r="BA968">
        <v>968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CX968">
        <f>ROUND(Y968*Source!I195,9)</f>
        <v>3.4419840000000002</v>
      </c>
      <c r="CY968">
        <f>AA968</f>
        <v>9.56</v>
      </c>
      <c r="CZ968">
        <f>AE968</f>
        <v>1</v>
      </c>
      <c r="DA968">
        <f>AI968</f>
        <v>9.56</v>
      </c>
      <c r="DB968">
        <f>ROUND(ROUND(AT968*CZ968,2),2)</f>
        <v>21.84</v>
      </c>
      <c r="DC968">
        <f>ROUND(ROUND(AT968*AG968,2),2)</f>
        <v>0</v>
      </c>
      <c r="DD968" t="s">
        <v>3</v>
      </c>
      <c r="DE968" t="s">
        <v>3</v>
      </c>
      <c r="DF968">
        <f>ROUND(ROUND(AE968*AI968,2)*CX968,2)</f>
        <v>32.909999999999997</v>
      </c>
      <c r="DG968">
        <f>ROUND(ROUND(AF968,2)*CX968,2)</f>
        <v>0</v>
      </c>
      <c r="DH968">
        <f>ROUND(ROUND(AG968,2)*CX968,2)</f>
        <v>0</v>
      </c>
      <c r="DI968">
        <f t="shared" si="723"/>
        <v>0</v>
      </c>
      <c r="DJ968">
        <f>DF968</f>
        <v>32.909999999999997</v>
      </c>
      <c r="DK968">
        <v>0</v>
      </c>
      <c r="DL968" t="s">
        <v>3</v>
      </c>
      <c r="DM968">
        <v>0</v>
      </c>
      <c r="DN968" t="s">
        <v>3</v>
      </c>
      <c r="DO968">
        <v>0</v>
      </c>
    </row>
    <row r="969" spans="1:119" x14ac:dyDescent="0.2">
      <c r="A969">
        <f>ROW(Source!A199)</f>
        <v>199</v>
      </c>
      <c r="B969">
        <v>60075934</v>
      </c>
      <c r="C969">
        <v>60142335</v>
      </c>
      <c r="D969">
        <v>48164227</v>
      </c>
      <c r="E969">
        <v>1</v>
      </c>
      <c r="F969">
        <v>1</v>
      </c>
      <c r="G969">
        <v>1</v>
      </c>
      <c r="H969">
        <v>1</v>
      </c>
      <c r="I969" t="s">
        <v>1034</v>
      </c>
      <c r="J969" t="s">
        <v>3</v>
      </c>
      <c r="K969" t="s">
        <v>1035</v>
      </c>
      <c r="L969">
        <v>1191</v>
      </c>
      <c r="N969">
        <v>1013</v>
      </c>
      <c r="O969" t="s">
        <v>738</v>
      </c>
      <c r="P969" t="s">
        <v>738</v>
      </c>
      <c r="Q969">
        <v>1</v>
      </c>
      <c r="W969">
        <v>0</v>
      </c>
      <c r="X969">
        <v>1680111951</v>
      </c>
      <c r="Y969">
        <f>((AT969*1.15)*1.15)</f>
        <v>144.00702499999997</v>
      </c>
      <c r="AA969">
        <v>0</v>
      </c>
      <c r="AB969">
        <v>0</v>
      </c>
      <c r="AC969">
        <v>0</v>
      </c>
      <c r="AD969">
        <v>392.17</v>
      </c>
      <c r="AE969">
        <v>0</v>
      </c>
      <c r="AF969">
        <v>0</v>
      </c>
      <c r="AG969">
        <v>0</v>
      </c>
      <c r="AH969">
        <v>8.01</v>
      </c>
      <c r="AI969">
        <v>1</v>
      </c>
      <c r="AJ969">
        <v>1</v>
      </c>
      <c r="AK969">
        <v>1</v>
      </c>
      <c r="AL969">
        <v>48.96</v>
      </c>
      <c r="AM969">
        <v>4</v>
      </c>
      <c r="AN969">
        <v>0</v>
      </c>
      <c r="AO969">
        <v>1</v>
      </c>
      <c r="AP969">
        <v>1</v>
      </c>
      <c r="AQ969">
        <v>0</v>
      </c>
      <c r="AR969">
        <v>0</v>
      </c>
      <c r="AS969" t="s">
        <v>3</v>
      </c>
      <c r="AT969">
        <v>108.89</v>
      </c>
      <c r="AU969" t="s">
        <v>93</v>
      </c>
      <c r="AV969">
        <v>1</v>
      </c>
      <c r="AW969">
        <v>2</v>
      </c>
      <c r="AX969">
        <v>60142351</v>
      </c>
      <c r="AY969">
        <v>1</v>
      </c>
      <c r="AZ969">
        <v>0</v>
      </c>
      <c r="BA969">
        <v>969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CX969">
        <f>ROUND(Y969*Source!I199,9)</f>
        <v>22.69550714</v>
      </c>
      <c r="CY969">
        <f>AD969</f>
        <v>392.17</v>
      </c>
      <c r="CZ969">
        <f>AH969</f>
        <v>8.01</v>
      </c>
      <c r="DA969">
        <f>AL969</f>
        <v>48.96</v>
      </c>
      <c r="DB969">
        <f>ROUND((((ROUND(AT969*CZ969,2)*1.15)*1.15)*1.1),2)</f>
        <v>1268.8499999999999</v>
      </c>
      <c r="DC969">
        <f>ROUND(((ROUND(AT969*AG969,2)*1.15)*1.15),2)</f>
        <v>0</v>
      </c>
      <c r="DD969" t="s">
        <v>739</v>
      </c>
      <c r="DE969" t="s">
        <v>3</v>
      </c>
      <c r="DF969">
        <f>ROUND((ROUND(AE969,2)*1.1)*CX969,2)</f>
        <v>0</v>
      </c>
      <c r="DG969">
        <f>ROUND((ROUND(AF969,2)*1.1)*CX969,2)</f>
        <v>0</v>
      </c>
      <c r="DH969">
        <f>ROUND(ROUND(AG969,2)*CX969,2)</f>
        <v>0</v>
      </c>
      <c r="DI969">
        <f>ROUND((ROUND(AH969*AL969,2)*1.1)*CX969,2)</f>
        <v>9790.5499999999993</v>
      </c>
      <c r="DJ969">
        <f>DI969</f>
        <v>9790.5499999999993</v>
      </c>
      <c r="DK969">
        <v>0</v>
      </c>
      <c r="DL969" t="s">
        <v>3</v>
      </c>
      <c r="DM969">
        <v>0</v>
      </c>
      <c r="DN969" t="s">
        <v>3</v>
      </c>
      <c r="DO969">
        <v>0</v>
      </c>
    </row>
    <row r="970" spans="1:119" x14ac:dyDescent="0.2">
      <c r="A970">
        <f>ROW(Source!A199)</f>
        <v>199</v>
      </c>
      <c r="B970">
        <v>60075934</v>
      </c>
      <c r="C970">
        <v>60142335</v>
      </c>
      <c r="D970">
        <v>48164207</v>
      </c>
      <c r="E970">
        <v>1</v>
      </c>
      <c r="F970">
        <v>1</v>
      </c>
      <c r="G970">
        <v>1</v>
      </c>
      <c r="H970">
        <v>1</v>
      </c>
      <c r="I970" t="s">
        <v>740</v>
      </c>
      <c r="J970" t="s">
        <v>3</v>
      </c>
      <c r="K970" t="s">
        <v>741</v>
      </c>
      <c r="L970">
        <v>1191</v>
      </c>
      <c r="N970">
        <v>1013</v>
      </c>
      <c r="O970" t="s">
        <v>738</v>
      </c>
      <c r="P970" t="s">
        <v>738</v>
      </c>
      <c r="Q970">
        <v>1</v>
      </c>
      <c r="W970">
        <v>0</v>
      </c>
      <c r="X970">
        <v>-383101862</v>
      </c>
      <c r="Y970">
        <f>((AT970*1.15)*1.15)</f>
        <v>0.40997499999999992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1</v>
      </c>
      <c r="AJ970">
        <v>1</v>
      </c>
      <c r="AK970">
        <v>48.96</v>
      </c>
      <c r="AL970">
        <v>1</v>
      </c>
      <c r="AM970">
        <v>4</v>
      </c>
      <c r="AN970">
        <v>0</v>
      </c>
      <c r="AO970">
        <v>1</v>
      </c>
      <c r="AP970">
        <v>1</v>
      </c>
      <c r="AQ970">
        <v>0</v>
      </c>
      <c r="AR970">
        <v>0</v>
      </c>
      <c r="AS970" t="s">
        <v>3</v>
      </c>
      <c r="AT970">
        <v>0.31</v>
      </c>
      <c r="AU970" t="s">
        <v>93</v>
      </c>
      <c r="AV970">
        <v>2</v>
      </c>
      <c r="AW970">
        <v>2</v>
      </c>
      <c r="AX970">
        <v>60142352</v>
      </c>
      <c r="AY970">
        <v>1</v>
      </c>
      <c r="AZ970">
        <v>0</v>
      </c>
      <c r="BA970">
        <v>970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CX970">
        <f>ROUND(Y970*Source!I199,9)</f>
        <v>6.4612059999999999E-2</v>
      </c>
      <c r="CY970">
        <f>AD970</f>
        <v>0</v>
      </c>
      <c r="CZ970">
        <f>AH970</f>
        <v>0</v>
      </c>
      <c r="DA970">
        <f>AL970</f>
        <v>1</v>
      </c>
      <c r="DB970">
        <f>ROUND((((ROUND(AT970*CZ970,2)*1.15)*1.15)*1.1),2)</f>
        <v>0</v>
      </c>
      <c r="DC970">
        <f>ROUND(((ROUND(AT970*AG970,2)*1.15)*1.15),2)</f>
        <v>0</v>
      </c>
      <c r="DD970" t="s">
        <v>739</v>
      </c>
      <c r="DE970" t="s">
        <v>3</v>
      </c>
      <c r="DF970">
        <f>ROUND((ROUND(AE970,2)*1.1)*CX970,2)</f>
        <v>0</v>
      </c>
      <c r="DG970">
        <f>ROUND((ROUND(AF970,2)*1.1)*CX970,2)</f>
        <v>0</v>
      </c>
      <c r="DH970">
        <f>ROUND(ROUND(AG970*AK970,2)*CX970,2)</f>
        <v>0</v>
      </c>
      <c r="DI970">
        <f>ROUND((ROUND(AH970,2)*1.1)*CX970,2)</f>
        <v>0</v>
      </c>
      <c r="DJ970">
        <f>DI970</f>
        <v>0</v>
      </c>
      <c r="DK970">
        <v>0</v>
      </c>
      <c r="DL970" t="s">
        <v>3</v>
      </c>
      <c r="DM970">
        <v>0</v>
      </c>
      <c r="DN970" t="s">
        <v>3</v>
      </c>
      <c r="DO970">
        <v>0</v>
      </c>
    </row>
    <row r="971" spans="1:119" x14ac:dyDescent="0.2">
      <c r="A971">
        <f>ROW(Source!A199)</f>
        <v>199</v>
      </c>
      <c r="B971">
        <v>60075934</v>
      </c>
      <c r="C971">
        <v>60142335</v>
      </c>
      <c r="D971">
        <v>48244557</v>
      </c>
      <c r="E971">
        <v>1</v>
      </c>
      <c r="F971">
        <v>1</v>
      </c>
      <c r="G971">
        <v>1</v>
      </c>
      <c r="H971">
        <v>2</v>
      </c>
      <c r="I971" t="s">
        <v>746</v>
      </c>
      <c r="J971" t="s">
        <v>747</v>
      </c>
      <c r="K971" t="s">
        <v>748</v>
      </c>
      <c r="L971">
        <v>1368</v>
      </c>
      <c r="N971">
        <v>1011</v>
      </c>
      <c r="O971" t="s">
        <v>745</v>
      </c>
      <c r="P971" t="s">
        <v>745</v>
      </c>
      <c r="Q971">
        <v>1</v>
      </c>
      <c r="W971">
        <v>0</v>
      </c>
      <c r="X971">
        <v>903590057</v>
      </c>
      <c r="Y971">
        <f>((AT971*1.15)*1.15)</f>
        <v>0.15869999999999998</v>
      </c>
      <c r="AA971">
        <v>0</v>
      </c>
      <c r="AB971">
        <v>1603.59</v>
      </c>
      <c r="AC971">
        <v>579.69000000000005</v>
      </c>
      <c r="AD971">
        <v>0</v>
      </c>
      <c r="AE971">
        <v>0</v>
      </c>
      <c r="AF971">
        <v>112.77</v>
      </c>
      <c r="AG971">
        <v>11.84</v>
      </c>
      <c r="AH971">
        <v>0</v>
      </c>
      <c r="AI971">
        <v>1</v>
      </c>
      <c r="AJ971">
        <v>14.22</v>
      </c>
      <c r="AK971">
        <v>48.96</v>
      </c>
      <c r="AL971">
        <v>1</v>
      </c>
      <c r="AM971">
        <v>4</v>
      </c>
      <c r="AN971">
        <v>0</v>
      </c>
      <c r="AO971">
        <v>1</v>
      </c>
      <c r="AP971">
        <v>1</v>
      </c>
      <c r="AQ971">
        <v>0</v>
      </c>
      <c r="AR971">
        <v>0</v>
      </c>
      <c r="AS971" t="s">
        <v>3</v>
      </c>
      <c r="AT971">
        <v>0.12</v>
      </c>
      <c r="AU971" t="s">
        <v>93</v>
      </c>
      <c r="AV971">
        <v>0</v>
      </c>
      <c r="AW971">
        <v>2</v>
      </c>
      <c r="AX971">
        <v>60142353</v>
      </c>
      <c r="AY971">
        <v>1</v>
      </c>
      <c r="AZ971">
        <v>0</v>
      </c>
      <c r="BA971">
        <v>971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CX971">
        <f>ROUND(Y971*Source!I199,9)</f>
        <v>2.5011120000000001E-2</v>
      </c>
      <c r="CY971">
        <f>AB971</f>
        <v>1603.59</v>
      </c>
      <c r="CZ971">
        <f>AF971</f>
        <v>112.77</v>
      </c>
      <c r="DA971">
        <f>AJ971</f>
        <v>14.22</v>
      </c>
      <c r="DB971">
        <f>ROUND(((ROUND(AT971*CZ971,2)*1.15)*1.15),2)</f>
        <v>17.89</v>
      </c>
      <c r="DC971">
        <f>ROUND((((ROUND(AT971*AG971,2)*1.15)*1.15)*1.1),2)</f>
        <v>2.0699999999999998</v>
      </c>
      <c r="DD971" t="s">
        <v>3</v>
      </c>
      <c r="DE971" t="s">
        <v>739</v>
      </c>
      <c r="DF971">
        <f>ROUND(ROUND(AE971,2)*CX971,2)</f>
        <v>0</v>
      </c>
      <c r="DG971">
        <f>ROUND(ROUND(AF971*AJ971,2)*CX971,2)</f>
        <v>40.11</v>
      </c>
      <c r="DH971">
        <f>ROUND((ROUND(AG971*AK971,2)*1.1)*CX971,2)</f>
        <v>15.95</v>
      </c>
      <c r="DI971">
        <f t="shared" ref="DI971:DI983" si="725">ROUND(ROUND(AH971,2)*CX971,2)</f>
        <v>0</v>
      </c>
      <c r="DJ971">
        <f>DG971</f>
        <v>40.11</v>
      </c>
      <c r="DK971">
        <v>0</v>
      </c>
      <c r="DL971" t="s">
        <v>3</v>
      </c>
      <c r="DM971">
        <v>0</v>
      </c>
      <c r="DN971" t="s">
        <v>3</v>
      </c>
      <c r="DO971">
        <v>0</v>
      </c>
    </row>
    <row r="972" spans="1:119" x14ac:dyDescent="0.2">
      <c r="A972">
        <f>ROW(Source!A199)</f>
        <v>199</v>
      </c>
      <c r="B972">
        <v>60075934</v>
      </c>
      <c r="C972">
        <v>60142335</v>
      </c>
      <c r="D972">
        <v>48244699</v>
      </c>
      <c r="E972">
        <v>1</v>
      </c>
      <c r="F972">
        <v>1</v>
      </c>
      <c r="G972">
        <v>1</v>
      </c>
      <c r="H972">
        <v>2</v>
      </c>
      <c r="I972" t="s">
        <v>1047</v>
      </c>
      <c r="J972" t="s">
        <v>1048</v>
      </c>
      <c r="K972" t="s">
        <v>1049</v>
      </c>
      <c r="L972">
        <v>1368</v>
      </c>
      <c r="N972">
        <v>1011</v>
      </c>
      <c r="O972" t="s">
        <v>745</v>
      </c>
      <c r="P972" t="s">
        <v>745</v>
      </c>
      <c r="Q972">
        <v>1</v>
      </c>
      <c r="W972">
        <v>0</v>
      </c>
      <c r="X972">
        <v>-1684488578</v>
      </c>
      <c r="Y972">
        <f>((AT972*1.15)*1.15)</f>
        <v>11.373499999999998</v>
      </c>
      <c r="AA972">
        <v>0</v>
      </c>
      <c r="AB972">
        <v>99.4</v>
      </c>
      <c r="AC972">
        <v>0</v>
      </c>
      <c r="AD972">
        <v>0</v>
      </c>
      <c r="AE972">
        <v>0</v>
      </c>
      <c r="AF972">
        <v>6.99</v>
      </c>
      <c r="AG972">
        <v>0</v>
      </c>
      <c r="AH972">
        <v>0</v>
      </c>
      <c r="AI972">
        <v>1</v>
      </c>
      <c r="AJ972">
        <v>14.22</v>
      </c>
      <c r="AK972">
        <v>48.96</v>
      </c>
      <c r="AL972">
        <v>1</v>
      </c>
      <c r="AM972">
        <v>4</v>
      </c>
      <c r="AN972">
        <v>0</v>
      </c>
      <c r="AO972">
        <v>1</v>
      </c>
      <c r="AP972">
        <v>1</v>
      </c>
      <c r="AQ972">
        <v>0</v>
      </c>
      <c r="AR972">
        <v>0</v>
      </c>
      <c r="AS972" t="s">
        <v>3</v>
      </c>
      <c r="AT972">
        <v>8.6</v>
      </c>
      <c r="AU972" t="s">
        <v>93</v>
      </c>
      <c r="AV972">
        <v>0</v>
      </c>
      <c r="AW972">
        <v>2</v>
      </c>
      <c r="AX972">
        <v>60142354</v>
      </c>
      <c r="AY972">
        <v>1</v>
      </c>
      <c r="AZ972">
        <v>0</v>
      </c>
      <c r="BA972">
        <v>972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CX972">
        <f>ROUND(Y972*Source!I199,9)</f>
        <v>1.7924636</v>
      </c>
      <c r="CY972">
        <f>AB972</f>
        <v>99.4</v>
      </c>
      <c r="CZ972">
        <f>AF972</f>
        <v>6.99</v>
      </c>
      <c r="DA972">
        <f>AJ972</f>
        <v>14.22</v>
      </c>
      <c r="DB972">
        <f>ROUND(((ROUND(AT972*CZ972,2)*1.15)*1.15),2)</f>
        <v>79.5</v>
      </c>
      <c r="DC972">
        <f>ROUND((((ROUND(AT972*AG972,2)*1.15)*1.15)*1.1),2)</f>
        <v>0</v>
      </c>
      <c r="DD972" t="s">
        <v>3</v>
      </c>
      <c r="DE972" t="s">
        <v>739</v>
      </c>
      <c r="DF972">
        <f>ROUND(ROUND(AE972,2)*CX972,2)</f>
        <v>0</v>
      </c>
      <c r="DG972">
        <f>ROUND(ROUND(AF972*AJ972,2)*CX972,2)</f>
        <v>178.17</v>
      </c>
      <c r="DH972">
        <f>ROUND((ROUND(AG972*AK972,2)*1.1)*CX972,2)</f>
        <v>0</v>
      </c>
      <c r="DI972">
        <f t="shared" si="725"/>
        <v>0</v>
      </c>
      <c r="DJ972">
        <f>DG972</f>
        <v>178.17</v>
      </c>
      <c r="DK972">
        <v>0</v>
      </c>
      <c r="DL972" t="s">
        <v>3</v>
      </c>
      <c r="DM972">
        <v>0</v>
      </c>
      <c r="DN972" t="s">
        <v>3</v>
      </c>
      <c r="DO972">
        <v>0</v>
      </c>
    </row>
    <row r="973" spans="1:119" x14ac:dyDescent="0.2">
      <c r="A973">
        <f>ROW(Source!A199)</f>
        <v>199</v>
      </c>
      <c r="B973">
        <v>60075934</v>
      </c>
      <c r="C973">
        <v>60142335</v>
      </c>
      <c r="D973">
        <v>48245551</v>
      </c>
      <c r="E973">
        <v>1</v>
      </c>
      <c r="F973">
        <v>1</v>
      </c>
      <c r="G973">
        <v>1</v>
      </c>
      <c r="H973">
        <v>2</v>
      </c>
      <c r="I973" t="s">
        <v>752</v>
      </c>
      <c r="J973" t="s">
        <v>753</v>
      </c>
      <c r="K973" t="s">
        <v>754</v>
      </c>
      <c r="L973">
        <v>1368</v>
      </c>
      <c r="N973">
        <v>1011</v>
      </c>
      <c r="O973" t="s">
        <v>745</v>
      </c>
      <c r="P973" t="s">
        <v>745</v>
      </c>
      <c r="Q973">
        <v>1</v>
      </c>
      <c r="W973">
        <v>0</v>
      </c>
      <c r="X973">
        <v>1171957361</v>
      </c>
      <c r="Y973">
        <f>((AT973*1.15)*1.15)</f>
        <v>0.25127499999999997</v>
      </c>
      <c r="AA973">
        <v>0</v>
      </c>
      <c r="AB973">
        <v>1234.1500000000001</v>
      </c>
      <c r="AC973">
        <v>495.96</v>
      </c>
      <c r="AD973">
        <v>0</v>
      </c>
      <c r="AE973">
        <v>0</v>
      </c>
      <c r="AF973">
        <v>86.79</v>
      </c>
      <c r="AG973">
        <v>10.130000000000001</v>
      </c>
      <c r="AH973">
        <v>0</v>
      </c>
      <c r="AI973">
        <v>1</v>
      </c>
      <c r="AJ973">
        <v>14.22</v>
      </c>
      <c r="AK973">
        <v>48.96</v>
      </c>
      <c r="AL973">
        <v>1</v>
      </c>
      <c r="AM973">
        <v>4</v>
      </c>
      <c r="AN973">
        <v>0</v>
      </c>
      <c r="AO973">
        <v>1</v>
      </c>
      <c r="AP973">
        <v>1</v>
      </c>
      <c r="AQ973">
        <v>0</v>
      </c>
      <c r="AR973">
        <v>0</v>
      </c>
      <c r="AS973" t="s">
        <v>3</v>
      </c>
      <c r="AT973">
        <v>0.19</v>
      </c>
      <c r="AU973" t="s">
        <v>93</v>
      </c>
      <c r="AV973">
        <v>0</v>
      </c>
      <c r="AW973">
        <v>2</v>
      </c>
      <c r="AX973">
        <v>60142355</v>
      </c>
      <c r="AY973">
        <v>1</v>
      </c>
      <c r="AZ973">
        <v>0</v>
      </c>
      <c r="BA973">
        <v>973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CX973">
        <f>ROUND(Y973*Source!I199,9)</f>
        <v>3.9600940000000001E-2</v>
      </c>
      <c r="CY973">
        <f>AB973</f>
        <v>1234.1500000000001</v>
      </c>
      <c r="CZ973">
        <f>AF973</f>
        <v>86.79</v>
      </c>
      <c r="DA973">
        <f>AJ973</f>
        <v>14.22</v>
      </c>
      <c r="DB973">
        <f>ROUND(((ROUND(AT973*CZ973,2)*1.15)*1.15),2)</f>
        <v>21.81</v>
      </c>
      <c r="DC973">
        <f>ROUND((((ROUND(AT973*AG973,2)*1.15)*1.15)*1.1),2)</f>
        <v>2.79</v>
      </c>
      <c r="DD973" t="s">
        <v>3</v>
      </c>
      <c r="DE973" t="s">
        <v>739</v>
      </c>
      <c r="DF973">
        <f>ROUND(ROUND(AE973,2)*CX973,2)</f>
        <v>0</v>
      </c>
      <c r="DG973">
        <f>ROUND(ROUND(AF973*AJ973,2)*CX973,2)</f>
        <v>48.87</v>
      </c>
      <c r="DH973">
        <f>ROUND((ROUND(AG973*AK973,2)*1.1)*CX973,2)</f>
        <v>21.6</v>
      </c>
      <c r="DI973">
        <f t="shared" si="725"/>
        <v>0</v>
      </c>
      <c r="DJ973">
        <f>DG973</f>
        <v>48.87</v>
      </c>
      <c r="DK973">
        <v>0</v>
      </c>
      <c r="DL973" t="s">
        <v>3</v>
      </c>
      <c r="DM973">
        <v>0</v>
      </c>
      <c r="DN973" t="s">
        <v>3</v>
      </c>
      <c r="DO973">
        <v>0</v>
      </c>
    </row>
    <row r="974" spans="1:119" x14ac:dyDescent="0.2">
      <c r="A974">
        <f>ROW(Source!A199)</f>
        <v>199</v>
      </c>
      <c r="B974">
        <v>60075934</v>
      </c>
      <c r="C974">
        <v>60142335</v>
      </c>
      <c r="D974">
        <v>48172661</v>
      </c>
      <c r="E974">
        <v>1</v>
      </c>
      <c r="F974">
        <v>1</v>
      </c>
      <c r="G974">
        <v>1</v>
      </c>
      <c r="H974">
        <v>3</v>
      </c>
      <c r="I974" t="s">
        <v>766</v>
      </c>
      <c r="J974" t="s">
        <v>767</v>
      </c>
      <c r="K974" t="s">
        <v>768</v>
      </c>
      <c r="L974">
        <v>1348</v>
      </c>
      <c r="N974">
        <v>1009</v>
      </c>
      <c r="O974" t="s">
        <v>15</v>
      </c>
      <c r="P974" t="s">
        <v>15</v>
      </c>
      <c r="Q974">
        <v>1000</v>
      </c>
      <c r="W974">
        <v>0</v>
      </c>
      <c r="X974">
        <v>-1069540660</v>
      </c>
      <c r="Y974">
        <f t="shared" ref="Y974:Y983" si="726">AT974</f>
        <v>2.1999999999999999E-2</v>
      </c>
      <c r="AA974">
        <v>151569.78</v>
      </c>
      <c r="AB974">
        <v>0</v>
      </c>
      <c r="AC974">
        <v>0</v>
      </c>
      <c r="AD974">
        <v>0</v>
      </c>
      <c r="AE974">
        <v>15854.58</v>
      </c>
      <c r="AF974">
        <v>0</v>
      </c>
      <c r="AG974">
        <v>0</v>
      </c>
      <c r="AH974">
        <v>0</v>
      </c>
      <c r="AI974">
        <v>9.56</v>
      </c>
      <c r="AJ974">
        <v>1</v>
      </c>
      <c r="AK974">
        <v>1</v>
      </c>
      <c r="AL974">
        <v>1</v>
      </c>
      <c r="AM974">
        <v>4</v>
      </c>
      <c r="AN974">
        <v>0</v>
      </c>
      <c r="AO974">
        <v>1</v>
      </c>
      <c r="AP974">
        <v>1</v>
      </c>
      <c r="AQ974">
        <v>0</v>
      </c>
      <c r="AR974">
        <v>0</v>
      </c>
      <c r="AS974" t="s">
        <v>3</v>
      </c>
      <c r="AT974">
        <v>2.1999999999999999E-2</v>
      </c>
      <c r="AU974" t="s">
        <v>3</v>
      </c>
      <c r="AV974">
        <v>0</v>
      </c>
      <c r="AW974">
        <v>2</v>
      </c>
      <c r="AX974">
        <v>60142356</v>
      </c>
      <c r="AY974">
        <v>1</v>
      </c>
      <c r="AZ974">
        <v>0</v>
      </c>
      <c r="BA974">
        <v>974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CX974">
        <f>ROUND(Y974*Source!I199,9)</f>
        <v>3.4672000000000001E-3</v>
      </c>
      <c r="CY974">
        <f t="shared" ref="CY974:CY983" si="727">AA974</f>
        <v>151569.78</v>
      </c>
      <c r="CZ974">
        <f t="shared" ref="CZ974:CZ983" si="728">AE974</f>
        <v>15854.58</v>
      </c>
      <c r="DA974">
        <f t="shared" ref="DA974:DA983" si="729">AI974</f>
        <v>9.56</v>
      </c>
      <c r="DB974">
        <f t="shared" ref="DB974:DB983" si="730">ROUND(ROUND(AT974*CZ974,2),2)</f>
        <v>348.8</v>
      </c>
      <c r="DC974">
        <f t="shared" ref="DC974:DC983" si="731">ROUND(ROUND(AT974*AG974,2),2)</f>
        <v>0</v>
      </c>
      <c r="DD974" t="s">
        <v>3</v>
      </c>
      <c r="DE974" t="s">
        <v>3</v>
      </c>
      <c r="DF974">
        <f t="shared" ref="DF974:DF983" si="732">ROUND(ROUND(AE974*AI974,2)*CX974,2)</f>
        <v>525.52</v>
      </c>
      <c r="DG974">
        <f t="shared" ref="DG974:DG983" si="733">ROUND(ROUND(AF974,2)*CX974,2)</f>
        <v>0</v>
      </c>
      <c r="DH974">
        <f t="shared" ref="DH974:DH984" si="734">ROUND(ROUND(AG974,2)*CX974,2)</f>
        <v>0</v>
      </c>
      <c r="DI974">
        <f t="shared" si="725"/>
        <v>0</v>
      </c>
      <c r="DJ974">
        <f t="shared" ref="DJ974:DJ983" si="735">DF974</f>
        <v>525.52</v>
      </c>
      <c r="DK974">
        <v>0</v>
      </c>
      <c r="DL974" t="s">
        <v>3</v>
      </c>
      <c r="DM974">
        <v>0</v>
      </c>
      <c r="DN974" t="s">
        <v>3</v>
      </c>
      <c r="DO974">
        <v>0</v>
      </c>
    </row>
    <row r="975" spans="1:119" x14ac:dyDescent="0.2">
      <c r="A975">
        <f>ROW(Source!A199)</f>
        <v>199</v>
      </c>
      <c r="B975">
        <v>60075934</v>
      </c>
      <c r="C975">
        <v>60142335</v>
      </c>
      <c r="D975">
        <v>48172758</v>
      </c>
      <c r="E975">
        <v>1</v>
      </c>
      <c r="F975">
        <v>1</v>
      </c>
      <c r="G975">
        <v>1</v>
      </c>
      <c r="H975">
        <v>3</v>
      </c>
      <c r="I975" t="s">
        <v>769</v>
      </c>
      <c r="J975" t="s">
        <v>770</v>
      </c>
      <c r="K975" t="s">
        <v>771</v>
      </c>
      <c r="L975">
        <v>1348</v>
      </c>
      <c r="N975">
        <v>1009</v>
      </c>
      <c r="O975" t="s">
        <v>15</v>
      </c>
      <c r="P975" t="s">
        <v>15</v>
      </c>
      <c r="Q975">
        <v>1000</v>
      </c>
      <c r="W975">
        <v>0</v>
      </c>
      <c r="X975">
        <v>628974256</v>
      </c>
      <c r="Y975">
        <f t="shared" si="726"/>
        <v>1.0000000000000001E-5</v>
      </c>
      <c r="AA975">
        <v>73338.78</v>
      </c>
      <c r="AB975">
        <v>0</v>
      </c>
      <c r="AC975">
        <v>0</v>
      </c>
      <c r="AD975">
        <v>0</v>
      </c>
      <c r="AE975">
        <v>7671.42</v>
      </c>
      <c r="AF975">
        <v>0</v>
      </c>
      <c r="AG975">
        <v>0</v>
      </c>
      <c r="AH975">
        <v>0</v>
      </c>
      <c r="AI975">
        <v>9.56</v>
      </c>
      <c r="AJ975">
        <v>1</v>
      </c>
      <c r="AK975">
        <v>1</v>
      </c>
      <c r="AL975">
        <v>1</v>
      </c>
      <c r="AM975">
        <v>4</v>
      </c>
      <c r="AN975">
        <v>0</v>
      </c>
      <c r="AO975">
        <v>1</v>
      </c>
      <c r="AP975">
        <v>1</v>
      </c>
      <c r="AQ975">
        <v>0</v>
      </c>
      <c r="AR975">
        <v>0</v>
      </c>
      <c r="AS975" t="s">
        <v>3</v>
      </c>
      <c r="AT975">
        <v>1.0000000000000001E-5</v>
      </c>
      <c r="AU975" t="s">
        <v>3</v>
      </c>
      <c r="AV975">
        <v>0</v>
      </c>
      <c r="AW975">
        <v>2</v>
      </c>
      <c r="AX975">
        <v>60142357</v>
      </c>
      <c r="AY975">
        <v>1</v>
      </c>
      <c r="AZ975">
        <v>0</v>
      </c>
      <c r="BA975">
        <v>975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CX975">
        <f>ROUND(Y975*Source!I199,9)</f>
        <v>1.576E-6</v>
      </c>
      <c r="CY975">
        <f t="shared" si="727"/>
        <v>73338.78</v>
      </c>
      <c r="CZ975">
        <f t="shared" si="728"/>
        <v>7671.42</v>
      </c>
      <c r="DA975">
        <f t="shared" si="729"/>
        <v>9.56</v>
      </c>
      <c r="DB975">
        <f t="shared" si="730"/>
        <v>0.08</v>
      </c>
      <c r="DC975">
        <f t="shared" si="731"/>
        <v>0</v>
      </c>
      <c r="DD975" t="s">
        <v>3</v>
      </c>
      <c r="DE975" t="s">
        <v>3</v>
      </c>
      <c r="DF975">
        <f t="shared" si="732"/>
        <v>0.12</v>
      </c>
      <c r="DG975">
        <f t="shared" si="733"/>
        <v>0</v>
      </c>
      <c r="DH975">
        <f t="shared" si="734"/>
        <v>0</v>
      </c>
      <c r="DI975">
        <f t="shared" si="725"/>
        <v>0</v>
      </c>
      <c r="DJ975">
        <f t="shared" si="735"/>
        <v>0.12</v>
      </c>
      <c r="DK975">
        <v>0</v>
      </c>
      <c r="DL975" t="s">
        <v>3</v>
      </c>
      <c r="DM975">
        <v>0</v>
      </c>
      <c r="DN975" t="s">
        <v>3</v>
      </c>
      <c r="DO975">
        <v>0</v>
      </c>
    </row>
    <row r="976" spans="1:119" x14ac:dyDescent="0.2">
      <c r="A976">
        <f>ROW(Source!A199)</f>
        <v>199</v>
      </c>
      <c r="B976">
        <v>60075934</v>
      </c>
      <c r="C976">
        <v>60142335</v>
      </c>
      <c r="D976">
        <v>48173726</v>
      </c>
      <c r="E976">
        <v>1</v>
      </c>
      <c r="F976">
        <v>1</v>
      </c>
      <c r="G976">
        <v>1</v>
      </c>
      <c r="H976">
        <v>3</v>
      </c>
      <c r="I976" t="s">
        <v>772</v>
      </c>
      <c r="J976" t="s">
        <v>773</v>
      </c>
      <c r="K976" t="s">
        <v>774</v>
      </c>
      <c r="L976">
        <v>1348</v>
      </c>
      <c r="N976">
        <v>1009</v>
      </c>
      <c r="O976" t="s">
        <v>15</v>
      </c>
      <c r="P976" t="s">
        <v>15</v>
      </c>
      <c r="Q976">
        <v>1000</v>
      </c>
      <c r="W976">
        <v>0</v>
      </c>
      <c r="X976">
        <v>-1850711024</v>
      </c>
      <c r="Y976">
        <f t="shared" si="726"/>
        <v>1E-4</v>
      </c>
      <c r="AA976">
        <v>293766.28000000003</v>
      </c>
      <c r="AB976">
        <v>0</v>
      </c>
      <c r="AC976">
        <v>0</v>
      </c>
      <c r="AD976">
        <v>0</v>
      </c>
      <c r="AE976">
        <v>30728.69</v>
      </c>
      <c r="AF976">
        <v>0</v>
      </c>
      <c r="AG976">
        <v>0</v>
      </c>
      <c r="AH976">
        <v>0</v>
      </c>
      <c r="AI976">
        <v>9.56</v>
      </c>
      <c r="AJ976">
        <v>1</v>
      </c>
      <c r="AK976">
        <v>1</v>
      </c>
      <c r="AL976">
        <v>1</v>
      </c>
      <c r="AM976">
        <v>4</v>
      </c>
      <c r="AN976">
        <v>0</v>
      </c>
      <c r="AO976">
        <v>1</v>
      </c>
      <c r="AP976">
        <v>1</v>
      </c>
      <c r="AQ976">
        <v>0</v>
      </c>
      <c r="AR976">
        <v>0</v>
      </c>
      <c r="AS976" t="s">
        <v>3</v>
      </c>
      <c r="AT976">
        <v>1E-4</v>
      </c>
      <c r="AU976" t="s">
        <v>3</v>
      </c>
      <c r="AV976">
        <v>0</v>
      </c>
      <c r="AW976">
        <v>2</v>
      </c>
      <c r="AX976">
        <v>60142358</v>
      </c>
      <c r="AY976">
        <v>1</v>
      </c>
      <c r="AZ976">
        <v>0</v>
      </c>
      <c r="BA976">
        <v>976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CX976">
        <f>ROUND(Y976*Source!I199,9)</f>
        <v>1.5760000000000002E-5</v>
      </c>
      <c r="CY976">
        <f t="shared" si="727"/>
        <v>293766.28000000003</v>
      </c>
      <c r="CZ976">
        <f t="shared" si="728"/>
        <v>30728.69</v>
      </c>
      <c r="DA976">
        <f t="shared" si="729"/>
        <v>9.56</v>
      </c>
      <c r="DB976">
        <f t="shared" si="730"/>
        <v>3.07</v>
      </c>
      <c r="DC976">
        <f t="shared" si="731"/>
        <v>0</v>
      </c>
      <c r="DD976" t="s">
        <v>3</v>
      </c>
      <c r="DE976" t="s">
        <v>3</v>
      </c>
      <c r="DF976">
        <f t="shared" si="732"/>
        <v>4.63</v>
      </c>
      <c r="DG976">
        <f t="shared" si="733"/>
        <v>0</v>
      </c>
      <c r="DH976">
        <f t="shared" si="734"/>
        <v>0</v>
      </c>
      <c r="DI976">
        <f t="shared" si="725"/>
        <v>0</v>
      </c>
      <c r="DJ976">
        <f t="shared" si="735"/>
        <v>4.63</v>
      </c>
      <c r="DK976">
        <v>0</v>
      </c>
      <c r="DL976" t="s">
        <v>3</v>
      </c>
      <c r="DM976">
        <v>0</v>
      </c>
      <c r="DN976" t="s">
        <v>3</v>
      </c>
      <c r="DO976">
        <v>0</v>
      </c>
    </row>
    <row r="977" spans="1:119" x14ac:dyDescent="0.2">
      <c r="A977">
        <f>ROW(Source!A199)</f>
        <v>199</v>
      </c>
      <c r="B977">
        <v>60075934</v>
      </c>
      <c r="C977">
        <v>60142335</v>
      </c>
      <c r="D977">
        <v>48165719</v>
      </c>
      <c r="E977">
        <v>21</v>
      </c>
      <c r="F977">
        <v>1</v>
      </c>
      <c r="G977">
        <v>1</v>
      </c>
      <c r="H977">
        <v>3</v>
      </c>
      <c r="I977" t="s">
        <v>778</v>
      </c>
      <c r="J977" t="s">
        <v>3</v>
      </c>
      <c r="K977" t="s">
        <v>779</v>
      </c>
      <c r="L977">
        <v>1348</v>
      </c>
      <c r="N977">
        <v>1009</v>
      </c>
      <c r="O977" t="s">
        <v>15</v>
      </c>
      <c r="P977" t="s">
        <v>15</v>
      </c>
      <c r="Q977">
        <v>1000</v>
      </c>
      <c r="W977">
        <v>0</v>
      </c>
      <c r="X977">
        <v>748648226</v>
      </c>
      <c r="Y977">
        <f t="shared" si="726"/>
        <v>1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9.56</v>
      </c>
      <c r="AJ977">
        <v>1</v>
      </c>
      <c r="AK977">
        <v>1</v>
      </c>
      <c r="AL977">
        <v>1</v>
      </c>
      <c r="AM977">
        <v>4</v>
      </c>
      <c r="AN977">
        <v>0</v>
      </c>
      <c r="AO977">
        <v>0</v>
      </c>
      <c r="AP977">
        <v>1</v>
      </c>
      <c r="AQ977">
        <v>0</v>
      </c>
      <c r="AR977">
        <v>0</v>
      </c>
      <c r="AS977" t="s">
        <v>3</v>
      </c>
      <c r="AT977">
        <v>1</v>
      </c>
      <c r="AU977" t="s">
        <v>3</v>
      </c>
      <c r="AV977">
        <v>0</v>
      </c>
      <c r="AW977">
        <v>2</v>
      </c>
      <c r="AX977">
        <v>60142359</v>
      </c>
      <c r="AY977">
        <v>1</v>
      </c>
      <c r="AZ977">
        <v>0</v>
      </c>
      <c r="BA977">
        <v>977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CX977">
        <f>ROUND(Y977*Source!I199,9)</f>
        <v>0.15759999999999999</v>
      </c>
      <c r="CY977">
        <f t="shared" si="727"/>
        <v>0</v>
      </c>
      <c r="CZ977">
        <f t="shared" si="728"/>
        <v>0</v>
      </c>
      <c r="DA977">
        <f t="shared" si="729"/>
        <v>9.56</v>
      </c>
      <c r="DB977">
        <f t="shared" si="730"/>
        <v>0</v>
      </c>
      <c r="DC977">
        <f t="shared" si="731"/>
        <v>0</v>
      </c>
      <c r="DD977" t="s">
        <v>3</v>
      </c>
      <c r="DE977" t="s">
        <v>3</v>
      </c>
      <c r="DF977">
        <f t="shared" si="732"/>
        <v>0</v>
      </c>
      <c r="DG977">
        <f t="shared" si="733"/>
        <v>0</v>
      </c>
      <c r="DH977">
        <f t="shared" si="734"/>
        <v>0</v>
      </c>
      <c r="DI977">
        <f t="shared" si="725"/>
        <v>0</v>
      </c>
      <c r="DJ977">
        <f t="shared" si="735"/>
        <v>0</v>
      </c>
      <c r="DK977">
        <v>0</v>
      </c>
      <c r="DL977" t="s">
        <v>3</v>
      </c>
      <c r="DM977">
        <v>0</v>
      </c>
      <c r="DN977" t="s">
        <v>3</v>
      </c>
      <c r="DO977">
        <v>0</v>
      </c>
    </row>
    <row r="978" spans="1:119" x14ac:dyDescent="0.2">
      <c r="A978">
        <f>ROW(Source!A199)</f>
        <v>199</v>
      </c>
      <c r="B978">
        <v>60075934</v>
      </c>
      <c r="C978">
        <v>60142335</v>
      </c>
      <c r="D978">
        <v>48189470</v>
      </c>
      <c r="E978">
        <v>1</v>
      </c>
      <c r="F978">
        <v>1</v>
      </c>
      <c r="G978">
        <v>1</v>
      </c>
      <c r="H978">
        <v>3</v>
      </c>
      <c r="I978" t="s">
        <v>780</v>
      </c>
      <c r="J978" t="s">
        <v>781</v>
      </c>
      <c r="K978" t="s">
        <v>782</v>
      </c>
      <c r="L978">
        <v>1302</v>
      </c>
      <c r="N978">
        <v>1003</v>
      </c>
      <c r="O978" t="s">
        <v>783</v>
      </c>
      <c r="P978" t="s">
        <v>783</v>
      </c>
      <c r="Q978">
        <v>10</v>
      </c>
      <c r="W978">
        <v>0</v>
      </c>
      <c r="X978">
        <v>4483628</v>
      </c>
      <c r="Y978">
        <f t="shared" si="726"/>
        <v>1.8700000000000001E-2</v>
      </c>
      <c r="AA978">
        <v>616.33000000000004</v>
      </c>
      <c r="AB978">
        <v>0</v>
      </c>
      <c r="AC978">
        <v>0</v>
      </c>
      <c r="AD978">
        <v>0</v>
      </c>
      <c r="AE978">
        <v>64.47</v>
      </c>
      <c r="AF978">
        <v>0</v>
      </c>
      <c r="AG978">
        <v>0</v>
      </c>
      <c r="AH978">
        <v>0</v>
      </c>
      <c r="AI978">
        <v>9.56</v>
      </c>
      <c r="AJ978">
        <v>1</v>
      </c>
      <c r="AK978">
        <v>1</v>
      </c>
      <c r="AL978">
        <v>1</v>
      </c>
      <c r="AM978">
        <v>4</v>
      </c>
      <c r="AN978">
        <v>0</v>
      </c>
      <c r="AO978">
        <v>1</v>
      </c>
      <c r="AP978">
        <v>1</v>
      </c>
      <c r="AQ978">
        <v>0</v>
      </c>
      <c r="AR978">
        <v>0</v>
      </c>
      <c r="AS978" t="s">
        <v>3</v>
      </c>
      <c r="AT978">
        <v>1.8700000000000001E-2</v>
      </c>
      <c r="AU978" t="s">
        <v>3</v>
      </c>
      <c r="AV978">
        <v>0</v>
      </c>
      <c r="AW978">
        <v>2</v>
      </c>
      <c r="AX978">
        <v>60142360</v>
      </c>
      <c r="AY978">
        <v>1</v>
      </c>
      <c r="AZ978">
        <v>0</v>
      </c>
      <c r="BA978">
        <v>978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CX978">
        <f>ROUND(Y978*Source!I199,9)</f>
        <v>2.9471200000000001E-3</v>
      </c>
      <c r="CY978">
        <f t="shared" si="727"/>
        <v>616.33000000000004</v>
      </c>
      <c r="CZ978">
        <f t="shared" si="728"/>
        <v>64.47</v>
      </c>
      <c r="DA978">
        <f t="shared" si="729"/>
        <v>9.56</v>
      </c>
      <c r="DB978">
        <f t="shared" si="730"/>
        <v>1.21</v>
      </c>
      <c r="DC978">
        <f t="shared" si="731"/>
        <v>0</v>
      </c>
      <c r="DD978" t="s">
        <v>3</v>
      </c>
      <c r="DE978" t="s">
        <v>3</v>
      </c>
      <c r="DF978">
        <f t="shared" si="732"/>
        <v>1.82</v>
      </c>
      <c r="DG978">
        <f t="shared" si="733"/>
        <v>0</v>
      </c>
      <c r="DH978">
        <f t="shared" si="734"/>
        <v>0</v>
      </c>
      <c r="DI978">
        <f t="shared" si="725"/>
        <v>0</v>
      </c>
      <c r="DJ978">
        <f t="shared" si="735"/>
        <v>1.82</v>
      </c>
      <c r="DK978">
        <v>0</v>
      </c>
      <c r="DL978" t="s">
        <v>3</v>
      </c>
      <c r="DM978">
        <v>0</v>
      </c>
      <c r="DN978" t="s">
        <v>3</v>
      </c>
      <c r="DO978">
        <v>0</v>
      </c>
    </row>
    <row r="979" spans="1:119" x14ac:dyDescent="0.2">
      <c r="A979">
        <f>ROW(Source!A199)</f>
        <v>199</v>
      </c>
      <c r="B979">
        <v>60075934</v>
      </c>
      <c r="C979">
        <v>60142335</v>
      </c>
      <c r="D979">
        <v>48189825</v>
      </c>
      <c r="E979">
        <v>1</v>
      </c>
      <c r="F979">
        <v>1</v>
      </c>
      <c r="G979">
        <v>1</v>
      </c>
      <c r="H979">
        <v>3</v>
      </c>
      <c r="I979" t="s">
        <v>784</v>
      </c>
      <c r="J979" t="s">
        <v>785</v>
      </c>
      <c r="K979" t="s">
        <v>786</v>
      </c>
      <c r="L979">
        <v>1348</v>
      </c>
      <c r="N979">
        <v>1009</v>
      </c>
      <c r="O979" t="s">
        <v>15</v>
      </c>
      <c r="P979" t="s">
        <v>15</v>
      </c>
      <c r="Q979">
        <v>1000</v>
      </c>
      <c r="W979">
        <v>0</v>
      </c>
      <c r="X979">
        <v>-936363311</v>
      </c>
      <c r="Y979">
        <f t="shared" si="726"/>
        <v>3.0000000000000001E-5</v>
      </c>
      <c r="AA979">
        <v>45420.71</v>
      </c>
      <c r="AB979">
        <v>0</v>
      </c>
      <c r="AC979">
        <v>0</v>
      </c>
      <c r="AD979">
        <v>0</v>
      </c>
      <c r="AE979">
        <v>4751.12</v>
      </c>
      <c r="AF979">
        <v>0</v>
      </c>
      <c r="AG979">
        <v>0</v>
      </c>
      <c r="AH979">
        <v>0</v>
      </c>
      <c r="AI979">
        <v>9.56</v>
      </c>
      <c r="AJ979">
        <v>1</v>
      </c>
      <c r="AK979">
        <v>1</v>
      </c>
      <c r="AL979">
        <v>1</v>
      </c>
      <c r="AM979">
        <v>4</v>
      </c>
      <c r="AN979">
        <v>0</v>
      </c>
      <c r="AO979">
        <v>1</v>
      </c>
      <c r="AP979">
        <v>1</v>
      </c>
      <c r="AQ979">
        <v>0</v>
      </c>
      <c r="AR979">
        <v>0</v>
      </c>
      <c r="AS979" t="s">
        <v>3</v>
      </c>
      <c r="AT979">
        <v>3.0000000000000001E-5</v>
      </c>
      <c r="AU979" t="s">
        <v>3</v>
      </c>
      <c r="AV979">
        <v>0</v>
      </c>
      <c r="AW979">
        <v>2</v>
      </c>
      <c r="AX979">
        <v>60142361</v>
      </c>
      <c r="AY979">
        <v>1</v>
      </c>
      <c r="AZ979">
        <v>0</v>
      </c>
      <c r="BA979">
        <v>979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CX979">
        <f>ROUND(Y979*Source!I199,9)</f>
        <v>4.7280000000000003E-6</v>
      </c>
      <c r="CY979">
        <f t="shared" si="727"/>
        <v>45420.71</v>
      </c>
      <c r="CZ979">
        <f t="shared" si="728"/>
        <v>4751.12</v>
      </c>
      <c r="DA979">
        <f t="shared" si="729"/>
        <v>9.56</v>
      </c>
      <c r="DB979">
        <f t="shared" si="730"/>
        <v>0.14000000000000001</v>
      </c>
      <c r="DC979">
        <f t="shared" si="731"/>
        <v>0</v>
      </c>
      <c r="DD979" t="s">
        <v>3</v>
      </c>
      <c r="DE979" t="s">
        <v>3</v>
      </c>
      <c r="DF979">
        <f t="shared" si="732"/>
        <v>0.21</v>
      </c>
      <c r="DG979">
        <f t="shared" si="733"/>
        <v>0</v>
      </c>
      <c r="DH979">
        <f t="shared" si="734"/>
        <v>0</v>
      </c>
      <c r="DI979">
        <f t="shared" si="725"/>
        <v>0</v>
      </c>
      <c r="DJ979">
        <f t="shared" si="735"/>
        <v>0.21</v>
      </c>
      <c r="DK979">
        <v>0</v>
      </c>
      <c r="DL979" t="s">
        <v>3</v>
      </c>
      <c r="DM979">
        <v>0</v>
      </c>
      <c r="DN979" t="s">
        <v>3</v>
      </c>
      <c r="DO979">
        <v>0</v>
      </c>
    </row>
    <row r="980" spans="1:119" x14ac:dyDescent="0.2">
      <c r="A980">
        <f>ROW(Source!A199)</f>
        <v>199</v>
      </c>
      <c r="B980">
        <v>60075934</v>
      </c>
      <c r="C980">
        <v>60142335</v>
      </c>
      <c r="D980">
        <v>48190549</v>
      </c>
      <c r="E980">
        <v>1</v>
      </c>
      <c r="F980">
        <v>1</v>
      </c>
      <c r="G980">
        <v>1</v>
      </c>
      <c r="H980">
        <v>3</v>
      </c>
      <c r="I980" t="s">
        <v>787</v>
      </c>
      <c r="J980" t="s">
        <v>788</v>
      </c>
      <c r="K980" t="s">
        <v>789</v>
      </c>
      <c r="L980">
        <v>1348</v>
      </c>
      <c r="N980">
        <v>1009</v>
      </c>
      <c r="O980" t="s">
        <v>15</v>
      </c>
      <c r="P980" t="s">
        <v>15</v>
      </c>
      <c r="Q980">
        <v>1000</v>
      </c>
      <c r="W980">
        <v>0</v>
      </c>
      <c r="X980">
        <v>1261042718</v>
      </c>
      <c r="Y980">
        <f t="shared" si="726"/>
        <v>1.9400000000000001E-3</v>
      </c>
      <c r="AA980">
        <v>59717.11</v>
      </c>
      <c r="AB980">
        <v>0</v>
      </c>
      <c r="AC980">
        <v>0</v>
      </c>
      <c r="AD980">
        <v>0</v>
      </c>
      <c r="AE980">
        <v>6246.56</v>
      </c>
      <c r="AF980">
        <v>0</v>
      </c>
      <c r="AG980">
        <v>0</v>
      </c>
      <c r="AH980">
        <v>0</v>
      </c>
      <c r="AI980">
        <v>9.56</v>
      </c>
      <c r="AJ980">
        <v>1</v>
      </c>
      <c r="AK980">
        <v>1</v>
      </c>
      <c r="AL980">
        <v>1</v>
      </c>
      <c r="AM980">
        <v>4</v>
      </c>
      <c r="AN980">
        <v>0</v>
      </c>
      <c r="AO980">
        <v>1</v>
      </c>
      <c r="AP980">
        <v>1</v>
      </c>
      <c r="AQ980">
        <v>0</v>
      </c>
      <c r="AR980">
        <v>0</v>
      </c>
      <c r="AS980" t="s">
        <v>3</v>
      </c>
      <c r="AT980">
        <v>1.9400000000000001E-3</v>
      </c>
      <c r="AU980" t="s">
        <v>3</v>
      </c>
      <c r="AV980">
        <v>0</v>
      </c>
      <c r="AW980">
        <v>2</v>
      </c>
      <c r="AX980">
        <v>60142362</v>
      </c>
      <c r="AY980">
        <v>1</v>
      </c>
      <c r="AZ980">
        <v>0</v>
      </c>
      <c r="BA980">
        <v>980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CX980">
        <f>ROUND(Y980*Source!I199,9)</f>
        <v>3.0574399999999999E-4</v>
      </c>
      <c r="CY980">
        <f t="shared" si="727"/>
        <v>59717.11</v>
      </c>
      <c r="CZ980">
        <f t="shared" si="728"/>
        <v>6246.56</v>
      </c>
      <c r="DA980">
        <f t="shared" si="729"/>
        <v>9.56</v>
      </c>
      <c r="DB980">
        <f t="shared" si="730"/>
        <v>12.12</v>
      </c>
      <c r="DC980">
        <f t="shared" si="731"/>
        <v>0</v>
      </c>
      <c r="DD980" t="s">
        <v>3</v>
      </c>
      <c r="DE980" t="s">
        <v>3</v>
      </c>
      <c r="DF980">
        <f t="shared" si="732"/>
        <v>18.260000000000002</v>
      </c>
      <c r="DG980">
        <f t="shared" si="733"/>
        <v>0</v>
      </c>
      <c r="DH980">
        <f t="shared" si="734"/>
        <v>0</v>
      </c>
      <c r="DI980">
        <f t="shared" si="725"/>
        <v>0</v>
      </c>
      <c r="DJ980">
        <f t="shared" si="735"/>
        <v>18.260000000000002</v>
      </c>
      <c r="DK980">
        <v>0</v>
      </c>
      <c r="DL980" t="s">
        <v>3</v>
      </c>
      <c r="DM980">
        <v>0</v>
      </c>
      <c r="DN980" t="s">
        <v>3</v>
      </c>
      <c r="DO980">
        <v>0</v>
      </c>
    </row>
    <row r="981" spans="1:119" x14ac:dyDescent="0.2">
      <c r="A981">
        <f>ROW(Source!A199)</f>
        <v>199</v>
      </c>
      <c r="B981">
        <v>60075934</v>
      </c>
      <c r="C981">
        <v>60142335</v>
      </c>
      <c r="D981">
        <v>48194381</v>
      </c>
      <c r="E981">
        <v>1</v>
      </c>
      <c r="F981">
        <v>1</v>
      </c>
      <c r="G981">
        <v>1</v>
      </c>
      <c r="H981">
        <v>3</v>
      </c>
      <c r="I981" t="s">
        <v>790</v>
      </c>
      <c r="J981" t="s">
        <v>791</v>
      </c>
      <c r="K981" t="s">
        <v>792</v>
      </c>
      <c r="L981">
        <v>1339</v>
      </c>
      <c r="N981">
        <v>1007</v>
      </c>
      <c r="O981" t="s">
        <v>91</v>
      </c>
      <c r="P981" t="s">
        <v>91</v>
      </c>
      <c r="Q981">
        <v>1</v>
      </c>
      <c r="W981">
        <v>0</v>
      </c>
      <c r="X981">
        <v>-128313133</v>
      </c>
      <c r="Y981">
        <f t="shared" si="726"/>
        <v>1.0300000000000001E-3</v>
      </c>
      <c r="AA981">
        <v>17141.560000000001</v>
      </c>
      <c r="AB981">
        <v>0</v>
      </c>
      <c r="AC981">
        <v>0</v>
      </c>
      <c r="AD981">
        <v>0</v>
      </c>
      <c r="AE981">
        <v>1793.05</v>
      </c>
      <c r="AF981">
        <v>0</v>
      </c>
      <c r="AG981">
        <v>0</v>
      </c>
      <c r="AH981">
        <v>0</v>
      </c>
      <c r="AI981">
        <v>9.56</v>
      </c>
      <c r="AJ981">
        <v>1</v>
      </c>
      <c r="AK981">
        <v>1</v>
      </c>
      <c r="AL981">
        <v>1</v>
      </c>
      <c r="AM981">
        <v>4</v>
      </c>
      <c r="AN981">
        <v>0</v>
      </c>
      <c r="AO981">
        <v>1</v>
      </c>
      <c r="AP981">
        <v>1</v>
      </c>
      <c r="AQ981">
        <v>0</v>
      </c>
      <c r="AR981">
        <v>0</v>
      </c>
      <c r="AS981" t="s">
        <v>3</v>
      </c>
      <c r="AT981">
        <v>1.0300000000000001E-3</v>
      </c>
      <c r="AU981" t="s">
        <v>3</v>
      </c>
      <c r="AV981">
        <v>0</v>
      </c>
      <c r="AW981">
        <v>2</v>
      </c>
      <c r="AX981">
        <v>60142363</v>
      </c>
      <c r="AY981">
        <v>1</v>
      </c>
      <c r="AZ981">
        <v>0</v>
      </c>
      <c r="BA981">
        <v>981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CX981">
        <f>ROUND(Y981*Source!I199,9)</f>
        <v>1.6232799999999999E-4</v>
      </c>
      <c r="CY981">
        <f t="shared" si="727"/>
        <v>17141.560000000001</v>
      </c>
      <c r="CZ981">
        <f t="shared" si="728"/>
        <v>1793.05</v>
      </c>
      <c r="DA981">
        <f t="shared" si="729"/>
        <v>9.56</v>
      </c>
      <c r="DB981">
        <f t="shared" si="730"/>
        <v>1.85</v>
      </c>
      <c r="DC981">
        <f t="shared" si="731"/>
        <v>0</v>
      </c>
      <c r="DD981" t="s">
        <v>3</v>
      </c>
      <c r="DE981" t="s">
        <v>3</v>
      </c>
      <c r="DF981">
        <f t="shared" si="732"/>
        <v>2.78</v>
      </c>
      <c r="DG981">
        <f t="shared" si="733"/>
        <v>0</v>
      </c>
      <c r="DH981">
        <f t="shared" si="734"/>
        <v>0</v>
      </c>
      <c r="DI981">
        <f t="shared" si="725"/>
        <v>0</v>
      </c>
      <c r="DJ981">
        <f t="shared" si="735"/>
        <v>2.78</v>
      </c>
      <c r="DK981">
        <v>0</v>
      </c>
      <c r="DL981" t="s">
        <v>3</v>
      </c>
      <c r="DM981">
        <v>0</v>
      </c>
      <c r="DN981" t="s">
        <v>3</v>
      </c>
      <c r="DO981">
        <v>0</v>
      </c>
    </row>
    <row r="982" spans="1:119" x14ac:dyDescent="0.2">
      <c r="A982">
        <f>ROW(Source!A199)</f>
        <v>199</v>
      </c>
      <c r="B982">
        <v>60075934</v>
      </c>
      <c r="C982">
        <v>60142335</v>
      </c>
      <c r="D982">
        <v>48201639</v>
      </c>
      <c r="E982">
        <v>1</v>
      </c>
      <c r="F982">
        <v>1</v>
      </c>
      <c r="G982">
        <v>1</v>
      </c>
      <c r="H982">
        <v>3</v>
      </c>
      <c r="I982" t="s">
        <v>793</v>
      </c>
      <c r="J982" t="s">
        <v>794</v>
      </c>
      <c r="K982" t="s">
        <v>795</v>
      </c>
      <c r="L982">
        <v>1348</v>
      </c>
      <c r="N982">
        <v>1009</v>
      </c>
      <c r="O982" t="s">
        <v>15</v>
      </c>
      <c r="P982" t="s">
        <v>15</v>
      </c>
      <c r="Q982">
        <v>1000</v>
      </c>
      <c r="W982">
        <v>0</v>
      </c>
      <c r="X982">
        <v>1741082987</v>
      </c>
      <c r="Y982">
        <f t="shared" si="726"/>
        <v>3.1E-4</v>
      </c>
      <c r="AA982">
        <v>120081.73</v>
      </c>
      <c r="AB982">
        <v>0</v>
      </c>
      <c r="AC982">
        <v>0</v>
      </c>
      <c r="AD982">
        <v>0</v>
      </c>
      <c r="AE982">
        <v>12560.85</v>
      </c>
      <c r="AF982">
        <v>0</v>
      </c>
      <c r="AG982">
        <v>0</v>
      </c>
      <c r="AH982">
        <v>0</v>
      </c>
      <c r="AI982">
        <v>9.56</v>
      </c>
      <c r="AJ982">
        <v>1</v>
      </c>
      <c r="AK982">
        <v>1</v>
      </c>
      <c r="AL982">
        <v>1</v>
      </c>
      <c r="AM982">
        <v>4</v>
      </c>
      <c r="AN982">
        <v>0</v>
      </c>
      <c r="AO982">
        <v>1</v>
      </c>
      <c r="AP982">
        <v>1</v>
      </c>
      <c r="AQ982">
        <v>0</v>
      </c>
      <c r="AR982">
        <v>0</v>
      </c>
      <c r="AS982" t="s">
        <v>3</v>
      </c>
      <c r="AT982">
        <v>3.1E-4</v>
      </c>
      <c r="AU982" t="s">
        <v>3</v>
      </c>
      <c r="AV982">
        <v>0</v>
      </c>
      <c r="AW982">
        <v>2</v>
      </c>
      <c r="AX982">
        <v>60142364</v>
      </c>
      <c r="AY982">
        <v>1</v>
      </c>
      <c r="AZ982">
        <v>0</v>
      </c>
      <c r="BA982">
        <v>982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CX982">
        <f>ROUND(Y982*Source!I199,9)</f>
        <v>4.8856000000000001E-5</v>
      </c>
      <c r="CY982">
        <f t="shared" si="727"/>
        <v>120081.73</v>
      </c>
      <c r="CZ982">
        <f t="shared" si="728"/>
        <v>12560.85</v>
      </c>
      <c r="DA982">
        <f t="shared" si="729"/>
        <v>9.56</v>
      </c>
      <c r="DB982">
        <f t="shared" si="730"/>
        <v>3.89</v>
      </c>
      <c r="DC982">
        <f t="shared" si="731"/>
        <v>0</v>
      </c>
      <c r="DD982" t="s">
        <v>3</v>
      </c>
      <c r="DE982" t="s">
        <v>3</v>
      </c>
      <c r="DF982">
        <f t="shared" si="732"/>
        <v>5.87</v>
      </c>
      <c r="DG982">
        <f t="shared" si="733"/>
        <v>0</v>
      </c>
      <c r="DH982">
        <f t="shared" si="734"/>
        <v>0</v>
      </c>
      <c r="DI982">
        <f t="shared" si="725"/>
        <v>0</v>
      </c>
      <c r="DJ982">
        <f t="shared" si="735"/>
        <v>5.87</v>
      </c>
      <c r="DK982">
        <v>0</v>
      </c>
      <c r="DL982" t="s">
        <v>3</v>
      </c>
      <c r="DM982">
        <v>0</v>
      </c>
      <c r="DN982" t="s">
        <v>3</v>
      </c>
      <c r="DO982">
        <v>0</v>
      </c>
    </row>
    <row r="983" spans="1:119" x14ac:dyDescent="0.2">
      <c r="A983">
        <f>ROW(Source!A199)</f>
        <v>199</v>
      </c>
      <c r="B983">
        <v>60075934</v>
      </c>
      <c r="C983">
        <v>60142335</v>
      </c>
      <c r="D983">
        <v>48202807</v>
      </c>
      <c r="E983">
        <v>1</v>
      </c>
      <c r="F983">
        <v>1</v>
      </c>
      <c r="G983">
        <v>1</v>
      </c>
      <c r="H983">
        <v>3</v>
      </c>
      <c r="I983" t="s">
        <v>796</v>
      </c>
      <c r="J983" t="s">
        <v>797</v>
      </c>
      <c r="K983" t="s">
        <v>798</v>
      </c>
      <c r="L983">
        <v>1348</v>
      </c>
      <c r="N983">
        <v>1009</v>
      </c>
      <c r="O983" t="s">
        <v>15</v>
      </c>
      <c r="P983" t="s">
        <v>15</v>
      </c>
      <c r="Q983">
        <v>1000</v>
      </c>
      <c r="W983">
        <v>0</v>
      </c>
      <c r="X983">
        <v>-296986458</v>
      </c>
      <c r="Y983">
        <f t="shared" si="726"/>
        <v>5.9999999999999995E-4</v>
      </c>
      <c r="AA983">
        <v>106588.55</v>
      </c>
      <c r="AB983">
        <v>0</v>
      </c>
      <c r="AC983">
        <v>0</v>
      </c>
      <c r="AD983">
        <v>0</v>
      </c>
      <c r="AE983">
        <v>11149.43</v>
      </c>
      <c r="AF983">
        <v>0</v>
      </c>
      <c r="AG983">
        <v>0</v>
      </c>
      <c r="AH983">
        <v>0</v>
      </c>
      <c r="AI983">
        <v>9.56</v>
      </c>
      <c r="AJ983">
        <v>1</v>
      </c>
      <c r="AK983">
        <v>1</v>
      </c>
      <c r="AL983">
        <v>1</v>
      </c>
      <c r="AM983">
        <v>4</v>
      </c>
      <c r="AN983">
        <v>0</v>
      </c>
      <c r="AO983">
        <v>1</v>
      </c>
      <c r="AP983">
        <v>1</v>
      </c>
      <c r="AQ983">
        <v>0</v>
      </c>
      <c r="AR983">
        <v>0</v>
      </c>
      <c r="AS983" t="s">
        <v>3</v>
      </c>
      <c r="AT983">
        <v>5.9999999999999995E-4</v>
      </c>
      <c r="AU983" t="s">
        <v>3</v>
      </c>
      <c r="AV983">
        <v>0</v>
      </c>
      <c r="AW983">
        <v>2</v>
      </c>
      <c r="AX983">
        <v>60142365</v>
      </c>
      <c r="AY983">
        <v>1</v>
      </c>
      <c r="AZ983">
        <v>0</v>
      </c>
      <c r="BA983">
        <v>983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CX983">
        <f>ROUND(Y983*Source!I199,9)</f>
        <v>9.4560000000000003E-5</v>
      </c>
      <c r="CY983">
        <f t="shared" si="727"/>
        <v>106588.55</v>
      </c>
      <c r="CZ983">
        <f t="shared" si="728"/>
        <v>11149.43</v>
      </c>
      <c r="DA983">
        <f t="shared" si="729"/>
        <v>9.56</v>
      </c>
      <c r="DB983">
        <f t="shared" si="730"/>
        <v>6.69</v>
      </c>
      <c r="DC983">
        <f t="shared" si="731"/>
        <v>0</v>
      </c>
      <c r="DD983" t="s">
        <v>3</v>
      </c>
      <c r="DE983" t="s">
        <v>3</v>
      </c>
      <c r="DF983">
        <f t="shared" si="732"/>
        <v>10.08</v>
      </c>
      <c r="DG983">
        <f t="shared" si="733"/>
        <v>0</v>
      </c>
      <c r="DH983">
        <f t="shared" si="734"/>
        <v>0</v>
      </c>
      <c r="DI983">
        <f t="shared" si="725"/>
        <v>0</v>
      </c>
      <c r="DJ983">
        <f t="shared" si="735"/>
        <v>10.08</v>
      </c>
      <c r="DK983">
        <v>0</v>
      </c>
      <c r="DL983" t="s">
        <v>3</v>
      </c>
      <c r="DM983">
        <v>0</v>
      </c>
      <c r="DN983" t="s">
        <v>3</v>
      </c>
      <c r="DO983">
        <v>0</v>
      </c>
    </row>
    <row r="984" spans="1:119" x14ac:dyDescent="0.2">
      <c r="A984">
        <f>ROW(Source!A200)</f>
        <v>200</v>
      </c>
      <c r="B984">
        <v>60075934</v>
      </c>
      <c r="C984">
        <v>60142480</v>
      </c>
      <c r="D984">
        <v>48164208</v>
      </c>
      <c r="E984">
        <v>1</v>
      </c>
      <c r="F984">
        <v>1</v>
      </c>
      <c r="G984">
        <v>1</v>
      </c>
      <c r="H984">
        <v>1</v>
      </c>
      <c r="I984" t="s">
        <v>1020</v>
      </c>
      <c r="J984" t="s">
        <v>3</v>
      </c>
      <c r="K984" t="s">
        <v>1021</v>
      </c>
      <c r="L984">
        <v>1191</v>
      </c>
      <c r="N984">
        <v>1013</v>
      </c>
      <c r="O984" t="s">
        <v>738</v>
      </c>
      <c r="P984" t="s">
        <v>738</v>
      </c>
      <c r="Q984">
        <v>1</v>
      </c>
      <c r="W984">
        <v>0</v>
      </c>
      <c r="X984">
        <v>300547253</v>
      </c>
      <c r="Y984">
        <f t="shared" ref="Y984:Y992" si="736">((AT984*1.15)*1.15)</f>
        <v>171.92499999999998</v>
      </c>
      <c r="AA984">
        <v>0</v>
      </c>
      <c r="AB984">
        <v>0</v>
      </c>
      <c r="AC984">
        <v>0</v>
      </c>
      <c r="AD984">
        <v>411.26</v>
      </c>
      <c r="AE984">
        <v>0</v>
      </c>
      <c r="AF984">
        <v>0</v>
      </c>
      <c r="AG984">
        <v>0</v>
      </c>
      <c r="AH984">
        <v>8.4</v>
      </c>
      <c r="AI984">
        <v>1</v>
      </c>
      <c r="AJ984">
        <v>1</v>
      </c>
      <c r="AK984">
        <v>1</v>
      </c>
      <c r="AL984">
        <v>48.96</v>
      </c>
      <c r="AM984">
        <v>4</v>
      </c>
      <c r="AN984">
        <v>0</v>
      </c>
      <c r="AO984">
        <v>1</v>
      </c>
      <c r="AP984">
        <v>1</v>
      </c>
      <c r="AQ984">
        <v>0</v>
      </c>
      <c r="AR984">
        <v>0</v>
      </c>
      <c r="AS984" t="s">
        <v>3</v>
      </c>
      <c r="AT984">
        <v>130</v>
      </c>
      <c r="AU984" t="s">
        <v>93</v>
      </c>
      <c r="AV984">
        <v>1</v>
      </c>
      <c r="AW984">
        <v>2</v>
      </c>
      <c r="AX984">
        <v>60142494</v>
      </c>
      <c r="AY984">
        <v>1</v>
      </c>
      <c r="AZ984">
        <v>0</v>
      </c>
      <c r="BA984">
        <v>984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CX984">
        <f>ROUND(Y984*Source!I200,9)</f>
        <v>32.253129999999999</v>
      </c>
      <c r="CY984">
        <f>AD984</f>
        <v>411.26</v>
      </c>
      <c r="CZ984">
        <f>AH984</f>
        <v>8.4</v>
      </c>
      <c r="DA984">
        <f>AL984</f>
        <v>48.96</v>
      </c>
      <c r="DB984">
        <f>ROUND((((ROUND(AT984*CZ984,2)*1.15)*1.15)*1.1),2)</f>
        <v>1588.59</v>
      </c>
      <c r="DC984">
        <f>ROUND(((ROUND(AT984*AG984,2)*1.15)*1.15),2)</f>
        <v>0</v>
      </c>
      <c r="DD984" t="s">
        <v>739</v>
      </c>
      <c r="DE984" t="s">
        <v>3</v>
      </c>
      <c r="DF984">
        <f>ROUND((ROUND(AE984,2)*1.1)*CX984,2)</f>
        <v>0</v>
      </c>
      <c r="DG984">
        <f>ROUND((ROUND(AF984,2)*1.1)*CX984,2)</f>
        <v>0</v>
      </c>
      <c r="DH984">
        <f t="shared" si="734"/>
        <v>0</v>
      </c>
      <c r="DI984">
        <f>ROUND((ROUND(AH984*AL984,2)*1.1)*CX984,2)</f>
        <v>14590.86</v>
      </c>
      <c r="DJ984">
        <f>DI984</f>
        <v>14590.86</v>
      </c>
      <c r="DK984">
        <v>0</v>
      </c>
      <c r="DL984" t="s">
        <v>3</v>
      </c>
      <c r="DM984">
        <v>0</v>
      </c>
      <c r="DN984" t="s">
        <v>3</v>
      </c>
      <c r="DO984">
        <v>0</v>
      </c>
    </row>
    <row r="985" spans="1:119" x14ac:dyDescent="0.2">
      <c r="A985">
        <f>ROW(Source!A200)</f>
        <v>200</v>
      </c>
      <c r="B985">
        <v>60075934</v>
      </c>
      <c r="C985">
        <v>60142480</v>
      </c>
      <c r="D985">
        <v>48164207</v>
      </c>
      <c r="E985">
        <v>1</v>
      </c>
      <c r="F985">
        <v>1</v>
      </c>
      <c r="G985">
        <v>1</v>
      </c>
      <c r="H985">
        <v>1</v>
      </c>
      <c r="I985" t="s">
        <v>740</v>
      </c>
      <c r="J985" t="s">
        <v>3</v>
      </c>
      <c r="K985" t="s">
        <v>741</v>
      </c>
      <c r="L985">
        <v>1191</v>
      </c>
      <c r="N985">
        <v>1013</v>
      </c>
      <c r="O985" t="s">
        <v>738</v>
      </c>
      <c r="P985" t="s">
        <v>738</v>
      </c>
      <c r="Q985">
        <v>1</v>
      </c>
      <c r="W985">
        <v>0</v>
      </c>
      <c r="X985">
        <v>-383101862</v>
      </c>
      <c r="Y985">
        <f t="shared" si="736"/>
        <v>2.3804999999999996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1</v>
      </c>
      <c r="AJ985">
        <v>1</v>
      </c>
      <c r="AK985">
        <v>48.96</v>
      </c>
      <c r="AL985">
        <v>1</v>
      </c>
      <c r="AM985">
        <v>4</v>
      </c>
      <c r="AN985">
        <v>0</v>
      </c>
      <c r="AO985">
        <v>1</v>
      </c>
      <c r="AP985">
        <v>1</v>
      </c>
      <c r="AQ985">
        <v>0</v>
      </c>
      <c r="AR985">
        <v>0</v>
      </c>
      <c r="AS985" t="s">
        <v>3</v>
      </c>
      <c r="AT985">
        <v>1.8</v>
      </c>
      <c r="AU985" t="s">
        <v>93</v>
      </c>
      <c r="AV985">
        <v>2</v>
      </c>
      <c r="AW985">
        <v>2</v>
      </c>
      <c r="AX985">
        <v>60142495</v>
      </c>
      <c r="AY985">
        <v>1</v>
      </c>
      <c r="AZ985">
        <v>0</v>
      </c>
      <c r="BA985">
        <v>985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CX985">
        <f>ROUND(Y985*Source!I200,9)</f>
        <v>0.44658179999999997</v>
      </c>
      <c r="CY985">
        <f>AD985</f>
        <v>0</v>
      </c>
      <c r="CZ985">
        <f>AH985</f>
        <v>0</v>
      </c>
      <c r="DA985">
        <f>AL985</f>
        <v>1</v>
      </c>
      <c r="DB985">
        <f>ROUND((((ROUND(AT985*CZ985,2)*1.15)*1.15)*1.1),2)</f>
        <v>0</v>
      </c>
      <c r="DC985">
        <f>ROUND(((ROUND(AT985*AG985,2)*1.15)*1.15),2)</f>
        <v>0</v>
      </c>
      <c r="DD985" t="s">
        <v>739</v>
      </c>
      <c r="DE985" t="s">
        <v>3</v>
      </c>
      <c r="DF985">
        <f>ROUND((ROUND(AE985,2)*1.1)*CX985,2)</f>
        <v>0</v>
      </c>
      <c r="DG985">
        <f>ROUND((ROUND(AF985,2)*1.1)*CX985,2)</f>
        <v>0</v>
      </c>
      <c r="DH985">
        <f>ROUND(ROUND(AG985*AK985,2)*CX985,2)</f>
        <v>0</v>
      </c>
      <c r="DI985">
        <f>ROUND((ROUND(AH985,2)*1.1)*CX985,2)</f>
        <v>0</v>
      </c>
      <c r="DJ985">
        <f>DI985</f>
        <v>0</v>
      </c>
      <c r="DK985">
        <v>0</v>
      </c>
      <c r="DL985" t="s">
        <v>3</v>
      </c>
      <c r="DM985">
        <v>0</v>
      </c>
      <c r="DN985" t="s">
        <v>3</v>
      </c>
      <c r="DO985">
        <v>0</v>
      </c>
    </row>
    <row r="986" spans="1:119" x14ac:dyDescent="0.2">
      <c r="A986">
        <f>ROW(Source!A200)</f>
        <v>200</v>
      </c>
      <c r="B986">
        <v>60075934</v>
      </c>
      <c r="C986">
        <v>60142480</v>
      </c>
      <c r="D986">
        <v>48244557</v>
      </c>
      <c r="E986">
        <v>1</v>
      </c>
      <c r="F986">
        <v>1</v>
      </c>
      <c r="G986">
        <v>1</v>
      </c>
      <c r="H986">
        <v>2</v>
      </c>
      <c r="I986" t="s">
        <v>746</v>
      </c>
      <c r="J986" t="s">
        <v>747</v>
      </c>
      <c r="K986" t="s">
        <v>748</v>
      </c>
      <c r="L986">
        <v>1368</v>
      </c>
      <c r="N986">
        <v>1011</v>
      </c>
      <c r="O986" t="s">
        <v>745</v>
      </c>
      <c r="P986" t="s">
        <v>745</v>
      </c>
      <c r="Q986">
        <v>1</v>
      </c>
      <c r="W986">
        <v>0</v>
      </c>
      <c r="X986">
        <v>903590057</v>
      </c>
      <c r="Y986">
        <f t="shared" si="736"/>
        <v>0.66124999999999989</v>
      </c>
      <c r="AA986">
        <v>0</v>
      </c>
      <c r="AB986">
        <v>1603.59</v>
      </c>
      <c r="AC986">
        <v>579.69000000000005</v>
      </c>
      <c r="AD986">
        <v>0</v>
      </c>
      <c r="AE986">
        <v>0</v>
      </c>
      <c r="AF986">
        <v>112.77</v>
      </c>
      <c r="AG986">
        <v>11.84</v>
      </c>
      <c r="AH986">
        <v>0</v>
      </c>
      <c r="AI986">
        <v>1</v>
      </c>
      <c r="AJ986">
        <v>14.22</v>
      </c>
      <c r="AK986">
        <v>48.96</v>
      </c>
      <c r="AL986">
        <v>1</v>
      </c>
      <c r="AM986">
        <v>4</v>
      </c>
      <c r="AN986">
        <v>0</v>
      </c>
      <c r="AO986">
        <v>1</v>
      </c>
      <c r="AP986">
        <v>1</v>
      </c>
      <c r="AQ986">
        <v>0</v>
      </c>
      <c r="AR986">
        <v>0</v>
      </c>
      <c r="AS986" t="s">
        <v>3</v>
      </c>
      <c r="AT986">
        <v>0.5</v>
      </c>
      <c r="AU986" t="s">
        <v>93</v>
      </c>
      <c r="AV986">
        <v>0</v>
      </c>
      <c r="AW986">
        <v>2</v>
      </c>
      <c r="AX986">
        <v>60142496</v>
      </c>
      <c r="AY986">
        <v>1</v>
      </c>
      <c r="AZ986">
        <v>0</v>
      </c>
      <c r="BA986">
        <v>986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CX986">
        <f>ROUND(Y986*Source!I200,9)</f>
        <v>0.12405049999999999</v>
      </c>
      <c r="CY986">
        <f t="shared" ref="CY986:CY992" si="737">AB986</f>
        <v>1603.59</v>
      </c>
      <c r="CZ986">
        <f t="shared" ref="CZ986:CZ992" si="738">AF986</f>
        <v>112.77</v>
      </c>
      <c r="DA986">
        <f t="shared" ref="DA986:DA992" si="739">AJ986</f>
        <v>14.22</v>
      </c>
      <c r="DB986">
        <f t="shared" ref="DB986:DB992" si="740">ROUND(((ROUND(AT986*CZ986,2)*1.15)*1.15),2)</f>
        <v>74.58</v>
      </c>
      <c r="DC986">
        <f t="shared" ref="DC986:DC992" si="741">ROUND((((ROUND(AT986*AG986,2)*1.15)*1.15)*1.1),2)</f>
        <v>8.61</v>
      </c>
      <c r="DD986" t="s">
        <v>3</v>
      </c>
      <c r="DE986" t="s">
        <v>739</v>
      </c>
      <c r="DF986">
        <f t="shared" ref="DF986:DF992" si="742">ROUND(ROUND(AE986,2)*CX986,2)</f>
        <v>0</v>
      </c>
      <c r="DG986">
        <f t="shared" ref="DG986:DG992" si="743">ROUND(ROUND(AF986*AJ986,2)*CX986,2)</f>
        <v>198.93</v>
      </c>
      <c r="DH986">
        <f t="shared" ref="DH986:DH992" si="744">ROUND((ROUND(AG986*AK986,2)*1.1)*CX986,2)</f>
        <v>79.099999999999994</v>
      </c>
      <c r="DI986">
        <f t="shared" ref="DI986:DI996" si="745">ROUND(ROUND(AH986,2)*CX986,2)</f>
        <v>0</v>
      </c>
      <c r="DJ986">
        <f t="shared" ref="DJ986:DJ992" si="746">DG986</f>
        <v>198.93</v>
      </c>
      <c r="DK986">
        <v>0</v>
      </c>
      <c r="DL986" t="s">
        <v>3</v>
      </c>
      <c r="DM986">
        <v>0</v>
      </c>
      <c r="DN986" t="s">
        <v>3</v>
      </c>
      <c r="DO986">
        <v>0</v>
      </c>
    </row>
    <row r="987" spans="1:119" x14ac:dyDescent="0.2">
      <c r="A987">
        <f>ROW(Source!A200)</f>
        <v>200</v>
      </c>
      <c r="B987">
        <v>60075934</v>
      </c>
      <c r="C987">
        <v>60142480</v>
      </c>
      <c r="D987">
        <v>48244699</v>
      </c>
      <c r="E987">
        <v>1</v>
      </c>
      <c r="F987">
        <v>1</v>
      </c>
      <c r="G987">
        <v>1</v>
      </c>
      <c r="H987">
        <v>2</v>
      </c>
      <c r="I987" t="s">
        <v>1047</v>
      </c>
      <c r="J987" t="s">
        <v>1048</v>
      </c>
      <c r="K987" t="s">
        <v>1049</v>
      </c>
      <c r="L987">
        <v>1368</v>
      </c>
      <c r="N987">
        <v>1011</v>
      </c>
      <c r="O987" t="s">
        <v>745</v>
      </c>
      <c r="P987" t="s">
        <v>745</v>
      </c>
      <c r="Q987">
        <v>1</v>
      </c>
      <c r="W987">
        <v>0</v>
      </c>
      <c r="X987">
        <v>-1684488578</v>
      </c>
      <c r="Y987">
        <f t="shared" si="736"/>
        <v>1.8118249999999998</v>
      </c>
      <c r="AA987">
        <v>0</v>
      </c>
      <c r="AB987">
        <v>99.4</v>
      </c>
      <c r="AC987">
        <v>0</v>
      </c>
      <c r="AD987">
        <v>0</v>
      </c>
      <c r="AE987">
        <v>0</v>
      </c>
      <c r="AF987">
        <v>6.99</v>
      </c>
      <c r="AG987">
        <v>0</v>
      </c>
      <c r="AH987">
        <v>0</v>
      </c>
      <c r="AI987">
        <v>1</v>
      </c>
      <c r="AJ987">
        <v>14.22</v>
      </c>
      <c r="AK987">
        <v>48.96</v>
      </c>
      <c r="AL987">
        <v>1</v>
      </c>
      <c r="AM987">
        <v>4</v>
      </c>
      <c r="AN987">
        <v>0</v>
      </c>
      <c r="AO987">
        <v>1</v>
      </c>
      <c r="AP987">
        <v>1</v>
      </c>
      <c r="AQ987">
        <v>0</v>
      </c>
      <c r="AR987">
        <v>0</v>
      </c>
      <c r="AS987" t="s">
        <v>3</v>
      </c>
      <c r="AT987">
        <v>1.37</v>
      </c>
      <c r="AU987" t="s">
        <v>93</v>
      </c>
      <c r="AV987">
        <v>0</v>
      </c>
      <c r="AW987">
        <v>2</v>
      </c>
      <c r="AX987">
        <v>60142497</v>
      </c>
      <c r="AY987">
        <v>1</v>
      </c>
      <c r="AZ987">
        <v>0</v>
      </c>
      <c r="BA987">
        <v>987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CX987">
        <f>ROUND(Y987*Source!I200,9)</f>
        <v>0.33989837000000001</v>
      </c>
      <c r="CY987">
        <f t="shared" si="737"/>
        <v>99.4</v>
      </c>
      <c r="CZ987">
        <f t="shared" si="738"/>
        <v>6.99</v>
      </c>
      <c r="DA987">
        <f t="shared" si="739"/>
        <v>14.22</v>
      </c>
      <c r="DB987">
        <f t="shared" si="740"/>
        <v>12.67</v>
      </c>
      <c r="DC987">
        <f t="shared" si="741"/>
        <v>0</v>
      </c>
      <c r="DD987" t="s">
        <v>3</v>
      </c>
      <c r="DE987" t="s">
        <v>739</v>
      </c>
      <c r="DF987">
        <f t="shared" si="742"/>
        <v>0</v>
      </c>
      <c r="DG987">
        <f t="shared" si="743"/>
        <v>33.79</v>
      </c>
      <c r="DH987">
        <f t="shared" si="744"/>
        <v>0</v>
      </c>
      <c r="DI987">
        <f t="shared" si="745"/>
        <v>0</v>
      </c>
      <c r="DJ987">
        <f t="shared" si="746"/>
        <v>33.79</v>
      </c>
      <c r="DK987">
        <v>0</v>
      </c>
      <c r="DL987" t="s">
        <v>3</v>
      </c>
      <c r="DM987">
        <v>0</v>
      </c>
      <c r="DN987" t="s">
        <v>3</v>
      </c>
      <c r="DO987">
        <v>0</v>
      </c>
    </row>
    <row r="988" spans="1:119" x14ac:dyDescent="0.2">
      <c r="A988">
        <f>ROW(Source!A200)</f>
        <v>200</v>
      </c>
      <c r="B988">
        <v>60075934</v>
      </c>
      <c r="C988">
        <v>60142480</v>
      </c>
      <c r="D988">
        <v>48245552</v>
      </c>
      <c r="E988">
        <v>1</v>
      </c>
      <c r="F988">
        <v>1</v>
      </c>
      <c r="G988">
        <v>1</v>
      </c>
      <c r="H988">
        <v>2</v>
      </c>
      <c r="I988" t="s">
        <v>1022</v>
      </c>
      <c r="J988" t="s">
        <v>1023</v>
      </c>
      <c r="K988" t="s">
        <v>1024</v>
      </c>
      <c r="L988">
        <v>1368</v>
      </c>
      <c r="N988">
        <v>1011</v>
      </c>
      <c r="O988" t="s">
        <v>745</v>
      </c>
      <c r="P988" t="s">
        <v>745</v>
      </c>
      <c r="Q988">
        <v>1</v>
      </c>
      <c r="W988">
        <v>0</v>
      </c>
      <c r="X988">
        <v>1565185662</v>
      </c>
      <c r="Y988">
        <f t="shared" si="736"/>
        <v>0.66124999999999989</v>
      </c>
      <c r="AA988">
        <v>0</v>
      </c>
      <c r="AB988">
        <v>1521.97</v>
      </c>
      <c r="AC988">
        <v>495.96</v>
      </c>
      <c r="AD988">
        <v>0</v>
      </c>
      <c r="AE988">
        <v>0</v>
      </c>
      <c r="AF988">
        <v>107.03</v>
      </c>
      <c r="AG988">
        <v>10.130000000000001</v>
      </c>
      <c r="AH988">
        <v>0</v>
      </c>
      <c r="AI988">
        <v>1</v>
      </c>
      <c r="AJ988">
        <v>14.22</v>
      </c>
      <c r="AK988">
        <v>48.96</v>
      </c>
      <c r="AL988">
        <v>1</v>
      </c>
      <c r="AM988">
        <v>4</v>
      </c>
      <c r="AN988">
        <v>0</v>
      </c>
      <c r="AO988">
        <v>1</v>
      </c>
      <c r="AP988">
        <v>1</v>
      </c>
      <c r="AQ988">
        <v>0</v>
      </c>
      <c r="AR988">
        <v>0</v>
      </c>
      <c r="AS988" t="s">
        <v>3</v>
      </c>
      <c r="AT988">
        <v>0.5</v>
      </c>
      <c r="AU988" t="s">
        <v>93</v>
      </c>
      <c r="AV988">
        <v>0</v>
      </c>
      <c r="AW988">
        <v>2</v>
      </c>
      <c r="AX988">
        <v>60142498</v>
      </c>
      <c r="AY988">
        <v>1</v>
      </c>
      <c r="AZ988">
        <v>0</v>
      </c>
      <c r="BA988">
        <v>988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CX988">
        <f>ROUND(Y988*Source!I200,9)</f>
        <v>0.12405049999999999</v>
      </c>
      <c r="CY988">
        <f t="shared" si="737"/>
        <v>1521.97</v>
      </c>
      <c r="CZ988">
        <f t="shared" si="738"/>
        <v>107.03</v>
      </c>
      <c r="DA988">
        <f t="shared" si="739"/>
        <v>14.22</v>
      </c>
      <c r="DB988">
        <f t="shared" si="740"/>
        <v>70.78</v>
      </c>
      <c r="DC988">
        <f t="shared" si="741"/>
        <v>7.38</v>
      </c>
      <c r="DD988" t="s">
        <v>3</v>
      </c>
      <c r="DE988" t="s">
        <v>739</v>
      </c>
      <c r="DF988">
        <f t="shared" si="742"/>
        <v>0</v>
      </c>
      <c r="DG988">
        <f t="shared" si="743"/>
        <v>188.8</v>
      </c>
      <c r="DH988">
        <f t="shared" si="744"/>
        <v>67.680000000000007</v>
      </c>
      <c r="DI988">
        <f t="shared" si="745"/>
        <v>0</v>
      </c>
      <c r="DJ988">
        <f t="shared" si="746"/>
        <v>188.8</v>
      </c>
      <c r="DK988">
        <v>0</v>
      </c>
      <c r="DL988" t="s">
        <v>3</v>
      </c>
      <c r="DM988">
        <v>0</v>
      </c>
      <c r="DN988" t="s">
        <v>3</v>
      </c>
      <c r="DO988">
        <v>0</v>
      </c>
    </row>
    <row r="989" spans="1:119" x14ac:dyDescent="0.2">
      <c r="A989">
        <f>ROW(Source!A200)</f>
        <v>200</v>
      </c>
      <c r="B989">
        <v>60075934</v>
      </c>
      <c r="C989">
        <v>60142480</v>
      </c>
      <c r="D989">
        <v>48245702</v>
      </c>
      <c r="E989">
        <v>1</v>
      </c>
      <c r="F989">
        <v>1</v>
      </c>
      <c r="G989">
        <v>1</v>
      </c>
      <c r="H989">
        <v>2</v>
      </c>
      <c r="I989" t="s">
        <v>1050</v>
      </c>
      <c r="J989" t="s">
        <v>1051</v>
      </c>
      <c r="K989" t="s">
        <v>1052</v>
      </c>
      <c r="L989">
        <v>1368</v>
      </c>
      <c r="N989">
        <v>1011</v>
      </c>
      <c r="O989" t="s">
        <v>745</v>
      </c>
      <c r="P989" t="s">
        <v>745</v>
      </c>
      <c r="Q989">
        <v>1</v>
      </c>
      <c r="W989">
        <v>0</v>
      </c>
      <c r="X989">
        <v>-1102194877</v>
      </c>
      <c r="Y989">
        <f t="shared" si="736"/>
        <v>57.396499999999989</v>
      </c>
      <c r="AA989">
        <v>0</v>
      </c>
      <c r="AB989">
        <v>645.73</v>
      </c>
      <c r="AC989">
        <v>0</v>
      </c>
      <c r="AD989">
        <v>0</v>
      </c>
      <c r="AE989">
        <v>0</v>
      </c>
      <c r="AF989">
        <v>45.41</v>
      </c>
      <c r="AG989">
        <v>0</v>
      </c>
      <c r="AH989">
        <v>0</v>
      </c>
      <c r="AI989">
        <v>1</v>
      </c>
      <c r="AJ989">
        <v>14.22</v>
      </c>
      <c r="AK989">
        <v>48.96</v>
      </c>
      <c r="AL989">
        <v>1</v>
      </c>
      <c r="AM989">
        <v>4</v>
      </c>
      <c r="AN989">
        <v>0</v>
      </c>
      <c r="AO989">
        <v>1</v>
      </c>
      <c r="AP989">
        <v>1</v>
      </c>
      <c r="AQ989">
        <v>0</v>
      </c>
      <c r="AR989">
        <v>0</v>
      </c>
      <c r="AS989" t="s">
        <v>3</v>
      </c>
      <c r="AT989">
        <v>43.4</v>
      </c>
      <c r="AU989" t="s">
        <v>93</v>
      </c>
      <c r="AV989">
        <v>0</v>
      </c>
      <c r="AW989">
        <v>2</v>
      </c>
      <c r="AX989">
        <v>60142499</v>
      </c>
      <c r="AY989">
        <v>1</v>
      </c>
      <c r="AZ989">
        <v>0</v>
      </c>
      <c r="BA989">
        <v>989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CX989">
        <f>ROUND(Y989*Source!I200,9)</f>
        <v>10.767583399999999</v>
      </c>
      <c r="CY989">
        <f t="shared" si="737"/>
        <v>645.73</v>
      </c>
      <c r="CZ989">
        <f t="shared" si="738"/>
        <v>45.41</v>
      </c>
      <c r="DA989">
        <f t="shared" si="739"/>
        <v>14.22</v>
      </c>
      <c r="DB989">
        <f t="shared" si="740"/>
        <v>2606.37</v>
      </c>
      <c r="DC989">
        <f t="shared" si="741"/>
        <v>0</v>
      </c>
      <c r="DD989" t="s">
        <v>3</v>
      </c>
      <c r="DE989" t="s">
        <v>739</v>
      </c>
      <c r="DF989">
        <f t="shared" si="742"/>
        <v>0</v>
      </c>
      <c r="DG989">
        <f t="shared" si="743"/>
        <v>6952.95</v>
      </c>
      <c r="DH989">
        <f t="shared" si="744"/>
        <v>0</v>
      </c>
      <c r="DI989">
        <f t="shared" si="745"/>
        <v>0</v>
      </c>
      <c r="DJ989">
        <f t="shared" si="746"/>
        <v>6952.95</v>
      </c>
      <c r="DK989">
        <v>0</v>
      </c>
      <c r="DL989" t="s">
        <v>3</v>
      </c>
      <c r="DM989">
        <v>0</v>
      </c>
      <c r="DN989" t="s">
        <v>3</v>
      </c>
      <c r="DO989">
        <v>0</v>
      </c>
    </row>
    <row r="990" spans="1:119" x14ac:dyDescent="0.2">
      <c r="A990">
        <f>ROW(Source!A200)</f>
        <v>200</v>
      </c>
      <c r="B990">
        <v>60075934</v>
      </c>
      <c r="C990">
        <v>60142480</v>
      </c>
      <c r="D990">
        <v>48245719</v>
      </c>
      <c r="E990">
        <v>1</v>
      </c>
      <c r="F990">
        <v>1</v>
      </c>
      <c r="G990">
        <v>1</v>
      </c>
      <c r="H990">
        <v>2</v>
      </c>
      <c r="I990" t="s">
        <v>755</v>
      </c>
      <c r="J990" t="s">
        <v>756</v>
      </c>
      <c r="K990" t="s">
        <v>757</v>
      </c>
      <c r="L990">
        <v>1368</v>
      </c>
      <c r="N990">
        <v>1011</v>
      </c>
      <c r="O990" t="s">
        <v>745</v>
      </c>
      <c r="P990" t="s">
        <v>745</v>
      </c>
      <c r="Q990">
        <v>1</v>
      </c>
      <c r="W990">
        <v>0</v>
      </c>
      <c r="X990">
        <v>-1135352110</v>
      </c>
      <c r="Y990">
        <f t="shared" si="736"/>
        <v>1.1902499999999998</v>
      </c>
      <c r="AA990">
        <v>0</v>
      </c>
      <c r="AB990">
        <v>17.059999999999999</v>
      </c>
      <c r="AC990">
        <v>0</v>
      </c>
      <c r="AD990">
        <v>0</v>
      </c>
      <c r="AE990">
        <v>0</v>
      </c>
      <c r="AF990">
        <v>1.2</v>
      </c>
      <c r="AG990">
        <v>0</v>
      </c>
      <c r="AH990">
        <v>0</v>
      </c>
      <c r="AI990">
        <v>1</v>
      </c>
      <c r="AJ990">
        <v>14.22</v>
      </c>
      <c r="AK990">
        <v>48.96</v>
      </c>
      <c r="AL990">
        <v>1</v>
      </c>
      <c r="AM990">
        <v>4</v>
      </c>
      <c r="AN990">
        <v>0</v>
      </c>
      <c r="AO990">
        <v>1</v>
      </c>
      <c r="AP990">
        <v>1</v>
      </c>
      <c r="AQ990">
        <v>0</v>
      </c>
      <c r="AR990">
        <v>0</v>
      </c>
      <c r="AS990" t="s">
        <v>3</v>
      </c>
      <c r="AT990">
        <v>0.9</v>
      </c>
      <c r="AU990" t="s">
        <v>93</v>
      </c>
      <c r="AV990">
        <v>0</v>
      </c>
      <c r="AW990">
        <v>2</v>
      </c>
      <c r="AX990">
        <v>60142500</v>
      </c>
      <c r="AY990">
        <v>1</v>
      </c>
      <c r="AZ990">
        <v>0</v>
      </c>
      <c r="BA990">
        <v>990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CX990">
        <f>ROUND(Y990*Source!I200,9)</f>
        <v>0.22329089999999999</v>
      </c>
      <c r="CY990">
        <f t="shared" si="737"/>
        <v>17.059999999999999</v>
      </c>
      <c r="CZ990">
        <f t="shared" si="738"/>
        <v>1.2</v>
      </c>
      <c r="DA990">
        <f t="shared" si="739"/>
        <v>14.22</v>
      </c>
      <c r="DB990">
        <f t="shared" si="740"/>
        <v>1.43</v>
      </c>
      <c r="DC990">
        <f t="shared" si="741"/>
        <v>0</v>
      </c>
      <c r="DD990" t="s">
        <v>3</v>
      </c>
      <c r="DE990" t="s">
        <v>739</v>
      </c>
      <c r="DF990">
        <f t="shared" si="742"/>
        <v>0</v>
      </c>
      <c r="DG990">
        <f t="shared" si="743"/>
        <v>3.81</v>
      </c>
      <c r="DH990">
        <f t="shared" si="744"/>
        <v>0</v>
      </c>
      <c r="DI990">
        <f t="shared" si="745"/>
        <v>0</v>
      </c>
      <c r="DJ990">
        <f t="shared" si="746"/>
        <v>3.81</v>
      </c>
      <c r="DK990">
        <v>0</v>
      </c>
      <c r="DL990" t="s">
        <v>3</v>
      </c>
      <c r="DM990">
        <v>0</v>
      </c>
      <c r="DN990" t="s">
        <v>3</v>
      </c>
      <c r="DO990">
        <v>0</v>
      </c>
    </row>
    <row r="991" spans="1:119" x14ac:dyDescent="0.2">
      <c r="A991">
        <f>ROW(Source!A200)</f>
        <v>200</v>
      </c>
      <c r="B991">
        <v>60075934</v>
      </c>
      <c r="C991">
        <v>60142480</v>
      </c>
      <c r="D991">
        <v>48246286</v>
      </c>
      <c r="E991">
        <v>1</v>
      </c>
      <c r="F991">
        <v>1</v>
      </c>
      <c r="G991">
        <v>1</v>
      </c>
      <c r="H991">
        <v>2</v>
      </c>
      <c r="I991" t="s">
        <v>1028</v>
      </c>
      <c r="J991" t="s">
        <v>1029</v>
      </c>
      <c r="K991" t="s">
        <v>1030</v>
      </c>
      <c r="L991">
        <v>1368</v>
      </c>
      <c r="N991">
        <v>1011</v>
      </c>
      <c r="O991" t="s">
        <v>745</v>
      </c>
      <c r="P991" t="s">
        <v>745</v>
      </c>
      <c r="Q991">
        <v>1</v>
      </c>
      <c r="W991">
        <v>0</v>
      </c>
      <c r="X991">
        <v>-575501913</v>
      </c>
      <c r="Y991">
        <f t="shared" si="736"/>
        <v>1.0579999999999998</v>
      </c>
      <c r="AA991">
        <v>0</v>
      </c>
      <c r="AB991">
        <v>203.35</v>
      </c>
      <c r="AC991">
        <v>431.83</v>
      </c>
      <c r="AD991">
        <v>0</v>
      </c>
      <c r="AE991">
        <v>0</v>
      </c>
      <c r="AF991">
        <v>14.3</v>
      </c>
      <c r="AG991">
        <v>8.82</v>
      </c>
      <c r="AH991">
        <v>0</v>
      </c>
      <c r="AI991">
        <v>1</v>
      </c>
      <c r="AJ991">
        <v>14.22</v>
      </c>
      <c r="AK991">
        <v>48.96</v>
      </c>
      <c r="AL991">
        <v>1</v>
      </c>
      <c r="AM991">
        <v>4</v>
      </c>
      <c r="AN991">
        <v>0</v>
      </c>
      <c r="AO991">
        <v>1</v>
      </c>
      <c r="AP991">
        <v>1</v>
      </c>
      <c r="AQ991">
        <v>0</v>
      </c>
      <c r="AR991">
        <v>0</v>
      </c>
      <c r="AS991" t="s">
        <v>3</v>
      </c>
      <c r="AT991">
        <v>0.8</v>
      </c>
      <c r="AU991" t="s">
        <v>93</v>
      </c>
      <c r="AV991">
        <v>0</v>
      </c>
      <c r="AW991">
        <v>2</v>
      </c>
      <c r="AX991">
        <v>60142501</v>
      </c>
      <c r="AY991">
        <v>1</v>
      </c>
      <c r="AZ991">
        <v>0</v>
      </c>
      <c r="BA991">
        <v>991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CX991">
        <f>ROUND(Y991*Source!I200,9)</f>
        <v>0.19848080000000001</v>
      </c>
      <c r="CY991">
        <f t="shared" si="737"/>
        <v>203.35</v>
      </c>
      <c r="CZ991">
        <f t="shared" si="738"/>
        <v>14.3</v>
      </c>
      <c r="DA991">
        <f t="shared" si="739"/>
        <v>14.22</v>
      </c>
      <c r="DB991">
        <f t="shared" si="740"/>
        <v>15.13</v>
      </c>
      <c r="DC991">
        <f t="shared" si="741"/>
        <v>10.27</v>
      </c>
      <c r="DD991" t="s">
        <v>3</v>
      </c>
      <c r="DE991" t="s">
        <v>739</v>
      </c>
      <c r="DF991">
        <f t="shared" si="742"/>
        <v>0</v>
      </c>
      <c r="DG991">
        <f t="shared" si="743"/>
        <v>40.36</v>
      </c>
      <c r="DH991">
        <f t="shared" si="744"/>
        <v>94.28</v>
      </c>
      <c r="DI991">
        <f t="shared" si="745"/>
        <v>0</v>
      </c>
      <c r="DJ991">
        <f t="shared" si="746"/>
        <v>40.36</v>
      </c>
      <c r="DK991">
        <v>0</v>
      </c>
      <c r="DL991" t="s">
        <v>3</v>
      </c>
      <c r="DM991">
        <v>0</v>
      </c>
      <c r="DN991" t="s">
        <v>3</v>
      </c>
      <c r="DO991">
        <v>0</v>
      </c>
    </row>
    <row r="992" spans="1:119" x14ac:dyDescent="0.2">
      <c r="A992">
        <f>ROW(Source!A200)</f>
        <v>200</v>
      </c>
      <c r="B992">
        <v>60075934</v>
      </c>
      <c r="C992">
        <v>60142480</v>
      </c>
      <c r="D992">
        <v>48246332</v>
      </c>
      <c r="E992">
        <v>1</v>
      </c>
      <c r="F992">
        <v>1</v>
      </c>
      <c r="G992">
        <v>1</v>
      </c>
      <c r="H992">
        <v>2</v>
      </c>
      <c r="I992" t="s">
        <v>1039</v>
      </c>
      <c r="J992" t="s">
        <v>1040</v>
      </c>
      <c r="K992" t="s">
        <v>1041</v>
      </c>
      <c r="L992">
        <v>1368</v>
      </c>
      <c r="N992">
        <v>1011</v>
      </c>
      <c r="O992" t="s">
        <v>745</v>
      </c>
      <c r="P992" t="s">
        <v>745</v>
      </c>
      <c r="Q992">
        <v>1</v>
      </c>
      <c r="W992">
        <v>0</v>
      </c>
      <c r="X992">
        <v>-1230184811</v>
      </c>
      <c r="Y992">
        <f t="shared" si="736"/>
        <v>3.1739999999999995</v>
      </c>
      <c r="AA992">
        <v>0</v>
      </c>
      <c r="AB992">
        <v>34.130000000000003</v>
      </c>
      <c r="AC992">
        <v>0</v>
      </c>
      <c r="AD992">
        <v>0</v>
      </c>
      <c r="AE992">
        <v>0</v>
      </c>
      <c r="AF992">
        <v>2.4</v>
      </c>
      <c r="AG992">
        <v>0</v>
      </c>
      <c r="AH992">
        <v>0</v>
      </c>
      <c r="AI992">
        <v>1</v>
      </c>
      <c r="AJ992">
        <v>14.22</v>
      </c>
      <c r="AK992">
        <v>48.96</v>
      </c>
      <c r="AL992">
        <v>1</v>
      </c>
      <c r="AM992">
        <v>4</v>
      </c>
      <c r="AN992">
        <v>0</v>
      </c>
      <c r="AO992">
        <v>1</v>
      </c>
      <c r="AP992">
        <v>1</v>
      </c>
      <c r="AQ992">
        <v>0</v>
      </c>
      <c r="AR992">
        <v>0</v>
      </c>
      <c r="AS992" t="s">
        <v>3</v>
      </c>
      <c r="AT992">
        <v>2.4</v>
      </c>
      <c r="AU992" t="s">
        <v>93</v>
      </c>
      <c r="AV992">
        <v>0</v>
      </c>
      <c r="AW992">
        <v>2</v>
      </c>
      <c r="AX992">
        <v>60142502</v>
      </c>
      <c r="AY992">
        <v>1</v>
      </c>
      <c r="AZ992">
        <v>0</v>
      </c>
      <c r="BA992">
        <v>992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CX992">
        <f>ROUND(Y992*Source!I200,9)</f>
        <v>0.59544240000000004</v>
      </c>
      <c r="CY992">
        <f t="shared" si="737"/>
        <v>34.130000000000003</v>
      </c>
      <c r="CZ992">
        <f t="shared" si="738"/>
        <v>2.4</v>
      </c>
      <c r="DA992">
        <f t="shared" si="739"/>
        <v>14.22</v>
      </c>
      <c r="DB992">
        <f t="shared" si="740"/>
        <v>7.62</v>
      </c>
      <c r="DC992">
        <f t="shared" si="741"/>
        <v>0</v>
      </c>
      <c r="DD992" t="s">
        <v>3</v>
      </c>
      <c r="DE992" t="s">
        <v>739</v>
      </c>
      <c r="DF992">
        <f t="shared" si="742"/>
        <v>0</v>
      </c>
      <c r="DG992">
        <f t="shared" si="743"/>
        <v>20.32</v>
      </c>
      <c r="DH992">
        <f t="shared" si="744"/>
        <v>0</v>
      </c>
      <c r="DI992">
        <f t="shared" si="745"/>
        <v>0</v>
      </c>
      <c r="DJ992">
        <f t="shared" si="746"/>
        <v>20.32</v>
      </c>
      <c r="DK992">
        <v>0</v>
      </c>
      <c r="DL992" t="s">
        <v>3</v>
      </c>
      <c r="DM992">
        <v>0</v>
      </c>
      <c r="DN992" t="s">
        <v>3</v>
      </c>
      <c r="DO992">
        <v>0</v>
      </c>
    </row>
    <row r="993" spans="1:119" x14ac:dyDescent="0.2">
      <c r="A993">
        <f>ROW(Source!A200)</f>
        <v>200</v>
      </c>
      <c r="B993">
        <v>60075934</v>
      </c>
      <c r="C993">
        <v>60142480</v>
      </c>
      <c r="D993">
        <v>48168484</v>
      </c>
      <c r="E993">
        <v>1</v>
      </c>
      <c r="F993">
        <v>1</v>
      </c>
      <c r="G993">
        <v>1</v>
      </c>
      <c r="H993">
        <v>3</v>
      </c>
      <c r="I993" t="s">
        <v>223</v>
      </c>
      <c r="J993" t="s">
        <v>226</v>
      </c>
      <c r="K993" t="s">
        <v>761</v>
      </c>
      <c r="L993">
        <v>1339</v>
      </c>
      <c r="N993">
        <v>1007</v>
      </c>
      <c r="O993" t="s">
        <v>91</v>
      </c>
      <c r="P993" t="s">
        <v>91</v>
      </c>
      <c r="Q993">
        <v>1</v>
      </c>
      <c r="W993">
        <v>0</v>
      </c>
      <c r="X993">
        <v>1597319531</v>
      </c>
      <c r="Y993">
        <f>AT993</f>
        <v>0.6</v>
      </c>
      <c r="AA993">
        <v>84.03</v>
      </c>
      <c r="AB993">
        <v>0</v>
      </c>
      <c r="AC993">
        <v>0</v>
      </c>
      <c r="AD993">
        <v>0</v>
      </c>
      <c r="AE993">
        <v>8.7899999999999991</v>
      </c>
      <c r="AF993">
        <v>0</v>
      </c>
      <c r="AG993">
        <v>0</v>
      </c>
      <c r="AH993">
        <v>0</v>
      </c>
      <c r="AI993">
        <v>9.56</v>
      </c>
      <c r="AJ993">
        <v>1</v>
      </c>
      <c r="AK993">
        <v>1</v>
      </c>
      <c r="AL993">
        <v>1</v>
      </c>
      <c r="AM993">
        <v>4</v>
      </c>
      <c r="AN993">
        <v>0</v>
      </c>
      <c r="AO993">
        <v>1</v>
      </c>
      <c r="AP993">
        <v>1</v>
      </c>
      <c r="AQ993">
        <v>0</v>
      </c>
      <c r="AR993">
        <v>0</v>
      </c>
      <c r="AS993" t="s">
        <v>3</v>
      </c>
      <c r="AT993">
        <v>0.6</v>
      </c>
      <c r="AU993" t="s">
        <v>3</v>
      </c>
      <c r="AV993">
        <v>0</v>
      </c>
      <c r="AW993">
        <v>2</v>
      </c>
      <c r="AX993">
        <v>60142503</v>
      </c>
      <c r="AY993">
        <v>1</v>
      </c>
      <c r="AZ993">
        <v>0</v>
      </c>
      <c r="BA993">
        <v>993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CX993">
        <f>ROUND(Y993*Source!I200,9)</f>
        <v>0.11255999999999999</v>
      </c>
      <c r="CY993">
        <f>AA993</f>
        <v>84.03</v>
      </c>
      <c r="CZ993">
        <f>AE993</f>
        <v>8.7899999999999991</v>
      </c>
      <c r="DA993">
        <f>AI993</f>
        <v>9.56</v>
      </c>
      <c r="DB993">
        <f>ROUND(ROUND(AT993*CZ993,2),2)</f>
        <v>5.27</v>
      </c>
      <c r="DC993">
        <f>ROUND(ROUND(AT993*AG993,2),2)</f>
        <v>0</v>
      </c>
      <c r="DD993" t="s">
        <v>3</v>
      </c>
      <c r="DE993" t="s">
        <v>3</v>
      </c>
      <c r="DF993">
        <f>ROUND(ROUND(AE993*AI993,2)*CX993,2)</f>
        <v>9.4600000000000009</v>
      </c>
      <c r="DG993">
        <f>ROUND(ROUND(AF993,2)*CX993,2)</f>
        <v>0</v>
      </c>
      <c r="DH993">
        <f>ROUND(ROUND(AG993,2)*CX993,2)</f>
        <v>0</v>
      </c>
      <c r="DI993">
        <f t="shared" si="745"/>
        <v>0</v>
      </c>
      <c r="DJ993">
        <f>DF993</f>
        <v>9.4600000000000009</v>
      </c>
      <c r="DK993">
        <v>0</v>
      </c>
      <c r="DL993" t="s">
        <v>3</v>
      </c>
      <c r="DM993">
        <v>0</v>
      </c>
      <c r="DN993" t="s">
        <v>3</v>
      </c>
      <c r="DO993">
        <v>0</v>
      </c>
    </row>
    <row r="994" spans="1:119" x14ac:dyDescent="0.2">
      <c r="A994">
        <f>ROW(Source!A200)</f>
        <v>200</v>
      </c>
      <c r="B994">
        <v>60075934</v>
      </c>
      <c r="C994">
        <v>60142480</v>
      </c>
      <c r="D994">
        <v>48168491</v>
      </c>
      <c r="E994">
        <v>1</v>
      </c>
      <c r="F994">
        <v>1</v>
      </c>
      <c r="G994">
        <v>1</v>
      </c>
      <c r="H994">
        <v>3</v>
      </c>
      <c r="I994" t="s">
        <v>229</v>
      </c>
      <c r="J994" t="s">
        <v>231</v>
      </c>
      <c r="K994" t="s">
        <v>762</v>
      </c>
      <c r="L994">
        <v>1346</v>
      </c>
      <c r="N994">
        <v>1009</v>
      </c>
      <c r="O994" t="s">
        <v>225</v>
      </c>
      <c r="P994" t="s">
        <v>225</v>
      </c>
      <c r="Q994">
        <v>1</v>
      </c>
      <c r="W994">
        <v>0</v>
      </c>
      <c r="X994">
        <v>-1411127917</v>
      </c>
      <c r="Y994">
        <f>AT994</f>
        <v>0.2</v>
      </c>
      <c r="AA994">
        <v>42.73</v>
      </c>
      <c r="AB994">
        <v>0</v>
      </c>
      <c r="AC994">
        <v>0</v>
      </c>
      <c r="AD994">
        <v>0</v>
      </c>
      <c r="AE994">
        <v>4.47</v>
      </c>
      <c r="AF994">
        <v>0</v>
      </c>
      <c r="AG994">
        <v>0</v>
      </c>
      <c r="AH994">
        <v>0</v>
      </c>
      <c r="AI994">
        <v>9.56</v>
      </c>
      <c r="AJ994">
        <v>1</v>
      </c>
      <c r="AK994">
        <v>1</v>
      </c>
      <c r="AL994">
        <v>1</v>
      </c>
      <c r="AM994">
        <v>4</v>
      </c>
      <c r="AN994">
        <v>0</v>
      </c>
      <c r="AO994">
        <v>1</v>
      </c>
      <c r="AP994">
        <v>1</v>
      </c>
      <c r="AQ994">
        <v>0</v>
      </c>
      <c r="AR994">
        <v>0</v>
      </c>
      <c r="AS994" t="s">
        <v>3</v>
      </c>
      <c r="AT994">
        <v>0.2</v>
      </c>
      <c r="AU994" t="s">
        <v>3</v>
      </c>
      <c r="AV994">
        <v>0</v>
      </c>
      <c r="AW994">
        <v>2</v>
      </c>
      <c r="AX994">
        <v>60142504</v>
      </c>
      <c r="AY994">
        <v>1</v>
      </c>
      <c r="AZ994">
        <v>0</v>
      </c>
      <c r="BA994">
        <v>994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CX994">
        <f>ROUND(Y994*Source!I200,9)</f>
        <v>3.7519999999999998E-2</v>
      </c>
      <c r="CY994">
        <f>AA994</f>
        <v>42.73</v>
      </c>
      <c r="CZ994">
        <f>AE994</f>
        <v>4.47</v>
      </c>
      <c r="DA994">
        <f>AI994</f>
        <v>9.56</v>
      </c>
      <c r="DB994">
        <f>ROUND(ROUND(AT994*CZ994,2),2)</f>
        <v>0.89</v>
      </c>
      <c r="DC994">
        <f>ROUND(ROUND(AT994*AG994,2),2)</f>
        <v>0</v>
      </c>
      <c r="DD994" t="s">
        <v>3</v>
      </c>
      <c r="DE994" t="s">
        <v>3</v>
      </c>
      <c r="DF994">
        <f>ROUND(ROUND(AE994*AI994,2)*CX994,2)</f>
        <v>1.6</v>
      </c>
      <c r="DG994">
        <f>ROUND(ROUND(AF994,2)*CX994,2)</f>
        <v>0</v>
      </c>
      <c r="DH994">
        <f>ROUND(ROUND(AG994,2)*CX994,2)</f>
        <v>0</v>
      </c>
      <c r="DI994">
        <f t="shared" si="745"/>
        <v>0</v>
      </c>
      <c r="DJ994">
        <f>DF994</f>
        <v>1.6</v>
      </c>
      <c r="DK994">
        <v>0</v>
      </c>
      <c r="DL994" t="s">
        <v>3</v>
      </c>
      <c r="DM994">
        <v>0</v>
      </c>
      <c r="DN994" t="s">
        <v>3</v>
      </c>
      <c r="DO994">
        <v>0</v>
      </c>
    </row>
    <row r="995" spans="1:119" x14ac:dyDescent="0.2">
      <c r="A995">
        <f>ROW(Source!A200)</f>
        <v>200</v>
      </c>
      <c r="B995">
        <v>60075934</v>
      </c>
      <c r="C995">
        <v>60142480</v>
      </c>
      <c r="D995">
        <v>48171519</v>
      </c>
      <c r="E995">
        <v>1</v>
      </c>
      <c r="F995">
        <v>1</v>
      </c>
      <c r="G995">
        <v>1</v>
      </c>
      <c r="H995">
        <v>3</v>
      </c>
      <c r="I995" t="s">
        <v>1031</v>
      </c>
      <c r="J995" t="s">
        <v>1032</v>
      </c>
      <c r="K995" t="s">
        <v>1033</v>
      </c>
      <c r="L995">
        <v>1348</v>
      </c>
      <c r="N995">
        <v>1009</v>
      </c>
      <c r="O995" t="s">
        <v>15</v>
      </c>
      <c r="P995" t="s">
        <v>15</v>
      </c>
      <c r="Q995">
        <v>1000</v>
      </c>
      <c r="W995">
        <v>0</v>
      </c>
      <c r="X995">
        <v>1392569568</v>
      </c>
      <c r="Y995">
        <f>AT995</f>
        <v>1.9E-2</v>
      </c>
      <c r="AA995">
        <v>99399.62</v>
      </c>
      <c r="AB995">
        <v>0</v>
      </c>
      <c r="AC995">
        <v>0</v>
      </c>
      <c r="AD995">
        <v>0</v>
      </c>
      <c r="AE995">
        <v>10397.450000000001</v>
      </c>
      <c r="AF995">
        <v>0</v>
      </c>
      <c r="AG995">
        <v>0</v>
      </c>
      <c r="AH995">
        <v>0</v>
      </c>
      <c r="AI995">
        <v>9.56</v>
      </c>
      <c r="AJ995">
        <v>1</v>
      </c>
      <c r="AK995">
        <v>1</v>
      </c>
      <c r="AL995">
        <v>1</v>
      </c>
      <c r="AM995">
        <v>4</v>
      </c>
      <c r="AN995">
        <v>0</v>
      </c>
      <c r="AO995">
        <v>1</v>
      </c>
      <c r="AP995">
        <v>1</v>
      </c>
      <c r="AQ995">
        <v>0</v>
      </c>
      <c r="AR995">
        <v>0</v>
      </c>
      <c r="AS995" t="s">
        <v>3</v>
      </c>
      <c r="AT995">
        <v>1.9E-2</v>
      </c>
      <c r="AU995" t="s">
        <v>3</v>
      </c>
      <c r="AV995">
        <v>0</v>
      </c>
      <c r="AW995">
        <v>2</v>
      </c>
      <c r="AX995">
        <v>60142505</v>
      </c>
      <c r="AY995">
        <v>1</v>
      </c>
      <c r="AZ995">
        <v>0</v>
      </c>
      <c r="BA995">
        <v>995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CX995">
        <f>ROUND(Y995*Source!I200,9)</f>
        <v>3.5644000000000001E-3</v>
      </c>
      <c r="CY995">
        <f>AA995</f>
        <v>99399.62</v>
      </c>
      <c r="CZ995">
        <f>AE995</f>
        <v>10397.450000000001</v>
      </c>
      <c r="DA995">
        <f>AI995</f>
        <v>9.56</v>
      </c>
      <c r="DB995">
        <f>ROUND(ROUND(AT995*CZ995,2),2)</f>
        <v>197.55</v>
      </c>
      <c r="DC995">
        <f>ROUND(ROUND(AT995*AG995,2),2)</f>
        <v>0</v>
      </c>
      <c r="DD995" t="s">
        <v>3</v>
      </c>
      <c r="DE995" t="s">
        <v>3</v>
      </c>
      <c r="DF995">
        <f>ROUND(ROUND(AE995*AI995,2)*CX995,2)</f>
        <v>354.3</v>
      </c>
      <c r="DG995">
        <f>ROUND(ROUND(AF995,2)*CX995,2)</f>
        <v>0</v>
      </c>
      <c r="DH995">
        <f>ROUND(ROUND(AG995,2)*CX995,2)</f>
        <v>0</v>
      </c>
      <c r="DI995">
        <f t="shared" si="745"/>
        <v>0</v>
      </c>
      <c r="DJ995">
        <f>DF995</f>
        <v>354.3</v>
      </c>
      <c r="DK995">
        <v>0</v>
      </c>
      <c r="DL995" t="s">
        <v>3</v>
      </c>
      <c r="DM995">
        <v>0</v>
      </c>
      <c r="DN995" t="s">
        <v>3</v>
      </c>
      <c r="DO995">
        <v>0</v>
      </c>
    </row>
    <row r="996" spans="1:119" x14ac:dyDescent="0.2">
      <c r="A996">
        <f>ROW(Source!A200)</f>
        <v>200</v>
      </c>
      <c r="B996">
        <v>60075934</v>
      </c>
      <c r="C996">
        <v>60142480</v>
      </c>
      <c r="D996">
        <v>48164599</v>
      </c>
      <c r="E996">
        <v>21</v>
      </c>
      <c r="F996">
        <v>1</v>
      </c>
      <c r="G996">
        <v>1</v>
      </c>
      <c r="H996">
        <v>3</v>
      </c>
      <c r="I996" t="s">
        <v>834</v>
      </c>
      <c r="J996" t="s">
        <v>3</v>
      </c>
      <c r="K996" t="s">
        <v>835</v>
      </c>
      <c r="L996">
        <v>1374</v>
      </c>
      <c r="N996">
        <v>1013</v>
      </c>
      <c r="O996" t="s">
        <v>836</v>
      </c>
      <c r="P996" t="s">
        <v>836</v>
      </c>
      <c r="Q996">
        <v>1</v>
      </c>
      <c r="W996">
        <v>0</v>
      </c>
      <c r="X996">
        <v>-1731369543</v>
      </c>
      <c r="Y996">
        <f>AT996</f>
        <v>21.84</v>
      </c>
      <c r="AA996">
        <v>9.56</v>
      </c>
      <c r="AB996">
        <v>0</v>
      </c>
      <c r="AC996">
        <v>0</v>
      </c>
      <c r="AD996">
        <v>0</v>
      </c>
      <c r="AE996">
        <v>1</v>
      </c>
      <c r="AF996">
        <v>0</v>
      </c>
      <c r="AG996">
        <v>0</v>
      </c>
      <c r="AH996">
        <v>0</v>
      </c>
      <c r="AI996">
        <v>9.56</v>
      </c>
      <c r="AJ996">
        <v>1</v>
      </c>
      <c r="AK996">
        <v>1</v>
      </c>
      <c r="AL996">
        <v>1</v>
      </c>
      <c r="AM996">
        <v>4</v>
      </c>
      <c r="AN996">
        <v>0</v>
      </c>
      <c r="AO996">
        <v>1</v>
      </c>
      <c r="AP996">
        <v>1</v>
      </c>
      <c r="AQ996">
        <v>0</v>
      </c>
      <c r="AR996">
        <v>0</v>
      </c>
      <c r="AS996" t="s">
        <v>3</v>
      </c>
      <c r="AT996">
        <v>21.84</v>
      </c>
      <c r="AU996" t="s">
        <v>3</v>
      </c>
      <c r="AV996">
        <v>0</v>
      </c>
      <c r="AW996">
        <v>2</v>
      </c>
      <c r="AX996">
        <v>60142506</v>
      </c>
      <c r="AY996">
        <v>1</v>
      </c>
      <c r="AZ996">
        <v>0</v>
      </c>
      <c r="BA996">
        <v>996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CX996">
        <f>ROUND(Y996*Source!I200,9)</f>
        <v>4.0971840000000004</v>
      </c>
      <c r="CY996">
        <f>AA996</f>
        <v>9.56</v>
      </c>
      <c r="CZ996">
        <f>AE996</f>
        <v>1</v>
      </c>
      <c r="DA996">
        <f>AI996</f>
        <v>9.56</v>
      </c>
      <c r="DB996">
        <f>ROUND(ROUND(AT996*CZ996,2),2)</f>
        <v>21.84</v>
      </c>
      <c r="DC996">
        <f>ROUND(ROUND(AT996*AG996,2),2)</f>
        <v>0</v>
      </c>
      <c r="DD996" t="s">
        <v>3</v>
      </c>
      <c r="DE996" t="s">
        <v>3</v>
      </c>
      <c r="DF996">
        <f>ROUND(ROUND(AE996*AI996,2)*CX996,2)</f>
        <v>39.17</v>
      </c>
      <c r="DG996">
        <f>ROUND(ROUND(AF996,2)*CX996,2)</f>
        <v>0</v>
      </c>
      <c r="DH996">
        <f>ROUND(ROUND(AG996,2)*CX996,2)</f>
        <v>0</v>
      </c>
      <c r="DI996">
        <f t="shared" si="745"/>
        <v>0</v>
      </c>
      <c r="DJ996">
        <f>DF996</f>
        <v>39.17</v>
      </c>
      <c r="DK996">
        <v>0</v>
      </c>
      <c r="DL996" t="s">
        <v>3</v>
      </c>
      <c r="DM996">
        <v>0</v>
      </c>
      <c r="DN996" t="s">
        <v>3</v>
      </c>
      <c r="DO996">
        <v>0</v>
      </c>
    </row>
    <row r="997" spans="1:119" x14ac:dyDescent="0.2">
      <c r="A997">
        <f>ROW(Source!A204)</f>
        <v>204</v>
      </c>
      <c r="B997">
        <v>60075934</v>
      </c>
      <c r="C997">
        <v>60142510</v>
      </c>
      <c r="D997">
        <v>48164232</v>
      </c>
      <c r="E997">
        <v>1</v>
      </c>
      <c r="F997">
        <v>1</v>
      </c>
      <c r="G997">
        <v>1</v>
      </c>
      <c r="H997">
        <v>1</v>
      </c>
      <c r="I997" t="s">
        <v>849</v>
      </c>
      <c r="J997" t="s">
        <v>3</v>
      </c>
      <c r="K997" t="s">
        <v>850</v>
      </c>
      <c r="L997">
        <v>1191</v>
      </c>
      <c r="N997">
        <v>1013</v>
      </c>
      <c r="O997" t="s">
        <v>738</v>
      </c>
      <c r="P997" t="s">
        <v>738</v>
      </c>
      <c r="Q997">
        <v>1</v>
      </c>
      <c r="W997">
        <v>0</v>
      </c>
      <c r="X997">
        <v>-1308667438</v>
      </c>
      <c r="Y997">
        <f t="shared" ref="Y997:Y1004" si="747">((AT997*1.15)*1.15)</f>
        <v>83.687799999999982</v>
      </c>
      <c r="AA997">
        <v>0</v>
      </c>
      <c r="AB997">
        <v>0</v>
      </c>
      <c r="AC997">
        <v>0</v>
      </c>
      <c r="AD997">
        <v>382.38</v>
      </c>
      <c r="AE997">
        <v>0</v>
      </c>
      <c r="AF997">
        <v>0</v>
      </c>
      <c r="AG997">
        <v>0</v>
      </c>
      <c r="AH997">
        <v>7.81</v>
      </c>
      <c r="AI997">
        <v>1</v>
      </c>
      <c r="AJ997">
        <v>1</v>
      </c>
      <c r="AK997">
        <v>1</v>
      </c>
      <c r="AL997">
        <v>48.96</v>
      </c>
      <c r="AM997">
        <v>4</v>
      </c>
      <c r="AN997">
        <v>0</v>
      </c>
      <c r="AO997">
        <v>1</v>
      </c>
      <c r="AP997">
        <v>1</v>
      </c>
      <c r="AQ997">
        <v>0</v>
      </c>
      <c r="AR997">
        <v>0</v>
      </c>
      <c r="AS997" t="s">
        <v>3</v>
      </c>
      <c r="AT997">
        <v>63.28</v>
      </c>
      <c r="AU997" t="s">
        <v>93</v>
      </c>
      <c r="AV997">
        <v>1</v>
      </c>
      <c r="AW997">
        <v>2</v>
      </c>
      <c r="AX997">
        <v>60142533</v>
      </c>
      <c r="AY997">
        <v>1</v>
      </c>
      <c r="AZ997">
        <v>0</v>
      </c>
      <c r="BA997">
        <v>997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CX997">
        <f>ROUND(Y997*Source!I204,9)</f>
        <v>15.69983128</v>
      </c>
      <c r="CY997">
        <f>AD997</f>
        <v>382.38</v>
      </c>
      <c r="CZ997">
        <f>AH997</f>
        <v>7.81</v>
      </c>
      <c r="DA997">
        <f>AL997</f>
        <v>48.96</v>
      </c>
      <c r="DB997">
        <f>ROUND((((ROUND(AT997*CZ997,2)*1.15)*1.15)*1.1),2)</f>
        <v>718.97</v>
      </c>
      <c r="DC997">
        <f>ROUND(((ROUND(AT997*AG997,2)*1.15)*1.15),2)</f>
        <v>0</v>
      </c>
      <c r="DD997" t="s">
        <v>739</v>
      </c>
      <c r="DE997" t="s">
        <v>3</v>
      </c>
      <c r="DF997">
        <f>ROUND((ROUND(AE997,2)*1.1)*CX997,2)</f>
        <v>0</v>
      </c>
      <c r="DG997">
        <f>ROUND((ROUND(AF997,2)*1.1)*CX997,2)</f>
        <v>0</v>
      </c>
      <c r="DH997">
        <f>ROUND(ROUND(AG997,2)*CX997,2)</f>
        <v>0</v>
      </c>
      <c r="DI997">
        <f>ROUND((ROUND(AH997*AL997,2)*1.1)*CX997,2)</f>
        <v>6603.63</v>
      </c>
      <c r="DJ997">
        <f>DI997</f>
        <v>6603.63</v>
      </c>
      <c r="DK997">
        <v>0</v>
      </c>
      <c r="DL997" t="s">
        <v>3</v>
      </c>
      <c r="DM997">
        <v>0</v>
      </c>
      <c r="DN997" t="s">
        <v>3</v>
      </c>
      <c r="DO997">
        <v>0</v>
      </c>
    </row>
    <row r="998" spans="1:119" x14ac:dyDescent="0.2">
      <c r="A998">
        <f>ROW(Source!A204)</f>
        <v>204</v>
      </c>
      <c r="B998">
        <v>60075934</v>
      </c>
      <c r="C998">
        <v>60142510</v>
      </c>
      <c r="D998">
        <v>48164207</v>
      </c>
      <c r="E998">
        <v>1</v>
      </c>
      <c r="F998">
        <v>1</v>
      </c>
      <c r="G998">
        <v>1</v>
      </c>
      <c r="H998">
        <v>1</v>
      </c>
      <c r="I998" t="s">
        <v>740</v>
      </c>
      <c r="J998" t="s">
        <v>3</v>
      </c>
      <c r="K998" t="s">
        <v>741</v>
      </c>
      <c r="L998">
        <v>1191</v>
      </c>
      <c r="N998">
        <v>1013</v>
      </c>
      <c r="O998" t="s">
        <v>738</v>
      </c>
      <c r="P998" t="s">
        <v>738</v>
      </c>
      <c r="Q998">
        <v>1</v>
      </c>
      <c r="W998">
        <v>0</v>
      </c>
      <c r="X998">
        <v>-383101862</v>
      </c>
      <c r="Y998">
        <f t="shared" si="747"/>
        <v>5.3032249999999994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1</v>
      </c>
      <c r="AJ998">
        <v>1</v>
      </c>
      <c r="AK998">
        <v>48.96</v>
      </c>
      <c r="AL998">
        <v>1</v>
      </c>
      <c r="AM998">
        <v>4</v>
      </c>
      <c r="AN998">
        <v>0</v>
      </c>
      <c r="AO998">
        <v>1</v>
      </c>
      <c r="AP998">
        <v>1</v>
      </c>
      <c r="AQ998">
        <v>0</v>
      </c>
      <c r="AR998">
        <v>0</v>
      </c>
      <c r="AS998" t="s">
        <v>3</v>
      </c>
      <c r="AT998">
        <v>4.01</v>
      </c>
      <c r="AU998" t="s">
        <v>93</v>
      </c>
      <c r="AV998">
        <v>2</v>
      </c>
      <c r="AW998">
        <v>2</v>
      </c>
      <c r="AX998">
        <v>60142534</v>
      </c>
      <c r="AY998">
        <v>1</v>
      </c>
      <c r="AZ998">
        <v>0</v>
      </c>
      <c r="BA998">
        <v>998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CX998">
        <f>ROUND(Y998*Source!I204,9)</f>
        <v>0.99488500999999996</v>
      </c>
      <c r="CY998">
        <f>AD998</f>
        <v>0</v>
      </c>
      <c r="CZ998">
        <f>AH998</f>
        <v>0</v>
      </c>
      <c r="DA998">
        <f>AL998</f>
        <v>1</v>
      </c>
      <c r="DB998">
        <f>ROUND((((ROUND(AT998*CZ998,2)*1.15)*1.15)*1.1),2)</f>
        <v>0</v>
      </c>
      <c r="DC998">
        <f>ROUND(((ROUND(AT998*AG998,2)*1.15)*1.15),2)</f>
        <v>0</v>
      </c>
      <c r="DD998" t="s">
        <v>739</v>
      </c>
      <c r="DE998" t="s">
        <v>3</v>
      </c>
      <c r="DF998">
        <f>ROUND((ROUND(AE998,2)*1.1)*CX998,2)</f>
        <v>0</v>
      </c>
      <c r="DG998">
        <f>ROUND((ROUND(AF998,2)*1.1)*CX998,2)</f>
        <v>0</v>
      </c>
      <c r="DH998">
        <f>ROUND(ROUND(AG998*AK998,2)*CX998,2)</f>
        <v>0</v>
      </c>
      <c r="DI998">
        <f>ROUND((ROUND(AH998,2)*1.1)*CX998,2)</f>
        <v>0</v>
      </c>
      <c r="DJ998">
        <f>DI998</f>
        <v>0</v>
      </c>
      <c r="DK998">
        <v>0</v>
      </c>
      <c r="DL998" t="s">
        <v>3</v>
      </c>
      <c r="DM998">
        <v>0</v>
      </c>
      <c r="DN998" t="s">
        <v>3</v>
      </c>
      <c r="DO998">
        <v>0</v>
      </c>
    </row>
    <row r="999" spans="1:119" x14ac:dyDescent="0.2">
      <c r="A999">
        <f>ROW(Source!A204)</f>
        <v>204</v>
      </c>
      <c r="B999">
        <v>60075934</v>
      </c>
      <c r="C999">
        <v>60142510</v>
      </c>
      <c r="D999">
        <v>48244510</v>
      </c>
      <c r="E999">
        <v>1</v>
      </c>
      <c r="F999">
        <v>1</v>
      </c>
      <c r="G999">
        <v>1</v>
      </c>
      <c r="H999">
        <v>2</v>
      </c>
      <c r="I999" t="s">
        <v>742</v>
      </c>
      <c r="J999" t="s">
        <v>743</v>
      </c>
      <c r="K999" t="s">
        <v>744</v>
      </c>
      <c r="L999">
        <v>1368</v>
      </c>
      <c r="N999">
        <v>1011</v>
      </c>
      <c r="O999" t="s">
        <v>745</v>
      </c>
      <c r="P999" t="s">
        <v>745</v>
      </c>
      <c r="Q999">
        <v>1</v>
      </c>
      <c r="W999">
        <v>0</v>
      </c>
      <c r="X999">
        <v>1732737796</v>
      </c>
      <c r="Y999">
        <f t="shared" si="747"/>
        <v>0.13224999999999998</v>
      </c>
      <c r="AA999">
        <v>0</v>
      </c>
      <c r="AB999">
        <v>1732</v>
      </c>
      <c r="AC999">
        <v>660.47</v>
      </c>
      <c r="AD999">
        <v>0</v>
      </c>
      <c r="AE999">
        <v>0</v>
      </c>
      <c r="AF999">
        <v>121.8</v>
      </c>
      <c r="AG999">
        <v>13.49</v>
      </c>
      <c r="AH999">
        <v>0</v>
      </c>
      <c r="AI999">
        <v>1</v>
      </c>
      <c r="AJ999">
        <v>14.22</v>
      </c>
      <c r="AK999">
        <v>48.96</v>
      </c>
      <c r="AL999">
        <v>1</v>
      </c>
      <c r="AM999">
        <v>4</v>
      </c>
      <c r="AN999">
        <v>0</v>
      </c>
      <c r="AO999">
        <v>1</v>
      </c>
      <c r="AP999">
        <v>1</v>
      </c>
      <c r="AQ999">
        <v>0</v>
      </c>
      <c r="AR999">
        <v>0</v>
      </c>
      <c r="AS999" t="s">
        <v>3</v>
      </c>
      <c r="AT999">
        <v>0.1</v>
      </c>
      <c r="AU999" t="s">
        <v>93</v>
      </c>
      <c r="AV999">
        <v>0</v>
      </c>
      <c r="AW999">
        <v>2</v>
      </c>
      <c r="AX999">
        <v>60142535</v>
      </c>
      <c r="AY999">
        <v>1</v>
      </c>
      <c r="AZ999">
        <v>0</v>
      </c>
      <c r="BA999">
        <v>999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CX999">
        <f>ROUND(Y999*Source!I204,9)</f>
        <v>2.4810100000000002E-2</v>
      </c>
      <c r="CY999">
        <f t="shared" ref="CY999:CY1004" si="748">AB999</f>
        <v>1732</v>
      </c>
      <c r="CZ999">
        <f t="shared" ref="CZ999:CZ1004" si="749">AF999</f>
        <v>121.8</v>
      </c>
      <c r="DA999">
        <f t="shared" ref="DA999:DA1004" si="750">AJ999</f>
        <v>14.22</v>
      </c>
      <c r="DB999">
        <f t="shared" ref="DB999:DB1004" si="751">ROUND(((ROUND(AT999*CZ999,2)*1.15)*1.15),2)</f>
        <v>16.11</v>
      </c>
      <c r="DC999">
        <f t="shared" ref="DC999:DC1004" si="752">ROUND((((ROUND(AT999*AG999,2)*1.15)*1.15)*1.1),2)</f>
        <v>1.96</v>
      </c>
      <c r="DD999" t="s">
        <v>3</v>
      </c>
      <c r="DE999" t="s">
        <v>739</v>
      </c>
      <c r="DF999">
        <f t="shared" ref="DF999:DF1004" si="753">ROUND(ROUND(AE999,2)*CX999,2)</f>
        <v>0</v>
      </c>
      <c r="DG999">
        <f t="shared" ref="DG999:DG1004" si="754">ROUND(ROUND(AF999*AJ999,2)*CX999,2)</f>
        <v>42.97</v>
      </c>
      <c r="DH999">
        <f t="shared" ref="DH999:DH1004" si="755">ROUND((ROUND(AG999*AK999,2)*1.1)*CX999,2)</f>
        <v>18.02</v>
      </c>
      <c r="DI999">
        <f t="shared" ref="DI999:DI1018" si="756">ROUND(ROUND(AH999,2)*CX999,2)</f>
        <v>0</v>
      </c>
      <c r="DJ999">
        <f t="shared" ref="DJ999:DJ1004" si="757">DG999</f>
        <v>42.97</v>
      </c>
      <c r="DK999">
        <v>0</v>
      </c>
      <c r="DL999" t="s">
        <v>3</v>
      </c>
      <c r="DM999">
        <v>0</v>
      </c>
      <c r="DN999" t="s">
        <v>3</v>
      </c>
      <c r="DO999">
        <v>0</v>
      </c>
    </row>
    <row r="1000" spans="1:119" x14ac:dyDescent="0.2">
      <c r="A1000">
        <f>ROW(Source!A204)</f>
        <v>204</v>
      </c>
      <c r="B1000">
        <v>60075934</v>
      </c>
      <c r="C1000">
        <v>60142510</v>
      </c>
      <c r="D1000">
        <v>48244557</v>
      </c>
      <c r="E1000">
        <v>1</v>
      </c>
      <c r="F1000">
        <v>1</v>
      </c>
      <c r="G1000">
        <v>1</v>
      </c>
      <c r="H1000">
        <v>2</v>
      </c>
      <c r="I1000" t="s">
        <v>746</v>
      </c>
      <c r="J1000" t="s">
        <v>747</v>
      </c>
      <c r="K1000" t="s">
        <v>748</v>
      </c>
      <c r="L1000">
        <v>1368</v>
      </c>
      <c r="N1000">
        <v>1011</v>
      </c>
      <c r="O1000" t="s">
        <v>745</v>
      </c>
      <c r="P1000" t="s">
        <v>745</v>
      </c>
      <c r="Q1000">
        <v>1</v>
      </c>
      <c r="W1000">
        <v>0</v>
      </c>
      <c r="X1000">
        <v>903590057</v>
      </c>
      <c r="Y1000">
        <f t="shared" si="747"/>
        <v>0.15869999999999998</v>
      </c>
      <c r="AA1000">
        <v>0</v>
      </c>
      <c r="AB1000">
        <v>1603.59</v>
      </c>
      <c r="AC1000">
        <v>579.69000000000005</v>
      </c>
      <c r="AD1000">
        <v>0</v>
      </c>
      <c r="AE1000">
        <v>0</v>
      </c>
      <c r="AF1000">
        <v>112.77</v>
      </c>
      <c r="AG1000">
        <v>11.84</v>
      </c>
      <c r="AH1000">
        <v>0</v>
      </c>
      <c r="AI1000">
        <v>1</v>
      </c>
      <c r="AJ1000">
        <v>14.22</v>
      </c>
      <c r="AK1000">
        <v>48.96</v>
      </c>
      <c r="AL1000">
        <v>1</v>
      </c>
      <c r="AM1000">
        <v>4</v>
      </c>
      <c r="AN1000">
        <v>0</v>
      </c>
      <c r="AO1000">
        <v>1</v>
      </c>
      <c r="AP1000">
        <v>1</v>
      </c>
      <c r="AQ1000">
        <v>0</v>
      </c>
      <c r="AR1000">
        <v>0</v>
      </c>
      <c r="AS1000" t="s">
        <v>3</v>
      </c>
      <c r="AT1000">
        <v>0.12</v>
      </c>
      <c r="AU1000" t="s">
        <v>93</v>
      </c>
      <c r="AV1000">
        <v>0</v>
      </c>
      <c r="AW1000">
        <v>2</v>
      </c>
      <c r="AX1000">
        <v>60142536</v>
      </c>
      <c r="AY1000">
        <v>1</v>
      </c>
      <c r="AZ1000">
        <v>0</v>
      </c>
      <c r="BA1000">
        <v>1000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CX1000">
        <f>ROUND(Y1000*Source!I204,9)</f>
        <v>2.9772119999999999E-2</v>
      </c>
      <c r="CY1000">
        <f t="shared" si="748"/>
        <v>1603.59</v>
      </c>
      <c r="CZ1000">
        <f t="shared" si="749"/>
        <v>112.77</v>
      </c>
      <c r="DA1000">
        <f t="shared" si="750"/>
        <v>14.22</v>
      </c>
      <c r="DB1000">
        <f t="shared" si="751"/>
        <v>17.89</v>
      </c>
      <c r="DC1000">
        <f t="shared" si="752"/>
        <v>2.0699999999999998</v>
      </c>
      <c r="DD1000" t="s">
        <v>3</v>
      </c>
      <c r="DE1000" t="s">
        <v>739</v>
      </c>
      <c r="DF1000">
        <f t="shared" si="753"/>
        <v>0</v>
      </c>
      <c r="DG1000">
        <f t="shared" si="754"/>
        <v>47.74</v>
      </c>
      <c r="DH1000">
        <f t="shared" si="755"/>
        <v>18.98</v>
      </c>
      <c r="DI1000">
        <f t="shared" si="756"/>
        <v>0</v>
      </c>
      <c r="DJ1000">
        <f t="shared" si="757"/>
        <v>47.74</v>
      </c>
      <c r="DK1000">
        <v>0</v>
      </c>
      <c r="DL1000" t="s">
        <v>3</v>
      </c>
      <c r="DM1000">
        <v>0</v>
      </c>
      <c r="DN1000" t="s">
        <v>3</v>
      </c>
      <c r="DO1000">
        <v>0</v>
      </c>
    </row>
    <row r="1001" spans="1:119" x14ac:dyDescent="0.2">
      <c r="A1001">
        <f>ROW(Source!A204)</f>
        <v>204</v>
      </c>
      <c r="B1001">
        <v>60075934</v>
      </c>
      <c r="C1001">
        <v>60142510</v>
      </c>
      <c r="D1001">
        <v>48244564</v>
      </c>
      <c r="E1001">
        <v>1</v>
      </c>
      <c r="F1001">
        <v>1</v>
      </c>
      <c r="G1001">
        <v>1</v>
      </c>
      <c r="H1001">
        <v>2</v>
      </c>
      <c r="I1001" t="s">
        <v>1036</v>
      </c>
      <c r="J1001" t="s">
        <v>1037</v>
      </c>
      <c r="K1001" t="s">
        <v>1038</v>
      </c>
      <c r="L1001">
        <v>1368</v>
      </c>
      <c r="N1001">
        <v>1011</v>
      </c>
      <c r="O1001" t="s">
        <v>745</v>
      </c>
      <c r="P1001" t="s">
        <v>745</v>
      </c>
      <c r="Q1001">
        <v>1</v>
      </c>
      <c r="W1001">
        <v>0</v>
      </c>
      <c r="X1001">
        <v>1922779253</v>
      </c>
      <c r="Y1001">
        <f t="shared" si="747"/>
        <v>4.7609999999999992</v>
      </c>
      <c r="AA1001">
        <v>0</v>
      </c>
      <c r="AB1001">
        <v>1609.56</v>
      </c>
      <c r="AC1001">
        <v>579.69000000000005</v>
      </c>
      <c r="AD1001">
        <v>0</v>
      </c>
      <c r="AE1001">
        <v>0</v>
      </c>
      <c r="AF1001">
        <v>113.19</v>
      </c>
      <c r="AG1001">
        <v>11.84</v>
      </c>
      <c r="AH1001">
        <v>0</v>
      </c>
      <c r="AI1001">
        <v>1</v>
      </c>
      <c r="AJ1001">
        <v>14.22</v>
      </c>
      <c r="AK1001">
        <v>48.96</v>
      </c>
      <c r="AL1001">
        <v>1</v>
      </c>
      <c r="AM1001">
        <v>4</v>
      </c>
      <c r="AN1001">
        <v>0</v>
      </c>
      <c r="AO1001">
        <v>1</v>
      </c>
      <c r="AP1001">
        <v>1</v>
      </c>
      <c r="AQ1001">
        <v>0</v>
      </c>
      <c r="AR1001">
        <v>0</v>
      </c>
      <c r="AS1001" t="s">
        <v>3</v>
      </c>
      <c r="AT1001">
        <v>3.6</v>
      </c>
      <c r="AU1001" t="s">
        <v>93</v>
      </c>
      <c r="AV1001">
        <v>0</v>
      </c>
      <c r="AW1001">
        <v>2</v>
      </c>
      <c r="AX1001">
        <v>60142537</v>
      </c>
      <c r="AY1001">
        <v>1</v>
      </c>
      <c r="AZ1001">
        <v>0</v>
      </c>
      <c r="BA1001">
        <v>1001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CX1001">
        <f>ROUND(Y1001*Source!I204,9)</f>
        <v>0.89316359999999995</v>
      </c>
      <c r="CY1001">
        <f t="shared" si="748"/>
        <v>1609.56</v>
      </c>
      <c r="CZ1001">
        <f t="shared" si="749"/>
        <v>113.19</v>
      </c>
      <c r="DA1001">
        <f t="shared" si="750"/>
        <v>14.22</v>
      </c>
      <c r="DB1001">
        <f t="shared" si="751"/>
        <v>538.89</v>
      </c>
      <c r="DC1001">
        <f t="shared" si="752"/>
        <v>62</v>
      </c>
      <c r="DD1001" t="s">
        <v>3</v>
      </c>
      <c r="DE1001" t="s">
        <v>739</v>
      </c>
      <c r="DF1001">
        <f t="shared" si="753"/>
        <v>0</v>
      </c>
      <c r="DG1001">
        <f t="shared" si="754"/>
        <v>1437.6</v>
      </c>
      <c r="DH1001">
        <f t="shared" si="755"/>
        <v>569.53</v>
      </c>
      <c r="DI1001">
        <f t="shared" si="756"/>
        <v>0</v>
      </c>
      <c r="DJ1001">
        <f t="shared" si="757"/>
        <v>1437.6</v>
      </c>
      <c r="DK1001">
        <v>0</v>
      </c>
      <c r="DL1001" t="s">
        <v>3</v>
      </c>
      <c r="DM1001">
        <v>0</v>
      </c>
      <c r="DN1001" t="s">
        <v>3</v>
      </c>
      <c r="DO1001">
        <v>0</v>
      </c>
    </row>
    <row r="1002" spans="1:119" x14ac:dyDescent="0.2">
      <c r="A1002">
        <f>ROW(Source!A204)</f>
        <v>204</v>
      </c>
      <c r="B1002">
        <v>60075934</v>
      </c>
      <c r="C1002">
        <v>60142510</v>
      </c>
      <c r="D1002">
        <v>48245551</v>
      </c>
      <c r="E1002">
        <v>1</v>
      </c>
      <c r="F1002">
        <v>1</v>
      </c>
      <c r="G1002">
        <v>1</v>
      </c>
      <c r="H1002">
        <v>2</v>
      </c>
      <c r="I1002" t="s">
        <v>752</v>
      </c>
      <c r="J1002" t="s">
        <v>753</v>
      </c>
      <c r="K1002" t="s">
        <v>754</v>
      </c>
      <c r="L1002">
        <v>1368</v>
      </c>
      <c r="N1002">
        <v>1011</v>
      </c>
      <c r="O1002" t="s">
        <v>745</v>
      </c>
      <c r="P1002" t="s">
        <v>745</v>
      </c>
      <c r="Q1002">
        <v>1</v>
      </c>
      <c r="W1002">
        <v>0</v>
      </c>
      <c r="X1002">
        <v>1171957361</v>
      </c>
      <c r="Y1002">
        <f t="shared" si="747"/>
        <v>0.25127499999999997</v>
      </c>
      <c r="AA1002">
        <v>0</v>
      </c>
      <c r="AB1002">
        <v>1234.1500000000001</v>
      </c>
      <c r="AC1002">
        <v>495.96</v>
      </c>
      <c r="AD1002">
        <v>0</v>
      </c>
      <c r="AE1002">
        <v>0</v>
      </c>
      <c r="AF1002">
        <v>86.79</v>
      </c>
      <c r="AG1002">
        <v>10.130000000000001</v>
      </c>
      <c r="AH1002">
        <v>0</v>
      </c>
      <c r="AI1002">
        <v>1</v>
      </c>
      <c r="AJ1002">
        <v>14.22</v>
      </c>
      <c r="AK1002">
        <v>48.96</v>
      </c>
      <c r="AL1002">
        <v>1</v>
      </c>
      <c r="AM1002">
        <v>4</v>
      </c>
      <c r="AN1002">
        <v>0</v>
      </c>
      <c r="AO1002">
        <v>1</v>
      </c>
      <c r="AP1002">
        <v>1</v>
      </c>
      <c r="AQ1002">
        <v>0</v>
      </c>
      <c r="AR1002">
        <v>0</v>
      </c>
      <c r="AS1002" t="s">
        <v>3</v>
      </c>
      <c r="AT1002">
        <v>0.19</v>
      </c>
      <c r="AU1002" t="s">
        <v>93</v>
      </c>
      <c r="AV1002">
        <v>0</v>
      </c>
      <c r="AW1002">
        <v>2</v>
      </c>
      <c r="AX1002">
        <v>60142538</v>
      </c>
      <c r="AY1002">
        <v>1</v>
      </c>
      <c r="AZ1002">
        <v>0</v>
      </c>
      <c r="BA1002">
        <v>1002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CX1002">
        <f>ROUND(Y1002*Source!I204,9)</f>
        <v>4.7139189999999997E-2</v>
      </c>
      <c r="CY1002">
        <f t="shared" si="748"/>
        <v>1234.1500000000001</v>
      </c>
      <c r="CZ1002">
        <f t="shared" si="749"/>
        <v>86.79</v>
      </c>
      <c r="DA1002">
        <f t="shared" si="750"/>
        <v>14.22</v>
      </c>
      <c r="DB1002">
        <f t="shared" si="751"/>
        <v>21.81</v>
      </c>
      <c r="DC1002">
        <f t="shared" si="752"/>
        <v>2.79</v>
      </c>
      <c r="DD1002" t="s">
        <v>3</v>
      </c>
      <c r="DE1002" t="s">
        <v>739</v>
      </c>
      <c r="DF1002">
        <f t="shared" si="753"/>
        <v>0</v>
      </c>
      <c r="DG1002">
        <f t="shared" si="754"/>
        <v>58.18</v>
      </c>
      <c r="DH1002">
        <f t="shared" si="755"/>
        <v>25.72</v>
      </c>
      <c r="DI1002">
        <f t="shared" si="756"/>
        <v>0</v>
      </c>
      <c r="DJ1002">
        <f t="shared" si="757"/>
        <v>58.18</v>
      </c>
      <c r="DK1002">
        <v>0</v>
      </c>
      <c r="DL1002" t="s">
        <v>3</v>
      </c>
      <c r="DM1002">
        <v>0</v>
      </c>
      <c r="DN1002" t="s">
        <v>3</v>
      </c>
      <c r="DO1002">
        <v>0</v>
      </c>
    </row>
    <row r="1003" spans="1:119" x14ac:dyDescent="0.2">
      <c r="A1003">
        <f>ROW(Source!A204)</f>
        <v>204</v>
      </c>
      <c r="B1003">
        <v>60075934</v>
      </c>
      <c r="C1003">
        <v>60142510</v>
      </c>
      <c r="D1003">
        <v>48245719</v>
      </c>
      <c r="E1003">
        <v>1</v>
      </c>
      <c r="F1003">
        <v>1</v>
      </c>
      <c r="G1003">
        <v>1</v>
      </c>
      <c r="H1003">
        <v>2</v>
      </c>
      <c r="I1003" t="s">
        <v>755</v>
      </c>
      <c r="J1003" t="s">
        <v>756</v>
      </c>
      <c r="K1003" t="s">
        <v>757</v>
      </c>
      <c r="L1003">
        <v>1368</v>
      </c>
      <c r="N1003">
        <v>1011</v>
      </c>
      <c r="O1003" t="s">
        <v>745</v>
      </c>
      <c r="P1003" t="s">
        <v>745</v>
      </c>
      <c r="Q1003">
        <v>1</v>
      </c>
      <c r="W1003">
        <v>0</v>
      </c>
      <c r="X1003">
        <v>-1135352110</v>
      </c>
      <c r="Y1003">
        <f t="shared" si="747"/>
        <v>1.9308499999999997</v>
      </c>
      <c r="AA1003">
        <v>0</v>
      </c>
      <c r="AB1003">
        <v>17.059999999999999</v>
      </c>
      <c r="AC1003">
        <v>0</v>
      </c>
      <c r="AD1003">
        <v>0</v>
      </c>
      <c r="AE1003">
        <v>0</v>
      </c>
      <c r="AF1003">
        <v>1.2</v>
      </c>
      <c r="AG1003">
        <v>0</v>
      </c>
      <c r="AH1003">
        <v>0</v>
      </c>
      <c r="AI1003">
        <v>1</v>
      </c>
      <c r="AJ1003">
        <v>14.22</v>
      </c>
      <c r="AK1003">
        <v>48.96</v>
      </c>
      <c r="AL1003">
        <v>1</v>
      </c>
      <c r="AM1003">
        <v>4</v>
      </c>
      <c r="AN1003">
        <v>0</v>
      </c>
      <c r="AO1003">
        <v>1</v>
      </c>
      <c r="AP1003">
        <v>1</v>
      </c>
      <c r="AQ1003">
        <v>0</v>
      </c>
      <c r="AR1003">
        <v>0</v>
      </c>
      <c r="AS1003" t="s">
        <v>3</v>
      </c>
      <c r="AT1003">
        <v>1.46</v>
      </c>
      <c r="AU1003" t="s">
        <v>93</v>
      </c>
      <c r="AV1003">
        <v>0</v>
      </c>
      <c r="AW1003">
        <v>2</v>
      </c>
      <c r="AX1003">
        <v>60142539</v>
      </c>
      <c r="AY1003">
        <v>1</v>
      </c>
      <c r="AZ1003">
        <v>0</v>
      </c>
      <c r="BA1003">
        <v>1003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CX1003">
        <f>ROUND(Y1003*Source!I204,9)</f>
        <v>0.36222746</v>
      </c>
      <c r="CY1003">
        <f t="shared" si="748"/>
        <v>17.059999999999999</v>
      </c>
      <c r="CZ1003">
        <f t="shared" si="749"/>
        <v>1.2</v>
      </c>
      <c r="DA1003">
        <f t="shared" si="750"/>
        <v>14.22</v>
      </c>
      <c r="DB1003">
        <f t="shared" si="751"/>
        <v>2.31</v>
      </c>
      <c r="DC1003">
        <f t="shared" si="752"/>
        <v>0</v>
      </c>
      <c r="DD1003" t="s">
        <v>3</v>
      </c>
      <c r="DE1003" t="s">
        <v>739</v>
      </c>
      <c r="DF1003">
        <f t="shared" si="753"/>
        <v>0</v>
      </c>
      <c r="DG1003">
        <f t="shared" si="754"/>
        <v>6.18</v>
      </c>
      <c r="DH1003">
        <f t="shared" si="755"/>
        <v>0</v>
      </c>
      <c r="DI1003">
        <f t="shared" si="756"/>
        <v>0</v>
      </c>
      <c r="DJ1003">
        <f t="shared" si="757"/>
        <v>6.18</v>
      </c>
      <c r="DK1003">
        <v>0</v>
      </c>
      <c r="DL1003" t="s">
        <v>3</v>
      </c>
      <c r="DM1003">
        <v>0</v>
      </c>
      <c r="DN1003" t="s">
        <v>3</v>
      </c>
      <c r="DO1003">
        <v>0</v>
      </c>
    </row>
    <row r="1004" spans="1:119" x14ac:dyDescent="0.2">
      <c r="A1004">
        <f>ROW(Source!A204)</f>
        <v>204</v>
      </c>
      <c r="B1004">
        <v>60075934</v>
      </c>
      <c r="C1004">
        <v>60142510</v>
      </c>
      <c r="D1004">
        <v>48245767</v>
      </c>
      <c r="E1004">
        <v>1</v>
      </c>
      <c r="F1004">
        <v>1</v>
      </c>
      <c r="G1004">
        <v>1</v>
      </c>
      <c r="H1004">
        <v>2</v>
      </c>
      <c r="I1004" t="s">
        <v>758</v>
      </c>
      <c r="J1004" t="s">
        <v>759</v>
      </c>
      <c r="K1004" t="s">
        <v>760</v>
      </c>
      <c r="L1004">
        <v>1368</v>
      </c>
      <c r="N1004">
        <v>1011</v>
      </c>
      <c r="O1004" t="s">
        <v>745</v>
      </c>
      <c r="P1004" t="s">
        <v>745</v>
      </c>
      <c r="Q1004">
        <v>1</v>
      </c>
      <c r="W1004">
        <v>0</v>
      </c>
      <c r="X1004">
        <v>-700358725</v>
      </c>
      <c r="Y1004">
        <f t="shared" si="747"/>
        <v>0.13224999999999998</v>
      </c>
      <c r="AA1004">
        <v>0</v>
      </c>
      <c r="AB1004">
        <v>197.94</v>
      </c>
      <c r="AC1004">
        <v>0</v>
      </c>
      <c r="AD1004">
        <v>0</v>
      </c>
      <c r="AE1004">
        <v>0</v>
      </c>
      <c r="AF1004">
        <v>13.92</v>
      </c>
      <c r="AG1004">
        <v>0</v>
      </c>
      <c r="AH1004">
        <v>0</v>
      </c>
      <c r="AI1004">
        <v>1</v>
      </c>
      <c r="AJ1004">
        <v>14.22</v>
      </c>
      <c r="AK1004">
        <v>48.96</v>
      </c>
      <c r="AL1004">
        <v>1</v>
      </c>
      <c r="AM1004">
        <v>4</v>
      </c>
      <c r="AN1004">
        <v>0</v>
      </c>
      <c r="AO1004">
        <v>1</v>
      </c>
      <c r="AP1004">
        <v>1</v>
      </c>
      <c r="AQ1004">
        <v>0</v>
      </c>
      <c r="AR1004">
        <v>0</v>
      </c>
      <c r="AS1004" t="s">
        <v>3</v>
      </c>
      <c r="AT1004">
        <v>0.1</v>
      </c>
      <c r="AU1004" t="s">
        <v>93</v>
      </c>
      <c r="AV1004">
        <v>0</v>
      </c>
      <c r="AW1004">
        <v>2</v>
      </c>
      <c r="AX1004">
        <v>60142540</v>
      </c>
      <c r="AY1004">
        <v>1</v>
      </c>
      <c r="AZ1004">
        <v>0</v>
      </c>
      <c r="BA1004">
        <v>1004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CX1004">
        <f>ROUND(Y1004*Source!I204,9)</f>
        <v>2.4810100000000002E-2</v>
      </c>
      <c r="CY1004">
        <f t="shared" si="748"/>
        <v>197.94</v>
      </c>
      <c r="CZ1004">
        <f t="shared" si="749"/>
        <v>13.92</v>
      </c>
      <c r="DA1004">
        <f t="shared" si="750"/>
        <v>14.22</v>
      </c>
      <c r="DB1004">
        <f t="shared" si="751"/>
        <v>1.84</v>
      </c>
      <c r="DC1004">
        <f t="shared" si="752"/>
        <v>0</v>
      </c>
      <c r="DD1004" t="s">
        <v>3</v>
      </c>
      <c r="DE1004" t="s">
        <v>739</v>
      </c>
      <c r="DF1004">
        <f t="shared" si="753"/>
        <v>0</v>
      </c>
      <c r="DG1004">
        <f t="shared" si="754"/>
        <v>4.91</v>
      </c>
      <c r="DH1004">
        <f t="shared" si="755"/>
        <v>0</v>
      </c>
      <c r="DI1004">
        <f t="shared" si="756"/>
        <v>0</v>
      </c>
      <c r="DJ1004">
        <f t="shared" si="757"/>
        <v>4.91</v>
      </c>
      <c r="DK1004">
        <v>0</v>
      </c>
      <c r="DL1004" t="s">
        <v>3</v>
      </c>
      <c r="DM1004">
        <v>0</v>
      </c>
      <c r="DN1004" t="s">
        <v>3</v>
      </c>
      <c r="DO1004">
        <v>0</v>
      </c>
    </row>
    <row r="1005" spans="1:119" x14ac:dyDescent="0.2">
      <c r="A1005">
        <f>ROW(Source!A204)</f>
        <v>204</v>
      </c>
      <c r="B1005">
        <v>60075934</v>
      </c>
      <c r="C1005">
        <v>60142510</v>
      </c>
      <c r="D1005">
        <v>48168484</v>
      </c>
      <c r="E1005">
        <v>1</v>
      </c>
      <c r="F1005">
        <v>1</v>
      </c>
      <c r="G1005">
        <v>1</v>
      </c>
      <c r="H1005">
        <v>3</v>
      </c>
      <c r="I1005" t="s">
        <v>223</v>
      </c>
      <c r="J1005" t="s">
        <v>226</v>
      </c>
      <c r="K1005" t="s">
        <v>761</v>
      </c>
      <c r="L1005">
        <v>1339</v>
      </c>
      <c r="N1005">
        <v>1007</v>
      </c>
      <c r="O1005" t="s">
        <v>91</v>
      </c>
      <c r="P1005" t="s">
        <v>91</v>
      </c>
      <c r="Q1005">
        <v>1</v>
      </c>
      <c r="W1005">
        <v>0</v>
      </c>
      <c r="X1005">
        <v>1597319531</v>
      </c>
      <c r="Y1005">
        <f t="shared" ref="Y1005:Y1018" si="758">AT1005</f>
        <v>1.2</v>
      </c>
      <c r="AA1005">
        <v>84.03</v>
      </c>
      <c r="AB1005">
        <v>0</v>
      </c>
      <c r="AC1005">
        <v>0</v>
      </c>
      <c r="AD1005">
        <v>0</v>
      </c>
      <c r="AE1005">
        <v>8.7899999999999991</v>
      </c>
      <c r="AF1005">
        <v>0</v>
      </c>
      <c r="AG1005">
        <v>0</v>
      </c>
      <c r="AH1005">
        <v>0</v>
      </c>
      <c r="AI1005">
        <v>9.56</v>
      </c>
      <c r="AJ1005">
        <v>1</v>
      </c>
      <c r="AK1005">
        <v>1</v>
      </c>
      <c r="AL1005">
        <v>1</v>
      </c>
      <c r="AM1005">
        <v>4</v>
      </c>
      <c r="AN1005">
        <v>0</v>
      </c>
      <c r="AO1005">
        <v>1</v>
      </c>
      <c r="AP1005">
        <v>1</v>
      </c>
      <c r="AQ1005">
        <v>0</v>
      </c>
      <c r="AR1005">
        <v>0</v>
      </c>
      <c r="AS1005" t="s">
        <v>3</v>
      </c>
      <c r="AT1005">
        <v>1.2</v>
      </c>
      <c r="AU1005" t="s">
        <v>3</v>
      </c>
      <c r="AV1005">
        <v>0</v>
      </c>
      <c r="AW1005">
        <v>2</v>
      </c>
      <c r="AX1005">
        <v>60142541</v>
      </c>
      <c r="AY1005">
        <v>1</v>
      </c>
      <c r="AZ1005">
        <v>0</v>
      </c>
      <c r="BA1005">
        <v>1005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CX1005">
        <f>ROUND(Y1005*Source!I204,9)</f>
        <v>0.22511999999999999</v>
      </c>
      <c r="CY1005">
        <f t="shared" ref="CY1005:CY1018" si="759">AA1005</f>
        <v>84.03</v>
      </c>
      <c r="CZ1005">
        <f t="shared" ref="CZ1005:CZ1018" si="760">AE1005</f>
        <v>8.7899999999999991</v>
      </c>
      <c r="DA1005">
        <f t="shared" ref="DA1005:DA1018" si="761">AI1005</f>
        <v>9.56</v>
      </c>
      <c r="DB1005">
        <f t="shared" ref="DB1005:DB1018" si="762">ROUND(ROUND(AT1005*CZ1005,2),2)</f>
        <v>10.55</v>
      </c>
      <c r="DC1005">
        <f t="shared" ref="DC1005:DC1018" si="763">ROUND(ROUND(AT1005*AG1005,2),2)</f>
        <v>0</v>
      </c>
      <c r="DD1005" t="s">
        <v>3</v>
      </c>
      <c r="DE1005" t="s">
        <v>3</v>
      </c>
      <c r="DF1005">
        <f t="shared" ref="DF1005:DF1018" si="764">ROUND(ROUND(AE1005*AI1005,2)*CX1005,2)</f>
        <v>18.920000000000002</v>
      </c>
      <c r="DG1005">
        <f t="shared" ref="DG1005:DG1020" si="765">ROUND(ROUND(AF1005,2)*CX1005,2)</f>
        <v>0</v>
      </c>
      <c r="DH1005">
        <f t="shared" ref="DH1005:DH1019" si="766">ROUND(ROUND(AG1005,2)*CX1005,2)</f>
        <v>0</v>
      </c>
      <c r="DI1005">
        <f t="shared" si="756"/>
        <v>0</v>
      </c>
      <c r="DJ1005">
        <f t="shared" ref="DJ1005:DJ1018" si="767">DF1005</f>
        <v>18.920000000000002</v>
      </c>
      <c r="DK1005">
        <v>0</v>
      </c>
      <c r="DL1005" t="s">
        <v>3</v>
      </c>
      <c r="DM1005">
        <v>0</v>
      </c>
      <c r="DN1005" t="s">
        <v>3</v>
      </c>
      <c r="DO1005">
        <v>0</v>
      </c>
    </row>
    <row r="1006" spans="1:119" x14ac:dyDescent="0.2">
      <c r="A1006">
        <f>ROW(Source!A204)</f>
        <v>204</v>
      </c>
      <c r="B1006">
        <v>60075934</v>
      </c>
      <c r="C1006">
        <v>60142510</v>
      </c>
      <c r="D1006">
        <v>48168491</v>
      </c>
      <c r="E1006">
        <v>1</v>
      </c>
      <c r="F1006">
        <v>1</v>
      </c>
      <c r="G1006">
        <v>1</v>
      </c>
      <c r="H1006">
        <v>3</v>
      </c>
      <c r="I1006" t="s">
        <v>229</v>
      </c>
      <c r="J1006" t="s">
        <v>231</v>
      </c>
      <c r="K1006" t="s">
        <v>762</v>
      </c>
      <c r="L1006">
        <v>1346</v>
      </c>
      <c r="N1006">
        <v>1009</v>
      </c>
      <c r="O1006" t="s">
        <v>225</v>
      </c>
      <c r="P1006" t="s">
        <v>225</v>
      </c>
      <c r="Q1006">
        <v>1</v>
      </c>
      <c r="W1006">
        <v>0</v>
      </c>
      <c r="X1006">
        <v>-1411127917</v>
      </c>
      <c r="Y1006">
        <f t="shared" si="758"/>
        <v>0.36</v>
      </c>
      <c r="AA1006">
        <v>42.73</v>
      </c>
      <c r="AB1006">
        <v>0</v>
      </c>
      <c r="AC1006">
        <v>0</v>
      </c>
      <c r="AD1006">
        <v>0</v>
      </c>
      <c r="AE1006">
        <v>4.47</v>
      </c>
      <c r="AF1006">
        <v>0</v>
      </c>
      <c r="AG1006">
        <v>0</v>
      </c>
      <c r="AH1006">
        <v>0</v>
      </c>
      <c r="AI1006">
        <v>9.56</v>
      </c>
      <c r="AJ1006">
        <v>1</v>
      </c>
      <c r="AK1006">
        <v>1</v>
      </c>
      <c r="AL1006">
        <v>1</v>
      </c>
      <c r="AM1006">
        <v>4</v>
      </c>
      <c r="AN1006">
        <v>0</v>
      </c>
      <c r="AO1006">
        <v>1</v>
      </c>
      <c r="AP1006">
        <v>1</v>
      </c>
      <c r="AQ1006">
        <v>0</v>
      </c>
      <c r="AR1006">
        <v>0</v>
      </c>
      <c r="AS1006" t="s">
        <v>3</v>
      </c>
      <c r="AT1006">
        <v>0.36</v>
      </c>
      <c r="AU1006" t="s">
        <v>3</v>
      </c>
      <c r="AV1006">
        <v>0</v>
      </c>
      <c r="AW1006">
        <v>2</v>
      </c>
      <c r="AX1006">
        <v>60142542</v>
      </c>
      <c r="AY1006">
        <v>1</v>
      </c>
      <c r="AZ1006">
        <v>0</v>
      </c>
      <c r="BA1006">
        <v>1006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CX1006">
        <f>ROUND(Y1006*Source!I204,9)</f>
        <v>6.7535999999999999E-2</v>
      </c>
      <c r="CY1006">
        <f t="shared" si="759"/>
        <v>42.73</v>
      </c>
      <c r="CZ1006">
        <f t="shared" si="760"/>
        <v>4.47</v>
      </c>
      <c r="DA1006">
        <f t="shared" si="761"/>
        <v>9.56</v>
      </c>
      <c r="DB1006">
        <f t="shared" si="762"/>
        <v>1.61</v>
      </c>
      <c r="DC1006">
        <f t="shared" si="763"/>
        <v>0</v>
      </c>
      <c r="DD1006" t="s">
        <v>3</v>
      </c>
      <c r="DE1006" t="s">
        <v>3</v>
      </c>
      <c r="DF1006">
        <f t="shared" si="764"/>
        <v>2.89</v>
      </c>
      <c r="DG1006">
        <f t="shared" si="765"/>
        <v>0</v>
      </c>
      <c r="DH1006">
        <f t="shared" si="766"/>
        <v>0</v>
      </c>
      <c r="DI1006">
        <f t="shared" si="756"/>
        <v>0</v>
      </c>
      <c r="DJ1006">
        <f t="shared" si="767"/>
        <v>2.89</v>
      </c>
      <c r="DK1006">
        <v>0</v>
      </c>
      <c r="DL1006" t="s">
        <v>3</v>
      </c>
      <c r="DM1006">
        <v>0</v>
      </c>
      <c r="DN1006" t="s">
        <v>3</v>
      </c>
      <c r="DO1006">
        <v>0</v>
      </c>
    </row>
    <row r="1007" spans="1:119" x14ac:dyDescent="0.2">
      <c r="A1007">
        <f>ROW(Source!A204)</f>
        <v>204</v>
      </c>
      <c r="B1007">
        <v>60075934</v>
      </c>
      <c r="C1007">
        <v>60142510</v>
      </c>
      <c r="D1007">
        <v>48171507</v>
      </c>
      <c r="E1007">
        <v>1</v>
      </c>
      <c r="F1007">
        <v>1</v>
      </c>
      <c r="G1007">
        <v>1</v>
      </c>
      <c r="H1007">
        <v>3</v>
      </c>
      <c r="I1007" t="s">
        <v>807</v>
      </c>
      <c r="J1007" t="s">
        <v>808</v>
      </c>
      <c r="K1007" t="s">
        <v>809</v>
      </c>
      <c r="L1007">
        <v>1348</v>
      </c>
      <c r="N1007">
        <v>1009</v>
      </c>
      <c r="O1007" t="s">
        <v>15</v>
      </c>
      <c r="P1007" t="s">
        <v>15</v>
      </c>
      <c r="Q1007">
        <v>1000</v>
      </c>
      <c r="W1007">
        <v>0</v>
      </c>
      <c r="X1007">
        <v>1344828851</v>
      </c>
      <c r="Y1007">
        <f t="shared" si="758"/>
        <v>4.4000000000000002E-4</v>
      </c>
      <c r="AA1007">
        <v>101489.92</v>
      </c>
      <c r="AB1007">
        <v>0</v>
      </c>
      <c r="AC1007">
        <v>0</v>
      </c>
      <c r="AD1007">
        <v>0</v>
      </c>
      <c r="AE1007">
        <v>10616.1</v>
      </c>
      <c r="AF1007">
        <v>0</v>
      </c>
      <c r="AG1007">
        <v>0</v>
      </c>
      <c r="AH1007">
        <v>0</v>
      </c>
      <c r="AI1007">
        <v>9.56</v>
      </c>
      <c r="AJ1007">
        <v>1</v>
      </c>
      <c r="AK1007">
        <v>1</v>
      </c>
      <c r="AL1007">
        <v>1</v>
      </c>
      <c r="AM1007">
        <v>4</v>
      </c>
      <c r="AN1007">
        <v>0</v>
      </c>
      <c r="AO1007">
        <v>1</v>
      </c>
      <c r="AP1007">
        <v>1</v>
      </c>
      <c r="AQ1007">
        <v>0</v>
      </c>
      <c r="AR1007">
        <v>0</v>
      </c>
      <c r="AS1007" t="s">
        <v>3</v>
      </c>
      <c r="AT1007">
        <v>4.4000000000000002E-4</v>
      </c>
      <c r="AU1007" t="s">
        <v>3</v>
      </c>
      <c r="AV1007">
        <v>0</v>
      </c>
      <c r="AW1007">
        <v>2</v>
      </c>
      <c r="AX1007">
        <v>60142543</v>
      </c>
      <c r="AY1007">
        <v>1</v>
      </c>
      <c r="AZ1007">
        <v>0</v>
      </c>
      <c r="BA1007">
        <v>1007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CX1007">
        <f>ROUND(Y1007*Source!I204,9)</f>
        <v>8.2544000000000001E-5</v>
      </c>
      <c r="CY1007">
        <f t="shared" si="759"/>
        <v>101489.92</v>
      </c>
      <c r="CZ1007">
        <f t="shared" si="760"/>
        <v>10616.1</v>
      </c>
      <c r="DA1007">
        <f t="shared" si="761"/>
        <v>9.56</v>
      </c>
      <c r="DB1007">
        <f t="shared" si="762"/>
        <v>4.67</v>
      </c>
      <c r="DC1007">
        <f t="shared" si="763"/>
        <v>0</v>
      </c>
      <c r="DD1007" t="s">
        <v>3</v>
      </c>
      <c r="DE1007" t="s">
        <v>3</v>
      </c>
      <c r="DF1007">
        <f t="shared" si="764"/>
        <v>8.3800000000000008</v>
      </c>
      <c r="DG1007">
        <f t="shared" si="765"/>
        <v>0</v>
      </c>
      <c r="DH1007">
        <f t="shared" si="766"/>
        <v>0</v>
      </c>
      <c r="DI1007">
        <f t="shared" si="756"/>
        <v>0</v>
      </c>
      <c r="DJ1007">
        <f t="shared" si="767"/>
        <v>8.3800000000000008</v>
      </c>
      <c r="DK1007">
        <v>0</v>
      </c>
      <c r="DL1007" t="s">
        <v>3</v>
      </c>
      <c r="DM1007">
        <v>0</v>
      </c>
      <c r="DN1007" t="s">
        <v>3</v>
      </c>
      <c r="DO1007">
        <v>0</v>
      </c>
    </row>
    <row r="1008" spans="1:119" x14ac:dyDescent="0.2">
      <c r="A1008">
        <f>ROW(Source!A204)</f>
        <v>204</v>
      </c>
      <c r="B1008">
        <v>60075934</v>
      </c>
      <c r="C1008">
        <v>60142510</v>
      </c>
      <c r="D1008">
        <v>48172661</v>
      </c>
      <c r="E1008">
        <v>1</v>
      </c>
      <c r="F1008">
        <v>1</v>
      </c>
      <c r="G1008">
        <v>1</v>
      </c>
      <c r="H1008">
        <v>3</v>
      </c>
      <c r="I1008" t="s">
        <v>766</v>
      </c>
      <c r="J1008" t="s">
        <v>767</v>
      </c>
      <c r="K1008" t="s">
        <v>768</v>
      </c>
      <c r="L1008">
        <v>1348</v>
      </c>
      <c r="N1008">
        <v>1009</v>
      </c>
      <c r="O1008" t="s">
        <v>15</v>
      </c>
      <c r="P1008" t="s">
        <v>15</v>
      </c>
      <c r="Q1008">
        <v>1000</v>
      </c>
      <c r="W1008">
        <v>0</v>
      </c>
      <c r="X1008">
        <v>-1069540660</v>
      </c>
      <c r="Y1008">
        <f t="shared" si="758"/>
        <v>2.1000000000000001E-2</v>
      </c>
      <c r="AA1008">
        <v>151569.78</v>
      </c>
      <c r="AB1008">
        <v>0</v>
      </c>
      <c r="AC1008">
        <v>0</v>
      </c>
      <c r="AD1008">
        <v>0</v>
      </c>
      <c r="AE1008">
        <v>15854.58</v>
      </c>
      <c r="AF1008">
        <v>0</v>
      </c>
      <c r="AG1008">
        <v>0</v>
      </c>
      <c r="AH1008">
        <v>0</v>
      </c>
      <c r="AI1008">
        <v>9.56</v>
      </c>
      <c r="AJ1008">
        <v>1</v>
      </c>
      <c r="AK1008">
        <v>1</v>
      </c>
      <c r="AL1008">
        <v>1</v>
      </c>
      <c r="AM1008">
        <v>4</v>
      </c>
      <c r="AN1008">
        <v>0</v>
      </c>
      <c r="AO1008">
        <v>1</v>
      </c>
      <c r="AP1008">
        <v>1</v>
      </c>
      <c r="AQ1008">
        <v>0</v>
      </c>
      <c r="AR1008">
        <v>0</v>
      </c>
      <c r="AS1008" t="s">
        <v>3</v>
      </c>
      <c r="AT1008">
        <v>2.1000000000000001E-2</v>
      </c>
      <c r="AU1008" t="s">
        <v>3</v>
      </c>
      <c r="AV1008">
        <v>0</v>
      </c>
      <c r="AW1008">
        <v>2</v>
      </c>
      <c r="AX1008">
        <v>60142544</v>
      </c>
      <c r="AY1008">
        <v>1</v>
      </c>
      <c r="AZ1008">
        <v>0</v>
      </c>
      <c r="BA1008">
        <v>1008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CX1008">
        <f>ROUND(Y1008*Source!I204,9)</f>
        <v>3.9395999999999997E-3</v>
      </c>
      <c r="CY1008">
        <f t="shared" si="759"/>
        <v>151569.78</v>
      </c>
      <c r="CZ1008">
        <f t="shared" si="760"/>
        <v>15854.58</v>
      </c>
      <c r="DA1008">
        <f t="shared" si="761"/>
        <v>9.56</v>
      </c>
      <c r="DB1008">
        <f t="shared" si="762"/>
        <v>332.95</v>
      </c>
      <c r="DC1008">
        <f t="shared" si="763"/>
        <v>0</v>
      </c>
      <c r="DD1008" t="s">
        <v>3</v>
      </c>
      <c r="DE1008" t="s">
        <v>3</v>
      </c>
      <c r="DF1008">
        <f t="shared" si="764"/>
        <v>597.12</v>
      </c>
      <c r="DG1008">
        <f t="shared" si="765"/>
        <v>0</v>
      </c>
      <c r="DH1008">
        <f t="shared" si="766"/>
        <v>0</v>
      </c>
      <c r="DI1008">
        <f t="shared" si="756"/>
        <v>0</v>
      </c>
      <c r="DJ1008">
        <f t="shared" si="767"/>
        <v>597.12</v>
      </c>
      <c r="DK1008">
        <v>0</v>
      </c>
      <c r="DL1008" t="s">
        <v>3</v>
      </c>
      <c r="DM1008">
        <v>0</v>
      </c>
      <c r="DN1008" t="s">
        <v>3</v>
      </c>
      <c r="DO1008">
        <v>0</v>
      </c>
    </row>
    <row r="1009" spans="1:119" x14ac:dyDescent="0.2">
      <c r="A1009">
        <f>ROW(Source!A204)</f>
        <v>204</v>
      </c>
      <c r="B1009">
        <v>60075934</v>
      </c>
      <c r="C1009">
        <v>60142510</v>
      </c>
      <c r="D1009">
        <v>48172758</v>
      </c>
      <c r="E1009">
        <v>1</v>
      </c>
      <c r="F1009">
        <v>1</v>
      </c>
      <c r="G1009">
        <v>1</v>
      </c>
      <c r="H1009">
        <v>3</v>
      </c>
      <c r="I1009" t="s">
        <v>769</v>
      </c>
      <c r="J1009" t="s">
        <v>770</v>
      </c>
      <c r="K1009" t="s">
        <v>771</v>
      </c>
      <c r="L1009">
        <v>1348</v>
      </c>
      <c r="N1009">
        <v>1009</v>
      </c>
      <c r="O1009" t="s">
        <v>15</v>
      </c>
      <c r="P1009" t="s">
        <v>15</v>
      </c>
      <c r="Q1009">
        <v>1000</v>
      </c>
      <c r="W1009">
        <v>0</v>
      </c>
      <c r="X1009">
        <v>628974256</v>
      </c>
      <c r="Y1009">
        <f t="shared" si="758"/>
        <v>1.0000000000000001E-5</v>
      </c>
      <c r="AA1009">
        <v>73338.78</v>
      </c>
      <c r="AB1009">
        <v>0</v>
      </c>
      <c r="AC1009">
        <v>0</v>
      </c>
      <c r="AD1009">
        <v>0</v>
      </c>
      <c r="AE1009">
        <v>7671.42</v>
      </c>
      <c r="AF1009">
        <v>0</v>
      </c>
      <c r="AG1009">
        <v>0</v>
      </c>
      <c r="AH1009">
        <v>0</v>
      </c>
      <c r="AI1009">
        <v>9.56</v>
      </c>
      <c r="AJ1009">
        <v>1</v>
      </c>
      <c r="AK1009">
        <v>1</v>
      </c>
      <c r="AL1009">
        <v>1</v>
      </c>
      <c r="AM1009">
        <v>4</v>
      </c>
      <c r="AN1009">
        <v>0</v>
      </c>
      <c r="AO1009">
        <v>1</v>
      </c>
      <c r="AP1009">
        <v>1</v>
      </c>
      <c r="AQ1009">
        <v>0</v>
      </c>
      <c r="AR1009">
        <v>0</v>
      </c>
      <c r="AS1009" t="s">
        <v>3</v>
      </c>
      <c r="AT1009">
        <v>1.0000000000000001E-5</v>
      </c>
      <c r="AU1009" t="s">
        <v>3</v>
      </c>
      <c r="AV1009">
        <v>0</v>
      </c>
      <c r="AW1009">
        <v>2</v>
      </c>
      <c r="AX1009">
        <v>60142545</v>
      </c>
      <c r="AY1009">
        <v>1</v>
      </c>
      <c r="AZ1009">
        <v>0</v>
      </c>
      <c r="BA1009">
        <v>1009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CX1009">
        <f>ROUND(Y1009*Source!I204,9)</f>
        <v>1.8759999999999999E-6</v>
      </c>
      <c r="CY1009">
        <f t="shared" si="759"/>
        <v>73338.78</v>
      </c>
      <c r="CZ1009">
        <f t="shared" si="760"/>
        <v>7671.42</v>
      </c>
      <c r="DA1009">
        <f t="shared" si="761"/>
        <v>9.56</v>
      </c>
      <c r="DB1009">
        <f t="shared" si="762"/>
        <v>0.08</v>
      </c>
      <c r="DC1009">
        <f t="shared" si="763"/>
        <v>0</v>
      </c>
      <c r="DD1009" t="s">
        <v>3</v>
      </c>
      <c r="DE1009" t="s">
        <v>3</v>
      </c>
      <c r="DF1009">
        <f t="shared" si="764"/>
        <v>0.14000000000000001</v>
      </c>
      <c r="DG1009">
        <f t="shared" si="765"/>
        <v>0</v>
      </c>
      <c r="DH1009">
        <f t="shared" si="766"/>
        <v>0</v>
      </c>
      <c r="DI1009">
        <f t="shared" si="756"/>
        <v>0</v>
      </c>
      <c r="DJ1009">
        <f t="shared" si="767"/>
        <v>0.14000000000000001</v>
      </c>
      <c r="DK1009">
        <v>0</v>
      </c>
      <c r="DL1009" t="s">
        <v>3</v>
      </c>
      <c r="DM1009">
        <v>0</v>
      </c>
      <c r="DN1009" t="s">
        <v>3</v>
      </c>
      <c r="DO1009">
        <v>0</v>
      </c>
    </row>
    <row r="1010" spans="1:119" x14ac:dyDescent="0.2">
      <c r="A1010">
        <f>ROW(Source!A204)</f>
        <v>204</v>
      </c>
      <c r="B1010">
        <v>60075934</v>
      </c>
      <c r="C1010">
        <v>60142510</v>
      </c>
      <c r="D1010">
        <v>48173726</v>
      </c>
      <c r="E1010">
        <v>1</v>
      </c>
      <c r="F1010">
        <v>1</v>
      </c>
      <c r="G1010">
        <v>1</v>
      </c>
      <c r="H1010">
        <v>3</v>
      </c>
      <c r="I1010" t="s">
        <v>772</v>
      </c>
      <c r="J1010" t="s">
        <v>773</v>
      </c>
      <c r="K1010" t="s">
        <v>774</v>
      </c>
      <c r="L1010">
        <v>1348</v>
      </c>
      <c r="N1010">
        <v>1009</v>
      </c>
      <c r="O1010" t="s">
        <v>15</v>
      </c>
      <c r="P1010" t="s">
        <v>15</v>
      </c>
      <c r="Q1010">
        <v>1000</v>
      </c>
      <c r="W1010">
        <v>0</v>
      </c>
      <c r="X1010">
        <v>-1850711024</v>
      </c>
      <c r="Y1010">
        <f t="shared" si="758"/>
        <v>1E-4</v>
      </c>
      <c r="AA1010">
        <v>293766.28000000003</v>
      </c>
      <c r="AB1010">
        <v>0</v>
      </c>
      <c r="AC1010">
        <v>0</v>
      </c>
      <c r="AD1010">
        <v>0</v>
      </c>
      <c r="AE1010">
        <v>30728.69</v>
      </c>
      <c r="AF1010">
        <v>0</v>
      </c>
      <c r="AG1010">
        <v>0</v>
      </c>
      <c r="AH1010">
        <v>0</v>
      </c>
      <c r="AI1010">
        <v>9.56</v>
      </c>
      <c r="AJ1010">
        <v>1</v>
      </c>
      <c r="AK1010">
        <v>1</v>
      </c>
      <c r="AL1010">
        <v>1</v>
      </c>
      <c r="AM1010">
        <v>4</v>
      </c>
      <c r="AN1010">
        <v>0</v>
      </c>
      <c r="AO1010">
        <v>1</v>
      </c>
      <c r="AP1010">
        <v>1</v>
      </c>
      <c r="AQ1010">
        <v>0</v>
      </c>
      <c r="AR1010">
        <v>0</v>
      </c>
      <c r="AS1010" t="s">
        <v>3</v>
      </c>
      <c r="AT1010">
        <v>1E-4</v>
      </c>
      <c r="AU1010" t="s">
        <v>3</v>
      </c>
      <c r="AV1010">
        <v>0</v>
      </c>
      <c r="AW1010">
        <v>2</v>
      </c>
      <c r="AX1010">
        <v>60142546</v>
      </c>
      <c r="AY1010">
        <v>1</v>
      </c>
      <c r="AZ1010">
        <v>0</v>
      </c>
      <c r="BA1010">
        <v>1010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CX1010">
        <f>ROUND(Y1010*Source!I204,9)</f>
        <v>1.876E-5</v>
      </c>
      <c r="CY1010">
        <f t="shared" si="759"/>
        <v>293766.28000000003</v>
      </c>
      <c r="CZ1010">
        <f t="shared" si="760"/>
        <v>30728.69</v>
      </c>
      <c r="DA1010">
        <f t="shared" si="761"/>
        <v>9.56</v>
      </c>
      <c r="DB1010">
        <f t="shared" si="762"/>
        <v>3.07</v>
      </c>
      <c r="DC1010">
        <f t="shared" si="763"/>
        <v>0</v>
      </c>
      <c r="DD1010" t="s">
        <v>3</v>
      </c>
      <c r="DE1010" t="s">
        <v>3</v>
      </c>
      <c r="DF1010">
        <f t="shared" si="764"/>
        <v>5.51</v>
      </c>
      <c r="DG1010">
        <f t="shared" si="765"/>
        <v>0</v>
      </c>
      <c r="DH1010">
        <f t="shared" si="766"/>
        <v>0</v>
      </c>
      <c r="DI1010">
        <f t="shared" si="756"/>
        <v>0</v>
      </c>
      <c r="DJ1010">
        <f t="shared" si="767"/>
        <v>5.51</v>
      </c>
      <c r="DK1010">
        <v>0</v>
      </c>
      <c r="DL1010" t="s">
        <v>3</v>
      </c>
      <c r="DM1010">
        <v>0</v>
      </c>
      <c r="DN1010" t="s">
        <v>3</v>
      </c>
      <c r="DO1010">
        <v>0</v>
      </c>
    </row>
    <row r="1011" spans="1:119" x14ac:dyDescent="0.2">
      <c r="A1011">
        <f>ROW(Source!A204)</f>
        <v>204</v>
      </c>
      <c r="B1011">
        <v>60075934</v>
      </c>
      <c r="C1011">
        <v>60142510</v>
      </c>
      <c r="D1011">
        <v>48187448</v>
      </c>
      <c r="E1011">
        <v>1</v>
      </c>
      <c r="F1011">
        <v>1</v>
      </c>
      <c r="G1011">
        <v>1</v>
      </c>
      <c r="H1011">
        <v>3</v>
      </c>
      <c r="I1011" t="s">
        <v>775</v>
      </c>
      <c r="J1011" t="s">
        <v>776</v>
      </c>
      <c r="K1011" t="s">
        <v>777</v>
      </c>
      <c r="L1011">
        <v>1348</v>
      </c>
      <c r="N1011">
        <v>1009</v>
      </c>
      <c r="O1011" t="s">
        <v>15</v>
      </c>
      <c r="P1011" t="s">
        <v>15</v>
      </c>
      <c r="Q1011">
        <v>1000</v>
      </c>
      <c r="W1011">
        <v>0</v>
      </c>
      <c r="X1011">
        <v>192534767</v>
      </c>
      <c r="Y1011">
        <f t="shared" si="758"/>
        <v>2.0000000000000001E-4</v>
      </c>
      <c r="AA1011">
        <v>76878.17</v>
      </c>
      <c r="AB1011">
        <v>0</v>
      </c>
      <c r="AC1011">
        <v>0</v>
      </c>
      <c r="AD1011">
        <v>0</v>
      </c>
      <c r="AE1011">
        <v>8041.65</v>
      </c>
      <c r="AF1011">
        <v>0</v>
      </c>
      <c r="AG1011">
        <v>0</v>
      </c>
      <c r="AH1011">
        <v>0</v>
      </c>
      <c r="AI1011">
        <v>9.56</v>
      </c>
      <c r="AJ1011">
        <v>1</v>
      </c>
      <c r="AK1011">
        <v>1</v>
      </c>
      <c r="AL1011">
        <v>1</v>
      </c>
      <c r="AM1011">
        <v>4</v>
      </c>
      <c r="AN1011">
        <v>0</v>
      </c>
      <c r="AO1011">
        <v>1</v>
      </c>
      <c r="AP1011">
        <v>1</v>
      </c>
      <c r="AQ1011">
        <v>0</v>
      </c>
      <c r="AR1011">
        <v>0</v>
      </c>
      <c r="AS1011" t="s">
        <v>3</v>
      </c>
      <c r="AT1011">
        <v>2.0000000000000001E-4</v>
      </c>
      <c r="AU1011" t="s">
        <v>3</v>
      </c>
      <c r="AV1011">
        <v>0</v>
      </c>
      <c r="AW1011">
        <v>2</v>
      </c>
      <c r="AX1011">
        <v>60142547</v>
      </c>
      <c r="AY1011">
        <v>1</v>
      </c>
      <c r="AZ1011">
        <v>0</v>
      </c>
      <c r="BA1011">
        <v>1011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CX1011">
        <f>ROUND(Y1011*Source!I204,9)</f>
        <v>3.752E-5</v>
      </c>
      <c r="CY1011">
        <f t="shared" si="759"/>
        <v>76878.17</v>
      </c>
      <c r="CZ1011">
        <f t="shared" si="760"/>
        <v>8041.65</v>
      </c>
      <c r="DA1011">
        <f t="shared" si="761"/>
        <v>9.56</v>
      </c>
      <c r="DB1011">
        <f t="shared" si="762"/>
        <v>1.61</v>
      </c>
      <c r="DC1011">
        <f t="shared" si="763"/>
        <v>0</v>
      </c>
      <c r="DD1011" t="s">
        <v>3</v>
      </c>
      <c r="DE1011" t="s">
        <v>3</v>
      </c>
      <c r="DF1011">
        <f t="shared" si="764"/>
        <v>2.88</v>
      </c>
      <c r="DG1011">
        <f t="shared" si="765"/>
        <v>0</v>
      </c>
      <c r="DH1011">
        <f t="shared" si="766"/>
        <v>0</v>
      </c>
      <c r="DI1011">
        <f t="shared" si="756"/>
        <v>0</v>
      </c>
      <c r="DJ1011">
        <f t="shared" si="767"/>
        <v>2.88</v>
      </c>
      <c r="DK1011">
        <v>0</v>
      </c>
      <c r="DL1011" t="s">
        <v>3</v>
      </c>
      <c r="DM1011">
        <v>0</v>
      </c>
      <c r="DN1011" t="s">
        <v>3</v>
      </c>
      <c r="DO1011">
        <v>0</v>
      </c>
    </row>
    <row r="1012" spans="1:119" x14ac:dyDescent="0.2">
      <c r="A1012">
        <f>ROW(Source!A204)</f>
        <v>204</v>
      </c>
      <c r="B1012">
        <v>60075934</v>
      </c>
      <c r="C1012">
        <v>60142510</v>
      </c>
      <c r="D1012">
        <v>48165719</v>
      </c>
      <c r="E1012">
        <v>21</v>
      </c>
      <c r="F1012">
        <v>1</v>
      </c>
      <c r="G1012">
        <v>1</v>
      </c>
      <c r="H1012">
        <v>3</v>
      </c>
      <c r="I1012" t="s">
        <v>778</v>
      </c>
      <c r="J1012" t="s">
        <v>3</v>
      </c>
      <c r="K1012" t="s">
        <v>779</v>
      </c>
      <c r="L1012">
        <v>1348</v>
      </c>
      <c r="N1012">
        <v>1009</v>
      </c>
      <c r="O1012" t="s">
        <v>15</v>
      </c>
      <c r="P1012" t="s">
        <v>15</v>
      </c>
      <c r="Q1012">
        <v>1000</v>
      </c>
      <c r="W1012">
        <v>0</v>
      </c>
      <c r="X1012">
        <v>748648226</v>
      </c>
      <c r="Y1012">
        <f t="shared" si="758"/>
        <v>1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9.56</v>
      </c>
      <c r="AJ1012">
        <v>1</v>
      </c>
      <c r="AK1012">
        <v>1</v>
      </c>
      <c r="AL1012">
        <v>1</v>
      </c>
      <c r="AM1012">
        <v>4</v>
      </c>
      <c r="AN1012">
        <v>0</v>
      </c>
      <c r="AO1012">
        <v>0</v>
      </c>
      <c r="AP1012">
        <v>1</v>
      </c>
      <c r="AQ1012">
        <v>0</v>
      </c>
      <c r="AR1012">
        <v>0</v>
      </c>
      <c r="AS1012" t="s">
        <v>3</v>
      </c>
      <c r="AT1012">
        <v>1</v>
      </c>
      <c r="AU1012" t="s">
        <v>3</v>
      </c>
      <c r="AV1012">
        <v>0</v>
      </c>
      <c r="AW1012">
        <v>2</v>
      </c>
      <c r="AX1012">
        <v>60142548</v>
      </c>
      <c r="AY1012">
        <v>1</v>
      </c>
      <c r="AZ1012">
        <v>0</v>
      </c>
      <c r="BA1012">
        <v>1012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CX1012">
        <f>ROUND(Y1012*Source!I204,9)</f>
        <v>0.18759999999999999</v>
      </c>
      <c r="CY1012">
        <f t="shared" si="759"/>
        <v>0</v>
      </c>
      <c r="CZ1012">
        <f t="shared" si="760"/>
        <v>0</v>
      </c>
      <c r="DA1012">
        <f t="shared" si="761"/>
        <v>9.56</v>
      </c>
      <c r="DB1012">
        <f t="shared" si="762"/>
        <v>0</v>
      </c>
      <c r="DC1012">
        <f t="shared" si="763"/>
        <v>0</v>
      </c>
      <c r="DD1012" t="s">
        <v>3</v>
      </c>
      <c r="DE1012" t="s">
        <v>3</v>
      </c>
      <c r="DF1012">
        <f t="shared" si="764"/>
        <v>0</v>
      </c>
      <c r="DG1012">
        <f t="shared" si="765"/>
        <v>0</v>
      </c>
      <c r="DH1012">
        <f t="shared" si="766"/>
        <v>0</v>
      </c>
      <c r="DI1012">
        <f t="shared" si="756"/>
        <v>0</v>
      </c>
      <c r="DJ1012">
        <f t="shared" si="767"/>
        <v>0</v>
      </c>
      <c r="DK1012">
        <v>0</v>
      </c>
      <c r="DL1012" t="s">
        <v>3</v>
      </c>
      <c r="DM1012">
        <v>0</v>
      </c>
      <c r="DN1012" t="s">
        <v>3</v>
      </c>
      <c r="DO1012">
        <v>0</v>
      </c>
    </row>
    <row r="1013" spans="1:119" x14ac:dyDescent="0.2">
      <c r="A1013">
        <f>ROW(Source!A204)</f>
        <v>204</v>
      </c>
      <c r="B1013">
        <v>60075934</v>
      </c>
      <c r="C1013">
        <v>60142510</v>
      </c>
      <c r="D1013">
        <v>48189470</v>
      </c>
      <c r="E1013">
        <v>1</v>
      </c>
      <c r="F1013">
        <v>1</v>
      </c>
      <c r="G1013">
        <v>1</v>
      </c>
      <c r="H1013">
        <v>3</v>
      </c>
      <c r="I1013" t="s">
        <v>780</v>
      </c>
      <c r="J1013" t="s">
        <v>781</v>
      </c>
      <c r="K1013" t="s">
        <v>782</v>
      </c>
      <c r="L1013">
        <v>1302</v>
      </c>
      <c r="N1013">
        <v>1003</v>
      </c>
      <c r="O1013" t="s">
        <v>783</v>
      </c>
      <c r="P1013" t="s">
        <v>783</v>
      </c>
      <c r="Q1013">
        <v>10</v>
      </c>
      <c r="W1013">
        <v>0</v>
      </c>
      <c r="X1013">
        <v>4483628</v>
      </c>
      <c r="Y1013">
        <f t="shared" si="758"/>
        <v>1.8700000000000001E-2</v>
      </c>
      <c r="AA1013">
        <v>616.33000000000004</v>
      </c>
      <c r="AB1013">
        <v>0</v>
      </c>
      <c r="AC1013">
        <v>0</v>
      </c>
      <c r="AD1013">
        <v>0</v>
      </c>
      <c r="AE1013">
        <v>64.47</v>
      </c>
      <c r="AF1013">
        <v>0</v>
      </c>
      <c r="AG1013">
        <v>0</v>
      </c>
      <c r="AH1013">
        <v>0</v>
      </c>
      <c r="AI1013">
        <v>9.56</v>
      </c>
      <c r="AJ1013">
        <v>1</v>
      </c>
      <c r="AK1013">
        <v>1</v>
      </c>
      <c r="AL1013">
        <v>1</v>
      </c>
      <c r="AM1013">
        <v>4</v>
      </c>
      <c r="AN1013">
        <v>0</v>
      </c>
      <c r="AO1013">
        <v>1</v>
      </c>
      <c r="AP1013">
        <v>1</v>
      </c>
      <c r="AQ1013">
        <v>0</v>
      </c>
      <c r="AR1013">
        <v>0</v>
      </c>
      <c r="AS1013" t="s">
        <v>3</v>
      </c>
      <c r="AT1013">
        <v>1.8700000000000001E-2</v>
      </c>
      <c r="AU1013" t="s">
        <v>3</v>
      </c>
      <c r="AV1013">
        <v>0</v>
      </c>
      <c r="AW1013">
        <v>2</v>
      </c>
      <c r="AX1013">
        <v>60142549</v>
      </c>
      <c r="AY1013">
        <v>1</v>
      </c>
      <c r="AZ1013">
        <v>0</v>
      </c>
      <c r="BA1013">
        <v>1013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CX1013">
        <f>ROUND(Y1013*Source!I204,9)</f>
        <v>3.50812E-3</v>
      </c>
      <c r="CY1013">
        <f t="shared" si="759"/>
        <v>616.33000000000004</v>
      </c>
      <c r="CZ1013">
        <f t="shared" si="760"/>
        <v>64.47</v>
      </c>
      <c r="DA1013">
        <f t="shared" si="761"/>
        <v>9.56</v>
      </c>
      <c r="DB1013">
        <f t="shared" si="762"/>
        <v>1.21</v>
      </c>
      <c r="DC1013">
        <f t="shared" si="763"/>
        <v>0</v>
      </c>
      <c r="DD1013" t="s">
        <v>3</v>
      </c>
      <c r="DE1013" t="s">
        <v>3</v>
      </c>
      <c r="DF1013">
        <f t="shared" si="764"/>
        <v>2.16</v>
      </c>
      <c r="DG1013">
        <f t="shared" si="765"/>
        <v>0</v>
      </c>
      <c r="DH1013">
        <f t="shared" si="766"/>
        <v>0</v>
      </c>
      <c r="DI1013">
        <f t="shared" si="756"/>
        <v>0</v>
      </c>
      <c r="DJ1013">
        <f t="shared" si="767"/>
        <v>2.16</v>
      </c>
      <c r="DK1013">
        <v>0</v>
      </c>
      <c r="DL1013" t="s">
        <v>3</v>
      </c>
      <c r="DM1013">
        <v>0</v>
      </c>
      <c r="DN1013" t="s">
        <v>3</v>
      </c>
      <c r="DO1013">
        <v>0</v>
      </c>
    </row>
    <row r="1014" spans="1:119" x14ac:dyDescent="0.2">
      <c r="A1014">
        <f>ROW(Source!A204)</f>
        <v>204</v>
      </c>
      <c r="B1014">
        <v>60075934</v>
      </c>
      <c r="C1014">
        <v>60142510</v>
      </c>
      <c r="D1014">
        <v>48189825</v>
      </c>
      <c r="E1014">
        <v>1</v>
      </c>
      <c r="F1014">
        <v>1</v>
      </c>
      <c r="G1014">
        <v>1</v>
      </c>
      <c r="H1014">
        <v>3</v>
      </c>
      <c r="I1014" t="s">
        <v>784</v>
      </c>
      <c r="J1014" t="s">
        <v>785</v>
      </c>
      <c r="K1014" t="s">
        <v>786</v>
      </c>
      <c r="L1014">
        <v>1348</v>
      </c>
      <c r="N1014">
        <v>1009</v>
      </c>
      <c r="O1014" t="s">
        <v>15</v>
      </c>
      <c r="P1014" t="s">
        <v>15</v>
      </c>
      <c r="Q1014">
        <v>1000</v>
      </c>
      <c r="W1014">
        <v>0</v>
      </c>
      <c r="X1014">
        <v>-936363311</v>
      </c>
      <c r="Y1014">
        <f t="shared" si="758"/>
        <v>3.0000000000000001E-5</v>
      </c>
      <c r="AA1014">
        <v>45420.71</v>
      </c>
      <c r="AB1014">
        <v>0</v>
      </c>
      <c r="AC1014">
        <v>0</v>
      </c>
      <c r="AD1014">
        <v>0</v>
      </c>
      <c r="AE1014">
        <v>4751.12</v>
      </c>
      <c r="AF1014">
        <v>0</v>
      </c>
      <c r="AG1014">
        <v>0</v>
      </c>
      <c r="AH1014">
        <v>0</v>
      </c>
      <c r="AI1014">
        <v>9.56</v>
      </c>
      <c r="AJ1014">
        <v>1</v>
      </c>
      <c r="AK1014">
        <v>1</v>
      </c>
      <c r="AL1014">
        <v>1</v>
      </c>
      <c r="AM1014">
        <v>4</v>
      </c>
      <c r="AN1014">
        <v>0</v>
      </c>
      <c r="AO1014">
        <v>1</v>
      </c>
      <c r="AP1014">
        <v>1</v>
      </c>
      <c r="AQ1014">
        <v>0</v>
      </c>
      <c r="AR1014">
        <v>0</v>
      </c>
      <c r="AS1014" t="s">
        <v>3</v>
      </c>
      <c r="AT1014">
        <v>3.0000000000000001E-5</v>
      </c>
      <c r="AU1014" t="s">
        <v>3</v>
      </c>
      <c r="AV1014">
        <v>0</v>
      </c>
      <c r="AW1014">
        <v>2</v>
      </c>
      <c r="AX1014">
        <v>60142550</v>
      </c>
      <c r="AY1014">
        <v>1</v>
      </c>
      <c r="AZ1014">
        <v>0</v>
      </c>
      <c r="BA1014">
        <v>1014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CX1014">
        <f>ROUND(Y1014*Source!I204,9)</f>
        <v>5.6280000000000002E-6</v>
      </c>
      <c r="CY1014">
        <f t="shared" si="759"/>
        <v>45420.71</v>
      </c>
      <c r="CZ1014">
        <f t="shared" si="760"/>
        <v>4751.12</v>
      </c>
      <c r="DA1014">
        <f t="shared" si="761"/>
        <v>9.56</v>
      </c>
      <c r="DB1014">
        <f t="shared" si="762"/>
        <v>0.14000000000000001</v>
      </c>
      <c r="DC1014">
        <f t="shared" si="763"/>
        <v>0</v>
      </c>
      <c r="DD1014" t="s">
        <v>3</v>
      </c>
      <c r="DE1014" t="s">
        <v>3</v>
      </c>
      <c r="DF1014">
        <f t="shared" si="764"/>
        <v>0.26</v>
      </c>
      <c r="DG1014">
        <f t="shared" si="765"/>
        <v>0</v>
      </c>
      <c r="DH1014">
        <f t="shared" si="766"/>
        <v>0</v>
      </c>
      <c r="DI1014">
        <f t="shared" si="756"/>
        <v>0</v>
      </c>
      <c r="DJ1014">
        <f t="shared" si="767"/>
        <v>0.26</v>
      </c>
      <c r="DK1014">
        <v>0</v>
      </c>
      <c r="DL1014" t="s">
        <v>3</v>
      </c>
      <c r="DM1014">
        <v>0</v>
      </c>
      <c r="DN1014" t="s">
        <v>3</v>
      </c>
      <c r="DO1014">
        <v>0</v>
      </c>
    </row>
    <row r="1015" spans="1:119" x14ac:dyDescent="0.2">
      <c r="A1015">
        <f>ROW(Source!A204)</f>
        <v>204</v>
      </c>
      <c r="B1015">
        <v>60075934</v>
      </c>
      <c r="C1015">
        <v>60142510</v>
      </c>
      <c r="D1015">
        <v>48190549</v>
      </c>
      <c r="E1015">
        <v>1</v>
      </c>
      <c r="F1015">
        <v>1</v>
      </c>
      <c r="G1015">
        <v>1</v>
      </c>
      <c r="H1015">
        <v>3</v>
      </c>
      <c r="I1015" t="s">
        <v>787</v>
      </c>
      <c r="J1015" t="s">
        <v>788</v>
      </c>
      <c r="K1015" t="s">
        <v>789</v>
      </c>
      <c r="L1015">
        <v>1348</v>
      </c>
      <c r="N1015">
        <v>1009</v>
      </c>
      <c r="O1015" t="s">
        <v>15</v>
      </c>
      <c r="P1015" t="s">
        <v>15</v>
      </c>
      <c r="Q1015">
        <v>1000</v>
      </c>
      <c r="W1015">
        <v>0</v>
      </c>
      <c r="X1015">
        <v>1261042718</v>
      </c>
      <c r="Y1015">
        <f t="shared" si="758"/>
        <v>1.9400000000000001E-3</v>
      </c>
      <c r="AA1015">
        <v>59717.11</v>
      </c>
      <c r="AB1015">
        <v>0</v>
      </c>
      <c r="AC1015">
        <v>0</v>
      </c>
      <c r="AD1015">
        <v>0</v>
      </c>
      <c r="AE1015">
        <v>6246.56</v>
      </c>
      <c r="AF1015">
        <v>0</v>
      </c>
      <c r="AG1015">
        <v>0</v>
      </c>
      <c r="AH1015">
        <v>0</v>
      </c>
      <c r="AI1015">
        <v>9.56</v>
      </c>
      <c r="AJ1015">
        <v>1</v>
      </c>
      <c r="AK1015">
        <v>1</v>
      </c>
      <c r="AL1015">
        <v>1</v>
      </c>
      <c r="AM1015">
        <v>4</v>
      </c>
      <c r="AN1015">
        <v>0</v>
      </c>
      <c r="AO1015">
        <v>1</v>
      </c>
      <c r="AP1015">
        <v>1</v>
      </c>
      <c r="AQ1015">
        <v>0</v>
      </c>
      <c r="AR1015">
        <v>0</v>
      </c>
      <c r="AS1015" t="s">
        <v>3</v>
      </c>
      <c r="AT1015">
        <v>1.9400000000000001E-3</v>
      </c>
      <c r="AU1015" t="s">
        <v>3</v>
      </c>
      <c r="AV1015">
        <v>0</v>
      </c>
      <c r="AW1015">
        <v>2</v>
      </c>
      <c r="AX1015">
        <v>60142551</v>
      </c>
      <c r="AY1015">
        <v>1</v>
      </c>
      <c r="AZ1015">
        <v>0</v>
      </c>
      <c r="BA1015">
        <v>1015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CX1015">
        <f>ROUND(Y1015*Source!I204,9)</f>
        <v>3.63944E-4</v>
      </c>
      <c r="CY1015">
        <f t="shared" si="759"/>
        <v>59717.11</v>
      </c>
      <c r="CZ1015">
        <f t="shared" si="760"/>
        <v>6246.56</v>
      </c>
      <c r="DA1015">
        <f t="shared" si="761"/>
        <v>9.56</v>
      </c>
      <c r="DB1015">
        <f t="shared" si="762"/>
        <v>12.12</v>
      </c>
      <c r="DC1015">
        <f t="shared" si="763"/>
        <v>0</v>
      </c>
      <c r="DD1015" t="s">
        <v>3</v>
      </c>
      <c r="DE1015" t="s">
        <v>3</v>
      </c>
      <c r="DF1015">
        <f t="shared" si="764"/>
        <v>21.73</v>
      </c>
      <c r="DG1015">
        <f t="shared" si="765"/>
        <v>0</v>
      </c>
      <c r="DH1015">
        <f t="shared" si="766"/>
        <v>0</v>
      </c>
      <c r="DI1015">
        <f t="shared" si="756"/>
        <v>0</v>
      </c>
      <c r="DJ1015">
        <f t="shared" si="767"/>
        <v>21.73</v>
      </c>
      <c r="DK1015">
        <v>0</v>
      </c>
      <c r="DL1015" t="s">
        <v>3</v>
      </c>
      <c r="DM1015">
        <v>0</v>
      </c>
      <c r="DN1015" t="s">
        <v>3</v>
      </c>
      <c r="DO1015">
        <v>0</v>
      </c>
    </row>
    <row r="1016" spans="1:119" x14ac:dyDescent="0.2">
      <c r="A1016">
        <f>ROW(Source!A204)</f>
        <v>204</v>
      </c>
      <c r="B1016">
        <v>60075934</v>
      </c>
      <c r="C1016">
        <v>60142510</v>
      </c>
      <c r="D1016">
        <v>48194381</v>
      </c>
      <c r="E1016">
        <v>1</v>
      </c>
      <c r="F1016">
        <v>1</v>
      </c>
      <c r="G1016">
        <v>1</v>
      </c>
      <c r="H1016">
        <v>3</v>
      </c>
      <c r="I1016" t="s">
        <v>790</v>
      </c>
      <c r="J1016" t="s">
        <v>791</v>
      </c>
      <c r="K1016" t="s">
        <v>792</v>
      </c>
      <c r="L1016">
        <v>1339</v>
      </c>
      <c r="N1016">
        <v>1007</v>
      </c>
      <c r="O1016" t="s">
        <v>91</v>
      </c>
      <c r="P1016" t="s">
        <v>91</v>
      </c>
      <c r="Q1016">
        <v>1</v>
      </c>
      <c r="W1016">
        <v>0</v>
      </c>
      <c r="X1016">
        <v>-128313133</v>
      </c>
      <c r="Y1016">
        <f t="shared" si="758"/>
        <v>1.0300000000000001E-3</v>
      </c>
      <c r="AA1016">
        <v>17141.560000000001</v>
      </c>
      <c r="AB1016">
        <v>0</v>
      </c>
      <c r="AC1016">
        <v>0</v>
      </c>
      <c r="AD1016">
        <v>0</v>
      </c>
      <c r="AE1016">
        <v>1793.05</v>
      </c>
      <c r="AF1016">
        <v>0</v>
      </c>
      <c r="AG1016">
        <v>0</v>
      </c>
      <c r="AH1016">
        <v>0</v>
      </c>
      <c r="AI1016">
        <v>9.56</v>
      </c>
      <c r="AJ1016">
        <v>1</v>
      </c>
      <c r="AK1016">
        <v>1</v>
      </c>
      <c r="AL1016">
        <v>1</v>
      </c>
      <c r="AM1016">
        <v>4</v>
      </c>
      <c r="AN1016">
        <v>0</v>
      </c>
      <c r="AO1016">
        <v>1</v>
      </c>
      <c r="AP1016">
        <v>1</v>
      </c>
      <c r="AQ1016">
        <v>0</v>
      </c>
      <c r="AR1016">
        <v>0</v>
      </c>
      <c r="AS1016" t="s">
        <v>3</v>
      </c>
      <c r="AT1016">
        <v>1.0300000000000001E-3</v>
      </c>
      <c r="AU1016" t="s">
        <v>3</v>
      </c>
      <c r="AV1016">
        <v>0</v>
      </c>
      <c r="AW1016">
        <v>2</v>
      </c>
      <c r="AX1016">
        <v>60142552</v>
      </c>
      <c r="AY1016">
        <v>1</v>
      </c>
      <c r="AZ1016">
        <v>0</v>
      </c>
      <c r="BA1016">
        <v>1016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CX1016">
        <f>ROUND(Y1016*Source!I204,9)</f>
        <v>1.9322799999999999E-4</v>
      </c>
      <c r="CY1016">
        <f t="shared" si="759"/>
        <v>17141.560000000001</v>
      </c>
      <c r="CZ1016">
        <f t="shared" si="760"/>
        <v>1793.05</v>
      </c>
      <c r="DA1016">
        <f t="shared" si="761"/>
        <v>9.56</v>
      </c>
      <c r="DB1016">
        <f t="shared" si="762"/>
        <v>1.85</v>
      </c>
      <c r="DC1016">
        <f t="shared" si="763"/>
        <v>0</v>
      </c>
      <c r="DD1016" t="s">
        <v>3</v>
      </c>
      <c r="DE1016" t="s">
        <v>3</v>
      </c>
      <c r="DF1016">
        <f t="shared" si="764"/>
        <v>3.31</v>
      </c>
      <c r="DG1016">
        <f t="shared" si="765"/>
        <v>0</v>
      </c>
      <c r="DH1016">
        <f t="shared" si="766"/>
        <v>0</v>
      </c>
      <c r="DI1016">
        <f t="shared" si="756"/>
        <v>0</v>
      </c>
      <c r="DJ1016">
        <f t="shared" si="767"/>
        <v>3.31</v>
      </c>
      <c r="DK1016">
        <v>0</v>
      </c>
      <c r="DL1016" t="s">
        <v>3</v>
      </c>
      <c r="DM1016">
        <v>0</v>
      </c>
      <c r="DN1016" t="s">
        <v>3</v>
      </c>
      <c r="DO1016">
        <v>0</v>
      </c>
    </row>
    <row r="1017" spans="1:119" x14ac:dyDescent="0.2">
      <c r="A1017">
        <f>ROW(Source!A204)</f>
        <v>204</v>
      </c>
      <c r="B1017">
        <v>60075934</v>
      </c>
      <c r="C1017">
        <v>60142510</v>
      </c>
      <c r="D1017">
        <v>48201639</v>
      </c>
      <c r="E1017">
        <v>1</v>
      </c>
      <c r="F1017">
        <v>1</v>
      </c>
      <c r="G1017">
        <v>1</v>
      </c>
      <c r="H1017">
        <v>3</v>
      </c>
      <c r="I1017" t="s">
        <v>793</v>
      </c>
      <c r="J1017" t="s">
        <v>794</v>
      </c>
      <c r="K1017" t="s">
        <v>795</v>
      </c>
      <c r="L1017">
        <v>1348</v>
      </c>
      <c r="N1017">
        <v>1009</v>
      </c>
      <c r="O1017" t="s">
        <v>15</v>
      </c>
      <c r="P1017" t="s">
        <v>15</v>
      </c>
      <c r="Q1017">
        <v>1000</v>
      </c>
      <c r="W1017">
        <v>0</v>
      </c>
      <c r="X1017">
        <v>1741082987</v>
      </c>
      <c r="Y1017">
        <f t="shared" si="758"/>
        <v>3.1E-4</v>
      </c>
      <c r="AA1017">
        <v>120081.73</v>
      </c>
      <c r="AB1017">
        <v>0</v>
      </c>
      <c r="AC1017">
        <v>0</v>
      </c>
      <c r="AD1017">
        <v>0</v>
      </c>
      <c r="AE1017">
        <v>12560.85</v>
      </c>
      <c r="AF1017">
        <v>0</v>
      </c>
      <c r="AG1017">
        <v>0</v>
      </c>
      <c r="AH1017">
        <v>0</v>
      </c>
      <c r="AI1017">
        <v>9.56</v>
      </c>
      <c r="AJ1017">
        <v>1</v>
      </c>
      <c r="AK1017">
        <v>1</v>
      </c>
      <c r="AL1017">
        <v>1</v>
      </c>
      <c r="AM1017">
        <v>4</v>
      </c>
      <c r="AN1017">
        <v>0</v>
      </c>
      <c r="AO1017">
        <v>1</v>
      </c>
      <c r="AP1017">
        <v>1</v>
      </c>
      <c r="AQ1017">
        <v>0</v>
      </c>
      <c r="AR1017">
        <v>0</v>
      </c>
      <c r="AS1017" t="s">
        <v>3</v>
      </c>
      <c r="AT1017">
        <v>3.1E-4</v>
      </c>
      <c r="AU1017" t="s">
        <v>3</v>
      </c>
      <c r="AV1017">
        <v>0</v>
      </c>
      <c r="AW1017">
        <v>2</v>
      </c>
      <c r="AX1017">
        <v>60142553</v>
      </c>
      <c r="AY1017">
        <v>1</v>
      </c>
      <c r="AZ1017">
        <v>0</v>
      </c>
      <c r="BA1017">
        <v>1017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CX1017">
        <f>ROUND(Y1017*Source!I204,9)</f>
        <v>5.8155999999999997E-5</v>
      </c>
      <c r="CY1017">
        <f t="shared" si="759"/>
        <v>120081.73</v>
      </c>
      <c r="CZ1017">
        <f t="shared" si="760"/>
        <v>12560.85</v>
      </c>
      <c r="DA1017">
        <f t="shared" si="761"/>
        <v>9.56</v>
      </c>
      <c r="DB1017">
        <f t="shared" si="762"/>
        <v>3.89</v>
      </c>
      <c r="DC1017">
        <f t="shared" si="763"/>
        <v>0</v>
      </c>
      <c r="DD1017" t="s">
        <v>3</v>
      </c>
      <c r="DE1017" t="s">
        <v>3</v>
      </c>
      <c r="DF1017">
        <f t="shared" si="764"/>
        <v>6.98</v>
      </c>
      <c r="DG1017">
        <f t="shared" si="765"/>
        <v>0</v>
      </c>
      <c r="DH1017">
        <f t="shared" si="766"/>
        <v>0</v>
      </c>
      <c r="DI1017">
        <f t="shared" si="756"/>
        <v>0</v>
      </c>
      <c r="DJ1017">
        <f t="shared" si="767"/>
        <v>6.98</v>
      </c>
      <c r="DK1017">
        <v>0</v>
      </c>
      <c r="DL1017" t="s">
        <v>3</v>
      </c>
      <c r="DM1017">
        <v>0</v>
      </c>
      <c r="DN1017" t="s">
        <v>3</v>
      </c>
      <c r="DO1017">
        <v>0</v>
      </c>
    </row>
    <row r="1018" spans="1:119" x14ac:dyDescent="0.2">
      <c r="A1018">
        <f>ROW(Source!A204)</f>
        <v>204</v>
      </c>
      <c r="B1018">
        <v>60075934</v>
      </c>
      <c r="C1018">
        <v>60142510</v>
      </c>
      <c r="D1018">
        <v>48202807</v>
      </c>
      <c r="E1018">
        <v>1</v>
      </c>
      <c r="F1018">
        <v>1</v>
      </c>
      <c r="G1018">
        <v>1</v>
      </c>
      <c r="H1018">
        <v>3</v>
      </c>
      <c r="I1018" t="s">
        <v>796</v>
      </c>
      <c r="J1018" t="s">
        <v>797</v>
      </c>
      <c r="K1018" t="s">
        <v>798</v>
      </c>
      <c r="L1018">
        <v>1348</v>
      </c>
      <c r="N1018">
        <v>1009</v>
      </c>
      <c r="O1018" t="s">
        <v>15</v>
      </c>
      <c r="P1018" t="s">
        <v>15</v>
      </c>
      <c r="Q1018">
        <v>1000</v>
      </c>
      <c r="W1018">
        <v>0</v>
      </c>
      <c r="X1018">
        <v>-296986458</v>
      </c>
      <c r="Y1018">
        <f t="shared" si="758"/>
        <v>5.9999999999999995E-4</v>
      </c>
      <c r="AA1018">
        <v>106588.55</v>
      </c>
      <c r="AB1018">
        <v>0</v>
      </c>
      <c r="AC1018">
        <v>0</v>
      </c>
      <c r="AD1018">
        <v>0</v>
      </c>
      <c r="AE1018">
        <v>11149.43</v>
      </c>
      <c r="AF1018">
        <v>0</v>
      </c>
      <c r="AG1018">
        <v>0</v>
      </c>
      <c r="AH1018">
        <v>0</v>
      </c>
      <c r="AI1018">
        <v>9.56</v>
      </c>
      <c r="AJ1018">
        <v>1</v>
      </c>
      <c r="AK1018">
        <v>1</v>
      </c>
      <c r="AL1018">
        <v>1</v>
      </c>
      <c r="AM1018">
        <v>4</v>
      </c>
      <c r="AN1018">
        <v>0</v>
      </c>
      <c r="AO1018">
        <v>1</v>
      </c>
      <c r="AP1018">
        <v>1</v>
      </c>
      <c r="AQ1018">
        <v>0</v>
      </c>
      <c r="AR1018">
        <v>0</v>
      </c>
      <c r="AS1018" t="s">
        <v>3</v>
      </c>
      <c r="AT1018">
        <v>5.9999999999999995E-4</v>
      </c>
      <c r="AU1018" t="s">
        <v>3</v>
      </c>
      <c r="AV1018">
        <v>0</v>
      </c>
      <c r="AW1018">
        <v>2</v>
      </c>
      <c r="AX1018">
        <v>60142554</v>
      </c>
      <c r="AY1018">
        <v>1</v>
      </c>
      <c r="AZ1018">
        <v>0</v>
      </c>
      <c r="BA1018">
        <v>1018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CX1018">
        <f>ROUND(Y1018*Source!I204,9)</f>
        <v>1.1256000000000001E-4</v>
      </c>
      <c r="CY1018">
        <f t="shared" si="759"/>
        <v>106588.55</v>
      </c>
      <c r="CZ1018">
        <f t="shared" si="760"/>
        <v>11149.43</v>
      </c>
      <c r="DA1018">
        <f t="shared" si="761"/>
        <v>9.56</v>
      </c>
      <c r="DB1018">
        <f t="shared" si="762"/>
        <v>6.69</v>
      </c>
      <c r="DC1018">
        <f t="shared" si="763"/>
        <v>0</v>
      </c>
      <c r="DD1018" t="s">
        <v>3</v>
      </c>
      <c r="DE1018" t="s">
        <v>3</v>
      </c>
      <c r="DF1018">
        <f t="shared" si="764"/>
        <v>12</v>
      </c>
      <c r="DG1018">
        <f t="shared" si="765"/>
        <v>0</v>
      </c>
      <c r="DH1018">
        <f t="shared" si="766"/>
        <v>0</v>
      </c>
      <c r="DI1018">
        <f t="shared" si="756"/>
        <v>0</v>
      </c>
      <c r="DJ1018">
        <f t="shared" si="767"/>
        <v>12</v>
      </c>
      <c r="DK1018">
        <v>0</v>
      </c>
      <c r="DL1018" t="s">
        <v>3</v>
      </c>
      <c r="DM1018">
        <v>0</v>
      </c>
      <c r="DN1018" t="s">
        <v>3</v>
      </c>
      <c r="DO1018">
        <v>0</v>
      </c>
    </row>
    <row r="1019" spans="1:119" x14ac:dyDescent="0.2">
      <c r="A1019">
        <f>ROW(Source!A206)</f>
        <v>206</v>
      </c>
      <c r="B1019">
        <v>60075934</v>
      </c>
      <c r="C1019">
        <v>60142563</v>
      </c>
      <c r="D1019">
        <v>48164208</v>
      </c>
      <c r="E1019">
        <v>1</v>
      </c>
      <c r="F1019">
        <v>1</v>
      </c>
      <c r="G1019">
        <v>1</v>
      </c>
      <c r="H1019">
        <v>1</v>
      </c>
      <c r="I1019" t="s">
        <v>1020</v>
      </c>
      <c r="J1019" t="s">
        <v>3</v>
      </c>
      <c r="K1019" t="s">
        <v>1021</v>
      </c>
      <c r="L1019">
        <v>1191</v>
      </c>
      <c r="N1019">
        <v>1013</v>
      </c>
      <c r="O1019" t="s">
        <v>738</v>
      </c>
      <c r="P1019" t="s">
        <v>738</v>
      </c>
      <c r="Q1019">
        <v>1</v>
      </c>
      <c r="W1019">
        <v>0</v>
      </c>
      <c r="X1019">
        <v>300547253</v>
      </c>
      <c r="Y1019">
        <f t="shared" ref="Y1019:Y1026" si="768">((AT1019*1.15)*1.15)</f>
        <v>125.63749999999997</v>
      </c>
      <c r="AA1019">
        <v>0</v>
      </c>
      <c r="AB1019">
        <v>0</v>
      </c>
      <c r="AC1019">
        <v>0</v>
      </c>
      <c r="AD1019">
        <v>411.26</v>
      </c>
      <c r="AE1019">
        <v>0</v>
      </c>
      <c r="AF1019">
        <v>0</v>
      </c>
      <c r="AG1019">
        <v>0</v>
      </c>
      <c r="AH1019">
        <v>8.4</v>
      </c>
      <c r="AI1019">
        <v>1</v>
      </c>
      <c r="AJ1019">
        <v>1</v>
      </c>
      <c r="AK1019">
        <v>1</v>
      </c>
      <c r="AL1019">
        <v>48.96</v>
      </c>
      <c r="AM1019">
        <v>4</v>
      </c>
      <c r="AN1019">
        <v>0</v>
      </c>
      <c r="AO1019">
        <v>1</v>
      </c>
      <c r="AP1019">
        <v>1</v>
      </c>
      <c r="AQ1019">
        <v>0</v>
      </c>
      <c r="AR1019">
        <v>0</v>
      </c>
      <c r="AS1019" t="s">
        <v>3</v>
      </c>
      <c r="AT1019">
        <v>95</v>
      </c>
      <c r="AU1019" t="s">
        <v>93</v>
      </c>
      <c r="AV1019">
        <v>1</v>
      </c>
      <c r="AW1019">
        <v>2</v>
      </c>
      <c r="AX1019">
        <v>60142576</v>
      </c>
      <c r="AY1019">
        <v>1</v>
      </c>
      <c r="AZ1019">
        <v>0</v>
      </c>
      <c r="BA1019">
        <v>1019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CX1019">
        <f>ROUND(Y1019*Source!I206,9)</f>
        <v>120.7878925</v>
      </c>
      <c r="CY1019">
        <f>AD1019</f>
        <v>411.26</v>
      </c>
      <c r="CZ1019">
        <f>AH1019</f>
        <v>8.4</v>
      </c>
      <c r="DA1019">
        <f>AL1019</f>
        <v>48.96</v>
      </c>
      <c r="DB1019">
        <f t="shared" ref="DB1019:DB1026" si="769">ROUND(((ROUND(AT1019*CZ1019,2)*1.15)*1.15),2)</f>
        <v>1055.3599999999999</v>
      </c>
      <c r="DC1019">
        <f t="shared" ref="DC1019:DC1026" si="770">ROUND(((ROUND(AT1019*AG1019,2)*1.15)*1.15),2)</f>
        <v>0</v>
      </c>
      <c r="DD1019" t="s">
        <v>3</v>
      </c>
      <c r="DE1019" t="s">
        <v>3</v>
      </c>
      <c r="DF1019">
        <f t="shared" ref="DF1019:DF1026" si="771">ROUND(ROUND(AE1019,2)*CX1019,2)</f>
        <v>0</v>
      </c>
      <c r="DG1019">
        <f t="shared" si="765"/>
        <v>0</v>
      </c>
      <c r="DH1019">
        <f t="shared" si="766"/>
        <v>0</v>
      </c>
      <c r="DI1019">
        <f>ROUND(ROUND(AH1019*AL1019,2)*CX1019,2)</f>
        <v>49675.23</v>
      </c>
      <c r="DJ1019">
        <f>DI1019</f>
        <v>49675.23</v>
      </c>
      <c r="DK1019">
        <v>0</v>
      </c>
      <c r="DL1019" t="s">
        <v>3</v>
      </c>
      <c r="DM1019">
        <v>0</v>
      </c>
      <c r="DN1019" t="s">
        <v>3</v>
      </c>
      <c r="DO1019">
        <v>0</v>
      </c>
    </row>
    <row r="1020" spans="1:119" x14ac:dyDescent="0.2">
      <c r="A1020">
        <f>ROW(Source!A206)</f>
        <v>206</v>
      </c>
      <c r="B1020">
        <v>60075934</v>
      </c>
      <c r="C1020">
        <v>60142563</v>
      </c>
      <c r="D1020">
        <v>48164207</v>
      </c>
      <c r="E1020">
        <v>1</v>
      </c>
      <c r="F1020">
        <v>1</v>
      </c>
      <c r="G1020">
        <v>1</v>
      </c>
      <c r="H1020">
        <v>1</v>
      </c>
      <c r="I1020" t="s">
        <v>740</v>
      </c>
      <c r="J1020" t="s">
        <v>3</v>
      </c>
      <c r="K1020" t="s">
        <v>741</v>
      </c>
      <c r="L1020">
        <v>1191</v>
      </c>
      <c r="N1020">
        <v>1013</v>
      </c>
      <c r="O1020" t="s">
        <v>738</v>
      </c>
      <c r="P1020" t="s">
        <v>738</v>
      </c>
      <c r="Q1020">
        <v>1</v>
      </c>
      <c r="W1020">
        <v>0</v>
      </c>
      <c r="X1020">
        <v>-383101862</v>
      </c>
      <c r="Y1020">
        <f t="shared" si="768"/>
        <v>8.4639999999999986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1</v>
      </c>
      <c r="AJ1020">
        <v>1</v>
      </c>
      <c r="AK1020">
        <v>48.96</v>
      </c>
      <c r="AL1020">
        <v>1</v>
      </c>
      <c r="AM1020">
        <v>4</v>
      </c>
      <c r="AN1020">
        <v>0</v>
      </c>
      <c r="AO1020">
        <v>1</v>
      </c>
      <c r="AP1020">
        <v>1</v>
      </c>
      <c r="AQ1020">
        <v>0</v>
      </c>
      <c r="AR1020">
        <v>0</v>
      </c>
      <c r="AS1020" t="s">
        <v>3</v>
      </c>
      <c r="AT1020">
        <v>6.4</v>
      </c>
      <c r="AU1020" t="s">
        <v>93</v>
      </c>
      <c r="AV1020">
        <v>2</v>
      </c>
      <c r="AW1020">
        <v>2</v>
      </c>
      <c r="AX1020">
        <v>60142577</v>
      </c>
      <c r="AY1020">
        <v>1</v>
      </c>
      <c r="AZ1020">
        <v>0</v>
      </c>
      <c r="BA1020">
        <v>1020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CX1020">
        <f>ROUND(Y1020*Source!I206,9)</f>
        <v>8.1372896000000008</v>
      </c>
      <c r="CY1020">
        <f>AD1020</f>
        <v>0</v>
      </c>
      <c r="CZ1020">
        <f>AH1020</f>
        <v>0</v>
      </c>
      <c r="DA1020">
        <f>AL1020</f>
        <v>1</v>
      </c>
      <c r="DB1020">
        <f t="shared" si="769"/>
        <v>0</v>
      </c>
      <c r="DC1020">
        <f t="shared" si="770"/>
        <v>0</v>
      </c>
      <c r="DD1020" t="s">
        <v>3</v>
      </c>
      <c r="DE1020" t="s">
        <v>3</v>
      </c>
      <c r="DF1020">
        <f t="shared" si="771"/>
        <v>0</v>
      </c>
      <c r="DG1020">
        <f t="shared" si="765"/>
        <v>0</v>
      </c>
      <c r="DH1020">
        <f t="shared" ref="DH1020:DH1026" si="772">ROUND(ROUND(AG1020*AK1020,2)*CX1020,2)</f>
        <v>0</v>
      </c>
      <c r="DI1020">
        <f t="shared" ref="DI1020:DI1030" si="773">ROUND(ROUND(AH1020,2)*CX1020,2)</f>
        <v>0</v>
      </c>
      <c r="DJ1020">
        <f>DI1020</f>
        <v>0</v>
      </c>
      <c r="DK1020">
        <v>0</v>
      </c>
      <c r="DL1020" t="s">
        <v>3</v>
      </c>
      <c r="DM1020">
        <v>0</v>
      </c>
      <c r="DN1020" t="s">
        <v>3</v>
      </c>
      <c r="DO1020">
        <v>0</v>
      </c>
    </row>
    <row r="1021" spans="1:119" x14ac:dyDescent="0.2">
      <c r="A1021">
        <f>ROW(Source!A206)</f>
        <v>206</v>
      </c>
      <c r="B1021">
        <v>60075934</v>
      </c>
      <c r="C1021">
        <v>60142563</v>
      </c>
      <c r="D1021">
        <v>48244557</v>
      </c>
      <c r="E1021">
        <v>1</v>
      </c>
      <c r="F1021">
        <v>1</v>
      </c>
      <c r="G1021">
        <v>1</v>
      </c>
      <c r="H1021">
        <v>2</v>
      </c>
      <c r="I1021" t="s">
        <v>746</v>
      </c>
      <c r="J1021" t="s">
        <v>747</v>
      </c>
      <c r="K1021" t="s">
        <v>748</v>
      </c>
      <c r="L1021">
        <v>1368</v>
      </c>
      <c r="N1021">
        <v>1011</v>
      </c>
      <c r="O1021" t="s">
        <v>745</v>
      </c>
      <c r="P1021" t="s">
        <v>745</v>
      </c>
      <c r="Q1021">
        <v>1</v>
      </c>
      <c r="W1021">
        <v>0</v>
      </c>
      <c r="X1021">
        <v>903590057</v>
      </c>
      <c r="Y1021">
        <f t="shared" si="768"/>
        <v>5.1577499999999992</v>
      </c>
      <c r="AA1021">
        <v>0</v>
      </c>
      <c r="AB1021">
        <v>1603.59</v>
      </c>
      <c r="AC1021">
        <v>579.69000000000005</v>
      </c>
      <c r="AD1021">
        <v>0</v>
      </c>
      <c r="AE1021">
        <v>0</v>
      </c>
      <c r="AF1021">
        <v>112.77</v>
      </c>
      <c r="AG1021">
        <v>11.84</v>
      </c>
      <c r="AH1021">
        <v>0</v>
      </c>
      <c r="AI1021">
        <v>1</v>
      </c>
      <c r="AJ1021">
        <v>14.22</v>
      </c>
      <c r="AK1021">
        <v>48.96</v>
      </c>
      <c r="AL1021">
        <v>1</v>
      </c>
      <c r="AM1021">
        <v>4</v>
      </c>
      <c r="AN1021">
        <v>0</v>
      </c>
      <c r="AO1021">
        <v>1</v>
      </c>
      <c r="AP1021">
        <v>1</v>
      </c>
      <c r="AQ1021">
        <v>0</v>
      </c>
      <c r="AR1021">
        <v>0</v>
      </c>
      <c r="AS1021" t="s">
        <v>3</v>
      </c>
      <c r="AT1021">
        <v>3.9</v>
      </c>
      <c r="AU1021" t="s">
        <v>93</v>
      </c>
      <c r="AV1021">
        <v>0</v>
      </c>
      <c r="AW1021">
        <v>2</v>
      </c>
      <c r="AX1021">
        <v>60142578</v>
      </c>
      <c r="AY1021">
        <v>1</v>
      </c>
      <c r="AZ1021">
        <v>0</v>
      </c>
      <c r="BA1021">
        <v>1021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CX1021">
        <f>ROUND(Y1021*Source!I206,9)</f>
        <v>4.9586608500000002</v>
      </c>
      <c r="CY1021">
        <f t="shared" ref="CY1021:CY1026" si="774">AB1021</f>
        <v>1603.59</v>
      </c>
      <c r="CZ1021">
        <f t="shared" ref="CZ1021:CZ1026" si="775">AF1021</f>
        <v>112.77</v>
      </c>
      <c r="DA1021">
        <f t="shared" ref="DA1021:DA1026" si="776">AJ1021</f>
        <v>14.22</v>
      </c>
      <c r="DB1021">
        <f t="shared" si="769"/>
        <v>581.64</v>
      </c>
      <c r="DC1021">
        <f t="shared" si="770"/>
        <v>61.07</v>
      </c>
      <c r="DD1021" t="s">
        <v>3</v>
      </c>
      <c r="DE1021" t="s">
        <v>3</v>
      </c>
      <c r="DF1021">
        <f t="shared" si="771"/>
        <v>0</v>
      </c>
      <c r="DG1021">
        <f t="shared" ref="DG1021:DG1026" si="777">ROUND(ROUND(AF1021*AJ1021,2)*CX1021,2)</f>
        <v>7951.66</v>
      </c>
      <c r="DH1021">
        <f t="shared" si="772"/>
        <v>2874.49</v>
      </c>
      <c r="DI1021">
        <f t="shared" si="773"/>
        <v>0</v>
      </c>
      <c r="DJ1021">
        <f t="shared" ref="DJ1021:DJ1026" si="778">DG1021</f>
        <v>7951.66</v>
      </c>
      <c r="DK1021">
        <v>0</v>
      </c>
      <c r="DL1021" t="s">
        <v>3</v>
      </c>
      <c r="DM1021">
        <v>0</v>
      </c>
      <c r="DN1021" t="s">
        <v>3</v>
      </c>
      <c r="DO1021">
        <v>0</v>
      </c>
    </row>
    <row r="1022" spans="1:119" x14ac:dyDescent="0.2">
      <c r="A1022">
        <f>ROW(Source!A206)</f>
        <v>206</v>
      </c>
      <c r="B1022">
        <v>60075934</v>
      </c>
      <c r="C1022">
        <v>60142563</v>
      </c>
      <c r="D1022">
        <v>48245552</v>
      </c>
      <c r="E1022">
        <v>1</v>
      </c>
      <c r="F1022">
        <v>1</v>
      </c>
      <c r="G1022">
        <v>1</v>
      </c>
      <c r="H1022">
        <v>2</v>
      </c>
      <c r="I1022" t="s">
        <v>1022</v>
      </c>
      <c r="J1022" t="s">
        <v>1023</v>
      </c>
      <c r="K1022" t="s">
        <v>1024</v>
      </c>
      <c r="L1022">
        <v>1368</v>
      </c>
      <c r="N1022">
        <v>1011</v>
      </c>
      <c r="O1022" t="s">
        <v>745</v>
      </c>
      <c r="P1022" t="s">
        <v>745</v>
      </c>
      <c r="Q1022">
        <v>1</v>
      </c>
      <c r="W1022">
        <v>0</v>
      </c>
      <c r="X1022">
        <v>1565185662</v>
      </c>
      <c r="Y1022">
        <f t="shared" si="768"/>
        <v>0.66124999999999989</v>
      </c>
      <c r="AA1022">
        <v>0</v>
      </c>
      <c r="AB1022">
        <v>1521.97</v>
      </c>
      <c r="AC1022">
        <v>495.96</v>
      </c>
      <c r="AD1022">
        <v>0</v>
      </c>
      <c r="AE1022">
        <v>0</v>
      </c>
      <c r="AF1022">
        <v>107.03</v>
      </c>
      <c r="AG1022">
        <v>10.130000000000001</v>
      </c>
      <c r="AH1022">
        <v>0</v>
      </c>
      <c r="AI1022">
        <v>1</v>
      </c>
      <c r="AJ1022">
        <v>14.22</v>
      </c>
      <c r="AK1022">
        <v>48.96</v>
      </c>
      <c r="AL1022">
        <v>1</v>
      </c>
      <c r="AM1022">
        <v>4</v>
      </c>
      <c r="AN1022">
        <v>0</v>
      </c>
      <c r="AO1022">
        <v>1</v>
      </c>
      <c r="AP1022">
        <v>1</v>
      </c>
      <c r="AQ1022">
        <v>0</v>
      </c>
      <c r="AR1022">
        <v>0</v>
      </c>
      <c r="AS1022" t="s">
        <v>3</v>
      </c>
      <c r="AT1022">
        <v>0.5</v>
      </c>
      <c r="AU1022" t="s">
        <v>93</v>
      </c>
      <c r="AV1022">
        <v>0</v>
      </c>
      <c r="AW1022">
        <v>2</v>
      </c>
      <c r="AX1022">
        <v>60142579</v>
      </c>
      <c r="AY1022">
        <v>1</v>
      </c>
      <c r="AZ1022">
        <v>0</v>
      </c>
      <c r="BA1022">
        <v>1022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CX1022">
        <f>ROUND(Y1022*Source!I206,9)</f>
        <v>0.63572574999999998</v>
      </c>
      <c r="CY1022">
        <f t="shared" si="774"/>
        <v>1521.97</v>
      </c>
      <c r="CZ1022">
        <f t="shared" si="775"/>
        <v>107.03</v>
      </c>
      <c r="DA1022">
        <f t="shared" si="776"/>
        <v>14.22</v>
      </c>
      <c r="DB1022">
        <f t="shared" si="769"/>
        <v>70.78</v>
      </c>
      <c r="DC1022">
        <f t="shared" si="770"/>
        <v>6.71</v>
      </c>
      <c r="DD1022" t="s">
        <v>3</v>
      </c>
      <c r="DE1022" t="s">
        <v>3</v>
      </c>
      <c r="DF1022">
        <f t="shared" si="771"/>
        <v>0</v>
      </c>
      <c r="DG1022">
        <f t="shared" si="777"/>
        <v>967.56</v>
      </c>
      <c r="DH1022">
        <f t="shared" si="772"/>
        <v>315.29000000000002</v>
      </c>
      <c r="DI1022">
        <f t="shared" si="773"/>
        <v>0</v>
      </c>
      <c r="DJ1022">
        <f t="shared" si="778"/>
        <v>967.56</v>
      </c>
      <c r="DK1022">
        <v>0</v>
      </c>
      <c r="DL1022" t="s">
        <v>3</v>
      </c>
      <c r="DM1022">
        <v>0</v>
      </c>
      <c r="DN1022" t="s">
        <v>3</v>
      </c>
      <c r="DO1022">
        <v>0</v>
      </c>
    </row>
    <row r="1023" spans="1:119" x14ac:dyDescent="0.2">
      <c r="A1023">
        <f>ROW(Source!A206)</f>
        <v>206</v>
      </c>
      <c r="B1023">
        <v>60075934</v>
      </c>
      <c r="C1023">
        <v>60142563</v>
      </c>
      <c r="D1023">
        <v>48245719</v>
      </c>
      <c r="E1023">
        <v>1</v>
      </c>
      <c r="F1023">
        <v>1</v>
      </c>
      <c r="G1023">
        <v>1</v>
      </c>
      <c r="H1023">
        <v>2</v>
      </c>
      <c r="I1023" t="s">
        <v>755</v>
      </c>
      <c r="J1023" t="s">
        <v>756</v>
      </c>
      <c r="K1023" t="s">
        <v>757</v>
      </c>
      <c r="L1023">
        <v>1368</v>
      </c>
      <c r="N1023">
        <v>1011</v>
      </c>
      <c r="O1023" t="s">
        <v>745</v>
      </c>
      <c r="P1023" t="s">
        <v>745</v>
      </c>
      <c r="Q1023">
        <v>1</v>
      </c>
      <c r="W1023">
        <v>0</v>
      </c>
      <c r="X1023">
        <v>-1135352110</v>
      </c>
      <c r="Y1023">
        <f t="shared" si="768"/>
        <v>1.9837499999999997</v>
      </c>
      <c r="AA1023">
        <v>0</v>
      </c>
      <c r="AB1023">
        <v>17.059999999999999</v>
      </c>
      <c r="AC1023">
        <v>0</v>
      </c>
      <c r="AD1023">
        <v>0</v>
      </c>
      <c r="AE1023">
        <v>0</v>
      </c>
      <c r="AF1023">
        <v>1.2</v>
      </c>
      <c r="AG1023">
        <v>0</v>
      </c>
      <c r="AH1023">
        <v>0</v>
      </c>
      <c r="AI1023">
        <v>1</v>
      </c>
      <c r="AJ1023">
        <v>14.22</v>
      </c>
      <c r="AK1023">
        <v>48.96</v>
      </c>
      <c r="AL1023">
        <v>1</v>
      </c>
      <c r="AM1023">
        <v>4</v>
      </c>
      <c r="AN1023">
        <v>0</v>
      </c>
      <c r="AO1023">
        <v>1</v>
      </c>
      <c r="AP1023">
        <v>1</v>
      </c>
      <c r="AQ1023">
        <v>0</v>
      </c>
      <c r="AR1023">
        <v>0</v>
      </c>
      <c r="AS1023" t="s">
        <v>3</v>
      </c>
      <c r="AT1023">
        <v>1.5</v>
      </c>
      <c r="AU1023" t="s">
        <v>93</v>
      </c>
      <c r="AV1023">
        <v>0</v>
      </c>
      <c r="AW1023">
        <v>2</v>
      </c>
      <c r="AX1023">
        <v>60142580</v>
      </c>
      <c r="AY1023">
        <v>1</v>
      </c>
      <c r="AZ1023">
        <v>0</v>
      </c>
      <c r="BA1023">
        <v>1023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CX1023">
        <f>ROUND(Y1023*Source!I206,9)</f>
        <v>1.9071772499999999</v>
      </c>
      <c r="CY1023">
        <f t="shared" si="774"/>
        <v>17.059999999999999</v>
      </c>
      <c r="CZ1023">
        <f t="shared" si="775"/>
        <v>1.2</v>
      </c>
      <c r="DA1023">
        <f t="shared" si="776"/>
        <v>14.22</v>
      </c>
      <c r="DB1023">
        <f t="shared" si="769"/>
        <v>2.38</v>
      </c>
      <c r="DC1023">
        <f t="shared" si="770"/>
        <v>0</v>
      </c>
      <c r="DD1023" t="s">
        <v>3</v>
      </c>
      <c r="DE1023" t="s">
        <v>3</v>
      </c>
      <c r="DF1023">
        <f t="shared" si="771"/>
        <v>0</v>
      </c>
      <c r="DG1023">
        <f t="shared" si="777"/>
        <v>32.54</v>
      </c>
      <c r="DH1023">
        <f t="shared" si="772"/>
        <v>0</v>
      </c>
      <c r="DI1023">
        <f t="shared" si="773"/>
        <v>0</v>
      </c>
      <c r="DJ1023">
        <f t="shared" si="778"/>
        <v>32.54</v>
      </c>
      <c r="DK1023">
        <v>0</v>
      </c>
      <c r="DL1023" t="s">
        <v>3</v>
      </c>
      <c r="DM1023">
        <v>0</v>
      </c>
      <c r="DN1023" t="s">
        <v>3</v>
      </c>
      <c r="DO1023">
        <v>0</v>
      </c>
    </row>
    <row r="1024" spans="1:119" x14ac:dyDescent="0.2">
      <c r="A1024">
        <f>ROW(Source!A206)</f>
        <v>206</v>
      </c>
      <c r="B1024">
        <v>60075934</v>
      </c>
      <c r="C1024">
        <v>60142563</v>
      </c>
      <c r="D1024">
        <v>48245786</v>
      </c>
      <c r="E1024">
        <v>1</v>
      </c>
      <c r="F1024">
        <v>1</v>
      </c>
      <c r="G1024">
        <v>1</v>
      </c>
      <c r="H1024">
        <v>2</v>
      </c>
      <c r="I1024" t="s">
        <v>823</v>
      </c>
      <c r="J1024" t="s">
        <v>824</v>
      </c>
      <c r="K1024" t="s">
        <v>825</v>
      </c>
      <c r="L1024">
        <v>1368</v>
      </c>
      <c r="N1024">
        <v>1011</v>
      </c>
      <c r="O1024" t="s">
        <v>745</v>
      </c>
      <c r="P1024" t="s">
        <v>745</v>
      </c>
      <c r="Q1024">
        <v>1</v>
      </c>
      <c r="W1024">
        <v>0</v>
      </c>
      <c r="X1024">
        <v>-1277097320</v>
      </c>
      <c r="Y1024">
        <f t="shared" si="768"/>
        <v>28.169249999999995</v>
      </c>
      <c r="AA1024">
        <v>0</v>
      </c>
      <c r="AB1024">
        <v>123.43</v>
      </c>
      <c r="AC1024">
        <v>0</v>
      </c>
      <c r="AD1024">
        <v>0</v>
      </c>
      <c r="AE1024">
        <v>0</v>
      </c>
      <c r="AF1024">
        <v>8.68</v>
      </c>
      <c r="AG1024">
        <v>0</v>
      </c>
      <c r="AH1024">
        <v>0</v>
      </c>
      <c r="AI1024">
        <v>1</v>
      </c>
      <c r="AJ1024">
        <v>14.22</v>
      </c>
      <c r="AK1024">
        <v>48.96</v>
      </c>
      <c r="AL1024">
        <v>1</v>
      </c>
      <c r="AM1024">
        <v>4</v>
      </c>
      <c r="AN1024">
        <v>0</v>
      </c>
      <c r="AO1024">
        <v>1</v>
      </c>
      <c r="AP1024">
        <v>1</v>
      </c>
      <c r="AQ1024">
        <v>0</v>
      </c>
      <c r="AR1024">
        <v>0</v>
      </c>
      <c r="AS1024" t="s">
        <v>3</v>
      </c>
      <c r="AT1024">
        <v>21.3</v>
      </c>
      <c r="AU1024" t="s">
        <v>93</v>
      </c>
      <c r="AV1024">
        <v>0</v>
      </c>
      <c r="AW1024">
        <v>2</v>
      </c>
      <c r="AX1024">
        <v>60142581</v>
      </c>
      <c r="AY1024">
        <v>1</v>
      </c>
      <c r="AZ1024">
        <v>0</v>
      </c>
      <c r="BA1024">
        <v>1024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CX1024">
        <f>ROUND(Y1024*Source!I206,9)</f>
        <v>27.08191695</v>
      </c>
      <c r="CY1024">
        <f t="shared" si="774"/>
        <v>123.43</v>
      </c>
      <c r="CZ1024">
        <f t="shared" si="775"/>
        <v>8.68</v>
      </c>
      <c r="DA1024">
        <f t="shared" si="776"/>
        <v>14.22</v>
      </c>
      <c r="DB1024">
        <f t="shared" si="769"/>
        <v>244.5</v>
      </c>
      <c r="DC1024">
        <f t="shared" si="770"/>
        <v>0</v>
      </c>
      <c r="DD1024" t="s">
        <v>3</v>
      </c>
      <c r="DE1024" t="s">
        <v>3</v>
      </c>
      <c r="DF1024">
        <f t="shared" si="771"/>
        <v>0</v>
      </c>
      <c r="DG1024">
        <f t="shared" si="777"/>
        <v>3342.72</v>
      </c>
      <c r="DH1024">
        <f t="shared" si="772"/>
        <v>0</v>
      </c>
      <c r="DI1024">
        <f t="shared" si="773"/>
        <v>0</v>
      </c>
      <c r="DJ1024">
        <f t="shared" si="778"/>
        <v>3342.72</v>
      </c>
      <c r="DK1024">
        <v>0</v>
      </c>
      <c r="DL1024" t="s">
        <v>3</v>
      </c>
      <c r="DM1024">
        <v>0</v>
      </c>
      <c r="DN1024" t="s">
        <v>3</v>
      </c>
      <c r="DO1024">
        <v>0</v>
      </c>
    </row>
    <row r="1025" spans="1:119" x14ac:dyDescent="0.2">
      <c r="A1025">
        <f>ROW(Source!A206)</f>
        <v>206</v>
      </c>
      <c r="B1025">
        <v>60075934</v>
      </c>
      <c r="C1025">
        <v>60142563</v>
      </c>
      <c r="D1025">
        <v>48246266</v>
      </c>
      <c r="E1025">
        <v>1</v>
      </c>
      <c r="F1025">
        <v>1</v>
      </c>
      <c r="G1025">
        <v>1</v>
      </c>
      <c r="H1025">
        <v>2</v>
      </c>
      <c r="I1025" t="s">
        <v>1025</v>
      </c>
      <c r="J1025" t="s">
        <v>1026</v>
      </c>
      <c r="K1025" t="s">
        <v>1027</v>
      </c>
      <c r="L1025">
        <v>1368</v>
      </c>
      <c r="N1025">
        <v>1011</v>
      </c>
      <c r="O1025" t="s">
        <v>745</v>
      </c>
      <c r="P1025" t="s">
        <v>745</v>
      </c>
      <c r="Q1025">
        <v>1</v>
      </c>
      <c r="W1025">
        <v>0</v>
      </c>
      <c r="X1025">
        <v>1386383491</v>
      </c>
      <c r="Y1025">
        <f t="shared" si="768"/>
        <v>3.1739999999999995</v>
      </c>
      <c r="AA1025">
        <v>0</v>
      </c>
      <c r="AB1025">
        <v>1004.79</v>
      </c>
      <c r="AC1025">
        <v>0</v>
      </c>
      <c r="AD1025">
        <v>0</v>
      </c>
      <c r="AE1025">
        <v>0</v>
      </c>
      <c r="AF1025">
        <v>70.66</v>
      </c>
      <c r="AG1025">
        <v>0</v>
      </c>
      <c r="AH1025">
        <v>0</v>
      </c>
      <c r="AI1025">
        <v>1</v>
      </c>
      <c r="AJ1025">
        <v>14.22</v>
      </c>
      <c r="AK1025">
        <v>48.96</v>
      </c>
      <c r="AL1025">
        <v>1</v>
      </c>
      <c r="AM1025">
        <v>4</v>
      </c>
      <c r="AN1025">
        <v>0</v>
      </c>
      <c r="AO1025">
        <v>1</v>
      </c>
      <c r="AP1025">
        <v>1</v>
      </c>
      <c r="AQ1025">
        <v>0</v>
      </c>
      <c r="AR1025">
        <v>0</v>
      </c>
      <c r="AS1025" t="s">
        <v>3</v>
      </c>
      <c r="AT1025">
        <v>2.4</v>
      </c>
      <c r="AU1025" t="s">
        <v>93</v>
      </c>
      <c r="AV1025">
        <v>0</v>
      </c>
      <c r="AW1025">
        <v>2</v>
      </c>
      <c r="AX1025">
        <v>60142582</v>
      </c>
      <c r="AY1025">
        <v>1</v>
      </c>
      <c r="AZ1025">
        <v>0</v>
      </c>
      <c r="BA1025">
        <v>1025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CX1025">
        <f>ROUND(Y1025*Source!I206,9)</f>
        <v>3.0514836000000001</v>
      </c>
      <c r="CY1025">
        <f t="shared" si="774"/>
        <v>1004.79</v>
      </c>
      <c r="CZ1025">
        <f t="shared" si="775"/>
        <v>70.66</v>
      </c>
      <c r="DA1025">
        <f t="shared" si="776"/>
        <v>14.22</v>
      </c>
      <c r="DB1025">
        <f t="shared" si="769"/>
        <v>224.27</v>
      </c>
      <c r="DC1025">
        <f t="shared" si="770"/>
        <v>0</v>
      </c>
      <c r="DD1025" t="s">
        <v>3</v>
      </c>
      <c r="DE1025" t="s">
        <v>3</v>
      </c>
      <c r="DF1025">
        <f t="shared" si="771"/>
        <v>0</v>
      </c>
      <c r="DG1025">
        <f t="shared" si="777"/>
        <v>3066.1</v>
      </c>
      <c r="DH1025">
        <f t="shared" si="772"/>
        <v>0</v>
      </c>
      <c r="DI1025">
        <f t="shared" si="773"/>
        <v>0</v>
      </c>
      <c r="DJ1025">
        <f t="shared" si="778"/>
        <v>3066.1</v>
      </c>
      <c r="DK1025">
        <v>0</v>
      </c>
      <c r="DL1025" t="s">
        <v>3</v>
      </c>
      <c r="DM1025">
        <v>0</v>
      </c>
      <c r="DN1025" t="s">
        <v>3</v>
      </c>
      <c r="DO1025">
        <v>0</v>
      </c>
    </row>
    <row r="1026" spans="1:119" x14ac:dyDescent="0.2">
      <c r="A1026">
        <f>ROW(Source!A206)</f>
        <v>206</v>
      </c>
      <c r="B1026">
        <v>60075934</v>
      </c>
      <c r="C1026">
        <v>60142563</v>
      </c>
      <c r="D1026">
        <v>48246286</v>
      </c>
      <c r="E1026">
        <v>1</v>
      </c>
      <c r="F1026">
        <v>1</v>
      </c>
      <c r="G1026">
        <v>1</v>
      </c>
      <c r="H1026">
        <v>2</v>
      </c>
      <c r="I1026" t="s">
        <v>1028</v>
      </c>
      <c r="J1026" t="s">
        <v>1029</v>
      </c>
      <c r="K1026" t="s">
        <v>1030</v>
      </c>
      <c r="L1026">
        <v>1368</v>
      </c>
      <c r="N1026">
        <v>1011</v>
      </c>
      <c r="O1026" t="s">
        <v>745</v>
      </c>
      <c r="P1026" t="s">
        <v>745</v>
      </c>
      <c r="Q1026">
        <v>1</v>
      </c>
      <c r="W1026">
        <v>0</v>
      </c>
      <c r="X1026">
        <v>-575501913</v>
      </c>
      <c r="Y1026">
        <f t="shared" si="768"/>
        <v>2.6449999999999996</v>
      </c>
      <c r="AA1026">
        <v>0</v>
      </c>
      <c r="AB1026">
        <v>203.35</v>
      </c>
      <c r="AC1026">
        <v>431.83</v>
      </c>
      <c r="AD1026">
        <v>0</v>
      </c>
      <c r="AE1026">
        <v>0</v>
      </c>
      <c r="AF1026">
        <v>14.3</v>
      </c>
      <c r="AG1026">
        <v>8.82</v>
      </c>
      <c r="AH1026">
        <v>0</v>
      </c>
      <c r="AI1026">
        <v>1</v>
      </c>
      <c r="AJ1026">
        <v>14.22</v>
      </c>
      <c r="AK1026">
        <v>48.96</v>
      </c>
      <c r="AL1026">
        <v>1</v>
      </c>
      <c r="AM1026">
        <v>4</v>
      </c>
      <c r="AN1026">
        <v>0</v>
      </c>
      <c r="AO1026">
        <v>1</v>
      </c>
      <c r="AP1026">
        <v>1</v>
      </c>
      <c r="AQ1026">
        <v>0</v>
      </c>
      <c r="AR1026">
        <v>0</v>
      </c>
      <c r="AS1026" t="s">
        <v>3</v>
      </c>
      <c r="AT1026">
        <v>2</v>
      </c>
      <c r="AU1026" t="s">
        <v>93</v>
      </c>
      <c r="AV1026">
        <v>0</v>
      </c>
      <c r="AW1026">
        <v>2</v>
      </c>
      <c r="AX1026">
        <v>60142583</v>
      </c>
      <c r="AY1026">
        <v>1</v>
      </c>
      <c r="AZ1026">
        <v>0</v>
      </c>
      <c r="BA1026">
        <v>1026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CX1026">
        <f>ROUND(Y1026*Source!I206,9)</f>
        <v>2.5429029999999999</v>
      </c>
      <c r="CY1026">
        <f t="shared" si="774"/>
        <v>203.35</v>
      </c>
      <c r="CZ1026">
        <f t="shared" si="775"/>
        <v>14.3</v>
      </c>
      <c r="DA1026">
        <f t="shared" si="776"/>
        <v>14.22</v>
      </c>
      <c r="DB1026">
        <f t="shared" si="769"/>
        <v>37.82</v>
      </c>
      <c r="DC1026">
        <f t="shared" si="770"/>
        <v>23.33</v>
      </c>
      <c r="DD1026" t="s">
        <v>3</v>
      </c>
      <c r="DE1026" t="s">
        <v>3</v>
      </c>
      <c r="DF1026">
        <f t="shared" si="771"/>
        <v>0</v>
      </c>
      <c r="DG1026">
        <f t="shared" si="777"/>
        <v>517.1</v>
      </c>
      <c r="DH1026">
        <f t="shared" si="772"/>
        <v>1098.0999999999999</v>
      </c>
      <c r="DI1026">
        <f t="shared" si="773"/>
        <v>0</v>
      </c>
      <c r="DJ1026">
        <f t="shared" si="778"/>
        <v>517.1</v>
      </c>
      <c r="DK1026">
        <v>0</v>
      </c>
      <c r="DL1026" t="s">
        <v>3</v>
      </c>
      <c r="DM1026">
        <v>0</v>
      </c>
      <c r="DN1026" t="s">
        <v>3</v>
      </c>
      <c r="DO1026">
        <v>0</v>
      </c>
    </row>
    <row r="1027" spans="1:119" x14ac:dyDescent="0.2">
      <c r="A1027">
        <f>ROW(Source!A206)</f>
        <v>206</v>
      </c>
      <c r="B1027">
        <v>60075934</v>
      </c>
      <c r="C1027">
        <v>60142563</v>
      </c>
      <c r="D1027">
        <v>48168484</v>
      </c>
      <c r="E1027">
        <v>1</v>
      </c>
      <c r="F1027">
        <v>1</v>
      </c>
      <c r="G1027">
        <v>1</v>
      </c>
      <c r="H1027">
        <v>3</v>
      </c>
      <c r="I1027" t="s">
        <v>223</v>
      </c>
      <c r="J1027" t="s">
        <v>226</v>
      </c>
      <c r="K1027" t="s">
        <v>761</v>
      </c>
      <c r="L1027">
        <v>1339</v>
      </c>
      <c r="N1027">
        <v>1007</v>
      </c>
      <c r="O1027" t="s">
        <v>91</v>
      </c>
      <c r="P1027" t="s">
        <v>91</v>
      </c>
      <c r="Q1027">
        <v>1</v>
      </c>
      <c r="W1027">
        <v>0</v>
      </c>
      <c r="X1027">
        <v>1597319531</v>
      </c>
      <c r="Y1027">
        <f>AT1027</f>
        <v>0.9</v>
      </c>
      <c r="AA1027">
        <v>84.03</v>
      </c>
      <c r="AB1027">
        <v>0</v>
      </c>
      <c r="AC1027">
        <v>0</v>
      </c>
      <c r="AD1027">
        <v>0</v>
      </c>
      <c r="AE1027">
        <v>8.7899999999999991</v>
      </c>
      <c r="AF1027">
        <v>0</v>
      </c>
      <c r="AG1027">
        <v>0</v>
      </c>
      <c r="AH1027">
        <v>0</v>
      </c>
      <c r="AI1027">
        <v>9.56</v>
      </c>
      <c r="AJ1027">
        <v>1</v>
      </c>
      <c r="AK1027">
        <v>1</v>
      </c>
      <c r="AL1027">
        <v>1</v>
      </c>
      <c r="AM1027">
        <v>4</v>
      </c>
      <c r="AN1027">
        <v>0</v>
      </c>
      <c r="AO1027">
        <v>1</v>
      </c>
      <c r="AP1027">
        <v>1</v>
      </c>
      <c r="AQ1027">
        <v>0</v>
      </c>
      <c r="AR1027">
        <v>0</v>
      </c>
      <c r="AS1027" t="s">
        <v>3</v>
      </c>
      <c r="AT1027">
        <v>0.9</v>
      </c>
      <c r="AU1027" t="s">
        <v>3</v>
      </c>
      <c r="AV1027">
        <v>0</v>
      </c>
      <c r="AW1027">
        <v>2</v>
      </c>
      <c r="AX1027">
        <v>60142584</v>
      </c>
      <c r="AY1027">
        <v>1</v>
      </c>
      <c r="AZ1027">
        <v>0</v>
      </c>
      <c r="BA1027">
        <v>1027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CX1027">
        <f>ROUND(Y1027*Source!I206,9)</f>
        <v>0.86526000000000003</v>
      </c>
      <c r="CY1027">
        <f>AA1027</f>
        <v>84.03</v>
      </c>
      <c r="CZ1027">
        <f>AE1027</f>
        <v>8.7899999999999991</v>
      </c>
      <c r="DA1027">
        <f>AI1027</f>
        <v>9.56</v>
      </c>
      <c r="DB1027">
        <f>ROUND(ROUND(AT1027*CZ1027,2),2)</f>
        <v>7.91</v>
      </c>
      <c r="DC1027">
        <f>ROUND(ROUND(AT1027*AG1027,2),2)</f>
        <v>0</v>
      </c>
      <c r="DD1027" t="s">
        <v>3</v>
      </c>
      <c r="DE1027" t="s">
        <v>3</v>
      </c>
      <c r="DF1027">
        <f>ROUND(ROUND(AE1027*AI1027,2)*CX1027,2)</f>
        <v>72.709999999999994</v>
      </c>
      <c r="DG1027">
        <f t="shared" ref="DG1027:DG1032" si="779">ROUND(ROUND(AF1027,2)*CX1027,2)</f>
        <v>0</v>
      </c>
      <c r="DH1027">
        <f>ROUND(ROUND(AG1027,2)*CX1027,2)</f>
        <v>0</v>
      </c>
      <c r="DI1027">
        <f t="shared" si="773"/>
        <v>0</v>
      </c>
      <c r="DJ1027">
        <f>DF1027</f>
        <v>72.709999999999994</v>
      </c>
      <c r="DK1027">
        <v>0</v>
      </c>
      <c r="DL1027" t="s">
        <v>3</v>
      </c>
      <c r="DM1027">
        <v>0</v>
      </c>
      <c r="DN1027" t="s">
        <v>3</v>
      </c>
      <c r="DO1027">
        <v>0</v>
      </c>
    </row>
    <row r="1028" spans="1:119" x14ac:dyDescent="0.2">
      <c r="A1028">
        <f>ROW(Source!A206)</f>
        <v>206</v>
      </c>
      <c r="B1028">
        <v>60075934</v>
      </c>
      <c r="C1028">
        <v>60142563</v>
      </c>
      <c r="D1028">
        <v>48168491</v>
      </c>
      <c r="E1028">
        <v>1</v>
      </c>
      <c r="F1028">
        <v>1</v>
      </c>
      <c r="G1028">
        <v>1</v>
      </c>
      <c r="H1028">
        <v>3</v>
      </c>
      <c r="I1028" t="s">
        <v>229</v>
      </c>
      <c r="J1028" t="s">
        <v>231</v>
      </c>
      <c r="K1028" t="s">
        <v>762</v>
      </c>
      <c r="L1028">
        <v>1346</v>
      </c>
      <c r="N1028">
        <v>1009</v>
      </c>
      <c r="O1028" t="s">
        <v>225</v>
      </c>
      <c r="P1028" t="s">
        <v>225</v>
      </c>
      <c r="Q1028">
        <v>1</v>
      </c>
      <c r="W1028">
        <v>0</v>
      </c>
      <c r="X1028">
        <v>-1411127917</v>
      </c>
      <c r="Y1028">
        <f>AT1028</f>
        <v>0.2</v>
      </c>
      <c r="AA1028">
        <v>42.73</v>
      </c>
      <c r="AB1028">
        <v>0</v>
      </c>
      <c r="AC1028">
        <v>0</v>
      </c>
      <c r="AD1028">
        <v>0</v>
      </c>
      <c r="AE1028">
        <v>4.47</v>
      </c>
      <c r="AF1028">
        <v>0</v>
      </c>
      <c r="AG1028">
        <v>0</v>
      </c>
      <c r="AH1028">
        <v>0</v>
      </c>
      <c r="AI1028">
        <v>9.56</v>
      </c>
      <c r="AJ1028">
        <v>1</v>
      </c>
      <c r="AK1028">
        <v>1</v>
      </c>
      <c r="AL1028">
        <v>1</v>
      </c>
      <c r="AM1028">
        <v>4</v>
      </c>
      <c r="AN1028">
        <v>0</v>
      </c>
      <c r="AO1028">
        <v>1</v>
      </c>
      <c r="AP1028">
        <v>1</v>
      </c>
      <c r="AQ1028">
        <v>0</v>
      </c>
      <c r="AR1028">
        <v>0</v>
      </c>
      <c r="AS1028" t="s">
        <v>3</v>
      </c>
      <c r="AT1028">
        <v>0.2</v>
      </c>
      <c r="AU1028" t="s">
        <v>3</v>
      </c>
      <c r="AV1028">
        <v>0</v>
      </c>
      <c r="AW1028">
        <v>2</v>
      </c>
      <c r="AX1028">
        <v>60142585</v>
      </c>
      <c r="AY1028">
        <v>1</v>
      </c>
      <c r="AZ1028">
        <v>0</v>
      </c>
      <c r="BA1028">
        <v>1028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CX1028">
        <f>ROUND(Y1028*Source!I206,9)</f>
        <v>0.19228000000000001</v>
      </c>
      <c r="CY1028">
        <f>AA1028</f>
        <v>42.73</v>
      </c>
      <c r="CZ1028">
        <f>AE1028</f>
        <v>4.47</v>
      </c>
      <c r="DA1028">
        <f>AI1028</f>
        <v>9.56</v>
      </c>
      <c r="DB1028">
        <f>ROUND(ROUND(AT1028*CZ1028,2),2)</f>
        <v>0.89</v>
      </c>
      <c r="DC1028">
        <f>ROUND(ROUND(AT1028*AG1028,2),2)</f>
        <v>0</v>
      </c>
      <c r="DD1028" t="s">
        <v>3</v>
      </c>
      <c r="DE1028" t="s">
        <v>3</v>
      </c>
      <c r="DF1028">
        <f>ROUND(ROUND(AE1028*AI1028,2)*CX1028,2)</f>
        <v>8.2200000000000006</v>
      </c>
      <c r="DG1028">
        <f t="shared" si="779"/>
        <v>0</v>
      </c>
      <c r="DH1028">
        <f>ROUND(ROUND(AG1028,2)*CX1028,2)</f>
        <v>0</v>
      </c>
      <c r="DI1028">
        <f t="shared" si="773"/>
        <v>0</v>
      </c>
      <c r="DJ1028">
        <f>DF1028</f>
        <v>8.2200000000000006</v>
      </c>
      <c r="DK1028">
        <v>0</v>
      </c>
      <c r="DL1028" t="s">
        <v>3</v>
      </c>
      <c r="DM1028">
        <v>0</v>
      </c>
      <c r="DN1028" t="s">
        <v>3</v>
      </c>
      <c r="DO1028">
        <v>0</v>
      </c>
    </row>
    <row r="1029" spans="1:119" x14ac:dyDescent="0.2">
      <c r="A1029">
        <f>ROW(Source!A206)</f>
        <v>206</v>
      </c>
      <c r="B1029">
        <v>60075934</v>
      </c>
      <c r="C1029">
        <v>60142563</v>
      </c>
      <c r="D1029">
        <v>48171510</v>
      </c>
      <c r="E1029">
        <v>1</v>
      </c>
      <c r="F1029">
        <v>1</v>
      </c>
      <c r="G1029">
        <v>1</v>
      </c>
      <c r="H1029">
        <v>3</v>
      </c>
      <c r="I1029" t="s">
        <v>763</v>
      </c>
      <c r="J1029" t="s">
        <v>764</v>
      </c>
      <c r="K1029" t="s">
        <v>765</v>
      </c>
      <c r="L1029">
        <v>1348</v>
      </c>
      <c r="N1029">
        <v>1009</v>
      </c>
      <c r="O1029" t="s">
        <v>15</v>
      </c>
      <c r="P1029" t="s">
        <v>15</v>
      </c>
      <c r="Q1029">
        <v>1000</v>
      </c>
      <c r="W1029">
        <v>0</v>
      </c>
      <c r="X1029">
        <v>-2063612885</v>
      </c>
      <c r="Y1029">
        <f>AT1029</f>
        <v>1.7899999999999999E-2</v>
      </c>
      <c r="AA1029">
        <v>113678.92</v>
      </c>
      <c r="AB1029">
        <v>0</v>
      </c>
      <c r="AC1029">
        <v>0</v>
      </c>
      <c r="AD1029">
        <v>0</v>
      </c>
      <c r="AE1029">
        <v>11891.1</v>
      </c>
      <c r="AF1029">
        <v>0</v>
      </c>
      <c r="AG1029">
        <v>0</v>
      </c>
      <c r="AH1029">
        <v>0</v>
      </c>
      <c r="AI1029">
        <v>9.56</v>
      </c>
      <c r="AJ1029">
        <v>1</v>
      </c>
      <c r="AK1029">
        <v>1</v>
      </c>
      <c r="AL1029">
        <v>1</v>
      </c>
      <c r="AM1029">
        <v>4</v>
      </c>
      <c r="AN1029">
        <v>0</v>
      </c>
      <c r="AO1029">
        <v>1</v>
      </c>
      <c r="AP1029">
        <v>1</v>
      </c>
      <c r="AQ1029">
        <v>0</v>
      </c>
      <c r="AR1029">
        <v>0</v>
      </c>
      <c r="AS1029" t="s">
        <v>3</v>
      </c>
      <c r="AT1029">
        <v>1.7899999999999999E-2</v>
      </c>
      <c r="AU1029" t="s">
        <v>3</v>
      </c>
      <c r="AV1029">
        <v>0</v>
      </c>
      <c r="AW1029">
        <v>2</v>
      </c>
      <c r="AX1029">
        <v>60142586</v>
      </c>
      <c r="AY1029">
        <v>1</v>
      </c>
      <c r="AZ1029">
        <v>0</v>
      </c>
      <c r="BA1029">
        <v>1029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CX1029">
        <f>ROUND(Y1029*Source!I206,9)</f>
        <v>1.7209060000000002E-2</v>
      </c>
      <c r="CY1029">
        <f>AA1029</f>
        <v>113678.92</v>
      </c>
      <c r="CZ1029">
        <f>AE1029</f>
        <v>11891.1</v>
      </c>
      <c r="DA1029">
        <f>AI1029</f>
        <v>9.56</v>
      </c>
      <c r="DB1029">
        <f>ROUND(ROUND(AT1029*CZ1029,2),2)</f>
        <v>212.85</v>
      </c>
      <c r="DC1029">
        <f>ROUND(ROUND(AT1029*AG1029,2),2)</f>
        <v>0</v>
      </c>
      <c r="DD1029" t="s">
        <v>3</v>
      </c>
      <c r="DE1029" t="s">
        <v>3</v>
      </c>
      <c r="DF1029">
        <f>ROUND(ROUND(AE1029*AI1029,2)*CX1029,2)</f>
        <v>1956.31</v>
      </c>
      <c r="DG1029">
        <f t="shared" si="779"/>
        <v>0</v>
      </c>
      <c r="DH1029">
        <f>ROUND(ROUND(AG1029,2)*CX1029,2)</f>
        <v>0</v>
      </c>
      <c r="DI1029">
        <f t="shared" si="773"/>
        <v>0</v>
      </c>
      <c r="DJ1029">
        <f>DF1029</f>
        <v>1956.31</v>
      </c>
      <c r="DK1029">
        <v>0</v>
      </c>
      <c r="DL1029" t="s">
        <v>3</v>
      </c>
      <c r="DM1029">
        <v>0</v>
      </c>
      <c r="DN1029" t="s">
        <v>3</v>
      </c>
      <c r="DO1029">
        <v>0</v>
      </c>
    </row>
    <row r="1030" spans="1:119" x14ac:dyDescent="0.2">
      <c r="A1030">
        <f>ROW(Source!A206)</f>
        <v>206</v>
      </c>
      <c r="B1030">
        <v>60075934</v>
      </c>
      <c r="C1030">
        <v>60142563</v>
      </c>
      <c r="D1030">
        <v>48164599</v>
      </c>
      <c r="E1030">
        <v>21</v>
      </c>
      <c r="F1030">
        <v>1</v>
      </c>
      <c r="G1030">
        <v>1</v>
      </c>
      <c r="H1030">
        <v>3</v>
      </c>
      <c r="I1030" t="s">
        <v>834</v>
      </c>
      <c r="J1030" t="s">
        <v>3</v>
      </c>
      <c r="K1030" t="s">
        <v>835</v>
      </c>
      <c r="L1030">
        <v>1374</v>
      </c>
      <c r="N1030">
        <v>1013</v>
      </c>
      <c r="O1030" t="s">
        <v>836</v>
      </c>
      <c r="P1030" t="s">
        <v>836</v>
      </c>
      <c r="Q1030">
        <v>1</v>
      </c>
      <c r="W1030">
        <v>0</v>
      </c>
      <c r="X1030">
        <v>-1731369543</v>
      </c>
      <c r="Y1030">
        <f>AT1030</f>
        <v>15.96</v>
      </c>
      <c r="AA1030">
        <v>9.56</v>
      </c>
      <c r="AB1030">
        <v>0</v>
      </c>
      <c r="AC1030">
        <v>0</v>
      </c>
      <c r="AD1030">
        <v>0</v>
      </c>
      <c r="AE1030">
        <v>1</v>
      </c>
      <c r="AF1030">
        <v>0</v>
      </c>
      <c r="AG1030">
        <v>0</v>
      </c>
      <c r="AH1030">
        <v>0</v>
      </c>
      <c r="AI1030">
        <v>9.56</v>
      </c>
      <c r="AJ1030">
        <v>1</v>
      </c>
      <c r="AK1030">
        <v>1</v>
      </c>
      <c r="AL1030">
        <v>1</v>
      </c>
      <c r="AM1030">
        <v>4</v>
      </c>
      <c r="AN1030">
        <v>0</v>
      </c>
      <c r="AO1030">
        <v>1</v>
      </c>
      <c r="AP1030">
        <v>1</v>
      </c>
      <c r="AQ1030">
        <v>0</v>
      </c>
      <c r="AR1030">
        <v>0</v>
      </c>
      <c r="AS1030" t="s">
        <v>3</v>
      </c>
      <c r="AT1030">
        <v>15.96</v>
      </c>
      <c r="AU1030" t="s">
        <v>3</v>
      </c>
      <c r="AV1030">
        <v>0</v>
      </c>
      <c r="AW1030">
        <v>2</v>
      </c>
      <c r="AX1030">
        <v>60142587</v>
      </c>
      <c r="AY1030">
        <v>1</v>
      </c>
      <c r="AZ1030">
        <v>0</v>
      </c>
      <c r="BA1030">
        <v>1030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CX1030">
        <f>ROUND(Y1030*Source!I206,9)</f>
        <v>15.343944</v>
      </c>
      <c r="CY1030">
        <f>AA1030</f>
        <v>9.56</v>
      </c>
      <c r="CZ1030">
        <f>AE1030</f>
        <v>1</v>
      </c>
      <c r="DA1030">
        <f>AI1030</f>
        <v>9.56</v>
      </c>
      <c r="DB1030">
        <f>ROUND(ROUND(AT1030*CZ1030,2),2)</f>
        <v>15.96</v>
      </c>
      <c r="DC1030">
        <f>ROUND(ROUND(AT1030*AG1030,2),2)</f>
        <v>0</v>
      </c>
      <c r="DD1030" t="s">
        <v>3</v>
      </c>
      <c r="DE1030" t="s">
        <v>3</v>
      </c>
      <c r="DF1030">
        <f>ROUND(ROUND(AE1030*AI1030,2)*CX1030,2)</f>
        <v>146.69</v>
      </c>
      <c r="DG1030">
        <f t="shared" si="779"/>
        <v>0</v>
      </c>
      <c r="DH1030">
        <f>ROUND(ROUND(AG1030,2)*CX1030,2)</f>
        <v>0</v>
      </c>
      <c r="DI1030">
        <f t="shared" si="773"/>
        <v>0</v>
      </c>
      <c r="DJ1030">
        <f>DF1030</f>
        <v>146.69</v>
      </c>
      <c r="DK1030">
        <v>0</v>
      </c>
      <c r="DL1030" t="s">
        <v>3</v>
      </c>
      <c r="DM1030">
        <v>0</v>
      </c>
      <c r="DN1030" t="s">
        <v>3</v>
      </c>
      <c r="DO1030">
        <v>0</v>
      </c>
    </row>
    <row r="1031" spans="1:119" x14ac:dyDescent="0.2">
      <c r="A1031">
        <f>ROW(Source!A208)</f>
        <v>208</v>
      </c>
      <c r="B1031">
        <v>60075934</v>
      </c>
      <c r="C1031">
        <v>60142589</v>
      </c>
      <c r="D1031">
        <v>48164233</v>
      </c>
      <c r="E1031">
        <v>1</v>
      </c>
      <c r="F1031">
        <v>1</v>
      </c>
      <c r="G1031">
        <v>1</v>
      </c>
      <c r="H1031">
        <v>1</v>
      </c>
      <c r="I1031" t="s">
        <v>812</v>
      </c>
      <c r="J1031" t="s">
        <v>3</v>
      </c>
      <c r="K1031" t="s">
        <v>813</v>
      </c>
      <c r="L1031">
        <v>1191</v>
      </c>
      <c r="N1031">
        <v>1013</v>
      </c>
      <c r="O1031" t="s">
        <v>738</v>
      </c>
      <c r="P1031" t="s">
        <v>738</v>
      </c>
      <c r="Q1031">
        <v>1</v>
      </c>
      <c r="W1031">
        <v>0</v>
      </c>
      <c r="X1031">
        <v>-1853062777</v>
      </c>
      <c r="Y1031">
        <f t="shared" ref="Y1031:Y1037" si="780">((AT1031*1.15)*1.15)</f>
        <v>120.34749999999998</v>
      </c>
      <c r="AA1031">
        <v>0</v>
      </c>
      <c r="AB1031">
        <v>0</v>
      </c>
      <c r="AC1031">
        <v>0</v>
      </c>
      <c r="AD1031">
        <v>420.57</v>
      </c>
      <c r="AE1031">
        <v>0</v>
      </c>
      <c r="AF1031">
        <v>0</v>
      </c>
      <c r="AG1031">
        <v>0</v>
      </c>
      <c r="AH1031">
        <v>8.59</v>
      </c>
      <c r="AI1031">
        <v>1</v>
      </c>
      <c r="AJ1031">
        <v>1</v>
      </c>
      <c r="AK1031">
        <v>1</v>
      </c>
      <c r="AL1031">
        <v>48.96</v>
      </c>
      <c r="AM1031">
        <v>4</v>
      </c>
      <c r="AN1031">
        <v>0</v>
      </c>
      <c r="AO1031">
        <v>1</v>
      </c>
      <c r="AP1031">
        <v>1</v>
      </c>
      <c r="AQ1031">
        <v>0</v>
      </c>
      <c r="AR1031">
        <v>0</v>
      </c>
      <c r="AS1031" t="s">
        <v>3</v>
      </c>
      <c r="AT1031">
        <v>91</v>
      </c>
      <c r="AU1031" t="s">
        <v>93</v>
      </c>
      <c r="AV1031">
        <v>1</v>
      </c>
      <c r="AW1031">
        <v>2</v>
      </c>
      <c r="AX1031">
        <v>60142601</v>
      </c>
      <c r="AY1031">
        <v>1</v>
      </c>
      <c r="AZ1031">
        <v>0</v>
      </c>
      <c r="BA1031">
        <v>1031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CX1031">
        <f>ROUND(Y1031*Source!I208,9)</f>
        <v>41.880929999999999</v>
      </c>
      <c r="CY1031">
        <f>AD1031</f>
        <v>420.57</v>
      </c>
      <c r="CZ1031">
        <f>AH1031</f>
        <v>8.59</v>
      </c>
      <c r="DA1031">
        <f>AL1031</f>
        <v>48.96</v>
      </c>
      <c r="DB1031">
        <f t="shared" ref="DB1031:DB1037" si="781">ROUND(((ROUND(AT1031*CZ1031,2)*1.15)*1.15),2)</f>
        <v>1033.79</v>
      </c>
      <c r="DC1031">
        <f t="shared" ref="DC1031:DC1037" si="782">ROUND(((ROUND(AT1031*AG1031,2)*1.15)*1.15),2)</f>
        <v>0</v>
      </c>
      <c r="DD1031" t="s">
        <v>3</v>
      </c>
      <c r="DE1031" t="s">
        <v>3</v>
      </c>
      <c r="DF1031">
        <f t="shared" ref="DF1031:DF1037" si="783">ROUND(ROUND(AE1031,2)*CX1031,2)</f>
        <v>0</v>
      </c>
      <c r="DG1031">
        <f t="shared" si="779"/>
        <v>0</v>
      </c>
      <c r="DH1031">
        <f>ROUND(ROUND(AG1031,2)*CX1031,2)</f>
        <v>0</v>
      </c>
      <c r="DI1031">
        <f>ROUND(ROUND(AH1031*AL1031,2)*CX1031,2)</f>
        <v>17613.86</v>
      </c>
      <c r="DJ1031">
        <f>DI1031</f>
        <v>17613.86</v>
      </c>
      <c r="DK1031">
        <v>0</v>
      </c>
      <c r="DL1031" t="s">
        <v>3</v>
      </c>
      <c r="DM1031">
        <v>0</v>
      </c>
      <c r="DN1031" t="s">
        <v>3</v>
      </c>
      <c r="DO1031">
        <v>0</v>
      </c>
    </row>
    <row r="1032" spans="1:119" x14ac:dyDescent="0.2">
      <c r="A1032">
        <f>ROW(Source!A208)</f>
        <v>208</v>
      </c>
      <c r="B1032">
        <v>60075934</v>
      </c>
      <c r="C1032">
        <v>60142589</v>
      </c>
      <c r="D1032">
        <v>48164207</v>
      </c>
      <c r="E1032">
        <v>1</v>
      </c>
      <c r="F1032">
        <v>1</v>
      </c>
      <c r="G1032">
        <v>1</v>
      </c>
      <c r="H1032">
        <v>1</v>
      </c>
      <c r="I1032" t="s">
        <v>740</v>
      </c>
      <c r="J1032" t="s">
        <v>3</v>
      </c>
      <c r="K1032" t="s">
        <v>741</v>
      </c>
      <c r="L1032">
        <v>1191</v>
      </c>
      <c r="N1032">
        <v>1013</v>
      </c>
      <c r="O1032" t="s">
        <v>738</v>
      </c>
      <c r="P1032" t="s">
        <v>738</v>
      </c>
      <c r="Q1032">
        <v>1</v>
      </c>
      <c r="W1032">
        <v>0</v>
      </c>
      <c r="X1032">
        <v>-383101862</v>
      </c>
      <c r="Y1032">
        <f t="shared" si="780"/>
        <v>9.7071499999999986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1</v>
      </c>
      <c r="AJ1032">
        <v>1</v>
      </c>
      <c r="AK1032">
        <v>48.96</v>
      </c>
      <c r="AL1032">
        <v>1</v>
      </c>
      <c r="AM1032">
        <v>4</v>
      </c>
      <c r="AN1032">
        <v>0</v>
      </c>
      <c r="AO1032">
        <v>1</v>
      </c>
      <c r="AP1032">
        <v>1</v>
      </c>
      <c r="AQ1032">
        <v>0</v>
      </c>
      <c r="AR1032">
        <v>0</v>
      </c>
      <c r="AS1032" t="s">
        <v>3</v>
      </c>
      <c r="AT1032">
        <v>7.34</v>
      </c>
      <c r="AU1032" t="s">
        <v>93</v>
      </c>
      <c r="AV1032">
        <v>2</v>
      </c>
      <c r="AW1032">
        <v>2</v>
      </c>
      <c r="AX1032">
        <v>60142602</v>
      </c>
      <c r="AY1032">
        <v>1</v>
      </c>
      <c r="AZ1032">
        <v>0</v>
      </c>
      <c r="BA1032">
        <v>1032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CX1032">
        <f>ROUND(Y1032*Source!I208,9)</f>
        <v>3.3780882000000001</v>
      </c>
      <c r="CY1032">
        <f>AD1032</f>
        <v>0</v>
      </c>
      <c r="CZ1032">
        <f>AH1032</f>
        <v>0</v>
      </c>
      <c r="DA1032">
        <f>AL1032</f>
        <v>1</v>
      </c>
      <c r="DB1032">
        <f t="shared" si="781"/>
        <v>0</v>
      </c>
      <c r="DC1032">
        <f t="shared" si="782"/>
        <v>0</v>
      </c>
      <c r="DD1032" t="s">
        <v>3</v>
      </c>
      <c r="DE1032" t="s">
        <v>3</v>
      </c>
      <c r="DF1032">
        <f t="shared" si="783"/>
        <v>0</v>
      </c>
      <c r="DG1032">
        <f t="shared" si="779"/>
        <v>0</v>
      </c>
      <c r="DH1032">
        <f t="shared" ref="DH1032:DH1037" si="784">ROUND(ROUND(AG1032*AK1032,2)*CX1032,2)</f>
        <v>0</v>
      </c>
      <c r="DI1032">
        <f t="shared" ref="DI1032:DI1041" si="785">ROUND(ROUND(AH1032,2)*CX1032,2)</f>
        <v>0</v>
      </c>
      <c r="DJ1032">
        <f>DI1032</f>
        <v>0</v>
      </c>
      <c r="DK1032">
        <v>0</v>
      </c>
      <c r="DL1032" t="s">
        <v>3</v>
      </c>
      <c r="DM1032">
        <v>0</v>
      </c>
      <c r="DN1032" t="s">
        <v>3</v>
      </c>
      <c r="DO1032">
        <v>0</v>
      </c>
    </row>
    <row r="1033" spans="1:119" x14ac:dyDescent="0.2">
      <c r="A1033">
        <f>ROW(Source!A208)</f>
        <v>208</v>
      </c>
      <c r="B1033">
        <v>60075934</v>
      </c>
      <c r="C1033">
        <v>60142589</v>
      </c>
      <c r="D1033">
        <v>48244557</v>
      </c>
      <c r="E1033">
        <v>1</v>
      </c>
      <c r="F1033">
        <v>1</v>
      </c>
      <c r="G1033">
        <v>1</v>
      </c>
      <c r="H1033">
        <v>2</v>
      </c>
      <c r="I1033" t="s">
        <v>746</v>
      </c>
      <c r="J1033" t="s">
        <v>747</v>
      </c>
      <c r="K1033" t="s">
        <v>748</v>
      </c>
      <c r="L1033">
        <v>1368</v>
      </c>
      <c r="N1033">
        <v>1011</v>
      </c>
      <c r="O1033" t="s">
        <v>745</v>
      </c>
      <c r="P1033" t="s">
        <v>745</v>
      </c>
      <c r="Q1033">
        <v>1</v>
      </c>
      <c r="W1033">
        <v>0</v>
      </c>
      <c r="X1033">
        <v>903590057</v>
      </c>
      <c r="Y1033">
        <f t="shared" si="780"/>
        <v>7.9349999999999987</v>
      </c>
      <c r="AA1033">
        <v>0</v>
      </c>
      <c r="AB1033">
        <v>1603.59</v>
      </c>
      <c r="AC1033">
        <v>579.69000000000005</v>
      </c>
      <c r="AD1033">
        <v>0</v>
      </c>
      <c r="AE1033">
        <v>0</v>
      </c>
      <c r="AF1033">
        <v>112.77</v>
      </c>
      <c r="AG1033">
        <v>11.84</v>
      </c>
      <c r="AH1033">
        <v>0</v>
      </c>
      <c r="AI1033">
        <v>1</v>
      </c>
      <c r="AJ1033">
        <v>14.22</v>
      </c>
      <c r="AK1033">
        <v>48.96</v>
      </c>
      <c r="AL1033">
        <v>1</v>
      </c>
      <c r="AM1033">
        <v>4</v>
      </c>
      <c r="AN1033">
        <v>0</v>
      </c>
      <c r="AO1033">
        <v>1</v>
      </c>
      <c r="AP1033">
        <v>1</v>
      </c>
      <c r="AQ1033">
        <v>0</v>
      </c>
      <c r="AR1033">
        <v>0</v>
      </c>
      <c r="AS1033" t="s">
        <v>3</v>
      </c>
      <c r="AT1033">
        <v>6</v>
      </c>
      <c r="AU1033" t="s">
        <v>93</v>
      </c>
      <c r="AV1033">
        <v>0</v>
      </c>
      <c r="AW1033">
        <v>2</v>
      </c>
      <c r="AX1033">
        <v>60142603</v>
      </c>
      <c r="AY1033">
        <v>1</v>
      </c>
      <c r="AZ1033">
        <v>0</v>
      </c>
      <c r="BA1033">
        <v>1033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CX1033">
        <f>ROUND(Y1033*Source!I208,9)</f>
        <v>2.7613799999999999</v>
      </c>
      <c r="CY1033">
        <f>AB1033</f>
        <v>1603.59</v>
      </c>
      <c r="CZ1033">
        <f>AF1033</f>
        <v>112.77</v>
      </c>
      <c r="DA1033">
        <f>AJ1033</f>
        <v>14.22</v>
      </c>
      <c r="DB1033">
        <f t="shared" si="781"/>
        <v>894.83</v>
      </c>
      <c r="DC1033">
        <f t="shared" si="782"/>
        <v>93.95</v>
      </c>
      <c r="DD1033" t="s">
        <v>3</v>
      </c>
      <c r="DE1033" t="s">
        <v>3</v>
      </c>
      <c r="DF1033">
        <f t="shared" si="783"/>
        <v>0</v>
      </c>
      <c r="DG1033">
        <f>ROUND(ROUND(AF1033*AJ1033,2)*CX1033,2)</f>
        <v>4428.12</v>
      </c>
      <c r="DH1033">
        <f t="shared" si="784"/>
        <v>1600.74</v>
      </c>
      <c r="DI1033">
        <f t="shared" si="785"/>
        <v>0</v>
      </c>
      <c r="DJ1033">
        <f>DG1033</f>
        <v>4428.12</v>
      </c>
      <c r="DK1033">
        <v>0</v>
      </c>
      <c r="DL1033" t="s">
        <v>3</v>
      </c>
      <c r="DM1033">
        <v>0</v>
      </c>
      <c r="DN1033" t="s">
        <v>3</v>
      </c>
      <c r="DO1033">
        <v>0</v>
      </c>
    </row>
    <row r="1034" spans="1:119" x14ac:dyDescent="0.2">
      <c r="A1034">
        <f>ROW(Source!A208)</f>
        <v>208</v>
      </c>
      <c r="B1034">
        <v>60075934</v>
      </c>
      <c r="C1034">
        <v>60142589</v>
      </c>
      <c r="D1034">
        <v>48245552</v>
      </c>
      <c r="E1034">
        <v>1</v>
      </c>
      <c r="F1034">
        <v>1</v>
      </c>
      <c r="G1034">
        <v>1</v>
      </c>
      <c r="H1034">
        <v>2</v>
      </c>
      <c r="I1034" t="s">
        <v>1022</v>
      </c>
      <c r="J1034" t="s">
        <v>1023</v>
      </c>
      <c r="K1034" t="s">
        <v>1024</v>
      </c>
      <c r="L1034">
        <v>1368</v>
      </c>
      <c r="N1034">
        <v>1011</v>
      </c>
      <c r="O1034" t="s">
        <v>745</v>
      </c>
      <c r="P1034" t="s">
        <v>745</v>
      </c>
      <c r="Q1034">
        <v>1</v>
      </c>
      <c r="W1034">
        <v>0</v>
      </c>
      <c r="X1034">
        <v>1565185662</v>
      </c>
      <c r="Y1034">
        <f t="shared" si="780"/>
        <v>0.66124999999999989</v>
      </c>
      <c r="AA1034">
        <v>0</v>
      </c>
      <c r="AB1034">
        <v>1521.97</v>
      </c>
      <c r="AC1034">
        <v>495.96</v>
      </c>
      <c r="AD1034">
        <v>0</v>
      </c>
      <c r="AE1034">
        <v>0</v>
      </c>
      <c r="AF1034">
        <v>107.03</v>
      </c>
      <c r="AG1034">
        <v>10.130000000000001</v>
      </c>
      <c r="AH1034">
        <v>0</v>
      </c>
      <c r="AI1034">
        <v>1</v>
      </c>
      <c r="AJ1034">
        <v>14.22</v>
      </c>
      <c r="AK1034">
        <v>48.96</v>
      </c>
      <c r="AL1034">
        <v>1</v>
      </c>
      <c r="AM1034">
        <v>4</v>
      </c>
      <c r="AN1034">
        <v>0</v>
      </c>
      <c r="AO1034">
        <v>1</v>
      </c>
      <c r="AP1034">
        <v>1</v>
      </c>
      <c r="AQ1034">
        <v>0</v>
      </c>
      <c r="AR1034">
        <v>0</v>
      </c>
      <c r="AS1034" t="s">
        <v>3</v>
      </c>
      <c r="AT1034">
        <v>0.5</v>
      </c>
      <c r="AU1034" t="s">
        <v>93</v>
      </c>
      <c r="AV1034">
        <v>0</v>
      </c>
      <c r="AW1034">
        <v>2</v>
      </c>
      <c r="AX1034">
        <v>60142604</v>
      </c>
      <c r="AY1034">
        <v>1</v>
      </c>
      <c r="AZ1034">
        <v>0</v>
      </c>
      <c r="BA1034">
        <v>1034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CX1034">
        <f>ROUND(Y1034*Source!I208,9)</f>
        <v>0.23011499999999999</v>
      </c>
      <c r="CY1034">
        <f>AB1034</f>
        <v>1521.97</v>
      </c>
      <c r="CZ1034">
        <f>AF1034</f>
        <v>107.03</v>
      </c>
      <c r="DA1034">
        <f>AJ1034</f>
        <v>14.22</v>
      </c>
      <c r="DB1034">
        <f t="shared" si="781"/>
        <v>70.78</v>
      </c>
      <c r="DC1034">
        <f t="shared" si="782"/>
        <v>6.71</v>
      </c>
      <c r="DD1034" t="s">
        <v>3</v>
      </c>
      <c r="DE1034" t="s">
        <v>3</v>
      </c>
      <c r="DF1034">
        <f t="shared" si="783"/>
        <v>0</v>
      </c>
      <c r="DG1034">
        <f>ROUND(ROUND(AF1034*AJ1034,2)*CX1034,2)</f>
        <v>350.23</v>
      </c>
      <c r="DH1034">
        <f t="shared" si="784"/>
        <v>114.13</v>
      </c>
      <c r="DI1034">
        <f t="shared" si="785"/>
        <v>0</v>
      </c>
      <c r="DJ1034">
        <f>DG1034</f>
        <v>350.23</v>
      </c>
      <c r="DK1034">
        <v>0</v>
      </c>
      <c r="DL1034" t="s">
        <v>3</v>
      </c>
      <c r="DM1034">
        <v>0</v>
      </c>
      <c r="DN1034" t="s">
        <v>3</v>
      </c>
      <c r="DO1034">
        <v>0</v>
      </c>
    </row>
    <row r="1035" spans="1:119" x14ac:dyDescent="0.2">
      <c r="A1035">
        <f>ROW(Source!A208)</f>
        <v>208</v>
      </c>
      <c r="B1035">
        <v>60075934</v>
      </c>
      <c r="C1035">
        <v>60142589</v>
      </c>
      <c r="D1035">
        <v>48245719</v>
      </c>
      <c r="E1035">
        <v>1</v>
      </c>
      <c r="F1035">
        <v>1</v>
      </c>
      <c r="G1035">
        <v>1</v>
      </c>
      <c r="H1035">
        <v>2</v>
      </c>
      <c r="I1035" t="s">
        <v>755</v>
      </c>
      <c r="J1035" t="s">
        <v>756</v>
      </c>
      <c r="K1035" t="s">
        <v>757</v>
      </c>
      <c r="L1035">
        <v>1368</v>
      </c>
      <c r="N1035">
        <v>1011</v>
      </c>
      <c r="O1035" t="s">
        <v>745</v>
      </c>
      <c r="P1035" t="s">
        <v>745</v>
      </c>
      <c r="Q1035">
        <v>1</v>
      </c>
      <c r="W1035">
        <v>0</v>
      </c>
      <c r="X1035">
        <v>-1135352110</v>
      </c>
      <c r="Y1035">
        <f t="shared" si="780"/>
        <v>1.3224999999999998</v>
      </c>
      <c r="AA1035">
        <v>0</v>
      </c>
      <c r="AB1035">
        <v>17.059999999999999</v>
      </c>
      <c r="AC1035">
        <v>0</v>
      </c>
      <c r="AD1035">
        <v>0</v>
      </c>
      <c r="AE1035">
        <v>0</v>
      </c>
      <c r="AF1035">
        <v>1.2</v>
      </c>
      <c r="AG1035">
        <v>0</v>
      </c>
      <c r="AH1035">
        <v>0</v>
      </c>
      <c r="AI1035">
        <v>1</v>
      </c>
      <c r="AJ1035">
        <v>14.22</v>
      </c>
      <c r="AK1035">
        <v>48.96</v>
      </c>
      <c r="AL1035">
        <v>1</v>
      </c>
      <c r="AM1035">
        <v>4</v>
      </c>
      <c r="AN1035">
        <v>0</v>
      </c>
      <c r="AO1035">
        <v>1</v>
      </c>
      <c r="AP1035">
        <v>1</v>
      </c>
      <c r="AQ1035">
        <v>0</v>
      </c>
      <c r="AR1035">
        <v>0</v>
      </c>
      <c r="AS1035" t="s">
        <v>3</v>
      </c>
      <c r="AT1035">
        <v>1</v>
      </c>
      <c r="AU1035" t="s">
        <v>93</v>
      </c>
      <c r="AV1035">
        <v>0</v>
      </c>
      <c r="AW1035">
        <v>2</v>
      </c>
      <c r="AX1035">
        <v>60142605</v>
      </c>
      <c r="AY1035">
        <v>1</v>
      </c>
      <c r="AZ1035">
        <v>0</v>
      </c>
      <c r="BA1035">
        <v>1035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CX1035">
        <f>ROUND(Y1035*Source!I208,9)</f>
        <v>0.46022999999999997</v>
      </c>
      <c r="CY1035">
        <f>AB1035</f>
        <v>17.059999999999999</v>
      </c>
      <c r="CZ1035">
        <f>AF1035</f>
        <v>1.2</v>
      </c>
      <c r="DA1035">
        <f>AJ1035</f>
        <v>14.22</v>
      </c>
      <c r="DB1035">
        <f t="shared" si="781"/>
        <v>1.59</v>
      </c>
      <c r="DC1035">
        <f t="shared" si="782"/>
        <v>0</v>
      </c>
      <c r="DD1035" t="s">
        <v>3</v>
      </c>
      <c r="DE1035" t="s">
        <v>3</v>
      </c>
      <c r="DF1035">
        <f t="shared" si="783"/>
        <v>0</v>
      </c>
      <c r="DG1035">
        <f>ROUND(ROUND(AF1035*AJ1035,2)*CX1035,2)</f>
        <v>7.85</v>
      </c>
      <c r="DH1035">
        <f t="shared" si="784"/>
        <v>0</v>
      </c>
      <c r="DI1035">
        <f t="shared" si="785"/>
        <v>0</v>
      </c>
      <c r="DJ1035">
        <f>DG1035</f>
        <v>7.85</v>
      </c>
      <c r="DK1035">
        <v>0</v>
      </c>
      <c r="DL1035" t="s">
        <v>3</v>
      </c>
      <c r="DM1035">
        <v>0</v>
      </c>
      <c r="DN1035" t="s">
        <v>3</v>
      </c>
      <c r="DO1035">
        <v>0</v>
      </c>
    </row>
    <row r="1036" spans="1:119" x14ac:dyDescent="0.2">
      <c r="A1036">
        <f>ROW(Source!A208)</f>
        <v>208</v>
      </c>
      <c r="B1036">
        <v>60075934</v>
      </c>
      <c r="C1036">
        <v>60142589</v>
      </c>
      <c r="D1036">
        <v>48245786</v>
      </c>
      <c r="E1036">
        <v>1</v>
      </c>
      <c r="F1036">
        <v>1</v>
      </c>
      <c r="G1036">
        <v>1</v>
      </c>
      <c r="H1036">
        <v>2</v>
      </c>
      <c r="I1036" t="s">
        <v>823</v>
      </c>
      <c r="J1036" t="s">
        <v>824</v>
      </c>
      <c r="K1036" t="s">
        <v>825</v>
      </c>
      <c r="L1036">
        <v>1368</v>
      </c>
      <c r="N1036">
        <v>1011</v>
      </c>
      <c r="O1036" t="s">
        <v>745</v>
      </c>
      <c r="P1036" t="s">
        <v>745</v>
      </c>
      <c r="Q1036">
        <v>1</v>
      </c>
      <c r="W1036">
        <v>0</v>
      </c>
      <c r="X1036">
        <v>-1277097320</v>
      </c>
      <c r="Y1036">
        <f t="shared" si="780"/>
        <v>36.104249999999993</v>
      </c>
      <c r="AA1036">
        <v>0</v>
      </c>
      <c r="AB1036">
        <v>123.43</v>
      </c>
      <c r="AC1036">
        <v>0</v>
      </c>
      <c r="AD1036">
        <v>0</v>
      </c>
      <c r="AE1036">
        <v>0</v>
      </c>
      <c r="AF1036">
        <v>8.68</v>
      </c>
      <c r="AG1036">
        <v>0</v>
      </c>
      <c r="AH1036">
        <v>0</v>
      </c>
      <c r="AI1036">
        <v>1</v>
      </c>
      <c r="AJ1036">
        <v>14.22</v>
      </c>
      <c r="AK1036">
        <v>48.96</v>
      </c>
      <c r="AL1036">
        <v>1</v>
      </c>
      <c r="AM1036">
        <v>4</v>
      </c>
      <c r="AN1036">
        <v>0</v>
      </c>
      <c r="AO1036">
        <v>1</v>
      </c>
      <c r="AP1036">
        <v>1</v>
      </c>
      <c r="AQ1036">
        <v>0</v>
      </c>
      <c r="AR1036">
        <v>0</v>
      </c>
      <c r="AS1036" t="s">
        <v>3</v>
      </c>
      <c r="AT1036">
        <v>27.3</v>
      </c>
      <c r="AU1036" t="s">
        <v>93</v>
      </c>
      <c r="AV1036">
        <v>0</v>
      </c>
      <c r="AW1036">
        <v>2</v>
      </c>
      <c r="AX1036">
        <v>60142606</v>
      </c>
      <c r="AY1036">
        <v>1</v>
      </c>
      <c r="AZ1036">
        <v>0</v>
      </c>
      <c r="BA1036">
        <v>1036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CX1036">
        <f>ROUND(Y1036*Source!I208,9)</f>
        <v>12.564279000000001</v>
      </c>
      <c r="CY1036">
        <f>AB1036</f>
        <v>123.43</v>
      </c>
      <c r="CZ1036">
        <f>AF1036</f>
        <v>8.68</v>
      </c>
      <c r="DA1036">
        <f>AJ1036</f>
        <v>14.22</v>
      </c>
      <c r="DB1036">
        <f t="shared" si="781"/>
        <v>313.38</v>
      </c>
      <c r="DC1036">
        <f t="shared" si="782"/>
        <v>0</v>
      </c>
      <c r="DD1036" t="s">
        <v>3</v>
      </c>
      <c r="DE1036" t="s">
        <v>3</v>
      </c>
      <c r="DF1036">
        <f t="shared" si="783"/>
        <v>0</v>
      </c>
      <c r="DG1036">
        <f>ROUND(ROUND(AF1036*AJ1036,2)*CX1036,2)</f>
        <v>1550.81</v>
      </c>
      <c r="DH1036">
        <f t="shared" si="784"/>
        <v>0</v>
      </c>
      <c r="DI1036">
        <f t="shared" si="785"/>
        <v>0</v>
      </c>
      <c r="DJ1036">
        <f>DG1036</f>
        <v>1550.81</v>
      </c>
      <c r="DK1036">
        <v>0</v>
      </c>
      <c r="DL1036" t="s">
        <v>3</v>
      </c>
      <c r="DM1036">
        <v>0</v>
      </c>
      <c r="DN1036" t="s">
        <v>3</v>
      </c>
      <c r="DO1036">
        <v>0</v>
      </c>
    </row>
    <row r="1037" spans="1:119" x14ac:dyDescent="0.2">
      <c r="A1037">
        <f>ROW(Source!A208)</f>
        <v>208</v>
      </c>
      <c r="B1037">
        <v>60075934</v>
      </c>
      <c r="C1037">
        <v>60142589</v>
      </c>
      <c r="D1037">
        <v>48246286</v>
      </c>
      <c r="E1037">
        <v>1</v>
      </c>
      <c r="F1037">
        <v>1</v>
      </c>
      <c r="G1037">
        <v>1</v>
      </c>
      <c r="H1037">
        <v>2</v>
      </c>
      <c r="I1037" t="s">
        <v>1028</v>
      </c>
      <c r="J1037" t="s">
        <v>1029</v>
      </c>
      <c r="K1037" t="s">
        <v>1030</v>
      </c>
      <c r="L1037">
        <v>1368</v>
      </c>
      <c r="N1037">
        <v>1011</v>
      </c>
      <c r="O1037" t="s">
        <v>745</v>
      </c>
      <c r="P1037" t="s">
        <v>745</v>
      </c>
      <c r="Q1037">
        <v>1</v>
      </c>
      <c r="W1037">
        <v>0</v>
      </c>
      <c r="X1037">
        <v>-575501913</v>
      </c>
      <c r="Y1037">
        <f t="shared" si="780"/>
        <v>1.1108999999999998</v>
      </c>
      <c r="AA1037">
        <v>0</v>
      </c>
      <c r="AB1037">
        <v>203.35</v>
      </c>
      <c r="AC1037">
        <v>431.83</v>
      </c>
      <c r="AD1037">
        <v>0</v>
      </c>
      <c r="AE1037">
        <v>0</v>
      </c>
      <c r="AF1037">
        <v>14.3</v>
      </c>
      <c r="AG1037">
        <v>8.82</v>
      </c>
      <c r="AH1037">
        <v>0</v>
      </c>
      <c r="AI1037">
        <v>1</v>
      </c>
      <c r="AJ1037">
        <v>14.22</v>
      </c>
      <c r="AK1037">
        <v>48.96</v>
      </c>
      <c r="AL1037">
        <v>1</v>
      </c>
      <c r="AM1037">
        <v>4</v>
      </c>
      <c r="AN1037">
        <v>0</v>
      </c>
      <c r="AO1037">
        <v>1</v>
      </c>
      <c r="AP1037">
        <v>1</v>
      </c>
      <c r="AQ1037">
        <v>0</v>
      </c>
      <c r="AR1037">
        <v>0</v>
      </c>
      <c r="AS1037" t="s">
        <v>3</v>
      </c>
      <c r="AT1037">
        <v>0.84</v>
      </c>
      <c r="AU1037" t="s">
        <v>93</v>
      </c>
      <c r="AV1037">
        <v>0</v>
      </c>
      <c r="AW1037">
        <v>2</v>
      </c>
      <c r="AX1037">
        <v>60142607</v>
      </c>
      <c r="AY1037">
        <v>1</v>
      </c>
      <c r="AZ1037">
        <v>0</v>
      </c>
      <c r="BA1037">
        <v>1037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CX1037">
        <f>ROUND(Y1037*Source!I208,9)</f>
        <v>0.38659320000000003</v>
      </c>
      <c r="CY1037">
        <f>AB1037</f>
        <v>203.35</v>
      </c>
      <c r="CZ1037">
        <f>AF1037</f>
        <v>14.3</v>
      </c>
      <c r="DA1037">
        <f>AJ1037</f>
        <v>14.22</v>
      </c>
      <c r="DB1037">
        <f t="shared" si="781"/>
        <v>15.88</v>
      </c>
      <c r="DC1037">
        <f t="shared" si="782"/>
        <v>9.8000000000000007</v>
      </c>
      <c r="DD1037" t="s">
        <v>3</v>
      </c>
      <c r="DE1037" t="s">
        <v>3</v>
      </c>
      <c r="DF1037">
        <f t="shared" si="783"/>
        <v>0</v>
      </c>
      <c r="DG1037">
        <f>ROUND(ROUND(AF1037*AJ1037,2)*CX1037,2)</f>
        <v>78.61</v>
      </c>
      <c r="DH1037">
        <f t="shared" si="784"/>
        <v>166.94</v>
      </c>
      <c r="DI1037">
        <f t="shared" si="785"/>
        <v>0</v>
      </c>
      <c r="DJ1037">
        <f>DG1037</f>
        <v>78.61</v>
      </c>
      <c r="DK1037">
        <v>0</v>
      </c>
      <c r="DL1037" t="s">
        <v>3</v>
      </c>
      <c r="DM1037">
        <v>0</v>
      </c>
      <c r="DN1037" t="s">
        <v>3</v>
      </c>
      <c r="DO1037">
        <v>0</v>
      </c>
    </row>
    <row r="1038" spans="1:119" x14ac:dyDescent="0.2">
      <c r="A1038">
        <f>ROW(Source!A208)</f>
        <v>208</v>
      </c>
      <c r="B1038">
        <v>60075934</v>
      </c>
      <c r="C1038">
        <v>60142589</v>
      </c>
      <c r="D1038">
        <v>48168484</v>
      </c>
      <c r="E1038">
        <v>1</v>
      </c>
      <c r="F1038">
        <v>1</v>
      </c>
      <c r="G1038">
        <v>1</v>
      </c>
      <c r="H1038">
        <v>3</v>
      </c>
      <c r="I1038" t="s">
        <v>223</v>
      </c>
      <c r="J1038" t="s">
        <v>226</v>
      </c>
      <c r="K1038" t="s">
        <v>761</v>
      </c>
      <c r="L1038">
        <v>1339</v>
      </c>
      <c r="N1038">
        <v>1007</v>
      </c>
      <c r="O1038" t="s">
        <v>91</v>
      </c>
      <c r="P1038" t="s">
        <v>91</v>
      </c>
      <c r="Q1038">
        <v>1</v>
      </c>
      <c r="W1038">
        <v>0</v>
      </c>
      <c r="X1038">
        <v>1597319531</v>
      </c>
      <c r="Y1038">
        <f>AT1038</f>
        <v>2.6</v>
      </c>
      <c r="AA1038">
        <v>84.03</v>
      </c>
      <c r="AB1038">
        <v>0</v>
      </c>
      <c r="AC1038">
        <v>0</v>
      </c>
      <c r="AD1038">
        <v>0</v>
      </c>
      <c r="AE1038">
        <v>8.7899999999999991</v>
      </c>
      <c r="AF1038">
        <v>0</v>
      </c>
      <c r="AG1038">
        <v>0</v>
      </c>
      <c r="AH1038">
        <v>0</v>
      </c>
      <c r="AI1038">
        <v>9.56</v>
      </c>
      <c r="AJ1038">
        <v>1</v>
      </c>
      <c r="AK1038">
        <v>1</v>
      </c>
      <c r="AL1038">
        <v>1</v>
      </c>
      <c r="AM1038">
        <v>4</v>
      </c>
      <c r="AN1038">
        <v>0</v>
      </c>
      <c r="AO1038">
        <v>1</v>
      </c>
      <c r="AP1038">
        <v>1</v>
      </c>
      <c r="AQ1038">
        <v>0</v>
      </c>
      <c r="AR1038">
        <v>0</v>
      </c>
      <c r="AS1038" t="s">
        <v>3</v>
      </c>
      <c r="AT1038">
        <v>2.6</v>
      </c>
      <c r="AU1038" t="s">
        <v>3</v>
      </c>
      <c r="AV1038">
        <v>0</v>
      </c>
      <c r="AW1038">
        <v>2</v>
      </c>
      <c r="AX1038">
        <v>60142608</v>
      </c>
      <c r="AY1038">
        <v>1</v>
      </c>
      <c r="AZ1038">
        <v>0</v>
      </c>
      <c r="BA1038">
        <v>1038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CX1038">
        <f>ROUND(Y1038*Source!I208,9)</f>
        <v>0.90480000000000005</v>
      </c>
      <c r="CY1038">
        <f>AA1038</f>
        <v>84.03</v>
      </c>
      <c r="CZ1038">
        <f>AE1038</f>
        <v>8.7899999999999991</v>
      </c>
      <c r="DA1038">
        <f>AI1038</f>
        <v>9.56</v>
      </c>
      <c r="DB1038">
        <f>ROUND(ROUND(AT1038*CZ1038,2),2)</f>
        <v>22.85</v>
      </c>
      <c r="DC1038">
        <f>ROUND(ROUND(AT1038*AG1038,2),2)</f>
        <v>0</v>
      </c>
      <c r="DD1038" t="s">
        <v>3</v>
      </c>
      <c r="DE1038" t="s">
        <v>3</v>
      </c>
      <c r="DF1038">
        <f>ROUND(ROUND(AE1038*AI1038,2)*CX1038,2)</f>
        <v>76.03</v>
      </c>
      <c r="DG1038">
        <f t="shared" ref="DG1038:DG1043" si="786">ROUND(ROUND(AF1038,2)*CX1038,2)</f>
        <v>0</v>
      </c>
      <c r="DH1038">
        <f>ROUND(ROUND(AG1038,2)*CX1038,2)</f>
        <v>0</v>
      </c>
      <c r="DI1038">
        <f t="shared" si="785"/>
        <v>0</v>
      </c>
      <c r="DJ1038">
        <f>DF1038</f>
        <v>76.03</v>
      </c>
      <c r="DK1038">
        <v>0</v>
      </c>
      <c r="DL1038" t="s">
        <v>3</v>
      </c>
      <c r="DM1038">
        <v>0</v>
      </c>
      <c r="DN1038" t="s">
        <v>3</v>
      </c>
      <c r="DO1038">
        <v>0</v>
      </c>
    </row>
    <row r="1039" spans="1:119" x14ac:dyDescent="0.2">
      <c r="A1039">
        <f>ROW(Source!A208)</f>
        <v>208</v>
      </c>
      <c r="B1039">
        <v>60075934</v>
      </c>
      <c r="C1039">
        <v>60142589</v>
      </c>
      <c r="D1039">
        <v>48168491</v>
      </c>
      <c r="E1039">
        <v>1</v>
      </c>
      <c r="F1039">
        <v>1</v>
      </c>
      <c r="G1039">
        <v>1</v>
      </c>
      <c r="H1039">
        <v>3</v>
      </c>
      <c r="I1039" t="s">
        <v>229</v>
      </c>
      <c r="J1039" t="s">
        <v>231</v>
      </c>
      <c r="K1039" t="s">
        <v>762</v>
      </c>
      <c r="L1039">
        <v>1346</v>
      </c>
      <c r="N1039">
        <v>1009</v>
      </c>
      <c r="O1039" t="s">
        <v>225</v>
      </c>
      <c r="P1039" t="s">
        <v>225</v>
      </c>
      <c r="Q1039">
        <v>1</v>
      </c>
      <c r="W1039">
        <v>0</v>
      </c>
      <c r="X1039">
        <v>-1411127917</v>
      </c>
      <c r="Y1039">
        <f>AT1039</f>
        <v>0.5</v>
      </c>
      <c r="AA1039">
        <v>42.73</v>
      </c>
      <c r="AB1039">
        <v>0</v>
      </c>
      <c r="AC1039">
        <v>0</v>
      </c>
      <c r="AD1039">
        <v>0</v>
      </c>
      <c r="AE1039">
        <v>4.47</v>
      </c>
      <c r="AF1039">
        <v>0</v>
      </c>
      <c r="AG1039">
        <v>0</v>
      </c>
      <c r="AH1039">
        <v>0</v>
      </c>
      <c r="AI1039">
        <v>9.56</v>
      </c>
      <c r="AJ1039">
        <v>1</v>
      </c>
      <c r="AK1039">
        <v>1</v>
      </c>
      <c r="AL1039">
        <v>1</v>
      </c>
      <c r="AM1039">
        <v>4</v>
      </c>
      <c r="AN1039">
        <v>0</v>
      </c>
      <c r="AO1039">
        <v>1</v>
      </c>
      <c r="AP1039">
        <v>1</v>
      </c>
      <c r="AQ1039">
        <v>0</v>
      </c>
      <c r="AR1039">
        <v>0</v>
      </c>
      <c r="AS1039" t="s">
        <v>3</v>
      </c>
      <c r="AT1039">
        <v>0.5</v>
      </c>
      <c r="AU1039" t="s">
        <v>3</v>
      </c>
      <c r="AV1039">
        <v>0</v>
      </c>
      <c r="AW1039">
        <v>2</v>
      </c>
      <c r="AX1039">
        <v>60142609</v>
      </c>
      <c r="AY1039">
        <v>1</v>
      </c>
      <c r="AZ1039">
        <v>0</v>
      </c>
      <c r="BA1039">
        <v>1039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CX1039">
        <f>ROUND(Y1039*Source!I208,9)</f>
        <v>0.17399999999999999</v>
      </c>
      <c r="CY1039">
        <f>AA1039</f>
        <v>42.73</v>
      </c>
      <c r="CZ1039">
        <f>AE1039</f>
        <v>4.47</v>
      </c>
      <c r="DA1039">
        <f>AI1039</f>
        <v>9.56</v>
      </c>
      <c r="DB1039">
        <f>ROUND(ROUND(AT1039*CZ1039,2),2)</f>
        <v>2.2400000000000002</v>
      </c>
      <c r="DC1039">
        <f>ROUND(ROUND(AT1039*AG1039,2),2)</f>
        <v>0</v>
      </c>
      <c r="DD1039" t="s">
        <v>3</v>
      </c>
      <c r="DE1039" t="s">
        <v>3</v>
      </c>
      <c r="DF1039">
        <f>ROUND(ROUND(AE1039*AI1039,2)*CX1039,2)</f>
        <v>7.44</v>
      </c>
      <c r="DG1039">
        <f t="shared" si="786"/>
        <v>0</v>
      </c>
      <c r="DH1039">
        <f>ROUND(ROUND(AG1039,2)*CX1039,2)</f>
        <v>0</v>
      </c>
      <c r="DI1039">
        <f t="shared" si="785"/>
        <v>0</v>
      </c>
      <c r="DJ1039">
        <f>DF1039</f>
        <v>7.44</v>
      </c>
      <c r="DK1039">
        <v>0</v>
      </c>
      <c r="DL1039" t="s">
        <v>3</v>
      </c>
      <c r="DM1039">
        <v>0</v>
      </c>
      <c r="DN1039" t="s">
        <v>3</v>
      </c>
      <c r="DO1039">
        <v>0</v>
      </c>
    </row>
    <row r="1040" spans="1:119" x14ac:dyDescent="0.2">
      <c r="A1040">
        <f>ROW(Source!A208)</f>
        <v>208</v>
      </c>
      <c r="B1040">
        <v>60075934</v>
      </c>
      <c r="C1040">
        <v>60142589</v>
      </c>
      <c r="D1040">
        <v>48171519</v>
      </c>
      <c r="E1040">
        <v>1</v>
      </c>
      <c r="F1040">
        <v>1</v>
      </c>
      <c r="G1040">
        <v>1</v>
      </c>
      <c r="H1040">
        <v>3</v>
      </c>
      <c r="I1040" t="s">
        <v>1031</v>
      </c>
      <c r="J1040" t="s">
        <v>1032</v>
      </c>
      <c r="K1040" t="s">
        <v>1033</v>
      </c>
      <c r="L1040">
        <v>1348</v>
      </c>
      <c r="N1040">
        <v>1009</v>
      </c>
      <c r="O1040" t="s">
        <v>15</v>
      </c>
      <c r="P1040" t="s">
        <v>15</v>
      </c>
      <c r="Q1040">
        <v>1000</v>
      </c>
      <c r="W1040">
        <v>0</v>
      </c>
      <c r="X1040">
        <v>1392569568</v>
      </c>
      <c r="Y1040">
        <f>AT1040</f>
        <v>2.1499999999999998E-2</v>
      </c>
      <c r="AA1040">
        <v>99399.62</v>
      </c>
      <c r="AB1040">
        <v>0</v>
      </c>
      <c r="AC1040">
        <v>0</v>
      </c>
      <c r="AD1040">
        <v>0</v>
      </c>
      <c r="AE1040">
        <v>10397.450000000001</v>
      </c>
      <c r="AF1040">
        <v>0</v>
      </c>
      <c r="AG1040">
        <v>0</v>
      </c>
      <c r="AH1040">
        <v>0</v>
      </c>
      <c r="AI1040">
        <v>9.56</v>
      </c>
      <c r="AJ1040">
        <v>1</v>
      </c>
      <c r="AK1040">
        <v>1</v>
      </c>
      <c r="AL1040">
        <v>1</v>
      </c>
      <c r="AM1040">
        <v>4</v>
      </c>
      <c r="AN1040">
        <v>0</v>
      </c>
      <c r="AO1040">
        <v>1</v>
      </c>
      <c r="AP1040">
        <v>1</v>
      </c>
      <c r="AQ1040">
        <v>0</v>
      </c>
      <c r="AR1040">
        <v>0</v>
      </c>
      <c r="AS1040" t="s">
        <v>3</v>
      </c>
      <c r="AT1040">
        <v>2.1499999999999998E-2</v>
      </c>
      <c r="AU1040" t="s">
        <v>3</v>
      </c>
      <c r="AV1040">
        <v>0</v>
      </c>
      <c r="AW1040">
        <v>2</v>
      </c>
      <c r="AX1040">
        <v>60142610</v>
      </c>
      <c r="AY1040">
        <v>1</v>
      </c>
      <c r="AZ1040">
        <v>0</v>
      </c>
      <c r="BA1040">
        <v>1040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CX1040">
        <f>ROUND(Y1040*Source!I208,9)</f>
        <v>7.4819999999999999E-3</v>
      </c>
      <c r="CY1040">
        <f>AA1040</f>
        <v>99399.62</v>
      </c>
      <c r="CZ1040">
        <f>AE1040</f>
        <v>10397.450000000001</v>
      </c>
      <c r="DA1040">
        <f>AI1040</f>
        <v>9.56</v>
      </c>
      <c r="DB1040">
        <f>ROUND(ROUND(AT1040*CZ1040,2),2)</f>
        <v>223.55</v>
      </c>
      <c r="DC1040">
        <f>ROUND(ROUND(AT1040*AG1040,2),2)</f>
        <v>0</v>
      </c>
      <c r="DD1040" t="s">
        <v>3</v>
      </c>
      <c r="DE1040" t="s">
        <v>3</v>
      </c>
      <c r="DF1040">
        <f>ROUND(ROUND(AE1040*AI1040,2)*CX1040,2)</f>
        <v>743.71</v>
      </c>
      <c r="DG1040">
        <f t="shared" si="786"/>
        <v>0</v>
      </c>
      <c r="DH1040">
        <f>ROUND(ROUND(AG1040,2)*CX1040,2)</f>
        <v>0</v>
      </c>
      <c r="DI1040">
        <f t="shared" si="785"/>
        <v>0</v>
      </c>
      <c r="DJ1040">
        <f>DF1040</f>
        <v>743.71</v>
      </c>
      <c r="DK1040">
        <v>0</v>
      </c>
      <c r="DL1040" t="s">
        <v>3</v>
      </c>
      <c r="DM1040">
        <v>0</v>
      </c>
      <c r="DN1040" t="s">
        <v>3</v>
      </c>
      <c r="DO1040">
        <v>0</v>
      </c>
    </row>
    <row r="1041" spans="1:119" x14ac:dyDescent="0.2">
      <c r="A1041">
        <f>ROW(Source!A208)</f>
        <v>208</v>
      </c>
      <c r="B1041">
        <v>60075934</v>
      </c>
      <c r="C1041">
        <v>60142589</v>
      </c>
      <c r="D1041">
        <v>48164599</v>
      </c>
      <c r="E1041">
        <v>21</v>
      </c>
      <c r="F1041">
        <v>1</v>
      </c>
      <c r="G1041">
        <v>1</v>
      </c>
      <c r="H1041">
        <v>3</v>
      </c>
      <c r="I1041" t="s">
        <v>834</v>
      </c>
      <c r="J1041" t="s">
        <v>3</v>
      </c>
      <c r="K1041" t="s">
        <v>835</v>
      </c>
      <c r="L1041">
        <v>1374</v>
      </c>
      <c r="N1041">
        <v>1013</v>
      </c>
      <c r="O1041" t="s">
        <v>836</v>
      </c>
      <c r="P1041" t="s">
        <v>836</v>
      </c>
      <c r="Q1041">
        <v>1</v>
      </c>
      <c r="W1041">
        <v>0</v>
      </c>
      <c r="X1041">
        <v>-1731369543</v>
      </c>
      <c r="Y1041">
        <f>AT1041</f>
        <v>15.63</v>
      </c>
      <c r="AA1041">
        <v>9.56</v>
      </c>
      <c r="AB1041">
        <v>0</v>
      </c>
      <c r="AC1041">
        <v>0</v>
      </c>
      <c r="AD1041">
        <v>0</v>
      </c>
      <c r="AE1041">
        <v>1</v>
      </c>
      <c r="AF1041">
        <v>0</v>
      </c>
      <c r="AG1041">
        <v>0</v>
      </c>
      <c r="AH1041">
        <v>0</v>
      </c>
      <c r="AI1041">
        <v>9.56</v>
      </c>
      <c r="AJ1041">
        <v>1</v>
      </c>
      <c r="AK1041">
        <v>1</v>
      </c>
      <c r="AL1041">
        <v>1</v>
      </c>
      <c r="AM1041">
        <v>4</v>
      </c>
      <c r="AN1041">
        <v>0</v>
      </c>
      <c r="AO1041">
        <v>1</v>
      </c>
      <c r="AP1041">
        <v>1</v>
      </c>
      <c r="AQ1041">
        <v>0</v>
      </c>
      <c r="AR1041">
        <v>0</v>
      </c>
      <c r="AS1041" t="s">
        <v>3</v>
      </c>
      <c r="AT1041">
        <v>15.63</v>
      </c>
      <c r="AU1041" t="s">
        <v>3</v>
      </c>
      <c r="AV1041">
        <v>0</v>
      </c>
      <c r="AW1041">
        <v>2</v>
      </c>
      <c r="AX1041">
        <v>60142611</v>
      </c>
      <c r="AY1041">
        <v>1</v>
      </c>
      <c r="AZ1041">
        <v>0</v>
      </c>
      <c r="BA1041">
        <v>1041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CX1041">
        <f>ROUND(Y1041*Source!I208,9)</f>
        <v>5.4392399999999999</v>
      </c>
      <c r="CY1041">
        <f>AA1041</f>
        <v>9.56</v>
      </c>
      <c r="CZ1041">
        <f>AE1041</f>
        <v>1</v>
      </c>
      <c r="DA1041">
        <f>AI1041</f>
        <v>9.56</v>
      </c>
      <c r="DB1041">
        <f>ROUND(ROUND(AT1041*CZ1041,2),2)</f>
        <v>15.63</v>
      </c>
      <c r="DC1041">
        <f>ROUND(ROUND(AT1041*AG1041,2),2)</f>
        <v>0</v>
      </c>
      <c r="DD1041" t="s">
        <v>3</v>
      </c>
      <c r="DE1041" t="s">
        <v>3</v>
      </c>
      <c r="DF1041">
        <f>ROUND(ROUND(AE1041*AI1041,2)*CX1041,2)</f>
        <v>52</v>
      </c>
      <c r="DG1041">
        <f t="shared" si="786"/>
        <v>0</v>
      </c>
      <c r="DH1041">
        <f>ROUND(ROUND(AG1041,2)*CX1041,2)</f>
        <v>0</v>
      </c>
      <c r="DI1041">
        <f t="shared" si="785"/>
        <v>0</v>
      </c>
      <c r="DJ1041">
        <f>DF1041</f>
        <v>52</v>
      </c>
      <c r="DK1041">
        <v>0</v>
      </c>
      <c r="DL1041" t="s">
        <v>3</v>
      </c>
      <c r="DM1041">
        <v>0</v>
      </c>
      <c r="DN1041" t="s">
        <v>3</v>
      </c>
      <c r="DO1041">
        <v>0</v>
      </c>
    </row>
    <row r="1042" spans="1:119" x14ac:dyDescent="0.2">
      <c r="A1042">
        <f>ROW(Source!A212)</f>
        <v>212</v>
      </c>
      <c r="B1042">
        <v>60075934</v>
      </c>
      <c r="C1042">
        <v>60142615</v>
      </c>
      <c r="D1042">
        <v>48164237</v>
      </c>
      <c r="E1042">
        <v>1</v>
      </c>
      <c r="F1042">
        <v>1</v>
      </c>
      <c r="G1042">
        <v>1</v>
      </c>
      <c r="H1042">
        <v>1</v>
      </c>
      <c r="I1042" t="s">
        <v>736</v>
      </c>
      <c r="J1042" t="s">
        <v>3</v>
      </c>
      <c r="K1042" t="s">
        <v>737</v>
      </c>
      <c r="L1042">
        <v>1191</v>
      </c>
      <c r="N1042">
        <v>1013</v>
      </c>
      <c r="O1042" t="s">
        <v>738</v>
      </c>
      <c r="P1042" t="s">
        <v>738</v>
      </c>
      <c r="Q1042">
        <v>1</v>
      </c>
      <c r="W1042">
        <v>0</v>
      </c>
      <c r="X1042">
        <v>-1152063509</v>
      </c>
      <c r="Y1042">
        <f t="shared" ref="Y1042:Y1049" si="787">((AT1042*1.15)*1.15)</f>
        <v>51.749424999999995</v>
      </c>
      <c r="AA1042">
        <v>0</v>
      </c>
      <c r="AB1042">
        <v>0</v>
      </c>
      <c r="AC1042">
        <v>0</v>
      </c>
      <c r="AD1042">
        <v>401.47</v>
      </c>
      <c r="AE1042">
        <v>0</v>
      </c>
      <c r="AF1042">
        <v>0</v>
      </c>
      <c r="AG1042">
        <v>0</v>
      </c>
      <c r="AH1042">
        <v>8.1999999999999993</v>
      </c>
      <c r="AI1042">
        <v>1</v>
      </c>
      <c r="AJ1042">
        <v>1</v>
      </c>
      <c r="AK1042">
        <v>1</v>
      </c>
      <c r="AL1042">
        <v>48.96</v>
      </c>
      <c r="AM1042">
        <v>4</v>
      </c>
      <c r="AN1042">
        <v>0</v>
      </c>
      <c r="AO1042">
        <v>1</v>
      </c>
      <c r="AP1042">
        <v>1</v>
      </c>
      <c r="AQ1042">
        <v>0</v>
      </c>
      <c r="AR1042">
        <v>0</v>
      </c>
      <c r="AS1042" t="s">
        <v>3</v>
      </c>
      <c r="AT1042">
        <v>39.130000000000003</v>
      </c>
      <c r="AU1042" t="s">
        <v>93</v>
      </c>
      <c r="AV1042">
        <v>1</v>
      </c>
      <c r="AW1042">
        <v>2</v>
      </c>
      <c r="AX1042">
        <v>60142638</v>
      </c>
      <c r="AY1042">
        <v>1</v>
      </c>
      <c r="AZ1042">
        <v>0</v>
      </c>
      <c r="BA1042">
        <v>1042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CX1042">
        <f>ROUND(Y1042*Source!I212,9)</f>
        <v>67.760697094999998</v>
      </c>
      <c r="CY1042">
        <f>AD1042</f>
        <v>401.47</v>
      </c>
      <c r="CZ1042">
        <f>AH1042</f>
        <v>8.1999999999999993</v>
      </c>
      <c r="DA1042">
        <f>AL1042</f>
        <v>48.96</v>
      </c>
      <c r="DB1042">
        <f t="shared" ref="DB1042:DB1049" si="788">ROUND(((ROUND(AT1042*CZ1042,2)*1.15)*1.15),2)</f>
        <v>424.35</v>
      </c>
      <c r="DC1042">
        <f t="shared" ref="DC1042:DC1049" si="789">ROUND(((ROUND(AT1042*AG1042,2)*1.15)*1.15),2)</f>
        <v>0</v>
      </c>
      <c r="DD1042" t="s">
        <v>3</v>
      </c>
      <c r="DE1042" t="s">
        <v>3</v>
      </c>
      <c r="DF1042">
        <f t="shared" ref="DF1042:DF1049" si="790">ROUND(ROUND(AE1042,2)*CX1042,2)</f>
        <v>0</v>
      </c>
      <c r="DG1042">
        <f t="shared" si="786"/>
        <v>0</v>
      </c>
      <c r="DH1042">
        <f>ROUND(ROUND(AG1042,2)*CX1042,2)</f>
        <v>0</v>
      </c>
      <c r="DI1042">
        <f>ROUND(ROUND(AH1042*AL1042,2)*CX1042,2)</f>
        <v>27203.89</v>
      </c>
      <c r="DJ1042">
        <f>DI1042</f>
        <v>27203.89</v>
      </c>
      <c r="DK1042">
        <v>0</v>
      </c>
      <c r="DL1042" t="s">
        <v>3</v>
      </c>
      <c r="DM1042">
        <v>0</v>
      </c>
      <c r="DN1042" t="s">
        <v>3</v>
      </c>
      <c r="DO1042">
        <v>0</v>
      </c>
    </row>
    <row r="1043" spans="1:119" x14ac:dyDescent="0.2">
      <c r="A1043">
        <f>ROW(Source!A212)</f>
        <v>212</v>
      </c>
      <c r="B1043">
        <v>60075934</v>
      </c>
      <c r="C1043">
        <v>60142615</v>
      </c>
      <c r="D1043">
        <v>48164207</v>
      </c>
      <c r="E1043">
        <v>1</v>
      </c>
      <c r="F1043">
        <v>1</v>
      </c>
      <c r="G1043">
        <v>1</v>
      </c>
      <c r="H1043">
        <v>1</v>
      </c>
      <c r="I1043" t="s">
        <v>740</v>
      </c>
      <c r="J1043" t="s">
        <v>3</v>
      </c>
      <c r="K1043" t="s">
        <v>741</v>
      </c>
      <c r="L1043">
        <v>1191</v>
      </c>
      <c r="N1043">
        <v>1013</v>
      </c>
      <c r="O1043" t="s">
        <v>738</v>
      </c>
      <c r="P1043" t="s">
        <v>738</v>
      </c>
      <c r="Q1043">
        <v>1</v>
      </c>
      <c r="W1043">
        <v>0</v>
      </c>
      <c r="X1043">
        <v>-383101862</v>
      </c>
      <c r="Y1043">
        <f t="shared" si="787"/>
        <v>6.4934749999999992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1</v>
      </c>
      <c r="AJ1043">
        <v>1</v>
      </c>
      <c r="AK1043">
        <v>48.96</v>
      </c>
      <c r="AL1043">
        <v>1</v>
      </c>
      <c r="AM1043">
        <v>4</v>
      </c>
      <c r="AN1043">
        <v>0</v>
      </c>
      <c r="AO1043">
        <v>1</v>
      </c>
      <c r="AP1043">
        <v>1</v>
      </c>
      <c r="AQ1043">
        <v>0</v>
      </c>
      <c r="AR1043">
        <v>0</v>
      </c>
      <c r="AS1043" t="s">
        <v>3</v>
      </c>
      <c r="AT1043">
        <v>4.91</v>
      </c>
      <c r="AU1043" t="s">
        <v>93</v>
      </c>
      <c r="AV1043">
        <v>2</v>
      </c>
      <c r="AW1043">
        <v>2</v>
      </c>
      <c r="AX1043">
        <v>60142639</v>
      </c>
      <c r="AY1043">
        <v>1</v>
      </c>
      <c r="AZ1043">
        <v>0</v>
      </c>
      <c r="BA1043">
        <v>1043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CX1043">
        <f>ROUND(Y1043*Source!I212,9)</f>
        <v>8.5025561649999997</v>
      </c>
      <c r="CY1043">
        <f>AD1043</f>
        <v>0</v>
      </c>
      <c r="CZ1043">
        <f>AH1043</f>
        <v>0</v>
      </c>
      <c r="DA1043">
        <f>AL1043</f>
        <v>1</v>
      </c>
      <c r="DB1043">
        <f t="shared" si="788"/>
        <v>0</v>
      </c>
      <c r="DC1043">
        <f t="shared" si="789"/>
        <v>0</v>
      </c>
      <c r="DD1043" t="s">
        <v>3</v>
      </c>
      <c r="DE1043" t="s">
        <v>3</v>
      </c>
      <c r="DF1043">
        <f t="shared" si="790"/>
        <v>0</v>
      </c>
      <c r="DG1043">
        <f t="shared" si="786"/>
        <v>0</v>
      </c>
      <c r="DH1043">
        <f t="shared" ref="DH1043:DH1049" si="791">ROUND(ROUND(AG1043*AK1043,2)*CX1043,2)</f>
        <v>0</v>
      </c>
      <c r="DI1043">
        <f t="shared" ref="DI1043:DI1063" si="792">ROUND(ROUND(AH1043,2)*CX1043,2)</f>
        <v>0</v>
      </c>
      <c r="DJ1043">
        <f>DI1043</f>
        <v>0</v>
      </c>
      <c r="DK1043">
        <v>0</v>
      </c>
      <c r="DL1043" t="s">
        <v>3</v>
      </c>
      <c r="DM1043">
        <v>0</v>
      </c>
      <c r="DN1043" t="s">
        <v>3</v>
      </c>
      <c r="DO1043">
        <v>0</v>
      </c>
    </row>
    <row r="1044" spans="1:119" x14ac:dyDescent="0.2">
      <c r="A1044">
        <f>ROW(Source!A212)</f>
        <v>212</v>
      </c>
      <c r="B1044">
        <v>60075934</v>
      </c>
      <c r="C1044">
        <v>60142615</v>
      </c>
      <c r="D1044">
        <v>48244510</v>
      </c>
      <c r="E1044">
        <v>1</v>
      </c>
      <c r="F1044">
        <v>1</v>
      </c>
      <c r="G1044">
        <v>1</v>
      </c>
      <c r="H1044">
        <v>2</v>
      </c>
      <c r="I1044" t="s">
        <v>742</v>
      </c>
      <c r="J1044" t="s">
        <v>743</v>
      </c>
      <c r="K1044" t="s">
        <v>744</v>
      </c>
      <c r="L1044">
        <v>1368</v>
      </c>
      <c r="N1044">
        <v>1011</v>
      </c>
      <c r="O1044" t="s">
        <v>745</v>
      </c>
      <c r="P1044" t="s">
        <v>745</v>
      </c>
      <c r="Q1044">
        <v>1</v>
      </c>
      <c r="W1044">
        <v>0</v>
      </c>
      <c r="X1044">
        <v>1732737796</v>
      </c>
      <c r="Y1044">
        <f t="shared" si="787"/>
        <v>0.13224999999999998</v>
      </c>
      <c r="AA1044">
        <v>0</v>
      </c>
      <c r="AB1044">
        <v>1732</v>
      </c>
      <c r="AC1044">
        <v>660.47</v>
      </c>
      <c r="AD1044">
        <v>0</v>
      </c>
      <c r="AE1044">
        <v>0</v>
      </c>
      <c r="AF1044">
        <v>121.8</v>
      </c>
      <c r="AG1044">
        <v>13.49</v>
      </c>
      <c r="AH1044">
        <v>0</v>
      </c>
      <c r="AI1044">
        <v>1</v>
      </c>
      <c r="AJ1044">
        <v>14.22</v>
      </c>
      <c r="AK1044">
        <v>48.96</v>
      </c>
      <c r="AL1044">
        <v>1</v>
      </c>
      <c r="AM1044">
        <v>4</v>
      </c>
      <c r="AN1044">
        <v>0</v>
      </c>
      <c r="AO1044">
        <v>1</v>
      </c>
      <c r="AP1044">
        <v>1</v>
      </c>
      <c r="AQ1044">
        <v>0</v>
      </c>
      <c r="AR1044">
        <v>0</v>
      </c>
      <c r="AS1044" t="s">
        <v>3</v>
      </c>
      <c r="AT1044">
        <v>0.1</v>
      </c>
      <c r="AU1044" t="s">
        <v>93</v>
      </c>
      <c r="AV1044">
        <v>0</v>
      </c>
      <c r="AW1044">
        <v>2</v>
      </c>
      <c r="AX1044">
        <v>60142640</v>
      </c>
      <c r="AY1044">
        <v>1</v>
      </c>
      <c r="AZ1044">
        <v>0</v>
      </c>
      <c r="BA1044">
        <v>1044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CX1044">
        <f>ROUND(Y1044*Source!I212,9)</f>
        <v>0.17316814999999999</v>
      </c>
      <c r="CY1044">
        <f t="shared" ref="CY1044:CY1049" si="793">AB1044</f>
        <v>1732</v>
      </c>
      <c r="CZ1044">
        <f t="shared" ref="CZ1044:CZ1049" si="794">AF1044</f>
        <v>121.8</v>
      </c>
      <c r="DA1044">
        <f t="shared" ref="DA1044:DA1049" si="795">AJ1044</f>
        <v>14.22</v>
      </c>
      <c r="DB1044">
        <f t="shared" si="788"/>
        <v>16.11</v>
      </c>
      <c r="DC1044">
        <f t="shared" si="789"/>
        <v>1.79</v>
      </c>
      <c r="DD1044" t="s">
        <v>3</v>
      </c>
      <c r="DE1044" t="s">
        <v>3</v>
      </c>
      <c r="DF1044">
        <f t="shared" si="790"/>
        <v>0</v>
      </c>
      <c r="DG1044">
        <f t="shared" ref="DG1044:DG1049" si="796">ROUND(ROUND(AF1044*AJ1044,2)*CX1044,2)</f>
        <v>299.93</v>
      </c>
      <c r="DH1044">
        <f t="shared" si="791"/>
        <v>114.37</v>
      </c>
      <c r="DI1044">
        <f t="shared" si="792"/>
        <v>0</v>
      </c>
      <c r="DJ1044">
        <f t="shared" ref="DJ1044:DJ1049" si="797">DG1044</f>
        <v>299.93</v>
      </c>
      <c r="DK1044">
        <v>0</v>
      </c>
      <c r="DL1044" t="s">
        <v>3</v>
      </c>
      <c r="DM1044">
        <v>0</v>
      </c>
      <c r="DN1044" t="s">
        <v>3</v>
      </c>
      <c r="DO1044">
        <v>0</v>
      </c>
    </row>
    <row r="1045" spans="1:119" x14ac:dyDescent="0.2">
      <c r="A1045">
        <f>ROW(Source!A212)</f>
        <v>212</v>
      </c>
      <c r="B1045">
        <v>60075934</v>
      </c>
      <c r="C1045">
        <v>60142615</v>
      </c>
      <c r="D1045">
        <v>48244557</v>
      </c>
      <c r="E1045">
        <v>1</v>
      </c>
      <c r="F1045">
        <v>1</v>
      </c>
      <c r="G1045">
        <v>1</v>
      </c>
      <c r="H1045">
        <v>2</v>
      </c>
      <c r="I1045" t="s">
        <v>746</v>
      </c>
      <c r="J1045" t="s">
        <v>747</v>
      </c>
      <c r="K1045" t="s">
        <v>748</v>
      </c>
      <c r="L1045">
        <v>1368</v>
      </c>
      <c r="N1045">
        <v>1011</v>
      </c>
      <c r="O1045" t="s">
        <v>745</v>
      </c>
      <c r="P1045" t="s">
        <v>745</v>
      </c>
      <c r="Q1045">
        <v>1</v>
      </c>
      <c r="W1045">
        <v>0</v>
      </c>
      <c r="X1045">
        <v>903590057</v>
      </c>
      <c r="Y1045">
        <f t="shared" si="787"/>
        <v>6.1099499999999995</v>
      </c>
      <c r="AA1045">
        <v>0</v>
      </c>
      <c r="AB1045">
        <v>1603.59</v>
      </c>
      <c r="AC1045">
        <v>579.69000000000005</v>
      </c>
      <c r="AD1045">
        <v>0</v>
      </c>
      <c r="AE1045">
        <v>0</v>
      </c>
      <c r="AF1045">
        <v>112.77</v>
      </c>
      <c r="AG1045">
        <v>11.84</v>
      </c>
      <c r="AH1045">
        <v>0</v>
      </c>
      <c r="AI1045">
        <v>1</v>
      </c>
      <c r="AJ1045">
        <v>14.22</v>
      </c>
      <c r="AK1045">
        <v>48.96</v>
      </c>
      <c r="AL1045">
        <v>1</v>
      </c>
      <c r="AM1045">
        <v>4</v>
      </c>
      <c r="AN1045">
        <v>0</v>
      </c>
      <c r="AO1045">
        <v>1</v>
      </c>
      <c r="AP1045">
        <v>1</v>
      </c>
      <c r="AQ1045">
        <v>0</v>
      </c>
      <c r="AR1045">
        <v>0</v>
      </c>
      <c r="AS1045" t="s">
        <v>3</v>
      </c>
      <c r="AT1045">
        <v>4.62</v>
      </c>
      <c r="AU1045" t="s">
        <v>93</v>
      </c>
      <c r="AV1045">
        <v>0</v>
      </c>
      <c r="AW1045">
        <v>2</v>
      </c>
      <c r="AX1045">
        <v>60142641</v>
      </c>
      <c r="AY1045">
        <v>1</v>
      </c>
      <c r="AZ1045">
        <v>0</v>
      </c>
      <c r="BA1045">
        <v>1045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CX1045">
        <f>ROUND(Y1045*Source!I212,9)</f>
        <v>8.0003685299999994</v>
      </c>
      <c r="CY1045">
        <f t="shared" si="793"/>
        <v>1603.59</v>
      </c>
      <c r="CZ1045">
        <f t="shared" si="794"/>
        <v>112.77</v>
      </c>
      <c r="DA1045">
        <f t="shared" si="795"/>
        <v>14.22</v>
      </c>
      <c r="DB1045">
        <f t="shared" si="788"/>
        <v>689.02</v>
      </c>
      <c r="DC1045">
        <f t="shared" si="789"/>
        <v>72.34</v>
      </c>
      <c r="DD1045" t="s">
        <v>3</v>
      </c>
      <c r="DE1045" t="s">
        <v>3</v>
      </c>
      <c r="DF1045">
        <f t="shared" si="790"/>
        <v>0</v>
      </c>
      <c r="DG1045">
        <f t="shared" si="796"/>
        <v>12829.31</v>
      </c>
      <c r="DH1045">
        <f t="shared" si="791"/>
        <v>4637.7299999999996</v>
      </c>
      <c r="DI1045">
        <f t="shared" si="792"/>
        <v>0</v>
      </c>
      <c r="DJ1045">
        <f t="shared" si="797"/>
        <v>12829.31</v>
      </c>
      <c r="DK1045">
        <v>0</v>
      </c>
      <c r="DL1045" t="s">
        <v>3</v>
      </c>
      <c r="DM1045">
        <v>0</v>
      </c>
      <c r="DN1045" t="s">
        <v>3</v>
      </c>
      <c r="DO1045">
        <v>0</v>
      </c>
    </row>
    <row r="1046" spans="1:119" x14ac:dyDescent="0.2">
      <c r="A1046">
        <f>ROW(Source!A212)</f>
        <v>212</v>
      </c>
      <c r="B1046">
        <v>60075934</v>
      </c>
      <c r="C1046">
        <v>60142615</v>
      </c>
      <c r="D1046">
        <v>48244644</v>
      </c>
      <c r="E1046">
        <v>1</v>
      </c>
      <c r="F1046">
        <v>1</v>
      </c>
      <c r="G1046">
        <v>1</v>
      </c>
      <c r="H1046">
        <v>2</v>
      </c>
      <c r="I1046" t="s">
        <v>749</v>
      </c>
      <c r="J1046" t="s">
        <v>750</v>
      </c>
      <c r="K1046" t="s">
        <v>751</v>
      </c>
      <c r="L1046">
        <v>1368</v>
      </c>
      <c r="N1046">
        <v>1011</v>
      </c>
      <c r="O1046" t="s">
        <v>745</v>
      </c>
      <c r="P1046" t="s">
        <v>745</v>
      </c>
      <c r="Q1046">
        <v>1</v>
      </c>
      <c r="W1046">
        <v>0</v>
      </c>
      <c r="X1046">
        <v>452270374</v>
      </c>
      <c r="Y1046">
        <f t="shared" si="787"/>
        <v>4.5758499999999991</v>
      </c>
      <c r="AA1046">
        <v>0</v>
      </c>
      <c r="AB1046">
        <v>11.8</v>
      </c>
      <c r="AC1046">
        <v>0</v>
      </c>
      <c r="AD1046">
        <v>0</v>
      </c>
      <c r="AE1046">
        <v>0</v>
      </c>
      <c r="AF1046">
        <v>0.83</v>
      </c>
      <c r="AG1046">
        <v>0</v>
      </c>
      <c r="AH1046">
        <v>0</v>
      </c>
      <c r="AI1046">
        <v>1</v>
      </c>
      <c r="AJ1046">
        <v>14.22</v>
      </c>
      <c r="AK1046">
        <v>48.96</v>
      </c>
      <c r="AL1046">
        <v>1</v>
      </c>
      <c r="AM1046">
        <v>4</v>
      </c>
      <c r="AN1046">
        <v>0</v>
      </c>
      <c r="AO1046">
        <v>1</v>
      </c>
      <c r="AP1046">
        <v>1</v>
      </c>
      <c r="AQ1046">
        <v>0</v>
      </c>
      <c r="AR1046">
        <v>0</v>
      </c>
      <c r="AS1046" t="s">
        <v>3</v>
      </c>
      <c r="AT1046">
        <v>3.46</v>
      </c>
      <c r="AU1046" t="s">
        <v>93</v>
      </c>
      <c r="AV1046">
        <v>0</v>
      </c>
      <c r="AW1046">
        <v>2</v>
      </c>
      <c r="AX1046">
        <v>60142642</v>
      </c>
      <c r="AY1046">
        <v>1</v>
      </c>
      <c r="AZ1046">
        <v>0</v>
      </c>
      <c r="BA1046">
        <v>1046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CX1046">
        <f>ROUND(Y1046*Source!I212,9)</f>
        <v>5.9916179899999999</v>
      </c>
      <c r="CY1046">
        <f t="shared" si="793"/>
        <v>11.8</v>
      </c>
      <c r="CZ1046">
        <f t="shared" si="794"/>
        <v>0.83</v>
      </c>
      <c r="DA1046">
        <f t="shared" si="795"/>
        <v>14.22</v>
      </c>
      <c r="DB1046">
        <f t="shared" si="788"/>
        <v>3.8</v>
      </c>
      <c r="DC1046">
        <f t="shared" si="789"/>
        <v>0</v>
      </c>
      <c r="DD1046" t="s">
        <v>3</v>
      </c>
      <c r="DE1046" t="s">
        <v>3</v>
      </c>
      <c r="DF1046">
        <f t="shared" si="790"/>
        <v>0</v>
      </c>
      <c r="DG1046">
        <f t="shared" si="796"/>
        <v>70.7</v>
      </c>
      <c r="DH1046">
        <f t="shared" si="791"/>
        <v>0</v>
      </c>
      <c r="DI1046">
        <f t="shared" si="792"/>
        <v>0</v>
      </c>
      <c r="DJ1046">
        <f t="shared" si="797"/>
        <v>70.7</v>
      </c>
      <c r="DK1046">
        <v>0</v>
      </c>
      <c r="DL1046" t="s">
        <v>3</v>
      </c>
      <c r="DM1046">
        <v>0</v>
      </c>
      <c r="DN1046" t="s">
        <v>3</v>
      </c>
      <c r="DO1046">
        <v>0</v>
      </c>
    </row>
    <row r="1047" spans="1:119" x14ac:dyDescent="0.2">
      <c r="A1047">
        <f>ROW(Source!A212)</f>
        <v>212</v>
      </c>
      <c r="B1047">
        <v>60075934</v>
      </c>
      <c r="C1047">
        <v>60142615</v>
      </c>
      <c r="D1047">
        <v>48245551</v>
      </c>
      <c r="E1047">
        <v>1</v>
      </c>
      <c r="F1047">
        <v>1</v>
      </c>
      <c r="G1047">
        <v>1</v>
      </c>
      <c r="H1047">
        <v>2</v>
      </c>
      <c r="I1047" t="s">
        <v>752</v>
      </c>
      <c r="J1047" t="s">
        <v>753</v>
      </c>
      <c r="K1047" t="s">
        <v>754</v>
      </c>
      <c r="L1047">
        <v>1368</v>
      </c>
      <c r="N1047">
        <v>1011</v>
      </c>
      <c r="O1047" t="s">
        <v>745</v>
      </c>
      <c r="P1047" t="s">
        <v>745</v>
      </c>
      <c r="Q1047">
        <v>1</v>
      </c>
      <c r="W1047">
        <v>0</v>
      </c>
      <c r="X1047">
        <v>1171957361</v>
      </c>
      <c r="Y1047">
        <f t="shared" si="787"/>
        <v>0.25127499999999997</v>
      </c>
      <c r="AA1047">
        <v>0</v>
      </c>
      <c r="AB1047">
        <v>1234.1500000000001</v>
      </c>
      <c r="AC1047">
        <v>495.96</v>
      </c>
      <c r="AD1047">
        <v>0</v>
      </c>
      <c r="AE1047">
        <v>0</v>
      </c>
      <c r="AF1047">
        <v>86.79</v>
      </c>
      <c r="AG1047">
        <v>10.130000000000001</v>
      </c>
      <c r="AH1047">
        <v>0</v>
      </c>
      <c r="AI1047">
        <v>1</v>
      </c>
      <c r="AJ1047">
        <v>14.22</v>
      </c>
      <c r="AK1047">
        <v>48.96</v>
      </c>
      <c r="AL1047">
        <v>1</v>
      </c>
      <c r="AM1047">
        <v>4</v>
      </c>
      <c r="AN1047">
        <v>0</v>
      </c>
      <c r="AO1047">
        <v>1</v>
      </c>
      <c r="AP1047">
        <v>1</v>
      </c>
      <c r="AQ1047">
        <v>0</v>
      </c>
      <c r="AR1047">
        <v>0</v>
      </c>
      <c r="AS1047" t="s">
        <v>3</v>
      </c>
      <c r="AT1047">
        <v>0.19</v>
      </c>
      <c r="AU1047" t="s">
        <v>93</v>
      </c>
      <c r="AV1047">
        <v>0</v>
      </c>
      <c r="AW1047">
        <v>2</v>
      </c>
      <c r="AX1047">
        <v>60142643</v>
      </c>
      <c r="AY1047">
        <v>1</v>
      </c>
      <c r="AZ1047">
        <v>0</v>
      </c>
      <c r="BA1047">
        <v>1047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CX1047">
        <f>ROUND(Y1047*Source!I212,9)</f>
        <v>0.329019485</v>
      </c>
      <c r="CY1047">
        <f t="shared" si="793"/>
        <v>1234.1500000000001</v>
      </c>
      <c r="CZ1047">
        <f t="shared" si="794"/>
        <v>86.79</v>
      </c>
      <c r="DA1047">
        <f t="shared" si="795"/>
        <v>14.22</v>
      </c>
      <c r="DB1047">
        <f t="shared" si="788"/>
        <v>21.81</v>
      </c>
      <c r="DC1047">
        <f t="shared" si="789"/>
        <v>2.54</v>
      </c>
      <c r="DD1047" t="s">
        <v>3</v>
      </c>
      <c r="DE1047" t="s">
        <v>3</v>
      </c>
      <c r="DF1047">
        <f t="shared" si="790"/>
        <v>0</v>
      </c>
      <c r="DG1047">
        <f t="shared" si="796"/>
        <v>406.06</v>
      </c>
      <c r="DH1047">
        <f t="shared" si="791"/>
        <v>163.18</v>
      </c>
      <c r="DI1047">
        <f t="shared" si="792"/>
        <v>0</v>
      </c>
      <c r="DJ1047">
        <f t="shared" si="797"/>
        <v>406.06</v>
      </c>
      <c r="DK1047">
        <v>0</v>
      </c>
      <c r="DL1047" t="s">
        <v>3</v>
      </c>
      <c r="DM1047">
        <v>0</v>
      </c>
      <c r="DN1047" t="s">
        <v>3</v>
      </c>
      <c r="DO1047">
        <v>0</v>
      </c>
    </row>
    <row r="1048" spans="1:119" x14ac:dyDescent="0.2">
      <c r="A1048">
        <f>ROW(Source!A212)</f>
        <v>212</v>
      </c>
      <c r="B1048">
        <v>60075934</v>
      </c>
      <c r="C1048">
        <v>60142615</v>
      </c>
      <c r="D1048">
        <v>48245719</v>
      </c>
      <c r="E1048">
        <v>1</v>
      </c>
      <c r="F1048">
        <v>1</v>
      </c>
      <c r="G1048">
        <v>1</v>
      </c>
      <c r="H1048">
        <v>2</v>
      </c>
      <c r="I1048" t="s">
        <v>755</v>
      </c>
      <c r="J1048" t="s">
        <v>756</v>
      </c>
      <c r="K1048" t="s">
        <v>757</v>
      </c>
      <c r="L1048">
        <v>1368</v>
      </c>
      <c r="N1048">
        <v>1011</v>
      </c>
      <c r="O1048" t="s">
        <v>745</v>
      </c>
      <c r="P1048" t="s">
        <v>745</v>
      </c>
      <c r="Q1048">
        <v>1</v>
      </c>
      <c r="W1048">
        <v>0</v>
      </c>
      <c r="X1048">
        <v>-1135352110</v>
      </c>
      <c r="Y1048">
        <f t="shared" si="787"/>
        <v>2.1556749999999996</v>
      </c>
      <c r="AA1048">
        <v>0</v>
      </c>
      <c r="AB1048">
        <v>17.059999999999999</v>
      </c>
      <c r="AC1048">
        <v>0</v>
      </c>
      <c r="AD1048">
        <v>0</v>
      </c>
      <c r="AE1048">
        <v>0</v>
      </c>
      <c r="AF1048">
        <v>1.2</v>
      </c>
      <c r="AG1048">
        <v>0</v>
      </c>
      <c r="AH1048">
        <v>0</v>
      </c>
      <c r="AI1048">
        <v>1</v>
      </c>
      <c r="AJ1048">
        <v>14.22</v>
      </c>
      <c r="AK1048">
        <v>48.96</v>
      </c>
      <c r="AL1048">
        <v>1</v>
      </c>
      <c r="AM1048">
        <v>4</v>
      </c>
      <c r="AN1048">
        <v>0</v>
      </c>
      <c r="AO1048">
        <v>1</v>
      </c>
      <c r="AP1048">
        <v>1</v>
      </c>
      <c r="AQ1048">
        <v>0</v>
      </c>
      <c r="AR1048">
        <v>0</v>
      </c>
      <c r="AS1048" t="s">
        <v>3</v>
      </c>
      <c r="AT1048">
        <v>1.63</v>
      </c>
      <c r="AU1048" t="s">
        <v>93</v>
      </c>
      <c r="AV1048">
        <v>0</v>
      </c>
      <c r="AW1048">
        <v>2</v>
      </c>
      <c r="AX1048">
        <v>60142644</v>
      </c>
      <c r="AY1048">
        <v>1</v>
      </c>
      <c r="AZ1048">
        <v>0</v>
      </c>
      <c r="BA1048">
        <v>1048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CX1048">
        <f>ROUND(Y1048*Source!I212,9)</f>
        <v>2.822640845</v>
      </c>
      <c r="CY1048">
        <f t="shared" si="793"/>
        <v>17.059999999999999</v>
      </c>
      <c r="CZ1048">
        <f t="shared" si="794"/>
        <v>1.2</v>
      </c>
      <c r="DA1048">
        <f t="shared" si="795"/>
        <v>14.22</v>
      </c>
      <c r="DB1048">
        <f t="shared" si="788"/>
        <v>2.59</v>
      </c>
      <c r="DC1048">
        <f t="shared" si="789"/>
        <v>0</v>
      </c>
      <c r="DD1048" t="s">
        <v>3</v>
      </c>
      <c r="DE1048" t="s">
        <v>3</v>
      </c>
      <c r="DF1048">
        <f t="shared" si="790"/>
        <v>0</v>
      </c>
      <c r="DG1048">
        <f t="shared" si="796"/>
        <v>48.15</v>
      </c>
      <c r="DH1048">
        <f t="shared" si="791"/>
        <v>0</v>
      </c>
      <c r="DI1048">
        <f t="shared" si="792"/>
        <v>0</v>
      </c>
      <c r="DJ1048">
        <f t="shared" si="797"/>
        <v>48.15</v>
      </c>
      <c r="DK1048">
        <v>0</v>
      </c>
      <c r="DL1048" t="s">
        <v>3</v>
      </c>
      <c r="DM1048">
        <v>0</v>
      </c>
      <c r="DN1048" t="s">
        <v>3</v>
      </c>
      <c r="DO1048">
        <v>0</v>
      </c>
    </row>
    <row r="1049" spans="1:119" x14ac:dyDescent="0.2">
      <c r="A1049">
        <f>ROW(Source!A212)</f>
        <v>212</v>
      </c>
      <c r="B1049">
        <v>60075934</v>
      </c>
      <c r="C1049">
        <v>60142615</v>
      </c>
      <c r="D1049">
        <v>48245767</v>
      </c>
      <c r="E1049">
        <v>1</v>
      </c>
      <c r="F1049">
        <v>1</v>
      </c>
      <c r="G1049">
        <v>1</v>
      </c>
      <c r="H1049">
        <v>2</v>
      </c>
      <c r="I1049" t="s">
        <v>758</v>
      </c>
      <c r="J1049" t="s">
        <v>759</v>
      </c>
      <c r="K1049" t="s">
        <v>760</v>
      </c>
      <c r="L1049">
        <v>1368</v>
      </c>
      <c r="N1049">
        <v>1011</v>
      </c>
      <c r="O1049" t="s">
        <v>745</v>
      </c>
      <c r="P1049" t="s">
        <v>745</v>
      </c>
      <c r="Q1049">
        <v>1</v>
      </c>
      <c r="W1049">
        <v>0</v>
      </c>
      <c r="X1049">
        <v>-700358725</v>
      </c>
      <c r="Y1049">
        <f t="shared" si="787"/>
        <v>8.8739749999999979</v>
      </c>
      <c r="AA1049">
        <v>0</v>
      </c>
      <c r="AB1049">
        <v>197.94</v>
      </c>
      <c r="AC1049">
        <v>0</v>
      </c>
      <c r="AD1049">
        <v>0</v>
      </c>
      <c r="AE1049">
        <v>0</v>
      </c>
      <c r="AF1049">
        <v>13.92</v>
      </c>
      <c r="AG1049">
        <v>0</v>
      </c>
      <c r="AH1049">
        <v>0</v>
      </c>
      <c r="AI1049">
        <v>1</v>
      </c>
      <c r="AJ1049">
        <v>14.22</v>
      </c>
      <c r="AK1049">
        <v>48.96</v>
      </c>
      <c r="AL1049">
        <v>1</v>
      </c>
      <c r="AM1049">
        <v>4</v>
      </c>
      <c r="AN1049">
        <v>0</v>
      </c>
      <c r="AO1049">
        <v>1</v>
      </c>
      <c r="AP1049">
        <v>1</v>
      </c>
      <c r="AQ1049">
        <v>0</v>
      </c>
      <c r="AR1049">
        <v>0</v>
      </c>
      <c r="AS1049" t="s">
        <v>3</v>
      </c>
      <c r="AT1049">
        <v>6.71</v>
      </c>
      <c r="AU1049" t="s">
        <v>93</v>
      </c>
      <c r="AV1049">
        <v>0</v>
      </c>
      <c r="AW1049">
        <v>2</v>
      </c>
      <c r="AX1049">
        <v>60142645</v>
      </c>
      <c r="AY1049">
        <v>1</v>
      </c>
      <c r="AZ1049">
        <v>0</v>
      </c>
      <c r="BA1049">
        <v>1049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CX1049">
        <f>ROUND(Y1049*Source!I212,9)</f>
        <v>11.619582865</v>
      </c>
      <c r="CY1049">
        <f t="shared" si="793"/>
        <v>197.94</v>
      </c>
      <c r="CZ1049">
        <f t="shared" si="794"/>
        <v>13.92</v>
      </c>
      <c r="DA1049">
        <f t="shared" si="795"/>
        <v>14.22</v>
      </c>
      <c r="DB1049">
        <f t="shared" si="788"/>
        <v>123.52</v>
      </c>
      <c r="DC1049">
        <f t="shared" si="789"/>
        <v>0</v>
      </c>
      <c r="DD1049" t="s">
        <v>3</v>
      </c>
      <c r="DE1049" t="s">
        <v>3</v>
      </c>
      <c r="DF1049">
        <f t="shared" si="790"/>
        <v>0</v>
      </c>
      <c r="DG1049">
        <f t="shared" si="796"/>
        <v>2299.98</v>
      </c>
      <c r="DH1049">
        <f t="shared" si="791"/>
        <v>0</v>
      </c>
      <c r="DI1049">
        <f t="shared" si="792"/>
        <v>0</v>
      </c>
      <c r="DJ1049">
        <f t="shared" si="797"/>
        <v>2299.98</v>
      </c>
      <c r="DK1049">
        <v>0</v>
      </c>
      <c r="DL1049" t="s">
        <v>3</v>
      </c>
      <c r="DM1049">
        <v>0</v>
      </c>
      <c r="DN1049" t="s">
        <v>3</v>
      </c>
      <c r="DO1049">
        <v>0</v>
      </c>
    </row>
    <row r="1050" spans="1:119" x14ac:dyDescent="0.2">
      <c r="A1050">
        <f>ROW(Source!A212)</f>
        <v>212</v>
      </c>
      <c r="B1050">
        <v>60075934</v>
      </c>
      <c r="C1050">
        <v>60142615</v>
      </c>
      <c r="D1050">
        <v>48168484</v>
      </c>
      <c r="E1050">
        <v>1</v>
      </c>
      <c r="F1050">
        <v>1</v>
      </c>
      <c r="G1050">
        <v>1</v>
      </c>
      <c r="H1050">
        <v>3</v>
      </c>
      <c r="I1050" t="s">
        <v>223</v>
      </c>
      <c r="J1050" t="s">
        <v>226</v>
      </c>
      <c r="K1050" t="s">
        <v>761</v>
      </c>
      <c r="L1050">
        <v>1339</v>
      </c>
      <c r="N1050">
        <v>1007</v>
      </c>
      <c r="O1050" t="s">
        <v>91</v>
      </c>
      <c r="P1050" t="s">
        <v>91</v>
      </c>
      <c r="Q1050">
        <v>1</v>
      </c>
      <c r="W1050">
        <v>0</v>
      </c>
      <c r="X1050">
        <v>1597319531</v>
      </c>
      <c r="Y1050">
        <f t="shared" ref="Y1050:Y1063" si="798">AT1050</f>
        <v>1.37</v>
      </c>
      <c r="AA1050">
        <v>84.03</v>
      </c>
      <c r="AB1050">
        <v>0</v>
      </c>
      <c r="AC1050">
        <v>0</v>
      </c>
      <c r="AD1050">
        <v>0</v>
      </c>
      <c r="AE1050">
        <v>8.7899999999999991</v>
      </c>
      <c r="AF1050">
        <v>0</v>
      </c>
      <c r="AG1050">
        <v>0</v>
      </c>
      <c r="AH1050">
        <v>0</v>
      </c>
      <c r="AI1050">
        <v>9.56</v>
      </c>
      <c r="AJ1050">
        <v>1</v>
      </c>
      <c r="AK1050">
        <v>1</v>
      </c>
      <c r="AL1050">
        <v>1</v>
      </c>
      <c r="AM1050">
        <v>4</v>
      </c>
      <c r="AN1050">
        <v>0</v>
      </c>
      <c r="AO1050">
        <v>1</v>
      </c>
      <c r="AP1050">
        <v>1</v>
      </c>
      <c r="AQ1050">
        <v>0</v>
      </c>
      <c r="AR1050">
        <v>0</v>
      </c>
      <c r="AS1050" t="s">
        <v>3</v>
      </c>
      <c r="AT1050">
        <v>1.37</v>
      </c>
      <c r="AU1050" t="s">
        <v>3</v>
      </c>
      <c r="AV1050">
        <v>0</v>
      </c>
      <c r="AW1050">
        <v>2</v>
      </c>
      <c r="AX1050">
        <v>60142646</v>
      </c>
      <c r="AY1050">
        <v>1</v>
      </c>
      <c r="AZ1050">
        <v>0</v>
      </c>
      <c r="BA1050">
        <v>1050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CX1050">
        <f>ROUND(Y1050*Source!I212,9)</f>
        <v>1.7938780000000001</v>
      </c>
      <c r="CY1050">
        <f t="shared" ref="CY1050:CY1063" si="799">AA1050</f>
        <v>84.03</v>
      </c>
      <c r="CZ1050">
        <f t="shared" ref="CZ1050:CZ1063" si="800">AE1050</f>
        <v>8.7899999999999991</v>
      </c>
      <c r="DA1050">
        <f t="shared" ref="DA1050:DA1063" si="801">AI1050</f>
        <v>9.56</v>
      </c>
      <c r="DB1050">
        <f t="shared" ref="DB1050:DB1063" si="802">ROUND(ROUND(AT1050*CZ1050,2),2)</f>
        <v>12.04</v>
      </c>
      <c r="DC1050">
        <f t="shared" ref="DC1050:DC1063" si="803">ROUND(ROUND(AT1050*AG1050,2),2)</f>
        <v>0</v>
      </c>
      <c r="DD1050" t="s">
        <v>3</v>
      </c>
      <c r="DE1050" t="s">
        <v>3</v>
      </c>
      <c r="DF1050">
        <f t="shared" ref="DF1050:DF1063" si="804">ROUND(ROUND(AE1050*AI1050,2)*CX1050,2)</f>
        <v>150.74</v>
      </c>
      <c r="DG1050">
        <f t="shared" ref="DG1050:DG1063" si="805">ROUND(ROUND(AF1050,2)*CX1050,2)</f>
        <v>0</v>
      </c>
      <c r="DH1050">
        <f t="shared" ref="DH1050:DH1064" si="806">ROUND(ROUND(AG1050,2)*CX1050,2)</f>
        <v>0</v>
      </c>
      <c r="DI1050">
        <f t="shared" si="792"/>
        <v>0</v>
      </c>
      <c r="DJ1050">
        <f t="shared" ref="DJ1050:DJ1063" si="807">DF1050</f>
        <v>150.74</v>
      </c>
      <c r="DK1050">
        <v>0</v>
      </c>
      <c r="DL1050" t="s">
        <v>3</v>
      </c>
      <c r="DM1050">
        <v>0</v>
      </c>
      <c r="DN1050" t="s">
        <v>3</v>
      </c>
      <c r="DO1050">
        <v>0</v>
      </c>
    </row>
    <row r="1051" spans="1:119" x14ac:dyDescent="0.2">
      <c r="A1051">
        <f>ROW(Source!A212)</f>
        <v>212</v>
      </c>
      <c r="B1051">
        <v>60075934</v>
      </c>
      <c r="C1051">
        <v>60142615</v>
      </c>
      <c r="D1051">
        <v>48168491</v>
      </c>
      <c r="E1051">
        <v>1</v>
      </c>
      <c r="F1051">
        <v>1</v>
      </c>
      <c r="G1051">
        <v>1</v>
      </c>
      <c r="H1051">
        <v>3</v>
      </c>
      <c r="I1051" t="s">
        <v>229</v>
      </c>
      <c r="J1051" t="s">
        <v>231</v>
      </c>
      <c r="K1051" t="s">
        <v>762</v>
      </c>
      <c r="L1051">
        <v>1346</v>
      </c>
      <c r="N1051">
        <v>1009</v>
      </c>
      <c r="O1051" t="s">
        <v>225</v>
      </c>
      <c r="P1051" t="s">
        <v>225</v>
      </c>
      <c r="Q1051">
        <v>1</v>
      </c>
      <c r="W1051">
        <v>0</v>
      </c>
      <c r="X1051">
        <v>-1411127917</v>
      </c>
      <c r="Y1051">
        <f t="shared" si="798"/>
        <v>0.41</v>
      </c>
      <c r="AA1051">
        <v>42.73</v>
      </c>
      <c r="AB1051">
        <v>0</v>
      </c>
      <c r="AC1051">
        <v>0</v>
      </c>
      <c r="AD1051">
        <v>0</v>
      </c>
      <c r="AE1051">
        <v>4.47</v>
      </c>
      <c r="AF1051">
        <v>0</v>
      </c>
      <c r="AG1051">
        <v>0</v>
      </c>
      <c r="AH1051">
        <v>0</v>
      </c>
      <c r="AI1051">
        <v>9.56</v>
      </c>
      <c r="AJ1051">
        <v>1</v>
      </c>
      <c r="AK1051">
        <v>1</v>
      </c>
      <c r="AL1051">
        <v>1</v>
      </c>
      <c r="AM1051">
        <v>4</v>
      </c>
      <c r="AN1051">
        <v>0</v>
      </c>
      <c r="AO1051">
        <v>1</v>
      </c>
      <c r="AP1051">
        <v>1</v>
      </c>
      <c r="AQ1051">
        <v>0</v>
      </c>
      <c r="AR1051">
        <v>0</v>
      </c>
      <c r="AS1051" t="s">
        <v>3</v>
      </c>
      <c r="AT1051">
        <v>0.41</v>
      </c>
      <c r="AU1051" t="s">
        <v>3</v>
      </c>
      <c r="AV1051">
        <v>0</v>
      </c>
      <c r="AW1051">
        <v>2</v>
      </c>
      <c r="AX1051">
        <v>60142647</v>
      </c>
      <c r="AY1051">
        <v>1</v>
      </c>
      <c r="AZ1051">
        <v>0</v>
      </c>
      <c r="BA1051">
        <v>1051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CX1051">
        <f>ROUND(Y1051*Source!I212,9)</f>
        <v>0.53685400000000005</v>
      </c>
      <c r="CY1051">
        <f t="shared" si="799"/>
        <v>42.73</v>
      </c>
      <c r="CZ1051">
        <f t="shared" si="800"/>
        <v>4.47</v>
      </c>
      <c r="DA1051">
        <f t="shared" si="801"/>
        <v>9.56</v>
      </c>
      <c r="DB1051">
        <f t="shared" si="802"/>
        <v>1.83</v>
      </c>
      <c r="DC1051">
        <f t="shared" si="803"/>
        <v>0</v>
      </c>
      <c r="DD1051" t="s">
        <v>3</v>
      </c>
      <c r="DE1051" t="s">
        <v>3</v>
      </c>
      <c r="DF1051">
        <f t="shared" si="804"/>
        <v>22.94</v>
      </c>
      <c r="DG1051">
        <f t="shared" si="805"/>
        <v>0</v>
      </c>
      <c r="DH1051">
        <f t="shared" si="806"/>
        <v>0</v>
      </c>
      <c r="DI1051">
        <f t="shared" si="792"/>
        <v>0</v>
      </c>
      <c r="DJ1051">
        <f t="shared" si="807"/>
        <v>22.94</v>
      </c>
      <c r="DK1051">
        <v>0</v>
      </c>
      <c r="DL1051" t="s">
        <v>3</v>
      </c>
      <c r="DM1051">
        <v>0</v>
      </c>
      <c r="DN1051" t="s">
        <v>3</v>
      </c>
      <c r="DO1051">
        <v>0</v>
      </c>
    </row>
    <row r="1052" spans="1:119" x14ac:dyDescent="0.2">
      <c r="A1052">
        <f>ROW(Source!A212)</f>
        <v>212</v>
      </c>
      <c r="B1052">
        <v>60075934</v>
      </c>
      <c r="C1052">
        <v>60142615</v>
      </c>
      <c r="D1052">
        <v>48171510</v>
      </c>
      <c r="E1052">
        <v>1</v>
      </c>
      <c r="F1052">
        <v>1</v>
      </c>
      <c r="G1052">
        <v>1</v>
      </c>
      <c r="H1052">
        <v>3</v>
      </c>
      <c r="I1052" t="s">
        <v>763</v>
      </c>
      <c r="J1052" t="s">
        <v>764</v>
      </c>
      <c r="K1052" t="s">
        <v>765</v>
      </c>
      <c r="L1052">
        <v>1348</v>
      </c>
      <c r="N1052">
        <v>1009</v>
      </c>
      <c r="O1052" t="s">
        <v>15</v>
      </c>
      <c r="P1052" t="s">
        <v>15</v>
      </c>
      <c r="Q1052">
        <v>1000</v>
      </c>
      <c r="W1052">
        <v>0</v>
      </c>
      <c r="X1052">
        <v>-2063612885</v>
      </c>
      <c r="Y1052">
        <f t="shared" si="798"/>
        <v>4.0000000000000001E-3</v>
      </c>
      <c r="AA1052">
        <v>113678.92</v>
      </c>
      <c r="AB1052">
        <v>0</v>
      </c>
      <c r="AC1052">
        <v>0</v>
      </c>
      <c r="AD1052">
        <v>0</v>
      </c>
      <c r="AE1052">
        <v>11891.1</v>
      </c>
      <c r="AF1052">
        <v>0</v>
      </c>
      <c r="AG1052">
        <v>0</v>
      </c>
      <c r="AH1052">
        <v>0</v>
      </c>
      <c r="AI1052">
        <v>9.56</v>
      </c>
      <c r="AJ1052">
        <v>1</v>
      </c>
      <c r="AK1052">
        <v>1</v>
      </c>
      <c r="AL1052">
        <v>1</v>
      </c>
      <c r="AM1052">
        <v>4</v>
      </c>
      <c r="AN1052">
        <v>0</v>
      </c>
      <c r="AO1052">
        <v>1</v>
      </c>
      <c r="AP1052">
        <v>1</v>
      </c>
      <c r="AQ1052">
        <v>0</v>
      </c>
      <c r="AR1052">
        <v>0</v>
      </c>
      <c r="AS1052" t="s">
        <v>3</v>
      </c>
      <c r="AT1052">
        <v>4.0000000000000001E-3</v>
      </c>
      <c r="AU1052" t="s">
        <v>3</v>
      </c>
      <c r="AV1052">
        <v>0</v>
      </c>
      <c r="AW1052">
        <v>2</v>
      </c>
      <c r="AX1052">
        <v>60142648</v>
      </c>
      <c r="AY1052">
        <v>1</v>
      </c>
      <c r="AZ1052">
        <v>0</v>
      </c>
      <c r="BA1052">
        <v>1052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CX1052">
        <f>ROUND(Y1052*Source!I212,9)</f>
        <v>5.2376000000000002E-3</v>
      </c>
      <c r="CY1052">
        <f t="shared" si="799"/>
        <v>113678.92</v>
      </c>
      <c r="CZ1052">
        <f t="shared" si="800"/>
        <v>11891.1</v>
      </c>
      <c r="DA1052">
        <f t="shared" si="801"/>
        <v>9.56</v>
      </c>
      <c r="DB1052">
        <f t="shared" si="802"/>
        <v>47.56</v>
      </c>
      <c r="DC1052">
        <f t="shared" si="803"/>
        <v>0</v>
      </c>
      <c r="DD1052" t="s">
        <v>3</v>
      </c>
      <c r="DE1052" t="s">
        <v>3</v>
      </c>
      <c r="DF1052">
        <f t="shared" si="804"/>
        <v>595.4</v>
      </c>
      <c r="DG1052">
        <f t="shared" si="805"/>
        <v>0</v>
      </c>
      <c r="DH1052">
        <f t="shared" si="806"/>
        <v>0</v>
      </c>
      <c r="DI1052">
        <f t="shared" si="792"/>
        <v>0</v>
      </c>
      <c r="DJ1052">
        <f t="shared" si="807"/>
        <v>595.4</v>
      </c>
      <c r="DK1052">
        <v>0</v>
      </c>
      <c r="DL1052" t="s">
        <v>3</v>
      </c>
      <c r="DM1052">
        <v>0</v>
      </c>
      <c r="DN1052" t="s">
        <v>3</v>
      </c>
      <c r="DO1052">
        <v>0</v>
      </c>
    </row>
    <row r="1053" spans="1:119" x14ac:dyDescent="0.2">
      <c r="A1053">
        <f>ROW(Source!A212)</f>
        <v>212</v>
      </c>
      <c r="B1053">
        <v>60075934</v>
      </c>
      <c r="C1053">
        <v>60142615</v>
      </c>
      <c r="D1053">
        <v>48172661</v>
      </c>
      <c r="E1053">
        <v>1</v>
      </c>
      <c r="F1053">
        <v>1</v>
      </c>
      <c r="G1053">
        <v>1</v>
      </c>
      <c r="H1053">
        <v>3</v>
      </c>
      <c r="I1053" t="s">
        <v>766</v>
      </c>
      <c r="J1053" t="s">
        <v>767</v>
      </c>
      <c r="K1053" t="s">
        <v>768</v>
      </c>
      <c r="L1053">
        <v>1348</v>
      </c>
      <c r="N1053">
        <v>1009</v>
      </c>
      <c r="O1053" t="s">
        <v>15</v>
      </c>
      <c r="P1053" t="s">
        <v>15</v>
      </c>
      <c r="Q1053">
        <v>1000</v>
      </c>
      <c r="W1053">
        <v>0</v>
      </c>
      <c r="X1053">
        <v>-1069540660</v>
      </c>
      <c r="Y1053">
        <f t="shared" si="798"/>
        <v>0</v>
      </c>
      <c r="AA1053">
        <v>151569.78</v>
      </c>
      <c r="AB1053">
        <v>0</v>
      </c>
      <c r="AC1053">
        <v>0</v>
      </c>
      <c r="AD1053">
        <v>0</v>
      </c>
      <c r="AE1053">
        <v>15854.58</v>
      </c>
      <c r="AF1053">
        <v>0</v>
      </c>
      <c r="AG1053">
        <v>0</v>
      </c>
      <c r="AH1053">
        <v>0</v>
      </c>
      <c r="AI1053">
        <v>9.56</v>
      </c>
      <c r="AJ1053">
        <v>1</v>
      </c>
      <c r="AK1053">
        <v>1</v>
      </c>
      <c r="AL1053">
        <v>1</v>
      </c>
      <c r="AM1053">
        <v>4</v>
      </c>
      <c r="AN1053">
        <v>1</v>
      </c>
      <c r="AO1053">
        <v>0</v>
      </c>
      <c r="AP1053">
        <v>1</v>
      </c>
      <c r="AQ1053">
        <v>0</v>
      </c>
      <c r="AR1053">
        <v>0</v>
      </c>
      <c r="AS1053" t="s">
        <v>3</v>
      </c>
      <c r="AT1053">
        <v>0</v>
      </c>
      <c r="AU1053" t="s">
        <v>3</v>
      </c>
      <c r="AV1053">
        <v>0</v>
      </c>
      <c r="AW1053">
        <v>2</v>
      </c>
      <c r="AX1053">
        <v>60142649</v>
      </c>
      <c r="AY1053">
        <v>1</v>
      </c>
      <c r="AZ1053">
        <v>0</v>
      </c>
      <c r="BA1053">
        <v>1053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CX1053">
        <f>ROUND(Y1053*Source!I212,9)</f>
        <v>0</v>
      </c>
      <c r="CY1053">
        <f t="shared" si="799"/>
        <v>151569.78</v>
      </c>
      <c r="CZ1053">
        <f t="shared" si="800"/>
        <v>15854.58</v>
      </c>
      <c r="DA1053">
        <f t="shared" si="801"/>
        <v>9.56</v>
      </c>
      <c r="DB1053">
        <f t="shared" si="802"/>
        <v>0</v>
      </c>
      <c r="DC1053">
        <f t="shared" si="803"/>
        <v>0</v>
      </c>
      <c r="DD1053" t="s">
        <v>3</v>
      </c>
      <c r="DE1053" t="s">
        <v>3</v>
      </c>
      <c r="DF1053">
        <f t="shared" si="804"/>
        <v>0</v>
      </c>
      <c r="DG1053">
        <f t="shared" si="805"/>
        <v>0</v>
      </c>
      <c r="DH1053">
        <f t="shared" si="806"/>
        <v>0</v>
      </c>
      <c r="DI1053">
        <f t="shared" si="792"/>
        <v>0</v>
      </c>
      <c r="DJ1053">
        <f t="shared" si="807"/>
        <v>0</v>
      </c>
      <c r="DK1053">
        <v>0</v>
      </c>
      <c r="DL1053" t="s">
        <v>3</v>
      </c>
      <c r="DM1053">
        <v>0</v>
      </c>
      <c r="DN1053" t="s">
        <v>3</v>
      </c>
      <c r="DO1053">
        <v>0</v>
      </c>
    </row>
    <row r="1054" spans="1:119" x14ac:dyDescent="0.2">
      <c r="A1054">
        <f>ROW(Source!A212)</f>
        <v>212</v>
      </c>
      <c r="B1054">
        <v>60075934</v>
      </c>
      <c r="C1054">
        <v>60142615</v>
      </c>
      <c r="D1054">
        <v>48172758</v>
      </c>
      <c r="E1054">
        <v>1</v>
      </c>
      <c r="F1054">
        <v>1</v>
      </c>
      <c r="G1054">
        <v>1</v>
      </c>
      <c r="H1054">
        <v>3</v>
      </c>
      <c r="I1054" t="s">
        <v>769</v>
      </c>
      <c r="J1054" t="s">
        <v>770</v>
      </c>
      <c r="K1054" t="s">
        <v>771</v>
      </c>
      <c r="L1054">
        <v>1348</v>
      </c>
      <c r="N1054">
        <v>1009</v>
      </c>
      <c r="O1054" t="s">
        <v>15</v>
      </c>
      <c r="P1054" t="s">
        <v>15</v>
      </c>
      <c r="Q1054">
        <v>1000</v>
      </c>
      <c r="W1054">
        <v>0</v>
      </c>
      <c r="X1054">
        <v>628974256</v>
      </c>
      <c r="Y1054">
        <f t="shared" si="798"/>
        <v>1.0000000000000001E-5</v>
      </c>
      <c r="AA1054">
        <v>73338.78</v>
      </c>
      <c r="AB1054">
        <v>0</v>
      </c>
      <c r="AC1054">
        <v>0</v>
      </c>
      <c r="AD1054">
        <v>0</v>
      </c>
      <c r="AE1054">
        <v>7671.42</v>
      </c>
      <c r="AF1054">
        <v>0</v>
      </c>
      <c r="AG1054">
        <v>0</v>
      </c>
      <c r="AH1054">
        <v>0</v>
      </c>
      <c r="AI1054">
        <v>9.56</v>
      </c>
      <c r="AJ1054">
        <v>1</v>
      </c>
      <c r="AK1054">
        <v>1</v>
      </c>
      <c r="AL1054">
        <v>1</v>
      </c>
      <c r="AM1054">
        <v>4</v>
      </c>
      <c r="AN1054">
        <v>0</v>
      </c>
      <c r="AO1054">
        <v>1</v>
      </c>
      <c r="AP1054">
        <v>1</v>
      </c>
      <c r="AQ1054">
        <v>0</v>
      </c>
      <c r="AR1054">
        <v>0</v>
      </c>
      <c r="AS1054" t="s">
        <v>3</v>
      </c>
      <c r="AT1054">
        <v>1.0000000000000001E-5</v>
      </c>
      <c r="AU1054" t="s">
        <v>3</v>
      </c>
      <c r="AV1054">
        <v>0</v>
      </c>
      <c r="AW1054">
        <v>2</v>
      </c>
      <c r="AX1054">
        <v>60142650</v>
      </c>
      <c r="AY1054">
        <v>1</v>
      </c>
      <c r="AZ1054">
        <v>0</v>
      </c>
      <c r="BA1054">
        <v>1054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CX1054">
        <f>ROUND(Y1054*Source!I212,9)</f>
        <v>1.3094E-5</v>
      </c>
      <c r="CY1054">
        <f t="shared" si="799"/>
        <v>73338.78</v>
      </c>
      <c r="CZ1054">
        <f t="shared" si="800"/>
        <v>7671.42</v>
      </c>
      <c r="DA1054">
        <f t="shared" si="801"/>
        <v>9.56</v>
      </c>
      <c r="DB1054">
        <f t="shared" si="802"/>
        <v>0.08</v>
      </c>
      <c r="DC1054">
        <f t="shared" si="803"/>
        <v>0</v>
      </c>
      <c r="DD1054" t="s">
        <v>3</v>
      </c>
      <c r="DE1054" t="s">
        <v>3</v>
      </c>
      <c r="DF1054">
        <f t="shared" si="804"/>
        <v>0.96</v>
      </c>
      <c r="DG1054">
        <f t="shared" si="805"/>
        <v>0</v>
      </c>
      <c r="DH1054">
        <f t="shared" si="806"/>
        <v>0</v>
      </c>
      <c r="DI1054">
        <f t="shared" si="792"/>
        <v>0</v>
      </c>
      <c r="DJ1054">
        <f t="shared" si="807"/>
        <v>0.96</v>
      </c>
      <c r="DK1054">
        <v>0</v>
      </c>
      <c r="DL1054" t="s">
        <v>3</v>
      </c>
      <c r="DM1054">
        <v>0</v>
      </c>
      <c r="DN1054" t="s">
        <v>3</v>
      </c>
      <c r="DO1054">
        <v>0</v>
      </c>
    </row>
    <row r="1055" spans="1:119" x14ac:dyDescent="0.2">
      <c r="A1055">
        <f>ROW(Source!A212)</f>
        <v>212</v>
      </c>
      <c r="B1055">
        <v>60075934</v>
      </c>
      <c r="C1055">
        <v>60142615</v>
      </c>
      <c r="D1055">
        <v>48173726</v>
      </c>
      <c r="E1055">
        <v>1</v>
      </c>
      <c r="F1055">
        <v>1</v>
      </c>
      <c r="G1055">
        <v>1</v>
      </c>
      <c r="H1055">
        <v>3</v>
      </c>
      <c r="I1055" t="s">
        <v>772</v>
      </c>
      <c r="J1055" t="s">
        <v>773</v>
      </c>
      <c r="K1055" t="s">
        <v>774</v>
      </c>
      <c r="L1055">
        <v>1348</v>
      </c>
      <c r="N1055">
        <v>1009</v>
      </c>
      <c r="O1055" t="s">
        <v>15</v>
      </c>
      <c r="P1055" t="s">
        <v>15</v>
      </c>
      <c r="Q1055">
        <v>1000</v>
      </c>
      <c r="W1055">
        <v>0</v>
      </c>
      <c r="X1055">
        <v>-1850711024</v>
      </c>
      <c r="Y1055">
        <f t="shared" si="798"/>
        <v>1E-4</v>
      </c>
      <c r="AA1055">
        <v>293766.28000000003</v>
      </c>
      <c r="AB1055">
        <v>0</v>
      </c>
      <c r="AC1055">
        <v>0</v>
      </c>
      <c r="AD1055">
        <v>0</v>
      </c>
      <c r="AE1055">
        <v>30728.69</v>
      </c>
      <c r="AF1055">
        <v>0</v>
      </c>
      <c r="AG1055">
        <v>0</v>
      </c>
      <c r="AH1055">
        <v>0</v>
      </c>
      <c r="AI1055">
        <v>9.56</v>
      </c>
      <c r="AJ1055">
        <v>1</v>
      </c>
      <c r="AK1055">
        <v>1</v>
      </c>
      <c r="AL1055">
        <v>1</v>
      </c>
      <c r="AM1055">
        <v>4</v>
      </c>
      <c r="AN1055">
        <v>0</v>
      </c>
      <c r="AO1055">
        <v>1</v>
      </c>
      <c r="AP1055">
        <v>1</v>
      </c>
      <c r="AQ1055">
        <v>0</v>
      </c>
      <c r="AR1055">
        <v>0</v>
      </c>
      <c r="AS1055" t="s">
        <v>3</v>
      </c>
      <c r="AT1055">
        <v>1E-4</v>
      </c>
      <c r="AU1055" t="s">
        <v>3</v>
      </c>
      <c r="AV1055">
        <v>0</v>
      </c>
      <c r="AW1055">
        <v>2</v>
      </c>
      <c r="AX1055">
        <v>60142651</v>
      </c>
      <c r="AY1055">
        <v>1</v>
      </c>
      <c r="AZ1055">
        <v>0</v>
      </c>
      <c r="BA1055">
        <v>1055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CX1055">
        <f>ROUND(Y1055*Source!I212,9)</f>
        <v>1.3093999999999999E-4</v>
      </c>
      <c r="CY1055">
        <f t="shared" si="799"/>
        <v>293766.28000000003</v>
      </c>
      <c r="CZ1055">
        <f t="shared" si="800"/>
        <v>30728.69</v>
      </c>
      <c r="DA1055">
        <f t="shared" si="801"/>
        <v>9.56</v>
      </c>
      <c r="DB1055">
        <f t="shared" si="802"/>
        <v>3.07</v>
      </c>
      <c r="DC1055">
        <f t="shared" si="803"/>
        <v>0</v>
      </c>
      <c r="DD1055" t="s">
        <v>3</v>
      </c>
      <c r="DE1055" t="s">
        <v>3</v>
      </c>
      <c r="DF1055">
        <f t="shared" si="804"/>
        <v>38.47</v>
      </c>
      <c r="DG1055">
        <f t="shared" si="805"/>
        <v>0</v>
      </c>
      <c r="DH1055">
        <f t="shared" si="806"/>
        <v>0</v>
      </c>
      <c r="DI1055">
        <f t="shared" si="792"/>
        <v>0</v>
      </c>
      <c r="DJ1055">
        <f t="shared" si="807"/>
        <v>38.47</v>
      </c>
      <c r="DK1055">
        <v>0</v>
      </c>
      <c r="DL1055" t="s">
        <v>3</v>
      </c>
      <c r="DM1055">
        <v>0</v>
      </c>
      <c r="DN1055" t="s">
        <v>3</v>
      </c>
      <c r="DO1055">
        <v>0</v>
      </c>
    </row>
    <row r="1056" spans="1:119" x14ac:dyDescent="0.2">
      <c r="A1056">
        <f>ROW(Source!A212)</f>
        <v>212</v>
      </c>
      <c r="B1056">
        <v>60075934</v>
      </c>
      <c r="C1056">
        <v>60142615</v>
      </c>
      <c r="D1056">
        <v>48187448</v>
      </c>
      <c r="E1056">
        <v>1</v>
      </c>
      <c r="F1056">
        <v>1</v>
      </c>
      <c r="G1056">
        <v>1</v>
      </c>
      <c r="H1056">
        <v>3</v>
      </c>
      <c r="I1056" t="s">
        <v>775</v>
      </c>
      <c r="J1056" t="s">
        <v>776</v>
      </c>
      <c r="K1056" t="s">
        <v>777</v>
      </c>
      <c r="L1056">
        <v>1348</v>
      </c>
      <c r="N1056">
        <v>1009</v>
      </c>
      <c r="O1056" t="s">
        <v>15</v>
      </c>
      <c r="P1056" t="s">
        <v>15</v>
      </c>
      <c r="Q1056">
        <v>1000</v>
      </c>
      <c r="W1056">
        <v>0</v>
      </c>
      <c r="X1056">
        <v>192534767</v>
      </c>
      <c r="Y1056">
        <f t="shared" si="798"/>
        <v>1E-3</v>
      </c>
      <c r="AA1056">
        <v>76878.17</v>
      </c>
      <c r="AB1056">
        <v>0</v>
      </c>
      <c r="AC1056">
        <v>0</v>
      </c>
      <c r="AD1056">
        <v>0</v>
      </c>
      <c r="AE1056">
        <v>8041.65</v>
      </c>
      <c r="AF1056">
        <v>0</v>
      </c>
      <c r="AG1056">
        <v>0</v>
      </c>
      <c r="AH1056">
        <v>0</v>
      </c>
      <c r="AI1056">
        <v>9.56</v>
      </c>
      <c r="AJ1056">
        <v>1</v>
      </c>
      <c r="AK1056">
        <v>1</v>
      </c>
      <c r="AL1056">
        <v>1</v>
      </c>
      <c r="AM1056">
        <v>4</v>
      </c>
      <c r="AN1056">
        <v>0</v>
      </c>
      <c r="AO1056">
        <v>1</v>
      </c>
      <c r="AP1056">
        <v>1</v>
      </c>
      <c r="AQ1056">
        <v>0</v>
      </c>
      <c r="AR1056">
        <v>0</v>
      </c>
      <c r="AS1056" t="s">
        <v>3</v>
      </c>
      <c r="AT1056">
        <v>1E-3</v>
      </c>
      <c r="AU1056" t="s">
        <v>3</v>
      </c>
      <c r="AV1056">
        <v>0</v>
      </c>
      <c r="AW1056">
        <v>2</v>
      </c>
      <c r="AX1056">
        <v>60142652</v>
      </c>
      <c r="AY1056">
        <v>1</v>
      </c>
      <c r="AZ1056">
        <v>0</v>
      </c>
      <c r="BA1056">
        <v>1056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CX1056">
        <f>ROUND(Y1056*Source!I212,9)</f>
        <v>1.3094000000000001E-3</v>
      </c>
      <c r="CY1056">
        <f t="shared" si="799"/>
        <v>76878.17</v>
      </c>
      <c r="CZ1056">
        <f t="shared" si="800"/>
        <v>8041.65</v>
      </c>
      <c r="DA1056">
        <f t="shared" si="801"/>
        <v>9.56</v>
      </c>
      <c r="DB1056">
        <f t="shared" si="802"/>
        <v>8.0399999999999991</v>
      </c>
      <c r="DC1056">
        <f t="shared" si="803"/>
        <v>0</v>
      </c>
      <c r="DD1056" t="s">
        <v>3</v>
      </c>
      <c r="DE1056" t="s">
        <v>3</v>
      </c>
      <c r="DF1056">
        <f t="shared" si="804"/>
        <v>100.66</v>
      </c>
      <c r="DG1056">
        <f t="shared" si="805"/>
        <v>0</v>
      </c>
      <c r="DH1056">
        <f t="shared" si="806"/>
        <v>0</v>
      </c>
      <c r="DI1056">
        <f t="shared" si="792"/>
        <v>0</v>
      </c>
      <c r="DJ1056">
        <f t="shared" si="807"/>
        <v>100.66</v>
      </c>
      <c r="DK1056">
        <v>0</v>
      </c>
      <c r="DL1056" t="s">
        <v>3</v>
      </c>
      <c r="DM1056">
        <v>0</v>
      </c>
      <c r="DN1056" t="s">
        <v>3</v>
      </c>
      <c r="DO1056">
        <v>0</v>
      </c>
    </row>
    <row r="1057" spans="1:119" x14ac:dyDescent="0.2">
      <c r="A1057">
        <f>ROW(Source!A212)</f>
        <v>212</v>
      </c>
      <c r="B1057">
        <v>60075934</v>
      </c>
      <c r="C1057">
        <v>60142615</v>
      </c>
      <c r="D1057">
        <v>48165719</v>
      </c>
      <c r="E1057">
        <v>21</v>
      </c>
      <c r="F1057">
        <v>1</v>
      </c>
      <c r="G1057">
        <v>1</v>
      </c>
      <c r="H1057">
        <v>3</v>
      </c>
      <c r="I1057" t="s">
        <v>778</v>
      </c>
      <c r="J1057" t="s">
        <v>3</v>
      </c>
      <c r="K1057" t="s">
        <v>779</v>
      </c>
      <c r="L1057">
        <v>1348</v>
      </c>
      <c r="N1057">
        <v>1009</v>
      </c>
      <c r="O1057" t="s">
        <v>15</v>
      </c>
      <c r="P1057" t="s">
        <v>15</v>
      </c>
      <c r="Q1057">
        <v>1000</v>
      </c>
      <c r="W1057">
        <v>0</v>
      </c>
      <c r="X1057">
        <v>748648226</v>
      </c>
      <c r="Y1057">
        <f t="shared" si="798"/>
        <v>1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9.56</v>
      </c>
      <c r="AJ1057">
        <v>1</v>
      </c>
      <c r="AK1057">
        <v>1</v>
      </c>
      <c r="AL1057">
        <v>1</v>
      </c>
      <c r="AM1057">
        <v>4</v>
      </c>
      <c r="AN1057">
        <v>0</v>
      </c>
      <c r="AO1057">
        <v>0</v>
      </c>
      <c r="AP1057">
        <v>1</v>
      </c>
      <c r="AQ1057">
        <v>0</v>
      </c>
      <c r="AR1057">
        <v>0</v>
      </c>
      <c r="AS1057" t="s">
        <v>3</v>
      </c>
      <c r="AT1057">
        <v>1</v>
      </c>
      <c r="AU1057" t="s">
        <v>3</v>
      </c>
      <c r="AV1057">
        <v>0</v>
      </c>
      <c r="AW1057">
        <v>2</v>
      </c>
      <c r="AX1057">
        <v>60142653</v>
      </c>
      <c r="AY1057">
        <v>1</v>
      </c>
      <c r="AZ1057">
        <v>0</v>
      </c>
      <c r="BA1057">
        <v>1057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CX1057">
        <f>ROUND(Y1057*Source!I212,9)</f>
        <v>1.3093999999999999</v>
      </c>
      <c r="CY1057">
        <f t="shared" si="799"/>
        <v>0</v>
      </c>
      <c r="CZ1057">
        <f t="shared" si="800"/>
        <v>0</v>
      </c>
      <c r="DA1057">
        <f t="shared" si="801"/>
        <v>9.56</v>
      </c>
      <c r="DB1057">
        <f t="shared" si="802"/>
        <v>0</v>
      </c>
      <c r="DC1057">
        <f t="shared" si="803"/>
        <v>0</v>
      </c>
      <c r="DD1057" t="s">
        <v>3</v>
      </c>
      <c r="DE1057" t="s">
        <v>3</v>
      </c>
      <c r="DF1057">
        <f t="shared" si="804"/>
        <v>0</v>
      </c>
      <c r="DG1057">
        <f t="shared" si="805"/>
        <v>0</v>
      </c>
      <c r="DH1057">
        <f t="shared" si="806"/>
        <v>0</v>
      </c>
      <c r="DI1057">
        <f t="shared" si="792"/>
        <v>0</v>
      </c>
      <c r="DJ1057">
        <f t="shared" si="807"/>
        <v>0</v>
      </c>
      <c r="DK1057">
        <v>0</v>
      </c>
      <c r="DL1057" t="s">
        <v>3</v>
      </c>
      <c r="DM1057">
        <v>0</v>
      </c>
      <c r="DN1057" t="s">
        <v>3</v>
      </c>
      <c r="DO1057">
        <v>0</v>
      </c>
    </row>
    <row r="1058" spans="1:119" x14ac:dyDescent="0.2">
      <c r="A1058">
        <f>ROW(Source!A212)</f>
        <v>212</v>
      </c>
      <c r="B1058">
        <v>60075934</v>
      </c>
      <c r="C1058">
        <v>60142615</v>
      </c>
      <c r="D1058">
        <v>48189470</v>
      </c>
      <c r="E1058">
        <v>1</v>
      </c>
      <c r="F1058">
        <v>1</v>
      </c>
      <c r="G1058">
        <v>1</v>
      </c>
      <c r="H1058">
        <v>3</v>
      </c>
      <c r="I1058" t="s">
        <v>780</v>
      </c>
      <c r="J1058" t="s">
        <v>781</v>
      </c>
      <c r="K1058" t="s">
        <v>782</v>
      </c>
      <c r="L1058">
        <v>1302</v>
      </c>
      <c r="N1058">
        <v>1003</v>
      </c>
      <c r="O1058" t="s">
        <v>783</v>
      </c>
      <c r="P1058" t="s">
        <v>783</v>
      </c>
      <c r="Q1058">
        <v>10</v>
      </c>
      <c r="W1058">
        <v>0</v>
      </c>
      <c r="X1058">
        <v>4483628</v>
      </c>
      <c r="Y1058">
        <f t="shared" si="798"/>
        <v>1.8700000000000001E-2</v>
      </c>
      <c r="AA1058">
        <v>616.33000000000004</v>
      </c>
      <c r="AB1058">
        <v>0</v>
      </c>
      <c r="AC1058">
        <v>0</v>
      </c>
      <c r="AD1058">
        <v>0</v>
      </c>
      <c r="AE1058">
        <v>64.47</v>
      </c>
      <c r="AF1058">
        <v>0</v>
      </c>
      <c r="AG1058">
        <v>0</v>
      </c>
      <c r="AH1058">
        <v>0</v>
      </c>
      <c r="AI1058">
        <v>9.56</v>
      </c>
      <c r="AJ1058">
        <v>1</v>
      </c>
      <c r="AK1058">
        <v>1</v>
      </c>
      <c r="AL1058">
        <v>1</v>
      </c>
      <c r="AM1058">
        <v>4</v>
      </c>
      <c r="AN1058">
        <v>0</v>
      </c>
      <c r="AO1058">
        <v>1</v>
      </c>
      <c r="AP1058">
        <v>1</v>
      </c>
      <c r="AQ1058">
        <v>0</v>
      </c>
      <c r="AR1058">
        <v>0</v>
      </c>
      <c r="AS1058" t="s">
        <v>3</v>
      </c>
      <c r="AT1058">
        <v>1.8700000000000001E-2</v>
      </c>
      <c r="AU1058" t="s">
        <v>3</v>
      </c>
      <c r="AV1058">
        <v>0</v>
      </c>
      <c r="AW1058">
        <v>2</v>
      </c>
      <c r="AX1058">
        <v>60142654</v>
      </c>
      <c r="AY1058">
        <v>1</v>
      </c>
      <c r="AZ1058">
        <v>0</v>
      </c>
      <c r="BA1058">
        <v>1058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CX1058">
        <f>ROUND(Y1058*Source!I212,9)</f>
        <v>2.4485779999999999E-2</v>
      </c>
      <c r="CY1058">
        <f t="shared" si="799"/>
        <v>616.33000000000004</v>
      </c>
      <c r="CZ1058">
        <f t="shared" si="800"/>
        <v>64.47</v>
      </c>
      <c r="DA1058">
        <f t="shared" si="801"/>
        <v>9.56</v>
      </c>
      <c r="DB1058">
        <f t="shared" si="802"/>
        <v>1.21</v>
      </c>
      <c r="DC1058">
        <f t="shared" si="803"/>
        <v>0</v>
      </c>
      <c r="DD1058" t="s">
        <v>3</v>
      </c>
      <c r="DE1058" t="s">
        <v>3</v>
      </c>
      <c r="DF1058">
        <f t="shared" si="804"/>
        <v>15.09</v>
      </c>
      <c r="DG1058">
        <f t="shared" si="805"/>
        <v>0</v>
      </c>
      <c r="DH1058">
        <f t="shared" si="806"/>
        <v>0</v>
      </c>
      <c r="DI1058">
        <f t="shared" si="792"/>
        <v>0</v>
      </c>
      <c r="DJ1058">
        <f t="shared" si="807"/>
        <v>15.09</v>
      </c>
      <c r="DK1058">
        <v>0</v>
      </c>
      <c r="DL1058" t="s">
        <v>3</v>
      </c>
      <c r="DM1058">
        <v>0</v>
      </c>
      <c r="DN1058" t="s">
        <v>3</v>
      </c>
      <c r="DO1058">
        <v>0</v>
      </c>
    </row>
    <row r="1059" spans="1:119" x14ac:dyDescent="0.2">
      <c r="A1059">
        <f>ROW(Source!A212)</f>
        <v>212</v>
      </c>
      <c r="B1059">
        <v>60075934</v>
      </c>
      <c r="C1059">
        <v>60142615</v>
      </c>
      <c r="D1059">
        <v>48189825</v>
      </c>
      <c r="E1059">
        <v>1</v>
      </c>
      <c r="F1059">
        <v>1</v>
      </c>
      <c r="G1059">
        <v>1</v>
      </c>
      <c r="H1059">
        <v>3</v>
      </c>
      <c r="I1059" t="s">
        <v>784</v>
      </c>
      <c r="J1059" t="s">
        <v>785</v>
      </c>
      <c r="K1059" t="s">
        <v>786</v>
      </c>
      <c r="L1059">
        <v>1348</v>
      </c>
      <c r="N1059">
        <v>1009</v>
      </c>
      <c r="O1059" t="s">
        <v>15</v>
      </c>
      <c r="P1059" t="s">
        <v>15</v>
      </c>
      <c r="Q1059">
        <v>1000</v>
      </c>
      <c r="W1059">
        <v>0</v>
      </c>
      <c r="X1059">
        <v>-936363311</v>
      </c>
      <c r="Y1059">
        <f t="shared" si="798"/>
        <v>3.0000000000000001E-5</v>
      </c>
      <c r="AA1059">
        <v>45420.71</v>
      </c>
      <c r="AB1059">
        <v>0</v>
      </c>
      <c r="AC1059">
        <v>0</v>
      </c>
      <c r="AD1059">
        <v>0</v>
      </c>
      <c r="AE1059">
        <v>4751.12</v>
      </c>
      <c r="AF1059">
        <v>0</v>
      </c>
      <c r="AG1059">
        <v>0</v>
      </c>
      <c r="AH1059">
        <v>0</v>
      </c>
      <c r="AI1059">
        <v>9.56</v>
      </c>
      <c r="AJ1059">
        <v>1</v>
      </c>
      <c r="AK1059">
        <v>1</v>
      </c>
      <c r="AL1059">
        <v>1</v>
      </c>
      <c r="AM1059">
        <v>4</v>
      </c>
      <c r="AN1059">
        <v>0</v>
      </c>
      <c r="AO1059">
        <v>1</v>
      </c>
      <c r="AP1059">
        <v>1</v>
      </c>
      <c r="AQ1059">
        <v>0</v>
      </c>
      <c r="AR1059">
        <v>0</v>
      </c>
      <c r="AS1059" t="s">
        <v>3</v>
      </c>
      <c r="AT1059">
        <v>3.0000000000000001E-5</v>
      </c>
      <c r="AU1059" t="s">
        <v>3</v>
      </c>
      <c r="AV1059">
        <v>0</v>
      </c>
      <c r="AW1059">
        <v>2</v>
      </c>
      <c r="AX1059">
        <v>60142655</v>
      </c>
      <c r="AY1059">
        <v>1</v>
      </c>
      <c r="AZ1059">
        <v>0</v>
      </c>
      <c r="BA1059">
        <v>1059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CX1059">
        <f>ROUND(Y1059*Source!I212,9)</f>
        <v>3.9282000000000001E-5</v>
      </c>
      <c r="CY1059">
        <f t="shared" si="799"/>
        <v>45420.71</v>
      </c>
      <c r="CZ1059">
        <f t="shared" si="800"/>
        <v>4751.12</v>
      </c>
      <c r="DA1059">
        <f t="shared" si="801"/>
        <v>9.56</v>
      </c>
      <c r="DB1059">
        <f t="shared" si="802"/>
        <v>0.14000000000000001</v>
      </c>
      <c r="DC1059">
        <f t="shared" si="803"/>
        <v>0</v>
      </c>
      <c r="DD1059" t="s">
        <v>3</v>
      </c>
      <c r="DE1059" t="s">
        <v>3</v>
      </c>
      <c r="DF1059">
        <f t="shared" si="804"/>
        <v>1.78</v>
      </c>
      <c r="DG1059">
        <f t="shared" si="805"/>
        <v>0</v>
      </c>
      <c r="DH1059">
        <f t="shared" si="806"/>
        <v>0</v>
      </c>
      <c r="DI1059">
        <f t="shared" si="792"/>
        <v>0</v>
      </c>
      <c r="DJ1059">
        <f t="shared" si="807"/>
        <v>1.78</v>
      </c>
      <c r="DK1059">
        <v>0</v>
      </c>
      <c r="DL1059" t="s">
        <v>3</v>
      </c>
      <c r="DM1059">
        <v>0</v>
      </c>
      <c r="DN1059" t="s">
        <v>3</v>
      </c>
      <c r="DO1059">
        <v>0</v>
      </c>
    </row>
    <row r="1060" spans="1:119" x14ac:dyDescent="0.2">
      <c r="A1060">
        <f>ROW(Source!A212)</f>
        <v>212</v>
      </c>
      <c r="B1060">
        <v>60075934</v>
      </c>
      <c r="C1060">
        <v>60142615</v>
      </c>
      <c r="D1060">
        <v>48190549</v>
      </c>
      <c r="E1060">
        <v>1</v>
      </c>
      <c r="F1060">
        <v>1</v>
      </c>
      <c r="G1060">
        <v>1</v>
      </c>
      <c r="H1060">
        <v>3</v>
      </c>
      <c r="I1060" t="s">
        <v>787</v>
      </c>
      <c r="J1060" t="s">
        <v>788</v>
      </c>
      <c r="K1060" t="s">
        <v>789</v>
      </c>
      <c r="L1060">
        <v>1348</v>
      </c>
      <c r="N1060">
        <v>1009</v>
      </c>
      <c r="O1060" t="s">
        <v>15</v>
      </c>
      <c r="P1060" t="s">
        <v>15</v>
      </c>
      <c r="Q1060">
        <v>1000</v>
      </c>
      <c r="W1060">
        <v>0</v>
      </c>
      <c r="X1060">
        <v>1261042718</v>
      </c>
      <c r="Y1060">
        <f t="shared" si="798"/>
        <v>1.9400000000000001E-3</v>
      </c>
      <c r="AA1060">
        <v>59717.11</v>
      </c>
      <c r="AB1060">
        <v>0</v>
      </c>
      <c r="AC1060">
        <v>0</v>
      </c>
      <c r="AD1060">
        <v>0</v>
      </c>
      <c r="AE1060">
        <v>6246.56</v>
      </c>
      <c r="AF1060">
        <v>0</v>
      </c>
      <c r="AG1060">
        <v>0</v>
      </c>
      <c r="AH1060">
        <v>0</v>
      </c>
      <c r="AI1060">
        <v>9.56</v>
      </c>
      <c r="AJ1060">
        <v>1</v>
      </c>
      <c r="AK1060">
        <v>1</v>
      </c>
      <c r="AL1060">
        <v>1</v>
      </c>
      <c r="AM1060">
        <v>4</v>
      </c>
      <c r="AN1060">
        <v>0</v>
      </c>
      <c r="AO1060">
        <v>1</v>
      </c>
      <c r="AP1060">
        <v>1</v>
      </c>
      <c r="AQ1060">
        <v>0</v>
      </c>
      <c r="AR1060">
        <v>0</v>
      </c>
      <c r="AS1060" t="s">
        <v>3</v>
      </c>
      <c r="AT1060">
        <v>1.9400000000000001E-3</v>
      </c>
      <c r="AU1060" t="s">
        <v>3</v>
      </c>
      <c r="AV1060">
        <v>0</v>
      </c>
      <c r="AW1060">
        <v>2</v>
      </c>
      <c r="AX1060">
        <v>60142656</v>
      </c>
      <c r="AY1060">
        <v>1</v>
      </c>
      <c r="AZ1060">
        <v>0</v>
      </c>
      <c r="BA1060">
        <v>1060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CX1060">
        <f>ROUND(Y1060*Source!I212,9)</f>
        <v>2.540236E-3</v>
      </c>
      <c r="CY1060">
        <f t="shared" si="799"/>
        <v>59717.11</v>
      </c>
      <c r="CZ1060">
        <f t="shared" si="800"/>
        <v>6246.56</v>
      </c>
      <c r="DA1060">
        <f t="shared" si="801"/>
        <v>9.56</v>
      </c>
      <c r="DB1060">
        <f t="shared" si="802"/>
        <v>12.12</v>
      </c>
      <c r="DC1060">
        <f t="shared" si="803"/>
        <v>0</v>
      </c>
      <c r="DD1060" t="s">
        <v>3</v>
      </c>
      <c r="DE1060" t="s">
        <v>3</v>
      </c>
      <c r="DF1060">
        <f t="shared" si="804"/>
        <v>151.69999999999999</v>
      </c>
      <c r="DG1060">
        <f t="shared" si="805"/>
        <v>0</v>
      </c>
      <c r="DH1060">
        <f t="shared" si="806"/>
        <v>0</v>
      </c>
      <c r="DI1060">
        <f t="shared" si="792"/>
        <v>0</v>
      </c>
      <c r="DJ1060">
        <f t="shared" si="807"/>
        <v>151.69999999999999</v>
      </c>
      <c r="DK1060">
        <v>0</v>
      </c>
      <c r="DL1060" t="s">
        <v>3</v>
      </c>
      <c r="DM1060">
        <v>0</v>
      </c>
      <c r="DN1060" t="s">
        <v>3</v>
      </c>
      <c r="DO1060">
        <v>0</v>
      </c>
    </row>
    <row r="1061" spans="1:119" x14ac:dyDescent="0.2">
      <c r="A1061">
        <f>ROW(Source!A212)</f>
        <v>212</v>
      </c>
      <c r="B1061">
        <v>60075934</v>
      </c>
      <c r="C1061">
        <v>60142615</v>
      </c>
      <c r="D1061">
        <v>48194381</v>
      </c>
      <c r="E1061">
        <v>1</v>
      </c>
      <c r="F1061">
        <v>1</v>
      </c>
      <c r="G1061">
        <v>1</v>
      </c>
      <c r="H1061">
        <v>3</v>
      </c>
      <c r="I1061" t="s">
        <v>790</v>
      </c>
      <c r="J1061" t="s">
        <v>791</v>
      </c>
      <c r="K1061" t="s">
        <v>792</v>
      </c>
      <c r="L1061">
        <v>1339</v>
      </c>
      <c r="N1061">
        <v>1007</v>
      </c>
      <c r="O1061" t="s">
        <v>91</v>
      </c>
      <c r="P1061" t="s">
        <v>91</v>
      </c>
      <c r="Q1061">
        <v>1</v>
      </c>
      <c r="W1061">
        <v>0</v>
      </c>
      <c r="X1061">
        <v>-128313133</v>
      </c>
      <c r="Y1061">
        <f t="shared" si="798"/>
        <v>1.0300000000000001E-3</v>
      </c>
      <c r="AA1061">
        <v>17141.560000000001</v>
      </c>
      <c r="AB1061">
        <v>0</v>
      </c>
      <c r="AC1061">
        <v>0</v>
      </c>
      <c r="AD1061">
        <v>0</v>
      </c>
      <c r="AE1061">
        <v>1793.05</v>
      </c>
      <c r="AF1061">
        <v>0</v>
      </c>
      <c r="AG1061">
        <v>0</v>
      </c>
      <c r="AH1061">
        <v>0</v>
      </c>
      <c r="AI1061">
        <v>9.56</v>
      </c>
      <c r="AJ1061">
        <v>1</v>
      </c>
      <c r="AK1061">
        <v>1</v>
      </c>
      <c r="AL1061">
        <v>1</v>
      </c>
      <c r="AM1061">
        <v>4</v>
      </c>
      <c r="AN1061">
        <v>0</v>
      </c>
      <c r="AO1061">
        <v>1</v>
      </c>
      <c r="AP1061">
        <v>1</v>
      </c>
      <c r="AQ1061">
        <v>0</v>
      </c>
      <c r="AR1061">
        <v>0</v>
      </c>
      <c r="AS1061" t="s">
        <v>3</v>
      </c>
      <c r="AT1061">
        <v>1.0300000000000001E-3</v>
      </c>
      <c r="AU1061" t="s">
        <v>3</v>
      </c>
      <c r="AV1061">
        <v>0</v>
      </c>
      <c r="AW1061">
        <v>2</v>
      </c>
      <c r="AX1061">
        <v>60142657</v>
      </c>
      <c r="AY1061">
        <v>1</v>
      </c>
      <c r="AZ1061">
        <v>0</v>
      </c>
      <c r="BA1061">
        <v>1061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CX1061">
        <f>ROUND(Y1061*Source!I212,9)</f>
        <v>1.3486819999999999E-3</v>
      </c>
      <c r="CY1061">
        <f t="shared" si="799"/>
        <v>17141.560000000001</v>
      </c>
      <c r="CZ1061">
        <f t="shared" si="800"/>
        <v>1793.05</v>
      </c>
      <c r="DA1061">
        <f t="shared" si="801"/>
        <v>9.56</v>
      </c>
      <c r="DB1061">
        <f t="shared" si="802"/>
        <v>1.85</v>
      </c>
      <c r="DC1061">
        <f t="shared" si="803"/>
        <v>0</v>
      </c>
      <c r="DD1061" t="s">
        <v>3</v>
      </c>
      <c r="DE1061" t="s">
        <v>3</v>
      </c>
      <c r="DF1061">
        <f t="shared" si="804"/>
        <v>23.12</v>
      </c>
      <c r="DG1061">
        <f t="shared" si="805"/>
        <v>0</v>
      </c>
      <c r="DH1061">
        <f t="shared" si="806"/>
        <v>0</v>
      </c>
      <c r="DI1061">
        <f t="shared" si="792"/>
        <v>0</v>
      </c>
      <c r="DJ1061">
        <f t="shared" si="807"/>
        <v>23.12</v>
      </c>
      <c r="DK1061">
        <v>0</v>
      </c>
      <c r="DL1061" t="s">
        <v>3</v>
      </c>
      <c r="DM1061">
        <v>0</v>
      </c>
      <c r="DN1061" t="s">
        <v>3</v>
      </c>
      <c r="DO1061">
        <v>0</v>
      </c>
    </row>
    <row r="1062" spans="1:119" x14ac:dyDescent="0.2">
      <c r="A1062">
        <f>ROW(Source!A212)</f>
        <v>212</v>
      </c>
      <c r="B1062">
        <v>60075934</v>
      </c>
      <c r="C1062">
        <v>60142615</v>
      </c>
      <c r="D1062">
        <v>48201639</v>
      </c>
      <c r="E1062">
        <v>1</v>
      </c>
      <c r="F1062">
        <v>1</v>
      </c>
      <c r="G1062">
        <v>1</v>
      </c>
      <c r="H1062">
        <v>3</v>
      </c>
      <c r="I1062" t="s">
        <v>793</v>
      </c>
      <c r="J1062" t="s">
        <v>794</v>
      </c>
      <c r="K1062" t="s">
        <v>795</v>
      </c>
      <c r="L1062">
        <v>1348</v>
      </c>
      <c r="N1062">
        <v>1009</v>
      </c>
      <c r="O1062" t="s">
        <v>15</v>
      </c>
      <c r="P1062" t="s">
        <v>15</v>
      </c>
      <c r="Q1062">
        <v>1000</v>
      </c>
      <c r="W1062">
        <v>0</v>
      </c>
      <c r="X1062">
        <v>1741082987</v>
      </c>
      <c r="Y1062">
        <f t="shared" si="798"/>
        <v>3.1E-4</v>
      </c>
      <c r="AA1062">
        <v>120081.73</v>
      </c>
      <c r="AB1062">
        <v>0</v>
      </c>
      <c r="AC1062">
        <v>0</v>
      </c>
      <c r="AD1062">
        <v>0</v>
      </c>
      <c r="AE1062">
        <v>12560.85</v>
      </c>
      <c r="AF1062">
        <v>0</v>
      </c>
      <c r="AG1062">
        <v>0</v>
      </c>
      <c r="AH1062">
        <v>0</v>
      </c>
      <c r="AI1062">
        <v>9.56</v>
      </c>
      <c r="AJ1062">
        <v>1</v>
      </c>
      <c r="AK1062">
        <v>1</v>
      </c>
      <c r="AL1062">
        <v>1</v>
      </c>
      <c r="AM1062">
        <v>4</v>
      </c>
      <c r="AN1062">
        <v>0</v>
      </c>
      <c r="AO1062">
        <v>1</v>
      </c>
      <c r="AP1062">
        <v>1</v>
      </c>
      <c r="AQ1062">
        <v>0</v>
      </c>
      <c r="AR1062">
        <v>0</v>
      </c>
      <c r="AS1062" t="s">
        <v>3</v>
      </c>
      <c r="AT1062">
        <v>3.1E-4</v>
      </c>
      <c r="AU1062" t="s">
        <v>3</v>
      </c>
      <c r="AV1062">
        <v>0</v>
      </c>
      <c r="AW1062">
        <v>2</v>
      </c>
      <c r="AX1062">
        <v>60142658</v>
      </c>
      <c r="AY1062">
        <v>1</v>
      </c>
      <c r="AZ1062">
        <v>0</v>
      </c>
      <c r="BA1062">
        <v>1062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CX1062">
        <f>ROUND(Y1062*Source!I212,9)</f>
        <v>4.05914E-4</v>
      </c>
      <c r="CY1062">
        <f t="shared" si="799"/>
        <v>120081.73</v>
      </c>
      <c r="CZ1062">
        <f t="shared" si="800"/>
        <v>12560.85</v>
      </c>
      <c r="DA1062">
        <f t="shared" si="801"/>
        <v>9.56</v>
      </c>
      <c r="DB1062">
        <f t="shared" si="802"/>
        <v>3.89</v>
      </c>
      <c r="DC1062">
        <f t="shared" si="803"/>
        <v>0</v>
      </c>
      <c r="DD1062" t="s">
        <v>3</v>
      </c>
      <c r="DE1062" t="s">
        <v>3</v>
      </c>
      <c r="DF1062">
        <f t="shared" si="804"/>
        <v>48.74</v>
      </c>
      <c r="DG1062">
        <f t="shared" si="805"/>
        <v>0</v>
      </c>
      <c r="DH1062">
        <f t="shared" si="806"/>
        <v>0</v>
      </c>
      <c r="DI1062">
        <f t="shared" si="792"/>
        <v>0</v>
      </c>
      <c r="DJ1062">
        <f t="shared" si="807"/>
        <v>48.74</v>
      </c>
      <c r="DK1062">
        <v>0</v>
      </c>
      <c r="DL1062" t="s">
        <v>3</v>
      </c>
      <c r="DM1062">
        <v>0</v>
      </c>
      <c r="DN1062" t="s">
        <v>3</v>
      </c>
      <c r="DO1062">
        <v>0</v>
      </c>
    </row>
    <row r="1063" spans="1:119" x14ac:dyDescent="0.2">
      <c r="A1063">
        <f>ROW(Source!A212)</f>
        <v>212</v>
      </c>
      <c r="B1063">
        <v>60075934</v>
      </c>
      <c r="C1063">
        <v>60142615</v>
      </c>
      <c r="D1063">
        <v>48202807</v>
      </c>
      <c r="E1063">
        <v>1</v>
      </c>
      <c r="F1063">
        <v>1</v>
      </c>
      <c r="G1063">
        <v>1</v>
      </c>
      <c r="H1063">
        <v>3</v>
      </c>
      <c r="I1063" t="s">
        <v>796</v>
      </c>
      <c r="J1063" t="s">
        <v>797</v>
      </c>
      <c r="K1063" t="s">
        <v>798</v>
      </c>
      <c r="L1063">
        <v>1348</v>
      </c>
      <c r="N1063">
        <v>1009</v>
      </c>
      <c r="O1063" t="s">
        <v>15</v>
      </c>
      <c r="P1063" t="s">
        <v>15</v>
      </c>
      <c r="Q1063">
        <v>1000</v>
      </c>
      <c r="W1063">
        <v>0</v>
      </c>
      <c r="X1063">
        <v>-296986458</v>
      </c>
      <c r="Y1063">
        <f t="shared" si="798"/>
        <v>5.9999999999999995E-4</v>
      </c>
      <c r="AA1063">
        <v>106588.55</v>
      </c>
      <c r="AB1063">
        <v>0</v>
      </c>
      <c r="AC1063">
        <v>0</v>
      </c>
      <c r="AD1063">
        <v>0</v>
      </c>
      <c r="AE1063">
        <v>11149.43</v>
      </c>
      <c r="AF1063">
        <v>0</v>
      </c>
      <c r="AG1063">
        <v>0</v>
      </c>
      <c r="AH1063">
        <v>0</v>
      </c>
      <c r="AI1063">
        <v>9.56</v>
      </c>
      <c r="AJ1063">
        <v>1</v>
      </c>
      <c r="AK1063">
        <v>1</v>
      </c>
      <c r="AL1063">
        <v>1</v>
      </c>
      <c r="AM1063">
        <v>4</v>
      </c>
      <c r="AN1063">
        <v>0</v>
      </c>
      <c r="AO1063">
        <v>1</v>
      </c>
      <c r="AP1063">
        <v>1</v>
      </c>
      <c r="AQ1063">
        <v>0</v>
      </c>
      <c r="AR1063">
        <v>0</v>
      </c>
      <c r="AS1063" t="s">
        <v>3</v>
      </c>
      <c r="AT1063">
        <v>5.9999999999999995E-4</v>
      </c>
      <c r="AU1063" t="s">
        <v>3</v>
      </c>
      <c r="AV1063">
        <v>0</v>
      </c>
      <c r="AW1063">
        <v>2</v>
      </c>
      <c r="AX1063">
        <v>60142659</v>
      </c>
      <c r="AY1063">
        <v>1</v>
      </c>
      <c r="AZ1063">
        <v>0</v>
      </c>
      <c r="BA1063">
        <v>1063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CX1063">
        <f>ROUND(Y1063*Source!I212,9)</f>
        <v>7.8563999999999999E-4</v>
      </c>
      <c r="CY1063">
        <f t="shared" si="799"/>
        <v>106588.55</v>
      </c>
      <c r="CZ1063">
        <f t="shared" si="800"/>
        <v>11149.43</v>
      </c>
      <c r="DA1063">
        <f t="shared" si="801"/>
        <v>9.56</v>
      </c>
      <c r="DB1063">
        <f t="shared" si="802"/>
        <v>6.69</v>
      </c>
      <c r="DC1063">
        <f t="shared" si="803"/>
        <v>0</v>
      </c>
      <c r="DD1063" t="s">
        <v>3</v>
      </c>
      <c r="DE1063" t="s">
        <v>3</v>
      </c>
      <c r="DF1063">
        <f t="shared" si="804"/>
        <v>83.74</v>
      </c>
      <c r="DG1063">
        <f t="shared" si="805"/>
        <v>0</v>
      </c>
      <c r="DH1063">
        <f t="shared" si="806"/>
        <v>0</v>
      </c>
      <c r="DI1063">
        <f t="shared" si="792"/>
        <v>0</v>
      </c>
      <c r="DJ1063">
        <f t="shared" si="807"/>
        <v>83.74</v>
      </c>
      <c r="DK1063">
        <v>0</v>
      </c>
      <c r="DL1063" t="s">
        <v>3</v>
      </c>
      <c r="DM1063">
        <v>0</v>
      </c>
      <c r="DN1063" t="s">
        <v>3</v>
      </c>
      <c r="DO1063">
        <v>0</v>
      </c>
    </row>
    <row r="1064" spans="1:119" x14ac:dyDescent="0.2">
      <c r="A1064">
        <f>ROW(Source!A213)</f>
        <v>213</v>
      </c>
      <c r="B1064">
        <v>60075934</v>
      </c>
      <c r="C1064">
        <v>60142660</v>
      </c>
      <c r="D1064">
        <v>48164233</v>
      </c>
      <c r="E1064">
        <v>1</v>
      </c>
      <c r="F1064">
        <v>1</v>
      </c>
      <c r="G1064">
        <v>1</v>
      </c>
      <c r="H1064">
        <v>1</v>
      </c>
      <c r="I1064" t="s">
        <v>812</v>
      </c>
      <c r="J1064" t="s">
        <v>3</v>
      </c>
      <c r="K1064" t="s">
        <v>813</v>
      </c>
      <c r="L1064">
        <v>1191</v>
      </c>
      <c r="N1064">
        <v>1013</v>
      </c>
      <c r="O1064" t="s">
        <v>738</v>
      </c>
      <c r="P1064" t="s">
        <v>738</v>
      </c>
      <c r="Q1064">
        <v>1</v>
      </c>
      <c r="W1064">
        <v>0</v>
      </c>
      <c r="X1064">
        <v>-1853062777</v>
      </c>
      <c r="Y1064">
        <f t="shared" ref="Y1064:Y1070" si="808">((AT1064*1.15)*1.15)</f>
        <v>30.814249999999994</v>
      </c>
      <c r="AA1064">
        <v>0</v>
      </c>
      <c r="AB1064">
        <v>0</v>
      </c>
      <c r="AC1064">
        <v>0</v>
      </c>
      <c r="AD1064">
        <v>420.57</v>
      </c>
      <c r="AE1064">
        <v>0</v>
      </c>
      <c r="AF1064">
        <v>0</v>
      </c>
      <c r="AG1064">
        <v>0</v>
      </c>
      <c r="AH1064">
        <v>8.59</v>
      </c>
      <c r="AI1064">
        <v>1</v>
      </c>
      <c r="AJ1064">
        <v>1</v>
      </c>
      <c r="AK1064">
        <v>1</v>
      </c>
      <c r="AL1064">
        <v>48.96</v>
      </c>
      <c r="AM1064">
        <v>4</v>
      </c>
      <c r="AN1064">
        <v>0</v>
      </c>
      <c r="AO1064">
        <v>1</v>
      </c>
      <c r="AP1064">
        <v>1</v>
      </c>
      <c r="AQ1064">
        <v>0</v>
      </c>
      <c r="AR1064">
        <v>0</v>
      </c>
      <c r="AS1064" t="s">
        <v>3</v>
      </c>
      <c r="AT1064">
        <v>23.3</v>
      </c>
      <c r="AU1064" t="s">
        <v>93</v>
      </c>
      <c r="AV1064">
        <v>1</v>
      </c>
      <c r="AW1064">
        <v>2</v>
      </c>
      <c r="AX1064">
        <v>60142672</v>
      </c>
      <c r="AY1064">
        <v>1</v>
      </c>
      <c r="AZ1064">
        <v>0</v>
      </c>
      <c r="BA1064">
        <v>1064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CX1064">
        <f>ROUND(Y1064*Source!I213,9)</f>
        <v>47.367665100000004</v>
      </c>
      <c r="CY1064">
        <f>AD1064</f>
        <v>420.57</v>
      </c>
      <c r="CZ1064">
        <f>AH1064</f>
        <v>8.59</v>
      </c>
      <c r="DA1064">
        <f>AL1064</f>
        <v>48.96</v>
      </c>
      <c r="DB1064">
        <f>ROUND((((ROUND(AT1064*CZ1064,2)*1.15)*1.15)*1.1),2)</f>
        <v>291.17</v>
      </c>
      <c r="DC1064">
        <f>ROUND(((ROUND(AT1064*AG1064,2)*1.15)*1.15),2)</f>
        <v>0</v>
      </c>
      <c r="DD1064" t="s">
        <v>739</v>
      </c>
      <c r="DE1064" t="s">
        <v>3</v>
      </c>
      <c r="DF1064">
        <f>ROUND((ROUND(AE1064,2)*1.1)*CX1064,2)</f>
        <v>0</v>
      </c>
      <c r="DG1064">
        <f>ROUND((ROUND(AF1064,2)*1.1)*CX1064,2)</f>
        <v>0</v>
      </c>
      <c r="DH1064">
        <f t="shared" si="806"/>
        <v>0</v>
      </c>
      <c r="DI1064">
        <f>ROUND((ROUND(AH1064*AL1064,2)*1.1)*CX1064,2)</f>
        <v>21913.56</v>
      </c>
      <c r="DJ1064">
        <f>DI1064</f>
        <v>21913.56</v>
      </c>
      <c r="DK1064">
        <v>0</v>
      </c>
      <c r="DL1064" t="s">
        <v>3</v>
      </c>
      <c r="DM1064">
        <v>0</v>
      </c>
      <c r="DN1064" t="s">
        <v>3</v>
      </c>
      <c r="DO1064">
        <v>0</v>
      </c>
    </row>
    <row r="1065" spans="1:119" x14ac:dyDescent="0.2">
      <c r="A1065">
        <f>ROW(Source!A213)</f>
        <v>213</v>
      </c>
      <c r="B1065">
        <v>60075934</v>
      </c>
      <c r="C1065">
        <v>60142660</v>
      </c>
      <c r="D1065">
        <v>48164207</v>
      </c>
      <c r="E1065">
        <v>1</v>
      </c>
      <c r="F1065">
        <v>1</v>
      </c>
      <c r="G1065">
        <v>1</v>
      </c>
      <c r="H1065">
        <v>1</v>
      </c>
      <c r="I1065" t="s">
        <v>740</v>
      </c>
      <c r="J1065" t="s">
        <v>3</v>
      </c>
      <c r="K1065" t="s">
        <v>741</v>
      </c>
      <c r="L1065">
        <v>1191</v>
      </c>
      <c r="N1065">
        <v>1013</v>
      </c>
      <c r="O1065" t="s">
        <v>738</v>
      </c>
      <c r="P1065" t="s">
        <v>738</v>
      </c>
      <c r="Q1065">
        <v>1</v>
      </c>
      <c r="W1065">
        <v>0</v>
      </c>
      <c r="X1065">
        <v>-383101862</v>
      </c>
      <c r="Y1065">
        <f t="shared" si="808"/>
        <v>1.9837499999999997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1</v>
      </c>
      <c r="AJ1065">
        <v>1</v>
      </c>
      <c r="AK1065">
        <v>48.96</v>
      </c>
      <c r="AL1065">
        <v>1</v>
      </c>
      <c r="AM1065">
        <v>4</v>
      </c>
      <c r="AN1065">
        <v>0</v>
      </c>
      <c r="AO1065">
        <v>1</v>
      </c>
      <c r="AP1065">
        <v>1</v>
      </c>
      <c r="AQ1065">
        <v>0</v>
      </c>
      <c r="AR1065">
        <v>0</v>
      </c>
      <c r="AS1065" t="s">
        <v>3</v>
      </c>
      <c r="AT1065">
        <v>1.5</v>
      </c>
      <c r="AU1065" t="s">
        <v>93</v>
      </c>
      <c r="AV1065">
        <v>2</v>
      </c>
      <c r="AW1065">
        <v>2</v>
      </c>
      <c r="AX1065">
        <v>60142673</v>
      </c>
      <c r="AY1065">
        <v>1</v>
      </c>
      <c r="AZ1065">
        <v>0</v>
      </c>
      <c r="BA1065">
        <v>1065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CX1065">
        <f>ROUND(Y1065*Source!I213,9)</f>
        <v>3.0494205000000001</v>
      </c>
      <c r="CY1065">
        <f>AD1065</f>
        <v>0</v>
      </c>
      <c r="CZ1065">
        <f>AH1065</f>
        <v>0</v>
      </c>
      <c r="DA1065">
        <f>AL1065</f>
        <v>1</v>
      </c>
      <c r="DB1065">
        <f>ROUND((((ROUND(AT1065*CZ1065,2)*1.15)*1.15)*1.1),2)</f>
        <v>0</v>
      </c>
      <c r="DC1065">
        <f>ROUND(((ROUND(AT1065*AG1065,2)*1.15)*1.15),2)</f>
        <v>0</v>
      </c>
      <c r="DD1065" t="s">
        <v>739</v>
      </c>
      <c r="DE1065" t="s">
        <v>3</v>
      </c>
      <c r="DF1065">
        <f>ROUND((ROUND(AE1065,2)*1.1)*CX1065,2)</f>
        <v>0</v>
      </c>
      <c r="DG1065">
        <f>ROUND((ROUND(AF1065,2)*1.1)*CX1065,2)</f>
        <v>0</v>
      </c>
      <c r="DH1065">
        <f>ROUND(ROUND(AG1065*AK1065,2)*CX1065,2)</f>
        <v>0</v>
      </c>
      <c r="DI1065">
        <f>ROUND((ROUND(AH1065,2)*1.1)*CX1065,2)</f>
        <v>0</v>
      </c>
      <c r="DJ1065">
        <f>DI1065</f>
        <v>0</v>
      </c>
      <c r="DK1065">
        <v>0</v>
      </c>
      <c r="DL1065" t="s">
        <v>3</v>
      </c>
      <c r="DM1065">
        <v>0</v>
      </c>
      <c r="DN1065" t="s">
        <v>3</v>
      </c>
      <c r="DO1065">
        <v>0</v>
      </c>
    </row>
    <row r="1066" spans="1:119" x14ac:dyDescent="0.2">
      <c r="A1066">
        <f>ROW(Source!A213)</f>
        <v>213</v>
      </c>
      <c r="B1066">
        <v>60075934</v>
      </c>
      <c r="C1066">
        <v>60142660</v>
      </c>
      <c r="D1066">
        <v>48244557</v>
      </c>
      <c r="E1066">
        <v>1</v>
      </c>
      <c r="F1066">
        <v>1</v>
      </c>
      <c r="G1066">
        <v>1</v>
      </c>
      <c r="H1066">
        <v>2</v>
      </c>
      <c r="I1066" t="s">
        <v>746</v>
      </c>
      <c r="J1066" t="s">
        <v>747</v>
      </c>
      <c r="K1066" t="s">
        <v>748</v>
      </c>
      <c r="L1066">
        <v>1368</v>
      </c>
      <c r="N1066">
        <v>1011</v>
      </c>
      <c r="O1066" t="s">
        <v>745</v>
      </c>
      <c r="P1066" t="s">
        <v>745</v>
      </c>
      <c r="Q1066">
        <v>1</v>
      </c>
      <c r="W1066">
        <v>0</v>
      </c>
      <c r="X1066">
        <v>903590057</v>
      </c>
      <c r="Y1066">
        <f t="shared" si="808"/>
        <v>1.3224999999999998</v>
      </c>
      <c r="AA1066">
        <v>0</v>
      </c>
      <c r="AB1066">
        <v>1603.59</v>
      </c>
      <c r="AC1066">
        <v>579.69000000000005</v>
      </c>
      <c r="AD1066">
        <v>0</v>
      </c>
      <c r="AE1066">
        <v>0</v>
      </c>
      <c r="AF1066">
        <v>112.77</v>
      </c>
      <c r="AG1066">
        <v>11.84</v>
      </c>
      <c r="AH1066">
        <v>0</v>
      </c>
      <c r="AI1066">
        <v>1</v>
      </c>
      <c r="AJ1066">
        <v>14.22</v>
      </c>
      <c r="AK1066">
        <v>48.96</v>
      </c>
      <c r="AL1066">
        <v>1</v>
      </c>
      <c r="AM1066">
        <v>4</v>
      </c>
      <c r="AN1066">
        <v>0</v>
      </c>
      <c r="AO1066">
        <v>1</v>
      </c>
      <c r="AP1066">
        <v>1</v>
      </c>
      <c r="AQ1066">
        <v>0</v>
      </c>
      <c r="AR1066">
        <v>0</v>
      </c>
      <c r="AS1066" t="s">
        <v>3</v>
      </c>
      <c r="AT1066">
        <v>1</v>
      </c>
      <c r="AU1066" t="s">
        <v>93</v>
      </c>
      <c r="AV1066">
        <v>0</v>
      </c>
      <c r="AW1066">
        <v>2</v>
      </c>
      <c r="AX1066">
        <v>60142674</v>
      </c>
      <c r="AY1066">
        <v>1</v>
      </c>
      <c r="AZ1066">
        <v>0</v>
      </c>
      <c r="BA1066">
        <v>1066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CX1066">
        <f>ROUND(Y1066*Source!I213,9)</f>
        <v>2.0329470000000001</v>
      </c>
      <c r="CY1066">
        <f>AB1066</f>
        <v>1603.59</v>
      </c>
      <c r="CZ1066">
        <f>AF1066</f>
        <v>112.77</v>
      </c>
      <c r="DA1066">
        <f>AJ1066</f>
        <v>14.22</v>
      </c>
      <c r="DB1066">
        <f>ROUND(((ROUND(AT1066*CZ1066,2)*1.15)*1.15),2)</f>
        <v>149.13999999999999</v>
      </c>
      <c r="DC1066">
        <f>ROUND((((ROUND(AT1066*AG1066,2)*1.15)*1.15)*1.1),2)</f>
        <v>17.22</v>
      </c>
      <c r="DD1066" t="s">
        <v>3</v>
      </c>
      <c r="DE1066" t="s">
        <v>739</v>
      </c>
      <c r="DF1066">
        <f>ROUND(ROUND(AE1066,2)*CX1066,2)</f>
        <v>0</v>
      </c>
      <c r="DG1066">
        <f>ROUND(ROUND(AF1066*AJ1066,2)*CX1066,2)</f>
        <v>3260.01</v>
      </c>
      <c r="DH1066">
        <f>ROUND((ROUND(AG1066*AK1066,2)*1.1)*CX1066,2)</f>
        <v>1296.33</v>
      </c>
      <c r="DI1066">
        <f t="shared" ref="DI1066:DI1074" si="809">ROUND(ROUND(AH1066,2)*CX1066,2)</f>
        <v>0</v>
      </c>
      <c r="DJ1066">
        <f>DG1066</f>
        <v>3260.01</v>
      </c>
      <c r="DK1066">
        <v>0</v>
      </c>
      <c r="DL1066" t="s">
        <v>3</v>
      </c>
      <c r="DM1066">
        <v>0</v>
      </c>
      <c r="DN1066" t="s">
        <v>3</v>
      </c>
      <c r="DO1066">
        <v>0</v>
      </c>
    </row>
    <row r="1067" spans="1:119" x14ac:dyDescent="0.2">
      <c r="A1067">
        <f>ROW(Source!A213)</f>
        <v>213</v>
      </c>
      <c r="B1067">
        <v>60075934</v>
      </c>
      <c r="C1067">
        <v>60142660</v>
      </c>
      <c r="D1067">
        <v>48245552</v>
      </c>
      <c r="E1067">
        <v>1</v>
      </c>
      <c r="F1067">
        <v>1</v>
      </c>
      <c r="G1067">
        <v>1</v>
      </c>
      <c r="H1067">
        <v>2</v>
      </c>
      <c r="I1067" t="s">
        <v>1022</v>
      </c>
      <c r="J1067" t="s">
        <v>1023</v>
      </c>
      <c r="K1067" t="s">
        <v>1024</v>
      </c>
      <c r="L1067">
        <v>1368</v>
      </c>
      <c r="N1067">
        <v>1011</v>
      </c>
      <c r="O1067" t="s">
        <v>745</v>
      </c>
      <c r="P1067" t="s">
        <v>745</v>
      </c>
      <c r="Q1067">
        <v>1</v>
      </c>
      <c r="W1067">
        <v>0</v>
      </c>
      <c r="X1067">
        <v>1565185662</v>
      </c>
      <c r="Y1067">
        <f t="shared" si="808"/>
        <v>0.66124999999999989</v>
      </c>
      <c r="AA1067">
        <v>0</v>
      </c>
      <c r="AB1067">
        <v>1521.97</v>
      </c>
      <c r="AC1067">
        <v>495.96</v>
      </c>
      <c r="AD1067">
        <v>0</v>
      </c>
      <c r="AE1067">
        <v>0</v>
      </c>
      <c r="AF1067">
        <v>107.03</v>
      </c>
      <c r="AG1067">
        <v>10.130000000000001</v>
      </c>
      <c r="AH1067">
        <v>0</v>
      </c>
      <c r="AI1067">
        <v>1</v>
      </c>
      <c r="AJ1067">
        <v>14.22</v>
      </c>
      <c r="AK1067">
        <v>48.96</v>
      </c>
      <c r="AL1067">
        <v>1</v>
      </c>
      <c r="AM1067">
        <v>4</v>
      </c>
      <c r="AN1067">
        <v>0</v>
      </c>
      <c r="AO1067">
        <v>1</v>
      </c>
      <c r="AP1067">
        <v>1</v>
      </c>
      <c r="AQ1067">
        <v>0</v>
      </c>
      <c r="AR1067">
        <v>0</v>
      </c>
      <c r="AS1067" t="s">
        <v>3</v>
      </c>
      <c r="AT1067">
        <v>0.5</v>
      </c>
      <c r="AU1067" t="s">
        <v>93</v>
      </c>
      <c r="AV1067">
        <v>0</v>
      </c>
      <c r="AW1067">
        <v>2</v>
      </c>
      <c r="AX1067">
        <v>60142675</v>
      </c>
      <c r="AY1067">
        <v>1</v>
      </c>
      <c r="AZ1067">
        <v>0</v>
      </c>
      <c r="BA1067">
        <v>1067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CX1067">
        <f>ROUND(Y1067*Source!I213,9)</f>
        <v>1.0164735</v>
      </c>
      <c r="CY1067">
        <f>AB1067</f>
        <v>1521.97</v>
      </c>
      <c r="CZ1067">
        <f>AF1067</f>
        <v>107.03</v>
      </c>
      <c r="DA1067">
        <f>AJ1067</f>
        <v>14.22</v>
      </c>
      <c r="DB1067">
        <f>ROUND(((ROUND(AT1067*CZ1067,2)*1.15)*1.15),2)</f>
        <v>70.78</v>
      </c>
      <c r="DC1067">
        <f>ROUND((((ROUND(AT1067*AG1067,2)*1.15)*1.15)*1.1),2)</f>
        <v>7.38</v>
      </c>
      <c r="DD1067" t="s">
        <v>3</v>
      </c>
      <c r="DE1067" t="s">
        <v>739</v>
      </c>
      <c r="DF1067">
        <f>ROUND(ROUND(AE1067,2)*CX1067,2)</f>
        <v>0</v>
      </c>
      <c r="DG1067">
        <f>ROUND(ROUND(AF1067*AJ1067,2)*CX1067,2)</f>
        <v>1547.04</v>
      </c>
      <c r="DH1067">
        <f>ROUND((ROUND(AG1067*AK1067,2)*1.1)*CX1067,2)</f>
        <v>554.54</v>
      </c>
      <c r="DI1067">
        <f t="shared" si="809"/>
        <v>0</v>
      </c>
      <c r="DJ1067">
        <f>DG1067</f>
        <v>1547.04</v>
      </c>
      <c r="DK1067">
        <v>0</v>
      </c>
      <c r="DL1067" t="s">
        <v>3</v>
      </c>
      <c r="DM1067">
        <v>0</v>
      </c>
      <c r="DN1067" t="s">
        <v>3</v>
      </c>
      <c r="DO1067">
        <v>0</v>
      </c>
    </row>
    <row r="1068" spans="1:119" x14ac:dyDescent="0.2">
      <c r="A1068">
        <f>ROW(Source!A213)</f>
        <v>213</v>
      </c>
      <c r="B1068">
        <v>60075934</v>
      </c>
      <c r="C1068">
        <v>60142660</v>
      </c>
      <c r="D1068">
        <v>48245719</v>
      </c>
      <c r="E1068">
        <v>1</v>
      </c>
      <c r="F1068">
        <v>1</v>
      </c>
      <c r="G1068">
        <v>1</v>
      </c>
      <c r="H1068">
        <v>2</v>
      </c>
      <c r="I1068" t="s">
        <v>755</v>
      </c>
      <c r="J1068" t="s">
        <v>756</v>
      </c>
      <c r="K1068" t="s">
        <v>757</v>
      </c>
      <c r="L1068">
        <v>1368</v>
      </c>
      <c r="N1068">
        <v>1011</v>
      </c>
      <c r="O1068" t="s">
        <v>745</v>
      </c>
      <c r="P1068" t="s">
        <v>745</v>
      </c>
      <c r="Q1068">
        <v>1</v>
      </c>
      <c r="W1068">
        <v>0</v>
      </c>
      <c r="X1068">
        <v>-1135352110</v>
      </c>
      <c r="Y1068">
        <f t="shared" si="808"/>
        <v>1.5869999999999997</v>
      </c>
      <c r="AA1068">
        <v>0</v>
      </c>
      <c r="AB1068">
        <v>17.059999999999999</v>
      </c>
      <c r="AC1068">
        <v>0</v>
      </c>
      <c r="AD1068">
        <v>0</v>
      </c>
      <c r="AE1068">
        <v>0</v>
      </c>
      <c r="AF1068">
        <v>1.2</v>
      </c>
      <c r="AG1068">
        <v>0</v>
      </c>
      <c r="AH1068">
        <v>0</v>
      </c>
      <c r="AI1068">
        <v>1</v>
      </c>
      <c r="AJ1068">
        <v>14.22</v>
      </c>
      <c r="AK1068">
        <v>48.96</v>
      </c>
      <c r="AL1068">
        <v>1</v>
      </c>
      <c r="AM1068">
        <v>4</v>
      </c>
      <c r="AN1068">
        <v>0</v>
      </c>
      <c r="AO1068">
        <v>1</v>
      </c>
      <c r="AP1068">
        <v>1</v>
      </c>
      <c r="AQ1068">
        <v>0</v>
      </c>
      <c r="AR1068">
        <v>0</v>
      </c>
      <c r="AS1068" t="s">
        <v>3</v>
      </c>
      <c r="AT1068">
        <v>1.2</v>
      </c>
      <c r="AU1068" t="s">
        <v>93</v>
      </c>
      <c r="AV1068">
        <v>0</v>
      </c>
      <c r="AW1068">
        <v>2</v>
      </c>
      <c r="AX1068">
        <v>60142676</v>
      </c>
      <c r="AY1068">
        <v>1</v>
      </c>
      <c r="AZ1068">
        <v>0</v>
      </c>
      <c r="BA1068">
        <v>1068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CX1068">
        <f>ROUND(Y1068*Source!I213,9)</f>
        <v>2.4395364000000002</v>
      </c>
      <c r="CY1068">
        <f>AB1068</f>
        <v>17.059999999999999</v>
      </c>
      <c r="CZ1068">
        <f>AF1068</f>
        <v>1.2</v>
      </c>
      <c r="DA1068">
        <f>AJ1068</f>
        <v>14.22</v>
      </c>
      <c r="DB1068">
        <f>ROUND(((ROUND(AT1068*CZ1068,2)*1.15)*1.15),2)</f>
        <v>1.9</v>
      </c>
      <c r="DC1068">
        <f>ROUND((((ROUND(AT1068*AG1068,2)*1.15)*1.15)*1.1),2)</f>
        <v>0</v>
      </c>
      <c r="DD1068" t="s">
        <v>3</v>
      </c>
      <c r="DE1068" t="s">
        <v>739</v>
      </c>
      <c r="DF1068">
        <f>ROUND(ROUND(AE1068,2)*CX1068,2)</f>
        <v>0</v>
      </c>
      <c r="DG1068">
        <f>ROUND(ROUND(AF1068*AJ1068,2)*CX1068,2)</f>
        <v>41.62</v>
      </c>
      <c r="DH1068">
        <f>ROUND((ROUND(AG1068*AK1068,2)*1.1)*CX1068,2)</f>
        <v>0</v>
      </c>
      <c r="DI1068">
        <f t="shared" si="809"/>
        <v>0</v>
      </c>
      <c r="DJ1068">
        <f>DG1068</f>
        <v>41.62</v>
      </c>
      <c r="DK1068">
        <v>0</v>
      </c>
      <c r="DL1068" t="s">
        <v>3</v>
      </c>
      <c r="DM1068">
        <v>0</v>
      </c>
      <c r="DN1068" t="s">
        <v>3</v>
      </c>
      <c r="DO1068">
        <v>0</v>
      </c>
    </row>
    <row r="1069" spans="1:119" x14ac:dyDescent="0.2">
      <c r="A1069">
        <f>ROW(Source!A213)</f>
        <v>213</v>
      </c>
      <c r="B1069">
        <v>60075934</v>
      </c>
      <c r="C1069">
        <v>60142660</v>
      </c>
      <c r="D1069">
        <v>48245786</v>
      </c>
      <c r="E1069">
        <v>1</v>
      </c>
      <c r="F1069">
        <v>1</v>
      </c>
      <c r="G1069">
        <v>1</v>
      </c>
      <c r="H1069">
        <v>2</v>
      </c>
      <c r="I1069" t="s">
        <v>823</v>
      </c>
      <c r="J1069" t="s">
        <v>824</v>
      </c>
      <c r="K1069" t="s">
        <v>825</v>
      </c>
      <c r="L1069">
        <v>1368</v>
      </c>
      <c r="N1069">
        <v>1011</v>
      </c>
      <c r="O1069" t="s">
        <v>745</v>
      </c>
      <c r="P1069" t="s">
        <v>745</v>
      </c>
      <c r="Q1069">
        <v>1</v>
      </c>
      <c r="W1069">
        <v>0</v>
      </c>
      <c r="X1069">
        <v>-1277097320</v>
      </c>
      <c r="Y1069">
        <f t="shared" si="808"/>
        <v>9.2574999999999985</v>
      </c>
      <c r="AA1069">
        <v>0</v>
      </c>
      <c r="AB1069">
        <v>123.43</v>
      </c>
      <c r="AC1069">
        <v>0</v>
      </c>
      <c r="AD1069">
        <v>0</v>
      </c>
      <c r="AE1069">
        <v>0</v>
      </c>
      <c r="AF1069">
        <v>8.68</v>
      </c>
      <c r="AG1069">
        <v>0</v>
      </c>
      <c r="AH1069">
        <v>0</v>
      </c>
      <c r="AI1069">
        <v>1</v>
      </c>
      <c r="AJ1069">
        <v>14.22</v>
      </c>
      <c r="AK1069">
        <v>48.96</v>
      </c>
      <c r="AL1069">
        <v>1</v>
      </c>
      <c r="AM1069">
        <v>4</v>
      </c>
      <c r="AN1069">
        <v>0</v>
      </c>
      <c r="AO1069">
        <v>1</v>
      </c>
      <c r="AP1069">
        <v>1</v>
      </c>
      <c r="AQ1069">
        <v>0</v>
      </c>
      <c r="AR1069">
        <v>0</v>
      </c>
      <c r="AS1069" t="s">
        <v>3</v>
      </c>
      <c r="AT1069">
        <v>7</v>
      </c>
      <c r="AU1069" t="s">
        <v>93</v>
      </c>
      <c r="AV1069">
        <v>0</v>
      </c>
      <c r="AW1069">
        <v>2</v>
      </c>
      <c r="AX1069">
        <v>60142677</v>
      </c>
      <c r="AY1069">
        <v>1</v>
      </c>
      <c r="AZ1069">
        <v>0</v>
      </c>
      <c r="BA1069">
        <v>1069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CX1069">
        <f>ROUND(Y1069*Source!I213,9)</f>
        <v>14.230629</v>
      </c>
      <c r="CY1069">
        <f>AB1069</f>
        <v>123.43</v>
      </c>
      <c r="CZ1069">
        <f>AF1069</f>
        <v>8.68</v>
      </c>
      <c r="DA1069">
        <f>AJ1069</f>
        <v>14.22</v>
      </c>
      <c r="DB1069">
        <f>ROUND(((ROUND(AT1069*CZ1069,2)*1.15)*1.15),2)</f>
        <v>80.36</v>
      </c>
      <c r="DC1069">
        <f>ROUND((((ROUND(AT1069*AG1069,2)*1.15)*1.15)*1.1),2)</f>
        <v>0</v>
      </c>
      <c r="DD1069" t="s">
        <v>3</v>
      </c>
      <c r="DE1069" t="s">
        <v>739</v>
      </c>
      <c r="DF1069">
        <f>ROUND(ROUND(AE1069,2)*CX1069,2)</f>
        <v>0</v>
      </c>
      <c r="DG1069">
        <f>ROUND(ROUND(AF1069*AJ1069,2)*CX1069,2)</f>
        <v>1756.49</v>
      </c>
      <c r="DH1069">
        <f>ROUND((ROUND(AG1069*AK1069,2)*1.1)*CX1069,2)</f>
        <v>0</v>
      </c>
      <c r="DI1069">
        <f t="shared" si="809"/>
        <v>0</v>
      </c>
      <c r="DJ1069">
        <f>DG1069</f>
        <v>1756.49</v>
      </c>
      <c r="DK1069">
        <v>0</v>
      </c>
      <c r="DL1069" t="s">
        <v>3</v>
      </c>
      <c r="DM1069">
        <v>0</v>
      </c>
      <c r="DN1069" t="s">
        <v>3</v>
      </c>
      <c r="DO1069">
        <v>0</v>
      </c>
    </row>
    <row r="1070" spans="1:119" x14ac:dyDescent="0.2">
      <c r="A1070">
        <f>ROW(Source!A213)</f>
        <v>213</v>
      </c>
      <c r="B1070">
        <v>60075934</v>
      </c>
      <c r="C1070">
        <v>60142660</v>
      </c>
      <c r="D1070">
        <v>48246332</v>
      </c>
      <c r="E1070">
        <v>1</v>
      </c>
      <c r="F1070">
        <v>1</v>
      </c>
      <c r="G1070">
        <v>1</v>
      </c>
      <c r="H1070">
        <v>2</v>
      </c>
      <c r="I1070" t="s">
        <v>1039</v>
      </c>
      <c r="J1070" t="s">
        <v>1040</v>
      </c>
      <c r="K1070" t="s">
        <v>1041</v>
      </c>
      <c r="L1070">
        <v>1368</v>
      </c>
      <c r="N1070">
        <v>1011</v>
      </c>
      <c r="O1070" t="s">
        <v>745</v>
      </c>
      <c r="P1070" t="s">
        <v>745</v>
      </c>
      <c r="Q1070">
        <v>1</v>
      </c>
      <c r="W1070">
        <v>0</v>
      </c>
      <c r="X1070">
        <v>-1230184811</v>
      </c>
      <c r="Y1070">
        <f t="shared" si="808"/>
        <v>6.215749999999999</v>
      </c>
      <c r="AA1070">
        <v>0</v>
      </c>
      <c r="AB1070">
        <v>34.130000000000003</v>
      </c>
      <c r="AC1070">
        <v>0</v>
      </c>
      <c r="AD1070">
        <v>0</v>
      </c>
      <c r="AE1070">
        <v>0</v>
      </c>
      <c r="AF1070">
        <v>2.4</v>
      </c>
      <c r="AG1070">
        <v>0</v>
      </c>
      <c r="AH1070">
        <v>0</v>
      </c>
      <c r="AI1070">
        <v>1</v>
      </c>
      <c r="AJ1070">
        <v>14.22</v>
      </c>
      <c r="AK1070">
        <v>48.96</v>
      </c>
      <c r="AL1070">
        <v>1</v>
      </c>
      <c r="AM1070">
        <v>4</v>
      </c>
      <c r="AN1070">
        <v>0</v>
      </c>
      <c r="AO1070">
        <v>1</v>
      </c>
      <c r="AP1070">
        <v>1</v>
      </c>
      <c r="AQ1070">
        <v>0</v>
      </c>
      <c r="AR1070">
        <v>0</v>
      </c>
      <c r="AS1070" t="s">
        <v>3</v>
      </c>
      <c r="AT1070">
        <v>4.7</v>
      </c>
      <c r="AU1070" t="s">
        <v>93</v>
      </c>
      <c r="AV1070">
        <v>0</v>
      </c>
      <c r="AW1070">
        <v>2</v>
      </c>
      <c r="AX1070">
        <v>60142678</v>
      </c>
      <c r="AY1070">
        <v>1</v>
      </c>
      <c r="AZ1070">
        <v>0</v>
      </c>
      <c r="BA1070">
        <v>1070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CX1070">
        <f>ROUND(Y1070*Source!I213,9)</f>
        <v>9.5548508999999999</v>
      </c>
      <c r="CY1070">
        <f>AB1070</f>
        <v>34.130000000000003</v>
      </c>
      <c r="CZ1070">
        <f>AF1070</f>
        <v>2.4</v>
      </c>
      <c r="DA1070">
        <f>AJ1070</f>
        <v>14.22</v>
      </c>
      <c r="DB1070">
        <f>ROUND(((ROUND(AT1070*CZ1070,2)*1.15)*1.15),2)</f>
        <v>14.92</v>
      </c>
      <c r="DC1070">
        <f>ROUND((((ROUND(AT1070*AG1070,2)*1.15)*1.15)*1.1),2)</f>
        <v>0</v>
      </c>
      <c r="DD1070" t="s">
        <v>3</v>
      </c>
      <c r="DE1070" t="s">
        <v>739</v>
      </c>
      <c r="DF1070">
        <f>ROUND(ROUND(AE1070,2)*CX1070,2)</f>
        <v>0</v>
      </c>
      <c r="DG1070">
        <f>ROUND(ROUND(AF1070*AJ1070,2)*CX1070,2)</f>
        <v>326.11</v>
      </c>
      <c r="DH1070">
        <f>ROUND((ROUND(AG1070*AK1070,2)*1.1)*CX1070,2)</f>
        <v>0</v>
      </c>
      <c r="DI1070">
        <f t="shared" si="809"/>
        <v>0</v>
      </c>
      <c r="DJ1070">
        <f>DG1070</f>
        <v>326.11</v>
      </c>
      <c r="DK1070">
        <v>0</v>
      </c>
      <c r="DL1070" t="s">
        <v>3</v>
      </c>
      <c r="DM1070">
        <v>0</v>
      </c>
      <c r="DN1070" t="s">
        <v>3</v>
      </c>
      <c r="DO1070">
        <v>0</v>
      </c>
    </row>
    <row r="1071" spans="1:119" x14ac:dyDescent="0.2">
      <c r="A1071">
        <f>ROW(Source!A213)</f>
        <v>213</v>
      </c>
      <c r="B1071">
        <v>60075934</v>
      </c>
      <c r="C1071">
        <v>60142660</v>
      </c>
      <c r="D1071">
        <v>48168484</v>
      </c>
      <c r="E1071">
        <v>1</v>
      </c>
      <c r="F1071">
        <v>1</v>
      </c>
      <c r="G1071">
        <v>1</v>
      </c>
      <c r="H1071">
        <v>3</v>
      </c>
      <c r="I1071" t="s">
        <v>223</v>
      </c>
      <c r="J1071" t="s">
        <v>226</v>
      </c>
      <c r="K1071" t="s">
        <v>761</v>
      </c>
      <c r="L1071">
        <v>1339</v>
      </c>
      <c r="N1071">
        <v>1007</v>
      </c>
      <c r="O1071" t="s">
        <v>91</v>
      </c>
      <c r="P1071" t="s">
        <v>91</v>
      </c>
      <c r="Q1071">
        <v>1</v>
      </c>
      <c r="W1071">
        <v>0</v>
      </c>
      <c r="X1071">
        <v>1597319531</v>
      </c>
      <c r="Y1071">
        <f>AT1071</f>
        <v>0.6</v>
      </c>
      <c r="AA1071">
        <v>84.03</v>
      </c>
      <c r="AB1071">
        <v>0</v>
      </c>
      <c r="AC1071">
        <v>0</v>
      </c>
      <c r="AD1071">
        <v>0</v>
      </c>
      <c r="AE1071">
        <v>8.7899999999999991</v>
      </c>
      <c r="AF1071">
        <v>0</v>
      </c>
      <c r="AG1071">
        <v>0</v>
      </c>
      <c r="AH1071">
        <v>0</v>
      </c>
      <c r="AI1071">
        <v>9.56</v>
      </c>
      <c r="AJ1071">
        <v>1</v>
      </c>
      <c r="AK1071">
        <v>1</v>
      </c>
      <c r="AL1071">
        <v>1</v>
      </c>
      <c r="AM1071">
        <v>4</v>
      </c>
      <c r="AN1071">
        <v>0</v>
      </c>
      <c r="AO1071">
        <v>1</v>
      </c>
      <c r="AP1071">
        <v>1</v>
      </c>
      <c r="AQ1071">
        <v>0</v>
      </c>
      <c r="AR1071">
        <v>0</v>
      </c>
      <c r="AS1071" t="s">
        <v>3</v>
      </c>
      <c r="AT1071">
        <v>0.6</v>
      </c>
      <c r="AU1071" t="s">
        <v>3</v>
      </c>
      <c r="AV1071">
        <v>0</v>
      </c>
      <c r="AW1071">
        <v>2</v>
      </c>
      <c r="AX1071">
        <v>60142679</v>
      </c>
      <c r="AY1071">
        <v>1</v>
      </c>
      <c r="AZ1071">
        <v>0</v>
      </c>
      <c r="BA1071">
        <v>1071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CX1071">
        <f>ROUND(Y1071*Source!I213,9)</f>
        <v>0.92232000000000003</v>
      </c>
      <c r="CY1071">
        <f>AA1071</f>
        <v>84.03</v>
      </c>
      <c r="CZ1071">
        <f>AE1071</f>
        <v>8.7899999999999991</v>
      </c>
      <c r="DA1071">
        <f>AI1071</f>
        <v>9.56</v>
      </c>
      <c r="DB1071">
        <f>ROUND(ROUND(AT1071*CZ1071,2),2)</f>
        <v>5.27</v>
      </c>
      <c r="DC1071">
        <f>ROUND(ROUND(AT1071*AG1071,2),2)</f>
        <v>0</v>
      </c>
      <c r="DD1071" t="s">
        <v>3</v>
      </c>
      <c r="DE1071" t="s">
        <v>3</v>
      </c>
      <c r="DF1071">
        <f>ROUND(ROUND(AE1071*AI1071,2)*CX1071,2)</f>
        <v>77.5</v>
      </c>
      <c r="DG1071">
        <f t="shared" ref="DG1071:DG1076" si="810">ROUND(ROUND(AF1071,2)*CX1071,2)</f>
        <v>0</v>
      </c>
      <c r="DH1071">
        <f>ROUND(ROUND(AG1071,2)*CX1071,2)</f>
        <v>0</v>
      </c>
      <c r="DI1071">
        <f t="shared" si="809"/>
        <v>0</v>
      </c>
      <c r="DJ1071">
        <f>DF1071</f>
        <v>77.5</v>
      </c>
      <c r="DK1071">
        <v>0</v>
      </c>
      <c r="DL1071" t="s">
        <v>3</v>
      </c>
      <c r="DM1071">
        <v>0</v>
      </c>
      <c r="DN1071" t="s">
        <v>3</v>
      </c>
      <c r="DO1071">
        <v>0</v>
      </c>
    </row>
    <row r="1072" spans="1:119" x14ac:dyDescent="0.2">
      <c r="A1072">
        <f>ROW(Source!A213)</f>
        <v>213</v>
      </c>
      <c r="B1072">
        <v>60075934</v>
      </c>
      <c r="C1072">
        <v>60142660</v>
      </c>
      <c r="D1072">
        <v>48168491</v>
      </c>
      <c r="E1072">
        <v>1</v>
      </c>
      <c r="F1072">
        <v>1</v>
      </c>
      <c r="G1072">
        <v>1</v>
      </c>
      <c r="H1072">
        <v>3</v>
      </c>
      <c r="I1072" t="s">
        <v>229</v>
      </c>
      <c r="J1072" t="s">
        <v>231</v>
      </c>
      <c r="K1072" t="s">
        <v>762</v>
      </c>
      <c r="L1072">
        <v>1346</v>
      </c>
      <c r="N1072">
        <v>1009</v>
      </c>
      <c r="O1072" t="s">
        <v>225</v>
      </c>
      <c r="P1072" t="s">
        <v>225</v>
      </c>
      <c r="Q1072">
        <v>1</v>
      </c>
      <c r="W1072">
        <v>0</v>
      </c>
      <c r="X1072">
        <v>-1411127917</v>
      </c>
      <c r="Y1072">
        <f>AT1072</f>
        <v>0.2</v>
      </c>
      <c r="AA1072">
        <v>42.73</v>
      </c>
      <c r="AB1072">
        <v>0</v>
      </c>
      <c r="AC1072">
        <v>0</v>
      </c>
      <c r="AD1072">
        <v>0</v>
      </c>
      <c r="AE1072">
        <v>4.47</v>
      </c>
      <c r="AF1072">
        <v>0</v>
      </c>
      <c r="AG1072">
        <v>0</v>
      </c>
      <c r="AH1072">
        <v>0</v>
      </c>
      <c r="AI1072">
        <v>9.56</v>
      </c>
      <c r="AJ1072">
        <v>1</v>
      </c>
      <c r="AK1072">
        <v>1</v>
      </c>
      <c r="AL1072">
        <v>1</v>
      </c>
      <c r="AM1072">
        <v>4</v>
      </c>
      <c r="AN1072">
        <v>0</v>
      </c>
      <c r="AO1072">
        <v>1</v>
      </c>
      <c r="AP1072">
        <v>1</v>
      </c>
      <c r="AQ1072">
        <v>0</v>
      </c>
      <c r="AR1072">
        <v>0</v>
      </c>
      <c r="AS1072" t="s">
        <v>3</v>
      </c>
      <c r="AT1072">
        <v>0.2</v>
      </c>
      <c r="AU1072" t="s">
        <v>3</v>
      </c>
      <c r="AV1072">
        <v>0</v>
      </c>
      <c r="AW1072">
        <v>2</v>
      </c>
      <c r="AX1072">
        <v>60142680</v>
      </c>
      <c r="AY1072">
        <v>1</v>
      </c>
      <c r="AZ1072">
        <v>0</v>
      </c>
      <c r="BA1072">
        <v>1072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CX1072">
        <f>ROUND(Y1072*Source!I213,9)</f>
        <v>0.30743999999999999</v>
      </c>
      <c r="CY1072">
        <f>AA1072</f>
        <v>42.73</v>
      </c>
      <c r="CZ1072">
        <f>AE1072</f>
        <v>4.47</v>
      </c>
      <c r="DA1072">
        <f>AI1072</f>
        <v>9.56</v>
      </c>
      <c r="DB1072">
        <f>ROUND(ROUND(AT1072*CZ1072,2),2)</f>
        <v>0.89</v>
      </c>
      <c r="DC1072">
        <f>ROUND(ROUND(AT1072*AG1072,2),2)</f>
        <v>0</v>
      </c>
      <c r="DD1072" t="s">
        <v>3</v>
      </c>
      <c r="DE1072" t="s">
        <v>3</v>
      </c>
      <c r="DF1072">
        <f>ROUND(ROUND(AE1072*AI1072,2)*CX1072,2)</f>
        <v>13.14</v>
      </c>
      <c r="DG1072">
        <f t="shared" si="810"/>
        <v>0</v>
      </c>
      <c r="DH1072">
        <f>ROUND(ROUND(AG1072,2)*CX1072,2)</f>
        <v>0</v>
      </c>
      <c r="DI1072">
        <f t="shared" si="809"/>
        <v>0</v>
      </c>
      <c r="DJ1072">
        <f>DF1072</f>
        <v>13.14</v>
      </c>
      <c r="DK1072">
        <v>0</v>
      </c>
      <c r="DL1072" t="s">
        <v>3</v>
      </c>
      <c r="DM1072">
        <v>0</v>
      </c>
      <c r="DN1072" t="s">
        <v>3</v>
      </c>
      <c r="DO1072">
        <v>0</v>
      </c>
    </row>
    <row r="1073" spans="1:119" x14ac:dyDescent="0.2">
      <c r="A1073">
        <f>ROW(Source!A213)</f>
        <v>213</v>
      </c>
      <c r="B1073">
        <v>60075934</v>
      </c>
      <c r="C1073">
        <v>60142660</v>
      </c>
      <c r="D1073">
        <v>48171519</v>
      </c>
      <c r="E1073">
        <v>1</v>
      </c>
      <c r="F1073">
        <v>1</v>
      </c>
      <c r="G1073">
        <v>1</v>
      </c>
      <c r="H1073">
        <v>3</v>
      </c>
      <c r="I1073" t="s">
        <v>1031</v>
      </c>
      <c r="J1073" t="s">
        <v>1032</v>
      </c>
      <c r="K1073" t="s">
        <v>1033</v>
      </c>
      <c r="L1073">
        <v>1348</v>
      </c>
      <c r="N1073">
        <v>1009</v>
      </c>
      <c r="O1073" t="s">
        <v>15</v>
      </c>
      <c r="P1073" t="s">
        <v>15</v>
      </c>
      <c r="Q1073">
        <v>1000</v>
      </c>
      <c r="W1073">
        <v>0</v>
      </c>
      <c r="X1073">
        <v>1392569568</v>
      </c>
      <c r="Y1073">
        <f>AT1073</f>
        <v>3.2000000000000002E-3</v>
      </c>
      <c r="AA1073">
        <v>99399.62</v>
      </c>
      <c r="AB1073">
        <v>0</v>
      </c>
      <c r="AC1073">
        <v>0</v>
      </c>
      <c r="AD1073">
        <v>0</v>
      </c>
      <c r="AE1073">
        <v>10397.450000000001</v>
      </c>
      <c r="AF1073">
        <v>0</v>
      </c>
      <c r="AG1073">
        <v>0</v>
      </c>
      <c r="AH1073">
        <v>0</v>
      </c>
      <c r="AI1073">
        <v>9.56</v>
      </c>
      <c r="AJ1073">
        <v>1</v>
      </c>
      <c r="AK1073">
        <v>1</v>
      </c>
      <c r="AL1073">
        <v>1</v>
      </c>
      <c r="AM1073">
        <v>4</v>
      </c>
      <c r="AN1073">
        <v>0</v>
      </c>
      <c r="AO1073">
        <v>1</v>
      </c>
      <c r="AP1073">
        <v>1</v>
      </c>
      <c r="AQ1073">
        <v>0</v>
      </c>
      <c r="AR1073">
        <v>0</v>
      </c>
      <c r="AS1073" t="s">
        <v>3</v>
      </c>
      <c r="AT1073">
        <v>3.2000000000000002E-3</v>
      </c>
      <c r="AU1073" t="s">
        <v>3</v>
      </c>
      <c r="AV1073">
        <v>0</v>
      </c>
      <c r="AW1073">
        <v>2</v>
      </c>
      <c r="AX1073">
        <v>60142681</v>
      </c>
      <c r="AY1073">
        <v>1</v>
      </c>
      <c r="AZ1073">
        <v>0</v>
      </c>
      <c r="BA1073">
        <v>1073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CX1073">
        <f>ROUND(Y1073*Source!I213,9)</f>
        <v>4.9190400000000004E-3</v>
      </c>
      <c r="CY1073">
        <f>AA1073</f>
        <v>99399.62</v>
      </c>
      <c r="CZ1073">
        <f>AE1073</f>
        <v>10397.450000000001</v>
      </c>
      <c r="DA1073">
        <f>AI1073</f>
        <v>9.56</v>
      </c>
      <c r="DB1073">
        <f>ROUND(ROUND(AT1073*CZ1073,2),2)</f>
        <v>33.270000000000003</v>
      </c>
      <c r="DC1073">
        <f>ROUND(ROUND(AT1073*AG1073,2),2)</f>
        <v>0</v>
      </c>
      <c r="DD1073" t="s">
        <v>3</v>
      </c>
      <c r="DE1073" t="s">
        <v>3</v>
      </c>
      <c r="DF1073">
        <f>ROUND(ROUND(AE1073*AI1073,2)*CX1073,2)</f>
        <v>488.95</v>
      </c>
      <c r="DG1073">
        <f t="shared" si="810"/>
        <v>0</v>
      </c>
      <c r="DH1073">
        <f>ROUND(ROUND(AG1073,2)*CX1073,2)</f>
        <v>0</v>
      </c>
      <c r="DI1073">
        <f t="shared" si="809"/>
        <v>0</v>
      </c>
      <c r="DJ1073">
        <f>DF1073</f>
        <v>488.95</v>
      </c>
      <c r="DK1073">
        <v>0</v>
      </c>
      <c r="DL1073" t="s">
        <v>3</v>
      </c>
      <c r="DM1073">
        <v>0</v>
      </c>
      <c r="DN1073" t="s">
        <v>3</v>
      </c>
      <c r="DO1073">
        <v>0</v>
      </c>
    </row>
    <row r="1074" spans="1:119" x14ac:dyDescent="0.2">
      <c r="A1074">
        <f>ROW(Source!A213)</f>
        <v>213</v>
      </c>
      <c r="B1074">
        <v>60075934</v>
      </c>
      <c r="C1074">
        <v>60142660</v>
      </c>
      <c r="D1074">
        <v>48164599</v>
      </c>
      <c r="E1074">
        <v>21</v>
      </c>
      <c r="F1074">
        <v>1</v>
      </c>
      <c r="G1074">
        <v>1</v>
      </c>
      <c r="H1074">
        <v>3</v>
      </c>
      <c r="I1074" t="s">
        <v>834</v>
      </c>
      <c r="J1074" t="s">
        <v>3</v>
      </c>
      <c r="K1074" t="s">
        <v>835</v>
      </c>
      <c r="L1074">
        <v>1374</v>
      </c>
      <c r="N1074">
        <v>1013</v>
      </c>
      <c r="O1074" t="s">
        <v>836</v>
      </c>
      <c r="P1074" t="s">
        <v>836</v>
      </c>
      <c r="Q1074">
        <v>1</v>
      </c>
      <c r="W1074">
        <v>0</v>
      </c>
      <c r="X1074">
        <v>-1731369543</v>
      </c>
      <c r="Y1074">
        <f>AT1074</f>
        <v>4</v>
      </c>
      <c r="AA1074">
        <v>9.56</v>
      </c>
      <c r="AB1074">
        <v>0</v>
      </c>
      <c r="AC1074">
        <v>0</v>
      </c>
      <c r="AD1074">
        <v>0</v>
      </c>
      <c r="AE1074">
        <v>1</v>
      </c>
      <c r="AF1074">
        <v>0</v>
      </c>
      <c r="AG1074">
        <v>0</v>
      </c>
      <c r="AH1074">
        <v>0</v>
      </c>
      <c r="AI1074">
        <v>9.56</v>
      </c>
      <c r="AJ1074">
        <v>1</v>
      </c>
      <c r="AK1074">
        <v>1</v>
      </c>
      <c r="AL1074">
        <v>1</v>
      </c>
      <c r="AM1074">
        <v>4</v>
      </c>
      <c r="AN1074">
        <v>0</v>
      </c>
      <c r="AO1074">
        <v>1</v>
      </c>
      <c r="AP1074">
        <v>1</v>
      </c>
      <c r="AQ1074">
        <v>0</v>
      </c>
      <c r="AR1074">
        <v>0</v>
      </c>
      <c r="AS1074" t="s">
        <v>3</v>
      </c>
      <c r="AT1074">
        <v>4</v>
      </c>
      <c r="AU1074" t="s">
        <v>3</v>
      </c>
      <c r="AV1074">
        <v>0</v>
      </c>
      <c r="AW1074">
        <v>2</v>
      </c>
      <c r="AX1074">
        <v>60142682</v>
      </c>
      <c r="AY1074">
        <v>1</v>
      </c>
      <c r="AZ1074">
        <v>0</v>
      </c>
      <c r="BA1074">
        <v>1074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CX1074">
        <f>ROUND(Y1074*Source!I213,9)</f>
        <v>6.1487999999999996</v>
      </c>
      <c r="CY1074">
        <f>AA1074</f>
        <v>9.56</v>
      </c>
      <c r="CZ1074">
        <f>AE1074</f>
        <v>1</v>
      </c>
      <c r="DA1074">
        <f>AI1074</f>
        <v>9.56</v>
      </c>
      <c r="DB1074">
        <f>ROUND(ROUND(AT1074*CZ1074,2),2)</f>
        <v>4</v>
      </c>
      <c r="DC1074">
        <f>ROUND(ROUND(AT1074*AG1074,2),2)</f>
        <v>0</v>
      </c>
      <c r="DD1074" t="s">
        <v>3</v>
      </c>
      <c r="DE1074" t="s">
        <v>3</v>
      </c>
      <c r="DF1074">
        <f>ROUND(ROUND(AE1074*AI1074,2)*CX1074,2)</f>
        <v>58.78</v>
      </c>
      <c r="DG1074">
        <f t="shared" si="810"/>
        <v>0</v>
      </c>
      <c r="DH1074">
        <f>ROUND(ROUND(AG1074,2)*CX1074,2)</f>
        <v>0</v>
      </c>
      <c r="DI1074">
        <f t="shared" si="809"/>
        <v>0</v>
      </c>
      <c r="DJ1074">
        <f>DF1074</f>
        <v>58.78</v>
      </c>
      <c r="DK1074">
        <v>0</v>
      </c>
      <c r="DL1074" t="s">
        <v>3</v>
      </c>
      <c r="DM1074">
        <v>0</v>
      </c>
      <c r="DN1074" t="s">
        <v>3</v>
      </c>
      <c r="DO1074">
        <v>0</v>
      </c>
    </row>
    <row r="1075" spans="1:119" x14ac:dyDescent="0.2">
      <c r="A1075">
        <f>ROW(Source!A216)</f>
        <v>216</v>
      </c>
      <c r="B1075">
        <v>60075934</v>
      </c>
      <c r="C1075">
        <v>60142685</v>
      </c>
      <c r="D1075">
        <v>48164238</v>
      </c>
      <c r="E1075">
        <v>1</v>
      </c>
      <c r="F1075">
        <v>1</v>
      </c>
      <c r="G1075">
        <v>1</v>
      </c>
      <c r="H1075">
        <v>1</v>
      </c>
      <c r="I1075" t="s">
        <v>1042</v>
      </c>
      <c r="J1075" t="s">
        <v>3</v>
      </c>
      <c r="K1075" t="s">
        <v>1043</v>
      </c>
      <c r="L1075">
        <v>1191</v>
      </c>
      <c r="N1075">
        <v>1013</v>
      </c>
      <c r="O1075" t="s">
        <v>738</v>
      </c>
      <c r="P1075" t="s">
        <v>738</v>
      </c>
      <c r="Q1075">
        <v>1</v>
      </c>
      <c r="W1075">
        <v>0</v>
      </c>
      <c r="X1075">
        <v>1468546570</v>
      </c>
      <c r="Y1075">
        <f t="shared" ref="Y1075:Y1082" si="811">((AT1075*1.15)*1.15)</f>
        <v>24.135624999999994</v>
      </c>
      <c r="AA1075">
        <v>0</v>
      </c>
      <c r="AB1075">
        <v>0</v>
      </c>
      <c r="AC1075">
        <v>0</v>
      </c>
      <c r="AD1075">
        <v>446.52</v>
      </c>
      <c r="AE1075">
        <v>0</v>
      </c>
      <c r="AF1075">
        <v>0</v>
      </c>
      <c r="AG1075">
        <v>0</v>
      </c>
      <c r="AH1075">
        <v>9.1199999999999992</v>
      </c>
      <c r="AI1075">
        <v>1</v>
      </c>
      <c r="AJ1075">
        <v>1</v>
      </c>
      <c r="AK1075">
        <v>1</v>
      </c>
      <c r="AL1075">
        <v>48.96</v>
      </c>
      <c r="AM1075">
        <v>4</v>
      </c>
      <c r="AN1075">
        <v>0</v>
      </c>
      <c r="AO1075">
        <v>1</v>
      </c>
      <c r="AP1075">
        <v>1</v>
      </c>
      <c r="AQ1075">
        <v>0</v>
      </c>
      <c r="AR1075">
        <v>0</v>
      </c>
      <c r="AS1075" t="s">
        <v>3</v>
      </c>
      <c r="AT1075">
        <v>18.25</v>
      </c>
      <c r="AU1075" t="s">
        <v>93</v>
      </c>
      <c r="AV1075">
        <v>1</v>
      </c>
      <c r="AW1075">
        <v>2</v>
      </c>
      <c r="AX1075">
        <v>60142708</v>
      </c>
      <c r="AY1075">
        <v>1</v>
      </c>
      <c r="AZ1075">
        <v>0</v>
      </c>
      <c r="BA1075">
        <v>1075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CX1075">
        <f>ROUND(Y1075*Source!I216,9)</f>
        <v>37.101282750000003</v>
      </c>
      <c r="CY1075">
        <f>AD1075</f>
        <v>446.52</v>
      </c>
      <c r="CZ1075">
        <f>AH1075</f>
        <v>9.1199999999999992</v>
      </c>
      <c r="DA1075">
        <f>AL1075</f>
        <v>48.96</v>
      </c>
      <c r="DB1075">
        <f t="shared" ref="DB1075:DB1082" si="812">ROUND(((ROUND(AT1075*CZ1075,2)*1.15)*1.15),2)</f>
        <v>220.12</v>
      </c>
      <c r="DC1075">
        <f t="shared" ref="DC1075:DC1082" si="813">ROUND(((ROUND(AT1075*AG1075,2)*1.15)*1.15),2)</f>
        <v>0</v>
      </c>
      <c r="DD1075" t="s">
        <v>3</v>
      </c>
      <c r="DE1075" t="s">
        <v>3</v>
      </c>
      <c r="DF1075">
        <f t="shared" ref="DF1075:DF1082" si="814">ROUND(ROUND(AE1075,2)*CX1075,2)</f>
        <v>0</v>
      </c>
      <c r="DG1075">
        <f t="shared" si="810"/>
        <v>0</v>
      </c>
      <c r="DH1075">
        <f>ROUND(ROUND(AG1075,2)*CX1075,2)</f>
        <v>0</v>
      </c>
      <c r="DI1075">
        <f>ROUND(ROUND(AH1075*AL1075,2)*CX1075,2)</f>
        <v>16566.46</v>
      </c>
      <c r="DJ1075">
        <f>DI1075</f>
        <v>16566.46</v>
      </c>
      <c r="DK1075">
        <v>0</v>
      </c>
      <c r="DL1075" t="s">
        <v>3</v>
      </c>
      <c r="DM1075">
        <v>0</v>
      </c>
      <c r="DN1075" t="s">
        <v>3</v>
      </c>
      <c r="DO1075">
        <v>0</v>
      </c>
    </row>
    <row r="1076" spans="1:119" x14ac:dyDescent="0.2">
      <c r="A1076">
        <f>ROW(Source!A216)</f>
        <v>216</v>
      </c>
      <c r="B1076">
        <v>60075934</v>
      </c>
      <c r="C1076">
        <v>60142685</v>
      </c>
      <c r="D1076">
        <v>48164207</v>
      </c>
      <c r="E1076">
        <v>1</v>
      </c>
      <c r="F1076">
        <v>1</v>
      </c>
      <c r="G1076">
        <v>1</v>
      </c>
      <c r="H1076">
        <v>1</v>
      </c>
      <c r="I1076" t="s">
        <v>740</v>
      </c>
      <c r="J1076" t="s">
        <v>3</v>
      </c>
      <c r="K1076" t="s">
        <v>741</v>
      </c>
      <c r="L1076">
        <v>1191</v>
      </c>
      <c r="N1076">
        <v>1013</v>
      </c>
      <c r="O1076" t="s">
        <v>738</v>
      </c>
      <c r="P1076" t="s">
        <v>738</v>
      </c>
      <c r="Q1076">
        <v>1</v>
      </c>
      <c r="W1076">
        <v>0</v>
      </c>
      <c r="X1076">
        <v>-383101862</v>
      </c>
      <c r="Y1076">
        <f t="shared" si="811"/>
        <v>3.8087999999999993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1</v>
      </c>
      <c r="AJ1076">
        <v>1</v>
      </c>
      <c r="AK1076">
        <v>48.96</v>
      </c>
      <c r="AL1076">
        <v>1</v>
      </c>
      <c r="AM1076">
        <v>4</v>
      </c>
      <c r="AN1076">
        <v>0</v>
      </c>
      <c r="AO1076">
        <v>1</v>
      </c>
      <c r="AP1076">
        <v>1</v>
      </c>
      <c r="AQ1076">
        <v>0</v>
      </c>
      <c r="AR1076">
        <v>0</v>
      </c>
      <c r="AS1076" t="s">
        <v>3</v>
      </c>
      <c r="AT1076">
        <v>2.88</v>
      </c>
      <c r="AU1076" t="s">
        <v>93</v>
      </c>
      <c r="AV1076">
        <v>2</v>
      </c>
      <c r="AW1076">
        <v>2</v>
      </c>
      <c r="AX1076">
        <v>60142709</v>
      </c>
      <c r="AY1076">
        <v>1</v>
      </c>
      <c r="AZ1076">
        <v>0</v>
      </c>
      <c r="BA1076">
        <v>1076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CX1076">
        <f>ROUND(Y1076*Source!I216,9)</f>
        <v>5.8548873600000002</v>
      </c>
      <c r="CY1076">
        <f>AD1076</f>
        <v>0</v>
      </c>
      <c r="CZ1076">
        <f>AH1076</f>
        <v>0</v>
      </c>
      <c r="DA1076">
        <f>AL1076</f>
        <v>1</v>
      </c>
      <c r="DB1076">
        <f t="shared" si="812"/>
        <v>0</v>
      </c>
      <c r="DC1076">
        <f t="shared" si="813"/>
        <v>0</v>
      </c>
      <c r="DD1076" t="s">
        <v>3</v>
      </c>
      <c r="DE1076" t="s">
        <v>3</v>
      </c>
      <c r="DF1076">
        <f t="shared" si="814"/>
        <v>0</v>
      </c>
      <c r="DG1076">
        <f t="shared" si="810"/>
        <v>0</v>
      </c>
      <c r="DH1076">
        <f t="shared" ref="DH1076:DH1082" si="815">ROUND(ROUND(AG1076*AK1076,2)*CX1076,2)</f>
        <v>0</v>
      </c>
      <c r="DI1076">
        <f t="shared" ref="DI1076:DI1096" si="816">ROUND(ROUND(AH1076,2)*CX1076,2)</f>
        <v>0</v>
      </c>
      <c r="DJ1076">
        <f>DI1076</f>
        <v>0</v>
      </c>
      <c r="DK1076">
        <v>0</v>
      </c>
      <c r="DL1076" t="s">
        <v>3</v>
      </c>
      <c r="DM1076">
        <v>0</v>
      </c>
      <c r="DN1076" t="s">
        <v>3</v>
      </c>
      <c r="DO1076">
        <v>0</v>
      </c>
    </row>
    <row r="1077" spans="1:119" x14ac:dyDescent="0.2">
      <c r="A1077">
        <f>ROW(Source!A216)</f>
        <v>216</v>
      </c>
      <c r="B1077">
        <v>60075934</v>
      </c>
      <c r="C1077">
        <v>60142685</v>
      </c>
      <c r="D1077">
        <v>48244501</v>
      </c>
      <c r="E1077">
        <v>1</v>
      </c>
      <c r="F1077">
        <v>1</v>
      </c>
      <c r="G1077">
        <v>1</v>
      </c>
      <c r="H1077">
        <v>2</v>
      </c>
      <c r="I1077" t="s">
        <v>1044</v>
      </c>
      <c r="J1077" t="s">
        <v>1045</v>
      </c>
      <c r="K1077" t="s">
        <v>1046</v>
      </c>
      <c r="L1077">
        <v>1368</v>
      </c>
      <c r="N1077">
        <v>1011</v>
      </c>
      <c r="O1077" t="s">
        <v>745</v>
      </c>
      <c r="P1077" t="s">
        <v>745</v>
      </c>
      <c r="Q1077">
        <v>1</v>
      </c>
      <c r="W1077">
        <v>0</v>
      </c>
      <c r="X1077">
        <v>1104692716</v>
      </c>
      <c r="Y1077">
        <f t="shared" si="811"/>
        <v>0.89929999999999999</v>
      </c>
      <c r="AA1077">
        <v>0</v>
      </c>
      <c r="AB1077">
        <v>4432.8</v>
      </c>
      <c r="AC1077">
        <v>660.47</v>
      </c>
      <c r="AD1077">
        <v>0</v>
      </c>
      <c r="AE1077">
        <v>0</v>
      </c>
      <c r="AF1077">
        <v>311.73</v>
      </c>
      <c r="AG1077">
        <v>13.49</v>
      </c>
      <c r="AH1077">
        <v>0</v>
      </c>
      <c r="AI1077">
        <v>1</v>
      </c>
      <c r="AJ1077">
        <v>14.22</v>
      </c>
      <c r="AK1077">
        <v>48.96</v>
      </c>
      <c r="AL1077">
        <v>1</v>
      </c>
      <c r="AM1077">
        <v>4</v>
      </c>
      <c r="AN1077">
        <v>0</v>
      </c>
      <c r="AO1077">
        <v>1</v>
      </c>
      <c r="AP1077">
        <v>1</v>
      </c>
      <c r="AQ1077">
        <v>0</v>
      </c>
      <c r="AR1077">
        <v>0</v>
      </c>
      <c r="AS1077" t="s">
        <v>3</v>
      </c>
      <c r="AT1077">
        <v>0.68</v>
      </c>
      <c r="AU1077" t="s">
        <v>93</v>
      </c>
      <c r="AV1077">
        <v>0</v>
      </c>
      <c r="AW1077">
        <v>2</v>
      </c>
      <c r="AX1077">
        <v>60142710</v>
      </c>
      <c r="AY1077">
        <v>1</v>
      </c>
      <c r="AZ1077">
        <v>0</v>
      </c>
      <c r="BA1077">
        <v>1077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CX1077">
        <f>ROUND(Y1077*Source!I216,9)</f>
        <v>1.38240396</v>
      </c>
      <c r="CY1077">
        <f t="shared" ref="CY1077:CY1082" si="817">AB1077</f>
        <v>4432.8</v>
      </c>
      <c r="CZ1077">
        <f t="shared" ref="CZ1077:CZ1082" si="818">AF1077</f>
        <v>311.73</v>
      </c>
      <c r="DA1077">
        <f t="shared" ref="DA1077:DA1082" si="819">AJ1077</f>
        <v>14.22</v>
      </c>
      <c r="DB1077">
        <f t="shared" si="812"/>
        <v>280.33999999999997</v>
      </c>
      <c r="DC1077">
        <f t="shared" si="813"/>
        <v>12.13</v>
      </c>
      <c r="DD1077" t="s">
        <v>3</v>
      </c>
      <c r="DE1077" t="s">
        <v>3</v>
      </c>
      <c r="DF1077">
        <f t="shared" si="814"/>
        <v>0</v>
      </c>
      <c r="DG1077">
        <f t="shared" ref="DG1077:DG1082" si="820">ROUND(ROUND(AF1077*AJ1077,2)*CX1077,2)</f>
        <v>6127.92</v>
      </c>
      <c r="DH1077">
        <f t="shared" si="815"/>
        <v>913.04</v>
      </c>
      <c r="DI1077">
        <f t="shared" si="816"/>
        <v>0</v>
      </c>
      <c r="DJ1077">
        <f t="shared" ref="DJ1077:DJ1082" si="821">DG1077</f>
        <v>6127.92</v>
      </c>
      <c r="DK1077">
        <v>0</v>
      </c>
      <c r="DL1077" t="s">
        <v>3</v>
      </c>
      <c r="DM1077">
        <v>0</v>
      </c>
      <c r="DN1077" t="s">
        <v>3</v>
      </c>
      <c r="DO1077">
        <v>0</v>
      </c>
    </row>
    <row r="1078" spans="1:119" x14ac:dyDescent="0.2">
      <c r="A1078">
        <f>ROW(Source!A216)</f>
        <v>216</v>
      </c>
      <c r="B1078">
        <v>60075934</v>
      </c>
      <c r="C1078">
        <v>60142685</v>
      </c>
      <c r="D1078">
        <v>48244510</v>
      </c>
      <c r="E1078">
        <v>1</v>
      </c>
      <c r="F1078">
        <v>1</v>
      </c>
      <c r="G1078">
        <v>1</v>
      </c>
      <c r="H1078">
        <v>2</v>
      </c>
      <c r="I1078" t="s">
        <v>742</v>
      </c>
      <c r="J1078" t="s">
        <v>743</v>
      </c>
      <c r="K1078" t="s">
        <v>744</v>
      </c>
      <c r="L1078">
        <v>1368</v>
      </c>
      <c r="N1078">
        <v>1011</v>
      </c>
      <c r="O1078" t="s">
        <v>745</v>
      </c>
      <c r="P1078" t="s">
        <v>745</v>
      </c>
      <c r="Q1078">
        <v>1</v>
      </c>
      <c r="W1078">
        <v>0</v>
      </c>
      <c r="X1078">
        <v>1732737796</v>
      </c>
      <c r="Y1078">
        <f t="shared" si="811"/>
        <v>2.2217999999999996</v>
      </c>
      <c r="AA1078">
        <v>0</v>
      </c>
      <c r="AB1078">
        <v>1732</v>
      </c>
      <c r="AC1078">
        <v>660.47</v>
      </c>
      <c r="AD1078">
        <v>0</v>
      </c>
      <c r="AE1078">
        <v>0</v>
      </c>
      <c r="AF1078">
        <v>121.8</v>
      </c>
      <c r="AG1078">
        <v>13.49</v>
      </c>
      <c r="AH1078">
        <v>0</v>
      </c>
      <c r="AI1078">
        <v>1</v>
      </c>
      <c r="AJ1078">
        <v>14.22</v>
      </c>
      <c r="AK1078">
        <v>48.96</v>
      </c>
      <c r="AL1078">
        <v>1</v>
      </c>
      <c r="AM1078">
        <v>4</v>
      </c>
      <c r="AN1078">
        <v>0</v>
      </c>
      <c r="AO1078">
        <v>1</v>
      </c>
      <c r="AP1078">
        <v>1</v>
      </c>
      <c r="AQ1078">
        <v>0</v>
      </c>
      <c r="AR1078">
        <v>0</v>
      </c>
      <c r="AS1078" t="s">
        <v>3</v>
      </c>
      <c r="AT1078">
        <v>1.68</v>
      </c>
      <c r="AU1078" t="s">
        <v>93</v>
      </c>
      <c r="AV1078">
        <v>0</v>
      </c>
      <c r="AW1078">
        <v>2</v>
      </c>
      <c r="AX1078">
        <v>60142711</v>
      </c>
      <c r="AY1078">
        <v>1</v>
      </c>
      <c r="AZ1078">
        <v>0</v>
      </c>
      <c r="BA1078">
        <v>1078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CX1078">
        <f>ROUND(Y1078*Source!I216,9)</f>
        <v>3.41535096</v>
      </c>
      <c r="CY1078">
        <f t="shared" si="817"/>
        <v>1732</v>
      </c>
      <c r="CZ1078">
        <f t="shared" si="818"/>
        <v>121.8</v>
      </c>
      <c r="DA1078">
        <f t="shared" si="819"/>
        <v>14.22</v>
      </c>
      <c r="DB1078">
        <f t="shared" si="812"/>
        <v>270.61</v>
      </c>
      <c r="DC1078">
        <f t="shared" si="813"/>
        <v>29.97</v>
      </c>
      <c r="DD1078" t="s">
        <v>3</v>
      </c>
      <c r="DE1078" t="s">
        <v>3</v>
      </c>
      <c r="DF1078">
        <f t="shared" si="814"/>
        <v>0</v>
      </c>
      <c r="DG1078">
        <f t="shared" si="820"/>
        <v>5915.39</v>
      </c>
      <c r="DH1078">
        <f t="shared" si="815"/>
        <v>2255.7399999999998</v>
      </c>
      <c r="DI1078">
        <f t="shared" si="816"/>
        <v>0</v>
      </c>
      <c r="DJ1078">
        <f t="shared" si="821"/>
        <v>5915.39</v>
      </c>
      <c r="DK1078">
        <v>0</v>
      </c>
      <c r="DL1078" t="s">
        <v>3</v>
      </c>
      <c r="DM1078">
        <v>0</v>
      </c>
      <c r="DN1078" t="s">
        <v>3</v>
      </c>
      <c r="DO1078">
        <v>0</v>
      </c>
    </row>
    <row r="1079" spans="1:119" x14ac:dyDescent="0.2">
      <c r="A1079">
        <f>ROW(Source!A216)</f>
        <v>216</v>
      </c>
      <c r="B1079">
        <v>60075934</v>
      </c>
      <c r="C1079">
        <v>60142685</v>
      </c>
      <c r="D1079">
        <v>48244557</v>
      </c>
      <c r="E1079">
        <v>1</v>
      </c>
      <c r="F1079">
        <v>1</v>
      </c>
      <c r="G1079">
        <v>1</v>
      </c>
      <c r="H1079">
        <v>2</v>
      </c>
      <c r="I1079" t="s">
        <v>746</v>
      </c>
      <c r="J1079" t="s">
        <v>747</v>
      </c>
      <c r="K1079" t="s">
        <v>748</v>
      </c>
      <c r="L1079">
        <v>1368</v>
      </c>
      <c r="N1079">
        <v>1011</v>
      </c>
      <c r="O1079" t="s">
        <v>745</v>
      </c>
      <c r="P1079" t="s">
        <v>745</v>
      </c>
      <c r="Q1079">
        <v>1</v>
      </c>
      <c r="W1079">
        <v>0</v>
      </c>
      <c r="X1079">
        <v>903590057</v>
      </c>
      <c r="Y1079">
        <f t="shared" si="811"/>
        <v>0.27772499999999994</v>
      </c>
      <c r="AA1079">
        <v>0</v>
      </c>
      <c r="AB1079">
        <v>1603.59</v>
      </c>
      <c r="AC1079">
        <v>579.69000000000005</v>
      </c>
      <c r="AD1079">
        <v>0</v>
      </c>
      <c r="AE1079">
        <v>0</v>
      </c>
      <c r="AF1079">
        <v>112.77</v>
      </c>
      <c r="AG1079">
        <v>11.84</v>
      </c>
      <c r="AH1079">
        <v>0</v>
      </c>
      <c r="AI1079">
        <v>1</v>
      </c>
      <c r="AJ1079">
        <v>14.22</v>
      </c>
      <c r="AK1079">
        <v>48.96</v>
      </c>
      <c r="AL1079">
        <v>1</v>
      </c>
      <c r="AM1079">
        <v>4</v>
      </c>
      <c r="AN1079">
        <v>0</v>
      </c>
      <c r="AO1079">
        <v>1</v>
      </c>
      <c r="AP1079">
        <v>1</v>
      </c>
      <c r="AQ1079">
        <v>0</v>
      </c>
      <c r="AR1079">
        <v>0</v>
      </c>
      <c r="AS1079" t="s">
        <v>3</v>
      </c>
      <c r="AT1079">
        <v>0.21</v>
      </c>
      <c r="AU1079" t="s">
        <v>93</v>
      </c>
      <c r="AV1079">
        <v>0</v>
      </c>
      <c r="AW1079">
        <v>2</v>
      </c>
      <c r="AX1079">
        <v>60142712</v>
      </c>
      <c r="AY1079">
        <v>1</v>
      </c>
      <c r="AZ1079">
        <v>0</v>
      </c>
      <c r="BA1079">
        <v>1079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CX1079">
        <f>ROUND(Y1079*Source!I216,9)</f>
        <v>0.42691887000000001</v>
      </c>
      <c r="CY1079">
        <f t="shared" si="817"/>
        <v>1603.59</v>
      </c>
      <c r="CZ1079">
        <f t="shared" si="818"/>
        <v>112.77</v>
      </c>
      <c r="DA1079">
        <f t="shared" si="819"/>
        <v>14.22</v>
      </c>
      <c r="DB1079">
        <f t="shared" si="812"/>
        <v>31.32</v>
      </c>
      <c r="DC1079">
        <f t="shared" si="813"/>
        <v>3.29</v>
      </c>
      <c r="DD1079" t="s">
        <v>3</v>
      </c>
      <c r="DE1079" t="s">
        <v>3</v>
      </c>
      <c r="DF1079">
        <f t="shared" si="814"/>
        <v>0</v>
      </c>
      <c r="DG1079">
        <f t="shared" si="820"/>
        <v>684.6</v>
      </c>
      <c r="DH1079">
        <f t="shared" si="815"/>
        <v>247.48</v>
      </c>
      <c r="DI1079">
        <f t="shared" si="816"/>
        <v>0</v>
      </c>
      <c r="DJ1079">
        <f t="shared" si="821"/>
        <v>684.6</v>
      </c>
      <c r="DK1079">
        <v>0</v>
      </c>
      <c r="DL1079" t="s">
        <v>3</v>
      </c>
      <c r="DM1079">
        <v>0</v>
      </c>
      <c r="DN1079" t="s">
        <v>3</v>
      </c>
      <c r="DO1079">
        <v>0</v>
      </c>
    </row>
    <row r="1080" spans="1:119" x14ac:dyDescent="0.2">
      <c r="A1080">
        <f>ROW(Source!A216)</f>
        <v>216</v>
      </c>
      <c r="B1080">
        <v>60075934</v>
      </c>
      <c r="C1080">
        <v>60142685</v>
      </c>
      <c r="D1080">
        <v>48245551</v>
      </c>
      <c r="E1080">
        <v>1</v>
      </c>
      <c r="F1080">
        <v>1</v>
      </c>
      <c r="G1080">
        <v>1</v>
      </c>
      <c r="H1080">
        <v>2</v>
      </c>
      <c r="I1080" t="s">
        <v>752</v>
      </c>
      <c r="J1080" t="s">
        <v>753</v>
      </c>
      <c r="K1080" t="s">
        <v>754</v>
      </c>
      <c r="L1080">
        <v>1368</v>
      </c>
      <c r="N1080">
        <v>1011</v>
      </c>
      <c r="O1080" t="s">
        <v>745</v>
      </c>
      <c r="P1080" t="s">
        <v>745</v>
      </c>
      <c r="Q1080">
        <v>1</v>
      </c>
      <c r="W1080">
        <v>0</v>
      </c>
      <c r="X1080">
        <v>1171957361</v>
      </c>
      <c r="Y1080">
        <f t="shared" si="811"/>
        <v>0.40997499999999992</v>
      </c>
      <c r="AA1080">
        <v>0</v>
      </c>
      <c r="AB1080">
        <v>1234.1500000000001</v>
      </c>
      <c r="AC1080">
        <v>495.96</v>
      </c>
      <c r="AD1080">
        <v>0</v>
      </c>
      <c r="AE1080">
        <v>0</v>
      </c>
      <c r="AF1080">
        <v>86.79</v>
      </c>
      <c r="AG1080">
        <v>10.130000000000001</v>
      </c>
      <c r="AH1080">
        <v>0</v>
      </c>
      <c r="AI1080">
        <v>1</v>
      </c>
      <c r="AJ1080">
        <v>14.22</v>
      </c>
      <c r="AK1080">
        <v>48.96</v>
      </c>
      <c r="AL1080">
        <v>1</v>
      </c>
      <c r="AM1080">
        <v>4</v>
      </c>
      <c r="AN1080">
        <v>0</v>
      </c>
      <c r="AO1080">
        <v>1</v>
      </c>
      <c r="AP1080">
        <v>1</v>
      </c>
      <c r="AQ1080">
        <v>0</v>
      </c>
      <c r="AR1080">
        <v>0</v>
      </c>
      <c r="AS1080" t="s">
        <v>3</v>
      </c>
      <c r="AT1080">
        <v>0.31</v>
      </c>
      <c r="AU1080" t="s">
        <v>93</v>
      </c>
      <c r="AV1080">
        <v>0</v>
      </c>
      <c r="AW1080">
        <v>2</v>
      </c>
      <c r="AX1080">
        <v>60142713</v>
      </c>
      <c r="AY1080">
        <v>1</v>
      </c>
      <c r="AZ1080">
        <v>0</v>
      </c>
      <c r="BA1080">
        <v>1080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CX1080">
        <f>ROUND(Y1080*Source!I216,9)</f>
        <v>0.63021357</v>
      </c>
      <c r="CY1080">
        <f t="shared" si="817"/>
        <v>1234.1500000000001</v>
      </c>
      <c r="CZ1080">
        <f t="shared" si="818"/>
        <v>86.79</v>
      </c>
      <c r="DA1080">
        <f t="shared" si="819"/>
        <v>14.22</v>
      </c>
      <c r="DB1080">
        <f t="shared" si="812"/>
        <v>35.58</v>
      </c>
      <c r="DC1080">
        <f t="shared" si="813"/>
        <v>4.1500000000000004</v>
      </c>
      <c r="DD1080" t="s">
        <v>3</v>
      </c>
      <c r="DE1080" t="s">
        <v>3</v>
      </c>
      <c r="DF1080">
        <f t="shared" si="814"/>
        <v>0</v>
      </c>
      <c r="DG1080">
        <f t="shared" si="820"/>
        <v>777.78</v>
      </c>
      <c r="DH1080">
        <f t="shared" si="815"/>
        <v>312.56</v>
      </c>
      <c r="DI1080">
        <f t="shared" si="816"/>
        <v>0</v>
      </c>
      <c r="DJ1080">
        <f t="shared" si="821"/>
        <v>777.78</v>
      </c>
      <c r="DK1080">
        <v>0</v>
      </c>
      <c r="DL1080" t="s">
        <v>3</v>
      </c>
      <c r="DM1080">
        <v>0</v>
      </c>
      <c r="DN1080" t="s">
        <v>3</v>
      </c>
      <c r="DO1080">
        <v>0</v>
      </c>
    </row>
    <row r="1081" spans="1:119" x14ac:dyDescent="0.2">
      <c r="A1081">
        <f>ROW(Source!A216)</f>
        <v>216</v>
      </c>
      <c r="B1081">
        <v>60075934</v>
      </c>
      <c r="C1081">
        <v>60142685</v>
      </c>
      <c r="D1081">
        <v>48245719</v>
      </c>
      <c r="E1081">
        <v>1</v>
      </c>
      <c r="F1081">
        <v>1</v>
      </c>
      <c r="G1081">
        <v>1</v>
      </c>
      <c r="H1081">
        <v>2</v>
      </c>
      <c r="I1081" t="s">
        <v>755</v>
      </c>
      <c r="J1081" t="s">
        <v>756</v>
      </c>
      <c r="K1081" t="s">
        <v>757</v>
      </c>
      <c r="L1081">
        <v>1368</v>
      </c>
      <c r="N1081">
        <v>1011</v>
      </c>
      <c r="O1081" t="s">
        <v>745</v>
      </c>
      <c r="P1081" t="s">
        <v>745</v>
      </c>
      <c r="Q1081">
        <v>1</v>
      </c>
      <c r="W1081">
        <v>0</v>
      </c>
      <c r="X1081">
        <v>-1135352110</v>
      </c>
      <c r="Y1081">
        <f t="shared" si="811"/>
        <v>3.1475499999999994</v>
      </c>
      <c r="AA1081">
        <v>0</v>
      </c>
      <c r="AB1081">
        <v>17.059999999999999</v>
      </c>
      <c r="AC1081">
        <v>0</v>
      </c>
      <c r="AD1081">
        <v>0</v>
      </c>
      <c r="AE1081">
        <v>0</v>
      </c>
      <c r="AF1081">
        <v>1.2</v>
      </c>
      <c r="AG1081">
        <v>0</v>
      </c>
      <c r="AH1081">
        <v>0</v>
      </c>
      <c r="AI1081">
        <v>1</v>
      </c>
      <c r="AJ1081">
        <v>14.22</v>
      </c>
      <c r="AK1081">
        <v>48.96</v>
      </c>
      <c r="AL1081">
        <v>1</v>
      </c>
      <c r="AM1081">
        <v>4</v>
      </c>
      <c r="AN1081">
        <v>0</v>
      </c>
      <c r="AO1081">
        <v>1</v>
      </c>
      <c r="AP1081">
        <v>1</v>
      </c>
      <c r="AQ1081">
        <v>0</v>
      </c>
      <c r="AR1081">
        <v>0</v>
      </c>
      <c r="AS1081" t="s">
        <v>3</v>
      </c>
      <c r="AT1081">
        <v>2.38</v>
      </c>
      <c r="AU1081" t="s">
        <v>93</v>
      </c>
      <c r="AV1081">
        <v>0</v>
      </c>
      <c r="AW1081">
        <v>2</v>
      </c>
      <c r="AX1081">
        <v>60142714</v>
      </c>
      <c r="AY1081">
        <v>1</v>
      </c>
      <c r="AZ1081">
        <v>0</v>
      </c>
      <c r="BA1081">
        <v>1081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CX1081">
        <f>ROUND(Y1081*Source!I216,9)</f>
        <v>4.8384138600000002</v>
      </c>
      <c r="CY1081">
        <f t="shared" si="817"/>
        <v>17.059999999999999</v>
      </c>
      <c r="CZ1081">
        <f t="shared" si="818"/>
        <v>1.2</v>
      </c>
      <c r="DA1081">
        <f t="shared" si="819"/>
        <v>14.22</v>
      </c>
      <c r="DB1081">
        <f t="shared" si="812"/>
        <v>3.78</v>
      </c>
      <c r="DC1081">
        <f t="shared" si="813"/>
        <v>0</v>
      </c>
      <c r="DD1081" t="s">
        <v>3</v>
      </c>
      <c r="DE1081" t="s">
        <v>3</v>
      </c>
      <c r="DF1081">
        <f t="shared" si="814"/>
        <v>0</v>
      </c>
      <c r="DG1081">
        <f t="shared" si="820"/>
        <v>82.54</v>
      </c>
      <c r="DH1081">
        <f t="shared" si="815"/>
        <v>0</v>
      </c>
      <c r="DI1081">
        <f t="shared" si="816"/>
        <v>0</v>
      </c>
      <c r="DJ1081">
        <f t="shared" si="821"/>
        <v>82.54</v>
      </c>
      <c r="DK1081">
        <v>0</v>
      </c>
      <c r="DL1081" t="s">
        <v>3</v>
      </c>
      <c r="DM1081">
        <v>0</v>
      </c>
      <c r="DN1081" t="s">
        <v>3</v>
      </c>
      <c r="DO1081">
        <v>0</v>
      </c>
    </row>
    <row r="1082" spans="1:119" x14ac:dyDescent="0.2">
      <c r="A1082">
        <f>ROW(Source!A216)</f>
        <v>216</v>
      </c>
      <c r="B1082">
        <v>60075934</v>
      </c>
      <c r="C1082">
        <v>60142685</v>
      </c>
      <c r="D1082">
        <v>48245767</v>
      </c>
      <c r="E1082">
        <v>1</v>
      </c>
      <c r="F1082">
        <v>1</v>
      </c>
      <c r="G1082">
        <v>1</v>
      </c>
      <c r="H1082">
        <v>2</v>
      </c>
      <c r="I1082" t="s">
        <v>758</v>
      </c>
      <c r="J1082" t="s">
        <v>759</v>
      </c>
      <c r="K1082" t="s">
        <v>760</v>
      </c>
      <c r="L1082">
        <v>1368</v>
      </c>
      <c r="N1082">
        <v>1011</v>
      </c>
      <c r="O1082" t="s">
        <v>745</v>
      </c>
      <c r="P1082" t="s">
        <v>745</v>
      </c>
      <c r="Q1082">
        <v>1</v>
      </c>
      <c r="W1082">
        <v>0</v>
      </c>
      <c r="X1082">
        <v>-700358725</v>
      </c>
      <c r="Y1082">
        <f t="shared" si="811"/>
        <v>0.63479999999999992</v>
      </c>
      <c r="AA1082">
        <v>0</v>
      </c>
      <c r="AB1082">
        <v>197.94</v>
      </c>
      <c r="AC1082">
        <v>0</v>
      </c>
      <c r="AD1082">
        <v>0</v>
      </c>
      <c r="AE1082">
        <v>0</v>
      </c>
      <c r="AF1082">
        <v>13.92</v>
      </c>
      <c r="AG1082">
        <v>0</v>
      </c>
      <c r="AH1082">
        <v>0</v>
      </c>
      <c r="AI1082">
        <v>1</v>
      </c>
      <c r="AJ1082">
        <v>14.22</v>
      </c>
      <c r="AK1082">
        <v>48.96</v>
      </c>
      <c r="AL1082">
        <v>1</v>
      </c>
      <c r="AM1082">
        <v>4</v>
      </c>
      <c r="AN1082">
        <v>0</v>
      </c>
      <c r="AO1082">
        <v>1</v>
      </c>
      <c r="AP1082">
        <v>1</v>
      </c>
      <c r="AQ1082">
        <v>0</v>
      </c>
      <c r="AR1082">
        <v>0</v>
      </c>
      <c r="AS1082" t="s">
        <v>3</v>
      </c>
      <c r="AT1082">
        <v>0.48</v>
      </c>
      <c r="AU1082" t="s">
        <v>93</v>
      </c>
      <c r="AV1082">
        <v>0</v>
      </c>
      <c r="AW1082">
        <v>2</v>
      </c>
      <c r="AX1082">
        <v>60142715</v>
      </c>
      <c r="AY1082">
        <v>1</v>
      </c>
      <c r="AZ1082">
        <v>0</v>
      </c>
      <c r="BA1082">
        <v>1082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CX1082">
        <f>ROUND(Y1082*Source!I216,9)</f>
        <v>0.97581456</v>
      </c>
      <c r="CY1082">
        <f t="shared" si="817"/>
        <v>197.94</v>
      </c>
      <c r="CZ1082">
        <f t="shared" si="818"/>
        <v>13.92</v>
      </c>
      <c r="DA1082">
        <f t="shared" si="819"/>
        <v>14.22</v>
      </c>
      <c r="DB1082">
        <f t="shared" si="812"/>
        <v>8.83</v>
      </c>
      <c r="DC1082">
        <f t="shared" si="813"/>
        <v>0</v>
      </c>
      <c r="DD1082" t="s">
        <v>3</v>
      </c>
      <c r="DE1082" t="s">
        <v>3</v>
      </c>
      <c r="DF1082">
        <f t="shared" si="814"/>
        <v>0</v>
      </c>
      <c r="DG1082">
        <f t="shared" si="820"/>
        <v>193.15</v>
      </c>
      <c r="DH1082">
        <f t="shared" si="815"/>
        <v>0</v>
      </c>
      <c r="DI1082">
        <f t="shared" si="816"/>
        <v>0</v>
      </c>
      <c r="DJ1082">
        <f t="shared" si="821"/>
        <v>193.15</v>
      </c>
      <c r="DK1082">
        <v>0</v>
      </c>
      <c r="DL1082" t="s">
        <v>3</v>
      </c>
      <c r="DM1082">
        <v>0</v>
      </c>
      <c r="DN1082" t="s">
        <v>3</v>
      </c>
      <c r="DO1082">
        <v>0</v>
      </c>
    </row>
    <row r="1083" spans="1:119" x14ac:dyDescent="0.2">
      <c r="A1083">
        <f>ROW(Source!A216)</f>
        <v>216</v>
      </c>
      <c r="B1083">
        <v>60075934</v>
      </c>
      <c r="C1083">
        <v>60142685</v>
      </c>
      <c r="D1083">
        <v>48168484</v>
      </c>
      <c r="E1083">
        <v>1</v>
      </c>
      <c r="F1083">
        <v>1</v>
      </c>
      <c r="G1083">
        <v>1</v>
      </c>
      <c r="H1083">
        <v>3</v>
      </c>
      <c r="I1083" t="s">
        <v>223</v>
      </c>
      <c r="J1083" t="s">
        <v>226</v>
      </c>
      <c r="K1083" t="s">
        <v>761</v>
      </c>
      <c r="L1083">
        <v>1339</v>
      </c>
      <c r="N1083">
        <v>1007</v>
      </c>
      <c r="O1083" t="s">
        <v>91</v>
      </c>
      <c r="P1083" t="s">
        <v>91</v>
      </c>
      <c r="Q1083">
        <v>1</v>
      </c>
      <c r="W1083">
        <v>0</v>
      </c>
      <c r="X1083">
        <v>1597319531</v>
      </c>
      <c r="Y1083">
        <f t="shared" ref="Y1083:Y1096" si="822">AT1083</f>
        <v>1.95</v>
      </c>
      <c r="AA1083">
        <v>84.03</v>
      </c>
      <c r="AB1083">
        <v>0</v>
      </c>
      <c r="AC1083">
        <v>0</v>
      </c>
      <c r="AD1083">
        <v>0</v>
      </c>
      <c r="AE1083">
        <v>8.7899999999999991</v>
      </c>
      <c r="AF1083">
        <v>0</v>
      </c>
      <c r="AG1083">
        <v>0</v>
      </c>
      <c r="AH1083">
        <v>0</v>
      </c>
      <c r="AI1083">
        <v>9.56</v>
      </c>
      <c r="AJ1083">
        <v>1</v>
      </c>
      <c r="AK1083">
        <v>1</v>
      </c>
      <c r="AL1083">
        <v>1</v>
      </c>
      <c r="AM1083">
        <v>4</v>
      </c>
      <c r="AN1083">
        <v>0</v>
      </c>
      <c r="AO1083">
        <v>1</v>
      </c>
      <c r="AP1083">
        <v>1</v>
      </c>
      <c r="AQ1083">
        <v>0</v>
      </c>
      <c r="AR1083">
        <v>0</v>
      </c>
      <c r="AS1083" t="s">
        <v>3</v>
      </c>
      <c r="AT1083">
        <v>1.95</v>
      </c>
      <c r="AU1083" t="s">
        <v>3</v>
      </c>
      <c r="AV1083">
        <v>0</v>
      </c>
      <c r="AW1083">
        <v>2</v>
      </c>
      <c r="AX1083">
        <v>60142716</v>
      </c>
      <c r="AY1083">
        <v>1</v>
      </c>
      <c r="AZ1083">
        <v>0</v>
      </c>
      <c r="BA1083">
        <v>1083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CX1083">
        <f>ROUND(Y1083*Source!I216,9)</f>
        <v>2.9975399999999999</v>
      </c>
      <c r="CY1083">
        <f t="shared" ref="CY1083:CY1096" si="823">AA1083</f>
        <v>84.03</v>
      </c>
      <c r="CZ1083">
        <f t="shared" ref="CZ1083:CZ1096" si="824">AE1083</f>
        <v>8.7899999999999991</v>
      </c>
      <c r="DA1083">
        <f t="shared" ref="DA1083:DA1096" si="825">AI1083</f>
        <v>9.56</v>
      </c>
      <c r="DB1083">
        <f t="shared" ref="DB1083:DB1096" si="826">ROUND(ROUND(AT1083*CZ1083,2),2)</f>
        <v>17.14</v>
      </c>
      <c r="DC1083">
        <f t="shared" ref="DC1083:DC1096" si="827">ROUND(ROUND(AT1083*AG1083,2),2)</f>
        <v>0</v>
      </c>
      <c r="DD1083" t="s">
        <v>3</v>
      </c>
      <c r="DE1083" t="s">
        <v>3</v>
      </c>
      <c r="DF1083">
        <f t="shared" ref="DF1083:DF1096" si="828">ROUND(ROUND(AE1083*AI1083,2)*CX1083,2)</f>
        <v>251.88</v>
      </c>
      <c r="DG1083">
        <f t="shared" ref="DG1083:DG1096" si="829">ROUND(ROUND(AF1083,2)*CX1083,2)</f>
        <v>0</v>
      </c>
      <c r="DH1083">
        <f t="shared" ref="DH1083:DH1097" si="830">ROUND(ROUND(AG1083,2)*CX1083,2)</f>
        <v>0</v>
      </c>
      <c r="DI1083">
        <f t="shared" si="816"/>
        <v>0</v>
      </c>
      <c r="DJ1083">
        <f t="shared" ref="DJ1083:DJ1096" si="831">DF1083</f>
        <v>251.88</v>
      </c>
      <c r="DK1083">
        <v>0</v>
      </c>
      <c r="DL1083" t="s">
        <v>3</v>
      </c>
      <c r="DM1083">
        <v>0</v>
      </c>
      <c r="DN1083" t="s">
        <v>3</v>
      </c>
      <c r="DO1083">
        <v>0</v>
      </c>
    </row>
    <row r="1084" spans="1:119" x14ac:dyDescent="0.2">
      <c r="A1084">
        <f>ROW(Source!A216)</f>
        <v>216</v>
      </c>
      <c r="B1084">
        <v>60075934</v>
      </c>
      <c r="C1084">
        <v>60142685</v>
      </c>
      <c r="D1084">
        <v>48168491</v>
      </c>
      <c r="E1084">
        <v>1</v>
      </c>
      <c r="F1084">
        <v>1</v>
      </c>
      <c r="G1084">
        <v>1</v>
      </c>
      <c r="H1084">
        <v>3</v>
      </c>
      <c r="I1084" t="s">
        <v>229</v>
      </c>
      <c r="J1084" t="s">
        <v>231</v>
      </c>
      <c r="K1084" t="s">
        <v>762</v>
      </c>
      <c r="L1084">
        <v>1346</v>
      </c>
      <c r="N1084">
        <v>1009</v>
      </c>
      <c r="O1084" t="s">
        <v>225</v>
      </c>
      <c r="P1084" t="s">
        <v>225</v>
      </c>
      <c r="Q1084">
        <v>1</v>
      </c>
      <c r="W1084">
        <v>0</v>
      </c>
      <c r="X1084">
        <v>-1411127917</v>
      </c>
      <c r="Y1084">
        <f t="shared" si="822"/>
        <v>0.59</v>
      </c>
      <c r="AA1084">
        <v>42.73</v>
      </c>
      <c r="AB1084">
        <v>0</v>
      </c>
      <c r="AC1084">
        <v>0</v>
      </c>
      <c r="AD1084">
        <v>0</v>
      </c>
      <c r="AE1084">
        <v>4.47</v>
      </c>
      <c r="AF1084">
        <v>0</v>
      </c>
      <c r="AG1084">
        <v>0</v>
      </c>
      <c r="AH1084">
        <v>0</v>
      </c>
      <c r="AI1084">
        <v>9.56</v>
      </c>
      <c r="AJ1084">
        <v>1</v>
      </c>
      <c r="AK1084">
        <v>1</v>
      </c>
      <c r="AL1084">
        <v>1</v>
      </c>
      <c r="AM1084">
        <v>4</v>
      </c>
      <c r="AN1084">
        <v>0</v>
      </c>
      <c r="AO1084">
        <v>1</v>
      </c>
      <c r="AP1084">
        <v>1</v>
      </c>
      <c r="AQ1084">
        <v>0</v>
      </c>
      <c r="AR1084">
        <v>0</v>
      </c>
      <c r="AS1084" t="s">
        <v>3</v>
      </c>
      <c r="AT1084">
        <v>0.59</v>
      </c>
      <c r="AU1084" t="s">
        <v>3</v>
      </c>
      <c r="AV1084">
        <v>0</v>
      </c>
      <c r="AW1084">
        <v>2</v>
      </c>
      <c r="AX1084">
        <v>60142717</v>
      </c>
      <c r="AY1084">
        <v>1</v>
      </c>
      <c r="AZ1084">
        <v>0</v>
      </c>
      <c r="BA1084">
        <v>1084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CX1084">
        <f>ROUND(Y1084*Source!I216,9)</f>
        <v>0.90694799999999998</v>
      </c>
      <c r="CY1084">
        <f t="shared" si="823"/>
        <v>42.73</v>
      </c>
      <c r="CZ1084">
        <f t="shared" si="824"/>
        <v>4.47</v>
      </c>
      <c r="DA1084">
        <f t="shared" si="825"/>
        <v>9.56</v>
      </c>
      <c r="DB1084">
        <f t="shared" si="826"/>
        <v>2.64</v>
      </c>
      <c r="DC1084">
        <f t="shared" si="827"/>
        <v>0</v>
      </c>
      <c r="DD1084" t="s">
        <v>3</v>
      </c>
      <c r="DE1084" t="s">
        <v>3</v>
      </c>
      <c r="DF1084">
        <f t="shared" si="828"/>
        <v>38.75</v>
      </c>
      <c r="DG1084">
        <f t="shared" si="829"/>
        <v>0</v>
      </c>
      <c r="DH1084">
        <f t="shared" si="830"/>
        <v>0</v>
      </c>
      <c r="DI1084">
        <f t="shared" si="816"/>
        <v>0</v>
      </c>
      <c r="DJ1084">
        <f t="shared" si="831"/>
        <v>38.75</v>
      </c>
      <c r="DK1084">
        <v>0</v>
      </c>
      <c r="DL1084" t="s">
        <v>3</v>
      </c>
      <c r="DM1084">
        <v>0</v>
      </c>
      <c r="DN1084" t="s">
        <v>3</v>
      </c>
      <c r="DO1084">
        <v>0</v>
      </c>
    </row>
    <row r="1085" spans="1:119" x14ac:dyDescent="0.2">
      <c r="A1085">
        <f>ROW(Source!A216)</f>
        <v>216</v>
      </c>
      <c r="B1085">
        <v>60075934</v>
      </c>
      <c r="C1085">
        <v>60142685</v>
      </c>
      <c r="D1085">
        <v>48171507</v>
      </c>
      <c r="E1085">
        <v>1</v>
      </c>
      <c r="F1085">
        <v>1</v>
      </c>
      <c r="G1085">
        <v>1</v>
      </c>
      <c r="H1085">
        <v>3</v>
      </c>
      <c r="I1085" t="s">
        <v>807</v>
      </c>
      <c r="J1085" t="s">
        <v>808</v>
      </c>
      <c r="K1085" t="s">
        <v>809</v>
      </c>
      <c r="L1085">
        <v>1348</v>
      </c>
      <c r="N1085">
        <v>1009</v>
      </c>
      <c r="O1085" t="s">
        <v>15</v>
      </c>
      <c r="P1085" t="s">
        <v>15</v>
      </c>
      <c r="Q1085">
        <v>1000</v>
      </c>
      <c r="W1085">
        <v>0</v>
      </c>
      <c r="X1085">
        <v>1344828851</v>
      </c>
      <c r="Y1085">
        <f t="shared" si="822"/>
        <v>3.0999999999999999E-3</v>
      </c>
      <c r="AA1085">
        <v>101489.92</v>
      </c>
      <c r="AB1085">
        <v>0</v>
      </c>
      <c r="AC1085">
        <v>0</v>
      </c>
      <c r="AD1085">
        <v>0</v>
      </c>
      <c r="AE1085">
        <v>10616.1</v>
      </c>
      <c r="AF1085">
        <v>0</v>
      </c>
      <c r="AG1085">
        <v>0</v>
      </c>
      <c r="AH1085">
        <v>0</v>
      </c>
      <c r="AI1085">
        <v>9.56</v>
      </c>
      <c r="AJ1085">
        <v>1</v>
      </c>
      <c r="AK1085">
        <v>1</v>
      </c>
      <c r="AL1085">
        <v>1</v>
      </c>
      <c r="AM1085">
        <v>4</v>
      </c>
      <c r="AN1085">
        <v>0</v>
      </c>
      <c r="AO1085">
        <v>1</v>
      </c>
      <c r="AP1085">
        <v>1</v>
      </c>
      <c r="AQ1085">
        <v>0</v>
      </c>
      <c r="AR1085">
        <v>0</v>
      </c>
      <c r="AS1085" t="s">
        <v>3</v>
      </c>
      <c r="AT1085">
        <v>3.0999999999999999E-3</v>
      </c>
      <c r="AU1085" t="s">
        <v>3</v>
      </c>
      <c r="AV1085">
        <v>0</v>
      </c>
      <c r="AW1085">
        <v>2</v>
      </c>
      <c r="AX1085">
        <v>60142718</v>
      </c>
      <c r="AY1085">
        <v>1</v>
      </c>
      <c r="AZ1085">
        <v>0</v>
      </c>
      <c r="BA1085">
        <v>1085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CX1085">
        <f>ROUND(Y1085*Source!I216,9)</f>
        <v>4.76532E-3</v>
      </c>
      <c r="CY1085">
        <f t="shared" si="823"/>
        <v>101489.92</v>
      </c>
      <c r="CZ1085">
        <f t="shared" si="824"/>
        <v>10616.1</v>
      </c>
      <c r="DA1085">
        <f t="shared" si="825"/>
        <v>9.56</v>
      </c>
      <c r="DB1085">
        <f t="shared" si="826"/>
        <v>32.909999999999997</v>
      </c>
      <c r="DC1085">
        <f t="shared" si="827"/>
        <v>0</v>
      </c>
      <c r="DD1085" t="s">
        <v>3</v>
      </c>
      <c r="DE1085" t="s">
        <v>3</v>
      </c>
      <c r="DF1085">
        <f t="shared" si="828"/>
        <v>483.63</v>
      </c>
      <c r="DG1085">
        <f t="shared" si="829"/>
        <v>0</v>
      </c>
      <c r="DH1085">
        <f t="shared" si="830"/>
        <v>0</v>
      </c>
      <c r="DI1085">
        <f t="shared" si="816"/>
        <v>0</v>
      </c>
      <c r="DJ1085">
        <f t="shared" si="831"/>
        <v>483.63</v>
      </c>
      <c r="DK1085">
        <v>0</v>
      </c>
      <c r="DL1085" t="s">
        <v>3</v>
      </c>
      <c r="DM1085">
        <v>0</v>
      </c>
      <c r="DN1085" t="s">
        <v>3</v>
      </c>
      <c r="DO1085">
        <v>0</v>
      </c>
    </row>
    <row r="1086" spans="1:119" x14ac:dyDescent="0.2">
      <c r="A1086">
        <f>ROW(Source!A216)</f>
        <v>216</v>
      </c>
      <c r="B1086">
        <v>60075934</v>
      </c>
      <c r="C1086">
        <v>60142685</v>
      </c>
      <c r="D1086">
        <v>48172661</v>
      </c>
      <c r="E1086">
        <v>1</v>
      </c>
      <c r="F1086">
        <v>1</v>
      </c>
      <c r="G1086">
        <v>1</v>
      </c>
      <c r="H1086">
        <v>3</v>
      </c>
      <c r="I1086" t="s">
        <v>766</v>
      </c>
      <c r="J1086" t="s">
        <v>767</v>
      </c>
      <c r="K1086" t="s">
        <v>768</v>
      </c>
      <c r="L1086">
        <v>1348</v>
      </c>
      <c r="N1086">
        <v>1009</v>
      </c>
      <c r="O1086" t="s">
        <v>15</v>
      </c>
      <c r="P1086" t="s">
        <v>15</v>
      </c>
      <c r="Q1086">
        <v>1000</v>
      </c>
      <c r="W1086">
        <v>0</v>
      </c>
      <c r="X1086">
        <v>-1069540660</v>
      </c>
      <c r="Y1086">
        <f t="shared" si="822"/>
        <v>3.0999999999999999E-3</v>
      </c>
      <c r="AA1086">
        <v>151569.78</v>
      </c>
      <c r="AB1086">
        <v>0</v>
      </c>
      <c r="AC1086">
        <v>0</v>
      </c>
      <c r="AD1086">
        <v>0</v>
      </c>
      <c r="AE1086">
        <v>15854.58</v>
      </c>
      <c r="AF1086">
        <v>0</v>
      </c>
      <c r="AG1086">
        <v>0</v>
      </c>
      <c r="AH1086">
        <v>0</v>
      </c>
      <c r="AI1086">
        <v>9.56</v>
      </c>
      <c r="AJ1086">
        <v>1</v>
      </c>
      <c r="AK1086">
        <v>1</v>
      </c>
      <c r="AL1086">
        <v>1</v>
      </c>
      <c r="AM1086">
        <v>4</v>
      </c>
      <c r="AN1086">
        <v>0</v>
      </c>
      <c r="AO1086">
        <v>1</v>
      </c>
      <c r="AP1086">
        <v>1</v>
      </c>
      <c r="AQ1086">
        <v>0</v>
      </c>
      <c r="AR1086">
        <v>0</v>
      </c>
      <c r="AS1086" t="s">
        <v>3</v>
      </c>
      <c r="AT1086">
        <v>3.0999999999999999E-3</v>
      </c>
      <c r="AU1086" t="s">
        <v>3</v>
      </c>
      <c r="AV1086">
        <v>0</v>
      </c>
      <c r="AW1086">
        <v>2</v>
      </c>
      <c r="AX1086">
        <v>60142719</v>
      </c>
      <c r="AY1086">
        <v>1</v>
      </c>
      <c r="AZ1086">
        <v>0</v>
      </c>
      <c r="BA1086">
        <v>1086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CX1086">
        <f>ROUND(Y1086*Source!I216,9)</f>
        <v>4.76532E-3</v>
      </c>
      <c r="CY1086">
        <f t="shared" si="823"/>
        <v>151569.78</v>
      </c>
      <c r="CZ1086">
        <f t="shared" si="824"/>
        <v>15854.58</v>
      </c>
      <c r="DA1086">
        <f t="shared" si="825"/>
        <v>9.56</v>
      </c>
      <c r="DB1086">
        <f t="shared" si="826"/>
        <v>49.15</v>
      </c>
      <c r="DC1086">
        <f t="shared" si="827"/>
        <v>0</v>
      </c>
      <c r="DD1086" t="s">
        <v>3</v>
      </c>
      <c r="DE1086" t="s">
        <v>3</v>
      </c>
      <c r="DF1086">
        <f t="shared" si="828"/>
        <v>722.28</v>
      </c>
      <c r="DG1086">
        <f t="shared" si="829"/>
        <v>0</v>
      </c>
      <c r="DH1086">
        <f t="shared" si="830"/>
        <v>0</v>
      </c>
      <c r="DI1086">
        <f t="shared" si="816"/>
        <v>0</v>
      </c>
      <c r="DJ1086">
        <f t="shared" si="831"/>
        <v>722.28</v>
      </c>
      <c r="DK1086">
        <v>0</v>
      </c>
      <c r="DL1086" t="s">
        <v>3</v>
      </c>
      <c r="DM1086">
        <v>0</v>
      </c>
      <c r="DN1086" t="s">
        <v>3</v>
      </c>
      <c r="DO1086">
        <v>0</v>
      </c>
    </row>
    <row r="1087" spans="1:119" x14ac:dyDescent="0.2">
      <c r="A1087">
        <f>ROW(Source!A216)</f>
        <v>216</v>
      </c>
      <c r="B1087">
        <v>60075934</v>
      </c>
      <c r="C1087">
        <v>60142685</v>
      </c>
      <c r="D1087">
        <v>48172758</v>
      </c>
      <c r="E1087">
        <v>1</v>
      </c>
      <c r="F1087">
        <v>1</v>
      </c>
      <c r="G1087">
        <v>1</v>
      </c>
      <c r="H1087">
        <v>3</v>
      </c>
      <c r="I1087" t="s">
        <v>769</v>
      </c>
      <c r="J1087" t="s">
        <v>770</v>
      </c>
      <c r="K1087" t="s">
        <v>771</v>
      </c>
      <c r="L1087">
        <v>1348</v>
      </c>
      <c r="N1087">
        <v>1009</v>
      </c>
      <c r="O1087" t="s">
        <v>15</v>
      </c>
      <c r="P1087" t="s">
        <v>15</v>
      </c>
      <c r="Q1087">
        <v>1000</v>
      </c>
      <c r="W1087">
        <v>0</v>
      </c>
      <c r="X1087">
        <v>628974256</v>
      </c>
      <c r="Y1087">
        <f t="shared" si="822"/>
        <v>1.0000000000000001E-5</v>
      </c>
      <c r="AA1087">
        <v>73338.78</v>
      </c>
      <c r="AB1087">
        <v>0</v>
      </c>
      <c r="AC1087">
        <v>0</v>
      </c>
      <c r="AD1087">
        <v>0</v>
      </c>
      <c r="AE1087">
        <v>7671.42</v>
      </c>
      <c r="AF1087">
        <v>0</v>
      </c>
      <c r="AG1087">
        <v>0</v>
      </c>
      <c r="AH1087">
        <v>0</v>
      </c>
      <c r="AI1087">
        <v>9.56</v>
      </c>
      <c r="AJ1087">
        <v>1</v>
      </c>
      <c r="AK1087">
        <v>1</v>
      </c>
      <c r="AL1087">
        <v>1</v>
      </c>
      <c r="AM1087">
        <v>4</v>
      </c>
      <c r="AN1087">
        <v>0</v>
      </c>
      <c r="AO1087">
        <v>1</v>
      </c>
      <c r="AP1087">
        <v>1</v>
      </c>
      <c r="AQ1087">
        <v>0</v>
      </c>
      <c r="AR1087">
        <v>0</v>
      </c>
      <c r="AS1087" t="s">
        <v>3</v>
      </c>
      <c r="AT1087">
        <v>1.0000000000000001E-5</v>
      </c>
      <c r="AU1087" t="s">
        <v>3</v>
      </c>
      <c r="AV1087">
        <v>0</v>
      </c>
      <c r="AW1087">
        <v>2</v>
      </c>
      <c r="AX1087">
        <v>60142720</v>
      </c>
      <c r="AY1087">
        <v>1</v>
      </c>
      <c r="AZ1087">
        <v>0</v>
      </c>
      <c r="BA1087">
        <v>1087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CX1087">
        <f>ROUND(Y1087*Source!I216,9)</f>
        <v>1.5372000000000001E-5</v>
      </c>
      <c r="CY1087">
        <f t="shared" si="823"/>
        <v>73338.78</v>
      </c>
      <c r="CZ1087">
        <f t="shared" si="824"/>
        <v>7671.42</v>
      </c>
      <c r="DA1087">
        <f t="shared" si="825"/>
        <v>9.56</v>
      </c>
      <c r="DB1087">
        <f t="shared" si="826"/>
        <v>0.08</v>
      </c>
      <c r="DC1087">
        <f t="shared" si="827"/>
        <v>0</v>
      </c>
      <c r="DD1087" t="s">
        <v>3</v>
      </c>
      <c r="DE1087" t="s">
        <v>3</v>
      </c>
      <c r="DF1087">
        <f t="shared" si="828"/>
        <v>1.1299999999999999</v>
      </c>
      <c r="DG1087">
        <f t="shared" si="829"/>
        <v>0</v>
      </c>
      <c r="DH1087">
        <f t="shared" si="830"/>
        <v>0</v>
      </c>
      <c r="DI1087">
        <f t="shared" si="816"/>
        <v>0</v>
      </c>
      <c r="DJ1087">
        <f t="shared" si="831"/>
        <v>1.1299999999999999</v>
      </c>
      <c r="DK1087">
        <v>0</v>
      </c>
      <c r="DL1087" t="s">
        <v>3</v>
      </c>
      <c r="DM1087">
        <v>0</v>
      </c>
      <c r="DN1087" t="s">
        <v>3</v>
      </c>
      <c r="DO1087">
        <v>0</v>
      </c>
    </row>
    <row r="1088" spans="1:119" x14ac:dyDescent="0.2">
      <c r="A1088">
        <f>ROW(Source!A216)</f>
        <v>216</v>
      </c>
      <c r="B1088">
        <v>60075934</v>
      </c>
      <c r="C1088">
        <v>60142685</v>
      </c>
      <c r="D1088">
        <v>48173726</v>
      </c>
      <c r="E1088">
        <v>1</v>
      </c>
      <c r="F1088">
        <v>1</v>
      </c>
      <c r="G1088">
        <v>1</v>
      </c>
      <c r="H1088">
        <v>3</v>
      </c>
      <c r="I1088" t="s">
        <v>772</v>
      </c>
      <c r="J1088" t="s">
        <v>773</v>
      </c>
      <c r="K1088" t="s">
        <v>774</v>
      </c>
      <c r="L1088">
        <v>1348</v>
      </c>
      <c r="N1088">
        <v>1009</v>
      </c>
      <c r="O1088" t="s">
        <v>15</v>
      </c>
      <c r="P1088" t="s">
        <v>15</v>
      </c>
      <c r="Q1088">
        <v>1000</v>
      </c>
      <c r="W1088">
        <v>0</v>
      </c>
      <c r="X1088">
        <v>-1850711024</v>
      </c>
      <c r="Y1088">
        <f t="shared" si="822"/>
        <v>1E-4</v>
      </c>
      <c r="AA1088">
        <v>293766.28000000003</v>
      </c>
      <c r="AB1088">
        <v>0</v>
      </c>
      <c r="AC1088">
        <v>0</v>
      </c>
      <c r="AD1088">
        <v>0</v>
      </c>
      <c r="AE1088">
        <v>30728.69</v>
      </c>
      <c r="AF1088">
        <v>0</v>
      </c>
      <c r="AG1088">
        <v>0</v>
      </c>
      <c r="AH1088">
        <v>0</v>
      </c>
      <c r="AI1088">
        <v>9.56</v>
      </c>
      <c r="AJ1088">
        <v>1</v>
      </c>
      <c r="AK1088">
        <v>1</v>
      </c>
      <c r="AL1088">
        <v>1</v>
      </c>
      <c r="AM1088">
        <v>4</v>
      </c>
      <c r="AN1088">
        <v>0</v>
      </c>
      <c r="AO1088">
        <v>1</v>
      </c>
      <c r="AP1088">
        <v>1</v>
      </c>
      <c r="AQ1088">
        <v>0</v>
      </c>
      <c r="AR1088">
        <v>0</v>
      </c>
      <c r="AS1088" t="s">
        <v>3</v>
      </c>
      <c r="AT1088">
        <v>1E-4</v>
      </c>
      <c r="AU1088" t="s">
        <v>3</v>
      </c>
      <c r="AV1088">
        <v>0</v>
      </c>
      <c r="AW1088">
        <v>2</v>
      </c>
      <c r="AX1088">
        <v>60142721</v>
      </c>
      <c r="AY1088">
        <v>1</v>
      </c>
      <c r="AZ1088">
        <v>0</v>
      </c>
      <c r="BA1088">
        <v>1088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CX1088">
        <f>ROUND(Y1088*Source!I216,9)</f>
        <v>1.5372000000000001E-4</v>
      </c>
      <c r="CY1088">
        <f t="shared" si="823"/>
        <v>293766.28000000003</v>
      </c>
      <c r="CZ1088">
        <f t="shared" si="824"/>
        <v>30728.69</v>
      </c>
      <c r="DA1088">
        <f t="shared" si="825"/>
        <v>9.56</v>
      </c>
      <c r="DB1088">
        <f t="shared" si="826"/>
        <v>3.07</v>
      </c>
      <c r="DC1088">
        <f t="shared" si="827"/>
        <v>0</v>
      </c>
      <c r="DD1088" t="s">
        <v>3</v>
      </c>
      <c r="DE1088" t="s">
        <v>3</v>
      </c>
      <c r="DF1088">
        <f t="shared" si="828"/>
        <v>45.16</v>
      </c>
      <c r="DG1088">
        <f t="shared" si="829"/>
        <v>0</v>
      </c>
      <c r="DH1088">
        <f t="shared" si="830"/>
        <v>0</v>
      </c>
      <c r="DI1088">
        <f t="shared" si="816"/>
        <v>0</v>
      </c>
      <c r="DJ1088">
        <f t="shared" si="831"/>
        <v>45.16</v>
      </c>
      <c r="DK1088">
        <v>0</v>
      </c>
      <c r="DL1088" t="s">
        <v>3</v>
      </c>
      <c r="DM1088">
        <v>0</v>
      </c>
      <c r="DN1088" t="s">
        <v>3</v>
      </c>
      <c r="DO1088">
        <v>0</v>
      </c>
    </row>
    <row r="1089" spans="1:119" x14ac:dyDescent="0.2">
      <c r="A1089">
        <f>ROW(Source!A216)</f>
        <v>216</v>
      </c>
      <c r="B1089">
        <v>60075934</v>
      </c>
      <c r="C1089">
        <v>60142685</v>
      </c>
      <c r="D1089">
        <v>48187448</v>
      </c>
      <c r="E1089">
        <v>1</v>
      </c>
      <c r="F1089">
        <v>1</v>
      </c>
      <c r="G1089">
        <v>1</v>
      </c>
      <c r="H1089">
        <v>3</v>
      </c>
      <c r="I1089" t="s">
        <v>775</v>
      </c>
      <c r="J1089" t="s">
        <v>776</v>
      </c>
      <c r="K1089" t="s">
        <v>777</v>
      </c>
      <c r="L1089">
        <v>1348</v>
      </c>
      <c r="N1089">
        <v>1009</v>
      </c>
      <c r="O1089" t="s">
        <v>15</v>
      </c>
      <c r="P1089" t="s">
        <v>15</v>
      </c>
      <c r="Q1089">
        <v>1000</v>
      </c>
      <c r="W1089">
        <v>0</v>
      </c>
      <c r="X1089">
        <v>192534767</v>
      </c>
      <c r="Y1089">
        <f t="shared" si="822"/>
        <v>5.0000000000000001E-4</v>
      </c>
      <c r="AA1089">
        <v>76878.17</v>
      </c>
      <c r="AB1089">
        <v>0</v>
      </c>
      <c r="AC1089">
        <v>0</v>
      </c>
      <c r="AD1089">
        <v>0</v>
      </c>
      <c r="AE1089">
        <v>8041.65</v>
      </c>
      <c r="AF1089">
        <v>0</v>
      </c>
      <c r="AG1089">
        <v>0</v>
      </c>
      <c r="AH1089">
        <v>0</v>
      </c>
      <c r="AI1089">
        <v>9.56</v>
      </c>
      <c r="AJ1089">
        <v>1</v>
      </c>
      <c r="AK1089">
        <v>1</v>
      </c>
      <c r="AL1089">
        <v>1</v>
      </c>
      <c r="AM1089">
        <v>4</v>
      </c>
      <c r="AN1089">
        <v>0</v>
      </c>
      <c r="AO1089">
        <v>1</v>
      </c>
      <c r="AP1089">
        <v>1</v>
      </c>
      <c r="AQ1089">
        <v>0</v>
      </c>
      <c r="AR1089">
        <v>0</v>
      </c>
      <c r="AS1089" t="s">
        <v>3</v>
      </c>
      <c r="AT1089">
        <v>5.0000000000000001E-4</v>
      </c>
      <c r="AU1089" t="s">
        <v>3</v>
      </c>
      <c r="AV1089">
        <v>0</v>
      </c>
      <c r="AW1089">
        <v>2</v>
      </c>
      <c r="AX1089">
        <v>60142722</v>
      </c>
      <c r="AY1089">
        <v>1</v>
      </c>
      <c r="AZ1089">
        <v>0</v>
      </c>
      <c r="BA1089">
        <v>1089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CX1089">
        <f>ROUND(Y1089*Source!I216,9)</f>
        <v>7.6860000000000003E-4</v>
      </c>
      <c r="CY1089">
        <f t="shared" si="823"/>
        <v>76878.17</v>
      </c>
      <c r="CZ1089">
        <f t="shared" si="824"/>
        <v>8041.65</v>
      </c>
      <c r="DA1089">
        <f t="shared" si="825"/>
        <v>9.56</v>
      </c>
      <c r="DB1089">
        <f t="shared" si="826"/>
        <v>4.0199999999999996</v>
      </c>
      <c r="DC1089">
        <f t="shared" si="827"/>
        <v>0</v>
      </c>
      <c r="DD1089" t="s">
        <v>3</v>
      </c>
      <c r="DE1089" t="s">
        <v>3</v>
      </c>
      <c r="DF1089">
        <f t="shared" si="828"/>
        <v>59.09</v>
      </c>
      <c r="DG1089">
        <f t="shared" si="829"/>
        <v>0</v>
      </c>
      <c r="DH1089">
        <f t="shared" si="830"/>
        <v>0</v>
      </c>
      <c r="DI1089">
        <f t="shared" si="816"/>
        <v>0</v>
      </c>
      <c r="DJ1089">
        <f t="shared" si="831"/>
        <v>59.09</v>
      </c>
      <c r="DK1089">
        <v>0</v>
      </c>
      <c r="DL1089" t="s">
        <v>3</v>
      </c>
      <c r="DM1089">
        <v>0</v>
      </c>
      <c r="DN1089" t="s">
        <v>3</v>
      </c>
      <c r="DO1089">
        <v>0</v>
      </c>
    </row>
    <row r="1090" spans="1:119" x14ac:dyDescent="0.2">
      <c r="A1090">
        <f>ROW(Source!A216)</f>
        <v>216</v>
      </c>
      <c r="B1090">
        <v>60075934</v>
      </c>
      <c r="C1090">
        <v>60142685</v>
      </c>
      <c r="D1090">
        <v>48165719</v>
      </c>
      <c r="E1090">
        <v>21</v>
      </c>
      <c r="F1090">
        <v>1</v>
      </c>
      <c r="G1090">
        <v>1</v>
      </c>
      <c r="H1090">
        <v>3</v>
      </c>
      <c r="I1090" t="s">
        <v>778</v>
      </c>
      <c r="J1090" t="s">
        <v>3</v>
      </c>
      <c r="K1090" t="s">
        <v>779</v>
      </c>
      <c r="L1090">
        <v>1348</v>
      </c>
      <c r="N1090">
        <v>1009</v>
      </c>
      <c r="O1090" t="s">
        <v>15</v>
      </c>
      <c r="P1090" t="s">
        <v>15</v>
      </c>
      <c r="Q1090">
        <v>1000</v>
      </c>
      <c r="W1090">
        <v>0</v>
      </c>
      <c r="X1090">
        <v>748648226</v>
      </c>
      <c r="Y1090">
        <f t="shared" si="822"/>
        <v>1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9.56</v>
      </c>
      <c r="AJ1090">
        <v>1</v>
      </c>
      <c r="AK1090">
        <v>1</v>
      </c>
      <c r="AL1090">
        <v>1</v>
      </c>
      <c r="AM1090">
        <v>4</v>
      </c>
      <c r="AN1090">
        <v>0</v>
      </c>
      <c r="AO1090">
        <v>0</v>
      </c>
      <c r="AP1090">
        <v>1</v>
      </c>
      <c r="AQ1090">
        <v>0</v>
      </c>
      <c r="AR1090">
        <v>0</v>
      </c>
      <c r="AS1090" t="s">
        <v>3</v>
      </c>
      <c r="AT1090">
        <v>1</v>
      </c>
      <c r="AU1090" t="s">
        <v>3</v>
      </c>
      <c r="AV1090">
        <v>0</v>
      </c>
      <c r="AW1090">
        <v>2</v>
      </c>
      <c r="AX1090">
        <v>60142723</v>
      </c>
      <c r="AY1090">
        <v>1</v>
      </c>
      <c r="AZ1090">
        <v>0</v>
      </c>
      <c r="BA1090">
        <v>1090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CX1090">
        <f>ROUND(Y1090*Source!I216,9)</f>
        <v>1.5371999999999999</v>
      </c>
      <c r="CY1090">
        <f t="shared" si="823"/>
        <v>0</v>
      </c>
      <c r="CZ1090">
        <f t="shared" si="824"/>
        <v>0</v>
      </c>
      <c r="DA1090">
        <f t="shared" si="825"/>
        <v>9.56</v>
      </c>
      <c r="DB1090">
        <f t="shared" si="826"/>
        <v>0</v>
      </c>
      <c r="DC1090">
        <f t="shared" si="827"/>
        <v>0</v>
      </c>
      <c r="DD1090" t="s">
        <v>3</v>
      </c>
      <c r="DE1090" t="s">
        <v>3</v>
      </c>
      <c r="DF1090">
        <f t="shared" si="828"/>
        <v>0</v>
      </c>
      <c r="DG1090">
        <f t="shared" si="829"/>
        <v>0</v>
      </c>
      <c r="DH1090">
        <f t="shared" si="830"/>
        <v>0</v>
      </c>
      <c r="DI1090">
        <f t="shared" si="816"/>
        <v>0</v>
      </c>
      <c r="DJ1090">
        <f t="shared" si="831"/>
        <v>0</v>
      </c>
      <c r="DK1090">
        <v>0</v>
      </c>
      <c r="DL1090" t="s">
        <v>3</v>
      </c>
      <c r="DM1090">
        <v>0</v>
      </c>
      <c r="DN1090" t="s">
        <v>3</v>
      </c>
      <c r="DO1090">
        <v>0</v>
      </c>
    </row>
    <row r="1091" spans="1:119" x14ac:dyDescent="0.2">
      <c r="A1091">
        <f>ROW(Source!A216)</f>
        <v>216</v>
      </c>
      <c r="B1091">
        <v>60075934</v>
      </c>
      <c r="C1091">
        <v>60142685</v>
      </c>
      <c r="D1091">
        <v>48189470</v>
      </c>
      <c r="E1091">
        <v>1</v>
      </c>
      <c r="F1091">
        <v>1</v>
      </c>
      <c r="G1091">
        <v>1</v>
      </c>
      <c r="H1091">
        <v>3</v>
      </c>
      <c r="I1091" t="s">
        <v>780</v>
      </c>
      <c r="J1091" t="s">
        <v>781</v>
      </c>
      <c r="K1091" t="s">
        <v>782</v>
      </c>
      <c r="L1091">
        <v>1302</v>
      </c>
      <c r="N1091">
        <v>1003</v>
      </c>
      <c r="O1091" t="s">
        <v>783</v>
      </c>
      <c r="P1091" t="s">
        <v>783</v>
      </c>
      <c r="Q1091">
        <v>10</v>
      </c>
      <c r="W1091">
        <v>0</v>
      </c>
      <c r="X1091">
        <v>4483628</v>
      </c>
      <c r="Y1091">
        <f t="shared" si="822"/>
        <v>1.8700000000000001E-2</v>
      </c>
      <c r="AA1091">
        <v>616.33000000000004</v>
      </c>
      <c r="AB1091">
        <v>0</v>
      </c>
      <c r="AC1091">
        <v>0</v>
      </c>
      <c r="AD1091">
        <v>0</v>
      </c>
      <c r="AE1091">
        <v>64.47</v>
      </c>
      <c r="AF1091">
        <v>0</v>
      </c>
      <c r="AG1091">
        <v>0</v>
      </c>
      <c r="AH1091">
        <v>0</v>
      </c>
      <c r="AI1091">
        <v>9.56</v>
      </c>
      <c r="AJ1091">
        <v>1</v>
      </c>
      <c r="AK1091">
        <v>1</v>
      </c>
      <c r="AL1091">
        <v>1</v>
      </c>
      <c r="AM1091">
        <v>4</v>
      </c>
      <c r="AN1091">
        <v>0</v>
      </c>
      <c r="AO1091">
        <v>1</v>
      </c>
      <c r="AP1091">
        <v>1</v>
      </c>
      <c r="AQ1091">
        <v>0</v>
      </c>
      <c r="AR1091">
        <v>0</v>
      </c>
      <c r="AS1091" t="s">
        <v>3</v>
      </c>
      <c r="AT1091">
        <v>1.8700000000000001E-2</v>
      </c>
      <c r="AU1091" t="s">
        <v>3</v>
      </c>
      <c r="AV1091">
        <v>0</v>
      </c>
      <c r="AW1091">
        <v>2</v>
      </c>
      <c r="AX1091">
        <v>60142724</v>
      </c>
      <c r="AY1091">
        <v>1</v>
      </c>
      <c r="AZ1091">
        <v>0</v>
      </c>
      <c r="BA1091">
        <v>1091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CX1091">
        <f>ROUND(Y1091*Source!I216,9)</f>
        <v>2.8745639999999999E-2</v>
      </c>
      <c r="CY1091">
        <f t="shared" si="823"/>
        <v>616.33000000000004</v>
      </c>
      <c r="CZ1091">
        <f t="shared" si="824"/>
        <v>64.47</v>
      </c>
      <c r="DA1091">
        <f t="shared" si="825"/>
        <v>9.56</v>
      </c>
      <c r="DB1091">
        <f t="shared" si="826"/>
        <v>1.21</v>
      </c>
      <c r="DC1091">
        <f t="shared" si="827"/>
        <v>0</v>
      </c>
      <c r="DD1091" t="s">
        <v>3</v>
      </c>
      <c r="DE1091" t="s">
        <v>3</v>
      </c>
      <c r="DF1091">
        <f t="shared" si="828"/>
        <v>17.72</v>
      </c>
      <c r="DG1091">
        <f t="shared" si="829"/>
        <v>0</v>
      </c>
      <c r="DH1091">
        <f t="shared" si="830"/>
        <v>0</v>
      </c>
      <c r="DI1091">
        <f t="shared" si="816"/>
        <v>0</v>
      </c>
      <c r="DJ1091">
        <f t="shared" si="831"/>
        <v>17.72</v>
      </c>
      <c r="DK1091">
        <v>0</v>
      </c>
      <c r="DL1091" t="s">
        <v>3</v>
      </c>
      <c r="DM1091">
        <v>0</v>
      </c>
      <c r="DN1091" t="s">
        <v>3</v>
      </c>
      <c r="DO1091">
        <v>0</v>
      </c>
    </row>
    <row r="1092" spans="1:119" x14ac:dyDescent="0.2">
      <c r="A1092">
        <f>ROW(Source!A216)</f>
        <v>216</v>
      </c>
      <c r="B1092">
        <v>60075934</v>
      </c>
      <c r="C1092">
        <v>60142685</v>
      </c>
      <c r="D1092">
        <v>48189825</v>
      </c>
      <c r="E1092">
        <v>1</v>
      </c>
      <c r="F1092">
        <v>1</v>
      </c>
      <c r="G1092">
        <v>1</v>
      </c>
      <c r="H1092">
        <v>3</v>
      </c>
      <c r="I1092" t="s">
        <v>784</v>
      </c>
      <c r="J1092" t="s">
        <v>785</v>
      </c>
      <c r="K1092" t="s">
        <v>786</v>
      </c>
      <c r="L1092">
        <v>1348</v>
      </c>
      <c r="N1092">
        <v>1009</v>
      </c>
      <c r="O1092" t="s">
        <v>15</v>
      </c>
      <c r="P1092" t="s">
        <v>15</v>
      </c>
      <c r="Q1092">
        <v>1000</v>
      </c>
      <c r="W1092">
        <v>0</v>
      </c>
      <c r="X1092">
        <v>-936363311</v>
      </c>
      <c r="Y1092">
        <f t="shared" si="822"/>
        <v>3.0000000000000001E-5</v>
      </c>
      <c r="AA1092">
        <v>45420.71</v>
      </c>
      <c r="AB1092">
        <v>0</v>
      </c>
      <c r="AC1092">
        <v>0</v>
      </c>
      <c r="AD1092">
        <v>0</v>
      </c>
      <c r="AE1092">
        <v>4751.12</v>
      </c>
      <c r="AF1092">
        <v>0</v>
      </c>
      <c r="AG1092">
        <v>0</v>
      </c>
      <c r="AH1092">
        <v>0</v>
      </c>
      <c r="AI1092">
        <v>9.56</v>
      </c>
      <c r="AJ1092">
        <v>1</v>
      </c>
      <c r="AK1092">
        <v>1</v>
      </c>
      <c r="AL1092">
        <v>1</v>
      </c>
      <c r="AM1092">
        <v>4</v>
      </c>
      <c r="AN1092">
        <v>0</v>
      </c>
      <c r="AO1092">
        <v>1</v>
      </c>
      <c r="AP1092">
        <v>1</v>
      </c>
      <c r="AQ1092">
        <v>0</v>
      </c>
      <c r="AR1092">
        <v>0</v>
      </c>
      <c r="AS1092" t="s">
        <v>3</v>
      </c>
      <c r="AT1092">
        <v>3.0000000000000001E-5</v>
      </c>
      <c r="AU1092" t="s">
        <v>3</v>
      </c>
      <c r="AV1092">
        <v>0</v>
      </c>
      <c r="AW1092">
        <v>2</v>
      </c>
      <c r="AX1092">
        <v>60142725</v>
      </c>
      <c r="AY1092">
        <v>1</v>
      </c>
      <c r="AZ1092">
        <v>0</v>
      </c>
      <c r="BA1092">
        <v>1092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CX1092">
        <f>ROUND(Y1092*Source!I216,9)</f>
        <v>4.6115999999999997E-5</v>
      </c>
      <c r="CY1092">
        <f t="shared" si="823"/>
        <v>45420.71</v>
      </c>
      <c r="CZ1092">
        <f t="shared" si="824"/>
        <v>4751.12</v>
      </c>
      <c r="DA1092">
        <f t="shared" si="825"/>
        <v>9.56</v>
      </c>
      <c r="DB1092">
        <f t="shared" si="826"/>
        <v>0.14000000000000001</v>
      </c>
      <c r="DC1092">
        <f t="shared" si="827"/>
        <v>0</v>
      </c>
      <c r="DD1092" t="s">
        <v>3</v>
      </c>
      <c r="DE1092" t="s">
        <v>3</v>
      </c>
      <c r="DF1092">
        <f t="shared" si="828"/>
        <v>2.09</v>
      </c>
      <c r="DG1092">
        <f t="shared" si="829"/>
        <v>0</v>
      </c>
      <c r="DH1092">
        <f t="shared" si="830"/>
        <v>0</v>
      </c>
      <c r="DI1092">
        <f t="shared" si="816"/>
        <v>0</v>
      </c>
      <c r="DJ1092">
        <f t="shared" si="831"/>
        <v>2.09</v>
      </c>
      <c r="DK1092">
        <v>0</v>
      </c>
      <c r="DL1092" t="s">
        <v>3</v>
      </c>
      <c r="DM1092">
        <v>0</v>
      </c>
      <c r="DN1092" t="s">
        <v>3</v>
      </c>
      <c r="DO1092">
        <v>0</v>
      </c>
    </row>
    <row r="1093" spans="1:119" x14ac:dyDescent="0.2">
      <c r="A1093">
        <f>ROW(Source!A216)</f>
        <v>216</v>
      </c>
      <c r="B1093">
        <v>60075934</v>
      </c>
      <c r="C1093">
        <v>60142685</v>
      </c>
      <c r="D1093">
        <v>48190549</v>
      </c>
      <c r="E1093">
        <v>1</v>
      </c>
      <c r="F1093">
        <v>1</v>
      </c>
      <c r="G1093">
        <v>1</v>
      </c>
      <c r="H1093">
        <v>3</v>
      </c>
      <c r="I1093" t="s">
        <v>787</v>
      </c>
      <c r="J1093" t="s">
        <v>788</v>
      </c>
      <c r="K1093" t="s">
        <v>789</v>
      </c>
      <c r="L1093">
        <v>1348</v>
      </c>
      <c r="N1093">
        <v>1009</v>
      </c>
      <c r="O1093" t="s">
        <v>15</v>
      </c>
      <c r="P1093" t="s">
        <v>15</v>
      </c>
      <c r="Q1093">
        <v>1000</v>
      </c>
      <c r="W1093">
        <v>0</v>
      </c>
      <c r="X1093">
        <v>1261042718</v>
      </c>
      <c r="Y1093">
        <f t="shared" si="822"/>
        <v>1.9400000000000001E-3</v>
      </c>
      <c r="AA1093">
        <v>59717.11</v>
      </c>
      <c r="AB1093">
        <v>0</v>
      </c>
      <c r="AC1093">
        <v>0</v>
      </c>
      <c r="AD1093">
        <v>0</v>
      </c>
      <c r="AE1093">
        <v>6246.56</v>
      </c>
      <c r="AF1093">
        <v>0</v>
      </c>
      <c r="AG1093">
        <v>0</v>
      </c>
      <c r="AH1093">
        <v>0</v>
      </c>
      <c r="AI1093">
        <v>9.56</v>
      </c>
      <c r="AJ1093">
        <v>1</v>
      </c>
      <c r="AK1093">
        <v>1</v>
      </c>
      <c r="AL1093">
        <v>1</v>
      </c>
      <c r="AM1093">
        <v>4</v>
      </c>
      <c r="AN1093">
        <v>0</v>
      </c>
      <c r="AO1093">
        <v>1</v>
      </c>
      <c r="AP1093">
        <v>1</v>
      </c>
      <c r="AQ1093">
        <v>0</v>
      </c>
      <c r="AR1093">
        <v>0</v>
      </c>
      <c r="AS1093" t="s">
        <v>3</v>
      </c>
      <c r="AT1093">
        <v>1.9400000000000001E-3</v>
      </c>
      <c r="AU1093" t="s">
        <v>3</v>
      </c>
      <c r="AV1093">
        <v>0</v>
      </c>
      <c r="AW1093">
        <v>2</v>
      </c>
      <c r="AX1093">
        <v>60142726</v>
      </c>
      <c r="AY1093">
        <v>1</v>
      </c>
      <c r="AZ1093">
        <v>0</v>
      </c>
      <c r="BA1093">
        <v>1093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CX1093">
        <f>ROUND(Y1093*Source!I216,9)</f>
        <v>2.9821679999999999E-3</v>
      </c>
      <c r="CY1093">
        <f t="shared" si="823"/>
        <v>59717.11</v>
      </c>
      <c r="CZ1093">
        <f t="shared" si="824"/>
        <v>6246.56</v>
      </c>
      <c r="DA1093">
        <f t="shared" si="825"/>
        <v>9.56</v>
      </c>
      <c r="DB1093">
        <f t="shared" si="826"/>
        <v>12.12</v>
      </c>
      <c r="DC1093">
        <f t="shared" si="827"/>
        <v>0</v>
      </c>
      <c r="DD1093" t="s">
        <v>3</v>
      </c>
      <c r="DE1093" t="s">
        <v>3</v>
      </c>
      <c r="DF1093">
        <f t="shared" si="828"/>
        <v>178.09</v>
      </c>
      <c r="DG1093">
        <f t="shared" si="829"/>
        <v>0</v>
      </c>
      <c r="DH1093">
        <f t="shared" si="830"/>
        <v>0</v>
      </c>
      <c r="DI1093">
        <f t="shared" si="816"/>
        <v>0</v>
      </c>
      <c r="DJ1093">
        <f t="shared" si="831"/>
        <v>178.09</v>
      </c>
      <c r="DK1093">
        <v>0</v>
      </c>
      <c r="DL1093" t="s">
        <v>3</v>
      </c>
      <c r="DM1093">
        <v>0</v>
      </c>
      <c r="DN1093" t="s">
        <v>3</v>
      </c>
      <c r="DO1093">
        <v>0</v>
      </c>
    </row>
    <row r="1094" spans="1:119" x14ac:dyDescent="0.2">
      <c r="A1094">
        <f>ROW(Source!A216)</f>
        <v>216</v>
      </c>
      <c r="B1094">
        <v>60075934</v>
      </c>
      <c r="C1094">
        <v>60142685</v>
      </c>
      <c r="D1094">
        <v>48194381</v>
      </c>
      <c r="E1094">
        <v>1</v>
      </c>
      <c r="F1094">
        <v>1</v>
      </c>
      <c r="G1094">
        <v>1</v>
      </c>
      <c r="H1094">
        <v>3</v>
      </c>
      <c r="I1094" t="s">
        <v>790</v>
      </c>
      <c r="J1094" t="s">
        <v>791</v>
      </c>
      <c r="K1094" t="s">
        <v>792</v>
      </c>
      <c r="L1094">
        <v>1339</v>
      </c>
      <c r="N1094">
        <v>1007</v>
      </c>
      <c r="O1094" t="s">
        <v>91</v>
      </c>
      <c r="P1094" t="s">
        <v>91</v>
      </c>
      <c r="Q1094">
        <v>1</v>
      </c>
      <c r="W1094">
        <v>0</v>
      </c>
      <c r="X1094">
        <v>-128313133</v>
      </c>
      <c r="Y1094">
        <f t="shared" si="822"/>
        <v>1.0300000000000001E-3</v>
      </c>
      <c r="AA1094">
        <v>17141.560000000001</v>
      </c>
      <c r="AB1094">
        <v>0</v>
      </c>
      <c r="AC1094">
        <v>0</v>
      </c>
      <c r="AD1094">
        <v>0</v>
      </c>
      <c r="AE1094">
        <v>1793.05</v>
      </c>
      <c r="AF1094">
        <v>0</v>
      </c>
      <c r="AG1094">
        <v>0</v>
      </c>
      <c r="AH1094">
        <v>0</v>
      </c>
      <c r="AI1094">
        <v>9.56</v>
      </c>
      <c r="AJ1094">
        <v>1</v>
      </c>
      <c r="AK1094">
        <v>1</v>
      </c>
      <c r="AL1094">
        <v>1</v>
      </c>
      <c r="AM1094">
        <v>4</v>
      </c>
      <c r="AN1094">
        <v>0</v>
      </c>
      <c r="AO1094">
        <v>1</v>
      </c>
      <c r="AP1094">
        <v>1</v>
      </c>
      <c r="AQ1094">
        <v>0</v>
      </c>
      <c r="AR1094">
        <v>0</v>
      </c>
      <c r="AS1094" t="s">
        <v>3</v>
      </c>
      <c r="AT1094">
        <v>1.0300000000000001E-3</v>
      </c>
      <c r="AU1094" t="s">
        <v>3</v>
      </c>
      <c r="AV1094">
        <v>0</v>
      </c>
      <c r="AW1094">
        <v>2</v>
      </c>
      <c r="AX1094">
        <v>60142727</v>
      </c>
      <c r="AY1094">
        <v>1</v>
      </c>
      <c r="AZ1094">
        <v>0</v>
      </c>
      <c r="BA1094">
        <v>1094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CX1094">
        <f>ROUND(Y1094*Source!I216,9)</f>
        <v>1.583316E-3</v>
      </c>
      <c r="CY1094">
        <f t="shared" si="823"/>
        <v>17141.560000000001</v>
      </c>
      <c r="CZ1094">
        <f t="shared" si="824"/>
        <v>1793.05</v>
      </c>
      <c r="DA1094">
        <f t="shared" si="825"/>
        <v>9.56</v>
      </c>
      <c r="DB1094">
        <f t="shared" si="826"/>
        <v>1.85</v>
      </c>
      <c r="DC1094">
        <f t="shared" si="827"/>
        <v>0</v>
      </c>
      <c r="DD1094" t="s">
        <v>3</v>
      </c>
      <c r="DE1094" t="s">
        <v>3</v>
      </c>
      <c r="DF1094">
        <f t="shared" si="828"/>
        <v>27.14</v>
      </c>
      <c r="DG1094">
        <f t="shared" si="829"/>
        <v>0</v>
      </c>
      <c r="DH1094">
        <f t="shared" si="830"/>
        <v>0</v>
      </c>
      <c r="DI1094">
        <f t="shared" si="816"/>
        <v>0</v>
      </c>
      <c r="DJ1094">
        <f t="shared" si="831"/>
        <v>27.14</v>
      </c>
      <c r="DK1094">
        <v>0</v>
      </c>
      <c r="DL1094" t="s">
        <v>3</v>
      </c>
      <c r="DM1094">
        <v>0</v>
      </c>
      <c r="DN1094" t="s">
        <v>3</v>
      </c>
      <c r="DO1094">
        <v>0</v>
      </c>
    </row>
    <row r="1095" spans="1:119" x14ac:dyDescent="0.2">
      <c r="A1095">
        <f>ROW(Source!A216)</f>
        <v>216</v>
      </c>
      <c r="B1095">
        <v>60075934</v>
      </c>
      <c r="C1095">
        <v>60142685</v>
      </c>
      <c r="D1095">
        <v>48201639</v>
      </c>
      <c r="E1095">
        <v>1</v>
      </c>
      <c r="F1095">
        <v>1</v>
      </c>
      <c r="G1095">
        <v>1</v>
      </c>
      <c r="H1095">
        <v>3</v>
      </c>
      <c r="I1095" t="s">
        <v>793</v>
      </c>
      <c r="J1095" t="s">
        <v>794</v>
      </c>
      <c r="K1095" t="s">
        <v>795</v>
      </c>
      <c r="L1095">
        <v>1348</v>
      </c>
      <c r="N1095">
        <v>1009</v>
      </c>
      <c r="O1095" t="s">
        <v>15</v>
      </c>
      <c r="P1095" t="s">
        <v>15</v>
      </c>
      <c r="Q1095">
        <v>1000</v>
      </c>
      <c r="W1095">
        <v>0</v>
      </c>
      <c r="X1095">
        <v>1741082987</v>
      </c>
      <c r="Y1095">
        <f t="shared" si="822"/>
        <v>3.1E-4</v>
      </c>
      <c r="AA1095">
        <v>120081.73</v>
      </c>
      <c r="AB1095">
        <v>0</v>
      </c>
      <c r="AC1095">
        <v>0</v>
      </c>
      <c r="AD1095">
        <v>0</v>
      </c>
      <c r="AE1095">
        <v>12560.85</v>
      </c>
      <c r="AF1095">
        <v>0</v>
      </c>
      <c r="AG1095">
        <v>0</v>
      </c>
      <c r="AH1095">
        <v>0</v>
      </c>
      <c r="AI1095">
        <v>9.56</v>
      </c>
      <c r="AJ1095">
        <v>1</v>
      </c>
      <c r="AK1095">
        <v>1</v>
      </c>
      <c r="AL1095">
        <v>1</v>
      </c>
      <c r="AM1095">
        <v>4</v>
      </c>
      <c r="AN1095">
        <v>0</v>
      </c>
      <c r="AO1095">
        <v>1</v>
      </c>
      <c r="AP1095">
        <v>1</v>
      </c>
      <c r="AQ1095">
        <v>0</v>
      </c>
      <c r="AR1095">
        <v>0</v>
      </c>
      <c r="AS1095" t="s">
        <v>3</v>
      </c>
      <c r="AT1095">
        <v>3.1E-4</v>
      </c>
      <c r="AU1095" t="s">
        <v>3</v>
      </c>
      <c r="AV1095">
        <v>0</v>
      </c>
      <c r="AW1095">
        <v>2</v>
      </c>
      <c r="AX1095">
        <v>60142728</v>
      </c>
      <c r="AY1095">
        <v>1</v>
      </c>
      <c r="AZ1095">
        <v>0</v>
      </c>
      <c r="BA1095">
        <v>1095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CX1095">
        <f>ROUND(Y1095*Source!I216,9)</f>
        <v>4.76532E-4</v>
      </c>
      <c r="CY1095">
        <f t="shared" si="823"/>
        <v>120081.73</v>
      </c>
      <c r="CZ1095">
        <f t="shared" si="824"/>
        <v>12560.85</v>
      </c>
      <c r="DA1095">
        <f t="shared" si="825"/>
        <v>9.56</v>
      </c>
      <c r="DB1095">
        <f t="shared" si="826"/>
        <v>3.89</v>
      </c>
      <c r="DC1095">
        <f t="shared" si="827"/>
        <v>0</v>
      </c>
      <c r="DD1095" t="s">
        <v>3</v>
      </c>
      <c r="DE1095" t="s">
        <v>3</v>
      </c>
      <c r="DF1095">
        <f t="shared" si="828"/>
        <v>57.22</v>
      </c>
      <c r="DG1095">
        <f t="shared" si="829"/>
        <v>0</v>
      </c>
      <c r="DH1095">
        <f t="shared" si="830"/>
        <v>0</v>
      </c>
      <c r="DI1095">
        <f t="shared" si="816"/>
        <v>0</v>
      </c>
      <c r="DJ1095">
        <f t="shared" si="831"/>
        <v>57.22</v>
      </c>
      <c r="DK1095">
        <v>0</v>
      </c>
      <c r="DL1095" t="s">
        <v>3</v>
      </c>
      <c r="DM1095">
        <v>0</v>
      </c>
      <c r="DN1095" t="s">
        <v>3</v>
      </c>
      <c r="DO1095">
        <v>0</v>
      </c>
    </row>
    <row r="1096" spans="1:119" x14ac:dyDescent="0.2">
      <c r="A1096">
        <f>ROW(Source!A216)</f>
        <v>216</v>
      </c>
      <c r="B1096">
        <v>60075934</v>
      </c>
      <c r="C1096">
        <v>60142685</v>
      </c>
      <c r="D1096">
        <v>48202807</v>
      </c>
      <c r="E1096">
        <v>1</v>
      </c>
      <c r="F1096">
        <v>1</v>
      </c>
      <c r="G1096">
        <v>1</v>
      </c>
      <c r="H1096">
        <v>3</v>
      </c>
      <c r="I1096" t="s">
        <v>796</v>
      </c>
      <c r="J1096" t="s">
        <v>797</v>
      </c>
      <c r="K1096" t="s">
        <v>798</v>
      </c>
      <c r="L1096">
        <v>1348</v>
      </c>
      <c r="N1096">
        <v>1009</v>
      </c>
      <c r="O1096" t="s">
        <v>15</v>
      </c>
      <c r="P1096" t="s">
        <v>15</v>
      </c>
      <c r="Q1096">
        <v>1000</v>
      </c>
      <c r="W1096">
        <v>0</v>
      </c>
      <c r="X1096">
        <v>-296986458</v>
      </c>
      <c r="Y1096">
        <f t="shared" si="822"/>
        <v>5.9999999999999995E-4</v>
      </c>
      <c r="AA1096">
        <v>106588.55</v>
      </c>
      <c r="AB1096">
        <v>0</v>
      </c>
      <c r="AC1096">
        <v>0</v>
      </c>
      <c r="AD1096">
        <v>0</v>
      </c>
      <c r="AE1096">
        <v>11149.43</v>
      </c>
      <c r="AF1096">
        <v>0</v>
      </c>
      <c r="AG1096">
        <v>0</v>
      </c>
      <c r="AH1096">
        <v>0</v>
      </c>
      <c r="AI1096">
        <v>9.56</v>
      </c>
      <c r="AJ1096">
        <v>1</v>
      </c>
      <c r="AK1096">
        <v>1</v>
      </c>
      <c r="AL1096">
        <v>1</v>
      </c>
      <c r="AM1096">
        <v>4</v>
      </c>
      <c r="AN1096">
        <v>0</v>
      </c>
      <c r="AO1096">
        <v>1</v>
      </c>
      <c r="AP1096">
        <v>1</v>
      </c>
      <c r="AQ1096">
        <v>0</v>
      </c>
      <c r="AR1096">
        <v>0</v>
      </c>
      <c r="AS1096" t="s">
        <v>3</v>
      </c>
      <c r="AT1096">
        <v>5.9999999999999995E-4</v>
      </c>
      <c r="AU1096" t="s">
        <v>3</v>
      </c>
      <c r="AV1096">
        <v>0</v>
      </c>
      <c r="AW1096">
        <v>2</v>
      </c>
      <c r="AX1096">
        <v>60142729</v>
      </c>
      <c r="AY1096">
        <v>1</v>
      </c>
      <c r="AZ1096">
        <v>0</v>
      </c>
      <c r="BA1096">
        <v>1096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CX1096">
        <f>ROUND(Y1096*Source!I216,9)</f>
        <v>9.2232000000000002E-4</v>
      </c>
      <c r="CY1096">
        <f t="shared" si="823"/>
        <v>106588.55</v>
      </c>
      <c r="CZ1096">
        <f t="shared" si="824"/>
        <v>11149.43</v>
      </c>
      <c r="DA1096">
        <f t="shared" si="825"/>
        <v>9.56</v>
      </c>
      <c r="DB1096">
        <f t="shared" si="826"/>
        <v>6.69</v>
      </c>
      <c r="DC1096">
        <f t="shared" si="827"/>
        <v>0</v>
      </c>
      <c r="DD1096" t="s">
        <v>3</v>
      </c>
      <c r="DE1096" t="s">
        <v>3</v>
      </c>
      <c r="DF1096">
        <f t="shared" si="828"/>
        <v>98.31</v>
      </c>
      <c r="DG1096">
        <f t="shared" si="829"/>
        <v>0</v>
      </c>
      <c r="DH1096">
        <f t="shared" si="830"/>
        <v>0</v>
      </c>
      <c r="DI1096">
        <f t="shared" si="816"/>
        <v>0</v>
      </c>
      <c r="DJ1096">
        <f t="shared" si="831"/>
        <v>98.31</v>
      </c>
      <c r="DK1096">
        <v>0</v>
      </c>
      <c r="DL1096" t="s">
        <v>3</v>
      </c>
      <c r="DM1096">
        <v>0</v>
      </c>
      <c r="DN1096" t="s">
        <v>3</v>
      </c>
      <c r="DO1096">
        <v>0</v>
      </c>
    </row>
    <row r="1097" spans="1:119" x14ac:dyDescent="0.2">
      <c r="A1097">
        <f>ROW(Source!A217)</f>
        <v>217</v>
      </c>
      <c r="B1097">
        <v>60075934</v>
      </c>
      <c r="C1097">
        <v>60142730</v>
      </c>
      <c r="D1097">
        <v>48164208</v>
      </c>
      <c r="E1097">
        <v>1</v>
      </c>
      <c r="F1097">
        <v>1</v>
      </c>
      <c r="G1097">
        <v>1</v>
      </c>
      <c r="H1097">
        <v>1</v>
      </c>
      <c r="I1097" t="s">
        <v>1020</v>
      </c>
      <c r="J1097" t="s">
        <v>3</v>
      </c>
      <c r="K1097" t="s">
        <v>1021</v>
      </c>
      <c r="L1097">
        <v>1191</v>
      </c>
      <c r="N1097">
        <v>1013</v>
      </c>
      <c r="O1097" t="s">
        <v>738</v>
      </c>
      <c r="P1097" t="s">
        <v>738</v>
      </c>
      <c r="Q1097">
        <v>1</v>
      </c>
      <c r="W1097">
        <v>0</v>
      </c>
      <c r="X1097">
        <v>300547253</v>
      </c>
      <c r="Y1097">
        <f t="shared" ref="Y1097:Y1105" si="832">((AT1097*1.15)*1.15)</f>
        <v>171.92499999999998</v>
      </c>
      <c r="AA1097">
        <v>0</v>
      </c>
      <c r="AB1097">
        <v>0</v>
      </c>
      <c r="AC1097">
        <v>0</v>
      </c>
      <c r="AD1097">
        <v>411.26</v>
      </c>
      <c r="AE1097">
        <v>0</v>
      </c>
      <c r="AF1097">
        <v>0</v>
      </c>
      <c r="AG1097">
        <v>0</v>
      </c>
      <c r="AH1097">
        <v>8.4</v>
      </c>
      <c r="AI1097">
        <v>1</v>
      </c>
      <c r="AJ1097">
        <v>1</v>
      </c>
      <c r="AK1097">
        <v>1</v>
      </c>
      <c r="AL1097">
        <v>48.96</v>
      </c>
      <c r="AM1097">
        <v>4</v>
      </c>
      <c r="AN1097">
        <v>0</v>
      </c>
      <c r="AO1097">
        <v>1</v>
      </c>
      <c r="AP1097">
        <v>1</v>
      </c>
      <c r="AQ1097">
        <v>0</v>
      </c>
      <c r="AR1097">
        <v>0</v>
      </c>
      <c r="AS1097" t="s">
        <v>3</v>
      </c>
      <c r="AT1097">
        <v>130</v>
      </c>
      <c r="AU1097" t="s">
        <v>93</v>
      </c>
      <c r="AV1097">
        <v>1</v>
      </c>
      <c r="AW1097">
        <v>2</v>
      </c>
      <c r="AX1097">
        <v>60142744</v>
      </c>
      <c r="AY1097">
        <v>1</v>
      </c>
      <c r="AZ1097">
        <v>0</v>
      </c>
      <c r="BA1097">
        <v>1097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CX1097">
        <f>ROUND(Y1097*Source!I217,9)</f>
        <v>17.33004</v>
      </c>
      <c r="CY1097">
        <f>AD1097</f>
        <v>411.26</v>
      </c>
      <c r="CZ1097">
        <f>AH1097</f>
        <v>8.4</v>
      </c>
      <c r="DA1097">
        <f>AL1097</f>
        <v>48.96</v>
      </c>
      <c r="DB1097">
        <f>ROUND((((ROUND(AT1097*CZ1097,2)*1.15)*1.15)*1.1),2)</f>
        <v>1588.59</v>
      </c>
      <c r="DC1097">
        <f>ROUND(((ROUND(AT1097*AG1097,2)*1.15)*1.15),2)</f>
        <v>0</v>
      </c>
      <c r="DD1097" t="s">
        <v>739</v>
      </c>
      <c r="DE1097" t="s">
        <v>3</v>
      </c>
      <c r="DF1097">
        <f>ROUND((ROUND(AE1097,2)*1.1)*CX1097,2)</f>
        <v>0</v>
      </c>
      <c r="DG1097">
        <f>ROUND((ROUND(AF1097,2)*1.1)*CX1097,2)</f>
        <v>0</v>
      </c>
      <c r="DH1097">
        <f t="shared" si="830"/>
        <v>0</v>
      </c>
      <c r="DI1097">
        <f>ROUND((ROUND(AH1097*AL1097,2)*1.1)*CX1097,2)</f>
        <v>7839.87</v>
      </c>
      <c r="DJ1097">
        <f>DI1097</f>
        <v>7839.87</v>
      </c>
      <c r="DK1097">
        <v>0</v>
      </c>
      <c r="DL1097" t="s">
        <v>3</v>
      </c>
      <c r="DM1097">
        <v>0</v>
      </c>
      <c r="DN1097" t="s">
        <v>3</v>
      </c>
      <c r="DO1097">
        <v>0</v>
      </c>
    </row>
    <row r="1098" spans="1:119" x14ac:dyDescent="0.2">
      <c r="A1098">
        <f>ROW(Source!A217)</f>
        <v>217</v>
      </c>
      <c r="B1098">
        <v>60075934</v>
      </c>
      <c r="C1098">
        <v>60142730</v>
      </c>
      <c r="D1098">
        <v>48164207</v>
      </c>
      <c r="E1098">
        <v>1</v>
      </c>
      <c r="F1098">
        <v>1</v>
      </c>
      <c r="G1098">
        <v>1</v>
      </c>
      <c r="H1098">
        <v>1</v>
      </c>
      <c r="I1098" t="s">
        <v>740</v>
      </c>
      <c r="J1098" t="s">
        <v>3</v>
      </c>
      <c r="K1098" t="s">
        <v>741</v>
      </c>
      <c r="L1098">
        <v>1191</v>
      </c>
      <c r="N1098">
        <v>1013</v>
      </c>
      <c r="O1098" t="s">
        <v>738</v>
      </c>
      <c r="P1098" t="s">
        <v>738</v>
      </c>
      <c r="Q1098">
        <v>1</v>
      </c>
      <c r="W1098">
        <v>0</v>
      </c>
      <c r="X1098">
        <v>-383101862</v>
      </c>
      <c r="Y1098">
        <f t="shared" si="832"/>
        <v>2.3804999999999996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1</v>
      </c>
      <c r="AJ1098">
        <v>1</v>
      </c>
      <c r="AK1098">
        <v>48.96</v>
      </c>
      <c r="AL1098">
        <v>1</v>
      </c>
      <c r="AM1098">
        <v>4</v>
      </c>
      <c r="AN1098">
        <v>0</v>
      </c>
      <c r="AO1098">
        <v>1</v>
      </c>
      <c r="AP1098">
        <v>1</v>
      </c>
      <c r="AQ1098">
        <v>0</v>
      </c>
      <c r="AR1098">
        <v>0</v>
      </c>
      <c r="AS1098" t="s">
        <v>3</v>
      </c>
      <c r="AT1098">
        <v>1.8</v>
      </c>
      <c r="AU1098" t="s">
        <v>93</v>
      </c>
      <c r="AV1098">
        <v>2</v>
      </c>
      <c r="AW1098">
        <v>2</v>
      </c>
      <c r="AX1098">
        <v>60142745</v>
      </c>
      <c r="AY1098">
        <v>1</v>
      </c>
      <c r="AZ1098">
        <v>0</v>
      </c>
      <c r="BA1098">
        <v>1098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CX1098">
        <f>ROUND(Y1098*Source!I217,9)</f>
        <v>0.23995440000000001</v>
      </c>
      <c r="CY1098">
        <f>AD1098</f>
        <v>0</v>
      </c>
      <c r="CZ1098">
        <f>AH1098</f>
        <v>0</v>
      </c>
      <c r="DA1098">
        <f>AL1098</f>
        <v>1</v>
      </c>
      <c r="DB1098">
        <f>ROUND((((ROUND(AT1098*CZ1098,2)*1.15)*1.15)*1.1),2)</f>
        <v>0</v>
      </c>
      <c r="DC1098">
        <f>ROUND(((ROUND(AT1098*AG1098,2)*1.15)*1.15),2)</f>
        <v>0</v>
      </c>
      <c r="DD1098" t="s">
        <v>739</v>
      </c>
      <c r="DE1098" t="s">
        <v>3</v>
      </c>
      <c r="DF1098">
        <f>ROUND((ROUND(AE1098,2)*1.1)*CX1098,2)</f>
        <v>0</v>
      </c>
      <c r="DG1098">
        <f>ROUND((ROUND(AF1098,2)*1.1)*CX1098,2)</f>
        <v>0</v>
      </c>
      <c r="DH1098">
        <f>ROUND(ROUND(AG1098*AK1098,2)*CX1098,2)</f>
        <v>0</v>
      </c>
      <c r="DI1098">
        <f>ROUND((ROUND(AH1098,2)*1.1)*CX1098,2)</f>
        <v>0</v>
      </c>
      <c r="DJ1098">
        <f>DI1098</f>
        <v>0</v>
      </c>
      <c r="DK1098">
        <v>0</v>
      </c>
      <c r="DL1098" t="s">
        <v>3</v>
      </c>
      <c r="DM1098">
        <v>0</v>
      </c>
      <c r="DN1098" t="s">
        <v>3</v>
      </c>
      <c r="DO1098">
        <v>0</v>
      </c>
    </row>
    <row r="1099" spans="1:119" x14ac:dyDescent="0.2">
      <c r="A1099">
        <f>ROW(Source!A217)</f>
        <v>217</v>
      </c>
      <c r="B1099">
        <v>60075934</v>
      </c>
      <c r="C1099">
        <v>60142730</v>
      </c>
      <c r="D1099">
        <v>48244557</v>
      </c>
      <c r="E1099">
        <v>1</v>
      </c>
      <c r="F1099">
        <v>1</v>
      </c>
      <c r="G1099">
        <v>1</v>
      </c>
      <c r="H1099">
        <v>2</v>
      </c>
      <c r="I1099" t="s">
        <v>746</v>
      </c>
      <c r="J1099" t="s">
        <v>747</v>
      </c>
      <c r="K1099" t="s">
        <v>748</v>
      </c>
      <c r="L1099">
        <v>1368</v>
      </c>
      <c r="N1099">
        <v>1011</v>
      </c>
      <c r="O1099" t="s">
        <v>745</v>
      </c>
      <c r="P1099" t="s">
        <v>745</v>
      </c>
      <c r="Q1099">
        <v>1</v>
      </c>
      <c r="W1099">
        <v>0</v>
      </c>
      <c r="X1099">
        <v>903590057</v>
      </c>
      <c r="Y1099">
        <f t="shared" si="832"/>
        <v>0.66124999999999989</v>
      </c>
      <c r="AA1099">
        <v>0</v>
      </c>
      <c r="AB1099">
        <v>1603.59</v>
      </c>
      <c r="AC1099">
        <v>579.69000000000005</v>
      </c>
      <c r="AD1099">
        <v>0</v>
      </c>
      <c r="AE1099">
        <v>0</v>
      </c>
      <c r="AF1099">
        <v>112.77</v>
      </c>
      <c r="AG1099">
        <v>11.84</v>
      </c>
      <c r="AH1099">
        <v>0</v>
      </c>
      <c r="AI1099">
        <v>1</v>
      </c>
      <c r="AJ1099">
        <v>14.22</v>
      </c>
      <c r="AK1099">
        <v>48.96</v>
      </c>
      <c r="AL1099">
        <v>1</v>
      </c>
      <c r="AM1099">
        <v>4</v>
      </c>
      <c r="AN1099">
        <v>0</v>
      </c>
      <c r="AO1099">
        <v>1</v>
      </c>
      <c r="AP1099">
        <v>1</v>
      </c>
      <c r="AQ1099">
        <v>0</v>
      </c>
      <c r="AR1099">
        <v>0</v>
      </c>
      <c r="AS1099" t="s">
        <v>3</v>
      </c>
      <c r="AT1099">
        <v>0.5</v>
      </c>
      <c r="AU1099" t="s">
        <v>93</v>
      </c>
      <c r="AV1099">
        <v>0</v>
      </c>
      <c r="AW1099">
        <v>2</v>
      </c>
      <c r="AX1099">
        <v>60142746</v>
      </c>
      <c r="AY1099">
        <v>1</v>
      </c>
      <c r="AZ1099">
        <v>0</v>
      </c>
      <c r="BA1099">
        <v>1099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CX1099">
        <f>ROUND(Y1099*Source!I217,9)</f>
        <v>6.6654000000000005E-2</v>
      </c>
      <c r="CY1099">
        <f t="shared" ref="CY1099:CY1105" si="833">AB1099</f>
        <v>1603.59</v>
      </c>
      <c r="CZ1099">
        <f t="shared" ref="CZ1099:CZ1105" si="834">AF1099</f>
        <v>112.77</v>
      </c>
      <c r="DA1099">
        <f t="shared" ref="DA1099:DA1105" si="835">AJ1099</f>
        <v>14.22</v>
      </c>
      <c r="DB1099">
        <f t="shared" ref="DB1099:DB1105" si="836">ROUND(((ROUND(AT1099*CZ1099,2)*1.15)*1.15),2)</f>
        <v>74.58</v>
      </c>
      <c r="DC1099">
        <f t="shared" ref="DC1099:DC1105" si="837">ROUND((((ROUND(AT1099*AG1099,2)*1.15)*1.15)*1.1),2)</f>
        <v>8.61</v>
      </c>
      <c r="DD1099" t="s">
        <v>3</v>
      </c>
      <c r="DE1099" t="s">
        <v>739</v>
      </c>
      <c r="DF1099">
        <f t="shared" ref="DF1099:DF1105" si="838">ROUND(ROUND(AE1099,2)*CX1099,2)</f>
        <v>0</v>
      </c>
      <c r="DG1099">
        <f t="shared" ref="DG1099:DG1105" si="839">ROUND(ROUND(AF1099*AJ1099,2)*CX1099,2)</f>
        <v>106.89</v>
      </c>
      <c r="DH1099">
        <f t="shared" ref="DH1099:DH1105" si="840">ROUND((ROUND(AG1099*AK1099,2)*1.1)*CX1099,2)</f>
        <v>42.5</v>
      </c>
      <c r="DI1099">
        <f t="shared" ref="DI1099:DI1109" si="841">ROUND(ROUND(AH1099,2)*CX1099,2)</f>
        <v>0</v>
      </c>
      <c r="DJ1099">
        <f t="shared" ref="DJ1099:DJ1105" si="842">DG1099</f>
        <v>106.89</v>
      </c>
      <c r="DK1099">
        <v>0</v>
      </c>
      <c r="DL1099" t="s">
        <v>3</v>
      </c>
      <c r="DM1099">
        <v>0</v>
      </c>
      <c r="DN1099" t="s">
        <v>3</v>
      </c>
      <c r="DO1099">
        <v>0</v>
      </c>
    </row>
    <row r="1100" spans="1:119" x14ac:dyDescent="0.2">
      <c r="A1100">
        <f>ROW(Source!A217)</f>
        <v>217</v>
      </c>
      <c r="B1100">
        <v>60075934</v>
      </c>
      <c r="C1100">
        <v>60142730</v>
      </c>
      <c r="D1100">
        <v>48244699</v>
      </c>
      <c r="E1100">
        <v>1</v>
      </c>
      <c r="F1100">
        <v>1</v>
      </c>
      <c r="G1100">
        <v>1</v>
      </c>
      <c r="H1100">
        <v>2</v>
      </c>
      <c r="I1100" t="s">
        <v>1047</v>
      </c>
      <c r="J1100" t="s">
        <v>1048</v>
      </c>
      <c r="K1100" t="s">
        <v>1049</v>
      </c>
      <c r="L1100">
        <v>1368</v>
      </c>
      <c r="N1100">
        <v>1011</v>
      </c>
      <c r="O1100" t="s">
        <v>745</v>
      </c>
      <c r="P1100" t="s">
        <v>745</v>
      </c>
      <c r="Q1100">
        <v>1</v>
      </c>
      <c r="W1100">
        <v>0</v>
      </c>
      <c r="X1100">
        <v>-1684488578</v>
      </c>
      <c r="Y1100">
        <f t="shared" si="832"/>
        <v>1.8118249999999998</v>
      </c>
      <c r="AA1100">
        <v>0</v>
      </c>
      <c r="AB1100">
        <v>99.4</v>
      </c>
      <c r="AC1100">
        <v>0</v>
      </c>
      <c r="AD1100">
        <v>0</v>
      </c>
      <c r="AE1100">
        <v>0</v>
      </c>
      <c r="AF1100">
        <v>6.99</v>
      </c>
      <c r="AG1100">
        <v>0</v>
      </c>
      <c r="AH1100">
        <v>0</v>
      </c>
      <c r="AI1100">
        <v>1</v>
      </c>
      <c r="AJ1100">
        <v>14.22</v>
      </c>
      <c r="AK1100">
        <v>48.96</v>
      </c>
      <c r="AL1100">
        <v>1</v>
      </c>
      <c r="AM1100">
        <v>4</v>
      </c>
      <c r="AN1100">
        <v>0</v>
      </c>
      <c r="AO1100">
        <v>1</v>
      </c>
      <c r="AP1100">
        <v>1</v>
      </c>
      <c r="AQ1100">
        <v>0</v>
      </c>
      <c r="AR1100">
        <v>0</v>
      </c>
      <c r="AS1100" t="s">
        <v>3</v>
      </c>
      <c r="AT1100">
        <v>1.37</v>
      </c>
      <c r="AU1100" t="s">
        <v>93</v>
      </c>
      <c r="AV1100">
        <v>0</v>
      </c>
      <c r="AW1100">
        <v>2</v>
      </c>
      <c r="AX1100">
        <v>60142747</v>
      </c>
      <c r="AY1100">
        <v>1</v>
      </c>
      <c r="AZ1100">
        <v>0</v>
      </c>
      <c r="BA1100">
        <v>1100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CX1100">
        <f>ROUND(Y1100*Source!I217,9)</f>
        <v>0.18263196000000001</v>
      </c>
      <c r="CY1100">
        <f t="shared" si="833"/>
        <v>99.4</v>
      </c>
      <c r="CZ1100">
        <f t="shared" si="834"/>
        <v>6.99</v>
      </c>
      <c r="DA1100">
        <f t="shared" si="835"/>
        <v>14.22</v>
      </c>
      <c r="DB1100">
        <f t="shared" si="836"/>
        <v>12.67</v>
      </c>
      <c r="DC1100">
        <f t="shared" si="837"/>
        <v>0</v>
      </c>
      <c r="DD1100" t="s">
        <v>3</v>
      </c>
      <c r="DE1100" t="s">
        <v>739</v>
      </c>
      <c r="DF1100">
        <f t="shared" si="838"/>
        <v>0</v>
      </c>
      <c r="DG1100">
        <f t="shared" si="839"/>
        <v>18.149999999999999</v>
      </c>
      <c r="DH1100">
        <f t="shared" si="840"/>
        <v>0</v>
      </c>
      <c r="DI1100">
        <f t="shared" si="841"/>
        <v>0</v>
      </c>
      <c r="DJ1100">
        <f t="shared" si="842"/>
        <v>18.149999999999999</v>
      </c>
      <c r="DK1100">
        <v>0</v>
      </c>
      <c r="DL1100" t="s">
        <v>3</v>
      </c>
      <c r="DM1100">
        <v>0</v>
      </c>
      <c r="DN1100" t="s">
        <v>3</v>
      </c>
      <c r="DO1100">
        <v>0</v>
      </c>
    </row>
    <row r="1101" spans="1:119" x14ac:dyDescent="0.2">
      <c r="A1101">
        <f>ROW(Source!A217)</f>
        <v>217</v>
      </c>
      <c r="B1101">
        <v>60075934</v>
      </c>
      <c r="C1101">
        <v>60142730</v>
      </c>
      <c r="D1101">
        <v>48245552</v>
      </c>
      <c r="E1101">
        <v>1</v>
      </c>
      <c r="F1101">
        <v>1</v>
      </c>
      <c r="G1101">
        <v>1</v>
      </c>
      <c r="H1101">
        <v>2</v>
      </c>
      <c r="I1101" t="s">
        <v>1022</v>
      </c>
      <c r="J1101" t="s">
        <v>1023</v>
      </c>
      <c r="K1101" t="s">
        <v>1024</v>
      </c>
      <c r="L1101">
        <v>1368</v>
      </c>
      <c r="N1101">
        <v>1011</v>
      </c>
      <c r="O1101" t="s">
        <v>745</v>
      </c>
      <c r="P1101" t="s">
        <v>745</v>
      </c>
      <c r="Q1101">
        <v>1</v>
      </c>
      <c r="W1101">
        <v>0</v>
      </c>
      <c r="X1101">
        <v>1565185662</v>
      </c>
      <c r="Y1101">
        <f t="shared" si="832"/>
        <v>0.66124999999999989</v>
      </c>
      <c r="AA1101">
        <v>0</v>
      </c>
      <c r="AB1101">
        <v>1521.97</v>
      </c>
      <c r="AC1101">
        <v>495.96</v>
      </c>
      <c r="AD1101">
        <v>0</v>
      </c>
      <c r="AE1101">
        <v>0</v>
      </c>
      <c r="AF1101">
        <v>107.03</v>
      </c>
      <c r="AG1101">
        <v>10.130000000000001</v>
      </c>
      <c r="AH1101">
        <v>0</v>
      </c>
      <c r="AI1101">
        <v>1</v>
      </c>
      <c r="AJ1101">
        <v>14.22</v>
      </c>
      <c r="AK1101">
        <v>48.96</v>
      </c>
      <c r="AL1101">
        <v>1</v>
      </c>
      <c r="AM1101">
        <v>4</v>
      </c>
      <c r="AN1101">
        <v>0</v>
      </c>
      <c r="AO1101">
        <v>1</v>
      </c>
      <c r="AP1101">
        <v>1</v>
      </c>
      <c r="AQ1101">
        <v>0</v>
      </c>
      <c r="AR1101">
        <v>0</v>
      </c>
      <c r="AS1101" t="s">
        <v>3</v>
      </c>
      <c r="AT1101">
        <v>0.5</v>
      </c>
      <c r="AU1101" t="s">
        <v>93</v>
      </c>
      <c r="AV1101">
        <v>0</v>
      </c>
      <c r="AW1101">
        <v>2</v>
      </c>
      <c r="AX1101">
        <v>60142748</v>
      </c>
      <c r="AY1101">
        <v>1</v>
      </c>
      <c r="AZ1101">
        <v>0</v>
      </c>
      <c r="BA1101">
        <v>1101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CX1101">
        <f>ROUND(Y1101*Source!I217,9)</f>
        <v>6.6654000000000005E-2</v>
      </c>
      <c r="CY1101">
        <f t="shared" si="833"/>
        <v>1521.97</v>
      </c>
      <c r="CZ1101">
        <f t="shared" si="834"/>
        <v>107.03</v>
      </c>
      <c r="DA1101">
        <f t="shared" si="835"/>
        <v>14.22</v>
      </c>
      <c r="DB1101">
        <f t="shared" si="836"/>
        <v>70.78</v>
      </c>
      <c r="DC1101">
        <f t="shared" si="837"/>
        <v>7.38</v>
      </c>
      <c r="DD1101" t="s">
        <v>3</v>
      </c>
      <c r="DE1101" t="s">
        <v>739</v>
      </c>
      <c r="DF1101">
        <f t="shared" si="838"/>
        <v>0</v>
      </c>
      <c r="DG1101">
        <f t="shared" si="839"/>
        <v>101.45</v>
      </c>
      <c r="DH1101">
        <f t="shared" si="840"/>
        <v>36.36</v>
      </c>
      <c r="DI1101">
        <f t="shared" si="841"/>
        <v>0</v>
      </c>
      <c r="DJ1101">
        <f t="shared" si="842"/>
        <v>101.45</v>
      </c>
      <c r="DK1101">
        <v>0</v>
      </c>
      <c r="DL1101" t="s">
        <v>3</v>
      </c>
      <c r="DM1101">
        <v>0</v>
      </c>
      <c r="DN1101" t="s">
        <v>3</v>
      </c>
      <c r="DO1101">
        <v>0</v>
      </c>
    </row>
    <row r="1102" spans="1:119" x14ac:dyDescent="0.2">
      <c r="A1102">
        <f>ROW(Source!A217)</f>
        <v>217</v>
      </c>
      <c r="B1102">
        <v>60075934</v>
      </c>
      <c r="C1102">
        <v>60142730</v>
      </c>
      <c r="D1102">
        <v>48245702</v>
      </c>
      <c r="E1102">
        <v>1</v>
      </c>
      <c r="F1102">
        <v>1</v>
      </c>
      <c r="G1102">
        <v>1</v>
      </c>
      <c r="H1102">
        <v>2</v>
      </c>
      <c r="I1102" t="s">
        <v>1050</v>
      </c>
      <c r="J1102" t="s">
        <v>1051</v>
      </c>
      <c r="K1102" t="s">
        <v>1052</v>
      </c>
      <c r="L1102">
        <v>1368</v>
      </c>
      <c r="N1102">
        <v>1011</v>
      </c>
      <c r="O1102" t="s">
        <v>745</v>
      </c>
      <c r="P1102" t="s">
        <v>745</v>
      </c>
      <c r="Q1102">
        <v>1</v>
      </c>
      <c r="W1102">
        <v>0</v>
      </c>
      <c r="X1102">
        <v>-1102194877</v>
      </c>
      <c r="Y1102">
        <f t="shared" si="832"/>
        <v>57.396499999999989</v>
      </c>
      <c r="AA1102">
        <v>0</v>
      </c>
      <c r="AB1102">
        <v>645.73</v>
      </c>
      <c r="AC1102">
        <v>0</v>
      </c>
      <c r="AD1102">
        <v>0</v>
      </c>
      <c r="AE1102">
        <v>0</v>
      </c>
      <c r="AF1102">
        <v>45.41</v>
      </c>
      <c r="AG1102">
        <v>0</v>
      </c>
      <c r="AH1102">
        <v>0</v>
      </c>
      <c r="AI1102">
        <v>1</v>
      </c>
      <c r="AJ1102">
        <v>14.22</v>
      </c>
      <c r="AK1102">
        <v>48.96</v>
      </c>
      <c r="AL1102">
        <v>1</v>
      </c>
      <c r="AM1102">
        <v>4</v>
      </c>
      <c r="AN1102">
        <v>0</v>
      </c>
      <c r="AO1102">
        <v>1</v>
      </c>
      <c r="AP1102">
        <v>1</v>
      </c>
      <c r="AQ1102">
        <v>0</v>
      </c>
      <c r="AR1102">
        <v>0</v>
      </c>
      <c r="AS1102" t="s">
        <v>3</v>
      </c>
      <c r="AT1102">
        <v>43.4</v>
      </c>
      <c r="AU1102" t="s">
        <v>93</v>
      </c>
      <c r="AV1102">
        <v>0</v>
      </c>
      <c r="AW1102">
        <v>2</v>
      </c>
      <c r="AX1102">
        <v>60142749</v>
      </c>
      <c r="AY1102">
        <v>1</v>
      </c>
      <c r="AZ1102">
        <v>0</v>
      </c>
      <c r="BA1102">
        <v>1102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CX1102">
        <f>ROUND(Y1102*Source!I217,9)</f>
        <v>5.7855672</v>
      </c>
      <c r="CY1102">
        <f t="shared" si="833"/>
        <v>645.73</v>
      </c>
      <c r="CZ1102">
        <f t="shared" si="834"/>
        <v>45.41</v>
      </c>
      <c r="DA1102">
        <f t="shared" si="835"/>
        <v>14.22</v>
      </c>
      <c r="DB1102">
        <f t="shared" si="836"/>
        <v>2606.37</v>
      </c>
      <c r="DC1102">
        <f t="shared" si="837"/>
        <v>0</v>
      </c>
      <c r="DD1102" t="s">
        <v>3</v>
      </c>
      <c r="DE1102" t="s">
        <v>739</v>
      </c>
      <c r="DF1102">
        <f t="shared" si="838"/>
        <v>0</v>
      </c>
      <c r="DG1102">
        <f t="shared" si="839"/>
        <v>3735.91</v>
      </c>
      <c r="DH1102">
        <f t="shared" si="840"/>
        <v>0</v>
      </c>
      <c r="DI1102">
        <f t="shared" si="841"/>
        <v>0</v>
      </c>
      <c r="DJ1102">
        <f t="shared" si="842"/>
        <v>3735.91</v>
      </c>
      <c r="DK1102">
        <v>0</v>
      </c>
      <c r="DL1102" t="s">
        <v>3</v>
      </c>
      <c r="DM1102">
        <v>0</v>
      </c>
      <c r="DN1102" t="s">
        <v>3</v>
      </c>
      <c r="DO1102">
        <v>0</v>
      </c>
    </row>
    <row r="1103" spans="1:119" x14ac:dyDescent="0.2">
      <c r="A1103">
        <f>ROW(Source!A217)</f>
        <v>217</v>
      </c>
      <c r="B1103">
        <v>60075934</v>
      </c>
      <c r="C1103">
        <v>60142730</v>
      </c>
      <c r="D1103">
        <v>48245719</v>
      </c>
      <c r="E1103">
        <v>1</v>
      </c>
      <c r="F1103">
        <v>1</v>
      </c>
      <c r="G1103">
        <v>1</v>
      </c>
      <c r="H1103">
        <v>2</v>
      </c>
      <c r="I1103" t="s">
        <v>755</v>
      </c>
      <c r="J1103" t="s">
        <v>756</v>
      </c>
      <c r="K1103" t="s">
        <v>757</v>
      </c>
      <c r="L1103">
        <v>1368</v>
      </c>
      <c r="N1103">
        <v>1011</v>
      </c>
      <c r="O1103" t="s">
        <v>745</v>
      </c>
      <c r="P1103" t="s">
        <v>745</v>
      </c>
      <c r="Q1103">
        <v>1</v>
      </c>
      <c r="W1103">
        <v>0</v>
      </c>
      <c r="X1103">
        <v>-1135352110</v>
      </c>
      <c r="Y1103">
        <f t="shared" si="832"/>
        <v>1.1902499999999998</v>
      </c>
      <c r="AA1103">
        <v>0</v>
      </c>
      <c r="AB1103">
        <v>17.059999999999999</v>
      </c>
      <c r="AC1103">
        <v>0</v>
      </c>
      <c r="AD1103">
        <v>0</v>
      </c>
      <c r="AE1103">
        <v>0</v>
      </c>
      <c r="AF1103">
        <v>1.2</v>
      </c>
      <c r="AG1103">
        <v>0</v>
      </c>
      <c r="AH1103">
        <v>0</v>
      </c>
      <c r="AI1103">
        <v>1</v>
      </c>
      <c r="AJ1103">
        <v>14.22</v>
      </c>
      <c r="AK1103">
        <v>48.96</v>
      </c>
      <c r="AL1103">
        <v>1</v>
      </c>
      <c r="AM1103">
        <v>4</v>
      </c>
      <c r="AN1103">
        <v>0</v>
      </c>
      <c r="AO1103">
        <v>1</v>
      </c>
      <c r="AP1103">
        <v>1</v>
      </c>
      <c r="AQ1103">
        <v>0</v>
      </c>
      <c r="AR1103">
        <v>0</v>
      </c>
      <c r="AS1103" t="s">
        <v>3</v>
      </c>
      <c r="AT1103">
        <v>0.9</v>
      </c>
      <c r="AU1103" t="s">
        <v>93</v>
      </c>
      <c r="AV1103">
        <v>0</v>
      </c>
      <c r="AW1103">
        <v>2</v>
      </c>
      <c r="AX1103">
        <v>60142750</v>
      </c>
      <c r="AY1103">
        <v>1</v>
      </c>
      <c r="AZ1103">
        <v>0</v>
      </c>
      <c r="BA1103">
        <v>1103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CX1103">
        <f>ROUND(Y1103*Source!I217,9)</f>
        <v>0.11997720000000001</v>
      </c>
      <c r="CY1103">
        <f t="shared" si="833"/>
        <v>17.059999999999999</v>
      </c>
      <c r="CZ1103">
        <f t="shared" si="834"/>
        <v>1.2</v>
      </c>
      <c r="DA1103">
        <f t="shared" si="835"/>
        <v>14.22</v>
      </c>
      <c r="DB1103">
        <f t="shared" si="836"/>
        <v>1.43</v>
      </c>
      <c r="DC1103">
        <f t="shared" si="837"/>
        <v>0</v>
      </c>
      <c r="DD1103" t="s">
        <v>3</v>
      </c>
      <c r="DE1103" t="s">
        <v>739</v>
      </c>
      <c r="DF1103">
        <f t="shared" si="838"/>
        <v>0</v>
      </c>
      <c r="DG1103">
        <f t="shared" si="839"/>
        <v>2.0499999999999998</v>
      </c>
      <c r="DH1103">
        <f t="shared" si="840"/>
        <v>0</v>
      </c>
      <c r="DI1103">
        <f t="shared" si="841"/>
        <v>0</v>
      </c>
      <c r="DJ1103">
        <f t="shared" si="842"/>
        <v>2.0499999999999998</v>
      </c>
      <c r="DK1103">
        <v>0</v>
      </c>
      <c r="DL1103" t="s">
        <v>3</v>
      </c>
      <c r="DM1103">
        <v>0</v>
      </c>
      <c r="DN1103" t="s">
        <v>3</v>
      </c>
      <c r="DO1103">
        <v>0</v>
      </c>
    </row>
    <row r="1104" spans="1:119" x14ac:dyDescent="0.2">
      <c r="A1104">
        <f>ROW(Source!A217)</f>
        <v>217</v>
      </c>
      <c r="B1104">
        <v>60075934</v>
      </c>
      <c r="C1104">
        <v>60142730</v>
      </c>
      <c r="D1104">
        <v>48246286</v>
      </c>
      <c r="E1104">
        <v>1</v>
      </c>
      <c r="F1104">
        <v>1</v>
      </c>
      <c r="G1104">
        <v>1</v>
      </c>
      <c r="H1104">
        <v>2</v>
      </c>
      <c r="I1104" t="s">
        <v>1028</v>
      </c>
      <c r="J1104" t="s">
        <v>1029</v>
      </c>
      <c r="K1104" t="s">
        <v>1030</v>
      </c>
      <c r="L1104">
        <v>1368</v>
      </c>
      <c r="N1104">
        <v>1011</v>
      </c>
      <c r="O1104" t="s">
        <v>745</v>
      </c>
      <c r="P1104" t="s">
        <v>745</v>
      </c>
      <c r="Q1104">
        <v>1</v>
      </c>
      <c r="W1104">
        <v>0</v>
      </c>
      <c r="X1104">
        <v>-575501913</v>
      </c>
      <c r="Y1104">
        <f t="shared" si="832"/>
        <v>1.0579999999999998</v>
      </c>
      <c r="AA1104">
        <v>0</v>
      </c>
      <c r="AB1104">
        <v>203.35</v>
      </c>
      <c r="AC1104">
        <v>431.83</v>
      </c>
      <c r="AD1104">
        <v>0</v>
      </c>
      <c r="AE1104">
        <v>0</v>
      </c>
      <c r="AF1104">
        <v>14.3</v>
      </c>
      <c r="AG1104">
        <v>8.82</v>
      </c>
      <c r="AH1104">
        <v>0</v>
      </c>
      <c r="AI1104">
        <v>1</v>
      </c>
      <c r="AJ1104">
        <v>14.22</v>
      </c>
      <c r="AK1104">
        <v>48.96</v>
      </c>
      <c r="AL1104">
        <v>1</v>
      </c>
      <c r="AM1104">
        <v>4</v>
      </c>
      <c r="AN1104">
        <v>0</v>
      </c>
      <c r="AO1104">
        <v>1</v>
      </c>
      <c r="AP1104">
        <v>1</v>
      </c>
      <c r="AQ1104">
        <v>0</v>
      </c>
      <c r="AR1104">
        <v>0</v>
      </c>
      <c r="AS1104" t="s">
        <v>3</v>
      </c>
      <c r="AT1104">
        <v>0.8</v>
      </c>
      <c r="AU1104" t="s">
        <v>93</v>
      </c>
      <c r="AV1104">
        <v>0</v>
      </c>
      <c r="AW1104">
        <v>2</v>
      </c>
      <c r="AX1104">
        <v>60142751</v>
      </c>
      <c r="AY1104">
        <v>1</v>
      </c>
      <c r="AZ1104">
        <v>0</v>
      </c>
      <c r="BA1104">
        <v>1104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CX1104">
        <f>ROUND(Y1104*Source!I217,9)</f>
        <v>0.1066464</v>
      </c>
      <c r="CY1104">
        <f t="shared" si="833"/>
        <v>203.35</v>
      </c>
      <c r="CZ1104">
        <f t="shared" si="834"/>
        <v>14.3</v>
      </c>
      <c r="DA1104">
        <f t="shared" si="835"/>
        <v>14.22</v>
      </c>
      <c r="DB1104">
        <f t="shared" si="836"/>
        <v>15.13</v>
      </c>
      <c r="DC1104">
        <f t="shared" si="837"/>
        <v>10.27</v>
      </c>
      <c r="DD1104" t="s">
        <v>3</v>
      </c>
      <c r="DE1104" t="s">
        <v>739</v>
      </c>
      <c r="DF1104">
        <f t="shared" si="838"/>
        <v>0</v>
      </c>
      <c r="DG1104">
        <f t="shared" si="839"/>
        <v>21.69</v>
      </c>
      <c r="DH1104">
        <f t="shared" si="840"/>
        <v>50.66</v>
      </c>
      <c r="DI1104">
        <f t="shared" si="841"/>
        <v>0</v>
      </c>
      <c r="DJ1104">
        <f t="shared" si="842"/>
        <v>21.69</v>
      </c>
      <c r="DK1104">
        <v>0</v>
      </c>
      <c r="DL1104" t="s">
        <v>3</v>
      </c>
      <c r="DM1104">
        <v>0</v>
      </c>
      <c r="DN1104" t="s">
        <v>3</v>
      </c>
      <c r="DO1104">
        <v>0</v>
      </c>
    </row>
    <row r="1105" spans="1:119" x14ac:dyDescent="0.2">
      <c r="A1105">
        <f>ROW(Source!A217)</f>
        <v>217</v>
      </c>
      <c r="B1105">
        <v>60075934</v>
      </c>
      <c r="C1105">
        <v>60142730</v>
      </c>
      <c r="D1105">
        <v>48246332</v>
      </c>
      <c r="E1105">
        <v>1</v>
      </c>
      <c r="F1105">
        <v>1</v>
      </c>
      <c r="G1105">
        <v>1</v>
      </c>
      <c r="H1105">
        <v>2</v>
      </c>
      <c r="I1105" t="s">
        <v>1039</v>
      </c>
      <c r="J1105" t="s">
        <v>1040</v>
      </c>
      <c r="K1105" t="s">
        <v>1041</v>
      </c>
      <c r="L1105">
        <v>1368</v>
      </c>
      <c r="N1105">
        <v>1011</v>
      </c>
      <c r="O1105" t="s">
        <v>745</v>
      </c>
      <c r="P1105" t="s">
        <v>745</v>
      </c>
      <c r="Q1105">
        <v>1</v>
      </c>
      <c r="W1105">
        <v>0</v>
      </c>
      <c r="X1105">
        <v>-1230184811</v>
      </c>
      <c r="Y1105">
        <f t="shared" si="832"/>
        <v>3.1739999999999995</v>
      </c>
      <c r="AA1105">
        <v>0</v>
      </c>
      <c r="AB1105">
        <v>34.130000000000003</v>
      </c>
      <c r="AC1105">
        <v>0</v>
      </c>
      <c r="AD1105">
        <v>0</v>
      </c>
      <c r="AE1105">
        <v>0</v>
      </c>
      <c r="AF1105">
        <v>2.4</v>
      </c>
      <c r="AG1105">
        <v>0</v>
      </c>
      <c r="AH1105">
        <v>0</v>
      </c>
      <c r="AI1105">
        <v>1</v>
      </c>
      <c r="AJ1105">
        <v>14.22</v>
      </c>
      <c r="AK1105">
        <v>48.96</v>
      </c>
      <c r="AL1105">
        <v>1</v>
      </c>
      <c r="AM1105">
        <v>4</v>
      </c>
      <c r="AN1105">
        <v>0</v>
      </c>
      <c r="AO1105">
        <v>1</v>
      </c>
      <c r="AP1105">
        <v>1</v>
      </c>
      <c r="AQ1105">
        <v>0</v>
      </c>
      <c r="AR1105">
        <v>0</v>
      </c>
      <c r="AS1105" t="s">
        <v>3</v>
      </c>
      <c r="AT1105">
        <v>2.4</v>
      </c>
      <c r="AU1105" t="s">
        <v>93</v>
      </c>
      <c r="AV1105">
        <v>0</v>
      </c>
      <c r="AW1105">
        <v>2</v>
      </c>
      <c r="AX1105">
        <v>60142752</v>
      </c>
      <c r="AY1105">
        <v>1</v>
      </c>
      <c r="AZ1105">
        <v>0</v>
      </c>
      <c r="BA1105">
        <v>1105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CX1105">
        <f>ROUND(Y1105*Source!I217,9)</f>
        <v>0.31993919999999998</v>
      </c>
      <c r="CY1105">
        <f t="shared" si="833"/>
        <v>34.130000000000003</v>
      </c>
      <c r="CZ1105">
        <f t="shared" si="834"/>
        <v>2.4</v>
      </c>
      <c r="DA1105">
        <f t="shared" si="835"/>
        <v>14.22</v>
      </c>
      <c r="DB1105">
        <f t="shared" si="836"/>
        <v>7.62</v>
      </c>
      <c r="DC1105">
        <f t="shared" si="837"/>
        <v>0</v>
      </c>
      <c r="DD1105" t="s">
        <v>3</v>
      </c>
      <c r="DE1105" t="s">
        <v>739</v>
      </c>
      <c r="DF1105">
        <f t="shared" si="838"/>
        <v>0</v>
      </c>
      <c r="DG1105">
        <f t="shared" si="839"/>
        <v>10.92</v>
      </c>
      <c r="DH1105">
        <f t="shared" si="840"/>
        <v>0</v>
      </c>
      <c r="DI1105">
        <f t="shared" si="841"/>
        <v>0</v>
      </c>
      <c r="DJ1105">
        <f t="shared" si="842"/>
        <v>10.92</v>
      </c>
      <c r="DK1105">
        <v>0</v>
      </c>
      <c r="DL1105" t="s">
        <v>3</v>
      </c>
      <c r="DM1105">
        <v>0</v>
      </c>
      <c r="DN1105" t="s">
        <v>3</v>
      </c>
      <c r="DO1105">
        <v>0</v>
      </c>
    </row>
    <row r="1106" spans="1:119" x14ac:dyDescent="0.2">
      <c r="A1106">
        <f>ROW(Source!A217)</f>
        <v>217</v>
      </c>
      <c r="B1106">
        <v>60075934</v>
      </c>
      <c r="C1106">
        <v>60142730</v>
      </c>
      <c r="D1106">
        <v>48168484</v>
      </c>
      <c r="E1106">
        <v>1</v>
      </c>
      <c r="F1106">
        <v>1</v>
      </c>
      <c r="G1106">
        <v>1</v>
      </c>
      <c r="H1106">
        <v>3</v>
      </c>
      <c r="I1106" t="s">
        <v>223</v>
      </c>
      <c r="J1106" t="s">
        <v>226</v>
      </c>
      <c r="K1106" t="s">
        <v>761</v>
      </c>
      <c r="L1106">
        <v>1339</v>
      </c>
      <c r="N1106">
        <v>1007</v>
      </c>
      <c r="O1106" t="s">
        <v>91</v>
      </c>
      <c r="P1106" t="s">
        <v>91</v>
      </c>
      <c r="Q1106">
        <v>1</v>
      </c>
      <c r="W1106">
        <v>0</v>
      </c>
      <c r="X1106">
        <v>1597319531</v>
      </c>
      <c r="Y1106">
        <f>AT1106</f>
        <v>0.6</v>
      </c>
      <c r="AA1106">
        <v>84.03</v>
      </c>
      <c r="AB1106">
        <v>0</v>
      </c>
      <c r="AC1106">
        <v>0</v>
      </c>
      <c r="AD1106">
        <v>0</v>
      </c>
      <c r="AE1106">
        <v>8.7899999999999991</v>
      </c>
      <c r="AF1106">
        <v>0</v>
      </c>
      <c r="AG1106">
        <v>0</v>
      </c>
      <c r="AH1106">
        <v>0</v>
      </c>
      <c r="AI1106">
        <v>9.56</v>
      </c>
      <c r="AJ1106">
        <v>1</v>
      </c>
      <c r="AK1106">
        <v>1</v>
      </c>
      <c r="AL1106">
        <v>1</v>
      </c>
      <c r="AM1106">
        <v>4</v>
      </c>
      <c r="AN1106">
        <v>0</v>
      </c>
      <c r="AO1106">
        <v>1</v>
      </c>
      <c r="AP1106">
        <v>1</v>
      </c>
      <c r="AQ1106">
        <v>0</v>
      </c>
      <c r="AR1106">
        <v>0</v>
      </c>
      <c r="AS1106" t="s">
        <v>3</v>
      </c>
      <c r="AT1106">
        <v>0.6</v>
      </c>
      <c r="AU1106" t="s">
        <v>3</v>
      </c>
      <c r="AV1106">
        <v>0</v>
      </c>
      <c r="AW1106">
        <v>2</v>
      </c>
      <c r="AX1106">
        <v>60142753</v>
      </c>
      <c r="AY1106">
        <v>1</v>
      </c>
      <c r="AZ1106">
        <v>0</v>
      </c>
      <c r="BA1106">
        <v>1106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CX1106">
        <f>ROUND(Y1106*Source!I217,9)</f>
        <v>6.0479999999999999E-2</v>
      </c>
      <c r="CY1106">
        <f>AA1106</f>
        <v>84.03</v>
      </c>
      <c r="CZ1106">
        <f>AE1106</f>
        <v>8.7899999999999991</v>
      </c>
      <c r="DA1106">
        <f>AI1106</f>
        <v>9.56</v>
      </c>
      <c r="DB1106">
        <f>ROUND(ROUND(AT1106*CZ1106,2),2)</f>
        <v>5.27</v>
      </c>
      <c r="DC1106">
        <f>ROUND(ROUND(AT1106*AG1106,2),2)</f>
        <v>0</v>
      </c>
      <c r="DD1106" t="s">
        <v>3</v>
      </c>
      <c r="DE1106" t="s">
        <v>3</v>
      </c>
      <c r="DF1106">
        <f>ROUND(ROUND(AE1106*AI1106,2)*CX1106,2)</f>
        <v>5.08</v>
      </c>
      <c r="DG1106">
        <f>ROUND(ROUND(AF1106,2)*CX1106,2)</f>
        <v>0</v>
      </c>
      <c r="DH1106">
        <f>ROUND(ROUND(AG1106,2)*CX1106,2)</f>
        <v>0</v>
      </c>
      <c r="DI1106">
        <f t="shared" si="841"/>
        <v>0</v>
      </c>
      <c r="DJ1106">
        <f>DF1106</f>
        <v>5.08</v>
      </c>
      <c r="DK1106">
        <v>0</v>
      </c>
      <c r="DL1106" t="s">
        <v>3</v>
      </c>
      <c r="DM1106">
        <v>0</v>
      </c>
      <c r="DN1106" t="s">
        <v>3</v>
      </c>
      <c r="DO1106">
        <v>0</v>
      </c>
    </row>
    <row r="1107" spans="1:119" x14ac:dyDescent="0.2">
      <c r="A1107">
        <f>ROW(Source!A217)</f>
        <v>217</v>
      </c>
      <c r="B1107">
        <v>60075934</v>
      </c>
      <c r="C1107">
        <v>60142730</v>
      </c>
      <c r="D1107">
        <v>48168491</v>
      </c>
      <c r="E1107">
        <v>1</v>
      </c>
      <c r="F1107">
        <v>1</v>
      </c>
      <c r="G1107">
        <v>1</v>
      </c>
      <c r="H1107">
        <v>3</v>
      </c>
      <c r="I1107" t="s">
        <v>229</v>
      </c>
      <c r="J1107" t="s">
        <v>231</v>
      </c>
      <c r="K1107" t="s">
        <v>762</v>
      </c>
      <c r="L1107">
        <v>1346</v>
      </c>
      <c r="N1107">
        <v>1009</v>
      </c>
      <c r="O1107" t="s">
        <v>225</v>
      </c>
      <c r="P1107" t="s">
        <v>225</v>
      </c>
      <c r="Q1107">
        <v>1</v>
      </c>
      <c r="W1107">
        <v>0</v>
      </c>
      <c r="X1107">
        <v>-1411127917</v>
      </c>
      <c r="Y1107">
        <f>AT1107</f>
        <v>0.2</v>
      </c>
      <c r="AA1107">
        <v>42.73</v>
      </c>
      <c r="AB1107">
        <v>0</v>
      </c>
      <c r="AC1107">
        <v>0</v>
      </c>
      <c r="AD1107">
        <v>0</v>
      </c>
      <c r="AE1107">
        <v>4.47</v>
      </c>
      <c r="AF1107">
        <v>0</v>
      </c>
      <c r="AG1107">
        <v>0</v>
      </c>
      <c r="AH1107">
        <v>0</v>
      </c>
      <c r="AI1107">
        <v>9.56</v>
      </c>
      <c r="AJ1107">
        <v>1</v>
      </c>
      <c r="AK1107">
        <v>1</v>
      </c>
      <c r="AL1107">
        <v>1</v>
      </c>
      <c r="AM1107">
        <v>4</v>
      </c>
      <c r="AN1107">
        <v>0</v>
      </c>
      <c r="AO1107">
        <v>1</v>
      </c>
      <c r="AP1107">
        <v>1</v>
      </c>
      <c r="AQ1107">
        <v>0</v>
      </c>
      <c r="AR1107">
        <v>0</v>
      </c>
      <c r="AS1107" t="s">
        <v>3</v>
      </c>
      <c r="AT1107">
        <v>0.2</v>
      </c>
      <c r="AU1107" t="s">
        <v>3</v>
      </c>
      <c r="AV1107">
        <v>0</v>
      </c>
      <c r="AW1107">
        <v>2</v>
      </c>
      <c r="AX1107">
        <v>60142754</v>
      </c>
      <c r="AY1107">
        <v>1</v>
      </c>
      <c r="AZ1107">
        <v>0</v>
      </c>
      <c r="BA1107">
        <v>1107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CX1107">
        <f>ROUND(Y1107*Source!I217,9)</f>
        <v>2.0160000000000001E-2</v>
      </c>
      <c r="CY1107">
        <f>AA1107</f>
        <v>42.73</v>
      </c>
      <c r="CZ1107">
        <f>AE1107</f>
        <v>4.47</v>
      </c>
      <c r="DA1107">
        <f>AI1107</f>
        <v>9.56</v>
      </c>
      <c r="DB1107">
        <f>ROUND(ROUND(AT1107*CZ1107,2),2)</f>
        <v>0.89</v>
      </c>
      <c r="DC1107">
        <f>ROUND(ROUND(AT1107*AG1107,2),2)</f>
        <v>0</v>
      </c>
      <c r="DD1107" t="s">
        <v>3</v>
      </c>
      <c r="DE1107" t="s">
        <v>3</v>
      </c>
      <c r="DF1107">
        <f>ROUND(ROUND(AE1107*AI1107,2)*CX1107,2)</f>
        <v>0.86</v>
      </c>
      <c r="DG1107">
        <f>ROUND(ROUND(AF1107,2)*CX1107,2)</f>
        <v>0</v>
      </c>
      <c r="DH1107">
        <f>ROUND(ROUND(AG1107,2)*CX1107,2)</f>
        <v>0</v>
      </c>
      <c r="DI1107">
        <f t="shared" si="841"/>
        <v>0</v>
      </c>
      <c r="DJ1107">
        <f>DF1107</f>
        <v>0.86</v>
      </c>
      <c r="DK1107">
        <v>0</v>
      </c>
      <c r="DL1107" t="s">
        <v>3</v>
      </c>
      <c r="DM1107">
        <v>0</v>
      </c>
      <c r="DN1107" t="s">
        <v>3</v>
      </c>
      <c r="DO1107">
        <v>0</v>
      </c>
    </row>
    <row r="1108" spans="1:119" x14ac:dyDescent="0.2">
      <c r="A1108">
        <f>ROW(Source!A217)</f>
        <v>217</v>
      </c>
      <c r="B1108">
        <v>60075934</v>
      </c>
      <c r="C1108">
        <v>60142730</v>
      </c>
      <c r="D1108">
        <v>48171519</v>
      </c>
      <c r="E1108">
        <v>1</v>
      </c>
      <c r="F1108">
        <v>1</v>
      </c>
      <c r="G1108">
        <v>1</v>
      </c>
      <c r="H1108">
        <v>3</v>
      </c>
      <c r="I1108" t="s">
        <v>1031</v>
      </c>
      <c r="J1108" t="s">
        <v>1032</v>
      </c>
      <c r="K1108" t="s">
        <v>1033</v>
      </c>
      <c r="L1108">
        <v>1348</v>
      </c>
      <c r="N1108">
        <v>1009</v>
      </c>
      <c r="O1108" t="s">
        <v>15</v>
      </c>
      <c r="P1108" t="s">
        <v>15</v>
      </c>
      <c r="Q1108">
        <v>1000</v>
      </c>
      <c r="W1108">
        <v>0</v>
      </c>
      <c r="X1108">
        <v>1392569568</v>
      </c>
      <c r="Y1108">
        <f>AT1108</f>
        <v>1.9E-2</v>
      </c>
      <c r="AA1108">
        <v>99399.62</v>
      </c>
      <c r="AB1108">
        <v>0</v>
      </c>
      <c r="AC1108">
        <v>0</v>
      </c>
      <c r="AD1108">
        <v>0</v>
      </c>
      <c r="AE1108">
        <v>10397.450000000001</v>
      </c>
      <c r="AF1108">
        <v>0</v>
      </c>
      <c r="AG1108">
        <v>0</v>
      </c>
      <c r="AH1108">
        <v>0</v>
      </c>
      <c r="AI1108">
        <v>9.56</v>
      </c>
      <c r="AJ1108">
        <v>1</v>
      </c>
      <c r="AK1108">
        <v>1</v>
      </c>
      <c r="AL1108">
        <v>1</v>
      </c>
      <c r="AM1108">
        <v>4</v>
      </c>
      <c r="AN1108">
        <v>0</v>
      </c>
      <c r="AO1108">
        <v>1</v>
      </c>
      <c r="AP1108">
        <v>1</v>
      </c>
      <c r="AQ1108">
        <v>0</v>
      </c>
      <c r="AR1108">
        <v>0</v>
      </c>
      <c r="AS1108" t="s">
        <v>3</v>
      </c>
      <c r="AT1108">
        <v>1.9E-2</v>
      </c>
      <c r="AU1108" t="s">
        <v>3</v>
      </c>
      <c r="AV1108">
        <v>0</v>
      </c>
      <c r="AW1108">
        <v>2</v>
      </c>
      <c r="AX1108">
        <v>60142755</v>
      </c>
      <c r="AY1108">
        <v>1</v>
      </c>
      <c r="AZ1108">
        <v>0</v>
      </c>
      <c r="BA1108">
        <v>1108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CX1108">
        <f>ROUND(Y1108*Source!I217,9)</f>
        <v>1.9151999999999999E-3</v>
      </c>
      <c r="CY1108">
        <f>AA1108</f>
        <v>99399.62</v>
      </c>
      <c r="CZ1108">
        <f>AE1108</f>
        <v>10397.450000000001</v>
      </c>
      <c r="DA1108">
        <f>AI1108</f>
        <v>9.56</v>
      </c>
      <c r="DB1108">
        <f>ROUND(ROUND(AT1108*CZ1108,2),2)</f>
        <v>197.55</v>
      </c>
      <c r="DC1108">
        <f>ROUND(ROUND(AT1108*AG1108,2),2)</f>
        <v>0</v>
      </c>
      <c r="DD1108" t="s">
        <v>3</v>
      </c>
      <c r="DE1108" t="s">
        <v>3</v>
      </c>
      <c r="DF1108">
        <f>ROUND(ROUND(AE1108*AI1108,2)*CX1108,2)</f>
        <v>190.37</v>
      </c>
      <c r="DG1108">
        <f>ROUND(ROUND(AF1108,2)*CX1108,2)</f>
        <v>0</v>
      </c>
      <c r="DH1108">
        <f>ROUND(ROUND(AG1108,2)*CX1108,2)</f>
        <v>0</v>
      </c>
      <c r="DI1108">
        <f t="shared" si="841"/>
        <v>0</v>
      </c>
      <c r="DJ1108">
        <f>DF1108</f>
        <v>190.37</v>
      </c>
      <c r="DK1108">
        <v>0</v>
      </c>
      <c r="DL1108" t="s">
        <v>3</v>
      </c>
      <c r="DM1108">
        <v>0</v>
      </c>
      <c r="DN1108" t="s">
        <v>3</v>
      </c>
      <c r="DO1108">
        <v>0</v>
      </c>
    </row>
    <row r="1109" spans="1:119" x14ac:dyDescent="0.2">
      <c r="A1109">
        <f>ROW(Source!A217)</f>
        <v>217</v>
      </c>
      <c r="B1109">
        <v>60075934</v>
      </c>
      <c r="C1109">
        <v>60142730</v>
      </c>
      <c r="D1109">
        <v>48164599</v>
      </c>
      <c r="E1109">
        <v>21</v>
      </c>
      <c r="F1109">
        <v>1</v>
      </c>
      <c r="G1109">
        <v>1</v>
      </c>
      <c r="H1109">
        <v>3</v>
      </c>
      <c r="I1109" t="s">
        <v>834</v>
      </c>
      <c r="J1109" t="s">
        <v>3</v>
      </c>
      <c r="K1109" t="s">
        <v>835</v>
      </c>
      <c r="L1109">
        <v>1374</v>
      </c>
      <c r="N1109">
        <v>1013</v>
      </c>
      <c r="O1109" t="s">
        <v>836</v>
      </c>
      <c r="P1109" t="s">
        <v>836</v>
      </c>
      <c r="Q1109">
        <v>1</v>
      </c>
      <c r="W1109">
        <v>0</v>
      </c>
      <c r="X1109">
        <v>-1731369543</v>
      </c>
      <c r="Y1109">
        <f>AT1109</f>
        <v>21.84</v>
      </c>
      <c r="AA1109">
        <v>9.56</v>
      </c>
      <c r="AB1109">
        <v>0</v>
      </c>
      <c r="AC1109">
        <v>0</v>
      </c>
      <c r="AD1109">
        <v>0</v>
      </c>
      <c r="AE1109">
        <v>1</v>
      </c>
      <c r="AF1109">
        <v>0</v>
      </c>
      <c r="AG1109">
        <v>0</v>
      </c>
      <c r="AH1109">
        <v>0</v>
      </c>
      <c r="AI1109">
        <v>9.56</v>
      </c>
      <c r="AJ1109">
        <v>1</v>
      </c>
      <c r="AK1109">
        <v>1</v>
      </c>
      <c r="AL1109">
        <v>1</v>
      </c>
      <c r="AM1109">
        <v>4</v>
      </c>
      <c r="AN1109">
        <v>0</v>
      </c>
      <c r="AO1109">
        <v>1</v>
      </c>
      <c r="AP1109">
        <v>1</v>
      </c>
      <c r="AQ1109">
        <v>0</v>
      </c>
      <c r="AR1109">
        <v>0</v>
      </c>
      <c r="AS1109" t="s">
        <v>3</v>
      </c>
      <c r="AT1109">
        <v>21.84</v>
      </c>
      <c r="AU1109" t="s">
        <v>3</v>
      </c>
      <c r="AV1109">
        <v>0</v>
      </c>
      <c r="AW1109">
        <v>2</v>
      </c>
      <c r="AX1109">
        <v>60142756</v>
      </c>
      <c r="AY1109">
        <v>1</v>
      </c>
      <c r="AZ1109">
        <v>0</v>
      </c>
      <c r="BA1109">
        <v>1109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CX1109">
        <f>ROUND(Y1109*Source!I217,9)</f>
        <v>2.2014719999999999</v>
      </c>
      <c r="CY1109">
        <f>AA1109</f>
        <v>9.56</v>
      </c>
      <c r="CZ1109">
        <f>AE1109</f>
        <v>1</v>
      </c>
      <c r="DA1109">
        <f>AI1109</f>
        <v>9.56</v>
      </c>
      <c r="DB1109">
        <f>ROUND(ROUND(AT1109*CZ1109,2),2)</f>
        <v>21.84</v>
      </c>
      <c r="DC1109">
        <f>ROUND(ROUND(AT1109*AG1109,2),2)</f>
        <v>0</v>
      </c>
      <c r="DD1109" t="s">
        <v>3</v>
      </c>
      <c r="DE1109" t="s">
        <v>3</v>
      </c>
      <c r="DF1109">
        <f>ROUND(ROUND(AE1109*AI1109,2)*CX1109,2)</f>
        <v>21.05</v>
      </c>
      <c r="DG1109">
        <f>ROUND(ROUND(AF1109,2)*CX1109,2)</f>
        <v>0</v>
      </c>
      <c r="DH1109">
        <f>ROUND(ROUND(AG1109,2)*CX1109,2)</f>
        <v>0</v>
      </c>
      <c r="DI1109">
        <f t="shared" si="841"/>
        <v>0</v>
      </c>
      <c r="DJ1109">
        <f>DF1109</f>
        <v>21.05</v>
      </c>
      <c r="DK1109">
        <v>0</v>
      </c>
      <c r="DL1109" t="s">
        <v>3</v>
      </c>
      <c r="DM1109">
        <v>0</v>
      </c>
      <c r="DN1109" t="s">
        <v>3</v>
      </c>
      <c r="DO1109">
        <v>0</v>
      </c>
    </row>
    <row r="1110" spans="1:119" x14ac:dyDescent="0.2">
      <c r="A1110">
        <f>ROW(Source!A220)</f>
        <v>220</v>
      </c>
      <c r="B1110">
        <v>60075934</v>
      </c>
      <c r="C1110">
        <v>60142759</v>
      </c>
      <c r="D1110">
        <v>48164227</v>
      </c>
      <c r="E1110">
        <v>1</v>
      </c>
      <c r="F1110">
        <v>1</v>
      </c>
      <c r="G1110">
        <v>1</v>
      </c>
      <c r="H1110">
        <v>1</v>
      </c>
      <c r="I1110" t="s">
        <v>1034</v>
      </c>
      <c r="J1110" t="s">
        <v>3</v>
      </c>
      <c r="K1110" t="s">
        <v>1035</v>
      </c>
      <c r="L1110">
        <v>1191</v>
      </c>
      <c r="N1110">
        <v>1013</v>
      </c>
      <c r="O1110" t="s">
        <v>738</v>
      </c>
      <c r="P1110" t="s">
        <v>738</v>
      </c>
      <c r="Q1110">
        <v>1</v>
      </c>
      <c r="W1110">
        <v>0</v>
      </c>
      <c r="X1110">
        <v>1680111951</v>
      </c>
      <c r="Y1110">
        <f>((AT1110*1.15)*1.15)</f>
        <v>144.00702499999997</v>
      </c>
      <c r="AA1110">
        <v>0</v>
      </c>
      <c r="AB1110">
        <v>0</v>
      </c>
      <c r="AC1110">
        <v>0</v>
      </c>
      <c r="AD1110">
        <v>392.17</v>
      </c>
      <c r="AE1110">
        <v>0</v>
      </c>
      <c r="AF1110">
        <v>0</v>
      </c>
      <c r="AG1110">
        <v>0</v>
      </c>
      <c r="AH1110">
        <v>8.01</v>
      </c>
      <c r="AI1110">
        <v>1</v>
      </c>
      <c r="AJ1110">
        <v>1</v>
      </c>
      <c r="AK1110">
        <v>1</v>
      </c>
      <c r="AL1110">
        <v>48.96</v>
      </c>
      <c r="AM1110">
        <v>4</v>
      </c>
      <c r="AN1110">
        <v>0</v>
      </c>
      <c r="AO1110">
        <v>1</v>
      </c>
      <c r="AP1110">
        <v>1</v>
      </c>
      <c r="AQ1110">
        <v>0</v>
      </c>
      <c r="AR1110">
        <v>0</v>
      </c>
      <c r="AS1110" t="s">
        <v>3</v>
      </c>
      <c r="AT1110">
        <v>108.89</v>
      </c>
      <c r="AU1110" t="s">
        <v>93</v>
      </c>
      <c r="AV1110">
        <v>1</v>
      </c>
      <c r="AW1110">
        <v>2</v>
      </c>
      <c r="AX1110">
        <v>60142775</v>
      </c>
      <c r="AY1110">
        <v>1</v>
      </c>
      <c r="AZ1110">
        <v>0</v>
      </c>
      <c r="BA1110">
        <v>1110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CX1110">
        <f>ROUND(Y1110*Source!I220,9)</f>
        <v>14.515908120000001</v>
      </c>
      <c r="CY1110">
        <f>AD1110</f>
        <v>392.17</v>
      </c>
      <c r="CZ1110">
        <f>AH1110</f>
        <v>8.01</v>
      </c>
      <c r="DA1110">
        <f>AL1110</f>
        <v>48.96</v>
      </c>
      <c r="DB1110">
        <f>ROUND((((ROUND(AT1110*CZ1110,2)*1.15)*1.15)*1.1),2)</f>
        <v>1268.8499999999999</v>
      </c>
      <c r="DC1110">
        <f>ROUND(((ROUND(AT1110*AG1110,2)*1.15)*1.15),2)</f>
        <v>0</v>
      </c>
      <c r="DD1110" t="s">
        <v>739</v>
      </c>
      <c r="DE1110" t="s">
        <v>3</v>
      </c>
      <c r="DF1110">
        <f>ROUND((ROUND(AE1110,2)*1.1)*CX1110,2)</f>
        <v>0</v>
      </c>
      <c r="DG1110">
        <f>ROUND((ROUND(AF1110,2)*1.1)*CX1110,2)</f>
        <v>0</v>
      </c>
      <c r="DH1110">
        <f>ROUND(ROUND(AG1110,2)*CX1110,2)</f>
        <v>0</v>
      </c>
      <c r="DI1110">
        <f>ROUND((ROUND(AH1110*AL1110,2)*1.1)*CX1110,2)</f>
        <v>6261.97</v>
      </c>
      <c r="DJ1110">
        <f>DI1110</f>
        <v>6261.97</v>
      </c>
      <c r="DK1110">
        <v>0</v>
      </c>
      <c r="DL1110" t="s">
        <v>3</v>
      </c>
      <c r="DM1110">
        <v>0</v>
      </c>
      <c r="DN1110" t="s">
        <v>3</v>
      </c>
      <c r="DO1110">
        <v>0</v>
      </c>
    </row>
    <row r="1111" spans="1:119" x14ac:dyDescent="0.2">
      <c r="A1111">
        <f>ROW(Source!A220)</f>
        <v>220</v>
      </c>
      <c r="B1111">
        <v>60075934</v>
      </c>
      <c r="C1111">
        <v>60142759</v>
      </c>
      <c r="D1111">
        <v>48164207</v>
      </c>
      <c r="E1111">
        <v>1</v>
      </c>
      <c r="F1111">
        <v>1</v>
      </c>
      <c r="G1111">
        <v>1</v>
      </c>
      <c r="H1111">
        <v>1</v>
      </c>
      <c r="I1111" t="s">
        <v>740</v>
      </c>
      <c r="J1111" t="s">
        <v>3</v>
      </c>
      <c r="K1111" t="s">
        <v>741</v>
      </c>
      <c r="L1111">
        <v>1191</v>
      </c>
      <c r="N1111">
        <v>1013</v>
      </c>
      <c r="O1111" t="s">
        <v>738</v>
      </c>
      <c r="P1111" t="s">
        <v>738</v>
      </c>
      <c r="Q1111">
        <v>1</v>
      </c>
      <c r="W1111">
        <v>0</v>
      </c>
      <c r="X1111">
        <v>-383101862</v>
      </c>
      <c r="Y1111">
        <f>((AT1111*1.15)*1.15)</f>
        <v>0.40997499999999992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1</v>
      </c>
      <c r="AJ1111">
        <v>1</v>
      </c>
      <c r="AK1111">
        <v>48.96</v>
      </c>
      <c r="AL1111">
        <v>1</v>
      </c>
      <c r="AM1111">
        <v>4</v>
      </c>
      <c r="AN1111">
        <v>0</v>
      </c>
      <c r="AO1111">
        <v>1</v>
      </c>
      <c r="AP1111">
        <v>1</v>
      </c>
      <c r="AQ1111">
        <v>0</v>
      </c>
      <c r="AR1111">
        <v>0</v>
      </c>
      <c r="AS1111" t="s">
        <v>3</v>
      </c>
      <c r="AT1111">
        <v>0.31</v>
      </c>
      <c r="AU1111" t="s">
        <v>93</v>
      </c>
      <c r="AV1111">
        <v>2</v>
      </c>
      <c r="AW1111">
        <v>2</v>
      </c>
      <c r="AX1111">
        <v>60142776</v>
      </c>
      <c r="AY1111">
        <v>1</v>
      </c>
      <c r="AZ1111">
        <v>0</v>
      </c>
      <c r="BA1111">
        <v>1111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CX1111">
        <f>ROUND(Y1111*Source!I220,9)</f>
        <v>4.1325479999999998E-2</v>
      </c>
      <c r="CY1111">
        <f>AD1111</f>
        <v>0</v>
      </c>
      <c r="CZ1111">
        <f>AH1111</f>
        <v>0</v>
      </c>
      <c r="DA1111">
        <f>AL1111</f>
        <v>1</v>
      </c>
      <c r="DB1111">
        <f>ROUND((((ROUND(AT1111*CZ1111,2)*1.15)*1.15)*1.1),2)</f>
        <v>0</v>
      </c>
      <c r="DC1111">
        <f>ROUND(((ROUND(AT1111*AG1111,2)*1.15)*1.15),2)</f>
        <v>0</v>
      </c>
      <c r="DD1111" t="s">
        <v>739</v>
      </c>
      <c r="DE1111" t="s">
        <v>3</v>
      </c>
      <c r="DF1111">
        <f>ROUND((ROUND(AE1111,2)*1.1)*CX1111,2)</f>
        <v>0</v>
      </c>
      <c r="DG1111">
        <f>ROUND((ROUND(AF1111,2)*1.1)*CX1111,2)</f>
        <v>0</v>
      </c>
      <c r="DH1111">
        <f>ROUND(ROUND(AG1111*AK1111,2)*CX1111,2)</f>
        <v>0</v>
      </c>
      <c r="DI1111">
        <f>ROUND((ROUND(AH1111,2)*1.1)*CX1111,2)</f>
        <v>0</v>
      </c>
      <c r="DJ1111">
        <f>DI1111</f>
        <v>0</v>
      </c>
      <c r="DK1111">
        <v>0</v>
      </c>
      <c r="DL1111" t="s">
        <v>3</v>
      </c>
      <c r="DM1111">
        <v>0</v>
      </c>
      <c r="DN1111" t="s">
        <v>3</v>
      </c>
      <c r="DO1111">
        <v>0</v>
      </c>
    </row>
    <row r="1112" spans="1:119" x14ac:dyDescent="0.2">
      <c r="A1112">
        <f>ROW(Source!A220)</f>
        <v>220</v>
      </c>
      <c r="B1112">
        <v>60075934</v>
      </c>
      <c r="C1112">
        <v>60142759</v>
      </c>
      <c r="D1112">
        <v>48244557</v>
      </c>
      <c r="E1112">
        <v>1</v>
      </c>
      <c r="F1112">
        <v>1</v>
      </c>
      <c r="G1112">
        <v>1</v>
      </c>
      <c r="H1112">
        <v>2</v>
      </c>
      <c r="I1112" t="s">
        <v>746</v>
      </c>
      <c r="J1112" t="s">
        <v>747</v>
      </c>
      <c r="K1112" t="s">
        <v>748</v>
      </c>
      <c r="L1112">
        <v>1368</v>
      </c>
      <c r="N1112">
        <v>1011</v>
      </c>
      <c r="O1112" t="s">
        <v>745</v>
      </c>
      <c r="P1112" t="s">
        <v>745</v>
      </c>
      <c r="Q1112">
        <v>1</v>
      </c>
      <c r="W1112">
        <v>0</v>
      </c>
      <c r="X1112">
        <v>903590057</v>
      </c>
      <c r="Y1112">
        <f>((AT1112*1.15)*1.15)</f>
        <v>0.15869999999999998</v>
      </c>
      <c r="AA1112">
        <v>0</v>
      </c>
      <c r="AB1112">
        <v>1603.59</v>
      </c>
      <c r="AC1112">
        <v>579.69000000000005</v>
      </c>
      <c r="AD1112">
        <v>0</v>
      </c>
      <c r="AE1112">
        <v>0</v>
      </c>
      <c r="AF1112">
        <v>112.77</v>
      </c>
      <c r="AG1112">
        <v>11.84</v>
      </c>
      <c r="AH1112">
        <v>0</v>
      </c>
      <c r="AI1112">
        <v>1</v>
      </c>
      <c r="AJ1112">
        <v>14.22</v>
      </c>
      <c r="AK1112">
        <v>48.96</v>
      </c>
      <c r="AL1112">
        <v>1</v>
      </c>
      <c r="AM1112">
        <v>4</v>
      </c>
      <c r="AN1112">
        <v>0</v>
      </c>
      <c r="AO1112">
        <v>1</v>
      </c>
      <c r="AP1112">
        <v>1</v>
      </c>
      <c r="AQ1112">
        <v>0</v>
      </c>
      <c r="AR1112">
        <v>0</v>
      </c>
      <c r="AS1112" t="s">
        <v>3</v>
      </c>
      <c r="AT1112">
        <v>0.12</v>
      </c>
      <c r="AU1112" t="s">
        <v>93</v>
      </c>
      <c r="AV1112">
        <v>0</v>
      </c>
      <c r="AW1112">
        <v>2</v>
      </c>
      <c r="AX1112">
        <v>60142777</v>
      </c>
      <c r="AY1112">
        <v>1</v>
      </c>
      <c r="AZ1112">
        <v>0</v>
      </c>
      <c r="BA1112">
        <v>1112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CX1112">
        <f>ROUND(Y1112*Source!I220,9)</f>
        <v>1.5996960000000001E-2</v>
      </c>
      <c r="CY1112">
        <f>AB1112</f>
        <v>1603.59</v>
      </c>
      <c r="CZ1112">
        <f>AF1112</f>
        <v>112.77</v>
      </c>
      <c r="DA1112">
        <f>AJ1112</f>
        <v>14.22</v>
      </c>
      <c r="DB1112">
        <f>ROUND(((ROUND(AT1112*CZ1112,2)*1.15)*1.15),2)</f>
        <v>17.89</v>
      </c>
      <c r="DC1112">
        <f>ROUND((((ROUND(AT1112*AG1112,2)*1.15)*1.15)*1.1),2)</f>
        <v>2.0699999999999998</v>
      </c>
      <c r="DD1112" t="s">
        <v>3</v>
      </c>
      <c r="DE1112" t="s">
        <v>739</v>
      </c>
      <c r="DF1112">
        <f>ROUND(ROUND(AE1112,2)*CX1112,2)</f>
        <v>0</v>
      </c>
      <c r="DG1112">
        <f>ROUND(ROUND(AF1112*AJ1112,2)*CX1112,2)</f>
        <v>25.65</v>
      </c>
      <c r="DH1112">
        <f>ROUND((ROUND(AG1112*AK1112,2)*1.1)*CX1112,2)</f>
        <v>10.199999999999999</v>
      </c>
      <c r="DI1112">
        <f t="shared" ref="DI1112:DI1124" si="843">ROUND(ROUND(AH1112,2)*CX1112,2)</f>
        <v>0</v>
      </c>
      <c r="DJ1112">
        <f>DG1112</f>
        <v>25.65</v>
      </c>
      <c r="DK1112">
        <v>0</v>
      </c>
      <c r="DL1112" t="s">
        <v>3</v>
      </c>
      <c r="DM1112">
        <v>0</v>
      </c>
      <c r="DN1112" t="s">
        <v>3</v>
      </c>
      <c r="DO1112">
        <v>0</v>
      </c>
    </row>
    <row r="1113" spans="1:119" x14ac:dyDescent="0.2">
      <c r="A1113">
        <f>ROW(Source!A220)</f>
        <v>220</v>
      </c>
      <c r="B1113">
        <v>60075934</v>
      </c>
      <c r="C1113">
        <v>60142759</v>
      </c>
      <c r="D1113">
        <v>48244699</v>
      </c>
      <c r="E1113">
        <v>1</v>
      </c>
      <c r="F1113">
        <v>1</v>
      </c>
      <c r="G1113">
        <v>1</v>
      </c>
      <c r="H1113">
        <v>2</v>
      </c>
      <c r="I1113" t="s">
        <v>1047</v>
      </c>
      <c r="J1113" t="s">
        <v>1048</v>
      </c>
      <c r="K1113" t="s">
        <v>1049</v>
      </c>
      <c r="L1113">
        <v>1368</v>
      </c>
      <c r="N1113">
        <v>1011</v>
      </c>
      <c r="O1113" t="s">
        <v>745</v>
      </c>
      <c r="P1113" t="s">
        <v>745</v>
      </c>
      <c r="Q1113">
        <v>1</v>
      </c>
      <c r="W1113">
        <v>0</v>
      </c>
      <c r="X1113">
        <v>-1684488578</v>
      </c>
      <c r="Y1113">
        <f>((AT1113*1.15)*1.15)</f>
        <v>11.373499999999998</v>
      </c>
      <c r="AA1113">
        <v>0</v>
      </c>
      <c r="AB1113">
        <v>99.4</v>
      </c>
      <c r="AC1113">
        <v>0</v>
      </c>
      <c r="AD1113">
        <v>0</v>
      </c>
      <c r="AE1113">
        <v>0</v>
      </c>
      <c r="AF1113">
        <v>6.99</v>
      </c>
      <c r="AG1113">
        <v>0</v>
      </c>
      <c r="AH1113">
        <v>0</v>
      </c>
      <c r="AI1113">
        <v>1</v>
      </c>
      <c r="AJ1113">
        <v>14.22</v>
      </c>
      <c r="AK1113">
        <v>48.96</v>
      </c>
      <c r="AL1113">
        <v>1</v>
      </c>
      <c r="AM1113">
        <v>4</v>
      </c>
      <c r="AN1113">
        <v>0</v>
      </c>
      <c r="AO1113">
        <v>1</v>
      </c>
      <c r="AP1113">
        <v>1</v>
      </c>
      <c r="AQ1113">
        <v>0</v>
      </c>
      <c r="AR1113">
        <v>0</v>
      </c>
      <c r="AS1113" t="s">
        <v>3</v>
      </c>
      <c r="AT1113">
        <v>8.6</v>
      </c>
      <c r="AU1113" t="s">
        <v>93</v>
      </c>
      <c r="AV1113">
        <v>0</v>
      </c>
      <c r="AW1113">
        <v>2</v>
      </c>
      <c r="AX1113">
        <v>60142778</v>
      </c>
      <c r="AY1113">
        <v>1</v>
      </c>
      <c r="AZ1113">
        <v>0</v>
      </c>
      <c r="BA1113">
        <v>1113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CX1113">
        <f>ROUND(Y1113*Source!I220,9)</f>
        <v>1.1464487999999999</v>
      </c>
      <c r="CY1113">
        <f>AB1113</f>
        <v>99.4</v>
      </c>
      <c r="CZ1113">
        <f>AF1113</f>
        <v>6.99</v>
      </c>
      <c r="DA1113">
        <f>AJ1113</f>
        <v>14.22</v>
      </c>
      <c r="DB1113">
        <f>ROUND(((ROUND(AT1113*CZ1113,2)*1.15)*1.15),2)</f>
        <v>79.5</v>
      </c>
      <c r="DC1113">
        <f>ROUND((((ROUND(AT1113*AG1113,2)*1.15)*1.15)*1.1),2)</f>
        <v>0</v>
      </c>
      <c r="DD1113" t="s">
        <v>3</v>
      </c>
      <c r="DE1113" t="s">
        <v>739</v>
      </c>
      <c r="DF1113">
        <f>ROUND(ROUND(AE1113,2)*CX1113,2)</f>
        <v>0</v>
      </c>
      <c r="DG1113">
        <f>ROUND(ROUND(AF1113*AJ1113,2)*CX1113,2)</f>
        <v>113.96</v>
      </c>
      <c r="DH1113">
        <f>ROUND((ROUND(AG1113*AK1113,2)*1.1)*CX1113,2)</f>
        <v>0</v>
      </c>
      <c r="DI1113">
        <f t="shared" si="843"/>
        <v>0</v>
      </c>
      <c r="DJ1113">
        <f>DG1113</f>
        <v>113.96</v>
      </c>
      <c r="DK1113">
        <v>0</v>
      </c>
      <c r="DL1113" t="s">
        <v>3</v>
      </c>
      <c r="DM1113">
        <v>0</v>
      </c>
      <c r="DN1113" t="s">
        <v>3</v>
      </c>
      <c r="DO1113">
        <v>0</v>
      </c>
    </row>
    <row r="1114" spans="1:119" x14ac:dyDescent="0.2">
      <c r="A1114">
        <f>ROW(Source!A220)</f>
        <v>220</v>
      </c>
      <c r="B1114">
        <v>60075934</v>
      </c>
      <c r="C1114">
        <v>60142759</v>
      </c>
      <c r="D1114">
        <v>48245551</v>
      </c>
      <c r="E1114">
        <v>1</v>
      </c>
      <c r="F1114">
        <v>1</v>
      </c>
      <c r="G1114">
        <v>1</v>
      </c>
      <c r="H1114">
        <v>2</v>
      </c>
      <c r="I1114" t="s">
        <v>752</v>
      </c>
      <c r="J1114" t="s">
        <v>753</v>
      </c>
      <c r="K1114" t="s">
        <v>754</v>
      </c>
      <c r="L1114">
        <v>1368</v>
      </c>
      <c r="N1114">
        <v>1011</v>
      </c>
      <c r="O1114" t="s">
        <v>745</v>
      </c>
      <c r="P1114" t="s">
        <v>745</v>
      </c>
      <c r="Q1114">
        <v>1</v>
      </c>
      <c r="W1114">
        <v>0</v>
      </c>
      <c r="X1114">
        <v>1171957361</v>
      </c>
      <c r="Y1114">
        <f>((AT1114*1.15)*1.15)</f>
        <v>0.25127499999999997</v>
      </c>
      <c r="AA1114">
        <v>0</v>
      </c>
      <c r="AB1114">
        <v>1234.1500000000001</v>
      </c>
      <c r="AC1114">
        <v>495.96</v>
      </c>
      <c r="AD1114">
        <v>0</v>
      </c>
      <c r="AE1114">
        <v>0</v>
      </c>
      <c r="AF1114">
        <v>86.79</v>
      </c>
      <c r="AG1114">
        <v>10.130000000000001</v>
      </c>
      <c r="AH1114">
        <v>0</v>
      </c>
      <c r="AI1114">
        <v>1</v>
      </c>
      <c r="AJ1114">
        <v>14.22</v>
      </c>
      <c r="AK1114">
        <v>48.96</v>
      </c>
      <c r="AL1114">
        <v>1</v>
      </c>
      <c r="AM1114">
        <v>4</v>
      </c>
      <c r="AN1114">
        <v>0</v>
      </c>
      <c r="AO1114">
        <v>1</v>
      </c>
      <c r="AP1114">
        <v>1</v>
      </c>
      <c r="AQ1114">
        <v>0</v>
      </c>
      <c r="AR1114">
        <v>0</v>
      </c>
      <c r="AS1114" t="s">
        <v>3</v>
      </c>
      <c r="AT1114">
        <v>0.19</v>
      </c>
      <c r="AU1114" t="s">
        <v>93</v>
      </c>
      <c r="AV1114">
        <v>0</v>
      </c>
      <c r="AW1114">
        <v>2</v>
      </c>
      <c r="AX1114">
        <v>60142779</v>
      </c>
      <c r="AY1114">
        <v>1</v>
      </c>
      <c r="AZ1114">
        <v>0</v>
      </c>
      <c r="BA1114">
        <v>1114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CX1114">
        <f>ROUND(Y1114*Source!I220,9)</f>
        <v>2.532852E-2</v>
      </c>
      <c r="CY1114">
        <f>AB1114</f>
        <v>1234.1500000000001</v>
      </c>
      <c r="CZ1114">
        <f>AF1114</f>
        <v>86.79</v>
      </c>
      <c r="DA1114">
        <f>AJ1114</f>
        <v>14.22</v>
      </c>
      <c r="DB1114">
        <f>ROUND(((ROUND(AT1114*CZ1114,2)*1.15)*1.15),2)</f>
        <v>21.81</v>
      </c>
      <c r="DC1114">
        <f>ROUND((((ROUND(AT1114*AG1114,2)*1.15)*1.15)*1.1),2)</f>
        <v>2.79</v>
      </c>
      <c r="DD1114" t="s">
        <v>3</v>
      </c>
      <c r="DE1114" t="s">
        <v>739</v>
      </c>
      <c r="DF1114">
        <f>ROUND(ROUND(AE1114,2)*CX1114,2)</f>
        <v>0</v>
      </c>
      <c r="DG1114">
        <f>ROUND(ROUND(AF1114*AJ1114,2)*CX1114,2)</f>
        <v>31.26</v>
      </c>
      <c r="DH1114">
        <f>ROUND((ROUND(AG1114*AK1114,2)*1.1)*CX1114,2)</f>
        <v>13.82</v>
      </c>
      <c r="DI1114">
        <f t="shared" si="843"/>
        <v>0</v>
      </c>
      <c r="DJ1114">
        <f>DG1114</f>
        <v>31.26</v>
      </c>
      <c r="DK1114">
        <v>0</v>
      </c>
      <c r="DL1114" t="s">
        <v>3</v>
      </c>
      <c r="DM1114">
        <v>0</v>
      </c>
      <c r="DN1114" t="s">
        <v>3</v>
      </c>
      <c r="DO1114">
        <v>0</v>
      </c>
    </row>
    <row r="1115" spans="1:119" x14ac:dyDescent="0.2">
      <c r="A1115">
        <f>ROW(Source!A220)</f>
        <v>220</v>
      </c>
      <c r="B1115">
        <v>60075934</v>
      </c>
      <c r="C1115">
        <v>60142759</v>
      </c>
      <c r="D1115">
        <v>48172661</v>
      </c>
      <c r="E1115">
        <v>1</v>
      </c>
      <c r="F1115">
        <v>1</v>
      </c>
      <c r="G1115">
        <v>1</v>
      </c>
      <c r="H1115">
        <v>3</v>
      </c>
      <c r="I1115" t="s">
        <v>766</v>
      </c>
      <c r="J1115" t="s">
        <v>767</v>
      </c>
      <c r="K1115" t="s">
        <v>768</v>
      </c>
      <c r="L1115">
        <v>1348</v>
      </c>
      <c r="N1115">
        <v>1009</v>
      </c>
      <c r="O1115" t="s">
        <v>15</v>
      </c>
      <c r="P1115" t="s">
        <v>15</v>
      </c>
      <c r="Q1115">
        <v>1000</v>
      </c>
      <c r="W1115">
        <v>0</v>
      </c>
      <c r="X1115">
        <v>-1069540660</v>
      </c>
      <c r="Y1115">
        <f t="shared" ref="Y1115:Y1124" si="844">AT1115</f>
        <v>2.1999999999999999E-2</v>
      </c>
      <c r="AA1115">
        <v>151569.78</v>
      </c>
      <c r="AB1115">
        <v>0</v>
      </c>
      <c r="AC1115">
        <v>0</v>
      </c>
      <c r="AD1115">
        <v>0</v>
      </c>
      <c r="AE1115">
        <v>15854.58</v>
      </c>
      <c r="AF1115">
        <v>0</v>
      </c>
      <c r="AG1115">
        <v>0</v>
      </c>
      <c r="AH1115">
        <v>0</v>
      </c>
      <c r="AI1115">
        <v>9.56</v>
      </c>
      <c r="AJ1115">
        <v>1</v>
      </c>
      <c r="AK1115">
        <v>1</v>
      </c>
      <c r="AL1115">
        <v>1</v>
      </c>
      <c r="AM1115">
        <v>4</v>
      </c>
      <c r="AN1115">
        <v>0</v>
      </c>
      <c r="AO1115">
        <v>1</v>
      </c>
      <c r="AP1115">
        <v>1</v>
      </c>
      <c r="AQ1115">
        <v>0</v>
      </c>
      <c r="AR1115">
        <v>0</v>
      </c>
      <c r="AS1115" t="s">
        <v>3</v>
      </c>
      <c r="AT1115">
        <v>2.1999999999999999E-2</v>
      </c>
      <c r="AU1115" t="s">
        <v>3</v>
      </c>
      <c r="AV1115">
        <v>0</v>
      </c>
      <c r="AW1115">
        <v>2</v>
      </c>
      <c r="AX1115">
        <v>60142780</v>
      </c>
      <c r="AY1115">
        <v>1</v>
      </c>
      <c r="AZ1115">
        <v>0</v>
      </c>
      <c r="BA1115">
        <v>1115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CX1115">
        <f>ROUND(Y1115*Source!I220,9)</f>
        <v>2.2176000000000001E-3</v>
      </c>
      <c r="CY1115">
        <f t="shared" ref="CY1115:CY1124" si="845">AA1115</f>
        <v>151569.78</v>
      </c>
      <c r="CZ1115">
        <f t="shared" ref="CZ1115:CZ1124" si="846">AE1115</f>
        <v>15854.58</v>
      </c>
      <c r="DA1115">
        <f t="shared" ref="DA1115:DA1124" si="847">AI1115</f>
        <v>9.56</v>
      </c>
      <c r="DB1115">
        <f t="shared" ref="DB1115:DB1124" si="848">ROUND(ROUND(AT1115*CZ1115,2),2)</f>
        <v>348.8</v>
      </c>
      <c r="DC1115">
        <f t="shared" ref="DC1115:DC1124" si="849">ROUND(ROUND(AT1115*AG1115,2),2)</f>
        <v>0</v>
      </c>
      <c r="DD1115" t="s">
        <v>3</v>
      </c>
      <c r="DE1115" t="s">
        <v>3</v>
      </c>
      <c r="DF1115">
        <f t="shared" ref="DF1115:DF1124" si="850">ROUND(ROUND(AE1115*AI1115,2)*CX1115,2)</f>
        <v>336.12</v>
      </c>
      <c r="DG1115">
        <f t="shared" ref="DG1115:DG1124" si="851">ROUND(ROUND(AF1115,2)*CX1115,2)</f>
        <v>0</v>
      </c>
      <c r="DH1115">
        <f t="shared" ref="DH1115:DH1125" si="852">ROUND(ROUND(AG1115,2)*CX1115,2)</f>
        <v>0</v>
      </c>
      <c r="DI1115">
        <f t="shared" si="843"/>
        <v>0</v>
      </c>
      <c r="DJ1115">
        <f t="shared" ref="DJ1115:DJ1124" si="853">DF1115</f>
        <v>336.12</v>
      </c>
      <c r="DK1115">
        <v>0</v>
      </c>
      <c r="DL1115" t="s">
        <v>3</v>
      </c>
      <c r="DM1115">
        <v>0</v>
      </c>
      <c r="DN1115" t="s">
        <v>3</v>
      </c>
      <c r="DO1115">
        <v>0</v>
      </c>
    </row>
    <row r="1116" spans="1:119" x14ac:dyDescent="0.2">
      <c r="A1116">
        <f>ROW(Source!A220)</f>
        <v>220</v>
      </c>
      <c r="B1116">
        <v>60075934</v>
      </c>
      <c r="C1116">
        <v>60142759</v>
      </c>
      <c r="D1116">
        <v>48172758</v>
      </c>
      <c r="E1116">
        <v>1</v>
      </c>
      <c r="F1116">
        <v>1</v>
      </c>
      <c r="G1116">
        <v>1</v>
      </c>
      <c r="H1116">
        <v>3</v>
      </c>
      <c r="I1116" t="s">
        <v>769</v>
      </c>
      <c r="J1116" t="s">
        <v>770</v>
      </c>
      <c r="K1116" t="s">
        <v>771</v>
      </c>
      <c r="L1116">
        <v>1348</v>
      </c>
      <c r="N1116">
        <v>1009</v>
      </c>
      <c r="O1116" t="s">
        <v>15</v>
      </c>
      <c r="P1116" t="s">
        <v>15</v>
      </c>
      <c r="Q1116">
        <v>1000</v>
      </c>
      <c r="W1116">
        <v>0</v>
      </c>
      <c r="X1116">
        <v>628974256</v>
      </c>
      <c r="Y1116">
        <f t="shared" si="844"/>
        <v>1.0000000000000001E-5</v>
      </c>
      <c r="AA1116">
        <v>73338.78</v>
      </c>
      <c r="AB1116">
        <v>0</v>
      </c>
      <c r="AC1116">
        <v>0</v>
      </c>
      <c r="AD1116">
        <v>0</v>
      </c>
      <c r="AE1116">
        <v>7671.42</v>
      </c>
      <c r="AF1116">
        <v>0</v>
      </c>
      <c r="AG1116">
        <v>0</v>
      </c>
      <c r="AH1116">
        <v>0</v>
      </c>
      <c r="AI1116">
        <v>9.56</v>
      </c>
      <c r="AJ1116">
        <v>1</v>
      </c>
      <c r="AK1116">
        <v>1</v>
      </c>
      <c r="AL1116">
        <v>1</v>
      </c>
      <c r="AM1116">
        <v>4</v>
      </c>
      <c r="AN1116">
        <v>0</v>
      </c>
      <c r="AO1116">
        <v>1</v>
      </c>
      <c r="AP1116">
        <v>1</v>
      </c>
      <c r="AQ1116">
        <v>0</v>
      </c>
      <c r="AR1116">
        <v>0</v>
      </c>
      <c r="AS1116" t="s">
        <v>3</v>
      </c>
      <c r="AT1116">
        <v>1.0000000000000001E-5</v>
      </c>
      <c r="AU1116" t="s">
        <v>3</v>
      </c>
      <c r="AV1116">
        <v>0</v>
      </c>
      <c r="AW1116">
        <v>2</v>
      </c>
      <c r="AX1116">
        <v>60142781</v>
      </c>
      <c r="AY1116">
        <v>1</v>
      </c>
      <c r="AZ1116">
        <v>0</v>
      </c>
      <c r="BA1116">
        <v>1116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CX1116">
        <f>ROUND(Y1116*Source!I220,9)</f>
        <v>1.0079999999999999E-6</v>
      </c>
      <c r="CY1116">
        <f t="shared" si="845"/>
        <v>73338.78</v>
      </c>
      <c r="CZ1116">
        <f t="shared" si="846"/>
        <v>7671.42</v>
      </c>
      <c r="DA1116">
        <f t="shared" si="847"/>
        <v>9.56</v>
      </c>
      <c r="DB1116">
        <f t="shared" si="848"/>
        <v>0.08</v>
      </c>
      <c r="DC1116">
        <f t="shared" si="849"/>
        <v>0</v>
      </c>
      <c r="DD1116" t="s">
        <v>3</v>
      </c>
      <c r="DE1116" t="s">
        <v>3</v>
      </c>
      <c r="DF1116">
        <f t="shared" si="850"/>
        <v>7.0000000000000007E-2</v>
      </c>
      <c r="DG1116">
        <f t="shared" si="851"/>
        <v>0</v>
      </c>
      <c r="DH1116">
        <f t="shared" si="852"/>
        <v>0</v>
      </c>
      <c r="DI1116">
        <f t="shared" si="843"/>
        <v>0</v>
      </c>
      <c r="DJ1116">
        <f t="shared" si="853"/>
        <v>7.0000000000000007E-2</v>
      </c>
      <c r="DK1116">
        <v>0</v>
      </c>
      <c r="DL1116" t="s">
        <v>3</v>
      </c>
      <c r="DM1116">
        <v>0</v>
      </c>
      <c r="DN1116" t="s">
        <v>3</v>
      </c>
      <c r="DO1116">
        <v>0</v>
      </c>
    </row>
    <row r="1117" spans="1:119" x14ac:dyDescent="0.2">
      <c r="A1117">
        <f>ROW(Source!A220)</f>
        <v>220</v>
      </c>
      <c r="B1117">
        <v>60075934</v>
      </c>
      <c r="C1117">
        <v>60142759</v>
      </c>
      <c r="D1117">
        <v>48173726</v>
      </c>
      <c r="E1117">
        <v>1</v>
      </c>
      <c r="F1117">
        <v>1</v>
      </c>
      <c r="G1117">
        <v>1</v>
      </c>
      <c r="H1117">
        <v>3</v>
      </c>
      <c r="I1117" t="s">
        <v>772</v>
      </c>
      <c r="J1117" t="s">
        <v>773</v>
      </c>
      <c r="K1117" t="s">
        <v>774</v>
      </c>
      <c r="L1117">
        <v>1348</v>
      </c>
      <c r="N1117">
        <v>1009</v>
      </c>
      <c r="O1117" t="s">
        <v>15</v>
      </c>
      <c r="P1117" t="s">
        <v>15</v>
      </c>
      <c r="Q1117">
        <v>1000</v>
      </c>
      <c r="W1117">
        <v>0</v>
      </c>
      <c r="X1117">
        <v>-1850711024</v>
      </c>
      <c r="Y1117">
        <f t="shared" si="844"/>
        <v>1E-4</v>
      </c>
      <c r="AA1117">
        <v>293766.28000000003</v>
      </c>
      <c r="AB1117">
        <v>0</v>
      </c>
      <c r="AC1117">
        <v>0</v>
      </c>
      <c r="AD1117">
        <v>0</v>
      </c>
      <c r="AE1117">
        <v>30728.69</v>
      </c>
      <c r="AF1117">
        <v>0</v>
      </c>
      <c r="AG1117">
        <v>0</v>
      </c>
      <c r="AH1117">
        <v>0</v>
      </c>
      <c r="AI1117">
        <v>9.56</v>
      </c>
      <c r="AJ1117">
        <v>1</v>
      </c>
      <c r="AK1117">
        <v>1</v>
      </c>
      <c r="AL1117">
        <v>1</v>
      </c>
      <c r="AM1117">
        <v>4</v>
      </c>
      <c r="AN1117">
        <v>0</v>
      </c>
      <c r="AO1117">
        <v>1</v>
      </c>
      <c r="AP1117">
        <v>1</v>
      </c>
      <c r="AQ1117">
        <v>0</v>
      </c>
      <c r="AR1117">
        <v>0</v>
      </c>
      <c r="AS1117" t="s">
        <v>3</v>
      </c>
      <c r="AT1117">
        <v>1E-4</v>
      </c>
      <c r="AU1117" t="s">
        <v>3</v>
      </c>
      <c r="AV1117">
        <v>0</v>
      </c>
      <c r="AW1117">
        <v>2</v>
      </c>
      <c r="AX1117">
        <v>60142782</v>
      </c>
      <c r="AY1117">
        <v>1</v>
      </c>
      <c r="AZ1117">
        <v>0</v>
      </c>
      <c r="BA1117">
        <v>1117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CX1117">
        <f>ROUND(Y1117*Source!I220,9)</f>
        <v>1.008E-5</v>
      </c>
      <c r="CY1117">
        <f t="shared" si="845"/>
        <v>293766.28000000003</v>
      </c>
      <c r="CZ1117">
        <f t="shared" si="846"/>
        <v>30728.69</v>
      </c>
      <c r="DA1117">
        <f t="shared" si="847"/>
        <v>9.56</v>
      </c>
      <c r="DB1117">
        <f t="shared" si="848"/>
        <v>3.07</v>
      </c>
      <c r="DC1117">
        <f t="shared" si="849"/>
        <v>0</v>
      </c>
      <c r="DD1117" t="s">
        <v>3</v>
      </c>
      <c r="DE1117" t="s">
        <v>3</v>
      </c>
      <c r="DF1117">
        <f t="shared" si="850"/>
        <v>2.96</v>
      </c>
      <c r="DG1117">
        <f t="shared" si="851"/>
        <v>0</v>
      </c>
      <c r="DH1117">
        <f t="shared" si="852"/>
        <v>0</v>
      </c>
      <c r="DI1117">
        <f t="shared" si="843"/>
        <v>0</v>
      </c>
      <c r="DJ1117">
        <f t="shared" si="853"/>
        <v>2.96</v>
      </c>
      <c r="DK1117">
        <v>0</v>
      </c>
      <c r="DL1117" t="s">
        <v>3</v>
      </c>
      <c r="DM1117">
        <v>0</v>
      </c>
      <c r="DN1117" t="s">
        <v>3</v>
      </c>
      <c r="DO1117">
        <v>0</v>
      </c>
    </row>
    <row r="1118" spans="1:119" x14ac:dyDescent="0.2">
      <c r="A1118">
        <f>ROW(Source!A220)</f>
        <v>220</v>
      </c>
      <c r="B1118">
        <v>60075934</v>
      </c>
      <c r="C1118">
        <v>60142759</v>
      </c>
      <c r="D1118">
        <v>48165719</v>
      </c>
      <c r="E1118">
        <v>21</v>
      </c>
      <c r="F1118">
        <v>1</v>
      </c>
      <c r="G1118">
        <v>1</v>
      </c>
      <c r="H1118">
        <v>3</v>
      </c>
      <c r="I1118" t="s">
        <v>778</v>
      </c>
      <c r="J1118" t="s">
        <v>3</v>
      </c>
      <c r="K1118" t="s">
        <v>779</v>
      </c>
      <c r="L1118">
        <v>1348</v>
      </c>
      <c r="N1118">
        <v>1009</v>
      </c>
      <c r="O1118" t="s">
        <v>15</v>
      </c>
      <c r="P1118" t="s">
        <v>15</v>
      </c>
      <c r="Q1118">
        <v>1000</v>
      </c>
      <c r="W1118">
        <v>0</v>
      </c>
      <c r="X1118">
        <v>748648226</v>
      </c>
      <c r="Y1118">
        <f t="shared" si="844"/>
        <v>1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9.56</v>
      </c>
      <c r="AJ1118">
        <v>1</v>
      </c>
      <c r="AK1118">
        <v>1</v>
      </c>
      <c r="AL1118">
        <v>1</v>
      </c>
      <c r="AM1118">
        <v>4</v>
      </c>
      <c r="AN1118">
        <v>0</v>
      </c>
      <c r="AO1118">
        <v>0</v>
      </c>
      <c r="AP1118">
        <v>1</v>
      </c>
      <c r="AQ1118">
        <v>0</v>
      </c>
      <c r="AR1118">
        <v>0</v>
      </c>
      <c r="AS1118" t="s">
        <v>3</v>
      </c>
      <c r="AT1118">
        <v>1</v>
      </c>
      <c r="AU1118" t="s">
        <v>3</v>
      </c>
      <c r="AV1118">
        <v>0</v>
      </c>
      <c r="AW1118">
        <v>2</v>
      </c>
      <c r="AX1118">
        <v>60142783</v>
      </c>
      <c r="AY1118">
        <v>1</v>
      </c>
      <c r="AZ1118">
        <v>0</v>
      </c>
      <c r="BA1118">
        <v>1118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CX1118">
        <f>ROUND(Y1118*Source!I220,9)</f>
        <v>0.1008</v>
      </c>
      <c r="CY1118">
        <f t="shared" si="845"/>
        <v>0</v>
      </c>
      <c r="CZ1118">
        <f t="shared" si="846"/>
        <v>0</v>
      </c>
      <c r="DA1118">
        <f t="shared" si="847"/>
        <v>9.56</v>
      </c>
      <c r="DB1118">
        <f t="shared" si="848"/>
        <v>0</v>
      </c>
      <c r="DC1118">
        <f t="shared" si="849"/>
        <v>0</v>
      </c>
      <c r="DD1118" t="s">
        <v>3</v>
      </c>
      <c r="DE1118" t="s">
        <v>3</v>
      </c>
      <c r="DF1118">
        <f t="shared" si="850"/>
        <v>0</v>
      </c>
      <c r="DG1118">
        <f t="shared" si="851"/>
        <v>0</v>
      </c>
      <c r="DH1118">
        <f t="shared" si="852"/>
        <v>0</v>
      </c>
      <c r="DI1118">
        <f t="shared" si="843"/>
        <v>0</v>
      </c>
      <c r="DJ1118">
        <f t="shared" si="853"/>
        <v>0</v>
      </c>
      <c r="DK1118">
        <v>0</v>
      </c>
      <c r="DL1118" t="s">
        <v>3</v>
      </c>
      <c r="DM1118">
        <v>0</v>
      </c>
      <c r="DN1118" t="s">
        <v>3</v>
      </c>
      <c r="DO1118">
        <v>0</v>
      </c>
    </row>
    <row r="1119" spans="1:119" x14ac:dyDescent="0.2">
      <c r="A1119">
        <f>ROW(Source!A220)</f>
        <v>220</v>
      </c>
      <c r="B1119">
        <v>60075934</v>
      </c>
      <c r="C1119">
        <v>60142759</v>
      </c>
      <c r="D1119">
        <v>48189470</v>
      </c>
      <c r="E1119">
        <v>1</v>
      </c>
      <c r="F1119">
        <v>1</v>
      </c>
      <c r="G1119">
        <v>1</v>
      </c>
      <c r="H1119">
        <v>3</v>
      </c>
      <c r="I1119" t="s">
        <v>780</v>
      </c>
      <c r="J1119" t="s">
        <v>781</v>
      </c>
      <c r="K1119" t="s">
        <v>782</v>
      </c>
      <c r="L1119">
        <v>1302</v>
      </c>
      <c r="N1119">
        <v>1003</v>
      </c>
      <c r="O1119" t="s">
        <v>783</v>
      </c>
      <c r="P1119" t="s">
        <v>783</v>
      </c>
      <c r="Q1119">
        <v>10</v>
      </c>
      <c r="W1119">
        <v>0</v>
      </c>
      <c r="X1119">
        <v>4483628</v>
      </c>
      <c r="Y1119">
        <f t="shared" si="844"/>
        <v>1.8700000000000001E-2</v>
      </c>
      <c r="AA1119">
        <v>616.33000000000004</v>
      </c>
      <c r="AB1119">
        <v>0</v>
      </c>
      <c r="AC1119">
        <v>0</v>
      </c>
      <c r="AD1119">
        <v>0</v>
      </c>
      <c r="AE1119">
        <v>64.47</v>
      </c>
      <c r="AF1119">
        <v>0</v>
      </c>
      <c r="AG1119">
        <v>0</v>
      </c>
      <c r="AH1119">
        <v>0</v>
      </c>
      <c r="AI1119">
        <v>9.56</v>
      </c>
      <c r="AJ1119">
        <v>1</v>
      </c>
      <c r="AK1119">
        <v>1</v>
      </c>
      <c r="AL1119">
        <v>1</v>
      </c>
      <c r="AM1119">
        <v>4</v>
      </c>
      <c r="AN1119">
        <v>0</v>
      </c>
      <c r="AO1119">
        <v>1</v>
      </c>
      <c r="AP1119">
        <v>1</v>
      </c>
      <c r="AQ1119">
        <v>0</v>
      </c>
      <c r="AR1119">
        <v>0</v>
      </c>
      <c r="AS1119" t="s">
        <v>3</v>
      </c>
      <c r="AT1119">
        <v>1.8700000000000001E-2</v>
      </c>
      <c r="AU1119" t="s">
        <v>3</v>
      </c>
      <c r="AV1119">
        <v>0</v>
      </c>
      <c r="AW1119">
        <v>2</v>
      </c>
      <c r="AX1119">
        <v>60142784</v>
      </c>
      <c r="AY1119">
        <v>1</v>
      </c>
      <c r="AZ1119">
        <v>0</v>
      </c>
      <c r="BA1119">
        <v>1119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CX1119">
        <f>ROUND(Y1119*Source!I220,9)</f>
        <v>1.88496E-3</v>
      </c>
      <c r="CY1119">
        <f t="shared" si="845"/>
        <v>616.33000000000004</v>
      </c>
      <c r="CZ1119">
        <f t="shared" si="846"/>
        <v>64.47</v>
      </c>
      <c r="DA1119">
        <f t="shared" si="847"/>
        <v>9.56</v>
      </c>
      <c r="DB1119">
        <f t="shared" si="848"/>
        <v>1.21</v>
      </c>
      <c r="DC1119">
        <f t="shared" si="849"/>
        <v>0</v>
      </c>
      <c r="DD1119" t="s">
        <v>3</v>
      </c>
      <c r="DE1119" t="s">
        <v>3</v>
      </c>
      <c r="DF1119">
        <f t="shared" si="850"/>
        <v>1.1599999999999999</v>
      </c>
      <c r="DG1119">
        <f t="shared" si="851"/>
        <v>0</v>
      </c>
      <c r="DH1119">
        <f t="shared" si="852"/>
        <v>0</v>
      </c>
      <c r="DI1119">
        <f t="shared" si="843"/>
        <v>0</v>
      </c>
      <c r="DJ1119">
        <f t="shared" si="853"/>
        <v>1.1599999999999999</v>
      </c>
      <c r="DK1119">
        <v>0</v>
      </c>
      <c r="DL1119" t="s">
        <v>3</v>
      </c>
      <c r="DM1119">
        <v>0</v>
      </c>
      <c r="DN1119" t="s">
        <v>3</v>
      </c>
      <c r="DO1119">
        <v>0</v>
      </c>
    </row>
    <row r="1120" spans="1:119" x14ac:dyDescent="0.2">
      <c r="A1120">
        <f>ROW(Source!A220)</f>
        <v>220</v>
      </c>
      <c r="B1120">
        <v>60075934</v>
      </c>
      <c r="C1120">
        <v>60142759</v>
      </c>
      <c r="D1120">
        <v>48189825</v>
      </c>
      <c r="E1120">
        <v>1</v>
      </c>
      <c r="F1120">
        <v>1</v>
      </c>
      <c r="G1120">
        <v>1</v>
      </c>
      <c r="H1120">
        <v>3</v>
      </c>
      <c r="I1120" t="s">
        <v>784</v>
      </c>
      <c r="J1120" t="s">
        <v>785</v>
      </c>
      <c r="K1120" t="s">
        <v>786</v>
      </c>
      <c r="L1120">
        <v>1348</v>
      </c>
      <c r="N1120">
        <v>1009</v>
      </c>
      <c r="O1120" t="s">
        <v>15</v>
      </c>
      <c r="P1120" t="s">
        <v>15</v>
      </c>
      <c r="Q1120">
        <v>1000</v>
      </c>
      <c r="W1120">
        <v>0</v>
      </c>
      <c r="X1120">
        <v>-936363311</v>
      </c>
      <c r="Y1120">
        <f t="shared" si="844"/>
        <v>3.0000000000000001E-5</v>
      </c>
      <c r="AA1120">
        <v>45420.71</v>
      </c>
      <c r="AB1120">
        <v>0</v>
      </c>
      <c r="AC1120">
        <v>0</v>
      </c>
      <c r="AD1120">
        <v>0</v>
      </c>
      <c r="AE1120">
        <v>4751.12</v>
      </c>
      <c r="AF1120">
        <v>0</v>
      </c>
      <c r="AG1120">
        <v>0</v>
      </c>
      <c r="AH1120">
        <v>0</v>
      </c>
      <c r="AI1120">
        <v>9.56</v>
      </c>
      <c r="AJ1120">
        <v>1</v>
      </c>
      <c r="AK1120">
        <v>1</v>
      </c>
      <c r="AL1120">
        <v>1</v>
      </c>
      <c r="AM1120">
        <v>4</v>
      </c>
      <c r="AN1120">
        <v>0</v>
      </c>
      <c r="AO1120">
        <v>1</v>
      </c>
      <c r="AP1120">
        <v>1</v>
      </c>
      <c r="AQ1120">
        <v>0</v>
      </c>
      <c r="AR1120">
        <v>0</v>
      </c>
      <c r="AS1120" t="s">
        <v>3</v>
      </c>
      <c r="AT1120">
        <v>3.0000000000000001E-5</v>
      </c>
      <c r="AU1120" t="s">
        <v>3</v>
      </c>
      <c r="AV1120">
        <v>0</v>
      </c>
      <c r="AW1120">
        <v>2</v>
      </c>
      <c r="AX1120">
        <v>60142785</v>
      </c>
      <c r="AY1120">
        <v>1</v>
      </c>
      <c r="AZ1120">
        <v>0</v>
      </c>
      <c r="BA1120">
        <v>1120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CX1120">
        <f>ROUND(Y1120*Source!I220,9)</f>
        <v>3.0240000000000002E-6</v>
      </c>
      <c r="CY1120">
        <f t="shared" si="845"/>
        <v>45420.71</v>
      </c>
      <c r="CZ1120">
        <f t="shared" si="846"/>
        <v>4751.12</v>
      </c>
      <c r="DA1120">
        <f t="shared" si="847"/>
        <v>9.56</v>
      </c>
      <c r="DB1120">
        <f t="shared" si="848"/>
        <v>0.14000000000000001</v>
      </c>
      <c r="DC1120">
        <f t="shared" si="849"/>
        <v>0</v>
      </c>
      <c r="DD1120" t="s">
        <v>3</v>
      </c>
      <c r="DE1120" t="s">
        <v>3</v>
      </c>
      <c r="DF1120">
        <f t="shared" si="850"/>
        <v>0.14000000000000001</v>
      </c>
      <c r="DG1120">
        <f t="shared" si="851"/>
        <v>0</v>
      </c>
      <c r="DH1120">
        <f t="shared" si="852"/>
        <v>0</v>
      </c>
      <c r="DI1120">
        <f t="shared" si="843"/>
        <v>0</v>
      </c>
      <c r="DJ1120">
        <f t="shared" si="853"/>
        <v>0.14000000000000001</v>
      </c>
      <c r="DK1120">
        <v>0</v>
      </c>
      <c r="DL1120" t="s">
        <v>3</v>
      </c>
      <c r="DM1120">
        <v>0</v>
      </c>
      <c r="DN1120" t="s">
        <v>3</v>
      </c>
      <c r="DO1120">
        <v>0</v>
      </c>
    </row>
    <row r="1121" spans="1:119" x14ac:dyDescent="0.2">
      <c r="A1121">
        <f>ROW(Source!A220)</f>
        <v>220</v>
      </c>
      <c r="B1121">
        <v>60075934</v>
      </c>
      <c r="C1121">
        <v>60142759</v>
      </c>
      <c r="D1121">
        <v>48190549</v>
      </c>
      <c r="E1121">
        <v>1</v>
      </c>
      <c r="F1121">
        <v>1</v>
      </c>
      <c r="G1121">
        <v>1</v>
      </c>
      <c r="H1121">
        <v>3</v>
      </c>
      <c r="I1121" t="s">
        <v>787</v>
      </c>
      <c r="J1121" t="s">
        <v>788</v>
      </c>
      <c r="K1121" t="s">
        <v>789</v>
      </c>
      <c r="L1121">
        <v>1348</v>
      </c>
      <c r="N1121">
        <v>1009</v>
      </c>
      <c r="O1121" t="s">
        <v>15</v>
      </c>
      <c r="P1121" t="s">
        <v>15</v>
      </c>
      <c r="Q1121">
        <v>1000</v>
      </c>
      <c r="W1121">
        <v>0</v>
      </c>
      <c r="X1121">
        <v>1261042718</v>
      </c>
      <c r="Y1121">
        <f t="shared" si="844"/>
        <v>1.9400000000000001E-3</v>
      </c>
      <c r="AA1121">
        <v>59717.11</v>
      </c>
      <c r="AB1121">
        <v>0</v>
      </c>
      <c r="AC1121">
        <v>0</v>
      </c>
      <c r="AD1121">
        <v>0</v>
      </c>
      <c r="AE1121">
        <v>6246.56</v>
      </c>
      <c r="AF1121">
        <v>0</v>
      </c>
      <c r="AG1121">
        <v>0</v>
      </c>
      <c r="AH1121">
        <v>0</v>
      </c>
      <c r="AI1121">
        <v>9.56</v>
      </c>
      <c r="AJ1121">
        <v>1</v>
      </c>
      <c r="AK1121">
        <v>1</v>
      </c>
      <c r="AL1121">
        <v>1</v>
      </c>
      <c r="AM1121">
        <v>4</v>
      </c>
      <c r="AN1121">
        <v>0</v>
      </c>
      <c r="AO1121">
        <v>1</v>
      </c>
      <c r="AP1121">
        <v>1</v>
      </c>
      <c r="AQ1121">
        <v>0</v>
      </c>
      <c r="AR1121">
        <v>0</v>
      </c>
      <c r="AS1121" t="s">
        <v>3</v>
      </c>
      <c r="AT1121">
        <v>1.9400000000000001E-3</v>
      </c>
      <c r="AU1121" t="s">
        <v>3</v>
      </c>
      <c r="AV1121">
        <v>0</v>
      </c>
      <c r="AW1121">
        <v>2</v>
      </c>
      <c r="AX1121">
        <v>60142786</v>
      </c>
      <c r="AY1121">
        <v>1</v>
      </c>
      <c r="AZ1121">
        <v>0</v>
      </c>
      <c r="BA1121">
        <v>1121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CX1121">
        <f>ROUND(Y1121*Source!I220,9)</f>
        <v>1.9555199999999999E-4</v>
      </c>
      <c r="CY1121">
        <f t="shared" si="845"/>
        <v>59717.11</v>
      </c>
      <c r="CZ1121">
        <f t="shared" si="846"/>
        <v>6246.56</v>
      </c>
      <c r="DA1121">
        <f t="shared" si="847"/>
        <v>9.56</v>
      </c>
      <c r="DB1121">
        <f t="shared" si="848"/>
        <v>12.12</v>
      </c>
      <c r="DC1121">
        <f t="shared" si="849"/>
        <v>0</v>
      </c>
      <c r="DD1121" t="s">
        <v>3</v>
      </c>
      <c r="DE1121" t="s">
        <v>3</v>
      </c>
      <c r="DF1121">
        <f t="shared" si="850"/>
        <v>11.68</v>
      </c>
      <c r="DG1121">
        <f t="shared" si="851"/>
        <v>0</v>
      </c>
      <c r="DH1121">
        <f t="shared" si="852"/>
        <v>0</v>
      </c>
      <c r="DI1121">
        <f t="shared" si="843"/>
        <v>0</v>
      </c>
      <c r="DJ1121">
        <f t="shared" si="853"/>
        <v>11.68</v>
      </c>
      <c r="DK1121">
        <v>0</v>
      </c>
      <c r="DL1121" t="s">
        <v>3</v>
      </c>
      <c r="DM1121">
        <v>0</v>
      </c>
      <c r="DN1121" t="s">
        <v>3</v>
      </c>
      <c r="DO1121">
        <v>0</v>
      </c>
    </row>
    <row r="1122" spans="1:119" x14ac:dyDescent="0.2">
      <c r="A1122">
        <f>ROW(Source!A220)</f>
        <v>220</v>
      </c>
      <c r="B1122">
        <v>60075934</v>
      </c>
      <c r="C1122">
        <v>60142759</v>
      </c>
      <c r="D1122">
        <v>48194381</v>
      </c>
      <c r="E1122">
        <v>1</v>
      </c>
      <c r="F1122">
        <v>1</v>
      </c>
      <c r="G1122">
        <v>1</v>
      </c>
      <c r="H1122">
        <v>3</v>
      </c>
      <c r="I1122" t="s">
        <v>790</v>
      </c>
      <c r="J1122" t="s">
        <v>791</v>
      </c>
      <c r="K1122" t="s">
        <v>792</v>
      </c>
      <c r="L1122">
        <v>1339</v>
      </c>
      <c r="N1122">
        <v>1007</v>
      </c>
      <c r="O1122" t="s">
        <v>91</v>
      </c>
      <c r="P1122" t="s">
        <v>91</v>
      </c>
      <c r="Q1122">
        <v>1</v>
      </c>
      <c r="W1122">
        <v>0</v>
      </c>
      <c r="X1122">
        <v>-128313133</v>
      </c>
      <c r="Y1122">
        <f t="shared" si="844"/>
        <v>1.0300000000000001E-3</v>
      </c>
      <c r="AA1122">
        <v>17141.560000000001</v>
      </c>
      <c r="AB1122">
        <v>0</v>
      </c>
      <c r="AC1122">
        <v>0</v>
      </c>
      <c r="AD1122">
        <v>0</v>
      </c>
      <c r="AE1122">
        <v>1793.05</v>
      </c>
      <c r="AF1122">
        <v>0</v>
      </c>
      <c r="AG1122">
        <v>0</v>
      </c>
      <c r="AH1122">
        <v>0</v>
      </c>
      <c r="AI1122">
        <v>9.56</v>
      </c>
      <c r="AJ1122">
        <v>1</v>
      </c>
      <c r="AK1122">
        <v>1</v>
      </c>
      <c r="AL1122">
        <v>1</v>
      </c>
      <c r="AM1122">
        <v>4</v>
      </c>
      <c r="AN1122">
        <v>0</v>
      </c>
      <c r="AO1122">
        <v>1</v>
      </c>
      <c r="AP1122">
        <v>1</v>
      </c>
      <c r="AQ1122">
        <v>0</v>
      </c>
      <c r="AR1122">
        <v>0</v>
      </c>
      <c r="AS1122" t="s">
        <v>3</v>
      </c>
      <c r="AT1122">
        <v>1.0300000000000001E-3</v>
      </c>
      <c r="AU1122" t="s">
        <v>3</v>
      </c>
      <c r="AV1122">
        <v>0</v>
      </c>
      <c r="AW1122">
        <v>2</v>
      </c>
      <c r="AX1122">
        <v>60142787</v>
      </c>
      <c r="AY1122">
        <v>1</v>
      </c>
      <c r="AZ1122">
        <v>0</v>
      </c>
      <c r="BA1122">
        <v>1122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CX1122">
        <f>ROUND(Y1122*Source!I220,9)</f>
        <v>1.03824E-4</v>
      </c>
      <c r="CY1122">
        <f t="shared" si="845"/>
        <v>17141.560000000001</v>
      </c>
      <c r="CZ1122">
        <f t="shared" si="846"/>
        <v>1793.05</v>
      </c>
      <c r="DA1122">
        <f t="shared" si="847"/>
        <v>9.56</v>
      </c>
      <c r="DB1122">
        <f t="shared" si="848"/>
        <v>1.85</v>
      </c>
      <c r="DC1122">
        <f t="shared" si="849"/>
        <v>0</v>
      </c>
      <c r="DD1122" t="s">
        <v>3</v>
      </c>
      <c r="DE1122" t="s">
        <v>3</v>
      </c>
      <c r="DF1122">
        <f t="shared" si="850"/>
        <v>1.78</v>
      </c>
      <c r="DG1122">
        <f t="shared" si="851"/>
        <v>0</v>
      </c>
      <c r="DH1122">
        <f t="shared" si="852"/>
        <v>0</v>
      </c>
      <c r="DI1122">
        <f t="shared" si="843"/>
        <v>0</v>
      </c>
      <c r="DJ1122">
        <f t="shared" si="853"/>
        <v>1.78</v>
      </c>
      <c r="DK1122">
        <v>0</v>
      </c>
      <c r="DL1122" t="s">
        <v>3</v>
      </c>
      <c r="DM1122">
        <v>0</v>
      </c>
      <c r="DN1122" t="s">
        <v>3</v>
      </c>
      <c r="DO1122">
        <v>0</v>
      </c>
    </row>
    <row r="1123" spans="1:119" x14ac:dyDescent="0.2">
      <c r="A1123">
        <f>ROW(Source!A220)</f>
        <v>220</v>
      </c>
      <c r="B1123">
        <v>60075934</v>
      </c>
      <c r="C1123">
        <v>60142759</v>
      </c>
      <c r="D1123">
        <v>48201639</v>
      </c>
      <c r="E1123">
        <v>1</v>
      </c>
      <c r="F1123">
        <v>1</v>
      </c>
      <c r="G1123">
        <v>1</v>
      </c>
      <c r="H1123">
        <v>3</v>
      </c>
      <c r="I1123" t="s">
        <v>793</v>
      </c>
      <c r="J1123" t="s">
        <v>794</v>
      </c>
      <c r="K1123" t="s">
        <v>795</v>
      </c>
      <c r="L1123">
        <v>1348</v>
      </c>
      <c r="N1123">
        <v>1009</v>
      </c>
      <c r="O1123" t="s">
        <v>15</v>
      </c>
      <c r="P1123" t="s">
        <v>15</v>
      </c>
      <c r="Q1123">
        <v>1000</v>
      </c>
      <c r="W1123">
        <v>0</v>
      </c>
      <c r="X1123">
        <v>1741082987</v>
      </c>
      <c r="Y1123">
        <f t="shared" si="844"/>
        <v>3.1E-4</v>
      </c>
      <c r="AA1123">
        <v>120081.73</v>
      </c>
      <c r="AB1123">
        <v>0</v>
      </c>
      <c r="AC1123">
        <v>0</v>
      </c>
      <c r="AD1123">
        <v>0</v>
      </c>
      <c r="AE1123">
        <v>12560.85</v>
      </c>
      <c r="AF1123">
        <v>0</v>
      </c>
      <c r="AG1123">
        <v>0</v>
      </c>
      <c r="AH1123">
        <v>0</v>
      </c>
      <c r="AI1123">
        <v>9.56</v>
      </c>
      <c r="AJ1123">
        <v>1</v>
      </c>
      <c r="AK1123">
        <v>1</v>
      </c>
      <c r="AL1123">
        <v>1</v>
      </c>
      <c r="AM1123">
        <v>4</v>
      </c>
      <c r="AN1123">
        <v>0</v>
      </c>
      <c r="AO1123">
        <v>1</v>
      </c>
      <c r="AP1123">
        <v>1</v>
      </c>
      <c r="AQ1123">
        <v>0</v>
      </c>
      <c r="AR1123">
        <v>0</v>
      </c>
      <c r="AS1123" t="s">
        <v>3</v>
      </c>
      <c r="AT1123">
        <v>3.1E-4</v>
      </c>
      <c r="AU1123" t="s">
        <v>3</v>
      </c>
      <c r="AV1123">
        <v>0</v>
      </c>
      <c r="AW1123">
        <v>2</v>
      </c>
      <c r="AX1123">
        <v>60142788</v>
      </c>
      <c r="AY1123">
        <v>1</v>
      </c>
      <c r="AZ1123">
        <v>0</v>
      </c>
      <c r="BA1123">
        <v>1123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CX1123">
        <f>ROUND(Y1123*Source!I220,9)</f>
        <v>3.1248000000000003E-5</v>
      </c>
      <c r="CY1123">
        <f t="shared" si="845"/>
        <v>120081.73</v>
      </c>
      <c r="CZ1123">
        <f t="shared" si="846"/>
        <v>12560.85</v>
      </c>
      <c r="DA1123">
        <f t="shared" si="847"/>
        <v>9.56</v>
      </c>
      <c r="DB1123">
        <f t="shared" si="848"/>
        <v>3.89</v>
      </c>
      <c r="DC1123">
        <f t="shared" si="849"/>
        <v>0</v>
      </c>
      <c r="DD1123" t="s">
        <v>3</v>
      </c>
      <c r="DE1123" t="s">
        <v>3</v>
      </c>
      <c r="DF1123">
        <f t="shared" si="850"/>
        <v>3.75</v>
      </c>
      <c r="DG1123">
        <f t="shared" si="851"/>
        <v>0</v>
      </c>
      <c r="DH1123">
        <f t="shared" si="852"/>
        <v>0</v>
      </c>
      <c r="DI1123">
        <f t="shared" si="843"/>
        <v>0</v>
      </c>
      <c r="DJ1123">
        <f t="shared" si="853"/>
        <v>3.75</v>
      </c>
      <c r="DK1123">
        <v>0</v>
      </c>
      <c r="DL1123" t="s">
        <v>3</v>
      </c>
      <c r="DM1123">
        <v>0</v>
      </c>
      <c r="DN1123" t="s">
        <v>3</v>
      </c>
      <c r="DO1123">
        <v>0</v>
      </c>
    </row>
    <row r="1124" spans="1:119" x14ac:dyDescent="0.2">
      <c r="A1124">
        <f>ROW(Source!A220)</f>
        <v>220</v>
      </c>
      <c r="B1124">
        <v>60075934</v>
      </c>
      <c r="C1124">
        <v>60142759</v>
      </c>
      <c r="D1124">
        <v>48202807</v>
      </c>
      <c r="E1124">
        <v>1</v>
      </c>
      <c r="F1124">
        <v>1</v>
      </c>
      <c r="G1124">
        <v>1</v>
      </c>
      <c r="H1124">
        <v>3</v>
      </c>
      <c r="I1124" t="s">
        <v>796</v>
      </c>
      <c r="J1124" t="s">
        <v>797</v>
      </c>
      <c r="K1124" t="s">
        <v>798</v>
      </c>
      <c r="L1124">
        <v>1348</v>
      </c>
      <c r="N1124">
        <v>1009</v>
      </c>
      <c r="O1124" t="s">
        <v>15</v>
      </c>
      <c r="P1124" t="s">
        <v>15</v>
      </c>
      <c r="Q1124">
        <v>1000</v>
      </c>
      <c r="W1124">
        <v>0</v>
      </c>
      <c r="X1124">
        <v>-296986458</v>
      </c>
      <c r="Y1124">
        <f t="shared" si="844"/>
        <v>5.9999999999999995E-4</v>
      </c>
      <c r="AA1124">
        <v>106588.55</v>
      </c>
      <c r="AB1124">
        <v>0</v>
      </c>
      <c r="AC1124">
        <v>0</v>
      </c>
      <c r="AD1124">
        <v>0</v>
      </c>
      <c r="AE1124">
        <v>11149.43</v>
      </c>
      <c r="AF1124">
        <v>0</v>
      </c>
      <c r="AG1124">
        <v>0</v>
      </c>
      <c r="AH1124">
        <v>0</v>
      </c>
      <c r="AI1124">
        <v>9.56</v>
      </c>
      <c r="AJ1124">
        <v>1</v>
      </c>
      <c r="AK1124">
        <v>1</v>
      </c>
      <c r="AL1124">
        <v>1</v>
      </c>
      <c r="AM1124">
        <v>4</v>
      </c>
      <c r="AN1124">
        <v>0</v>
      </c>
      <c r="AO1124">
        <v>1</v>
      </c>
      <c r="AP1124">
        <v>1</v>
      </c>
      <c r="AQ1124">
        <v>0</v>
      </c>
      <c r="AR1124">
        <v>0</v>
      </c>
      <c r="AS1124" t="s">
        <v>3</v>
      </c>
      <c r="AT1124">
        <v>5.9999999999999995E-4</v>
      </c>
      <c r="AU1124" t="s">
        <v>3</v>
      </c>
      <c r="AV1124">
        <v>0</v>
      </c>
      <c r="AW1124">
        <v>2</v>
      </c>
      <c r="AX1124">
        <v>60142789</v>
      </c>
      <c r="AY1124">
        <v>1</v>
      </c>
      <c r="AZ1124">
        <v>0</v>
      </c>
      <c r="BA1124">
        <v>1124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CX1124">
        <f>ROUND(Y1124*Source!I220,9)</f>
        <v>6.0479999999999997E-5</v>
      </c>
      <c r="CY1124">
        <f t="shared" si="845"/>
        <v>106588.55</v>
      </c>
      <c r="CZ1124">
        <f t="shared" si="846"/>
        <v>11149.43</v>
      </c>
      <c r="DA1124">
        <f t="shared" si="847"/>
        <v>9.56</v>
      </c>
      <c r="DB1124">
        <f t="shared" si="848"/>
        <v>6.69</v>
      </c>
      <c r="DC1124">
        <f t="shared" si="849"/>
        <v>0</v>
      </c>
      <c r="DD1124" t="s">
        <v>3</v>
      </c>
      <c r="DE1124" t="s">
        <v>3</v>
      </c>
      <c r="DF1124">
        <f t="shared" si="850"/>
        <v>6.45</v>
      </c>
      <c r="DG1124">
        <f t="shared" si="851"/>
        <v>0</v>
      </c>
      <c r="DH1124">
        <f t="shared" si="852"/>
        <v>0</v>
      </c>
      <c r="DI1124">
        <f t="shared" si="843"/>
        <v>0</v>
      </c>
      <c r="DJ1124">
        <f t="shared" si="853"/>
        <v>6.45</v>
      </c>
      <c r="DK1124">
        <v>0</v>
      </c>
      <c r="DL1124" t="s">
        <v>3</v>
      </c>
      <c r="DM1124">
        <v>0</v>
      </c>
      <c r="DN1124" t="s">
        <v>3</v>
      </c>
      <c r="DO1124">
        <v>0</v>
      </c>
    </row>
    <row r="1125" spans="1:119" x14ac:dyDescent="0.2">
      <c r="A1125">
        <f>ROW(Source!A221)</f>
        <v>221</v>
      </c>
      <c r="B1125">
        <v>60075934</v>
      </c>
      <c r="C1125">
        <v>60142790</v>
      </c>
      <c r="D1125">
        <v>48164208</v>
      </c>
      <c r="E1125">
        <v>1</v>
      </c>
      <c r="F1125">
        <v>1</v>
      </c>
      <c r="G1125">
        <v>1</v>
      </c>
      <c r="H1125">
        <v>1</v>
      </c>
      <c r="I1125" t="s">
        <v>1020</v>
      </c>
      <c r="J1125" t="s">
        <v>3</v>
      </c>
      <c r="K1125" t="s">
        <v>1021</v>
      </c>
      <c r="L1125">
        <v>1191</v>
      </c>
      <c r="N1125">
        <v>1013</v>
      </c>
      <c r="O1125" t="s">
        <v>738</v>
      </c>
      <c r="P1125" t="s">
        <v>738</v>
      </c>
      <c r="Q1125">
        <v>1</v>
      </c>
      <c r="W1125">
        <v>0</v>
      </c>
      <c r="X1125">
        <v>300547253</v>
      </c>
      <c r="Y1125">
        <f t="shared" ref="Y1125:Y1133" si="854">((AT1125*1.15)*1.15)</f>
        <v>171.92499999999998</v>
      </c>
      <c r="AA1125">
        <v>0</v>
      </c>
      <c r="AB1125">
        <v>0</v>
      </c>
      <c r="AC1125">
        <v>0</v>
      </c>
      <c r="AD1125">
        <v>411.26</v>
      </c>
      <c r="AE1125">
        <v>0</v>
      </c>
      <c r="AF1125">
        <v>0</v>
      </c>
      <c r="AG1125">
        <v>0</v>
      </c>
      <c r="AH1125">
        <v>8.4</v>
      </c>
      <c r="AI1125">
        <v>1</v>
      </c>
      <c r="AJ1125">
        <v>1</v>
      </c>
      <c r="AK1125">
        <v>1</v>
      </c>
      <c r="AL1125">
        <v>48.96</v>
      </c>
      <c r="AM1125">
        <v>4</v>
      </c>
      <c r="AN1125">
        <v>0</v>
      </c>
      <c r="AO1125">
        <v>1</v>
      </c>
      <c r="AP1125">
        <v>1</v>
      </c>
      <c r="AQ1125">
        <v>0</v>
      </c>
      <c r="AR1125">
        <v>0</v>
      </c>
      <c r="AS1125" t="s">
        <v>3</v>
      </c>
      <c r="AT1125">
        <v>130</v>
      </c>
      <c r="AU1125" t="s">
        <v>93</v>
      </c>
      <c r="AV1125">
        <v>1</v>
      </c>
      <c r="AW1125">
        <v>2</v>
      </c>
      <c r="AX1125">
        <v>60142804</v>
      </c>
      <c r="AY1125">
        <v>1</v>
      </c>
      <c r="AZ1125">
        <v>0</v>
      </c>
      <c r="BA1125">
        <v>1125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CX1125">
        <f>ROUND(Y1125*Source!I221,9)</f>
        <v>31.565429999999999</v>
      </c>
      <c r="CY1125">
        <f>AD1125</f>
        <v>411.26</v>
      </c>
      <c r="CZ1125">
        <f>AH1125</f>
        <v>8.4</v>
      </c>
      <c r="DA1125">
        <f>AL1125</f>
        <v>48.96</v>
      </c>
      <c r="DB1125">
        <f>ROUND((((ROUND(AT1125*CZ1125,2)*1.15)*1.15)*1.1),2)</f>
        <v>1588.59</v>
      </c>
      <c r="DC1125">
        <f>ROUND(((ROUND(AT1125*AG1125,2)*1.15)*1.15),2)</f>
        <v>0</v>
      </c>
      <c r="DD1125" t="s">
        <v>739</v>
      </c>
      <c r="DE1125" t="s">
        <v>3</v>
      </c>
      <c r="DF1125">
        <f>ROUND((ROUND(AE1125,2)*1.1)*CX1125,2)</f>
        <v>0</v>
      </c>
      <c r="DG1125">
        <f>ROUND((ROUND(AF1125,2)*1.1)*CX1125,2)</f>
        <v>0</v>
      </c>
      <c r="DH1125">
        <f t="shared" si="852"/>
        <v>0</v>
      </c>
      <c r="DI1125">
        <f>ROUND((ROUND(AH1125*AL1125,2)*1.1)*CX1125,2)</f>
        <v>14279.76</v>
      </c>
      <c r="DJ1125">
        <f>DI1125</f>
        <v>14279.76</v>
      </c>
      <c r="DK1125">
        <v>0</v>
      </c>
      <c r="DL1125" t="s">
        <v>3</v>
      </c>
      <c r="DM1125">
        <v>0</v>
      </c>
      <c r="DN1125" t="s">
        <v>3</v>
      </c>
      <c r="DO1125">
        <v>0</v>
      </c>
    </row>
    <row r="1126" spans="1:119" x14ac:dyDescent="0.2">
      <c r="A1126">
        <f>ROW(Source!A221)</f>
        <v>221</v>
      </c>
      <c r="B1126">
        <v>60075934</v>
      </c>
      <c r="C1126">
        <v>60142790</v>
      </c>
      <c r="D1126">
        <v>48164207</v>
      </c>
      <c r="E1126">
        <v>1</v>
      </c>
      <c r="F1126">
        <v>1</v>
      </c>
      <c r="G1126">
        <v>1</v>
      </c>
      <c r="H1126">
        <v>1</v>
      </c>
      <c r="I1126" t="s">
        <v>740</v>
      </c>
      <c r="J1126" t="s">
        <v>3</v>
      </c>
      <c r="K1126" t="s">
        <v>741</v>
      </c>
      <c r="L1126">
        <v>1191</v>
      </c>
      <c r="N1126">
        <v>1013</v>
      </c>
      <c r="O1126" t="s">
        <v>738</v>
      </c>
      <c r="P1126" t="s">
        <v>738</v>
      </c>
      <c r="Q1126">
        <v>1</v>
      </c>
      <c r="W1126">
        <v>0</v>
      </c>
      <c r="X1126">
        <v>-383101862</v>
      </c>
      <c r="Y1126">
        <f t="shared" si="854"/>
        <v>2.3804999999999996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1</v>
      </c>
      <c r="AJ1126">
        <v>1</v>
      </c>
      <c r="AK1126">
        <v>48.96</v>
      </c>
      <c r="AL1126">
        <v>1</v>
      </c>
      <c r="AM1126">
        <v>4</v>
      </c>
      <c r="AN1126">
        <v>0</v>
      </c>
      <c r="AO1126">
        <v>1</v>
      </c>
      <c r="AP1126">
        <v>1</v>
      </c>
      <c r="AQ1126">
        <v>0</v>
      </c>
      <c r="AR1126">
        <v>0</v>
      </c>
      <c r="AS1126" t="s">
        <v>3</v>
      </c>
      <c r="AT1126">
        <v>1.8</v>
      </c>
      <c r="AU1126" t="s">
        <v>93</v>
      </c>
      <c r="AV1126">
        <v>2</v>
      </c>
      <c r="AW1126">
        <v>2</v>
      </c>
      <c r="AX1126">
        <v>60142805</v>
      </c>
      <c r="AY1126">
        <v>1</v>
      </c>
      <c r="AZ1126">
        <v>0</v>
      </c>
      <c r="BA1126">
        <v>1126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CX1126">
        <f>ROUND(Y1126*Source!I221,9)</f>
        <v>0.4370598</v>
      </c>
      <c r="CY1126">
        <f>AD1126</f>
        <v>0</v>
      </c>
      <c r="CZ1126">
        <f>AH1126</f>
        <v>0</v>
      </c>
      <c r="DA1126">
        <f>AL1126</f>
        <v>1</v>
      </c>
      <c r="DB1126">
        <f>ROUND((((ROUND(AT1126*CZ1126,2)*1.15)*1.15)*1.1),2)</f>
        <v>0</v>
      </c>
      <c r="DC1126">
        <f>ROUND(((ROUND(AT1126*AG1126,2)*1.15)*1.15),2)</f>
        <v>0</v>
      </c>
      <c r="DD1126" t="s">
        <v>739</v>
      </c>
      <c r="DE1126" t="s">
        <v>3</v>
      </c>
      <c r="DF1126">
        <f>ROUND((ROUND(AE1126,2)*1.1)*CX1126,2)</f>
        <v>0</v>
      </c>
      <c r="DG1126">
        <f>ROUND((ROUND(AF1126,2)*1.1)*CX1126,2)</f>
        <v>0</v>
      </c>
      <c r="DH1126">
        <f>ROUND(ROUND(AG1126*AK1126,2)*CX1126,2)</f>
        <v>0</v>
      </c>
      <c r="DI1126">
        <f>ROUND((ROUND(AH1126,2)*1.1)*CX1126,2)</f>
        <v>0</v>
      </c>
      <c r="DJ1126">
        <f>DI1126</f>
        <v>0</v>
      </c>
      <c r="DK1126">
        <v>0</v>
      </c>
      <c r="DL1126" t="s">
        <v>3</v>
      </c>
      <c r="DM1126">
        <v>0</v>
      </c>
      <c r="DN1126" t="s">
        <v>3</v>
      </c>
      <c r="DO1126">
        <v>0</v>
      </c>
    </row>
    <row r="1127" spans="1:119" x14ac:dyDescent="0.2">
      <c r="A1127">
        <f>ROW(Source!A221)</f>
        <v>221</v>
      </c>
      <c r="B1127">
        <v>60075934</v>
      </c>
      <c r="C1127">
        <v>60142790</v>
      </c>
      <c r="D1127">
        <v>48244557</v>
      </c>
      <c r="E1127">
        <v>1</v>
      </c>
      <c r="F1127">
        <v>1</v>
      </c>
      <c r="G1127">
        <v>1</v>
      </c>
      <c r="H1127">
        <v>2</v>
      </c>
      <c r="I1127" t="s">
        <v>746</v>
      </c>
      <c r="J1127" t="s">
        <v>747</v>
      </c>
      <c r="K1127" t="s">
        <v>748</v>
      </c>
      <c r="L1127">
        <v>1368</v>
      </c>
      <c r="N1127">
        <v>1011</v>
      </c>
      <c r="O1127" t="s">
        <v>745</v>
      </c>
      <c r="P1127" t="s">
        <v>745</v>
      </c>
      <c r="Q1127">
        <v>1</v>
      </c>
      <c r="W1127">
        <v>0</v>
      </c>
      <c r="X1127">
        <v>903590057</v>
      </c>
      <c r="Y1127">
        <f t="shared" si="854"/>
        <v>0.66124999999999989</v>
      </c>
      <c r="AA1127">
        <v>0</v>
      </c>
      <c r="AB1127">
        <v>1603.59</v>
      </c>
      <c r="AC1127">
        <v>579.69000000000005</v>
      </c>
      <c r="AD1127">
        <v>0</v>
      </c>
      <c r="AE1127">
        <v>0</v>
      </c>
      <c r="AF1127">
        <v>112.77</v>
      </c>
      <c r="AG1127">
        <v>11.84</v>
      </c>
      <c r="AH1127">
        <v>0</v>
      </c>
      <c r="AI1127">
        <v>1</v>
      </c>
      <c r="AJ1127">
        <v>14.22</v>
      </c>
      <c r="AK1127">
        <v>48.96</v>
      </c>
      <c r="AL1127">
        <v>1</v>
      </c>
      <c r="AM1127">
        <v>4</v>
      </c>
      <c r="AN1127">
        <v>0</v>
      </c>
      <c r="AO1127">
        <v>1</v>
      </c>
      <c r="AP1127">
        <v>1</v>
      </c>
      <c r="AQ1127">
        <v>0</v>
      </c>
      <c r="AR1127">
        <v>0</v>
      </c>
      <c r="AS1127" t="s">
        <v>3</v>
      </c>
      <c r="AT1127">
        <v>0.5</v>
      </c>
      <c r="AU1127" t="s">
        <v>93</v>
      </c>
      <c r="AV1127">
        <v>0</v>
      </c>
      <c r="AW1127">
        <v>2</v>
      </c>
      <c r="AX1127">
        <v>60142806</v>
      </c>
      <c r="AY1127">
        <v>1</v>
      </c>
      <c r="AZ1127">
        <v>0</v>
      </c>
      <c r="BA1127">
        <v>1127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CX1127">
        <f>ROUND(Y1127*Source!I221,9)</f>
        <v>0.1214055</v>
      </c>
      <c r="CY1127">
        <f t="shared" ref="CY1127:CY1133" si="855">AB1127</f>
        <v>1603.59</v>
      </c>
      <c r="CZ1127">
        <f t="shared" ref="CZ1127:CZ1133" si="856">AF1127</f>
        <v>112.77</v>
      </c>
      <c r="DA1127">
        <f t="shared" ref="DA1127:DA1133" si="857">AJ1127</f>
        <v>14.22</v>
      </c>
      <c r="DB1127">
        <f t="shared" ref="DB1127:DB1133" si="858">ROUND(((ROUND(AT1127*CZ1127,2)*1.15)*1.15),2)</f>
        <v>74.58</v>
      </c>
      <c r="DC1127">
        <f t="shared" ref="DC1127:DC1133" si="859">ROUND((((ROUND(AT1127*AG1127,2)*1.15)*1.15)*1.1),2)</f>
        <v>8.61</v>
      </c>
      <c r="DD1127" t="s">
        <v>3</v>
      </c>
      <c r="DE1127" t="s">
        <v>739</v>
      </c>
      <c r="DF1127">
        <f t="shared" ref="DF1127:DF1133" si="860">ROUND(ROUND(AE1127,2)*CX1127,2)</f>
        <v>0</v>
      </c>
      <c r="DG1127">
        <f t="shared" ref="DG1127:DG1133" si="861">ROUND(ROUND(AF1127*AJ1127,2)*CX1127,2)</f>
        <v>194.68</v>
      </c>
      <c r="DH1127">
        <f t="shared" ref="DH1127:DH1133" si="862">ROUND((ROUND(AG1127*AK1127,2)*1.1)*CX1127,2)</f>
        <v>77.42</v>
      </c>
      <c r="DI1127">
        <f t="shared" ref="DI1127:DI1137" si="863">ROUND(ROUND(AH1127,2)*CX1127,2)</f>
        <v>0</v>
      </c>
      <c r="DJ1127">
        <f t="shared" ref="DJ1127:DJ1133" si="864">DG1127</f>
        <v>194.68</v>
      </c>
      <c r="DK1127">
        <v>0</v>
      </c>
      <c r="DL1127" t="s">
        <v>3</v>
      </c>
      <c r="DM1127">
        <v>0</v>
      </c>
      <c r="DN1127" t="s">
        <v>3</v>
      </c>
      <c r="DO1127">
        <v>0</v>
      </c>
    </row>
    <row r="1128" spans="1:119" x14ac:dyDescent="0.2">
      <c r="A1128">
        <f>ROW(Source!A221)</f>
        <v>221</v>
      </c>
      <c r="B1128">
        <v>60075934</v>
      </c>
      <c r="C1128">
        <v>60142790</v>
      </c>
      <c r="D1128">
        <v>48244699</v>
      </c>
      <c r="E1128">
        <v>1</v>
      </c>
      <c r="F1128">
        <v>1</v>
      </c>
      <c r="G1128">
        <v>1</v>
      </c>
      <c r="H1128">
        <v>2</v>
      </c>
      <c r="I1128" t="s">
        <v>1047</v>
      </c>
      <c r="J1128" t="s">
        <v>1048</v>
      </c>
      <c r="K1128" t="s">
        <v>1049</v>
      </c>
      <c r="L1128">
        <v>1368</v>
      </c>
      <c r="N1128">
        <v>1011</v>
      </c>
      <c r="O1128" t="s">
        <v>745</v>
      </c>
      <c r="P1128" t="s">
        <v>745</v>
      </c>
      <c r="Q1128">
        <v>1</v>
      </c>
      <c r="W1128">
        <v>0</v>
      </c>
      <c r="X1128">
        <v>-1684488578</v>
      </c>
      <c r="Y1128">
        <f t="shared" si="854"/>
        <v>1.8118249999999998</v>
      </c>
      <c r="AA1128">
        <v>0</v>
      </c>
      <c r="AB1128">
        <v>99.4</v>
      </c>
      <c r="AC1128">
        <v>0</v>
      </c>
      <c r="AD1128">
        <v>0</v>
      </c>
      <c r="AE1128">
        <v>0</v>
      </c>
      <c r="AF1128">
        <v>6.99</v>
      </c>
      <c r="AG1128">
        <v>0</v>
      </c>
      <c r="AH1128">
        <v>0</v>
      </c>
      <c r="AI1128">
        <v>1</v>
      </c>
      <c r="AJ1128">
        <v>14.22</v>
      </c>
      <c r="AK1128">
        <v>48.96</v>
      </c>
      <c r="AL1128">
        <v>1</v>
      </c>
      <c r="AM1128">
        <v>4</v>
      </c>
      <c r="AN1128">
        <v>0</v>
      </c>
      <c r="AO1128">
        <v>1</v>
      </c>
      <c r="AP1128">
        <v>1</v>
      </c>
      <c r="AQ1128">
        <v>0</v>
      </c>
      <c r="AR1128">
        <v>0</v>
      </c>
      <c r="AS1128" t="s">
        <v>3</v>
      </c>
      <c r="AT1128">
        <v>1.37</v>
      </c>
      <c r="AU1128" t="s">
        <v>93</v>
      </c>
      <c r="AV1128">
        <v>0</v>
      </c>
      <c r="AW1128">
        <v>2</v>
      </c>
      <c r="AX1128">
        <v>60142807</v>
      </c>
      <c r="AY1128">
        <v>1</v>
      </c>
      <c r="AZ1128">
        <v>0</v>
      </c>
      <c r="BA1128">
        <v>1128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CX1128">
        <f>ROUND(Y1128*Source!I221,9)</f>
        <v>0.33265106999999999</v>
      </c>
      <c r="CY1128">
        <f t="shared" si="855"/>
        <v>99.4</v>
      </c>
      <c r="CZ1128">
        <f t="shared" si="856"/>
        <v>6.99</v>
      </c>
      <c r="DA1128">
        <f t="shared" si="857"/>
        <v>14.22</v>
      </c>
      <c r="DB1128">
        <f t="shared" si="858"/>
        <v>12.67</v>
      </c>
      <c r="DC1128">
        <f t="shared" si="859"/>
        <v>0</v>
      </c>
      <c r="DD1128" t="s">
        <v>3</v>
      </c>
      <c r="DE1128" t="s">
        <v>739</v>
      </c>
      <c r="DF1128">
        <f t="shared" si="860"/>
        <v>0</v>
      </c>
      <c r="DG1128">
        <f t="shared" si="861"/>
        <v>33.07</v>
      </c>
      <c r="DH1128">
        <f t="shared" si="862"/>
        <v>0</v>
      </c>
      <c r="DI1128">
        <f t="shared" si="863"/>
        <v>0</v>
      </c>
      <c r="DJ1128">
        <f t="shared" si="864"/>
        <v>33.07</v>
      </c>
      <c r="DK1128">
        <v>0</v>
      </c>
      <c r="DL1128" t="s">
        <v>3</v>
      </c>
      <c r="DM1128">
        <v>0</v>
      </c>
      <c r="DN1128" t="s">
        <v>3</v>
      </c>
      <c r="DO1128">
        <v>0</v>
      </c>
    </row>
    <row r="1129" spans="1:119" x14ac:dyDescent="0.2">
      <c r="A1129">
        <f>ROW(Source!A221)</f>
        <v>221</v>
      </c>
      <c r="B1129">
        <v>60075934</v>
      </c>
      <c r="C1129">
        <v>60142790</v>
      </c>
      <c r="D1129">
        <v>48245552</v>
      </c>
      <c r="E1129">
        <v>1</v>
      </c>
      <c r="F1129">
        <v>1</v>
      </c>
      <c r="G1129">
        <v>1</v>
      </c>
      <c r="H1129">
        <v>2</v>
      </c>
      <c r="I1129" t="s">
        <v>1022</v>
      </c>
      <c r="J1129" t="s">
        <v>1023</v>
      </c>
      <c r="K1129" t="s">
        <v>1024</v>
      </c>
      <c r="L1129">
        <v>1368</v>
      </c>
      <c r="N1129">
        <v>1011</v>
      </c>
      <c r="O1129" t="s">
        <v>745</v>
      </c>
      <c r="P1129" t="s">
        <v>745</v>
      </c>
      <c r="Q1129">
        <v>1</v>
      </c>
      <c r="W1129">
        <v>0</v>
      </c>
      <c r="X1129">
        <v>1565185662</v>
      </c>
      <c r="Y1129">
        <f t="shared" si="854"/>
        <v>0.66124999999999989</v>
      </c>
      <c r="AA1129">
        <v>0</v>
      </c>
      <c r="AB1129">
        <v>1521.97</v>
      </c>
      <c r="AC1129">
        <v>495.96</v>
      </c>
      <c r="AD1129">
        <v>0</v>
      </c>
      <c r="AE1129">
        <v>0</v>
      </c>
      <c r="AF1129">
        <v>107.03</v>
      </c>
      <c r="AG1129">
        <v>10.130000000000001</v>
      </c>
      <c r="AH1129">
        <v>0</v>
      </c>
      <c r="AI1129">
        <v>1</v>
      </c>
      <c r="AJ1129">
        <v>14.22</v>
      </c>
      <c r="AK1129">
        <v>48.96</v>
      </c>
      <c r="AL1129">
        <v>1</v>
      </c>
      <c r="AM1129">
        <v>4</v>
      </c>
      <c r="AN1129">
        <v>0</v>
      </c>
      <c r="AO1129">
        <v>1</v>
      </c>
      <c r="AP1129">
        <v>1</v>
      </c>
      <c r="AQ1129">
        <v>0</v>
      </c>
      <c r="AR1129">
        <v>0</v>
      </c>
      <c r="AS1129" t="s">
        <v>3</v>
      </c>
      <c r="AT1129">
        <v>0.5</v>
      </c>
      <c r="AU1129" t="s">
        <v>93</v>
      </c>
      <c r="AV1129">
        <v>0</v>
      </c>
      <c r="AW1129">
        <v>2</v>
      </c>
      <c r="AX1129">
        <v>60142808</v>
      </c>
      <c r="AY1129">
        <v>1</v>
      </c>
      <c r="AZ1129">
        <v>0</v>
      </c>
      <c r="BA1129">
        <v>1129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CX1129">
        <f>ROUND(Y1129*Source!I221,9)</f>
        <v>0.1214055</v>
      </c>
      <c r="CY1129">
        <f t="shared" si="855"/>
        <v>1521.97</v>
      </c>
      <c r="CZ1129">
        <f t="shared" si="856"/>
        <v>107.03</v>
      </c>
      <c r="DA1129">
        <f t="shared" si="857"/>
        <v>14.22</v>
      </c>
      <c r="DB1129">
        <f t="shared" si="858"/>
        <v>70.78</v>
      </c>
      <c r="DC1129">
        <f t="shared" si="859"/>
        <v>7.38</v>
      </c>
      <c r="DD1129" t="s">
        <v>3</v>
      </c>
      <c r="DE1129" t="s">
        <v>739</v>
      </c>
      <c r="DF1129">
        <f t="shared" si="860"/>
        <v>0</v>
      </c>
      <c r="DG1129">
        <f t="shared" si="861"/>
        <v>184.78</v>
      </c>
      <c r="DH1129">
        <f t="shared" si="862"/>
        <v>66.23</v>
      </c>
      <c r="DI1129">
        <f t="shared" si="863"/>
        <v>0</v>
      </c>
      <c r="DJ1129">
        <f t="shared" si="864"/>
        <v>184.78</v>
      </c>
      <c r="DK1129">
        <v>0</v>
      </c>
      <c r="DL1129" t="s">
        <v>3</v>
      </c>
      <c r="DM1129">
        <v>0</v>
      </c>
      <c r="DN1129" t="s">
        <v>3</v>
      </c>
      <c r="DO1129">
        <v>0</v>
      </c>
    </row>
    <row r="1130" spans="1:119" x14ac:dyDescent="0.2">
      <c r="A1130">
        <f>ROW(Source!A221)</f>
        <v>221</v>
      </c>
      <c r="B1130">
        <v>60075934</v>
      </c>
      <c r="C1130">
        <v>60142790</v>
      </c>
      <c r="D1130">
        <v>48245702</v>
      </c>
      <c r="E1130">
        <v>1</v>
      </c>
      <c r="F1130">
        <v>1</v>
      </c>
      <c r="G1130">
        <v>1</v>
      </c>
      <c r="H1130">
        <v>2</v>
      </c>
      <c r="I1130" t="s">
        <v>1050</v>
      </c>
      <c r="J1130" t="s">
        <v>1051</v>
      </c>
      <c r="K1130" t="s">
        <v>1052</v>
      </c>
      <c r="L1130">
        <v>1368</v>
      </c>
      <c r="N1130">
        <v>1011</v>
      </c>
      <c r="O1130" t="s">
        <v>745</v>
      </c>
      <c r="P1130" t="s">
        <v>745</v>
      </c>
      <c r="Q1130">
        <v>1</v>
      </c>
      <c r="W1130">
        <v>0</v>
      </c>
      <c r="X1130">
        <v>-1102194877</v>
      </c>
      <c r="Y1130">
        <f t="shared" si="854"/>
        <v>57.396499999999989</v>
      </c>
      <c r="AA1130">
        <v>0</v>
      </c>
      <c r="AB1130">
        <v>645.73</v>
      </c>
      <c r="AC1130">
        <v>0</v>
      </c>
      <c r="AD1130">
        <v>0</v>
      </c>
      <c r="AE1130">
        <v>0</v>
      </c>
      <c r="AF1130">
        <v>45.41</v>
      </c>
      <c r="AG1130">
        <v>0</v>
      </c>
      <c r="AH1130">
        <v>0</v>
      </c>
      <c r="AI1130">
        <v>1</v>
      </c>
      <c r="AJ1130">
        <v>14.22</v>
      </c>
      <c r="AK1130">
        <v>48.96</v>
      </c>
      <c r="AL1130">
        <v>1</v>
      </c>
      <c r="AM1130">
        <v>4</v>
      </c>
      <c r="AN1130">
        <v>0</v>
      </c>
      <c r="AO1130">
        <v>1</v>
      </c>
      <c r="AP1130">
        <v>1</v>
      </c>
      <c r="AQ1130">
        <v>0</v>
      </c>
      <c r="AR1130">
        <v>0</v>
      </c>
      <c r="AS1130" t="s">
        <v>3</v>
      </c>
      <c r="AT1130">
        <v>43.4</v>
      </c>
      <c r="AU1130" t="s">
        <v>93</v>
      </c>
      <c r="AV1130">
        <v>0</v>
      </c>
      <c r="AW1130">
        <v>2</v>
      </c>
      <c r="AX1130">
        <v>60142809</v>
      </c>
      <c r="AY1130">
        <v>1</v>
      </c>
      <c r="AZ1130">
        <v>0</v>
      </c>
      <c r="BA1130">
        <v>1130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CX1130">
        <f>ROUND(Y1130*Source!I221,9)</f>
        <v>10.5379974</v>
      </c>
      <c r="CY1130">
        <f t="shared" si="855"/>
        <v>645.73</v>
      </c>
      <c r="CZ1130">
        <f t="shared" si="856"/>
        <v>45.41</v>
      </c>
      <c r="DA1130">
        <f t="shared" si="857"/>
        <v>14.22</v>
      </c>
      <c r="DB1130">
        <f t="shared" si="858"/>
        <v>2606.37</v>
      </c>
      <c r="DC1130">
        <f t="shared" si="859"/>
        <v>0</v>
      </c>
      <c r="DD1130" t="s">
        <v>3</v>
      </c>
      <c r="DE1130" t="s">
        <v>739</v>
      </c>
      <c r="DF1130">
        <f t="shared" si="860"/>
        <v>0</v>
      </c>
      <c r="DG1130">
        <f t="shared" si="861"/>
        <v>6804.7</v>
      </c>
      <c r="DH1130">
        <f t="shared" si="862"/>
        <v>0</v>
      </c>
      <c r="DI1130">
        <f t="shared" si="863"/>
        <v>0</v>
      </c>
      <c r="DJ1130">
        <f t="shared" si="864"/>
        <v>6804.7</v>
      </c>
      <c r="DK1130">
        <v>0</v>
      </c>
      <c r="DL1130" t="s">
        <v>3</v>
      </c>
      <c r="DM1130">
        <v>0</v>
      </c>
      <c r="DN1130" t="s">
        <v>3</v>
      </c>
      <c r="DO1130">
        <v>0</v>
      </c>
    </row>
    <row r="1131" spans="1:119" x14ac:dyDescent="0.2">
      <c r="A1131">
        <f>ROW(Source!A221)</f>
        <v>221</v>
      </c>
      <c r="B1131">
        <v>60075934</v>
      </c>
      <c r="C1131">
        <v>60142790</v>
      </c>
      <c r="D1131">
        <v>48245719</v>
      </c>
      <c r="E1131">
        <v>1</v>
      </c>
      <c r="F1131">
        <v>1</v>
      </c>
      <c r="G1131">
        <v>1</v>
      </c>
      <c r="H1131">
        <v>2</v>
      </c>
      <c r="I1131" t="s">
        <v>755</v>
      </c>
      <c r="J1131" t="s">
        <v>756</v>
      </c>
      <c r="K1131" t="s">
        <v>757</v>
      </c>
      <c r="L1131">
        <v>1368</v>
      </c>
      <c r="N1131">
        <v>1011</v>
      </c>
      <c r="O1131" t="s">
        <v>745</v>
      </c>
      <c r="P1131" t="s">
        <v>745</v>
      </c>
      <c r="Q1131">
        <v>1</v>
      </c>
      <c r="W1131">
        <v>0</v>
      </c>
      <c r="X1131">
        <v>-1135352110</v>
      </c>
      <c r="Y1131">
        <f t="shared" si="854"/>
        <v>1.1902499999999998</v>
      </c>
      <c r="AA1131">
        <v>0</v>
      </c>
      <c r="AB1131">
        <v>17.059999999999999</v>
      </c>
      <c r="AC1131">
        <v>0</v>
      </c>
      <c r="AD1131">
        <v>0</v>
      </c>
      <c r="AE1131">
        <v>0</v>
      </c>
      <c r="AF1131">
        <v>1.2</v>
      </c>
      <c r="AG1131">
        <v>0</v>
      </c>
      <c r="AH1131">
        <v>0</v>
      </c>
      <c r="AI1131">
        <v>1</v>
      </c>
      <c r="AJ1131">
        <v>14.22</v>
      </c>
      <c r="AK1131">
        <v>48.96</v>
      </c>
      <c r="AL1131">
        <v>1</v>
      </c>
      <c r="AM1131">
        <v>4</v>
      </c>
      <c r="AN1131">
        <v>0</v>
      </c>
      <c r="AO1131">
        <v>1</v>
      </c>
      <c r="AP1131">
        <v>1</v>
      </c>
      <c r="AQ1131">
        <v>0</v>
      </c>
      <c r="AR1131">
        <v>0</v>
      </c>
      <c r="AS1131" t="s">
        <v>3</v>
      </c>
      <c r="AT1131">
        <v>0.9</v>
      </c>
      <c r="AU1131" t="s">
        <v>93</v>
      </c>
      <c r="AV1131">
        <v>0</v>
      </c>
      <c r="AW1131">
        <v>2</v>
      </c>
      <c r="AX1131">
        <v>60142810</v>
      </c>
      <c r="AY1131">
        <v>1</v>
      </c>
      <c r="AZ1131">
        <v>0</v>
      </c>
      <c r="BA1131">
        <v>1131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CX1131">
        <f>ROUND(Y1131*Source!I221,9)</f>
        <v>0.2185299</v>
      </c>
      <c r="CY1131">
        <f t="shared" si="855"/>
        <v>17.059999999999999</v>
      </c>
      <c r="CZ1131">
        <f t="shared" si="856"/>
        <v>1.2</v>
      </c>
      <c r="DA1131">
        <f t="shared" si="857"/>
        <v>14.22</v>
      </c>
      <c r="DB1131">
        <f t="shared" si="858"/>
        <v>1.43</v>
      </c>
      <c r="DC1131">
        <f t="shared" si="859"/>
        <v>0</v>
      </c>
      <c r="DD1131" t="s">
        <v>3</v>
      </c>
      <c r="DE1131" t="s">
        <v>739</v>
      </c>
      <c r="DF1131">
        <f t="shared" si="860"/>
        <v>0</v>
      </c>
      <c r="DG1131">
        <f t="shared" si="861"/>
        <v>3.73</v>
      </c>
      <c r="DH1131">
        <f t="shared" si="862"/>
        <v>0</v>
      </c>
      <c r="DI1131">
        <f t="shared" si="863"/>
        <v>0</v>
      </c>
      <c r="DJ1131">
        <f t="shared" si="864"/>
        <v>3.73</v>
      </c>
      <c r="DK1131">
        <v>0</v>
      </c>
      <c r="DL1131" t="s">
        <v>3</v>
      </c>
      <c r="DM1131">
        <v>0</v>
      </c>
      <c r="DN1131" t="s">
        <v>3</v>
      </c>
      <c r="DO1131">
        <v>0</v>
      </c>
    </row>
    <row r="1132" spans="1:119" x14ac:dyDescent="0.2">
      <c r="A1132">
        <f>ROW(Source!A221)</f>
        <v>221</v>
      </c>
      <c r="B1132">
        <v>60075934</v>
      </c>
      <c r="C1132">
        <v>60142790</v>
      </c>
      <c r="D1132">
        <v>48246286</v>
      </c>
      <c r="E1132">
        <v>1</v>
      </c>
      <c r="F1132">
        <v>1</v>
      </c>
      <c r="G1132">
        <v>1</v>
      </c>
      <c r="H1132">
        <v>2</v>
      </c>
      <c r="I1132" t="s">
        <v>1028</v>
      </c>
      <c r="J1132" t="s">
        <v>1029</v>
      </c>
      <c r="K1132" t="s">
        <v>1030</v>
      </c>
      <c r="L1132">
        <v>1368</v>
      </c>
      <c r="N1132">
        <v>1011</v>
      </c>
      <c r="O1132" t="s">
        <v>745</v>
      </c>
      <c r="P1132" t="s">
        <v>745</v>
      </c>
      <c r="Q1132">
        <v>1</v>
      </c>
      <c r="W1132">
        <v>0</v>
      </c>
      <c r="X1132">
        <v>-575501913</v>
      </c>
      <c r="Y1132">
        <f t="shared" si="854"/>
        <v>1.0579999999999998</v>
      </c>
      <c r="AA1132">
        <v>0</v>
      </c>
      <c r="AB1132">
        <v>203.35</v>
      </c>
      <c r="AC1132">
        <v>431.83</v>
      </c>
      <c r="AD1132">
        <v>0</v>
      </c>
      <c r="AE1132">
        <v>0</v>
      </c>
      <c r="AF1132">
        <v>14.3</v>
      </c>
      <c r="AG1132">
        <v>8.82</v>
      </c>
      <c r="AH1132">
        <v>0</v>
      </c>
      <c r="AI1132">
        <v>1</v>
      </c>
      <c r="AJ1132">
        <v>14.22</v>
      </c>
      <c r="AK1132">
        <v>48.96</v>
      </c>
      <c r="AL1132">
        <v>1</v>
      </c>
      <c r="AM1132">
        <v>4</v>
      </c>
      <c r="AN1132">
        <v>0</v>
      </c>
      <c r="AO1132">
        <v>1</v>
      </c>
      <c r="AP1132">
        <v>1</v>
      </c>
      <c r="AQ1132">
        <v>0</v>
      </c>
      <c r="AR1132">
        <v>0</v>
      </c>
      <c r="AS1132" t="s">
        <v>3</v>
      </c>
      <c r="AT1132">
        <v>0.8</v>
      </c>
      <c r="AU1132" t="s">
        <v>93</v>
      </c>
      <c r="AV1132">
        <v>0</v>
      </c>
      <c r="AW1132">
        <v>2</v>
      </c>
      <c r="AX1132">
        <v>60142811</v>
      </c>
      <c r="AY1132">
        <v>1</v>
      </c>
      <c r="AZ1132">
        <v>0</v>
      </c>
      <c r="BA1132">
        <v>1132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CX1132">
        <f>ROUND(Y1132*Source!I221,9)</f>
        <v>0.1942488</v>
      </c>
      <c r="CY1132">
        <f t="shared" si="855"/>
        <v>203.35</v>
      </c>
      <c r="CZ1132">
        <f t="shared" si="856"/>
        <v>14.3</v>
      </c>
      <c r="DA1132">
        <f t="shared" si="857"/>
        <v>14.22</v>
      </c>
      <c r="DB1132">
        <f t="shared" si="858"/>
        <v>15.13</v>
      </c>
      <c r="DC1132">
        <f t="shared" si="859"/>
        <v>10.27</v>
      </c>
      <c r="DD1132" t="s">
        <v>3</v>
      </c>
      <c r="DE1132" t="s">
        <v>739</v>
      </c>
      <c r="DF1132">
        <f t="shared" si="860"/>
        <v>0</v>
      </c>
      <c r="DG1132">
        <f t="shared" si="861"/>
        <v>39.5</v>
      </c>
      <c r="DH1132">
        <f t="shared" si="862"/>
        <v>92.27</v>
      </c>
      <c r="DI1132">
        <f t="shared" si="863"/>
        <v>0</v>
      </c>
      <c r="DJ1132">
        <f t="shared" si="864"/>
        <v>39.5</v>
      </c>
      <c r="DK1132">
        <v>0</v>
      </c>
      <c r="DL1132" t="s">
        <v>3</v>
      </c>
      <c r="DM1132">
        <v>0</v>
      </c>
      <c r="DN1132" t="s">
        <v>3</v>
      </c>
      <c r="DO1132">
        <v>0</v>
      </c>
    </row>
    <row r="1133" spans="1:119" x14ac:dyDescent="0.2">
      <c r="A1133">
        <f>ROW(Source!A221)</f>
        <v>221</v>
      </c>
      <c r="B1133">
        <v>60075934</v>
      </c>
      <c r="C1133">
        <v>60142790</v>
      </c>
      <c r="D1133">
        <v>48246332</v>
      </c>
      <c r="E1133">
        <v>1</v>
      </c>
      <c r="F1133">
        <v>1</v>
      </c>
      <c r="G1133">
        <v>1</v>
      </c>
      <c r="H1133">
        <v>2</v>
      </c>
      <c r="I1133" t="s">
        <v>1039</v>
      </c>
      <c r="J1133" t="s">
        <v>1040</v>
      </c>
      <c r="K1133" t="s">
        <v>1041</v>
      </c>
      <c r="L1133">
        <v>1368</v>
      </c>
      <c r="N1133">
        <v>1011</v>
      </c>
      <c r="O1133" t="s">
        <v>745</v>
      </c>
      <c r="P1133" t="s">
        <v>745</v>
      </c>
      <c r="Q1133">
        <v>1</v>
      </c>
      <c r="W1133">
        <v>0</v>
      </c>
      <c r="X1133">
        <v>-1230184811</v>
      </c>
      <c r="Y1133">
        <f t="shared" si="854"/>
        <v>3.1739999999999995</v>
      </c>
      <c r="AA1133">
        <v>0</v>
      </c>
      <c r="AB1133">
        <v>34.130000000000003</v>
      </c>
      <c r="AC1133">
        <v>0</v>
      </c>
      <c r="AD1133">
        <v>0</v>
      </c>
      <c r="AE1133">
        <v>0</v>
      </c>
      <c r="AF1133">
        <v>2.4</v>
      </c>
      <c r="AG1133">
        <v>0</v>
      </c>
      <c r="AH1133">
        <v>0</v>
      </c>
      <c r="AI1133">
        <v>1</v>
      </c>
      <c r="AJ1133">
        <v>14.22</v>
      </c>
      <c r="AK1133">
        <v>48.96</v>
      </c>
      <c r="AL1133">
        <v>1</v>
      </c>
      <c r="AM1133">
        <v>4</v>
      </c>
      <c r="AN1133">
        <v>0</v>
      </c>
      <c r="AO1133">
        <v>1</v>
      </c>
      <c r="AP1133">
        <v>1</v>
      </c>
      <c r="AQ1133">
        <v>0</v>
      </c>
      <c r="AR1133">
        <v>0</v>
      </c>
      <c r="AS1133" t="s">
        <v>3</v>
      </c>
      <c r="AT1133">
        <v>2.4</v>
      </c>
      <c r="AU1133" t="s">
        <v>93</v>
      </c>
      <c r="AV1133">
        <v>0</v>
      </c>
      <c r="AW1133">
        <v>2</v>
      </c>
      <c r="AX1133">
        <v>60142812</v>
      </c>
      <c r="AY1133">
        <v>1</v>
      </c>
      <c r="AZ1133">
        <v>0</v>
      </c>
      <c r="BA1133">
        <v>1133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CX1133">
        <f>ROUND(Y1133*Source!I221,9)</f>
        <v>0.5827464</v>
      </c>
      <c r="CY1133">
        <f t="shared" si="855"/>
        <v>34.130000000000003</v>
      </c>
      <c r="CZ1133">
        <f t="shared" si="856"/>
        <v>2.4</v>
      </c>
      <c r="DA1133">
        <f t="shared" si="857"/>
        <v>14.22</v>
      </c>
      <c r="DB1133">
        <f t="shared" si="858"/>
        <v>7.62</v>
      </c>
      <c r="DC1133">
        <f t="shared" si="859"/>
        <v>0</v>
      </c>
      <c r="DD1133" t="s">
        <v>3</v>
      </c>
      <c r="DE1133" t="s">
        <v>739</v>
      </c>
      <c r="DF1133">
        <f t="shared" si="860"/>
        <v>0</v>
      </c>
      <c r="DG1133">
        <f t="shared" si="861"/>
        <v>19.89</v>
      </c>
      <c r="DH1133">
        <f t="shared" si="862"/>
        <v>0</v>
      </c>
      <c r="DI1133">
        <f t="shared" si="863"/>
        <v>0</v>
      </c>
      <c r="DJ1133">
        <f t="shared" si="864"/>
        <v>19.89</v>
      </c>
      <c r="DK1133">
        <v>0</v>
      </c>
      <c r="DL1133" t="s">
        <v>3</v>
      </c>
      <c r="DM1133">
        <v>0</v>
      </c>
      <c r="DN1133" t="s">
        <v>3</v>
      </c>
      <c r="DO1133">
        <v>0</v>
      </c>
    </row>
    <row r="1134" spans="1:119" x14ac:dyDescent="0.2">
      <c r="A1134">
        <f>ROW(Source!A221)</f>
        <v>221</v>
      </c>
      <c r="B1134">
        <v>60075934</v>
      </c>
      <c r="C1134">
        <v>60142790</v>
      </c>
      <c r="D1134">
        <v>48168484</v>
      </c>
      <c r="E1134">
        <v>1</v>
      </c>
      <c r="F1134">
        <v>1</v>
      </c>
      <c r="G1134">
        <v>1</v>
      </c>
      <c r="H1134">
        <v>3</v>
      </c>
      <c r="I1134" t="s">
        <v>223</v>
      </c>
      <c r="J1134" t="s">
        <v>226</v>
      </c>
      <c r="K1134" t="s">
        <v>761</v>
      </c>
      <c r="L1134">
        <v>1339</v>
      </c>
      <c r="N1134">
        <v>1007</v>
      </c>
      <c r="O1134" t="s">
        <v>91</v>
      </c>
      <c r="P1134" t="s">
        <v>91</v>
      </c>
      <c r="Q1134">
        <v>1</v>
      </c>
      <c r="W1134">
        <v>0</v>
      </c>
      <c r="X1134">
        <v>1597319531</v>
      </c>
      <c r="Y1134">
        <f>AT1134</f>
        <v>0.6</v>
      </c>
      <c r="AA1134">
        <v>84.03</v>
      </c>
      <c r="AB1134">
        <v>0</v>
      </c>
      <c r="AC1134">
        <v>0</v>
      </c>
      <c r="AD1134">
        <v>0</v>
      </c>
      <c r="AE1134">
        <v>8.7899999999999991</v>
      </c>
      <c r="AF1134">
        <v>0</v>
      </c>
      <c r="AG1134">
        <v>0</v>
      </c>
      <c r="AH1134">
        <v>0</v>
      </c>
      <c r="AI1134">
        <v>9.56</v>
      </c>
      <c r="AJ1134">
        <v>1</v>
      </c>
      <c r="AK1134">
        <v>1</v>
      </c>
      <c r="AL1134">
        <v>1</v>
      </c>
      <c r="AM1134">
        <v>4</v>
      </c>
      <c r="AN1134">
        <v>0</v>
      </c>
      <c r="AO1134">
        <v>1</v>
      </c>
      <c r="AP1134">
        <v>1</v>
      </c>
      <c r="AQ1134">
        <v>0</v>
      </c>
      <c r="AR1134">
        <v>0</v>
      </c>
      <c r="AS1134" t="s">
        <v>3</v>
      </c>
      <c r="AT1134">
        <v>0.6</v>
      </c>
      <c r="AU1134" t="s">
        <v>3</v>
      </c>
      <c r="AV1134">
        <v>0</v>
      </c>
      <c r="AW1134">
        <v>2</v>
      </c>
      <c r="AX1134">
        <v>60142813</v>
      </c>
      <c r="AY1134">
        <v>1</v>
      </c>
      <c r="AZ1134">
        <v>0</v>
      </c>
      <c r="BA1134">
        <v>1134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CX1134">
        <f>ROUND(Y1134*Source!I221,9)</f>
        <v>0.11015999999999999</v>
      </c>
      <c r="CY1134">
        <f>AA1134</f>
        <v>84.03</v>
      </c>
      <c r="CZ1134">
        <f>AE1134</f>
        <v>8.7899999999999991</v>
      </c>
      <c r="DA1134">
        <f>AI1134</f>
        <v>9.56</v>
      </c>
      <c r="DB1134">
        <f>ROUND(ROUND(AT1134*CZ1134,2),2)</f>
        <v>5.27</v>
      </c>
      <c r="DC1134">
        <f>ROUND(ROUND(AT1134*AG1134,2),2)</f>
        <v>0</v>
      </c>
      <c r="DD1134" t="s">
        <v>3</v>
      </c>
      <c r="DE1134" t="s">
        <v>3</v>
      </c>
      <c r="DF1134">
        <f>ROUND(ROUND(AE1134*AI1134,2)*CX1134,2)</f>
        <v>9.26</v>
      </c>
      <c r="DG1134">
        <f>ROUND(ROUND(AF1134,2)*CX1134,2)</f>
        <v>0</v>
      </c>
      <c r="DH1134">
        <f>ROUND(ROUND(AG1134,2)*CX1134,2)</f>
        <v>0</v>
      </c>
      <c r="DI1134">
        <f t="shared" si="863"/>
        <v>0</v>
      </c>
      <c r="DJ1134">
        <f>DF1134</f>
        <v>9.26</v>
      </c>
      <c r="DK1134">
        <v>0</v>
      </c>
      <c r="DL1134" t="s">
        <v>3</v>
      </c>
      <c r="DM1134">
        <v>0</v>
      </c>
      <c r="DN1134" t="s">
        <v>3</v>
      </c>
      <c r="DO1134">
        <v>0</v>
      </c>
    </row>
    <row r="1135" spans="1:119" x14ac:dyDescent="0.2">
      <c r="A1135">
        <f>ROW(Source!A221)</f>
        <v>221</v>
      </c>
      <c r="B1135">
        <v>60075934</v>
      </c>
      <c r="C1135">
        <v>60142790</v>
      </c>
      <c r="D1135">
        <v>48168491</v>
      </c>
      <c r="E1135">
        <v>1</v>
      </c>
      <c r="F1135">
        <v>1</v>
      </c>
      <c r="G1135">
        <v>1</v>
      </c>
      <c r="H1135">
        <v>3</v>
      </c>
      <c r="I1135" t="s">
        <v>229</v>
      </c>
      <c r="J1135" t="s">
        <v>231</v>
      </c>
      <c r="K1135" t="s">
        <v>762</v>
      </c>
      <c r="L1135">
        <v>1346</v>
      </c>
      <c r="N1135">
        <v>1009</v>
      </c>
      <c r="O1135" t="s">
        <v>225</v>
      </c>
      <c r="P1135" t="s">
        <v>225</v>
      </c>
      <c r="Q1135">
        <v>1</v>
      </c>
      <c r="W1135">
        <v>0</v>
      </c>
      <c r="X1135">
        <v>-1411127917</v>
      </c>
      <c r="Y1135">
        <f>AT1135</f>
        <v>0.2</v>
      </c>
      <c r="AA1135">
        <v>42.73</v>
      </c>
      <c r="AB1135">
        <v>0</v>
      </c>
      <c r="AC1135">
        <v>0</v>
      </c>
      <c r="AD1135">
        <v>0</v>
      </c>
      <c r="AE1135">
        <v>4.47</v>
      </c>
      <c r="AF1135">
        <v>0</v>
      </c>
      <c r="AG1135">
        <v>0</v>
      </c>
      <c r="AH1135">
        <v>0</v>
      </c>
      <c r="AI1135">
        <v>9.56</v>
      </c>
      <c r="AJ1135">
        <v>1</v>
      </c>
      <c r="AK1135">
        <v>1</v>
      </c>
      <c r="AL1135">
        <v>1</v>
      </c>
      <c r="AM1135">
        <v>4</v>
      </c>
      <c r="AN1135">
        <v>0</v>
      </c>
      <c r="AO1135">
        <v>1</v>
      </c>
      <c r="AP1135">
        <v>1</v>
      </c>
      <c r="AQ1135">
        <v>0</v>
      </c>
      <c r="AR1135">
        <v>0</v>
      </c>
      <c r="AS1135" t="s">
        <v>3</v>
      </c>
      <c r="AT1135">
        <v>0.2</v>
      </c>
      <c r="AU1135" t="s">
        <v>3</v>
      </c>
      <c r="AV1135">
        <v>0</v>
      </c>
      <c r="AW1135">
        <v>2</v>
      </c>
      <c r="AX1135">
        <v>60142814</v>
      </c>
      <c r="AY1135">
        <v>1</v>
      </c>
      <c r="AZ1135">
        <v>0</v>
      </c>
      <c r="BA1135">
        <v>1135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CX1135">
        <f>ROUND(Y1135*Source!I221,9)</f>
        <v>3.6720000000000003E-2</v>
      </c>
      <c r="CY1135">
        <f>AA1135</f>
        <v>42.73</v>
      </c>
      <c r="CZ1135">
        <f>AE1135</f>
        <v>4.47</v>
      </c>
      <c r="DA1135">
        <f>AI1135</f>
        <v>9.56</v>
      </c>
      <c r="DB1135">
        <f>ROUND(ROUND(AT1135*CZ1135,2),2)</f>
        <v>0.89</v>
      </c>
      <c r="DC1135">
        <f>ROUND(ROUND(AT1135*AG1135,2),2)</f>
        <v>0</v>
      </c>
      <c r="DD1135" t="s">
        <v>3</v>
      </c>
      <c r="DE1135" t="s">
        <v>3</v>
      </c>
      <c r="DF1135">
        <f>ROUND(ROUND(AE1135*AI1135,2)*CX1135,2)</f>
        <v>1.57</v>
      </c>
      <c r="DG1135">
        <f>ROUND(ROUND(AF1135,2)*CX1135,2)</f>
        <v>0</v>
      </c>
      <c r="DH1135">
        <f>ROUND(ROUND(AG1135,2)*CX1135,2)</f>
        <v>0</v>
      </c>
      <c r="DI1135">
        <f t="shared" si="863"/>
        <v>0</v>
      </c>
      <c r="DJ1135">
        <f>DF1135</f>
        <v>1.57</v>
      </c>
      <c r="DK1135">
        <v>0</v>
      </c>
      <c r="DL1135" t="s">
        <v>3</v>
      </c>
      <c r="DM1135">
        <v>0</v>
      </c>
      <c r="DN1135" t="s">
        <v>3</v>
      </c>
      <c r="DO1135">
        <v>0</v>
      </c>
    </row>
    <row r="1136" spans="1:119" x14ac:dyDescent="0.2">
      <c r="A1136">
        <f>ROW(Source!A221)</f>
        <v>221</v>
      </c>
      <c r="B1136">
        <v>60075934</v>
      </c>
      <c r="C1136">
        <v>60142790</v>
      </c>
      <c r="D1136">
        <v>48171519</v>
      </c>
      <c r="E1136">
        <v>1</v>
      </c>
      <c r="F1136">
        <v>1</v>
      </c>
      <c r="G1136">
        <v>1</v>
      </c>
      <c r="H1136">
        <v>3</v>
      </c>
      <c r="I1136" t="s">
        <v>1031</v>
      </c>
      <c r="J1136" t="s">
        <v>1032</v>
      </c>
      <c r="K1136" t="s">
        <v>1033</v>
      </c>
      <c r="L1136">
        <v>1348</v>
      </c>
      <c r="N1136">
        <v>1009</v>
      </c>
      <c r="O1136" t="s">
        <v>15</v>
      </c>
      <c r="P1136" t="s">
        <v>15</v>
      </c>
      <c r="Q1136">
        <v>1000</v>
      </c>
      <c r="W1136">
        <v>0</v>
      </c>
      <c r="X1136">
        <v>1392569568</v>
      </c>
      <c r="Y1136">
        <f>AT1136</f>
        <v>1.9E-2</v>
      </c>
      <c r="AA1136">
        <v>99399.62</v>
      </c>
      <c r="AB1136">
        <v>0</v>
      </c>
      <c r="AC1136">
        <v>0</v>
      </c>
      <c r="AD1136">
        <v>0</v>
      </c>
      <c r="AE1136">
        <v>10397.450000000001</v>
      </c>
      <c r="AF1136">
        <v>0</v>
      </c>
      <c r="AG1136">
        <v>0</v>
      </c>
      <c r="AH1136">
        <v>0</v>
      </c>
      <c r="AI1136">
        <v>9.56</v>
      </c>
      <c r="AJ1136">
        <v>1</v>
      </c>
      <c r="AK1136">
        <v>1</v>
      </c>
      <c r="AL1136">
        <v>1</v>
      </c>
      <c r="AM1136">
        <v>4</v>
      </c>
      <c r="AN1136">
        <v>0</v>
      </c>
      <c r="AO1136">
        <v>1</v>
      </c>
      <c r="AP1136">
        <v>1</v>
      </c>
      <c r="AQ1136">
        <v>0</v>
      </c>
      <c r="AR1136">
        <v>0</v>
      </c>
      <c r="AS1136" t="s">
        <v>3</v>
      </c>
      <c r="AT1136">
        <v>1.9E-2</v>
      </c>
      <c r="AU1136" t="s">
        <v>3</v>
      </c>
      <c r="AV1136">
        <v>0</v>
      </c>
      <c r="AW1136">
        <v>2</v>
      </c>
      <c r="AX1136">
        <v>60142815</v>
      </c>
      <c r="AY1136">
        <v>1</v>
      </c>
      <c r="AZ1136">
        <v>0</v>
      </c>
      <c r="BA1136">
        <v>1136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CX1136">
        <f>ROUND(Y1136*Source!I221,9)</f>
        <v>3.4884E-3</v>
      </c>
      <c r="CY1136">
        <f>AA1136</f>
        <v>99399.62</v>
      </c>
      <c r="CZ1136">
        <f>AE1136</f>
        <v>10397.450000000001</v>
      </c>
      <c r="DA1136">
        <f>AI1136</f>
        <v>9.56</v>
      </c>
      <c r="DB1136">
        <f>ROUND(ROUND(AT1136*CZ1136,2),2)</f>
        <v>197.55</v>
      </c>
      <c r="DC1136">
        <f>ROUND(ROUND(AT1136*AG1136,2),2)</f>
        <v>0</v>
      </c>
      <c r="DD1136" t="s">
        <v>3</v>
      </c>
      <c r="DE1136" t="s">
        <v>3</v>
      </c>
      <c r="DF1136">
        <f>ROUND(ROUND(AE1136*AI1136,2)*CX1136,2)</f>
        <v>346.75</v>
      </c>
      <c r="DG1136">
        <f>ROUND(ROUND(AF1136,2)*CX1136,2)</f>
        <v>0</v>
      </c>
      <c r="DH1136">
        <f>ROUND(ROUND(AG1136,2)*CX1136,2)</f>
        <v>0</v>
      </c>
      <c r="DI1136">
        <f t="shared" si="863"/>
        <v>0</v>
      </c>
      <c r="DJ1136">
        <f>DF1136</f>
        <v>346.75</v>
      </c>
      <c r="DK1136">
        <v>0</v>
      </c>
      <c r="DL1136" t="s">
        <v>3</v>
      </c>
      <c r="DM1136">
        <v>0</v>
      </c>
      <c r="DN1136" t="s">
        <v>3</v>
      </c>
      <c r="DO1136">
        <v>0</v>
      </c>
    </row>
    <row r="1137" spans="1:119" x14ac:dyDescent="0.2">
      <c r="A1137">
        <f>ROW(Source!A221)</f>
        <v>221</v>
      </c>
      <c r="B1137">
        <v>60075934</v>
      </c>
      <c r="C1137">
        <v>60142790</v>
      </c>
      <c r="D1137">
        <v>48164599</v>
      </c>
      <c r="E1137">
        <v>21</v>
      </c>
      <c r="F1137">
        <v>1</v>
      </c>
      <c r="G1137">
        <v>1</v>
      </c>
      <c r="H1137">
        <v>3</v>
      </c>
      <c r="I1137" t="s">
        <v>834</v>
      </c>
      <c r="J1137" t="s">
        <v>3</v>
      </c>
      <c r="K1137" t="s">
        <v>835</v>
      </c>
      <c r="L1137">
        <v>1374</v>
      </c>
      <c r="N1137">
        <v>1013</v>
      </c>
      <c r="O1137" t="s">
        <v>836</v>
      </c>
      <c r="P1137" t="s">
        <v>836</v>
      </c>
      <c r="Q1137">
        <v>1</v>
      </c>
      <c r="W1137">
        <v>0</v>
      </c>
      <c r="X1137">
        <v>-1731369543</v>
      </c>
      <c r="Y1137">
        <f>AT1137</f>
        <v>21.84</v>
      </c>
      <c r="AA1137">
        <v>9.56</v>
      </c>
      <c r="AB1137">
        <v>0</v>
      </c>
      <c r="AC1137">
        <v>0</v>
      </c>
      <c r="AD1137">
        <v>0</v>
      </c>
      <c r="AE1137">
        <v>1</v>
      </c>
      <c r="AF1137">
        <v>0</v>
      </c>
      <c r="AG1137">
        <v>0</v>
      </c>
      <c r="AH1137">
        <v>0</v>
      </c>
      <c r="AI1137">
        <v>9.56</v>
      </c>
      <c r="AJ1137">
        <v>1</v>
      </c>
      <c r="AK1137">
        <v>1</v>
      </c>
      <c r="AL1137">
        <v>1</v>
      </c>
      <c r="AM1137">
        <v>4</v>
      </c>
      <c r="AN1137">
        <v>0</v>
      </c>
      <c r="AO1137">
        <v>1</v>
      </c>
      <c r="AP1137">
        <v>1</v>
      </c>
      <c r="AQ1137">
        <v>0</v>
      </c>
      <c r="AR1137">
        <v>0</v>
      </c>
      <c r="AS1137" t="s">
        <v>3</v>
      </c>
      <c r="AT1137">
        <v>21.84</v>
      </c>
      <c r="AU1137" t="s">
        <v>3</v>
      </c>
      <c r="AV1137">
        <v>0</v>
      </c>
      <c r="AW1137">
        <v>2</v>
      </c>
      <c r="AX1137">
        <v>60142816</v>
      </c>
      <c r="AY1137">
        <v>1</v>
      </c>
      <c r="AZ1137">
        <v>0</v>
      </c>
      <c r="BA1137">
        <v>1137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CX1137">
        <f>ROUND(Y1137*Source!I221,9)</f>
        <v>4.0098240000000001</v>
      </c>
      <c r="CY1137">
        <f>AA1137</f>
        <v>9.56</v>
      </c>
      <c r="CZ1137">
        <f>AE1137</f>
        <v>1</v>
      </c>
      <c r="DA1137">
        <f>AI1137</f>
        <v>9.56</v>
      </c>
      <c r="DB1137">
        <f>ROUND(ROUND(AT1137*CZ1137,2),2)</f>
        <v>21.84</v>
      </c>
      <c r="DC1137">
        <f>ROUND(ROUND(AT1137*AG1137,2),2)</f>
        <v>0</v>
      </c>
      <c r="DD1137" t="s">
        <v>3</v>
      </c>
      <c r="DE1137" t="s">
        <v>3</v>
      </c>
      <c r="DF1137">
        <f>ROUND(ROUND(AE1137*AI1137,2)*CX1137,2)</f>
        <v>38.33</v>
      </c>
      <c r="DG1137">
        <f>ROUND(ROUND(AF1137,2)*CX1137,2)</f>
        <v>0</v>
      </c>
      <c r="DH1137">
        <f>ROUND(ROUND(AG1137,2)*CX1137,2)</f>
        <v>0</v>
      </c>
      <c r="DI1137">
        <f t="shared" si="863"/>
        <v>0</v>
      </c>
      <c r="DJ1137">
        <f>DF1137</f>
        <v>38.33</v>
      </c>
      <c r="DK1137">
        <v>0</v>
      </c>
      <c r="DL1137" t="s">
        <v>3</v>
      </c>
      <c r="DM1137">
        <v>0</v>
      </c>
      <c r="DN1137" t="s">
        <v>3</v>
      </c>
      <c r="DO1137">
        <v>0</v>
      </c>
    </row>
    <row r="1138" spans="1:119" x14ac:dyDescent="0.2">
      <c r="A1138">
        <f>ROW(Source!A225)</f>
        <v>225</v>
      </c>
      <c r="B1138">
        <v>60075934</v>
      </c>
      <c r="C1138">
        <v>60142820</v>
      </c>
      <c r="D1138">
        <v>48164232</v>
      </c>
      <c r="E1138">
        <v>1</v>
      </c>
      <c r="F1138">
        <v>1</v>
      </c>
      <c r="G1138">
        <v>1</v>
      </c>
      <c r="H1138">
        <v>1</v>
      </c>
      <c r="I1138" t="s">
        <v>849</v>
      </c>
      <c r="J1138" t="s">
        <v>3</v>
      </c>
      <c r="K1138" t="s">
        <v>850</v>
      </c>
      <c r="L1138">
        <v>1191</v>
      </c>
      <c r="N1138">
        <v>1013</v>
      </c>
      <c r="O1138" t="s">
        <v>738</v>
      </c>
      <c r="P1138" t="s">
        <v>738</v>
      </c>
      <c r="Q1138">
        <v>1</v>
      </c>
      <c r="W1138">
        <v>0</v>
      </c>
      <c r="X1138">
        <v>-1308667438</v>
      </c>
      <c r="Y1138">
        <f t="shared" ref="Y1138:Y1145" si="865">((AT1138*1.15)*1.15)</f>
        <v>83.687799999999982</v>
      </c>
      <c r="AA1138">
        <v>0</v>
      </c>
      <c r="AB1138">
        <v>0</v>
      </c>
      <c r="AC1138">
        <v>0</v>
      </c>
      <c r="AD1138">
        <v>382.38</v>
      </c>
      <c r="AE1138">
        <v>0</v>
      </c>
      <c r="AF1138">
        <v>0</v>
      </c>
      <c r="AG1138">
        <v>0</v>
      </c>
      <c r="AH1138">
        <v>7.81</v>
      </c>
      <c r="AI1138">
        <v>1</v>
      </c>
      <c r="AJ1138">
        <v>1</v>
      </c>
      <c r="AK1138">
        <v>1</v>
      </c>
      <c r="AL1138">
        <v>48.96</v>
      </c>
      <c r="AM1138">
        <v>4</v>
      </c>
      <c r="AN1138">
        <v>0</v>
      </c>
      <c r="AO1138">
        <v>1</v>
      </c>
      <c r="AP1138">
        <v>1</v>
      </c>
      <c r="AQ1138">
        <v>0</v>
      </c>
      <c r="AR1138">
        <v>0</v>
      </c>
      <c r="AS1138" t="s">
        <v>3</v>
      </c>
      <c r="AT1138">
        <v>63.28</v>
      </c>
      <c r="AU1138" t="s">
        <v>93</v>
      </c>
      <c r="AV1138">
        <v>1</v>
      </c>
      <c r="AW1138">
        <v>2</v>
      </c>
      <c r="AX1138">
        <v>60142843</v>
      </c>
      <c r="AY1138">
        <v>1</v>
      </c>
      <c r="AZ1138">
        <v>0</v>
      </c>
      <c r="BA1138">
        <v>1138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CX1138">
        <f>ROUND(Y1138*Source!I225,9)</f>
        <v>15.36508008</v>
      </c>
      <c r="CY1138">
        <f>AD1138</f>
        <v>382.38</v>
      </c>
      <c r="CZ1138">
        <f>AH1138</f>
        <v>7.81</v>
      </c>
      <c r="DA1138">
        <f>AL1138</f>
        <v>48.96</v>
      </c>
      <c r="DB1138">
        <f>ROUND((((ROUND(AT1138*CZ1138,2)*1.15)*1.15)*1.1),2)</f>
        <v>718.97</v>
      </c>
      <c r="DC1138">
        <f>ROUND(((ROUND(AT1138*AG1138,2)*1.15)*1.15),2)</f>
        <v>0</v>
      </c>
      <c r="DD1138" t="s">
        <v>739</v>
      </c>
      <c r="DE1138" t="s">
        <v>3</v>
      </c>
      <c r="DF1138">
        <f>ROUND((ROUND(AE1138,2)*1.1)*CX1138,2)</f>
        <v>0</v>
      </c>
      <c r="DG1138">
        <f>ROUND((ROUND(AF1138,2)*1.1)*CX1138,2)</f>
        <v>0</v>
      </c>
      <c r="DH1138">
        <f>ROUND(ROUND(AG1138,2)*CX1138,2)</f>
        <v>0</v>
      </c>
      <c r="DI1138">
        <f>ROUND((ROUND(AH1138*AL1138,2)*1.1)*CX1138,2)</f>
        <v>6462.83</v>
      </c>
      <c r="DJ1138">
        <f>DI1138</f>
        <v>6462.83</v>
      </c>
      <c r="DK1138">
        <v>0</v>
      </c>
      <c r="DL1138" t="s">
        <v>3</v>
      </c>
      <c r="DM1138">
        <v>0</v>
      </c>
      <c r="DN1138" t="s">
        <v>3</v>
      </c>
      <c r="DO1138">
        <v>0</v>
      </c>
    </row>
    <row r="1139" spans="1:119" x14ac:dyDescent="0.2">
      <c r="A1139">
        <f>ROW(Source!A225)</f>
        <v>225</v>
      </c>
      <c r="B1139">
        <v>60075934</v>
      </c>
      <c r="C1139">
        <v>60142820</v>
      </c>
      <c r="D1139">
        <v>48164207</v>
      </c>
      <c r="E1139">
        <v>1</v>
      </c>
      <c r="F1139">
        <v>1</v>
      </c>
      <c r="G1139">
        <v>1</v>
      </c>
      <c r="H1139">
        <v>1</v>
      </c>
      <c r="I1139" t="s">
        <v>740</v>
      </c>
      <c r="J1139" t="s">
        <v>3</v>
      </c>
      <c r="K1139" t="s">
        <v>741</v>
      </c>
      <c r="L1139">
        <v>1191</v>
      </c>
      <c r="N1139">
        <v>1013</v>
      </c>
      <c r="O1139" t="s">
        <v>738</v>
      </c>
      <c r="P1139" t="s">
        <v>738</v>
      </c>
      <c r="Q1139">
        <v>1</v>
      </c>
      <c r="W1139">
        <v>0</v>
      </c>
      <c r="X1139">
        <v>-383101862</v>
      </c>
      <c r="Y1139">
        <f t="shared" si="865"/>
        <v>5.3032249999999994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1</v>
      </c>
      <c r="AJ1139">
        <v>1</v>
      </c>
      <c r="AK1139">
        <v>48.96</v>
      </c>
      <c r="AL1139">
        <v>1</v>
      </c>
      <c r="AM1139">
        <v>4</v>
      </c>
      <c r="AN1139">
        <v>0</v>
      </c>
      <c r="AO1139">
        <v>1</v>
      </c>
      <c r="AP1139">
        <v>1</v>
      </c>
      <c r="AQ1139">
        <v>0</v>
      </c>
      <c r="AR1139">
        <v>0</v>
      </c>
      <c r="AS1139" t="s">
        <v>3</v>
      </c>
      <c r="AT1139">
        <v>4.01</v>
      </c>
      <c r="AU1139" t="s">
        <v>93</v>
      </c>
      <c r="AV1139">
        <v>2</v>
      </c>
      <c r="AW1139">
        <v>2</v>
      </c>
      <c r="AX1139">
        <v>60142844</v>
      </c>
      <c r="AY1139">
        <v>1</v>
      </c>
      <c r="AZ1139">
        <v>0</v>
      </c>
      <c r="BA1139">
        <v>1139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CX1139">
        <f>ROUND(Y1139*Source!I225,9)</f>
        <v>0.97367210999999998</v>
      </c>
      <c r="CY1139">
        <f>AD1139</f>
        <v>0</v>
      </c>
      <c r="CZ1139">
        <f>AH1139</f>
        <v>0</v>
      </c>
      <c r="DA1139">
        <f>AL1139</f>
        <v>1</v>
      </c>
      <c r="DB1139">
        <f>ROUND((((ROUND(AT1139*CZ1139,2)*1.15)*1.15)*1.1),2)</f>
        <v>0</v>
      </c>
      <c r="DC1139">
        <f>ROUND(((ROUND(AT1139*AG1139,2)*1.15)*1.15),2)</f>
        <v>0</v>
      </c>
      <c r="DD1139" t="s">
        <v>739</v>
      </c>
      <c r="DE1139" t="s">
        <v>3</v>
      </c>
      <c r="DF1139">
        <f>ROUND((ROUND(AE1139,2)*1.1)*CX1139,2)</f>
        <v>0</v>
      </c>
      <c r="DG1139">
        <f>ROUND((ROUND(AF1139,2)*1.1)*CX1139,2)</f>
        <v>0</v>
      </c>
      <c r="DH1139">
        <f>ROUND(ROUND(AG1139*AK1139,2)*CX1139,2)</f>
        <v>0</v>
      </c>
      <c r="DI1139">
        <f>ROUND((ROUND(AH1139,2)*1.1)*CX1139,2)</f>
        <v>0</v>
      </c>
      <c r="DJ1139">
        <f>DI1139</f>
        <v>0</v>
      </c>
      <c r="DK1139">
        <v>0</v>
      </c>
      <c r="DL1139" t="s">
        <v>3</v>
      </c>
      <c r="DM1139">
        <v>0</v>
      </c>
      <c r="DN1139" t="s">
        <v>3</v>
      </c>
      <c r="DO1139">
        <v>0</v>
      </c>
    </row>
    <row r="1140" spans="1:119" x14ac:dyDescent="0.2">
      <c r="A1140">
        <f>ROW(Source!A225)</f>
        <v>225</v>
      </c>
      <c r="B1140">
        <v>60075934</v>
      </c>
      <c r="C1140">
        <v>60142820</v>
      </c>
      <c r="D1140">
        <v>48244510</v>
      </c>
      <c r="E1140">
        <v>1</v>
      </c>
      <c r="F1140">
        <v>1</v>
      </c>
      <c r="G1140">
        <v>1</v>
      </c>
      <c r="H1140">
        <v>2</v>
      </c>
      <c r="I1140" t="s">
        <v>742</v>
      </c>
      <c r="J1140" t="s">
        <v>743</v>
      </c>
      <c r="K1140" t="s">
        <v>744</v>
      </c>
      <c r="L1140">
        <v>1368</v>
      </c>
      <c r="N1140">
        <v>1011</v>
      </c>
      <c r="O1140" t="s">
        <v>745</v>
      </c>
      <c r="P1140" t="s">
        <v>745</v>
      </c>
      <c r="Q1140">
        <v>1</v>
      </c>
      <c r="W1140">
        <v>0</v>
      </c>
      <c r="X1140">
        <v>1732737796</v>
      </c>
      <c r="Y1140">
        <f t="shared" si="865"/>
        <v>0.13224999999999998</v>
      </c>
      <c r="AA1140">
        <v>0</v>
      </c>
      <c r="AB1140">
        <v>1732</v>
      </c>
      <c r="AC1140">
        <v>660.47</v>
      </c>
      <c r="AD1140">
        <v>0</v>
      </c>
      <c r="AE1140">
        <v>0</v>
      </c>
      <c r="AF1140">
        <v>121.8</v>
      </c>
      <c r="AG1140">
        <v>13.49</v>
      </c>
      <c r="AH1140">
        <v>0</v>
      </c>
      <c r="AI1140">
        <v>1</v>
      </c>
      <c r="AJ1140">
        <v>14.22</v>
      </c>
      <c r="AK1140">
        <v>48.96</v>
      </c>
      <c r="AL1140">
        <v>1</v>
      </c>
      <c r="AM1140">
        <v>4</v>
      </c>
      <c r="AN1140">
        <v>0</v>
      </c>
      <c r="AO1140">
        <v>1</v>
      </c>
      <c r="AP1140">
        <v>1</v>
      </c>
      <c r="AQ1140">
        <v>0</v>
      </c>
      <c r="AR1140">
        <v>0</v>
      </c>
      <c r="AS1140" t="s">
        <v>3</v>
      </c>
      <c r="AT1140">
        <v>0.1</v>
      </c>
      <c r="AU1140" t="s">
        <v>93</v>
      </c>
      <c r="AV1140">
        <v>0</v>
      </c>
      <c r="AW1140">
        <v>2</v>
      </c>
      <c r="AX1140">
        <v>60142845</v>
      </c>
      <c r="AY1140">
        <v>1</v>
      </c>
      <c r="AZ1140">
        <v>0</v>
      </c>
      <c r="BA1140">
        <v>1140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CX1140">
        <f>ROUND(Y1140*Source!I225,9)</f>
        <v>2.42811E-2</v>
      </c>
      <c r="CY1140">
        <f t="shared" ref="CY1140:CY1145" si="866">AB1140</f>
        <v>1732</v>
      </c>
      <c r="CZ1140">
        <f t="shared" ref="CZ1140:CZ1145" si="867">AF1140</f>
        <v>121.8</v>
      </c>
      <c r="DA1140">
        <f t="shared" ref="DA1140:DA1145" si="868">AJ1140</f>
        <v>14.22</v>
      </c>
      <c r="DB1140">
        <f t="shared" ref="DB1140:DB1145" si="869">ROUND(((ROUND(AT1140*CZ1140,2)*1.15)*1.15),2)</f>
        <v>16.11</v>
      </c>
      <c r="DC1140">
        <f t="shared" ref="DC1140:DC1145" si="870">ROUND((((ROUND(AT1140*AG1140,2)*1.15)*1.15)*1.1),2)</f>
        <v>1.96</v>
      </c>
      <c r="DD1140" t="s">
        <v>3</v>
      </c>
      <c r="DE1140" t="s">
        <v>739</v>
      </c>
      <c r="DF1140">
        <f t="shared" ref="DF1140:DF1145" si="871">ROUND(ROUND(AE1140,2)*CX1140,2)</f>
        <v>0</v>
      </c>
      <c r="DG1140">
        <f t="shared" ref="DG1140:DG1145" si="872">ROUND(ROUND(AF1140*AJ1140,2)*CX1140,2)</f>
        <v>42.05</v>
      </c>
      <c r="DH1140">
        <f t="shared" ref="DH1140:DH1145" si="873">ROUND((ROUND(AG1140*AK1140,2)*1.1)*CX1140,2)</f>
        <v>17.64</v>
      </c>
      <c r="DI1140">
        <f t="shared" ref="DI1140:DI1159" si="874">ROUND(ROUND(AH1140,2)*CX1140,2)</f>
        <v>0</v>
      </c>
      <c r="DJ1140">
        <f t="shared" ref="DJ1140:DJ1145" si="875">DG1140</f>
        <v>42.05</v>
      </c>
      <c r="DK1140">
        <v>0</v>
      </c>
      <c r="DL1140" t="s">
        <v>3</v>
      </c>
      <c r="DM1140">
        <v>0</v>
      </c>
      <c r="DN1140" t="s">
        <v>3</v>
      </c>
      <c r="DO1140">
        <v>0</v>
      </c>
    </row>
    <row r="1141" spans="1:119" x14ac:dyDescent="0.2">
      <c r="A1141">
        <f>ROW(Source!A225)</f>
        <v>225</v>
      </c>
      <c r="B1141">
        <v>60075934</v>
      </c>
      <c r="C1141">
        <v>60142820</v>
      </c>
      <c r="D1141">
        <v>48244557</v>
      </c>
      <c r="E1141">
        <v>1</v>
      </c>
      <c r="F1141">
        <v>1</v>
      </c>
      <c r="G1141">
        <v>1</v>
      </c>
      <c r="H1141">
        <v>2</v>
      </c>
      <c r="I1141" t="s">
        <v>746</v>
      </c>
      <c r="J1141" t="s">
        <v>747</v>
      </c>
      <c r="K1141" t="s">
        <v>748</v>
      </c>
      <c r="L1141">
        <v>1368</v>
      </c>
      <c r="N1141">
        <v>1011</v>
      </c>
      <c r="O1141" t="s">
        <v>745</v>
      </c>
      <c r="P1141" t="s">
        <v>745</v>
      </c>
      <c r="Q1141">
        <v>1</v>
      </c>
      <c r="W1141">
        <v>0</v>
      </c>
      <c r="X1141">
        <v>903590057</v>
      </c>
      <c r="Y1141">
        <f t="shared" si="865"/>
        <v>0.15869999999999998</v>
      </c>
      <c r="AA1141">
        <v>0</v>
      </c>
      <c r="AB1141">
        <v>1603.59</v>
      </c>
      <c r="AC1141">
        <v>579.69000000000005</v>
      </c>
      <c r="AD1141">
        <v>0</v>
      </c>
      <c r="AE1141">
        <v>0</v>
      </c>
      <c r="AF1141">
        <v>112.77</v>
      </c>
      <c r="AG1141">
        <v>11.84</v>
      </c>
      <c r="AH1141">
        <v>0</v>
      </c>
      <c r="AI1141">
        <v>1</v>
      </c>
      <c r="AJ1141">
        <v>14.22</v>
      </c>
      <c r="AK1141">
        <v>48.96</v>
      </c>
      <c r="AL1141">
        <v>1</v>
      </c>
      <c r="AM1141">
        <v>4</v>
      </c>
      <c r="AN1141">
        <v>0</v>
      </c>
      <c r="AO1141">
        <v>1</v>
      </c>
      <c r="AP1141">
        <v>1</v>
      </c>
      <c r="AQ1141">
        <v>0</v>
      </c>
      <c r="AR1141">
        <v>0</v>
      </c>
      <c r="AS1141" t="s">
        <v>3</v>
      </c>
      <c r="AT1141">
        <v>0.12</v>
      </c>
      <c r="AU1141" t="s">
        <v>93</v>
      </c>
      <c r="AV1141">
        <v>0</v>
      </c>
      <c r="AW1141">
        <v>2</v>
      </c>
      <c r="AX1141">
        <v>60142846</v>
      </c>
      <c r="AY1141">
        <v>1</v>
      </c>
      <c r="AZ1141">
        <v>0</v>
      </c>
      <c r="BA1141">
        <v>1141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CX1141">
        <f>ROUND(Y1141*Source!I225,9)</f>
        <v>2.9137320000000001E-2</v>
      </c>
      <c r="CY1141">
        <f t="shared" si="866"/>
        <v>1603.59</v>
      </c>
      <c r="CZ1141">
        <f t="shared" si="867"/>
        <v>112.77</v>
      </c>
      <c r="DA1141">
        <f t="shared" si="868"/>
        <v>14.22</v>
      </c>
      <c r="DB1141">
        <f t="shared" si="869"/>
        <v>17.89</v>
      </c>
      <c r="DC1141">
        <f t="shared" si="870"/>
        <v>2.0699999999999998</v>
      </c>
      <c r="DD1141" t="s">
        <v>3</v>
      </c>
      <c r="DE1141" t="s">
        <v>739</v>
      </c>
      <c r="DF1141">
        <f t="shared" si="871"/>
        <v>0</v>
      </c>
      <c r="DG1141">
        <f t="shared" si="872"/>
        <v>46.72</v>
      </c>
      <c r="DH1141">
        <f t="shared" si="873"/>
        <v>18.579999999999998</v>
      </c>
      <c r="DI1141">
        <f t="shared" si="874"/>
        <v>0</v>
      </c>
      <c r="DJ1141">
        <f t="shared" si="875"/>
        <v>46.72</v>
      </c>
      <c r="DK1141">
        <v>0</v>
      </c>
      <c r="DL1141" t="s">
        <v>3</v>
      </c>
      <c r="DM1141">
        <v>0</v>
      </c>
      <c r="DN1141" t="s">
        <v>3</v>
      </c>
      <c r="DO1141">
        <v>0</v>
      </c>
    </row>
    <row r="1142" spans="1:119" x14ac:dyDescent="0.2">
      <c r="A1142">
        <f>ROW(Source!A225)</f>
        <v>225</v>
      </c>
      <c r="B1142">
        <v>60075934</v>
      </c>
      <c r="C1142">
        <v>60142820</v>
      </c>
      <c r="D1142">
        <v>48244564</v>
      </c>
      <c r="E1142">
        <v>1</v>
      </c>
      <c r="F1142">
        <v>1</v>
      </c>
      <c r="G1142">
        <v>1</v>
      </c>
      <c r="H1142">
        <v>2</v>
      </c>
      <c r="I1142" t="s">
        <v>1036</v>
      </c>
      <c r="J1142" t="s">
        <v>1037</v>
      </c>
      <c r="K1142" t="s">
        <v>1038</v>
      </c>
      <c r="L1142">
        <v>1368</v>
      </c>
      <c r="N1142">
        <v>1011</v>
      </c>
      <c r="O1142" t="s">
        <v>745</v>
      </c>
      <c r="P1142" t="s">
        <v>745</v>
      </c>
      <c r="Q1142">
        <v>1</v>
      </c>
      <c r="W1142">
        <v>0</v>
      </c>
      <c r="X1142">
        <v>1922779253</v>
      </c>
      <c r="Y1142">
        <f t="shared" si="865"/>
        <v>4.7609999999999992</v>
      </c>
      <c r="AA1142">
        <v>0</v>
      </c>
      <c r="AB1142">
        <v>1609.56</v>
      </c>
      <c r="AC1142">
        <v>579.69000000000005</v>
      </c>
      <c r="AD1142">
        <v>0</v>
      </c>
      <c r="AE1142">
        <v>0</v>
      </c>
      <c r="AF1142">
        <v>113.19</v>
      </c>
      <c r="AG1142">
        <v>11.84</v>
      </c>
      <c r="AH1142">
        <v>0</v>
      </c>
      <c r="AI1142">
        <v>1</v>
      </c>
      <c r="AJ1142">
        <v>14.22</v>
      </c>
      <c r="AK1142">
        <v>48.96</v>
      </c>
      <c r="AL1142">
        <v>1</v>
      </c>
      <c r="AM1142">
        <v>4</v>
      </c>
      <c r="AN1142">
        <v>0</v>
      </c>
      <c r="AO1142">
        <v>1</v>
      </c>
      <c r="AP1142">
        <v>1</v>
      </c>
      <c r="AQ1142">
        <v>0</v>
      </c>
      <c r="AR1142">
        <v>0</v>
      </c>
      <c r="AS1142" t="s">
        <v>3</v>
      </c>
      <c r="AT1142">
        <v>3.6</v>
      </c>
      <c r="AU1142" t="s">
        <v>93</v>
      </c>
      <c r="AV1142">
        <v>0</v>
      </c>
      <c r="AW1142">
        <v>2</v>
      </c>
      <c r="AX1142">
        <v>60142847</v>
      </c>
      <c r="AY1142">
        <v>1</v>
      </c>
      <c r="AZ1142">
        <v>0</v>
      </c>
      <c r="BA1142">
        <v>1142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CX1142">
        <f>ROUND(Y1142*Source!I225,9)</f>
        <v>0.8741196</v>
      </c>
      <c r="CY1142">
        <f t="shared" si="866"/>
        <v>1609.56</v>
      </c>
      <c r="CZ1142">
        <f t="shared" si="867"/>
        <v>113.19</v>
      </c>
      <c r="DA1142">
        <f t="shared" si="868"/>
        <v>14.22</v>
      </c>
      <c r="DB1142">
        <f t="shared" si="869"/>
        <v>538.89</v>
      </c>
      <c r="DC1142">
        <f t="shared" si="870"/>
        <v>62</v>
      </c>
      <c r="DD1142" t="s">
        <v>3</v>
      </c>
      <c r="DE1142" t="s">
        <v>739</v>
      </c>
      <c r="DF1142">
        <f t="shared" si="871"/>
        <v>0</v>
      </c>
      <c r="DG1142">
        <f t="shared" si="872"/>
        <v>1406.95</v>
      </c>
      <c r="DH1142">
        <f t="shared" si="873"/>
        <v>557.39</v>
      </c>
      <c r="DI1142">
        <f t="shared" si="874"/>
        <v>0</v>
      </c>
      <c r="DJ1142">
        <f t="shared" si="875"/>
        <v>1406.95</v>
      </c>
      <c r="DK1142">
        <v>0</v>
      </c>
      <c r="DL1142" t="s">
        <v>3</v>
      </c>
      <c r="DM1142">
        <v>0</v>
      </c>
      <c r="DN1142" t="s">
        <v>3</v>
      </c>
      <c r="DO1142">
        <v>0</v>
      </c>
    </row>
    <row r="1143" spans="1:119" x14ac:dyDescent="0.2">
      <c r="A1143">
        <f>ROW(Source!A225)</f>
        <v>225</v>
      </c>
      <c r="B1143">
        <v>60075934</v>
      </c>
      <c r="C1143">
        <v>60142820</v>
      </c>
      <c r="D1143">
        <v>48245551</v>
      </c>
      <c r="E1143">
        <v>1</v>
      </c>
      <c r="F1143">
        <v>1</v>
      </c>
      <c r="G1143">
        <v>1</v>
      </c>
      <c r="H1143">
        <v>2</v>
      </c>
      <c r="I1143" t="s">
        <v>752</v>
      </c>
      <c r="J1143" t="s">
        <v>753</v>
      </c>
      <c r="K1143" t="s">
        <v>754</v>
      </c>
      <c r="L1143">
        <v>1368</v>
      </c>
      <c r="N1143">
        <v>1011</v>
      </c>
      <c r="O1143" t="s">
        <v>745</v>
      </c>
      <c r="P1143" t="s">
        <v>745</v>
      </c>
      <c r="Q1143">
        <v>1</v>
      </c>
      <c r="W1143">
        <v>0</v>
      </c>
      <c r="X1143">
        <v>1171957361</v>
      </c>
      <c r="Y1143">
        <f t="shared" si="865"/>
        <v>0.25127499999999997</v>
      </c>
      <c r="AA1143">
        <v>0</v>
      </c>
      <c r="AB1143">
        <v>1234.1500000000001</v>
      </c>
      <c r="AC1143">
        <v>495.96</v>
      </c>
      <c r="AD1143">
        <v>0</v>
      </c>
      <c r="AE1143">
        <v>0</v>
      </c>
      <c r="AF1143">
        <v>86.79</v>
      </c>
      <c r="AG1143">
        <v>10.130000000000001</v>
      </c>
      <c r="AH1143">
        <v>0</v>
      </c>
      <c r="AI1143">
        <v>1</v>
      </c>
      <c r="AJ1143">
        <v>14.22</v>
      </c>
      <c r="AK1143">
        <v>48.96</v>
      </c>
      <c r="AL1143">
        <v>1</v>
      </c>
      <c r="AM1143">
        <v>4</v>
      </c>
      <c r="AN1143">
        <v>0</v>
      </c>
      <c r="AO1143">
        <v>1</v>
      </c>
      <c r="AP1143">
        <v>1</v>
      </c>
      <c r="AQ1143">
        <v>0</v>
      </c>
      <c r="AR1143">
        <v>0</v>
      </c>
      <c r="AS1143" t="s">
        <v>3</v>
      </c>
      <c r="AT1143">
        <v>0.19</v>
      </c>
      <c r="AU1143" t="s">
        <v>93</v>
      </c>
      <c r="AV1143">
        <v>0</v>
      </c>
      <c r="AW1143">
        <v>2</v>
      </c>
      <c r="AX1143">
        <v>60142848</v>
      </c>
      <c r="AY1143">
        <v>1</v>
      </c>
      <c r="AZ1143">
        <v>0</v>
      </c>
      <c r="BA1143">
        <v>1143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CX1143">
        <f>ROUND(Y1143*Source!I225,9)</f>
        <v>4.6134090000000003E-2</v>
      </c>
      <c r="CY1143">
        <f t="shared" si="866"/>
        <v>1234.1500000000001</v>
      </c>
      <c r="CZ1143">
        <f t="shared" si="867"/>
        <v>86.79</v>
      </c>
      <c r="DA1143">
        <f t="shared" si="868"/>
        <v>14.22</v>
      </c>
      <c r="DB1143">
        <f t="shared" si="869"/>
        <v>21.81</v>
      </c>
      <c r="DC1143">
        <f t="shared" si="870"/>
        <v>2.79</v>
      </c>
      <c r="DD1143" t="s">
        <v>3</v>
      </c>
      <c r="DE1143" t="s">
        <v>739</v>
      </c>
      <c r="DF1143">
        <f t="shared" si="871"/>
        <v>0</v>
      </c>
      <c r="DG1143">
        <f t="shared" si="872"/>
        <v>56.94</v>
      </c>
      <c r="DH1143">
        <f t="shared" si="873"/>
        <v>25.17</v>
      </c>
      <c r="DI1143">
        <f t="shared" si="874"/>
        <v>0</v>
      </c>
      <c r="DJ1143">
        <f t="shared" si="875"/>
        <v>56.94</v>
      </c>
      <c r="DK1143">
        <v>0</v>
      </c>
      <c r="DL1143" t="s">
        <v>3</v>
      </c>
      <c r="DM1143">
        <v>0</v>
      </c>
      <c r="DN1143" t="s">
        <v>3</v>
      </c>
      <c r="DO1143">
        <v>0</v>
      </c>
    </row>
    <row r="1144" spans="1:119" x14ac:dyDescent="0.2">
      <c r="A1144">
        <f>ROW(Source!A225)</f>
        <v>225</v>
      </c>
      <c r="B1144">
        <v>60075934</v>
      </c>
      <c r="C1144">
        <v>60142820</v>
      </c>
      <c r="D1144">
        <v>48245719</v>
      </c>
      <c r="E1144">
        <v>1</v>
      </c>
      <c r="F1144">
        <v>1</v>
      </c>
      <c r="G1144">
        <v>1</v>
      </c>
      <c r="H1144">
        <v>2</v>
      </c>
      <c r="I1144" t="s">
        <v>755</v>
      </c>
      <c r="J1144" t="s">
        <v>756</v>
      </c>
      <c r="K1144" t="s">
        <v>757</v>
      </c>
      <c r="L1144">
        <v>1368</v>
      </c>
      <c r="N1144">
        <v>1011</v>
      </c>
      <c r="O1144" t="s">
        <v>745</v>
      </c>
      <c r="P1144" t="s">
        <v>745</v>
      </c>
      <c r="Q1144">
        <v>1</v>
      </c>
      <c r="W1144">
        <v>0</v>
      </c>
      <c r="X1144">
        <v>-1135352110</v>
      </c>
      <c r="Y1144">
        <f t="shared" si="865"/>
        <v>1.9308499999999997</v>
      </c>
      <c r="AA1144">
        <v>0</v>
      </c>
      <c r="AB1144">
        <v>17.059999999999999</v>
      </c>
      <c r="AC1144">
        <v>0</v>
      </c>
      <c r="AD1144">
        <v>0</v>
      </c>
      <c r="AE1144">
        <v>0</v>
      </c>
      <c r="AF1144">
        <v>1.2</v>
      </c>
      <c r="AG1144">
        <v>0</v>
      </c>
      <c r="AH1144">
        <v>0</v>
      </c>
      <c r="AI1144">
        <v>1</v>
      </c>
      <c r="AJ1144">
        <v>14.22</v>
      </c>
      <c r="AK1144">
        <v>48.96</v>
      </c>
      <c r="AL1144">
        <v>1</v>
      </c>
      <c r="AM1144">
        <v>4</v>
      </c>
      <c r="AN1144">
        <v>0</v>
      </c>
      <c r="AO1144">
        <v>1</v>
      </c>
      <c r="AP1144">
        <v>1</v>
      </c>
      <c r="AQ1144">
        <v>0</v>
      </c>
      <c r="AR1144">
        <v>0</v>
      </c>
      <c r="AS1144" t="s">
        <v>3</v>
      </c>
      <c r="AT1144">
        <v>1.46</v>
      </c>
      <c r="AU1144" t="s">
        <v>93</v>
      </c>
      <c r="AV1144">
        <v>0</v>
      </c>
      <c r="AW1144">
        <v>2</v>
      </c>
      <c r="AX1144">
        <v>60142849</v>
      </c>
      <c r="AY1144">
        <v>1</v>
      </c>
      <c r="AZ1144">
        <v>0</v>
      </c>
      <c r="BA1144">
        <v>1144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CX1144">
        <f>ROUND(Y1144*Source!I225,9)</f>
        <v>0.35450406000000001</v>
      </c>
      <c r="CY1144">
        <f t="shared" si="866"/>
        <v>17.059999999999999</v>
      </c>
      <c r="CZ1144">
        <f t="shared" si="867"/>
        <v>1.2</v>
      </c>
      <c r="DA1144">
        <f t="shared" si="868"/>
        <v>14.22</v>
      </c>
      <c r="DB1144">
        <f t="shared" si="869"/>
        <v>2.31</v>
      </c>
      <c r="DC1144">
        <f t="shared" si="870"/>
        <v>0</v>
      </c>
      <c r="DD1144" t="s">
        <v>3</v>
      </c>
      <c r="DE1144" t="s">
        <v>739</v>
      </c>
      <c r="DF1144">
        <f t="shared" si="871"/>
        <v>0</v>
      </c>
      <c r="DG1144">
        <f t="shared" si="872"/>
        <v>6.05</v>
      </c>
      <c r="DH1144">
        <f t="shared" si="873"/>
        <v>0</v>
      </c>
      <c r="DI1144">
        <f t="shared" si="874"/>
        <v>0</v>
      </c>
      <c r="DJ1144">
        <f t="shared" si="875"/>
        <v>6.05</v>
      </c>
      <c r="DK1144">
        <v>0</v>
      </c>
      <c r="DL1144" t="s">
        <v>3</v>
      </c>
      <c r="DM1144">
        <v>0</v>
      </c>
      <c r="DN1144" t="s">
        <v>3</v>
      </c>
      <c r="DO1144">
        <v>0</v>
      </c>
    </row>
    <row r="1145" spans="1:119" x14ac:dyDescent="0.2">
      <c r="A1145">
        <f>ROW(Source!A225)</f>
        <v>225</v>
      </c>
      <c r="B1145">
        <v>60075934</v>
      </c>
      <c r="C1145">
        <v>60142820</v>
      </c>
      <c r="D1145">
        <v>48245767</v>
      </c>
      <c r="E1145">
        <v>1</v>
      </c>
      <c r="F1145">
        <v>1</v>
      </c>
      <c r="G1145">
        <v>1</v>
      </c>
      <c r="H1145">
        <v>2</v>
      </c>
      <c r="I1145" t="s">
        <v>758</v>
      </c>
      <c r="J1145" t="s">
        <v>759</v>
      </c>
      <c r="K1145" t="s">
        <v>760</v>
      </c>
      <c r="L1145">
        <v>1368</v>
      </c>
      <c r="N1145">
        <v>1011</v>
      </c>
      <c r="O1145" t="s">
        <v>745</v>
      </c>
      <c r="P1145" t="s">
        <v>745</v>
      </c>
      <c r="Q1145">
        <v>1</v>
      </c>
      <c r="W1145">
        <v>0</v>
      </c>
      <c r="X1145">
        <v>-700358725</v>
      </c>
      <c r="Y1145">
        <f t="shared" si="865"/>
        <v>0.13224999999999998</v>
      </c>
      <c r="AA1145">
        <v>0</v>
      </c>
      <c r="AB1145">
        <v>197.94</v>
      </c>
      <c r="AC1145">
        <v>0</v>
      </c>
      <c r="AD1145">
        <v>0</v>
      </c>
      <c r="AE1145">
        <v>0</v>
      </c>
      <c r="AF1145">
        <v>13.92</v>
      </c>
      <c r="AG1145">
        <v>0</v>
      </c>
      <c r="AH1145">
        <v>0</v>
      </c>
      <c r="AI1145">
        <v>1</v>
      </c>
      <c r="AJ1145">
        <v>14.22</v>
      </c>
      <c r="AK1145">
        <v>48.96</v>
      </c>
      <c r="AL1145">
        <v>1</v>
      </c>
      <c r="AM1145">
        <v>4</v>
      </c>
      <c r="AN1145">
        <v>0</v>
      </c>
      <c r="AO1145">
        <v>1</v>
      </c>
      <c r="AP1145">
        <v>1</v>
      </c>
      <c r="AQ1145">
        <v>0</v>
      </c>
      <c r="AR1145">
        <v>0</v>
      </c>
      <c r="AS1145" t="s">
        <v>3</v>
      </c>
      <c r="AT1145">
        <v>0.1</v>
      </c>
      <c r="AU1145" t="s">
        <v>93</v>
      </c>
      <c r="AV1145">
        <v>0</v>
      </c>
      <c r="AW1145">
        <v>2</v>
      </c>
      <c r="AX1145">
        <v>60142850</v>
      </c>
      <c r="AY1145">
        <v>1</v>
      </c>
      <c r="AZ1145">
        <v>0</v>
      </c>
      <c r="BA1145">
        <v>1145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CX1145">
        <f>ROUND(Y1145*Source!I225,9)</f>
        <v>2.42811E-2</v>
      </c>
      <c r="CY1145">
        <f t="shared" si="866"/>
        <v>197.94</v>
      </c>
      <c r="CZ1145">
        <f t="shared" si="867"/>
        <v>13.92</v>
      </c>
      <c r="DA1145">
        <f t="shared" si="868"/>
        <v>14.22</v>
      </c>
      <c r="DB1145">
        <f t="shared" si="869"/>
        <v>1.84</v>
      </c>
      <c r="DC1145">
        <f t="shared" si="870"/>
        <v>0</v>
      </c>
      <c r="DD1145" t="s">
        <v>3</v>
      </c>
      <c r="DE1145" t="s">
        <v>739</v>
      </c>
      <c r="DF1145">
        <f t="shared" si="871"/>
        <v>0</v>
      </c>
      <c r="DG1145">
        <f t="shared" si="872"/>
        <v>4.8099999999999996</v>
      </c>
      <c r="DH1145">
        <f t="shared" si="873"/>
        <v>0</v>
      </c>
      <c r="DI1145">
        <f t="shared" si="874"/>
        <v>0</v>
      </c>
      <c r="DJ1145">
        <f t="shared" si="875"/>
        <v>4.8099999999999996</v>
      </c>
      <c r="DK1145">
        <v>0</v>
      </c>
      <c r="DL1145" t="s">
        <v>3</v>
      </c>
      <c r="DM1145">
        <v>0</v>
      </c>
      <c r="DN1145" t="s">
        <v>3</v>
      </c>
      <c r="DO1145">
        <v>0</v>
      </c>
    </row>
    <row r="1146" spans="1:119" x14ac:dyDescent="0.2">
      <c r="A1146">
        <f>ROW(Source!A225)</f>
        <v>225</v>
      </c>
      <c r="B1146">
        <v>60075934</v>
      </c>
      <c r="C1146">
        <v>60142820</v>
      </c>
      <c r="D1146">
        <v>48168484</v>
      </c>
      <c r="E1146">
        <v>1</v>
      </c>
      <c r="F1146">
        <v>1</v>
      </c>
      <c r="G1146">
        <v>1</v>
      </c>
      <c r="H1146">
        <v>3</v>
      </c>
      <c r="I1146" t="s">
        <v>223</v>
      </c>
      <c r="J1146" t="s">
        <v>226</v>
      </c>
      <c r="K1146" t="s">
        <v>761</v>
      </c>
      <c r="L1146">
        <v>1339</v>
      </c>
      <c r="N1146">
        <v>1007</v>
      </c>
      <c r="O1146" t="s">
        <v>91</v>
      </c>
      <c r="P1146" t="s">
        <v>91</v>
      </c>
      <c r="Q1146">
        <v>1</v>
      </c>
      <c r="W1146">
        <v>0</v>
      </c>
      <c r="X1146">
        <v>1597319531</v>
      </c>
      <c r="Y1146">
        <f t="shared" ref="Y1146:Y1159" si="876">AT1146</f>
        <v>1.2</v>
      </c>
      <c r="AA1146">
        <v>84.03</v>
      </c>
      <c r="AB1146">
        <v>0</v>
      </c>
      <c r="AC1146">
        <v>0</v>
      </c>
      <c r="AD1146">
        <v>0</v>
      </c>
      <c r="AE1146">
        <v>8.7899999999999991</v>
      </c>
      <c r="AF1146">
        <v>0</v>
      </c>
      <c r="AG1146">
        <v>0</v>
      </c>
      <c r="AH1146">
        <v>0</v>
      </c>
      <c r="AI1146">
        <v>9.56</v>
      </c>
      <c r="AJ1146">
        <v>1</v>
      </c>
      <c r="AK1146">
        <v>1</v>
      </c>
      <c r="AL1146">
        <v>1</v>
      </c>
      <c r="AM1146">
        <v>4</v>
      </c>
      <c r="AN1146">
        <v>0</v>
      </c>
      <c r="AO1146">
        <v>1</v>
      </c>
      <c r="AP1146">
        <v>1</v>
      </c>
      <c r="AQ1146">
        <v>0</v>
      </c>
      <c r="AR1146">
        <v>0</v>
      </c>
      <c r="AS1146" t="s">
        <v>3</v>
      </c>
      <c r="AT1146">
        <v>1.2</v>
      </c>
      <c r="AU1146" t="s">
        <v>3</v>
      </c>
      <c r="AV1146">
        <v>0</v>
      </c>
      <c r="AW1146">
        <v>2</v>
      </c>
      <c r="AX1146">
        <v>60142851</v>
      </c>
      <c r="AY1146">
        <v>1</v>
      </c>
      <c r="AZ1146">
        <v>0</v>
      </c>
      <c r="BA1146">
        <v>1146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CX1146">
        <f>ROUND(Y1146*Source!I225,9)</f>
        <v>0.22031999999999999</v>
      </c>
      <c r="CY1146">
        <f t="shared" ref="CY1146:CY1159" si="877">AA1146</f>
        <v>84.03</v>
      </c>
      <c r="CZ1146">
        <f t="shared" ref="CZ1146:CZ1159" si="878">AE1146</f>
        <v>8.7899999999999991</v>
      </c>
      <c r="DA1146">
        <f t="shared" ref="DA1146:DA1159" si="879">AI1146</f>
        <v>9.56</v>
      </c>
      <c r="DB1146">
        <f t="shared" ref="DB1146:DB1159" si="880">ROUND(ROUND(AT1146*CZ1146,2),2)</f>
        <v>10.55</v>
      </c>
      <c r="DC1146">
        <f t="shared" ref="DC1146:DC1159" si="881">ROUND(ROUND(AT1146*AG1146,2),2)</f>
        <v>0</v>
      </c>
      <c r="DD1146" t="s">
        <v>3</v>
      </c>
      <c r="DE1146" t="s">
        <v>3</v>
      </c>
      <c r="DF1146">
        <f t="shared" ref="DF1146:DF1159" si="882">ROUND(ROUND(AE1146*AI1146,2)*CX1146,2)</f>
        <v>18.510000000000002</v>
      </c>
      <c r="DG1146">
        <f t="shared" ref="DG1146:DG1159" si="883">ROUND(ROUND(AF1146,2)*CX1146,2)</f>
        <v>0</v>
      </c>
      <c r="DH1146">
        <f t="shared" ref="DH1146:DH1160" si="884">ROUND(ROUND(AG1146,2)*CX1146,2)</f>
        <v>0</v>
      </c>
      <c r="DI1146">
        <f t="shared" si="874"/>
        <v>0</v>
      </c>
      <c r="DJ1146">
        <f t="shared" ref="DJ1146:DJ1159" si="885">DF1146</f>
        <v>18.510000000000002</v>
      </c>
      <c r="DK1146">
        <v>0</v>
      </c>
      <c r="DL1146" t="s">
        <v>3</v>
      </c>
      <c r="DM1146">
        <v>0</v>
      </c>
      <c r="DN1146" t="s">
        <v>3</v>
      </c>
      <c r="DO1146">
        <v>0</v>
      </c>
    </row>
    <row r="1147" spans="1:119" x14ac:dyDescent="0.2">
      <c r="A1147">
        <f>ROW(Source!A225)</f>
        <v>225</v>
      </c>
      <c r="B1147">
        <v>60075934</v>
      </c>
      <c r="C1147">
        <v>60142820</v>
      </c>
      <c r="D1147">
        <v>48168491</v>
      </c>
      <c r="E1147">
        <v>1</v>
      </c>
      <c r="F1147">
        <v>1</v>
      </c>
      <c r="G1147">
        <v>1</v>
      </c>
      <c r="H1147">
        <v>3</v>
      </c>
      <c r="I1147" t="s">
        <v>229</v>
      </c>
      <c r="J1147" t="s">
        <v>231</v>
      </c>
      <c r="K1147" t="s">
        <v>762</v>
      </c>
      <c r="L1147">
        <v>1346</v>
      </c>
      <c r="N1147">
        <v>1009</v>
      </c>
      <c r="O1147" t="s">
        <v>225</v>
      </c>
      <c r="P1147" t="s">
        <v>225</v>
      </c>
      <c r="Q1147">
        <v>1</v>
      </c>
      <c r="W1147">
        <v>0</v>
      </c>
      <c r="X1147">
        <v>-1411127917</v>
      </c>
      <c r="Y1147">
        <f t="shared" si="876"/>
        <v>0.36</v>
      </c>
      <c r="AA1147">
        <v>42.73</v>
      </c>
      <c r="AB1147">
        <v>0</v>
      </c>
      <c r="AC1147">
        <v>0</v>
      </c>
      <c r="AD1147">
        <v>0</v>
      </c>
      <c r="AE1147">
        <v>4.47</v>
      </c>
      <c r="AF1147">
        <v>0</v>
      </c>
      <c r="AG1147">
        <v>0</v>
      </c>
      <c r="AH1147">
        <v>0</v>
      </c>
      <c r="AI1147">
        <v>9.56</v>
      </c>
      <c r="AJ1147">
        <v>1</v>
      </c>
      <c r="AK1147">
        <v>1</v>
      </c>
      <c r="AL1147">
        <v>1</v>
      </c>
      <c r="AM1147">
        <v>4</v>
      </c>
      <c r="AN1147">
        <v>0</v>
      </c>
      <c r="AO1147">
        <v>1</v>
      </c>
      <c r="AP1147">
        <v>1</v>
      </c>
      <c r="AQ1147">
        <v>0</v>
      </c>
      <c r="AR1147">
        <v>0</v>
      </c>
      <c r="AS1147" t="s">
        <v>3</v>
      </c>
      <c r="AT1147">
        <v>0.36</v>
      </c>
      <c r="AU1147" t="s">
        <v>3</v>
      </c>
      <c r="AV1147">
        <v>0</v>
      </c>
      <c r="AW1147">
        <v>2</v>
      </c>
      <c r="AX1147">
        <v>60142852</v>
      </c>
      <c r="AY1147">
        <v>1</v>
      </c>
      <c r="AZ1147">
        <v>0</v>
      </c>
      <c r="BA1147">
        <v>1147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CX1147">
        <f>ROUND(Y1147*Source!I225,9)</f>
        <v>6.6096000000000002E-2</v>
      </c>
      <c r="CY1147">
        <f t="shared" si="877"/>
        <v>42.73</v>
      </c>
      <c r="CZ1147">
        <f t="shared" si="878"/>
        <v>4.47</v>
      </c>
      <c r="DA1147">
        <f t="shared" si="879"/>
        <v>9.56</v>
      </c>
      <c r="DB1147">
        <f t="shared" si="880"/>
        <v>1.61</v>
      </c>
      <c r="DC1147">
        <f t="shared" si="881"/>
        <v>0</v>
      </c>
      <c r="DD1147" t="s">
        <v>3</v>
      </c>
      <c r="DE1147" t="s">
        <v>3</v>
      </c>
      <c r="DF1147">
        <f t="shared" si="882"/>
        <v>2.82</v>
      </c>
      <c r="DG1147">
        <f t="shared" si="883"/>
        <v>0</v>
      </c>
      <c r="DH1147">
        <f t="shared" si="884"/>
        <v>0</v>
      </c>
      <c r="DI1147">
        <f t="shared" si="874"/>
        <v>0</v>
      </c>
      <c r="DJ1147">
        <f t="shared" si="885"/>
        <v>2.82</v>
      </c>
      <c r="DK1147">
        <v>0</v>
      </c>
      <c r="DL1147" t="s">
        <v>3</v>
      </c>
      <c r="DM1147">
        <v>0</v>
      </c>
      <c r="DN1147" t="s">
        <v>3</v>
      </c>
      <c r="DO1147">
        <v>0</v>
      </c>
    </row>
    <row r="1148" spans="1:119" x14ac:dyDescent="0.2">
      <c r="A1148">
        <f>ROW(Source!A225)</f>
        <v>225</v>
      </c>
      <c r="B1148">
        <v>60075934</v>
      </c>
      <c r="C1148">
        <v>60142820</v>
      </c>
      <c r="D1148">
        <v>48171507</v>
      </c>
      <c r="E1148">
        <v>1</v>
      </c>
      <c r="F1148">
        <v>1</v>
      </c>
      <c r="G1148">
        <v>1</v>
      </c>
      <c r="H1148">
        <v>3</v>
      </c>
      <c r="I1148" t="s">
        <v>807</v>
      </c>
      <c r="J1148" t="s">
        <v>808</v>
      </c>
      <c r="K1148" t="s">
        <v>809</v>
      </c>
      <c r="L1148">
        <v>1348</v>
      </c>
      <c r="N1148">
        <v>1009</v>
      </c>
      <c r="O1148" t="s">
        <v>15</v>
      </c>
      <c r="P1148" t="s">
        <v>15</v>
      </c>
      <c r="Q1148">
        <v>1000</v>
      </c>
      <c r="W1148">
        <v>0</v>
      </c>
      <c r="X1148">
        <v>1344828851</v>
      </c>
      <c r="Y1148">
        <f t="shared" si="876"/>
        <v>4.4000000000000002E-4</v>
      </c>
      <c r="AA1148">
        <v>101489.92</v>
      </c>
      <c r="AB1148">
        <v>0</v>
      </c>
      <c r="AC1148">
        <v>0</v>
      </c>
      <c r="AD1148">
        <v>0</v>
      </c>
      <c r="AE1148">
        <v>10616.1</v>
      </c>
      <c r="AF1148">
        <v>0</v>
      </c>
      <c r="AG1148">
        <v>0</v>
      </c>
      <c r="AH1148">
        <v>0</v>
      </c>
      <c r="AI1148">
        <v>9.56</v>
      </c>
      <c r="AJ1148">
        <v>1</v>
      </c>
      <c r="AK1148">
        <v>1</v>
      </c>
      <c r="AL1148">
        <v>1</v>
      </c>
      <c r="AM1148">
        <v>4</v>
      </c>
      <c r="AN1148">
        <v>0</v>
      </c>
      <c r="AO1148">
        <v>1</v>
      </c>
      <c r="AP1148">
        <v>1</v>
      </c>
      <c r="AQ1148">
        <v>0</v>
      </c>
      <c r="AR1148">
        <v>0</v>
      </c>
      <c r="AS1148" t="s">
        <v>3</v>
      </c>
      <c r="AT1148">
        <v>4.4000000000000002E-4</v>
      </c>
      <c r="AU1148" t="s">
        <v>3</v>
      </c>
      <c r="AV1148">
        <v>0</v>
      </c>
      <c r="AW1148">
        <v>2</v>
      </c>
      <c r="AX1148">
        <v>60142853</v>
      </c>
      <c r="AY1148">
        <v>1</v>
      </c>
      <c r="AZ1148">
        <v>0</v>
      </c>
      <c r="BA1148">
        <v>1148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CX1148">
        <f>ROUND(Y1148*Source!I225,9)</f>
        <v>8.0784000000000004E-5</v>
      </c>
      <c r="CY1148">
        <f t="shared" si="877"/>
        <v>101489.92</v>
      </c>
      <c r="CZ1148">
        <f t="shared" si="878"/>
        <v>10616.1</v>
      </c>
      <c r="DA1148">
        <f t="shared" si="879"/>
        <v>9.56</v>
      </c>
      <c r="DB1148">
        <f t="shared" si="880"/>
        <v>4.67</v>
      </c>
      <c r="DC1148">
        <f t="shared" si="881"/>
        <v>0</v>
      </c>
      <c r="DD1148" t="s">
        <v>3</v>
      </c>
      <c r="DE1148" t="s">
        <v>3</v>
      </c>
      <c r="DF1148">
        <f t="shared" si="882"/>
        <v>8.1999999999999993</v>
      </c>
      <c r="DG1148">
        <f t="shared" si="883"/>
        <v>0</v>
      </c>
      <c r="DH1148">
        <f t="shared" si="884"/>
        <v>0</v>
      </c>
      <c r="DI1148">
        <f t="shared" si="874"/>
        <v>0</v>
      </c>
      <c r="DJ1148">
        <f t="shared" si="885"/>
        <v>8.1999999999999993</v>
      </c>
      <c r="DK1148">
        <v>0</v>
      </c>
      <c r="DL1148" t="s">
        <v>3</v>
      </c>
      <c r="DM1148">
        <v>0</v>
      </c>
      <c r="DN1148" t="s">
        <v>3</v>
      </c>
      <c r="DO1148">
        <v>0</v>
      </c>
    </row>
    <row r="1149" spans="1:119" x14ac:dyDescent="0.2">
      <c r="A1149">
        <f>ROW(Source!A225)</f>
        <v>225</v>
      </c>
      <c r="B1149">
        <v>60075934</v>
      </c>
      <c r="C1149">
        <v>60142820</v>
      </c>
      <c r="D1149">
        <v>48172661</v>
      </c>
      <c r="E1149">
        <v>1</v>
      </c>
      <c r="F1149">
        <v>1</v>
      </c>
      <c r="G1149">
        <v>1</v>
      </c>
      <c r="H1149">
        <v>3</v>
      </c>
      <c r="I1149" t="s">
        <v>766</v>
      </c>
      <c r="J1149" t="s">
        <v>767</v>
      </c>
      <c r="K1149" t="s">
        <v>768</v>
      </c>
      <c r="L1149">
        <v>1348</v>
      </c>
      <c r="N1149">
        <v>1009</v>
      </c>
      <c r="O1149" t="s">
        <v>15</v>
      </c>
      <c r="P1149" t="s">
        <v>15</v>
      </c>
      <c r="Q1149">
        <v>1000</v>
      </c>
      <c r="W1149">
        <v>0</v>
      </c>
      <c r="X1149">
        <v>-1069540660</v>
      </c>
      <c r="Y1149">
        <f t="shared" si="876"/>
        <v>2.1000000000000001E-2</v>
      </c>
      <c r="AA1149">
        <v>151569.78</v>
      </c>
      <c r="AB1149">
        <v>0</v>
      </c>
      <c r="AC1149">
        <v>0</v>
      </c>
      <c r="AD1149">
        <v>0</v>
      </c>
      <c r="AE1149">
        <v>15854.58</v>
      </c>
      <c r="AF1149">
        <v>0</v>
      </c>
      <c r="AG1149">
        <v>0</v>
      </c>
      <c r="AH1149">
        <v>0</v>
      </c>
      <c r="AI1149">
        <v>9.56</v>
      </c>
      <c r="AJ1149">
        <v>1</v>
      </c>
      <c r="AK1149">
        <v>1</v>
      </c>
      <c r="AL1149">
        <v>1</v>
      </c>
      <c r="AM1149">
        <v>4</v>
      </c>
      <c r="AN1149">
        <v>0</v>
      </c>
      <c r="AO1149">
        <v>1</v>
      </c>
      <c r="AP1149">
        <v>1</v>
      </c>
      <c r="AQ1149">
        <v>0</v>
      </c>
      <c r="AR1149">
        <v>0</v>
      </c>
      <c r="AS1149" t="s">
        <v>3</v>
      </c>
      <c r="AT1149">
        <v>2.1000000000000001E-2</v>
      </c>
      <c r="AU1149" t="s">
        <v>3</v>
      </c>
      <c r="AV1149">
        <v>0</v>
      </c>
      <c r="AW1149">
        <v>2</v>
      </c>
      <c r="AX1149">
        <v>60142854</v>
      </c>
      <c r="AY1149">
        <v>1</v>
      </c>
      <c r="AZ1149">
        <v>0</v>
      </c>
      <c r="BA1149">
        <v>1149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CX1149">
        <f>ROUND(Y1149*Source!I225,9)</f>
        <v>3.8555999999999998E-3</v>
      </c>
      <c r="CY1149">
        <f t="shared" si="877"/>
        <v>151569.78</v>
      </c>
      <c r="CZ1149">
        <f t="shared" si="878"/>
        <v>15854.58</v>
      </c>
      <c r="DA1149">
        <f t="shared" si="879"/>
        <v>9.56</v>
      </c>
      <c r="DB1149">
        <f t="shared" si="880"/>
        <v>332.95</v>
      </c>
      <c r="DC1149">
        <f t="shared" si="881"/>
        <v>0</v>
      </c>
      <c r="DD1149" t="s">
        <v>3</v>
      </c>
      <c r="DE1149" t="s">
        <v>3</v>
      </c>
      <c r="DF1149">
        <f t="shared" si="882"/>
        <v>584.39</v>
      </c>
      <c r="DG1149">
        <f t="shared" si="883"/>
        <v>0</v>
      </c>
      <c r="DH1149">
        <f t="shared" si="884"/>
        <v>0</v>
      </c>
      <c r="DI1149">
        <f t="shared" si="874"/>
        <v>0</v>
      </c>
      <c r="DJ1149">
        <f t="shared" si="885"/>
        <v>584.39</v>
      </c>
      <c r="DK1149">
        <v>0</v>
      </c>
      <c r="DL1149" t="s">
        <v>3</v>
      </c>
      <c r="DM1149">
        <v>0</v>
      </c>
      <c r="DN1149" t="s">
        <v>3</v>
      </c>
      <c r="DO1149">
        <v>0</v>
      </c>
    </row>
    <row r="1150" spans="1:119" x14ac:dyDescent="0.2">
      <c r="A1150">
        <f>ROW(Source!A225)</f>
        <v>225</v>
      </c>
      <c r="B1150">
        <v>60075934</v>
      </c>
      <c r="C1150">
        <v>60142820</v>
      </c>
      <c r="D1150">
        <v>48172758</v>
      </c>
      <c r="E1150">
        <v>1</v>
      </c>
      <c r="F1150">
        <v>1</v>
      </c>
      <c r="G1150">
        <v>1</v>
      </c>
      <c r="H1150">
        <v>3</v>
      </c>
      <c r="I1150" t="s">
        <v>769</v>
      </c>
      <c r="J1150" t="s">
        <v>770</v>
      </c>
      <c r="K1150" t="s">
        <v>771</v>
      </c>
      <c r="L1150">
        <v>1348</v>
      </c>
      <c r="N1150">
        <v>1009</v>
      </c>
      <c r="O1150" t="s">
        <v>15</v>
      </c>
      <c r="P1150" t="s">
        <v>15</v>
      </c>
      <c r="Q1150">
        <v>1000</v>
      </c>
      <c r="W1150">
        <v>0</v>
      </c>
      <c r="X1150">
        <v>628974256</v>
      </c>
      <c r="Y1150">
        <f t="shared" si="876"/>
        <v>1.0000000000000001E-5</v>
      </c>
      <c r="AA1150">
        <v>73338.78</v>
      </c>
      <c r="AB1150">
        <v>0</v>
      </c>
      <c r="AC1150">
        <v>0</v>
      </c>
      <c r="AD1150">
        <v>0</v>
      </c>
      <c r="AE1150">
        <v>7671.42</v>
      </c>
      <c r="AF1150">
        <v>0</v>
      </c>
      <c r="AG1150">
        <v>0</v>
      </c>
      <c r="AH1150">
        <v>0</v>
      </c>
      <c r="AI1150">
        <v>9.56</v>
      </c>
      <c r="AJ1150">
        <v>1</v>
      </c>
      <c r="AK1150">
        <v>1</v>
      </c>
      <c r="AL1150">
        <v>1</v>
      </c>
      <c r="AM1150">
        <v>4</v>
      </c>
      <c r="AN1150">
        <v>0</v>
      </c>
      <c r="AO1150">
        <v>1</v>
      </c>
      <c r="AP1150">
        <v>1</v>
      </c>
      <c r="AQ1150">
        <v>0</v>
      </c>
      <c r="AR1150">
        <v>0</v>
      </c>
      <c r="AS1150" t="s">
        <v>3</v>
      </c>
      <c r="AT1150">
        <v>1.0000000000000001E-5</v>
      </c>
      <c r="AU1150" t="s">
        <v>3</v>
      </c>
      <c r="AV1150">
        <v>0</v>
      </c>
      <c r="AW1150">
        <v>2</v>
      </c>
      <c r="AX1150">
        <v>60142855</v>
      </c>
      <c r="AY1150">
        <v>1</v>
      </c>
      <c r="AZ1150">
        <v>0</v>
      </c>
      <c r="BA1150">
        <v>1150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CX1150">
        <f>ROUND(Y1150*Source!I225,9)</f>
        <v>1.8360000000000001E-6</v>
      </c>
      <c r="CY1150">
        <f t="shared" si="877"/>
        <v>73338.78</v>
      </c>
      <c r="CZ1150">
        <f t="shared" si="878"/>
        <v>7671.42</v>
      </c>
      <c r="DA1150">
        <f t="shared" si="879"/>
        <v>9.56</v>
      </c>
      <c r="DB1150">
        <f t="shared" si="880"/>
        <v>0.08</v>
      </c>
      <c r="DC1150">
        <f t="shared" si="881"/>
        <v>0</v>
      </c>
      <c r="DD1150" t="s">
        <v>3</v>
      </c>
      <c r="DE1150" t="s">
        <v>3</v>
      </c>
      <c r="DF1150">
        <f t="shared" si="882"/>
        <v>0.13</v>
      </c>
      <c r="DG1150">
        <f t="shared" si="883"/>
        <v>0</v>
      </c>
      <c r="DH1150">
        <f t="shared" si="884"/>
        <v>0</v>
      </c>
      <c r="DI1150">
        <f t="shared" si="874"/>
        <v>0</v>
      </c>
      <c r="DJ1150">
        <f t="shared" si="885"/>
        <v>0.13</v>
      </c>
      <c r="DK1150">
        <v>0</v>
      </c>
      <c r="DL1150" t="s">
        <v>3</v>
      </c>
      <c r="DM1150">
        <v>0</v>
      </c>
      <c r="DN1150" t="s">
        <v>3</v>
      </c>
      <c r="DO1150">
        <v>0</v>
      </c>
    </row>
    <row r="1151" spans="1:119" x14ac:dyDescent="0.2">
      <c r="A1151">
        <f>ROW(Source!A225)</f>
        <v>225</v>
      </c>
      <c r="B1151">
        <v>60075934</v>
      </c>
      <c r="C1151">
        <v>60142820</v>
      </c>
      <c r="D1151">
        <v>48173726</v>
      </c>
      <c r="E1151">
        <v>1</v>
      </c>
      <c r="F1151">
        <v>1</v>
      </c>
      <c r="G1151">
        <v>1</v>
      </c>
      <c r="H1151">
        <v>3</v>
      </c>
      <c r="I1151" t="s">
        <v>772</v>
      </c>
      <c r="J1151" t="s">
        <v>773</v>
      </c>
      <c r="K1151" t="s">
        <v>774</v>
      </c>
      <c r="L1151">
        <v>1348</v>
      </c>
      <c r="N1151">
        <v>1009</v>
      </c>
      <c r="O1151" t="s">
        <v>15</v>
      </c>
      <c r="P1151" t="s">
        <v>15</v>
      </c>
      <c r="Q1151">
        <v>1000</v>
      </c>
      <c r="W1151">
        <v>0</v>
      </c>
      <c r="X1151">
        <v>-1850711024</v>
      </c>
      <c r="Y1151">
        <f t="shared" si="876"/>
        <v>1E-4</v>
      </c>
      <c r="AA1151">
        <v>293766.28000000003</v>
      </c>
      <c r="AB1151">
        <v>0</v>
      </c>
      <c r="AC1151">
        <v>0</v>
      </c>
      <c r="AD1151">
        <v>0</v>
      </c>
      <c r="AE1151">
        <v>30728.69</v>
      </c>
      <c r="AF1151">
        <v>0</v>
      </c>
      <c r="AG1151">
        <v>0</v>
      </c>
      <c r="AH1151">
        <v>0</v>
      </c>
      <c r="AI1151">
        <v>9.56</v>
      </c>
      <c r="AJ1151">
        <v>1</v>
      </c>
      <c r="AK1151">
        <v>1</v>
      </c>
      <c r="AL1151">
        <v>1</v>
      </c>
      <c r="AM1151">
        <v>4</v>
      </c>
      <c r="AN1151">
        <v>0</v>
      </c>
      <c r="AO1151">
        <v>1</v>
      </c>
      <c r="AP1151">
        <v>1</v>
      </c>
      <c r="AQ1151">
        <v>0</v>
      </c>
      <c r="AR1151">
        <v>0</v>
      </c>
      <c r="AS1151" t="s">
        <v>3</v>
      </c>
      <c r="AT1151">
        <v>1E-4</v>
      </c>
      <c r="AU1151" t="s">
        <v>3</v>
      </c>
      <c r="AV1151">
        <v>0</v>
      </c>
      <c r="AW1151">
        <v>2</v>
      </c>
      <c r="AX1151">
        <v>60142856</v>
      </c>
      <c r="AY1151">
        <v>1</v>
      </c>
      <c r="AZ1151">
        <v>0</v>
      </c>
      <c r="BA1151">
        <v>1151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CX1151">
        <f>ROUND(Y1151*Source!I225,9)</f>
        <v>1.836E-5</v>
      </c>
      <c r="CY1151">
        <f t="shared" si="877"/>
        <v>293766.28000000003</v>
      </c>
      <c r="CZ1151">
        <f t="shared" si="878"/>
        <v>30728.69</v>
      </c>
      <c r="DA1151">
        <f t="shared" si="879"/>
        <v>9.56</v>
      </c>
      <c r="DB1151">
        <f t="shared" si="880"/>
        <v>3.07</v>
      </c>
      <c r="DC1151">
        <f t="shared" si="881"/>
        <v>0</v>
      </c>
      <c r="DD1151" t="s">
        <v>3</v>
      </c>
      <c r="DE1151" t="s">
        <v>3</v>
      </c>
      <c r="DF1151">
        <f t="shared" si="882"/>
        <v>5.39</v>
      </c>
      <c r="DG1151">
        <f t="shared" si="883"/>
        <v>0</v>
      </c>
      <c r="DH1151">
        <f t="shared" si="884"/>
        <v>0</v>
      </c>
      <c r="DI1151">
        <f t="shared" si="874"/>
        <v>0</v>
      </c>
      <c r="DJ1151">
        <f t="shared" si="885"/>
        <v>5.39</v>
      </c>
      <c r="DK1151">
        <v>0</v>
      </c>
      <c r="DL1151" t="s">
        <v>3</v>
      </c>
      <c r="DM1151">
        <v>0</v>
      </c>
      <c r="DN1151" t="s">
        <v>3</v>
      </c>
      <c r="DO1151">
        <v>0</v>
      </c>
    </row>
    <row r="1152" spans="1:119" x14ac:dyDescent="0.2">
      <c r="A1152">
        <f>ROW(Source!A225)</f>
        <v>225</v>
      </c>
      <c r="B1152">
        <v>60075934</v>
      </c>
      <c r="C1152">
        <v>60142820</v>
      </c>
      <c r="D1152">
        <v>48187448</v>
      </c>
      <c r="E1152">
        <v>1</v>
      </c>
      <c r="F1152">
        <v>1</v>
      </c>
      <c r="G1152">
        <v>1</v>
      </c>
      <c r="H1152">
        <v>3</v>
      </c>
      <c r="I1152" t="s">
        <v>775</v>
      </c>
      <c r="J1152" t="s">
        <v>776</v>
      </c>
      <c r="K1152" t="s">
        <v>777</v>
      </c>
      <c r="L1152">
        <v>1348</v>
      </c>
      <c r="N1152">
        <v>1009</v>
      </c>
      <c r="O1152" t="s">
        <v>15</v>
      </c>
      <c r="P1152" t="s">
        <v>15</v>
      </c>
      <c r="Q1152">
        <v>1000</v>
      </c>
      <c r="W1152">
        <v>0</v>
      </c>
      <c r="X1152">
        <v>192534767</v>
      </c>
      <c r="Y1152">
        <f t="shared" si="876"/>
        <v>2.0000000000000001E-4</v>
      </c>
      <c r="AA1152">
        <v>76878.17</v>
      </c>
      <c r="AB1152">
        <v>0</v>
      </c>
      <c r="AC1152">
        <v>0</v>
      </c>
      <c r="AD1152">
        <v>0</v>
      </c>
      <c r="AE1152">
        <v>8041.65</v>
      </c>
      <c r="AF1152">
        <v>0</v>
      </c>
      <c r="AG1152">
        <v>0</v>
      </c>
      <c r="AH1152">
        <v>0</v>
      </c>
      <c r="AI1152">
        <v>9.56</v>
      </c>
      <c r="AJ1152">
        <v>1</v>
      </c>
      <c r="AK1152">
        <v>1</v>
      </c>
      <c r="AL1152">
        <v>1</v>
      </c>
      <c r="AM1152">
        <v>4</v>
      </c>
      <c r="AN1152">
        <v>0</v>
      </c>
      <c r="AO1152">
        <v>1</v>
      </c>
      <c r="AP1152">
        <v>1</v>
      </c>
      <c r="AQ1152">
        <v>0</v>
      </c>
      <c r="AR1152">
        <v>0</v>
      </c>
      <c r="AS1152" t="s">
        <v>3</v>
      </c>
      <c r="AT1152">
        <v>2.0000000000000001E-4</v>
      </c>
      <c r="AU1152" t="s">
        <v>3</v>
      </c>
      <c r="AV1152">
        <v>0</v>
      </c>
      <c r="AW1152">
        <v>2</v>
      </c>
      <c r="AX1152">
        <v>60142857</v>
      </c>
      <c r="AY1152">
        <v>1</v>
      </c>
      <c r="AZ1152">
        <v>0</v>
      </c>
      <c r="BA1152">
        <v>1152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CX1152">
        <f>ROUND(Y1152*Source!I225,9)</f>
        <v>3.6720000000000001E-5</v>
      </c>
      <c r="CY1152">
        <f t="shared" si="877"/>
        <v>76878.17</v>
      </c>
      <c r="CZ1152">
        <f t="shared" si="878"/>
        <v>8041.65</v>
      </c>
      <c r="DA1152">
        <f t="shared" si="879"/>
        <v>9.56</v>
      </c>
      <c r="DB1152">
        <f t="shared" si="880"/>
        <v>1.61</v>
      </c>
      <c r="DC1152">
        <f t="shared" si="881"/>
        <v>0</v>
      </c>
      <c r="DD1152" t="s">
        <v>3</v>
      </c>
      <c r="DE1152" t="s">
        <v>3</v>
      </c>
      <c r="DF1152">
        <f t="shared" si="882"/>
        <v>2.82</v>
      </c>
      <c r="DG1152">
        <f t="shared" si="883"/>
        <v>0</v>
      </c>
      <c r="DH1152">
        <f t="shared" si="884"/>
        <v>0</v>
      </c>
      <c r="DI1152">
        <f t="shared" si="874"/>
        <v>0</v>
      </c>
      <c r="DJ1152">
        <f t="shared" si="885"/>
        <v>2.82</v>
      </c>
      <c r="DK1152">
        <v>0</v>
      </c>
      <c r="DL1152" t="s">
        <v>3</v>
      </c>
      <c r="DM1152">
        <v>0</v>
      </c>
      <c r="DN1152" t="s">
        <v>3</v>
      </c>
      <c r="DO1152">
        <v>0</v>
      </c>
    </row>
    <row r="1153" spans="1:119" x14ac:dyDescent="0.2">
      <c r="A1153">
        <f>ROW(Source!A225)</f>
        <v>225</v>
      </c>
      <c r="B1153">
        <v>60075934</v>
      </c>
      <c r="C1153">
        <v>60142820</v>
      </c>
      <c r="D1153">
        <v>48165719</v>
      </c>
      <c r="E1153">
        <v>21</v>
      </c>
      <c r="F1153">
        <v>1</v>
      </c>
      <c r="G1153">
        <v>1</v>
      </c>
      <c r="H1153">
        <v>3</v>
      </c>
      <c r="I1153" t="s">
        <v>778</v>
      </c>
      <c r="J1153" t="s">
        <v>3</v>
      </c>
      <c r="K1153" t="s">
        <v>779</v>
      </c>
      <c r="L1153">
        <v>1348</v>
      </c>
      <c r="N1153">
        <v>1009</v>
      </c>
      <c r="O1153" t="s">
        <v>15</v>
      </c>
      <c r="P1153" t="s">
        <v>15</v>
      </c>
      <c r="Q1153">
        <v>1000</v>
      </c>
      <c r="W1153">
        <v>0</v>
      </c>
      <c r="X1153">
        <v>748648226</v>
      </c>
      <c r="Y1153">
        <f t="shared" si="876"/>
        <v>1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9.56</v>
      </c>
      <c r="AJ1153">
        <v>1</v>
      </c>
      <c r="AK1153">
        <v>1</v>
      </c>
      <c r="AL1153">
        <v>1</v>
      </c>
      <c r="AM1153">
        <v>4</v>
      </c>
      <c r="AN1153">
        <v>0</v>
      </c>
      <c r="AO1153">
        <v>0</v>
      </c>
      <c r="AP1153">
        <v>1</v>
      </c>
      <c r="AQ1153">
        <v>0</v>
      </c>
      <c r="AR1153">
        <v>0</v>
      </c>
      <c r="AS1153" t="s">
        <v>3</v>
      </c>
      <c r="AT1153">
        <v>1</v>
      </c>
      <c r="AU1153" t="s">
        <v>3</v>
      </c>
      <c r="AV1153">
        <v>0</v>
      </c>
      <c r="AW1153">
        <v>2</v>
      </c>
      <c r="AX1153">
        <v>60142858</v>
      </c>
      <c r="AY1153">
        <v>1</v>
      </c>
      <c r="AZ1153">
        <v>0</v>
      </c>
      <c r="BA1153">
        <v>1153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CX1153">
        <f>ROUND(Y1153*Source!I225,9)</f>
        <v>0.18360000000000001</v>
      </c>
      <c r="CY1153">
        <f t="shared" si="877"/>
        <v>0</v>
      </c>
      <c r="CZ1153">
        <f t="shared" si="878"/>
        <v>0</v>
      </c>
      <c r="DA1153">
        <f t="shared" si="879"/>
        <v>9.56</v>
      </c>
      <c r="DB1153">
        <f t="shared" si="880"/>
        <v>0</v>
      </c>
      <c r="DC1153">
        <f t="shared" si="881"/>
        <v>0</v>
      </c>
      <c r="DD1153" t="s">
        <v>3</v>
      </c>
      <c r="DE1153" t="s">
        <v>3</v>
      </c>
      <c r="DF1153">
        <f t="shared" si="882"/>
        <v>0</v>
      </c>
      <c r="DG1153">
        <f t="shared" si="883"/>
        <v>0</v>
      </c>
      <c r="DH1153">
        <f t="shared" si="884"/>
        <v>0</v>
      </c>
      <c r="DI1153">
        <f t="shared" si="874"/>
        <v>0</v>
      </c>
      <c r="DJ1153">
        <f t="shared" si="885"/>
        <v>0</v>
      </c>
      <c r="DK1153">
        <v>0</v>
      </c>
      <c r="DL1153" t="s">
        <v>3</v>
      </c>
      <c r="DM1153">
        <v>0</v>
      </c>
      <c r="DN1153" t="s">
        <v>3</v>
      </c>
      <c r="DO1153">
        <v>0</v>
      </c>
    </row>
    <row r="1154" spans="1:119" x14ac:dyDescent="0.2">
      <c r="A1154">
        <f>ROW(Source!A225)</f>
        <v>225</v>
      </c>
      <c r="B1154">
        <v>60075934</v>
      </c>
      <c r="C1154">
        <v>60142820</v>
      </c>
      <c r="D1154">
        <v>48189470</v>
      </c>
      <c r="E1154">
        <v>1</v>
      </c>
      <c r="F1154">
        <v>1</v>
      </c>
      <c r="G1154">
        <v>1</v>
      </c>
      <c r="H1154">
        <v>3</v>
      </c>
      <c r="I1154" t="s">
        <v>780</v>
      </c>
      <c r="J1154" t="s">
        <v>781</v>
      </c>
      <c r="K1154" t="s">
        <v>782</v>
      </c>
      <c r="L1154">
        <v>1302</v>
      </c>
      <c r="N1154">
        <v>1003</v>
      </c>
      <c r="O1154" t="s">
        <v>783</v>
      </c>
      <c r="P1154" t="s">
        <v>783</v>
      </c>
      <c r="Q1154">
        <v>10</v>
      </c>
      <c r="W1154">
        <v>0</v>
      </c>
      <c r="X1154">
        <v>4483628</v>
      </c>
      <c r="Y1154">
        <f t="shared" si="876"/>
        <v>1.8700000000000001E-2</v>
      </c>
      <c r="AA1154">
        <v>616.33000000000004</v>
      </c>
      <c r="AB1154">
        <v>0</v>
      </c>
      <c r="AC1154">
        <v>0</v>
      </c>
      <c r="AD1154">
        <v>0</v>
      </c>
      <c r="AE1154">
        <v>64.47</v>
      </c>
      <c r="AF1154">
        <v>0</v>
      </c>
      <c r="AG1154">
        <v>0</v>
      </c>
      <c r="AH1154">
        <v>0</v>
      </c>
      <c r="AI1154">
        <v>9.56</v>
      </c>
      <c r="AJ1154">
        <v>1</v>
      </c>
      <c r="AK1154">
        <v>1</v>
      </c>
      <c r="AL1154">
        <v>1</v>
      </c>
      <c r="AM1154">
        <v>4</v>
      </c>
      <c r="AN1154">
        <v>0</v>
      </c>
      <c r="AO1154">
        <v>1</v>
      </c>
      <c r="AP1154">
        <v>1</v>
      </c>
      <c r="AQ1154">
        <v>0</v>
      </c>
      <c r="AR1154">
        <v>0</v>
      </c>
      <c r="AS1154" t="s">
        <v>3</v>
      </c>
      <c r="AT1154">
        <v>1.8700000000000001E-2</v>
      </c>
      <c r="AU1154" t="s">
        <v>3</v>
      </c>
      <c r="AV1154">
        <v>0</v>
      </c>
      <c r="AW1154">
        <v>2</v>
      </c>
      <c r="AX1154">
        <v>60142859</v>
      </c>
      <c r="AY1154">
        <v>1</v>
      </c>
      <c r="AZ1154">
        <v>0</v>
      </c>
      <c r="BA1154">
        <v>1154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CX1154">
        <f>ROUND(Y1154*Source!I225,9)</f>
        <v>3.4333200000000001E-3</v>
      </c>
      <c r="CY1154">
        <f t="shared" si="877"/>
        <v>616.33000000000004</v>
      </c>
      <c r="CZ1154">
        <f t="shared" si="878"/>
        <v>64.47</v>
      </c>
      <c r="DA1154">
        <f t="shared" si="879"/>
        <v>9.56</v>
      </c>
      <c r="DB1154">
        <f t="shared" si="880"/>
        <v>1.21</v>
      </c>
      <c r="DC1154">
        <f t="shared" si="881"/>
        <v>0</v>
      </c>
      <c r="DD1154" t="s">
        <v>3</v>
      </c>
      <c r="DE1154" t="s">
        <v>3</v>
      </c>
      <c r="DF1154">
        <f t="shared" si="882"/>
        <v>2.12</v>
      </c>
      <c r="DG1154">
        <f t="shared" si="883"/>
        <v>0</v>
      </c>
      <c r="DH1154">
        <f t="shared" si="884"/>
        <v>0</v>
      </c>
      <c r="DI1154">
        <f t="shared" si="874"/>
        <v>0</v>
      </c>
      <c r="DJ1154">
        <f t="shared" si="885"/>
        <v>2.12</v>
      </c>
      <c r="DK1154">
        <v>0</v>
      </c>
      <c r="DL1154" t="s">
        <v>3</v>
      </c>
      <c r="DM1154">
        <v>0</v>
      </c>
      <c r="DN1154" t="s">
        <v>3</v>
      </c>
      <c r="DO1154">
        <v>0</v>
      </c>
    </row>
    <row r="1155" spans="1:119" x14ac:dyDescent="0.2">
      <c r="A1155">
        <f>ROW(Source!A225)</f>
        <v>225</v>
      </c>
      <c r="B1155">
        <v>60075934</v>
      </c>
      <c r="C1155">
        <v>60142820</v>
      </c>
      <c r="D1155">
        <v>48189825</v>
      </c>
      <c r="E1155">
        <v>1</v>
      </c>
      <c r="F1155">
        <v>1</v>
      </c>
      <c r="G1155">
        <v>1</v>
      </c>
      <c r="H1155">
        <v>3</v>
      </c>
      <c r="I1155" t="s">
        <v>784</v>
      </c>
      <c r="J1155" t="s">
        <v>785</v>
      </c>
      <c r="K1155" t="s">
        <v>786</v>
      </c>
      <c r="L1155">
        <v>1348</v>
      </c>
      <c r="N1155">
        <v>1009</v>
      </c>
      <c r="O1155" t="s">
        <v>15</v>
      </c>
      <c r="P1155" t="s">
        <v>15</v>
      </c>
      <c r="Q1155">
        <v>1000</v>
      </c>
      <c r="W1155">
        <v>0</v>
      </c>
      <c r="X1155">
        <v>-936363311</v>
      </c>
      <c r="Y1155">
        <f t="shared" si="876"/>
        <v>3.0000000000000001E-5</v>
      </c>
      <c r="AA1155">
        <v>45420.71</v>
      </c>
      <c r="AB1155">
        <v>0</v>
      </c>
      <c r="AC1155">
        <v>0</v>
      </c>
      <c r="AD1155">
        <v>0</v>
      </c>
      <c r="AE1155">
        <v>4751.12</v>
      </c>
      <c r="AF1155">
        <v>0</v>
      </c>
      <c r="AG1155">
        <v>0</v>
      </c>
      <c r="AH1155">
        <v>0</v>
      </c>
      <c r="AI1155">
        <v>9.56</v>
      </c>
      <c r="AJ1155">
        <v>1</v>
      </c>
      <c r="AK1155">
        <v>1</v>
      </c>
      <c r="AL1155">
        <v>1</v>
      </c>
      <c r="AM1155">
        <v>4</v>
      </c>
      <c r="AN1155">
        <v>0</v>
      </c>
      <c r="AO1155">
        <v>1</v>
      </c>
      <c r="AP1155">
        <v>1</v>
      </c>
      <c r="AQ1155">
        <v>0</v>
      </c>
      <c r="AR1155">
        <v>0</v>
      </c>
      <c r="AS1155" t="s">
        <v>3</v>
      </c>
      <c r="AT1155">
        <v>3.0000000000000001E-5</v>
      </c>
      <c r="AU1155" t="s">
        <v>3</v>
      </c>
      <c r="AV1155">
        <v>0</v>
      </c>
      <c r="AW1155">
        <v>2</v>
      </c>
      <c r="AX1155">
        <v>60142860</v>
      </c>
      <c r="AY1155">
        <v>1</v>
      </c>
      <c r="AZ1155">
        <v>0</v>
      </c>
      <c r="BA1155">
        <v>1155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CX1155">
        <f>ROUND(Y1155*Source!I225,9)</f>
        <v>5.5079999999999996E-6</v>
      </c>
      <c r="CY1155">
        <f t="shared" si="877"/>
        <v>45420.71</v>
      </c>
      <c r="CZ1155">
        <f t="shared" si="878"/>
        <v>4751.12</v>
      </c>
      <c r="DA1155">
        <f t="shared" si="879"/>
        <v>9.56</v>
      </c>
      <c r="DB1155">
        <f t="shared" si="880"/>
        <v>0.14000000000000001</v>
      </c>
      <c r="DC1155">
        <f t="shared" si="881"/>
        <v>0</v>
      </c>
      <c r="DD1155" t="s">
        <v>3</v>
      </c>
      <c r="DE1155" t="s">
        <v>3</v>
      </c>
      <c r="DF1155">
        <f t="shared" si="882"/>
        <v>0.25</v>
      </c>
      <c r="DG1155">
        <f t="shared" si="883"/>
        <v>0</v>
      </c>
      <c r="DH1155">
        <f t="shared" si="884"/>
        <v>0</v>
      </c>
      <c r="DI1155">
        <f t="shared" si="874"/>
        <v>0</v>
      </c>
      <c r="DJ1155">
        <f t="shared" si="885"/>
        <v>0.25</v>
      </c>
      <c r="DK1155">
        <v>0</v>
      </c>
      <c r="DL1155" t="s">
        <v>3</v>
      </c>
      <c r="DM1155">
        <v>0</v>
      </c>
      <c r="DN1155" t="s">
        <v>3</v>
      </c>
      <c r="DO1155">
        <v>0</v>
      </c>
    </row>
    <row r="1156" spans="1:119" x14ac:dyDescent="0.2">
      <c r="A1156">
        <f>ROW(Source!A225)</f>
        <v>225</v>
      </c>
      <c r="B1156">
        <v>60075934</v>
      </c>
      <c r="C1156">
        <v>60142820</v>
      </c>
      <c r="D1156">
        <v>48190549</v>
      </c>
      <c r="E1156">
        <v>1</v>
      </c>
      <c r="F1156">
        <v>1</v>
      </c>
      <c r="G1156">
        <v>1</v>
      </c>
      <c r="H1156">
        <v>3</v>
      </c>
      <c r="I1156" t="s">
        <v>787</v>
      </c>
      <c r="J1156" t="s">
        <v>788</v>
      </c>
      <c r="K1156" t="s">
        <v>789</v>
      </c>
      <c r="L1156">
        <v>1348</v>
      </c>
      <c r="N1156">
        <v>1009</v>
      </c>
      <c r="O1156" t="s">
        <v>15</v>
      </c>
      <c r="P1156" t="s">
        <v>15</v>
      </c>
      <c r="Q1156">
        <v>1000</v>
      </c>
      <c r="W1156">
        <v>0</v>
      </c>
      <c r="X1156">
        <v>1261042718</v>
      </c>
      <c r="Y1156">
        <f t="shared" si="876"/>
        <v>1.9400000000000001E-3</v>
      </c>
      <c r="AA1156">
        <v>59717.11</v>
      </c>
      <c r="AB1156">
        <v>0</v>
      </c>
      <c r="AC1156">
        <v>0</v>
      </c>
      <c r="AD1156">
        <v>0</v>
      </c>
      <c r="AE1156">
        <v>6246.56</v>
      </c>
      <c r="AF1156">
        <v>0</v>
      </c>
      <c r="AG1156">
        <v>0</v>
      </c>
      <c r="AH1156">
        <v>0</v>
      </c>
      <c r="AI1156">
        <v>9.56</v>
      </c>
      <c r="AJ1156">
        <v>1</v>
      </c>
      <c r="AK1156">
        <v>1</v>
      </c>
      <c r="AL1156">
        <v>1</v>
      </c>
      <c r="AM1156">
        <v>4</v>
      </c>
      <c r="AN1156">
        <v>0</v>
      </c>
      <c r="AO1156">
        <v>1</v>
      </c>
      <c r="AP1156">
        <v>1</v>
      </c>
      <c r="AQ1156">
        <v>0</v>
      </c>
      <c r="AR1156">
        <v>0</v>
      </c>
      <c r="AS1156" t="s">
        <v>3</v>
      </c>
      <c r="AT1156">
        <v>1.9400000000000001E-3</v>
      </c>
      <c r="AU1156" t="s">
        <v>3</v>
      </c>
      <c r="AV1156">
        <v>0</v>
      </c>
      <c r="AW1156">
        <v>2</v>
      </c>
      <c r="AX1156">
        <v>60142861</v>
      </c>
      <c r="AY1156">
        <v>1</v>
      </c>
      <c r="AZ1156">
        <v>0</v>
      </c>
      <c r="BA1156">
        <v>1156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CX1156">
        <f>ROUND(Y1156*Source!I225,9)</f>
        <v>3.56184E-4</v>
      </c>
      <c r="CY1156">
        <f t="shared" si="877"/>
        <v>59717.11</v>
      </c>
      <c r="CZ1156">
        <f t="shared" si="878"/>
        <v>6246.56</v>
      </c>
      <c r="DA1156">
        <f t="shared" si="879"/>
        <v>9.56</v>
      </c>
      <c r="DB1156">
        <f t="shared" si="880"/>
        <v>12.12</v>
      </c>
      <c r="DC1156">
        <f t="shared" si="881"/>
        <v>0</v>
      </c>
      <c r="DD1156" t="s">
        <v>3</v>
      </c>
      <c r="DE1156" t="s">
        <v>3</v>
      </c>
      <c r="DF1156">
        <f t="shared" si="882"/>
        <v>21.27</v>
      </c>
      <c r="DG1156">
        <f t="shared" si="883"/>
        <v>0</v>
      </c>
      <c r="DH1156">
        <f t="shared" si="884"/>
        <v>0</v>
      </c>
      <c r="DI1156">
        <f t="shared" si="874"/>
        <v>0</v>
      </c>
      <c r="DJ1156">
        <f t="shared" si="885"/>
        <v>21.27</v>
      </c>
      <c r="DK1156">
        <v>0</v>
      </c>
      <c r="DL1156" t="s">
        <v>3</v>
      </c>
      <c r="DM1156">
        <v>0</v>
      </c>
      <c r="DN1156" t="s">
        <v>3</v>
      </c>
      <c r="DO1156">
        <v>0</v>
      </c>
    </row>
    <row r="1157" spans="1:119" x14ac:dyDescent="0.2">
      <c r="A1157">
        <f>ROW(Source!A225)</f>
        <v>225</v>
      </c>
      <c r="B1157">
        <v>60075934</v>
      </c>
      <c r="C1157">
        <v>60142820</v>
      </c>
      <c r="D1157">
        <v>48194381</v>
      </c>
      <c r="E1157">
        <v>1</v>
      </c>
      <c r="F1157">
        <v>1</v>
      </c>
      <c r="G1157">
        <v>1</v>
      </c>
      <c r="H1157">
        <v>3</v>
      </c>
      <c r="I1157" t="s">
        <v>790</v>
      </c>
      <c r="J1157" t="s">
        <v>791</v>
      </c>
      <c r="K1157" t="s">
        <v>792</v>
      </c>
      <c r="L1157">
        <v>1339</v>
      </c>
      <c r="N1157">
        <v>1007</v>
      </c>
      <c r="O1157" t="s">
        <v>91</v>
      </c>
      <c r="P1157" t="s">
        <v>91</v>
      </c>
      <c r="Q1157">
        <v>1</v>
      </c>
      <c r="W1157">
        <v>0</v>
      </c>
      <c r="X1157">
        <v>-128313133</v>
      </c>
      <c r="Y1157">
        <f t="shared" si="876"/>
        <v>1.0300000000000001E-3</v>
      </c>
      <c r="AA1157">
        <v>17141.560000000001</v>
      </c>
      <c r="AB1157">
        <v>0</v>
      </c>
      <c r="AC1157">
        <v>0</v>
      </c>
      <c r="AD1157">
        <v>0</v>
      </c>
      <c r="AE1157">
        <v>1793.05</v>
      </c>
      <c r="AF1157">
        <v>0</v>
      </c>
      <c r="AG1157">
        <v>0</v>
      </c>
      <c r="AH1157">
        <v>0</v>
      </c>
      <c r="AI1157">
        <v>9.56</v>
      </c>
      <c r="AJ1157">
        <v>1</v>
      </c>
      <c r="AK1157">
        <v>1</v>
      </c>
      <c r="AL1157">
        <v>1</v>
      </c>
      <c r="AM1157">
        <v>4</v>
      </c>
      <c r="AN1157">
        <v>0</v>
      </c>
      <c r="AO1157">
        <v>1</v>
      </c>
      <c r="AP1157">
        <v>1</v>
      </c>
      <c r="AQ1157">
        <v>0</v>
      </c>
      <c r="AR1157">
        <v>0</v>
      </c>
      <c r="AS1157" t="s">
        <v>3</v>
      </c>
      <c r="AT1157">
        <v>1.0300000000000001E-3</v>
      </c>
      <c r="AU1157" t="s">
        <v>3</v>
      </c>
      <c r="AV1157">
        <v>0</v>
      </c>
      <c r="AW1157">
        <v>2</v>
      </c>
      <c r="AX1157">
        <v>60142862</v>
      </c>
      <c r="AY1157">
        <v>1</v>
      </c>
      <c r="AZ1157">
        <v>0</v>
      </c>
      <c r="BA1157">
        <v>1157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CX1157">
        <f>ROUND(Y1157*Source!I225,9)</f>
        <v>1.8910800000000001E-4</v>
      </c>
      <c r="CY1157">
        <f t="shared" si="877"/>
        <v>17141.560000000001</v>
      </c>
      <c r="CZ1157">
        <f t="shared" si="878"/>
        <v>1793.05</v>
      </c>
      <c r="DA1157">
        <f t="shared" si="879"/>
        <v>9.56</v>
      </c>
      <c r="DB1157">
        <f t="shared" si="880"/>
        <v>1.85</v>
      </c>
      <c r="DC1157">
        <f t="shared" si="881"/>
        <v>0</v>
      </c>
      <c r="DD1157" t="s">
        <v>3</v>
      </c>
      <c r="DE1157" t="s">
        <v>3</v>
      </c>
      <c r="DF1157">
        <f t="shared" si="882"/>
        <v>3.24</v>
      </c>
      <c r="DG1157">
        <f t="shared" si="883"/>
        <v>0</v>
      </c>
      <c r="DH1157">
        <f t="shared" si="884"/>
        <v>0</v>
      </c>
      <c r="DI1157">
        <f t="shared" si="874"/>
        <v>0</v>
      </c>
      <c r="DJ1157">
        <f t="shared" si="885"/>
        <v>3.24</v>
      </c>
      <c r="DK1157">
        <v>0</v>
      </c>
      <c r="DL1157" t="s">
        <v>3</v>
      </c>
      <c r="DM1157">
        <v>0</v>
      </c>
      <c r="DN1157" t="s">
        <v>3</v>
      </c>
      <c r="DO1157">
        <v>0</v>
      </c>
    </row>
    <row r="1158" spans="1:119" x14ac:dyDescent="0.2">
      <c r="A1158">
        <f>ROW(Source!A225)</f>
        <v>225</v>
      </c>
      <c r="B1158">
        <v>60075934</v>
      </c>
      <c r="C1158">
        <v>60142820</v>
      </c>
      <c r="D1158">
        <v>48201639</v>
      </c>
      <c r="E1158">
        <v>1</v>
      </c>
      <c r="F1158">
        <v>1</v>
      </c>
      <c r="G1158">
        <v>1</v>
      </c>
      <c r="H1158">
        <v>3</v>
      </c>
      <c r="I1158" t="s">
        <v>793</v>
      </c>
      <c r="J1158" t="s">
        <v>794</v>
      </c>
      <c r="K1158" t="s">
        <v>795</v>
      </c>
      <c r="L1158">
        <v>1348</v>
      </c>
      <c r="N1158">
        <v>1009</v>
      </c>
      <c r="O1158" t="s">
        <v>15</v>
      </c>
      <c r="P1158" t="s">
        <v>15</v>
      </c>
      <c r="Q1158">
        <v>1000</v>
      </c>
      <c r="W1158">
        <v>0</v>
      </c>
      <c r="X1158">
        <v>1741082987</v>
      </c>
      <c r="Y1158">
        <f t="shared" si="876"/>
        <v>3.1E-4</v>
      </c>
      <c r="AA1158">
        <v>120081.73</v>
      </c>
      <c r="AB1158">
        <v>0</v>
      </c>
      <c r="AC1158">
        <v>0</v>
      </c>
      <c r="AD1158">
        <v>0</v>
      </c>
      <c r="AE1158">
        <v>12560.85</v>
      </c>
      <c r="AF1158">
        <v>0</v>
      </c>
      <c r="AG1158">
        <v>0</v>
      </c>
      <c r="AH1158">
        <v>0</v>
      </c>
      <c r="AI1158">
        <v>9.56</v>
      </c>
      <c r="AJ1158">
        <v>1</v>
      </c>
      <c r="AK1158">
        <v>1</v>
      </c>
      <c r="AL1158">
        <v>1</v>
      </c>
      <c r="AM1158">
        <v>4</v>
      </c>
      <c r="AN1158">
        <v>0</v>
      </c>
      <c r="AO1158">
        <v>1</v>
      </c>
      <c r="AP1158">
        <v>1</v>
      </c>
      <c r="AQ1158">
        <v>0</v>
      </c>
      <c r="AR1158">
        <v>0</v>
      </c>
      <c r="AS1158" t="s">
        <v>3</v>
      </c>
      <c r="AT1158">
        <v>3.1E-4</v>
      </c>
      <c r="AU1158" t="s">
        <v>3</v>
      </c>
      <c r="AV1158">
        <v>0</v>
      </c>
      <c r="AW1158">
        <v>2</v>
      </c>
      <c r="AX1158">
        <v>60142863</v>
      </c>
      <c r="AY1158">
        <v>1</v>
      </c>
      <c r="AZ1158">
        <v>0</v>
      </c>
      <c r="BA1158">
        <v>1158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CX1158">
        <f>ROUND(Y1158*Source!I225,9)</f>
        <v>5.6916000000000002E-5</v>
      </c>
      <c r="CY1158">
        <f t="shared" si="877"/>
        <v>120081.73</v>
      </c>
      <c r="CZ1158">
        <f t="shared" si="878"/>
        <v>12560.85</v>
      </c>
      <c r="DA1158">
        <f t="shared" si="879"/>
        <v>9.56</v>
      </c>
      <c r="DB1158">
        <f t="shared" si="880"/>
        <v>3.89</v>
      </c>
      <c r="DC1158">
        <f t="shared" si="881"/>
        <v>0</v>
      </c>
      <c r="DD1158" t="s">
        <v>3</v>
      </c>
      <c r="DE1158" t="s">
        <v>3</v>
      </c>
      <c r="DF1158">
        <f t="shared" si="882"/>
        <v>6.83</v>
      </c>
      <c r="DG1158">
        <f t="shared" si="883"/>
        <v>0</v>
      </c>
      <c r="DH1158">
        <f t="shared" si="884"/>
        <v>0</v>
      </c>
      <c r="DI1158">
        <f t="shared" si="874"/>
        <v>0</v>
      </c>
      <c r="DJ1158">
        <f t="shared" si="885"/>
        <v>6.83</v>
      </c>
      <c r="DK1158">
        <v>0</v>
      </c>
      <c r="DL1158" t="s">
        <v>3</v>
      </c>
      <c r="DM1158">
        <v>0</v>
      </c>
      <c r="DN1158" t="s">
        <v>3</v>
      </c>
      <c r="DO1158">
        <v>0</v>
      </c>
    </row>
    <row r="1159" spans="1:119" x14ac:dyDescent="0.2">
      <c r="A1159">
        <f>ROW(Source!A225)</f>
        <v>225</v>
      </c>
      <c r="B1159">
        <v>60075934</v>
      </c>
      <c r="C1159">
        <v>60142820</v>
      </c>
      <c r="D1159">
        <v>48202807</v>
      </c>
      <c r="E1159">
        <v>1</v>
      </c>
      <c r="F1159">
        <v>1</v>
      </c>
      <c r="G1159">
        <v>1</v>
      </c>
      <c r="H1159">
        <v>3</v>
      </c>
      <c r="I1159" t="s">
        <v>796</v>
      </c>
      <c r="J1159" t="s">
        <v>797</v>
      </c>
      <c r="K1159" t="s">
        <v>798</v>
      </c>
      <c r="L1159">
        <v>1348</v>
      </c>
      <c r="N1159">
        <v>1009</v>
      </c>
      <c r="O1159" t="s">
        <v>15</v>
      </c>
      <c r="P1159" t="s">
        <v>15</v>
      </c>
      <c r="Q1159">
        <v>1000</v>
      </c>
      <c r="W1159">
        <v>0</v>
      </c>
      <c r="X1159">
        <v>-296986458</v>
      </c>
      <c r="Y1159">
        <f t="shared" si="876"/>
        <v>5.9999999999999995E-4</v>
      </c>
      <c r="AA1159">
        <v>106588.55</v>
      </c>
      <c r="AB1159">
        <v>0</v>
      </c>
      <c r="AC1159">
        <v>0</v>
      </c>
      <c r="AD1159">
        <v>0</v>
      </c>
      <c r="AE1159">
        <v>11149.43</v>
      </c>
      <c r="AF1159">
        <v>0</v>
      </c>
      <c r="AG1159">
        <v>0</v>
      </c>
      <c r="AH1159">
        <v>0</v>
      </c>
      <c r="AI1159">
        <v>9.56</v>
      </c>
      <c r="AJ1159">
        <v>1</v>
      </c>
      <c r="AK1159">
        <v>1</v>
      </c>
      <c r="AL1159">
        <v>1</v>
      </c>
      <c r="AM1159">
        <v>4</v>
      </c>
      <c r="AN1159">
        <v>0</v>
      </c>
      <c r="AO1159">
        <v>1</v>
      </c>
      <c r="AP1159">
        <v>1</v>
      </c>
      <c r="AQ1159">
        <v>0</v>
      </c>
      <c r="AR1159">
        <v>0</v>
      </c>
      <c r="AS1159" t="s">
        <v>3</v>
      </c>
      <c r="AT1159">
        <v>5.9999999999999995E-4</v>
      </c>
      <c r="AU1159" t="s">
        <v>3</v>
      </c>
      <c r="AV1159">
        <v>0</v>
      </c>
      <c r="AW1159">
        <v>2</v>
      </c>
      <c r="AX1159">
        <v>60142864</v>
      </c>
      <c r="AY1159">
        <v>1</v>
      </c>
      <c r="AZ1159">
        <v>0</v>
      </c>
      <c r="BA1159">
        <v>1159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CX1159">
        <f>ROUND(Y1159*Source!I225,9)</f>
        <v>1.1016E-4</v>
      </c>
      <c r="CY1159">
        <f t="shared" si="877"/>
        <v>106588.55</v>
      </c>
      <c r="CZ1159">
        <f t="shared" si="878"/>
        <v>11149.43</v>
      </c>
      <c r="DA1159">
        <f t="shared" si="879"/>
        <v>9.56</v>
      </c>
      <c r="DB1159">
        <f t="shared" si="880"/>
        <v>6.69</v>
      </c>
      <c r="DC1159">
        <f t="shared" si="881"/>
        <v>0</v>
      </c>
      <c r="DD1159" t="s">
        <v>3</v>
      </c>
      <c r="DE1159" t="s">
        <v>3</v>
      </c>
      <c r="DF1159">
        <f t="shared" si="882"/>
        <v>11.74</v>
      </c>
      <c r="DG1159">
        <f t="shared" si="883"/>
        <v>0</v>
      </c>
      <c r="DH1159">
        <f t="shared" si="884"/>
        <v>0</v>
      </c>
      <c r="DI1159">
        <f t="shared" si="874"/>
        <v>0</v>
      </c>
      <c r="DJ1159">
        <f t="shared" si="885"/>
        <v>11.74</v>
      </c>
      <c r="DK1159">
        <v>0</v>
      </c>
      <c r="DL1159" t="s">
        <v>3</v>
      </c>
      <c r="DM1159">
        <v>0</v>
      </c>
      <c r="DN1159" t="s">
        <v>3</v>
      </c>
      <c r="DO1159">
        <v>0</v>
      </c>
    </row>
    <row r="1160" spans="1:119" x14ac:dyDescent="0.2">
      <c r="A1160">
        <f>ROW(Source!A227)</f>
        <v>227</v>
      </c>
      <c r="B1160">
        <v>60075934</v>
      </c>
      <c r="C1160">
        <v>60142886</v>
      </c>
      <c r="D1160">
        <v>48164212</v>
      </c>
      <c r="E1160">
        <v>1</v>
      </c>
      <c r="F1160">
        <v>1</v>
      </c>
      <c r="G1160">
        <v>1</v>
      </c>
      <c r="H1160">
        <v>1</v>
      </c>
      <c r="I1160" t="s">
        <v>871</v>
      </c>
      <c r="J1160" t="s">
        <v>3</v>
      </c>
      <c r="K1160" t="s">
        <v>872</v>
      </c>
      <c r="L1160">
        <v>1191</v>
      </c>
      <c r="N1160">
        <v>1013</v>
      </c>
      <c r="O1160" t="s">
        <v>738</v>
      </c>
      <c r="P1160" t="s">
        <v>738</v>
      </c>
      <c r="Q1160">
        <v>1</v>
      </c>
      <c r="W1160">
        <v>0</v>
      </c>
      <c r="X1160">
        <v>1777410698</v>
      </c>
      <c r="Y1160">
        <f t="shared" ref="Y1160:Y1165" si="886">((AT1160*1.15)*1.15)</f>
        <v>1.0050999999999999</v>
      </c>
      <c r="AA1160">
        <v>0</v>
      </c>
      <c r="AB1160">
        <v>0</v>
      </c>
      <c r="AC1160">
        <v>0</v>
      </c>
      <c r="AD1160">
        <v>372.59</v>
      </c>
      <c r="AE1160">
        <v>0</v>
      </c>
      <c r="AF1160">
        <v>0</v>
      </c>
      <c r="AG1160">
        <v>0</v>
      </c>
      <c r="AH1160">
        <v>7.61</v>
      </c>
      <c r="AI1160">
        <v>1</v>
      </c>
      <c r="AJ1160">
        <v>1</v>
      </c>
      <c r="AK1160">
        <v>1</v>
      </c>
      <c r="AL1160">
        <v>48.96</v>
      </c>
      <c r="AM1160">
        <v>4</v>
      </c>
      <c r="AN1160">
        <v>0</v>
      </c>
      <c r="AO1160">
        <v>1</v>
      </c>
      <c r="AP1160">
        <v>1</v>
      </c>
      <c r="AQ1160">
        <v>0</v>
      </c>
      <c r="AR1160">
        <v>0</v>
      </c>
      <c r="AS1160" t="s">
        <v>3</v>
      </c>
      <c r="AT1160">
        <v>0.76</v>
      </c>
      <c r="AU1160" t="s">
        <v>93</v>
      </c>
      <c r="AV1160">
        <v>1</v>
      </c>
      <c r="AW1160">
        <v>2</v>
      </c>
      <c r="AX1160">
        <v>60142894</v>
      </c>
      <c r="AY1160">
        <v>1</v>
      </c>
      <c r="AZ1160">
        <v>0</v>
      </c>
      <c r="BA1160">
        <v>1160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CX1160">
        <f>ROUND(Y1160*Source!I227,9)</f>
        <v>811.71875999999997</v>
      </c>
      <c r="CY1160">
        <f>AD1160</f>
        <v>372.59</v>
      </c>
      <c r="CZ1160">
        <f>AH1160</f>
        <v>7.61</v>
      </c>
      <c r="DA1160">
        <f>AL1160</f>
        <v>48.96</v>
      </c>
      <c r="DB1160">
        <f>ROUND((((ROUND(AT1160*CZ1160,2)*1.15)*1.15)*1.1),2)</f>
        <v>8.41</v>
      </c>
      <c r="DC1160">
        <f>ROUND(((ROUND(AT1160*AG1160,2)*1.15)*1.15),2)</f>
        <v>0</v>
      </c>
      <c r="DD1160" t="s">
        <v>739</v>
      </c>
      <c r="DE1160" t="s">
        <v>3</v>
      </c>
      <c r="DF1160">
        <f>ROUND((ROUND(AE1160,2)*1.1)*CX1160,2)</f>
        <v>0</v>
      </c>
      <c r="DG1160">
        <f>ROUND((ROUND(AF1160,2)*1.1)*CX1160,2)</f>
        <v>0</v>
      </c>
      <c r="DH1160">
        <f t="shared" si="884"/>
        <v>0</v>
      </c>
      <c r="DI1160">
        <f>ROUND((ROUND(AH1160*AL1160,2)*1.1)*CX1160,2)</f>
        <v>332682.12</v>
      </c>
      <c r="DJ1160">
        <f>DI1160</f>
        <v>332682.12</v>
      </c>
      <c r="DK1160">
        <v>0</v>
      </c>
      <c r="DL1160" t="s">
        <v>3</v>
      </c>
      <c r="DM1160">
        <v>0</v>
      </c>
      <c r="DN1160" t="s">
        <v>3</v>
      </c>
      <c r="DO1160">
        <v>0</v>
      </c>
    </row>
    <row r="1161" spans="1:119" x14ac:dyDescent="0.2">
      <c r="A1161">
        <f>ROW(Source!A227)</f>
        <v>227</v>
      </c>
      <c r="B1161">
        <v>60075934</v>
      </c>
      <c r="C1161">
        <v>60142886</v>
      </c>
      <c r="D1161">
        <v>48164207</v>
      </c>
      <c r="E1161">
        <v>1</v>
      </c>
      <c r="F1161">
        <v>1</v>
      </c>
      <c r="G1161">
        <v>1</v>
      </c>
      <c r="H1161">
        <v>1</v>
      </c>
      <c r="I1161" t="s">
        <v>740</v>
      </c>
      <c r="J1161" t="s">
        <v>3</v>
      </c>
      <c r="K1161" t="s">
        <v>741</v>
      </c>
      <c r="L1161">
        <v>1191</v>
      </c>
      <c r="N1161">
        <v>1013</v>
      </c>
      <c r="O1161" t="s">
        <v>738</v>
      </c>
      <c r="P1161" t="s">
        <v>738</v>
      </c>
      <c r="Q1161">
        <v>1</v>
      </c>
      <c r="W1161">
        <v>0</v>
      </c>
      <c r="X1161">
        <v>-383101862</v>
      </c>
      <c r="Y1161">
        <f t="shared" si="886"/>
        <v>0.60834999999999995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1</v>
      </c>
      <c r="AJ1161">
        <v>1</v>
      </c>
      <c r="AK1161">
        <v>48.96</v>
      </c>
      <c r="AL1161">
        <v>1</v>
      </c>
      <c r="AM1161">
        <v>4</v>
      </c>
      <c r="AN1161">
        <v>0</v>
      </c>
      <c r="AO1161">
        <v>1</v>
      </c>
      <c r="AP1161">
        <v>1</v>
      </c>
      <c r="AQ1161">
        <v>0</v>
      </c>
      <c r="AR1161">
        <v>0</v>
      </c>
      <c r="AS1161" t="s">
        <v>3</v>
      </c>
      <c r="AT1161">
        <v>0.46</v>
      </c>
      <c r="AU1161" t="s">
        <v>93</v>
      </c>
      <c r="AV1161">
        <v>2</v>
      </c>
      <c r="AW1161">
        <v>2</v>
      </c>
      <c r="AX1161">
        <v>60142895</v>
      </c>
      <c r="AY1161">
        <v>1</v>
      </c>
      <c r="AZ1161">
        <v>0</v>
      </c>
      <c r="BA1161">
        <v>1161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CX1161">
        <f>ROUND(Y1161*Source!I227,9)</f>
        <v>491.30345999999997</v>
      </c>
      <c r="CY1161">
        <f>AD1161</f>
        <v>0</v>
      </c>
      <c r="CZ1161">
        <f>AH1161</f>
        <v>0</v>
      </c>
      <c r="DA1161">
        <f>AL1161</f>
        <v>1</v>
      </c>
      <c r="DB1161">
        <f>ROUND((((ROUND(AT1161*CZ1161,2)*1.15)*1.15)*1.1),2)</f>
        <v>0</v>
      </c>
      <c r="DC1161">
        <f>ROUND(((ROUND(AT1161*AG1161,2)*1.15)*1.15),2)</f>
        <v>0</v>
      </c>
      <c r="DD1161" t="s">
        <v>739</v>
      </c>
      <c r="DE1161" t="s">
        <v>3</v>
      </c>
      <c r="DF1161">
        <f>ROUND((ROUND(AE1161,2)*1.1)*CX1161,2)</f>
        <v>0</v>
      </c>
      <c r="DG1161">
        <f>ROUND((ROUND(AF1161,2)*1.1)*CX1161,2)</f>
        <v>0</v>
      </c>
      <c r="DH1161">
        <f>ROUND(ROUND(AG1161*AK1161,2)*CX1161,2)</f>
        <v>0</v>
      </c>
      <c r="DI1161">
        <f>ROUND((ROUND(AH1161,2)*1.1)*CX1161,2)</f>
        <v>0</v>
      </c>
      <c r="DJ1161">
        <f>DI1161</f>
        <v>0</v>
      </c>
      <c r="DK1161">
        <v>0</v>
      </c>
      <c r="DL1161" t="s">
        <v>3</v>
      </c>
      <c r="DM1161">
        <v>0</v>
      </c>
      <c r="DN1161" t="s">
        <v>3</v>
      </c>
      <c r="DO1161">
        <v>0</v>
      </c>
    </row>
    <row r="1162" spans="1:119" x14ac:dyDescent="0.2">
      <c r="A1162">
        <f>ROW(Source!A227)</f>
        <v>227</v>
      </c>
      <c r="B1162">
        <v>60075934</v>
      </c>
      <c r="C1162">
        <v>60142886</v>
      </c>
      <c r="D1162">
        <v>48244697</v>
      </c>
      <c r="E1162">
        <v>1</v>
      </c>
      <c r="F1162">
        <v>1</v>
      </c>
      <c r="G1162">
        <v>1</v>
      </c>
      <c r="H1162">
        <v>2</v>
      </c>
      <c r="I1162" t="s">
        <v>991</v>
      </c>
      <c r="J1162" t="s">
        <v>992</v>
      </c>
      <c r="K1162" t="s">
        <v>993</v>
      </c>
      <c r="L1162">
        <v>1368</v>
      </c>
      <c r="N1162">
        <v>1011</v>
      </c>
      <c r="O1162" t="s">
        <v>745</v>
      </c>
      <c r="P1162" t="s">
        <v>745</v>
      </c>
      <c r="Q1162">
        <v>1</v>
      </c>
      <c r="W1162">
        <v>0</v>
      </c>
      <c r="X1162">
        <v>-767668894</v>
      </c>
      <c r="Y1162">
        <f t="shared" si="886"/>
        <v>1.3224999999999999E-2</v>
      </c>
      <c r="AA1162">
        <v>0</v>
      </c>
      <c r="AB1162">
        <v>24.6</v>
      </c>
      <c r="AC1162">
        <v>0</v>
      </c>
      <c r="AD1162">
        <v>0</v>
      </c>
      <c r="AE1162">
        <v>0</v>
      </c>
      <c r="AF1162">
        <v>1.73</v>
      </c>
      <c r="AG1162">
        <v>0</v>
      </c>
      <c r="AH1162">
        <v>0</v>
      </c>
      <c r="AI1162">
        <v>1</v>
      </c>
      <c r="AJ1162">
        <v>14.22</v>
      </c>
      <c r="AK1162">
        <v>48.96</v>
      </c>
      <c r="AL1162">
        <v>1</v>
      </c>
      <c r="AM1162">
        <v>4</v>
      </c>
      <c r="AN1162">
        <v>0</v>
      </c>
      <c r="AO1162">
        <v>1</v>
      </c>
      <c r="AP1162">
        <v>1</v>
      </c>
      <c r="AQ1162">
        <v>0</v>
      </c>
      <c r="AR1162">
        <v>0</v>
      </c>
      <c r="AS1162" t="s">
        <v>3</v>
      </c>
      <c r="AT1162">
        <v>0.01</v>
      </c>
      <c r="AU1162" t="s">
        <v>93</v>
      </c>
      <c r="AV1162">
        <v>0</v>
      </c>
      <c r="AW1162">
        <v>2</v>
      </c>
      <c r="AX1162">
        <v>60142896</v>
      </c>
      <c r="AY1162">
        <v>1</v>
      </c>
      <c r="AZ1162">
        <v>0</v>
      </c>
      <c r="BA1162">
        <v>1162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CX1162">
        <f>ROUND(Y1162*Source!I227,9)</f>
        <v>10.68051</v>
      </c>
      <c r="CY1162">
        <f>AB1162</f>
        <v>24.6</v>
      </c>
      <c r="CZ1162">
        <f>AF1162</f>
        <v>1.73</v>
      </c>
      <c r="DA1162">
        <f>AJ1162</f>
        <v>14.22</v>
      </c>
      <c r="DB1162">
        <f>ROUND(((ROUND(AT1162*CZ1162,2)*1.15)*1.15),2)</f>
        <v>0.03</v>
      </c>
      <c r="DC1162">
        <f>ROUND((((ROUND(AT1162*AG1162,2)*1.15)*1.15)*1.1),2)</f>
        <v>0</v>
      </c>
      <c r="DD1162" t="s">
        <v>3</v>
      </c>
      <c r="DE1162" t="s">
        <v>739</v>
      </c>
      <c r="DF1162">
        <f>ROUND(ROUND(AE1162,2)*CX1162,2)</f>
        <v>0</v>
      </c>
      <c r="DG1162">
        <f>ROUND(ROUND(AF1162*AJ1162,2)*CX1162,2)</f>
        <v>262.74</v>
      </c>
      <c r="DH1162">
        <f>ROUND((ROUND(AG1162*AK1162,2)*1.1)*CX1162,2)</f>
        <v>0</v>
      </c>
      <c r="DI1162">
        <f>ROUND(ROUND(AH1162,2)*CX1162,2)</f>
        <v>0</v>
      </c>
      <c r="DJ1162">
        <f>DG1162</f>
        <v>262.74</v>
      </c>
      <c r="DK1162">
        <v>0</v>
      </c>
      <c r="DL1162" t="s">
        <v>3</v>
      </c>
      <c r="DM1162">
        <v>0</v>
      </c>
      <c r="DN1162" t="s">
        <v>3</v>
      </c>
      <c r="DO1162">
        <v>0</v>
      </c>
    </row>
    <row r="1163" spans="1:119" x14ac:dyDescent="0.2">
      <c r="A1163">
        <f>ROW(Source!A227)</f>
        <v>227</v>
      </c>
      <c r="B1163">
        <v>60075934</v>
      </c>
      <c r="C1163">
        <v>60142886</v>
      </c>
      <c r="D1163">
        <v>48244716</v>
      </c>
      <c r="E1163">
        <v>1</v>
      </c>
      <c r="F1163">
        <v>1</v>
      </c>
      <c r="G1163">
        <v>1</v>
      </c>
      <c r="H1163">
        <v>2</v>
      </c>
      <c r="I1163" t="s">
        <v>994</v>
      </c>
      <c r="J1163" t="s">
        <v>995</v>
      </c>
      <c r="K1163" t="s">
        <v>996</v>
      </c>
      <c r="L1163">
        <v>1368</v>
      </c>
      <c r="N1163">
        <v>1011</v>
      </c>
      <c r="O1163" t="s">
        <v>745</v>
      </c>
      <c r="P1163" t="s">
        <v>745</v>
      </c>
      <c r="Q1163">
        <v>1</v>
      </c>
      <c r="W1163">
        <v>0</v>
      </c>
      <c r="X1163">
        <v>-1700234874</v>
      </c>
      <c r="Y1163">
        <f t="shared" si="886"/>
        <v>2.6449999999999998E-2</v>
      </c>
      <c r="AA1163">
        <v>0</v>
      </c>
      <c r="AB1163">
        <v>1332.84</v>
      </c>
      <c r="AC1163">
        <v>431.83</v>
      </c>
      <c r="AD1163">
        <v>0</v>
      </c>
      <c r="AE1163">
        <v>0</v>
      </c>
      <c r="AF1163">
        <v>93.73</v>
      </c>
      <c r="AG1163">
        <v>8.82</v>
      </c>
      <c r="AH1163">
        <v>0</v>
      </c>
      <c r="AI1163">
        <v>1</v>
      </c>
      <c r="AJ1163">
        <v>14.22</v>
      </c>
      <c r="AK1163">
        <v>48.96</v>
      </c>
      <c r="AL1163">
        <v>1</v>
      </c>
      <c r="AM1163">
        <v>4</v>
      </c>
      <c r="AN1163">
        <v>0</v>
      </c>
      <c r="AO1163">
        <v>1</v>
      </c>
      <c r="AP1163">
        <v>1</v>
      </c>
      <c r="AQ1163">
        <v>0</v>
      </c>
      <c r="AR1163">
        <v>0</v>
      </c>
      <c r="AS1163" t="s">
        <v>3</v>
      </c>
      <c r="AT1163">
        <v>0.02</v>
      </c>
      <c r="AU1163" t="s">
        <v>93</v>
      </c>
      <c r="AV1163">
        <v>0</v>
      </c>
      <c r="AW1163">
        <v>2</v>
      </c>
      <c r="AX1163">
        <v>60142897</v>
      </c>
      <c r="AY1163">
        <v>1</v>
      </c>
      <c r="AZ1163">
        <v>0</v>
      </c>
      <c r="BA1163">
        <v>1163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CX1163">
        <f>ROUND(Y1163*Source!I227,9)</f>
        <v>21.36102</v>
      </c>
      <c r="CY1163">
        <f>AB1163</f>
        <v>1332.84</v>
      </c>
      <c r="CZ1163">
        <f>AF1163</f>
        <v>93.73</v>
      </c>
      <c r="DA1163">
        <f>AJ1163</f>
        <v>14.22</v>
      </c>
      <c r="DB1163">
        <f>ROUND(((ROUND(AT1163*CZ1163,2)*1.15)*1.15),2)</f>
        <v>2.4700000000000002</v>
      </c>
      <c r="DC1163">
        <f>ROUND((((ROUND(AT1163*AG1163,2)*1.15)*1.15)*1.1),2)</f>
        <v>0.26</v>
      </c>
      <c r="DD1163" t="s">
        <v>3</v>
      </c>
      <c r="DE1163" t="s">
        <v>739</v>
      </c>
      <c r="DF1163">
        <f>ROUND(ROUND(AE1163,2)*CX1163,2)</f>
        <v>0</v>
      </c>
      <c r="DG1163">
        <f>ROUND(ROUND(AF1163*AJ1163,2)*CX1163,2)</f>
        <v>28470.82</v>
      </c>
      <c r="DH1163">
        <f>ROUND((ROUND(AG1163*AK1163,2)*1.1)*CX1163,2)</f>
        <v>10146.76</v>
      </c>
      <c r="DI1163">
        <f>ROUND(ROUND(AH1163,2)*CX1163,2)</f>
        <v>0</v>
      </c>
      <c r="DJ1163">
        <f>DG1163</f>
        <v>28470.82</v>
      </c>
      <c r="DK1163">
        <v>0</v>
      </c>
      <c r="DL1163" t="s">
        <v>3</v>
      </c>
      <c r="DM1163">
        <v>0</v>
      </c>
      <c r="DN1163" t="s">
        <v>3</v>
      </c>
      <c r="DO1163">
        <v>0</v>
      </c>
    </row>
    <row r="1164" spans="1:119" x14ac:dyDescent="0.2">
      <c r="A1164">
        <f>ROW(Source!A227)</f>
        <v>227</v>
      </c>
      <c r="B1164">
        <v>60075934</v>
      </c>
      <c r="C1164">
        <v>60142886</v>
      </c>
      <c r="D1164">
        <v>48245551</v>
      </c>
      <c r="E1164">
        <v>1</v>
      </c>
      <c r="F1164">
        <v>1</v>
      </c>
      <c r="G1164">
        <v>1</v>
      </c>
      <c r="H1164">
        <v>2</v>
      </c>
      <c r="I1164" t="s">
        <v>752</v>
      </c>
      <c r="J1164" t="s">
        <v>753</v>
      </c>
      <c r="K1164" t="s">
        <v>754</v>
      </c>
      <c r="L1164">
        <v>1368</v>
      </c>
      <c r="N1164">
        <v>1011</v>
      </c>
      <c r="O1164" t="s">
        <v>745</v>
      </c>
      <c r="P1164" t="s">
        <v>745</v>
      </c>
      <c r="Q1164">
        <v>1</v>
      </c>
      <c r="W1164">
        <v>0</v>
      </c>
      <c r="X1164">
        <v>1171957361</v>
      </c>
      <c r="Y1164">
        <f t="shared" si="886"/>
        <v>0.15869999999999998</v>
      </c>
      <c r="AA1164">
        <v>0</v>
      </c>
      <c r="AB1164">
        <v>1234.1500000000001</v>
      </c>
      <c r="AC1164">
        <v>495.96</v>
      </c>
      <c r="AD1164">
        <v>0</v>
      </c>
      <c r="AE1164">
        <v>0</v>
      </c>
      <c r="AF1164">
        <v>86.79</v>
      </c>
      <c r="AG1164">
        <v>10.130000000000001</v>
      </c>
      <c r="AH1164">
        <v>0</v>
      </c>
      <c r="AI1164">
        <v>1</v>
      </c>
      <c r="AJ1164">
        <v>14.22</v>
      </c>
      <c r="AK1164">
        <v>48.96</v>
      </c>
      <c r="AL1164">
        <v>1</v>
      </c>
      <c r="AM1164">
        <v>4</v>
      </c>
      <c r="AN1164">
        <v>0</v>
      </c>
      <c r="AO1164">
        <v>1</v>
      </c>
      <c r="AP1164">
        <v>1</v>
      </c>
      <c r="AQ1164">
        <v>0</v>
      </c>
      <c r="AR1164">
        <v>0</v>
      </c>
      <c r="AS1164" t="s">
        <v>3</v>
      </c>
      <c r="AT1164">
        <v>0.12</v>
      </c>
      <c r="AU1164" t="s">
        <v>93</v>
      </c>
      <c r="AV1164">
        <v>0</v>
      </c>
      <c r="AW1164">
        <v>2</v>
      </c>
      <c r="AX1164">
        <v>60142898</v>
      </c>
      <c r="AY1164">
        <v>1</v>
      </c>
      <c r="AZ1164">
        <v>0</v>
      </c>
      <c r="BA1164">
        <v>1164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CX1164">
        <f>ROUND(Y1164*Source!I227,9)</f>
        <v>128.16612000000001</v>
      </c>
      <c r="CY1164">
        <f>AB1164</f>
        <v>1234.1500000000001</v>
      </c>
      <c r="CZ1164">
        <f>AF1164</f>
        <v>86.79</v>
      </c>
      <c r="DA1164">
        <f>AJ1164</f>
        <v>14.22</v>
      </c>
      <c r="DB1164">
        <f>ROUND(((ROUND(AT1164*CZ1164,2)*1.15)*1.15),2)</f>
        <v>13.77</v>
      </c>
      <c r="DC1164">
        <f>ROUND((((ROUND(AT1164*AG1164,2)*1.15)*1.15)*1.1),2)</f>
        <v>1.77</v>
      </c>
      <c r="DD1164" t="s">
        <v>3</v>
      </c>
      <c r="DE1164" t="s">
        <v>739</v>
      </c>
      <c r="DF1164">
        <f>ROUND(ROUND(AE1164,2)*CX1164,2)</f>
        <v>0</v>
      </c>
      <c r="DG1164">
        <f>ROUND(ROUND(AF1164*AJ1164,2)*CX1164,2)</f>
        <v>158176.22</v>
      </c>
      <c r="DH1164">
        <f>ROUND((ROUND(AG1164*AK1164,2)*1.1)*CX1164,2)</f>
        <v>69921.8</v>
      </c>
      <c r="DI1164">
        <f>ROUND(ROUND(AH1164,2)*CX1164,2)</f>
        <v>0</v>
      </c>
      <c r="DJ1164">
        <f>DG1164</f>
        <v>158176.22</v>
      </c>
      <c r="DK1164">
        <v>0</v>
      </c>
      <c r="DL1164" t="s">
        <v>3</v>
      </c>
      <c r="DM1164">
        <v>0</v>
      </c>
      <c r="DN1164" t="s">
        <v>3</v>
      </c>
      <c r="DO1164">
        <v>0</v>
      </c>
    </row>
    <row r="1165" spans="1:119" x14ac:dyDescent="0.2">
      <c r="A1165">
        <f>ROW(Source!A227)</f>
        <v>227</v>
      </c>
      <c r="B1165">
        <v>60075934</v>
      </c>
      <c r="C1165">
        <v>60142886</v>
      </c>
      <c r="D1165">
        <v>48245799</v>
      </c>
      <c r="E1165">
        <v>1</v>
      </c>
      <c r="F1165">
        <v>1</v>
      </c>
      <c r="G1165">
        <v>1</v>
      </c>
      <c r="H1165">
        <v>2</v>
      </c>
      <c r="I1165" t="s">
        <v>997</v>
      </c>
      <c r="J1165" t="s">
        <v>998</v>
      </c>
      <c r="K1165" t="s">
        <v>999</v>
      </c>
      <c r="L1165">
        <v>1368</v>
      </c>
      <c r="N1165">
        <v>1011</v>
      </c>
      <c r="O1165" t="s">
        <v>745</v>
      </c>
      <c r="P1165" t="s">
        <v>745</v>
      </c>
      <c r="Q1165">
        <v>1</v>
      </c>
      <c r="W1165">
        <v>0</v>
      </c>
      <c r="X1165">
        <v>-1956901277</v>
      </c>
      <c r="Y1165">
        <f t="shared" si="886"/>
        <v>0.42319999999999997</v>
      </c>
      <c r="AA1165">
        <v>0</v>
      </c>
      <c r="AB1165">
        <v>1295.44</v>
      </c>
      <c r="AC1165">
        <v>431.83</v>
      </c>
      <c r="AD1165">
        <v>0</v>
      </c>
      <c r="AE1165">
        <v>0</v>
      </c>
      <c r="AF1165">
        <v>91.1</v>
      </c>
      <c r="AG1165">
        <v>8.82</v>
      </c>
      <c r="AH1165">
        <v>0</v>
      </c>
      <c r="AI1165">
        <v>1</v>
      </c>
      <c r="AJ1165">
        <v>14.22</v>
      </c>
      <c r="AK1165">
        <v>48.96</v>
      </c>
      <c r="AL1165">
        <v>1</v>
      </c>
      <c r="AM1165">
        <v>4</v>
      </c>
      <c r="AN1165">
        <v>0</v>
      </c>
      <c r="AO1165">
        <v>1</v>
      </c>
      <c r="AP1165">
        <v>1</v>
      </c>
      <c r="AQ1165">
        <v>0</v>
      </c>
      <c r="AR1165">
        <v>0</v>
      </c>
      <c r="AS1165" t="s">
        <v>3</v>
      </c>
      <c r="AT1165">
        <v>0.32</v>
      </c>
      <c r="AU1165" t="s">
        <v>93</v>
      </c>
      <c r="AV1165">
        <v>0</v>
      </c>
      <c r="AW1165">
        <v>2</v>
      </c>
      <c r="AX1165">
        <v>60142899</v>
      </c>
      <c r="AY1165">
        <v>1</v>
      </c>
      <c r="AZ1165">
        <v>0</v>
      </c>
      <c r="BA1165">
        <v>1165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CX1165">
        <f>ROUND(Y1165*Source!I227,9)</f>
        <v>341.77632</v>
      </c>
      <c r="CY1165">
        <f>AB1165</f>
        <v>1295.44</v>
      </c>
      <c r="CZ1165">
        <f>AF1165</f>
        <v>91.1</v>
      </c>
      <c r="DA1165">
        <f>AJ1165</f>
        <v>14.22</v>
      </c>
      <c r="DB1165">
        <f>ROUND(((ROUND(AT1165*CZ1165,2)*1.15)*1.15),2)</f>
        <v>38.549999999999997</v>
      </c>
      <c r="DC1165">
        <f>ROUND((((ROUND(AT1165*AG1165,2)*1.15)*1.15)*1.1),2)</f>
        <v>4.0999999999999996</v>
      </c>
      <c r="DD1165" t="s">
        <v>3</v>
      </c>
      <c r="DE1165" t="s">
        <v>739</v>
      </c>
      <c r="DF1165">
        <f>ROUND(ROUND(AE1165,2)*CX1165,2)</f>
        <v>0</v>
      </c>
      <c r="DG1165">
        <f>ROUND(ROUND(AF1165*AJ1165,2)*CX1165,2)</f>
        <v>442750.71999999997</v>
      </c>
      <c r="DH1165">
        <f>ROUND((ROUND(AG1165*AK1165,2)*1.1)*CX1165,2)</f>
        <v>162348.20000000001</v>
      </c>
      <c r="DI1165">
        <f>ROUND(ROUND(AH1165,2)*CX1165,2)</f>
        <v>0</v>
      </c>
      <c r="DJ1165">
        <f>DG1165</f>
        <v>442750.71999999997</v>
      </c>
      <c r="DK1165">
        <v>0</v>
      </c>
      <c r="DL1165" t="s">
        <v>3</v>
      </c>
      <c r="DM1165">
        <v>0</v>
      </c>
      <c r="DN1165" t="s">
        <v>3</v>
      </c>
      <c r="DO1165">
        <v>0</v>
      </c>
    </row>
    <row r="1166" spans="1:119" x14ac:dyDescent="0.2">
      <c r="A1166">
        <f>ROW(Source!A227)</f>
        <v>227</v>
      </c>
      <c r="B1166">
        <v>60075934</v>
      </c>
      <c r="C1166">
        <v>60142886</v>
      </c>
      <c r="D1166">
        <v>48166136</v>
      </c>
      <c r="E1166">
        <v>21</v>
      </c>
      <c r="F1166">
        <v>1</v>
      </c>
      <c r="G1166">
        <v>1</v>
      </c>
      <c r="H1166">
        <v>3</v>
      </c>
      <c r="I1166" t="s">
        <v>1000</v>
      </c>
      <c r="J1166" t="s">
        <v>3</v>
      </c>
      <c r="K1166" t="s">
        <v>1001</v>
      </c>
      <c r="L1166">
        <v>1346</v>
      </c>
      <c r="N1166">
        <v>1009</v>
      </c>
      <c r="O1166" t="s">
        <v>225</v>
      </c>
      <c r="P1166" t="s">
        <v>225</v>
      </c>
      <c r="Q1166">
        <v>1</v>
      </c>
      <c r="W1166">
        <v>0</v>
      </c>
      <c r="X1166">
        <v>2090958819</v>
      </c>
      <c r="Y1166">
        <f>AT1166</f>
        <v>38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9.56</v>
      </c>
      <c r="AJ1166">
        <v>1</v>
      </c>
      <c r="AK1166">
        <v>1</v>
      </c>
      <c r="AL1166">
        <v>1</v>
      </c>
      <c r="AM1166">
        <v>4</v>
      </c>
      <c r="AN1166">
        <v>0</v>
      </c>
      <c r="AO1166">
        <v>0</v>
      </c>
      <c r="AP1166">
        <v>1</v>
      </c>
      <c r="AQ1166">
        <v>0</v>
      </c>
      <c r="AR1166">
        <v>0</v>
      </c>
      <c r="AS1166" t="s">
        <v>3</v>
      </c>
      <c r="AT1166">
        <v>38</v>
      </c>
      <c r="AU1166" t="s">
        <v>3</v>
      </c>
      <c r="AV1166">
        <v>0</v>
      </c>
      <c r="AW1166">
        <v>2</v>
      </c>
      <c r="AX1166">
        <v>60142900</v>
      </c>
      <c r="AY1166">
        <v>1</v>
      </c>
      <c r="AZ1166">
        <v>0</v>
      </c>
      <c r="BA1166">
        <v>1166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CX1166">
        <f>ROUND(Y1166*Source!I227,9)</f>
        <v>30688.799999999999</v>
      </c>
      <c r="CY1166">
        <f>AA1166</f>
        <v>0</v>
      </c>
      <c r="CZ1166">
        <f>AE1166</f>
        <v>0</v>
      </c>
      <c r="DA1166">
        <f>AI1166</f>
        <v>9.56</v>
      </c>
      <c r="DB1166">
        <f>ROUND(ROUND(AT1166*CZ1166,2),2)</f>
        <v>0</v>
      </c>
      <c r="DC1166">
        <f>ROUND(ROUND(AT1166*AG1166,2),2)</f>
        <v>0</v>
      </c>
      <c r="DD1166" t="s">
        <v>3</v>
      </c>
      <c r="DE1166" t="s">
        <v>3</v>
      </c>
      <c r="DF1166">
        <f>ROUND(ROUND(AE1166*AI1166,2)*CX1166,2)</f>
        <v>0</v>
      </c>
      <c r="DG1166">
        <f>ROUND(ROUND(AF1166,2)*CX1166,2)</f>
        <v>0</v>
      </c>
      <c r="DH1166">
        <f>ROUND(ROUND(AG1166,2)*CX1166,2)</f>
        <v>0</v>
      </c>
      <c r="DI1166">
        <f>ROUND(ROUND(AH1166,2)*CX1166,2)</f>
        <v>0</v>
      </c>
      <c r="DJ1166">
        <f>DF1166</f>
        <v>0</v>
      </c>
      <c r="DK1166">
        <v>0</v>
      </c>
      <c r="DL1166" t="s">
        <v>3</v>
      </c>
      <c r="DM1166">
        <v>0</v>
      </c>
      <c r="DN1166" t="s">
        <v>3</v>
      </c>
      <c r="DO1166">
        <v>0</v>
      </c>
    </row>
    <row r="1167" spans="1:119" x14ac:dyDescent="0.2">
      <c r="A1167">
        <f>ROW(Source!A229)</f>
        <v>229</v>
      </c>
      <c r="B1167">
        <v>60075934</v>
      </c>
      <c r="C1167">
        <v>60142902</v>
      </c>
      <c r="D1167">
        <v>48164212</v>
      </c>
      <c r="E1167">
        <v>1</v>
      </c>
      <c r="F1167">
        <v>1</v>
      </c>
      <c r="G1167">
        <v>1</v>
      </c>
      <c r="H1167">
        <v>1</v>
      </c>
      <c r="I1167" t="s">
        <v>871</v>
      </c>
      <c r="J1167" t="s">
        <v>3</v>
      </c>
      <c r="K1167" t="s">
        <v>872</v>
      </c>
      <c r="L1167">
        <v>1191</v>
      </c>
      <c r="N1167">
        <v>1013</v>
      </c>
      <c r="O1167" t="s">
        <v>738</v>
      </c>
      <c r="P1167" t="s">
        <v>738</v>
      </c>
      <c r="Q1167">
        <v>1</v>
      </c>
      <c r="W1167">
        <v>0</v>
      </c>
      <c r="X1167">
        <v>1777410698</v>
      </c>
      <c r="Y1167">
        <f t="shared" ref="Y1167:Y1172" si="887">((AT1167*1.15)*1.15)</f>
        <v>0.13224999999999998</v>
      </c>
      <c r="AA1167">
        <v>0</v>
      </c>
      <c r="AB1167">
        <v>0</v>
      </c>
      <c r="AC1167">
        <v>0</v>
      </c>
      <c r="AD1167">
        <v>372.59</v>
      </c>
      <c r="AE1167">
        <v>0</v>
      </c>
      <c r="AF1167">
        <v>0</v>
      </c>
      <c r="AG1167">
        <v>0</v>
      </c>
      <c r="AH1167">
        <v>7.61</v>
      </c>
      <c r="AI1167">
        <v>1</v>
      </c>
      <c r="AJ1167">
        <v>1</v>
      </c>
      <c r="AK1167">
        <v>1</v>
      </c>
      <c r="AL1167">
        <v>48.96</v>
      </c>
      <c r="AM1167">
        <v>4</v>
      </c>
      <c r="AN1167">
        <v>0</v>
      </c>
      <c r="AO1167">
        <v>1</v>
      </c>
      <c r="AP1167">
        <v>1</v>
      </c>
      <c r="AQ1167">
        <v>0</v>
      </c>
      <c r="AR1167">
        <v>0</v>
      </c>
      <c r="AS1167" t="s">
        <v>3</v>
      </c>
      <c r="AT1167">
        <v>0.1</v>
      </c>
      <c r="AU1167" t="s">
        <v>93</v>
      </c>
      <c r="AV1167">
        <v>1</v>
      </c>
      <c r="AW1167">
        <v>2</v>
      </c>
      <c r="AX1167">
        <v>60142904</v>
      </c>
      <c r="AY1167">
        <v>1</v>
      </c>
      <c r="AZ1167">
        <v>0</v>
      </c>
      <c r="BA1167">
        <v>1167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CX1167">
        <f>ROUND(Y1167*Source!I229,9)</f>
        <v>106.8051</v>
      </c>
      <c r="CY1167">
        <f>AD1167</f>
        <v>372.59</v>
      </c>
      <c r="CZ1167">
        <f>AH1167</f>
        <v>7.61</v>
      </c>
      <c r="DA1167">
        <f>AL1167</f>
        <v>48.96</v>
      </c>
      <c r="DB1167">
        <f>ROUND((((ROUND(AT1167*CZ1167,2)*1.15)*1.15)*1.1),2)</f>
        <v>1.1100000000000001</v>
      </c>
      <c r="DC1167">
        <f>ROUND(((ROUND(AT1167*AG1167,2)*1.15)*1.15),2)</f>
        <v>0</v>
      </c>
      <c r="DD1167" t="s">
        <v>739</v>
      </c>
      <c r="DE1167" t="s">
        <v>3</v>
      </c>
      <c r="DF1167">
        <f>ROUND((ROUND(AE1167,2)*1.1)*CX1167,2)</f>
        <v>0</v>
      </c>
      <c r="DG1167">
        <f>ROUND((ROUND(AF1167,2)*1.1)*CX1167,2)</f>
        <v>0</v>
      </c>
      <c r="DH1167">
        <f>ROUND(ROUND(AG1167,2)*CX1167,2)</f>
        <v>0</v>
      </c>
      <c r="DI1167">
        <f>ROUND((ROUND(AH1167*AL1167,2)*1.1)*CX1167,2)</f>
        <v>43773.96</v>
      </c>
      <c r="DJ1167">
        <f>DI1167</f>
        <v>43773.96</v>
      </c>
      <c r="DK1167">
        <v>0</v>
      </c>
      <c r="DL1167" t="s">
        <v>3</v>
      </c>
      <c r="DM1167">
        <v>0</v>
      </c>
      <c r="DN1167" t="s">
        <v>3</v>
      </c>
      <c r="DO1167">
        <v>0</v>
      </c>
    </row>
    <row r="1168" spans="1:119" x14ac:dyDescent="0.2">
      <c r="A1168">
        <f>ROW(Source!A230)</f>
        <v>230</v>
      </c>
      <c r="B1168">
        <v>60075934</v>
      </c>
      <c r="C1168">
        <v>60142905</v>
      </c>
      <c r="D1168">
        <v>48164232</v>
      </c>
      <c r="E1168">
        <v>1</v>
      </c>
      <c r="F1168">
        <v>1</v>
      </c>
      <c r="G1168">
        <v>1</v>
      </c>
      <c r="H1168">
        <v>1</v>
      </c>
      <c r="I1168" t="s">
        <v>849</v>
      </c>
      <c r="J1168" t="s">
        <v>3</v>
      </c>
      <c r="K1168" t="s">
        <v>850</v>
      </c>
      <c r="L1168">
        <v>1191</v>
      </c>
      <c r="N1168">
        <v>1013</v>
      </c>
      <c r="O1168" t="s">
        <v>738</v>
      </c>
      <c r="P1168" t="s">
        <v>738</v>
      </c>
      <c r="Q1168">
        <v>1</v>
      </c>
      <c r="W1168">
        <v>0</v>
      </c>
      <c r="X1168">
        <v>-1308667438</v>
      </c>
      <c r="Y1168">
        <f t="shared" si="887"/>
        <v>5.8851249999999995</v>
      </c>
      <c r="AA1168">
        <v>0</v>
      </c>
      <c r="AB1168">
        <v>0</v>
      </c>
      <c r="AC1168">
        <v>0</v>
      </c>
      <c r="AD1168">
        <v>382.38</v>
      </c>
      <c r="AE1168">
        <v>0</v>
      </c>
      <c r="AF1168">
        <v>0</v>
      </c>
      <c r="AG1168">
        <v>0</v>
      </c>
      <c r="AH1168">
        <v>7.81</v>
      </c>
      <c r="AI1168">
        <v>1</v>
      </c>
      <c r="AJ1168">
        <v>1</v>
      </c>
      <c r="AK1168">
        <v>1</v>
      </c>
      <c r="AL1168">
        <v>48.96</v>
      </c>
      <c r="AM1168">
        <v>4</v>
      </c>
      <c r="AN1168">
        <v>0</v>
      </c>
      <c r="AO1168">
        <v>1</v>
      </c>
      <c r="AP1168">
        <v>1</v>
      </c>
      <c r="AQ1168">
        <v>0</v>
      </c>
      <c r="AR1168">
        <v>0</v>
      </c>
      <c r="AS1168" t="s">
        <v>3</v>
      </c>
      <c r="AT1168">
        <v>4.45</v>
      </c>
      <c r="AU1168" t="s">
        <v>93</v>
      </c>
      <c r="AV1168">
        <v>1</v>
      </c>
      <c r="AW1168">
        <v>2</v>
      </c>
      <c r="AX1168">
        <v>60142913</v>
      </c>
      <c r="AY1168">
        <v>1</v>
      </c>
      <c r="AZ1168">
        <v>0</v>
      </c>
      <c r="BA1168">
        <v>1168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CX1168">
        <f>ROUND(Y1168*Source!I230,9)</f>
        <v>47.5282695</v>
      </c>
      <c r="CY1168">
        <f>AD1168</f>
        <v>382.38</v>
      </c>
      <c r="CZ1168">
        <f>AH1168</f>
        <v>7.81</v>
      </c>
      <c r="DA1168">
        <f>AL1168</f>
        <v>48.96</v>
      </c>
      <c r="DB1168">
        <f>ROUND((((ROUND(AT1168*CZ1168,2)*1.15)*1.15)*1.1),2)</f>
        <v>50.55</v>
      </c>
      <c r="DC1168">
        <f>ROUND(((ROUND(AT1168*AG1168,2)*1.15)*1.15),2)</f>
        <v>0</v>
      </c>
      <c r="DD1168" t="s">
        <v>739</v>
      </c>
      <c r="DE1168" t="s">
        <v>3</v>
      </c>
      <c r="DF1168">
        <f>ROUND((ROUND(AE1168,2)*1.1)*CX1168,2)</f>
        <v>0</v>
      </c>
      <c r="DG1168">
        <f>ROUND((ROUND(AF1168,2)*1.1)*CX1168,2)</f>
        <v>0</v>
      </c>
      <c r="DH1168">
        <f>ROUND(ROUND(AG1168,2)*CX1168,2)</f>
        <v>0</v>
      </c>
      <c r="DI1168">
        <f>ROUND((ROUND(AH1168*AL1168,2)*1.1)*CX1168,2)</f>
        <v>19991.25</v>
      </c>
      <c r="DJ1168">
        <f>DI1168</f>
        <v>19991.25</v>
      </c>
      <c r="DK1168">
        <v>0</v>
      </c>
      <c r="DL1168" t="s">
        <v>3</v>
      </c>
      <c r="DM1168">
        <v>0</v>
      </c>
      <c r="DN1168" t="s">
        <v>3</v>
      </c>
      <c r="DO1168">
        <v>0</v>
      </c>
    </row>
    <row r="1169" spans="1:119" x14ac:dyDescent="0.2">
      <c r="A1169">
        <f>ROW(Source!A230)</f>
        <v>230</v>
      </c>
      <c r="B1169">
        <v>60075934</v>
      </c>
      <c r="C1169">
        <v>60142905</v>
      </c>
      <c r="D1169">
        <v>48164207</v>
      </c>
      <c r="E1169">
        <v>1</v>
      </c>
      <c r="F1169">
        <v>1</v>
      </c>
      <c r="G1169">
        <v>1</v>
      </c>
      <c r="H1169">
        <v>1</v>
      </c>
      <c r="I1169" t="s">
        <v>740</v>
      </c>
      <c r="J1169" t="s">
        <v>3</v>
      </c>
      <c r="K1169" t="s">
        <v>741</v>
      </c>
      <c r="L1169">
        <v>1191</v>
      </c>
      <c r="N1169">
        <v>1013</v>
      </c>
      <c r="O1169" t="s">
        <v>738</v>
      </c>
      <c r="P1169" t="s">
        <v>738</v>
      </c>
      <c r="Q1169">
        <v>1</v>
      </c>
      <c r="W1169">
        <v>0</v>
      </c>
      <c r="X1169">
        <v>-383101862</v>
      </c>
      <c r="Y1169">
        <f t="shared" si="887"/>
        <v>3.9674999999999995E-2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1</v>
      </c>
      <c r="AJ1169">
        <v>1</v>
      </c>
      <c r="AK1169">
        <v>48.96</v>
      </c>
      <c r="AL1169">
        <v>1</v>
      </c>
      <c r="AM1169">
        <v>4</v>
      </c>
      <c r="AN1169">
        <v>0</v>
      </c>
      <c r="AO1169">
        <v>1</v>
      </c>
      <c r="AP1169">
        <v>1</v>
      </c>
      <c r="AQ1169">
        <v>0</v>
      </c>
      <c r="AR1169">
        <v>0</v>
      </c>
      <c r="AS1169" t="s">
        <v>3</v>
      </c>
      <c r="AT1169">
        <v>0.03</v>
      </c>
      <c r="AU1169" t="s">
        <v>93</v>
      </c>
      <c r="AV1169">
        <v>2</v>
      </c>
      <c r="AW1169">
        <v>2</v>
      </c>
      <c r="AX1169">
        <v>60142914</v>
      </c>
      <c r="AY1169">
        <v>1</v>
      </c>
      <c r="AZ1169">
        <v>0</v>
      </c>
      <c r="BA1169">
        <v>1169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CX1169">
        <f>ROUND(Y1169*Source!I230,9)</f>
        <v>0.32041530000000001</v>
      </c>
      <c r="CY1169">
        <f>AD1169</f>
        <v>0</v>
      </c>
      <c r="CZ1169">
        <f>AH1169</f>
        <v>0</v>
      </c>
      <c r="DA1169">
        <f>AL1169</f>
        <v>1</v>
      </c>
      <c r="DB1169">
        <f>ROUND((((ROUND(AT1169*CZ1169,2)*1.15)*1.15)*1.1),2)</f>
        <v>0</v>
      </c>
      <c r="DC1169">
        <f>ROUND(((ROUND(AT1169*AG1169,2)*1.15)*1.15),2)</f>
        <v>0</v>
      </c>
      <c r="DD1169" t="s">
        <v>739</v>
      </c>
      <c r="DE1169" t="s">
        <v>3</v>
      </c>
      <c r="DF1169">
        <f>ROUND((ROUND(AE1169,2)*1.1)*CX1169,2)</f>
        <v>0</v>
      </c>
      <c r="DG1169">
        <f>ROUND((ROUND(AF1169,2)*1.1)*CX1169,2)</f>
        <v>0</v>
      </c>
      <c r="DH1169">
        <f>ROUND(ROUND(AG1169*AK1169,2)*CX1169,2)</f>
        <v>0</v>
      </c>
      <c r="DI1169">
        <f>ROUND((ROUND(AH1169,2)*1.1)*CX1169,2)</f>
        <v>0</v>
      </c>
      <c r="DJ1169">
        <f>DI1169</f>
        <v>0</v>
      </c>
      <c r="DK1169">
        <v>0</v>
      </c>
      <c r="DL1169" t="s">
        <v>3</v>
      </c>
      <c r="DM1169">
        <v>0</v>
      </c>
      <c r="DN1169" t="s">
        <v>3</v>
      </c>
      <c r="DO1169">
        <v>0</v>
      </c>
    </row>
    <row r="1170" spans="1:119" x14ac:dyDescent="0.2">
      <c r="A1170">
        <f>ROW(Source!A230)</f>
        <v>230</v>
      </c>
      <c r="B1170">
        <v>60075934</v>
      </c>
      <c r="C1170">
        <v>60142905</v>
      </c>
      <c r="D1170">
        <v>48244697</v>
      </c>
      <c r="E1170">
        <v>1</v>
      </c>
      <c r="F1170">
        <v>1</v>
      </c>
      <c r="G1170">
        <v>1</v>
      </c>
      <c r="H1170">
        <v>2</v>
      </c>
      <c r="I1170" t="s">
        <v>991</v>
      </c>
      <c r="J1170" t="s">
        <v>992</v>
      </c>
      <c r="K1170" t="s">
        <v>993</v>
      </c>
      <c r="L1170">
        <v>1368</v>
      </c>
      <c r="N1170">
        <v>1011</v>
      </c>
      <c r="O1170" t="s">
        <v>745</v>
      </c>
      <c r="P1170" t="s">
        <v>745</v>
      </c>
      <c r="Q1170">
        <v>1</v>
      </c>
      <c r="W1170">
        <v>0</v>
      </c>
      <c r="X1170">
        <v>-767668894</v>
      </c>
      <c r="Y1170">
        <f t="shared" si="887"/>
        <v>1.3224999999999999E-2</v>
      </c>
      <c r="AA1170">
        <v>0</v>
      </c>
      <c r="AB1170">
        <v>24.6</v>
      </c>
      <c r="AC1170">
        <v>0</v>
      </c>
      <c r="AD1170">
        <v>0</v>
      </c>
      <c r="AE1170">
        <v>0</v>
      </c>
      <c r="AF1170">
        <v>1.73</v>
      </c>
      <c r="AG1170">
        <v>0</v>
      </c>
      <c r="AH1170">
        <v>0</v>
      </c>
      <c r="AI1170">
        <v>1</v>
      </c>
      <c r="AJ1170">
        <v>14.22</v>
      </c>
      <c r="AK1170">
        <v>48.96</v>
      </c>
      <c r="AL1170">
        <v>1</v>
      </c>
      <c r="AM1170">
        <v>4</v>
      </c>
      <c r="AN1170">
        <v>0</v>
      </c>
      <c r="AO1170">
        <v>1</v>
      </c>
      <c r="AP1170">
        <v>1</v>
      </c>
      <c r="AQ1170">
        <v>0</v>
      </c>
      <c r="AR1170">
        <v>0</v>
      </c>
      <c r="AS1170" t="s">
        <v>3</v>
      </c>
      <c r="AT1170">
        <v>0.01</v>
      </c>
      <c r="AU1170" t="s">
        <v>93</v>
      </c>
      <c r="AV1170">
        <v>0</v>
      </c>
      <c r="AW1170">
        <v>2</v>
      </c>
      <c r="AX1170">
        <v>60142915</v>
      </c>
      <c r="AY1170">
        <v>1</v>
      </c>
      <c r="AZ1170">
        <v>0</v>
      </c>
      <c r="BA1170">
        <v>1170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CX1170">
        <f>ROUND(Y1170*Source!I230,9)</f>
        <v>0.1068051</v>
      </c>
      <c r="CY1170">
        <f>AB1170</f>
        <v>24.6</v>
      </c>
      <c r="CZ1170">
        <f>AF1170</f>
        <v>1.73</v>
      </c>
      <c r="DA1170">
        <f>AJ1170</f>
        <v>14.22</v>
      </c>
      <c r="DB1170">
        <f>ROUND(((ROUND(AT1170*CZ1170,2)*1.15)*1.15),2)</f>
        <v>0.03</v>
      </c>
      <c r="DC1170">
        <f>ROUND((((ROUND(AT1170*AG1170,2)*1.15)*1.15)*1.1),2)</f>
        <v>0</v>
      </c>
      <c r="DD1170" t="s">
        <v>3</v>
      </c>
      <c r="DE1170" t="s">
        <v>739</v>
      </c>
      <c r="DF1170">
        <f>ROUND(ROUND(AE1170,2)*CX1170,2)</f>
        <v>0</v>
      </c>
      <c r="DG1170">
        <f>ROUND(ROUND(AF1170*AJ1170,2)*CX1170,2)</f>
        <v>2.63</v>
      </c>
      <c r="DH1170">
        <f>ROUND((ROUND(AG1170*AK1170,2)*1.1)*CX1170,2)</f>
        <v>0</v>
      </c>
      <c r="DI1170">
        <f>ROUND(ROUND(AH1170,2)*CX1170,2)</f>
        <v>0</v>
      </c>
      <c r="DJ1170">
        <f>DG1170</f>
        <v>2.63</v>
      </c>
      <c r="DK1170">
        <v>0</v>
      </c>
      <c r="DL1170" t="s">
        <v>3</v>
      </c>
      <c r="DM1170">
        <v>0</v>
      </c>
      <c r="DN1170" t="s">
        <v>3</v>
      </c>
      <c r="DO1170">
        <v>0</v>
      </c>
    </row>
    <row r="1171" spans="1:119" x14ac:dyDescent="0.2">
      <c r="A1171">
        <f>ROW(Source!A230)</f>
        <v>230</v>
      </c>
      <c r="B1171">
        <v>60075934</v>
      </c>
      <c r="C1171">
        <v>60142905</v>
      </c>
      <c r="D1171">
        <v>48244716</v>
      </c>
      <c r="E1171">
        <v>1</v>
      </c>
      <c r="F1171">
        <v>1</v>
      </c>
      <c r="G1171">
        <v>1</v>
      </c>
      <c r="H1171">
        <v>2</v>
      </c>
      <c r="I1171" t="s">
        <v>994</v>
      </c>
      <c r="J1171" t="s">
        <v>995</v>
      </c>
      <c r="K1171" t="s">
        <v>996</v>
      </c>
      <c r="L1171">
        <v>1368</v>
      </c>
      <c r="N1171">
        <v>1011</v>
      </c>
      <c r="O1171" t="s">
        <v>745</v>
      </c>
      <c r="P1171" t="s">
        <v>745</v>
      </c>
      <c r="Q1171">
        <v>1</v>
      </c>
      <c r="W1171">
        <v>0</v>
      </c>
      <c r="X1171">
        <v>-1700234874</v>
      </c>
      <c r="Y1171">
        <f t="shared" si="887"/>
        <v>1.3224999999999999E-2</v>
      </c>
      <c r="AA1171">
        <v>0</v>
      </c>
      <c r="AB1171">
        <v>1332.84</v>
      </c>
      <c r="AC1171">
        <v>431.83</v>
      </c>
      <c r="AD1171">
        <v>0</v>
      </c>
      <c r="AE1171">
        <v>0</v>
      </c>
      <c r="AF1171">
        <v>93.73</v>
      </c>
      <c r="AG1171">
        <v>8.82</v>
      </c>
      <c r="AH1171">
        <v>0</v>
      </c>
      <c r="AI1171">
        <v>1</v>
      </c>
      <c r="AJ1171">
        <v>14.22</v>
      </c>
      <c r="AK1171">
        <v>48.96</v>
      </c>
      <c r="AL1171">
        <v>1</v>
      </c>
      <c r="AM1171">
        <v>4</v>
      </c>
      <c r="AN1171">
        <v>0</v>
      </c>
      <c r="AO1171">
        <v>1</v>
      </c>
      <c r="AP1171">
        <v>1</v>
      </c>
      <c r="AQ1171">
        <v>0</v>
      </c>
      <c r="AR1171">
        <v>0</v>
      </c>
      <c r="AS1171" t="s">
        <v>3</v>
      </c>
      <c r="AT1171">
        <v>0.01</v>
      </c>
      <c r="AU1171" t="s">
        <v>93</v>
      </c>
      <c r="AV1171">
        <v>0</v>
      </c>
      <c r="AW1171">
        <v>2</v>
      </c>
      <c r="AX1171">
        <v>60142916</v>
      </c>
      <c r="AY1171">
        <v>1</v>
      </c>
      <c r="AZ1171">
        <v>0</v>
      </c>
      <c r="BA1171">
        <v>1171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CX1171">
        <f>ROUND(Y1171*Source!I230,9)</f>
        <v>0.1068051</v>
      </c>
      <c r="CY1171">
        <f>AB1171</f>
        <v>1332.84</v>
      </c>
      <c r="CZ1171">
        <f>AF1171</f>
        <v>93.73</v>
      </c>
      <c r="DA1171">
        <f>AJ1171</f>
        <v>14.22</v>
      </c>
      <c r="DB1171">
        <f>ROUND(((ROUND(AT1171*CZ1171,2)*1.15)*1.15),2)</f>
        <v>1.24</v>
      </c>
      <c r="DC1171">
        <f>ROUND((((ROUND(AT1171*AG1171,2)*1.15)*1.15)*1.1),2)</f>
        <v>0.13</v>
      </c>
      <c r="DD1171" t="s">
        <v>3</v>
      </c>
      <c r="DE1171" t="s">
        <v>739</v>
      </c>
      <c r="DF1171">
        <f>ROUND(ROUND(AE1171,2)*CX1171,2)</f>
        <v>0</v>
      </c>
      <c r="DG1171">
        <f>ROUND(ROUND(AF1171*AJ1171,2)*CX1171,2)</f>
        <v>142.35</v>
      </c>
      <c r="DH1171">
        <f>ROUND((ROUND(AG1171*AK1171,2)*1.1)*CX1171,2)</f>
        <v>50.73</v>
      </c>
      <c r="DI1171">
        <f>ROUND(ROUND(AH1171,2)*CX1171,2)</f>
        <v>0</v>
      </c>
      <c r="DJ1171">
        <f>DG1171</f>
        <v>142.35</v>
      </c>
      <c r="DK1171">
        <v>0</v>
      </c>
      <c r="DL1171" t="s">
        <v>3</v>
      </c>
      <c r="DM1171">
        <v>0</v>
      </c>
      <c r="DN1171" t="s">
        <v>3</v>
      </c>
      <c r="DO1171">
        <v>0</v>
      </c>
    </row>
    <row r="1172" spans="1:119" x14ac:dyDescent="0.2">
      <c r="A1172">
        <f>ROW(Source!A230)</f>
        <v>230</v>
      </c>
      <c r="B1172">
        <v>60075934</v>
      </c>
      <c r="C1172">
        <v>60142905</v>
      </c>
      <c r="D1172">
        <v>48245551</v>
      </c>
      <c r="E1172">
        <v>1</v>
      </c>
      <c r="F1172">
        <v>1</v>
      </c>
      <c r="G1172">
        <v>1</v>
      </c>
      <c r="H1172">
        <v>2</v>
      </c>
      <c r="I1172" t="s">
        <v>752</v>
      </c>
      <c r="J1172" t="s">
        <v>753</v>
      </c>
      <c r="K1172" t="s">
        <v>754</v>
      </c>
      <c r="L1172">
        <v>1368</v>
      </c>
      <c r="N1172">
        <v>1011</v>
      </c>
      <c r="O1172" t="s">
        <v>745</v>
      </c>
      <c r="P1172" t="s">
        <v>745</v>
      </c>
      <c r="Q1172">
        <v>1</v>
      </c>
      <c r="W1172">
        <v>0</v>
      </c>
      <c r="X1172">
        <v>1171957361</v>
      </c>
      <c r="Y1172">
        <f t="shared" si="887"/>
        <v>2.6449999999999998E-2</v>
      </c>
      <c r="AA1172">
        <v>0</v>
      </c>
      <c r="AB1172">
        <v>1234.1500000000001</v>
      </c>
      <c r="AC1172">
        <v>495.96</v>
      </c>
      <c r="AD1172">
        <v>0</v>
      </c>
      <c r="AE1172">
        <v>0</v>
      </c>
      <c r="AF1172">
        <v>86.79</v>
      </c>
      <c r="AG1172">
        <v>10.130000000000001</v>
      </c>
      <c r="AH1172">
        <v>0</v>
      </c>
      <c r="AI1172">
        <v>1</v>
      </c>
      <c r="AJ1172">
        <v>14.22</v>
      </c>
      <c r="AK1172">
        <v>48.96</v>
      </c>
      <c r="AL1172">
        <v>1</v>
      </c>
      <c r="AM1172">
        <v>4</v>
      </c>
      <c r="AN1172">
        <v>0</v>
      </c>
      <c r="AO1172">
        <v>1</v>
      </c>
      <c r="AP1172">
        <v>1</v>
      </c>
      <c r="AQ1172">
        <v>0</v>
      </c>
      <c r="AR1172">
        <v>0</v>
      </c>
      <c r="AS1172" t="s">
        <v>3</v>
      </c>
      <c r="AT1172">
        <v>0.02</v>
      </c>
      <c r="AU1172" t="s">
        <v>93</v>
      </c>
      <c r="AV1172">
        <v>0</v>
      </c>
      <c r="AW1172">
        <v>2</v>
      </c>
      <c r="AX1172">
        <v>60142917</v>
      </c>
      <c r="AY1172">
        <v>1</v>
      </c>
      <c r="AZ1172">
        <v>0</v>
      </c>
      <c r="BA1172">
        <v>1172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CX1172">
        <f>ROUND(Y1172*Source!I230,9)</f>
        <v>0.2136102</v>
      </c>
      <c r="CY1172">
        <f>AB1172</f>
        <v>1234.1500000000001</v>
      </c>
      <c r="CZ1172">
        <f>AF1172</f>
        <v>86.79</v>
      </c>
      <c r="DA1172">
        <f>AJ1172</f>
        <v>14.22</v>
      </c>
      <c r="DB1172">
        <f>ROUND(((ROUND(AT1172*CZ1172,2)*1.15)*1.15),2)</f>
        <v>2.2999999999999998</v>
      </c>
      <c r="DC1172">
        <f>ROUND((((ROUND(AT1172*AG1172,2)*1.15)*1.15)*1.1),2)</f>
        <v>0.28999999999999998</v>
      </c>
      <c r="DD1172" t="s">
        <v>3</v>
      </c>
      <c r="DE1172" t="s">
        <v>739</v>
      </c>
      <c r="DF1172">
        <f>ROUND(ROUND(AE1172,2)*CX1172,2)</f>
        <v>0</v>
      </c>
      <c r="DG1172">
        <f>ROUND(ROUND(AF1172*AJ1172,2)*CX1172,2)</f>
        <v>263.63</v>
      </c>
      <c r="DH1172">
        <f>ROUND((ROUND(AG1172*AK1172,2)*1.1)*CX1172,2)</f>
        <v>116.54</v>
      </c>
      <c r="DI1172">
        <f>ROUND(ROUND(AH1172,2)*CX1172,2)</f>
        <v>0</v>
      </c>
      <c r="DJ1172">
        <f>DG1172</f>
        <v>263.63</v>
      </c>
      <c r="DK1172">
        <v>0</v>
      </c>
      <c r="DL1172" t="s">
        <v>3</v>
      </c>
      <c r="DM1172">
        <v>0</v>
      </c>
      <c r="DN1172" t="s">
        <v>3</v>
      </c>
      <c r="DO1172">
        <v>0</v>
      </c>
    </row>
    <row r="1173" spans="1:119" x14ac:dyDescent="0.2">
      <c r="A1173">
        <f>ROW(Source!A230)</f>
        <v>230</v>
      </c>
      <c r="B1173">
        <v>60075934</v>
      </c>
      <c r="C1173">
        <v>60142905</v>
      </c>
      <c r="D1173">
        <v>48173723</v>
      </c>
      <c r="E1173">
        <v>1</v>
      </c>
      <c r="F1173">
        <v>1</v>
      </c>
      <c r="G1173">
        <v>1</v>
      </c>
      <c r="H1173">
        <v>3</v>
      </c>
      <c r="I1173" t="s">
        <v>1002</v>
      </c>
      <c r="J1173" t="s">
        <v>1003</v>
      </c>
      <c r="K1173" t="s">
        <v>1004</v>
      </c>
      <c r="L1173">
        <v>1346</v>
      </c>
      <c r="N1173">
        <v>1009</v>
      </c>
      <c r="O1173" t="s">
        <v>225</v>
      </c>
      <c r="P1173" t="s">
        <v>225</v>
      </c>
      <c r="Q1173">
        <v>1</v>
      </c>
      <c r="W1173">
        <v>0</v>
      </c>
      <c r="X1173">
        <v>1160770243</v>
      </c>
      <c r="Y1173">
        <f>AT1173</f>
        <v>5</v>
      </c>
      <c r="AA1173">
        <v>16.63</v>
      </c>
      <c r="AB1173">
        <v>0</v>
      </c>
      <c r="AC1173">
        <v>0</v>
      </c>
      <c r="AD1173">
        <v>0</v>
      </c>
      <c r="AE1173">
        <v>1.74</v>
      </c>
      <c r="AF1173">
        <v>0</v>
      </c>
      <c r="AG1173">
        <v>0</v>
      </c>
      <c r="AH1173">
        <v>0</v>
      </c>
      <c r="AI1173">
        <v>9.56</v>
      </c>
      <c r="AJ1173">
        <v>1</v>
      </c>
      <c r="AK1173">
        <v>1</v>
      </c>
      <c r="AL1173">
        <v>1</v>
      </c>
      <c r="AM1173">
        <v>4</v>
      </c>
      <c r="AN1173">
        <v>0</v>
      </c>
      <c r="AO1173">
        <v>1</v>
      </c>
      <c r="AP1173">
        <v>1</v>
      </c>
      <c r="AQ1173">
        <v>0</v>
      </c>
      <c r="AR1173">
        <v>0</v>
      </c>
      <c r="AS1173" t="s">
        <v>3</v>
      </c>
      <c r="AT1173">
        <v>5</v>
      </c>
      <c r="AU1173" t="s">
        <v>3</v>
      </c>
      <c r="AV1173">
        <v>0</v>
      </c>
      <c r="AW1173">
        <v>2</v>
      </c>
      <c r="AX1173">
        <v>60142918</v>
      </c>
      <c r="AY1173">
        <v>1</v>
      </c>
      <c r="AZ1173">
        <v>0</v>
      </c>
      <c r="BA1173">
        <v>1173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CX1173">
        <f>ROUND(Y1173*Source!I230,9)</f>
        <v>40.380000000000003</v>
      </c>
      <c r="CY1173">
        <f>AA1173</f>
        <v>16.63</v>
      </c>
      <c r="CZ1173">
        <f>AE1173</f>
        <v>1.74</v>
      </c>
      <c r="DA1173">
        <f>AI1173</f>
        <v>9.56</v>
      </c>
      <c r="DB1173">
        <f>ROUND(ROUND(AT1173*CZ1173,2),2)</f>
        <v>8.6999999999999993</v>
      </c>
      <c r="DC1173">
        <f>ROUND(ROUND(AT1173*AG1173,2),2)</f>
        <v>0</v>
      </c>
      <c r="DD1173" t="s">
        <v>3</v>
      </c>
      <c r="DE1173" t="s">
        <v>3</v>
      </c>
      <c r="DF1173">
        <f>ROUND(ROUND(AE1173*AI1173,2)*CX1173,2)</f>
        <v>671.52</v>
      </c>
      <c r="DG1173">
        <f>ROUND(ROUND(AF1173,2)*CX1173,2)</f>
        <v>0</v>
      </c>
      <c r="DH1173">
        <f>ROUND(ROUND(AG1173,2)*CX1173,2)</f>
        <v>0</v>
      </c>
      <c r="DI1173">
        <f>ROUND(ROUND(AH1173,2)*CX1173,2)</f>
        <v>0</v>
      </c>
      <c r="DJ1173">
        <f>DF1173</f>
        <v>671.52</v>
      </c>
      <c r="DK1173">
        <v>0</v>
      </c>
      <c r="DL1173" t="s">
        <v>3</v>
      </c>
      <c r="DM1173">
        <v>0</v>
      </c>
      <c r="DN1173" t="s">
        <v>3</v>
      </c>
      <c r="DO1173">
        <v>0</v>
      </c>
    </row>
    <row r="1174" spans="1:119" x14ac:dyDescent="0.2">
      <c r="A1174">
        <f>ROW(Source!A230)</f>
        <v>230</v>
      </c>
      <c r="B1174">
        <v>60075934</v>
      </c>
      <c r="C1174">
        <v>60142905</v>
      </c>
      <c r="D1174">
        <v>48202847</v>
      </c>
      <c r="E1174">
        <v>1</v>
      </c>
      <c r="F1174">
        <v>1</v>
      </c>
      <c r="G1174">
        <v>1</v>
      </c>
      <c r="H1174">
        <v>3</v>
      </c>
      <c r="I1174" t="s">
        <v>1005</v>
      </c>
      <c r="J1174" t="s">
        <v>1006</v>
      </c>
      <c r="K1174" t="s">
        <v>1007</v>
      </c>
      <c r="L1174">
        <v>1348</v>
      </c>
      <c r="N1174">
        <v>1009</v>
      </c>
      <c r="O1174" t="s">
        <v>15</v>
      </c>
      <c r="P1174" t="s">
        <v>15</v>
      </c>
      <c r="Q1174">
        <v>1000</v>
      </c>
      <c r="W1174">
        <v>0</v>
      </c>
      <c r="X1174">
        <v>1746135865</v>
      </c>
      <c r="Y1174">
        <f>AT1174</f>
        <v>3.3000000000000002E-2</v>
      </c>
      <c r="AA1174">
        <v>76203.62</v>
      </c>
      <c r="AB1174">
        <v>0</v>
      </c>
      <c r="AC1174">
        <v>0</v>
      </c>
      <c r="AD1174">
        <v>0</v>
      </c>
      <c r="AE1174">
        <v>7971.09</v>
      </c>
      <c r="AF1174">
        <v>0</v>
      </c>
      <c r="AG1174">
        <v>0</v>
      </c>
      <c r="AH1174">
        <v>0</v>
      </c>
      <c r="AI1174">
        <v>9.56</v>
      </c>
      <c r="AJ1174">
        <v>1</v>
      </c>
      <c r="AK1174">
        <v>1</v>
      </c>
      <c r="AL1174">
        <v>1</v>
      </c>
      <c r="AM1174">
        <v>4</v>
      </c>
      <c r="AN1174">
        <v>0</v>
      </c>
      <c r="AO1174">
        <v>1</v>
      </c>
      <c r="AP1174">
        <v>1</v>
      </c>
      <c r="AQ1174">
        <v>0</v>
      </c>
      <c r="AR1174">
        <v>0</v>
      </c>
      <c r="AS1174" t="s">
        <v>3</v>
      </c>
      <c r="AT1174">
        <v>3.3000000000000002E-2</v>
      </c>
      <c r="AU1174" t="s">
        <v>3</v>
      </c>
      <c r="AV1174">
        <v>0</v>
      </c>
      <c r="AW1174">
        <v>2</v>
      </c>
      <c r="AX1174">
        <v>60142919</v>
      </c>
      <c r="AY1174">
        <v>1</v>
      </c>
      <c r="AZ1174">
        <v>0</v>
      </c>
      <c r="BA1174">
        <v>1174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CX1174">
        <f>ROUND(Y1174*Source!I230,9)</f>
        <v>0.26650800000000002</v>
      </c>
      <c r="CY1174">
        <f>AA1174</f>
        <v>76203.62</v>
      </c>
      <c r="CZ1174">
        <f>AE1174</f>
        <v>7971.09</v>
      </c>
      <c r="DA1174">
        <f>AI1174</f>
        <v>9.56</v>
      </c>
      <c r="DB1174">
        <f>ROUND(ROUND(AT1174*CZ1174,2),2)</f>
        <v>263.05</v>
      </c>
      <c r="DC1174">
        <f>ROUND(ROUND(AT1174*AG1174,2),2)</f>
        <v>0</v>
      </c>
      <c r="DD1174" t="s">
        <v>3</v>
      </c>
      <c r="DE1174" t="s">
        <v>3</v>
      </c>
      <c r="DF1174">
        <f>ROUND(ROUND(AE1174*AI1174,2)*CX1174,2)</f>
        <v>20308.87</v>
      </c>
      <c r="DG1174">
        <f>ROUND(ROUND(AF1174,2)*CX1174,2)</f>
        <v>0</v>
      </c>
      <c r="DH1174">
        <f>ROUND(ROUND(AG1174,2)*CX1174,2)</f>
        <v>0</v>
      </c>
      <c r="DI1174">
        <f>ROUND(ROUND(AH1174,2)*CX1174,2)</f>
        <v>0</v>
      </c>
      <c r="DJ1174">
        <f>DF1174</f>
        <v>20308.87</v>
      </c>
      <c r="DK1174">
        <v>0</v>
      </c>
      <c r="DL1174" t="s">
        <v>3</v>
      </c>
      <c r="DM1174">
        <v>0</v>
      </c>
      <c r="DN1174" t="s">
        <v>3</v>
      </c>
      <c r="DO1174">
        <v>0</v>
      </c>
    </row>
    <row r="1175" spans="1:119" x14ac:dyDescent="0.2">
      <c r="A1175">
        <f>ROW(Source!A231)</f>
        <v>231</v>
      </c>
      <c r="B1175">
        <v>60075934</v>
      </c>
      <c r="C1175">
        <v>60142920</v>
      </c>
      <c r="D1175">
        <v>48164229</v>
      </c>
      <c r="E1175">
        <v>1</v>
      </c>
      <c r="F1175">
        <v>1</v>
      </c>
      <c r="G1175">
        <v>1</v>
      </c>
      <c r="H1175">
        <v>1</v>
      </c>
      <c r="I1175" t="s">
        <v>1008</v>
      </c>
      <c r="J1175" t="s">
        <v>3</v>
      </c>
      <c r="K1175" t="s">
        <v>1009</v>
      </c>
      <c r="L1175">
        <v>1191</v>
      </c>
      <c r="N1175">
        <v>1013</v>
      </c>
      <c r="O1175" t="s">
        <v>738</v>
      </c>
      <c r="P1175" t="s">
        <v>738</v>
      </c>
      <c r="Q1175">
        <v>1</v>
      </c>
      <c r="W1175">
        <v>0</v>
      </c>
      <c r="X1175">
        <v>-1674563382</v>
      </c>
      <c r="Y1175">
        <f t="shared" ref="Y1175:Y1180" si="888">((AT1175*1.15)*1.15)</f>
        <v>6.1363999999999992</v>
      </c>
      <c r="AA1175">
        <v>0</v>
      </c>
      <c r="AB1175">
        <v>0</v>
      </c>
      <c r="AC1175">
        <v>0</v>
      </c>
      <c r="AD1175">
        <v>478.34</v>
      </c>
      <c r="AE1175">
        <v>0</v>
      </c>
      <c r="AF1175">
        <v>0</v>
      </c>
      <c r="AG1175">
        <v>0</v>
      </c>
      <c r="AH1175">
        <v>9.77</v>
      </c>
      <c r="AI1175">
        <v>1</v>
      </c>
      <c r="AJ1175">
        <v>1</v>
      </c>
      <c r="AK1175">
        <v>1</v>
      </c>
      <c r="AL1175">
        <v>48.96</v>
      </c>
      <c r="AM1175">
        <v>4</v>
      </c>
      <c r="AN1175">
        <v>0</v>
      </c>
      <c r="AO1175">
        <v>0</v>
      </c>
      <c r="AP1175">
        <v>1</v>
      </c>
      <c r="AQ1175">
        <v>1</v>
      </c>
      <c r="AR1175">
        <v>0</v>
      </c>
      <c r="AS1175" t="s">
        <v>3</v>
      </c>
      <c r="AT1175">
        <v>4.6399999999999997</v>
      </c>
      <c r="AU1175" t="s">
        <v>93</v>
      </c>
      <c r="AV1175">
        <v>1</v>
      </c>
      <c r="AW1175">
        <v>2</v>
      </c>
      <c r="AX1175">
        <v>60142930</v>
      </c>
      <c r="AY1175">
        <v>1</v>
      </c>
      <c r="AZ1175">
        <v>0</v>
      </c>
      <c r="BA1175">
        <v>1175</v>
      </c>
      <c r="BB1175">
        <v>1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45.332799999999992</v>
      </c>
      <c r="BN1175">
        <v>4.6399999999999997</v>
      </c>
      <c r="BO1175">
        <v>0</v>
      </c>
      <c r="BP1175">
        <v>1</v>
      </c>
      <c r="BQ1175">
        <v>0</v>
      </c>
      <c r="BR1175">
        <v>0</v>
      </c>
      <c r="BS1175">
        <v>0</v>
      </c>
      <c r="BT1175">
        <v>59.95262799999999</v>
      </c>
      <c r="BU1175">
        <v>6.1363999999999992</v>
      </c>
      <c r="BV1175">
        <v>0</v>
      </c>
      <c r="BW1175">
        <v>1</v>
      </c>
      <c r="CX1175">
        <f>ROUND(Y1175*Source!I231,9)</f>
        <v>49.557566399999999</v>
      </c>
      <c r="CY1175">
        <f>AD1175</f>
        <v>478.34</v>
      </c>
      <c r="CZ1175">
        <f>AH1175</f>
        <v>9.77</v>
      </c>
      <c r="DA1175">
        <f>AL1175</f>
        <v>48.96</v>
      </c>
      <c r="DB1175">
        <f t="shared" ref="DB1175:DB1180" si="889">ROUND(((ROUND(AT1175*CZ1175,2)*1.15)*1.15),2)</f>
        <v>59.95</v>
      </c>
      <c r="DC1175">
        <f t="shared" ref="DC1175:DC1180" si="890">ROUND(((ROUND(AT1175*AG1175,2)*1.15)*1.15),2)</f>
        <v>0</v>
      </c>
      <c r="DD1175" t="s">
        <v>3</v>
      </c>
      <c r="DE1175" t="s">
        <v>3</v>
      </c>
      <c r="DF1175">
        <f t="shared" ref="DF1175:DF1180" si="891">ROUND(ROUND(AE1175,2)*CX1175,2)</f>
        <v>0</v>
      </c>
      <c r="DG1175">
        <f>ROUND(ROUND(AF1175,2)*CX1175,2)</f>
        <v>0</v>
      </c>
      <c r="DH1175">
        <f>ROUND(ROUND(AG1175,2)*CX1175,2)</f>
        <v>0</v>
      </c>
      <c r="DI1175">
        <f>ROUND(ROUND(AH1175*AL1175,2)*CX1175,2)</f>
        <v>23705.37</v>
      </c>
      <c r="DJ1175">
        <f>DI1175</f>
        <v>23705.37</v>
      </c>
      <c r="DK1175">
        <v>0</v>
      </c>
      <c r="DL1175" t="s">
        <v>3</v>
      </c>
      <c r="DM1175">
        <v>0</v>
      </c>
      <c r="DN1175" t="s">
        <v>3</v>
      </c>
      <c r="DO1175">
        <v>0</v>
      </c>
    </row>
    <row r="1176" spans="1:119" x14ac:dyDescent="0.2">
      <c r="A1176">
        <f>ROW(Source!A231)</f>
        <v>231</v>
      </c>
      <c r="B1176">
        <v>60075934</v>
      </c>
      <c r="C1176">
        <v>60142920</v>
      </c>
      <c r="D1176">
        <v>48164207</v>
      </c>
      <c r="E1176">
        <v>1</v>
      </c>
      <c r="F1176">
        <v>1</v>
      </c>
      <c r="G1176">
        <v>1</v>
      </c>
      <c r="H1176">
        <v>1</v>
      </c>
      <c r="I1176" t="s">
        <v>740</v>
      </c>
      <c r="J1176" t="s">
        <v>3</v>
      </c>
      <c r="K1176" t="s">
        <v>741</v>
      </c>
      <c r="L1176">
        <v>1191</v>
      </c>
      <c r="N1176">
        <v>1013</v>
      </c>
      <c r="O1176" t="s">
        <v>738</v>
      </c>
      <c r="P1176" t="s">
        <v>738</v>
      </c>
      <c r="Q1176">
        <v>1</v>
      </c>
      <c r="W1176">
        <v>0</v>
      </c>
      <c r="X1176">
        <v>-383101862</v>
      </c>
      <c r="Y1176">
        <f t="shared" si="888"/>
        <v>2.6449999999999998E-2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1</v>
      </c>
      <c r="AJ1176">
        <v>1</v>
      </c>
      <c r="AK1176">
        <v>48.96</v>
      </c>
      <c r="AL1176">
        <v>1</v>
      </c>
      <c r="AM1176">
        <v>4</v>
      </c>
      <c r="AN1176">
        <v>0</v>
      </c>
      <c r="AO1176">
        <v>0</v>
      </c>
      <c r="AP1176">
        <v>1</v>
      </c>
      <c r="AQ1176">
        <v>1</v>
      </c>
      <c r="AR1176">
        <v>0</v>
      </c>
      <c r="AS1176" t="s">
        <v>3</v>
      </c>
      <c r="AT1176">
        <v>0.02</v>
      </c>
      <c r="AU1176" t="s">
        <v>93</v>
      </c>
      <c r="AV1176">
        <v>2</v>
      </c>
      <c r="AW1176">
        <v>2</v>
      </c>
      <c r="AX1176">
        <v>60142931</v>
      </c>
      <c r="AY1176">
        <v>1</v>
      </c>
      <c r="AZ1176">
        <v>0</v>
      </c>
      <c r="BA1176">
        <v>1176</v>
      </c>
      <c r="BB1176">
        <v>1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0.02</v>
      </c>
      <c r="BP1176">
        <v>1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2.6449999999999998E-2</v>
      </c>
      <c r="BW1176">
        <v>1</v>
      </c>
      <c r="CX1176">
        <f>ROUND(Y1176*Source!I231,9)</f>
        <v>0.2136102</v>
      </c>
      <c r="CY1176">
        <f>AD1176</f>
        <v>0</v>
      </c>
      <c r="CZ1176">
        <f>AH1176</f>
        <v>0</v>
      </c>
      <c r="DA1176">
        <f>AL1176</f>
        <v>1</v>
      </c>
      <c r="DB1176">
        <f t="shared" si="889"/>
        <v>0</v>
      </c>
      <c r="DC1176">
        <f t="shared" si="890"/>
        <v>0</v>
      </c>
      <c r="DD1176" t="s">
        <v>3</v>
      </c>
      <c r="DE1176" t="s">
        <v>3</v>
      </c>
      <c r="DF1176">
        <f t="shared" si="891"/>
        <v>0</v>
      </c>
      <c r="DG1176">
        <f>ROUND(ROUND(AF1176,2)*CX1176,2)</f>
        <v>0</v>
      </c>
      <c r="DH1176">
        <f>ROUND(ROUND(AG1176*AK1176,2)*CX1176,2)</f>
        <v>0</v>
      </c>
      <c r="DI1176">
        <f t="shared" ref="DI1176:DI1183" si="892">ROUND(ROUND(AH1176,2)*CX1176,2)</f>
        <v>0</v>
      </c>
      <c r="DJ1176">
        <f>DI1176</f>
        <v>0</v>
      </c>
      <c r="DK1176">
        <v>0</v>
      </c>
      <c r="DL1176" t="s">
        <v>3</v>
      </c>
      <c r="DM1176">
        <v>0</v>
      </c>
      <c r="DN1176" t="s">
        <v>3</v>
      </c>
      <c r="DO1176">
        <v>0</v>
      </c>
    </row>
    <row r="1177" spans="1:119" x14ac:dyDescent="0.2">
      <c r="A1177">
        <f>ROW(Source!A231)</f>
        <v>231</v>
      </c>
      <c r="B1177">
        <v>60075934</v>
      </c>
      <c r="C1177">
        <v>60142920</v>
      </c>
      <c r="D1177">
        <v>48244697</v>
      </c>
      <c r="E1177">
        <v>1</v>
      </c>
      <c r="F1177">
        <v>1</v>
      </c>
      <c r="G1177">
        <v>1</v>
      </c>
      <c r="H1177">
        <v>2</v>
      </c>
      <c r="I1177" t="s">
        <v>991</v>
      </c>
      <c r="J1177" t="s">
        <v>992</v>
      </c>
      <c r="K1177" t="s">
        <v>993</v>
      </c>
      <c r="L1177">
        <v>1368</v>
      </c>
      <c r="N1177">
        <v>1011</v>
      </c>
      <c r="O1177" t="s">
        <v>745</v>
      </c>
      <c r="P1177" t="s">
        <v>745</v>
      </c>
      <c r="Q1177">
        <v>1</v>
      </c>
      <c r="W1177">
        <v>0</v>
      </c>
      <c r="X1177">
        <v>-767668894</v>
      </c>
      <c r="Y1177">
        <f t="shared" si="888"/>
        <v>1.3224999999999999E-2</v>
      </c>
      <c r="AA1177">
        <v>0</v>
      </c>
      <c r="AB1177">
        <v>24.6</v>
      </c>
      <c r="AC1177">
        <v>0</v>
      </c>
      <c r="AD1177">
        <v>0</v>
      </c>
      <c r="AE1177">
        <v>0</v>
      </c>
      <c r="AF1177">
        <v>1.73</v>
      </c>
      <c r="AG1177">
        <v>0</v>
      </c>
      <c r="AH1177">
        <v>0</v>
      </c>
      <c r="AI1177">
        <v>1</v>
      </c>
      <c r="AJ1177">
        <v>14.22</v>
      </c>
      <c r="AK1177">
        <v>48.96</v>
      </c>
      <c r="AL1177">
        <v>1</v>
      </c>
      <c r="AM1177">
        <v>4</v>
      </c>
      <c r="AN1177">
        <v>0</v>
      </c>
      <c r="AO1177">
        <v>0</v>
      </c>
      <c r="AP1177">
        <v>1</v>
      </c>
      <c r="AQ1177">
        <v>1</v>
      </c>
      <c r="AR1177">
        <v>0</v>
      </c>
      <c r="AS1177" t="s">
        <v>3</v>
      </c>
      <c r="AT1177">
        <v>0.01</v>
      </c>
      <c r="AU1177" t="s">
        <v>93</v>
      </c>
      <c r="AV1177">
        <v>0</v>
      </c>
      <c r="AW1177">
        <v>2</v>
      </c>
      <c r="AX1177">
        <v>60142932</v>
      </c>
      <c r="AY1177">
        <v>1</v>
      </c>
      <c r="AZ1177">
        <v>0</v>
      </c>
      <c r="BA1177">
        <v>1177</v>
      </c>
      <c r="BB1177">
        <v>1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1.7299999999999999E-2</v>
      </c>
      <c r="BL1177">
        <v>0</v>
      </c>
      <c r="BM1177">
        <v>0</v>
      </c>
      <c r="BN1177">
        <v>0</v>
      </c>
      <c r="BO1177">
        <v>0</v>
      </c>
      <c r="BP1177">
        <v>1</v>
      </c>
      <c r="BQ1177">
        <v>0</v>
      </c>
      <c r="BR1177">
        <v>2.2879249999999997E-2</v>
      </c>
      <c r="BS1177">
        <v>0</v>
      </c>
      <c r="BT1177">
        <v>0</v>
      </c>
      <c r="BU1177">
        <v>0</v>
      </c>
      <c r="BV1177">
        <v>0</v>
      </c>
      <c r="BW1177">
        <v>1</v>
      </c>
      <c r="CX1177">
        <f>ROUND(Y1177*Source!I231,9)</f>
        <v>0.1068051</v>
      </c>
      <c r="CY1177">
        <f>AB1177</f>
        <v>24.6</v>
      </c>
      <c r="CZ1177">
        <f>AF1177</f>
        <v>1.73</v>
      </c>
      <c r="DA1177">
        <f>AJ1177</f>
        <v>14.22</v>
      </c>
      <c r="DB1177">
        <f t="shared" si="889"/>
        <v>0.03</v>
      </c>
      <c r="DC1177">
        <f t="shared" si="890"/>
        <v>0</v>
      </c>
      <c r="DD1177" t="s">
        <v>3</v>
      </c>
      <c r="DE1177" t="s">
        <v>3</v>
      </c>
      <c r="DF1177">
        <f t="shared" si="891"/>
        <v>0</v>
      </c>
      <c r="DG1177">
        <f>ROUND(ROUND(AF1177*AJ1177,2)*CX1177,2)</f>
        <v>2.63</v>
      </c>
      <c r="DH1177">
        <f>ROUND(ROUND(AG1177*AK1177,2)*CX1177,2)</f>
        <v>0</v>
      </c>
      <c r="DI1177">
        <f t="shared" si="892"/>
        <v>0</v>
      </c>
      <c r="DJ1177">
        <f>DG1177</f>
        <v>2.63</v>
      </c>
      <c r="DK1177">
        <v>0</v>
      </c>
      <c r="DL1177" t="s">
        <v>3</v>
      </c>
      <c r="DM1177">
        <v>0</v>
      </c>
      <c r="DN1177" t="s">
        <v>3</v>
      </c>
      <c r="DO1177">
        <v>0</v>
      </c>
    </row>
    <row r="1178" spans="1:119" x14ac:dyDescent="0.2">
      <c r="A1178">
        <f>ROW(Source!A231)</f>
        <v>231</v>
      </c>
      <c r="B1178">
        <v>60075934</v>
      </c>
      <c r="C1178">
        <v>60142920</v>
      </c>
      <c r="D1178">
        <v>48244716</v>
      </c>
      <c r="E1178">
        <v>1</v>
      </c>
      <c r="F1178">
        <v>1</v>
      </c>
      <c r="G1178">
        <v>1</v>
      </c>
      <c r="H1178">
        <v>2</v>
      </c>
      <c r="I1178" t="s">
        <v>994</v>
      </c>
      <c r="J1178" t="s">
        <v>995</v>
      </c>
      <c r="K1178" t="s">
        <v>996</v>
      </c>
      <c r="L1178">
        <v>1368</v>
      </c>
      <c r="N1178">
        <v>1011</v>
      </c>
      <c r="O1178" t="s">
        <v>745</v>
      </c>
      <c r="P1178" t="s">
        <v>745</v>
      </c>
      <c r="Q1178">
        <v>1</v>
      </c>
      <c r="W1178">
        <v>0</v>
      </c>
      <c r="X1178">
        <v>-1700234874</v>
      </c>
      <c r="Y1178">
        <f t="shared" si="888"/>
        <v>1.3224999999999999E-2</v>
      </c>
      <c r="AA1178">
        <v>0</v>
      </c>
      <c r="AB1178">
        <v>1332.84</v>
      </c>
      <c r="AC1178">
        <v>431.83</v>
      </c>
      <c r="AD1178">
        <v>0</v>
      </c>
      <c r="AE1178">
        <v>0</v>
      </c>
      <c r="AF1178">
        <v>93.73</v>
      </c>
      <c r="AG1178">
        <v>8.82</v>
      </c>
      <c r="AH1178">
        <v>0</v>
      </c>
      <c r="AI1178">
        <v>1</v>
      </c>
      <c r="AJ1178">
        <v>14.22</v>
      </c>
      <c r="AK1178">
        <v>48.96</v>
      </c>
      <c r="AL1178">
        <v>1</v>
      </c>
      <c r="AM1178">
        <v>4</v>
      </c>
      <c r="AN1178">
        <v>0</v>
      </c>
      <c r="AO1178">
        <v>0</v>
      </c>
      <c r="AP1178">
        <v>1</v>
      </c>
      <c r="AQ1178">
        <v>1</v>
      </c>
      <c r="AR1178">
        <v>0</v>
      </c>
      <c r="AS1178" t="s">
        <v>3</v>
      </c>
      <c r="AT1178">
        <v>0.01</v>
      </c>
      <c r="AU1178" t="s">
        <v>93</v>
      </c>
      <c r="AV1178">
        <v>0</v>
      </c>
      <c r="AW1178">
        <v>2</v>
      </c>
      <c r="AX1178">
        <v>60142933</v>
      </c>
      <c r="AY1178">
        <v>1</v>
      </c>
      <c r="AZ1178">
        <v>0</v>
      </c>
      <c r="BA1178">
        <v>1178</v>
      </c>
      <c r="BB1178">
        <v>1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0.93730000000000002</v>
      </c>
      <c r="BL1178">
        <v>8.8200000000000001E-2</v>
      </c>
      <c r="BM1178">
        <v>0</v>
      </c>
      <c r="BN1178">
        <v>0</v>
      </c>
      <c r="BO1178">
        <v>0</v>
      </c>
      <c r="BP1178">
        <v>1</v>
      </c>
      <c r="BQ1178">
        <v>0</v>
      </c>
      <c r="BR1178">
        <v>1.23957925</v>
      </c>
      <c r="BS1178">
        <v>0.1166445</v>
      </c>
      <c r="BT1178">
        <v>0</v>
      </c>
      <c r="BU1178">
        <v>0</v>
      </c>
      <c r="BV1178">
        <v>0</v>
      </c>
      <c r="BW1178">
        <v>1</v>
      </c>
      <c r="CX1178">
        <f>ROUND(Y1178*Source!I231,9)</f>
        <v>0.1068051</v>
      </c>
      <c r="CY1178">
        <f>AB1178</f>
        <v>1332.84</v>
      </c>
      <c r="CZ1178">
        <f>AF1178</f>
        <v>93.73</v>
      </c>
      <c r="DA1178">
        <f>AJ1178</f>
        <v>14.22</v>
      </c>
      <c r="DB1178">
        <f t="shared" si="889"/>
        <v>1.24</v>
      </c>
      <c r="DC1178">
        <f t="shared" si="890"/>
        <v>0.12</v>
      </c>
      <c r="DD1178" t="s">
        <v>3</v>
      </c>
      <c r="DE1178" t="s">
        <v>3</v>
      </c>
      <c r="DF1178">
        <f t="shared" si="891"/>
        <v>0</v>
      </c>
      <c r="DG1178">
        <f>ROUND(ROUND(AF1178*AJ1178,2)*CX1178,2)</f>
        <v>142.35</v>
      </c>
      <c r="DH1178">
        <f>ROUND(ROUND(AG1178*AK1178,2)*CX1178,2)</f>
        <v>46.12</v>
      </c>
      <c r="DI1178">
        <f t="shared" si="892"/>
        <v>0</v>
      </c>
      <c r="DJ1178">
        <f>DG1178</f>
        <v>142.35</v>
      </c>
      <c r="DK1178">
        <v>0</v>
      </c>
      <c r="DL1178" t="s">
        <v>3</v>
      </c>
      <c r="DM1178">
        <v>0</v>
      </c>
      <c r="DN1178" t="s">
        <v>3</v>
      </c>
      <c r="DO1178">
        <v>0</v>
      </c>
    </row>
    <row r="1179" spans="1:119" x14ac:dyDescent="0.2">
      <c r="A1179">
        <f>ROW(Source!A231)</f>
        <v>231</v>
      </c>
      <c r="B1179">
        <v>60075934</v>
      </c>
      <c r="C1179">
        <v>60142920</v>
      </c>
      <c r="D1179">
        <v>48245551</v>
      </c>
      <c r="E1179">
        <v>1</v>
      </c>
      <c r="F1179">
        <v>1</v>
      </c>
      <c r="G1179">
        <v>1</v>
      </c>
      <c r="H1179">
        <v>2</v>
      </c>
      <c r="I1179" t="s">
        <v>752</v>
      </c>
      <c r="J1179" t="s">
        <v>753</v>
      </c>
      <c r="K1179" t="s">
        <v>754</v>
      </c>
      <c r="L1179">
        <v>1368</v>
      </c>
      <c r="N1179">
        <v>1011</v>
      </c>
      <c r="O1179" t="s">
        <v>745</v>
      </c>
      <c r="P1179" t="s">
        <v>745</v>
      </c>
      <c r="Q1179">
        <v>1</v>
      </c>
      <c r="W1179">
        <v>0</v>
      </c>
      <c r="X1179">
        <v>1171957361</v>
      </c>
      <c r="Y1179">
        <f t="shared" si="888"/>
        <v>1.3224999999999999E-2</v>
      </c>
      <c r="AA1179">
        <v>0</v>
      </c>
      <c r="AB1179">
        <v>1234.1500000000001</v>
      </c>
      <c r="AC1179">
        <v>495.96</v>
      </c>
      <c r="AD1179">
        <v>0</v>
      </c>
      <c r="AE1179">
        <v>0</v>
      </c>
      <c r="AF1179">
        <v>86.79</v>
      </c>
      <c r="AG1179">
        <v>10.130000000000001</v>
      </c>
      <c r="AH1179">
        <v>0</v>
      </c>
      <c r="AI1179">
        <v>1</v>
      </c>
      <c r="AJ1179">
        <v>14.22</v>
      </c>
      <c r="AK1179">
        <v>48.96</v>
      </c>
      <c r="AL1179">
        <v>1</v>
      </c>
      <c r="AM1179">
        <v>4</v>
      </c>
      <c r="AN1179">
        <v>0</v>
      </c>
      <c r="AO1179">
        <v>0</v>
      </c>
      <c r="AP1179">
        <v>1</v>
      </c>
      <c r="AQ1179">
        <v>1</v>
      </c>
      <c r="AR1179">
        <v>0</v>
      </c>
      <c r="AS1179" t="s">
        <v>3</v>
      </c>
      <c r="AT1179">
        <v>0.01</v>
      </c>
      <c r="AU1179" t="s">
        <v>93</v>
      </c>
      <c r="AV1179">
        <v>0</v>
      </c>
      <c r="AW1179">
        <v>2</v>
      </c>
      <c r="AX1179">
        <v>60142934</v>
      </c>
      <c r="AY1179">
        <v>1</v>
      </c>
      <c r="AZ1179">
        <v>0</v>
      </c>
      <c r="BA1179">
        <v>1179</v>
      </c>
      <c r="BB1179">
        <v>1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0.86790000000000012</v>
      </c>
      <c r="BL1179">
        <v>0.10130000000000002</v>
      </c>
      <c r="BM1179">
        <v>0</v>
      </c>
      <c r="BN1179">
        <v>0</v>
      </c>
      <c r="BO1179">
        <v>0</v>
      </c>
      <c r="BP1179">
        <v>1</v>
      </c>
      <c r="BQ1179">
        <v>0</v>
      </c>
      <c r="BR1179">
        <v>1.1477977500000001</v>
      </c>
      <c r="BS1179">
        <v>0.13396925000000001</v>
      </c>
      <c r="BT1179">
        <v>0</v>
      </c>
      <c r="BU1179">
        <v>0</v>
      </c>
      <c r="BV1179">
        <v>0</v>
      </c>
      <c r="BW1179">
        <v>1</v>
      </c>
      <c r="CX1179">
        <f>ROUND(Y1179*Source!I231,9)</f>
        <v>0.1068051</v>
      </c>
      <c r="CY1179">
        <f>AB1179</f>
        <v>1234.1500000000001</v>
      </c>
      <c r="CZ1179">
        <f>AF1179</f>
        <v>86.79</v>
      </c>
      <c r="DA1179">
        <f>AJ1179</f>
        <v>14.22</v>
      </c>
      <c r="DB1179">
        <f t="shared" si="889"/>
        <v>1.1499999999999999</v>
      </c>
      <c r="DC1179">
        <f t="shared" si="890"/>
        <v>0.13</v>
      </c>
      <c r="DD1179" t="s">
        <v>3</v>
      </c>
      <c r="DE1179" t="s">
        <v>3</v>
      </c>
      <c r="DF1179">
        <f t="shared" si="891"/>
        <v>0</v>
      </c>
      <c r="DG1179">
        <f>ROUND(ROUND(AF1179*AJ1179,2)*CX1179,2)</f>
        <v>131.81</v>
      </c>
      <c r="DH1179">
        <f>ROUND(ROUND(AG1179*AK1179,2)*CX1179,2)</f>
        <v>52.97</v>
      </c>
      <c r="DI1179">
        <f t="shared" si="892"/>
        <v>0</v>
      </c>
      <c r="DJ1179">
        <f>DG1179</f>
        <v>131.81</v>
      </c>
      <c r="DK1179">
        <v>0</v>
      </c>
      <c r="DL1179" t="s">
        <v>3</v>
      </c>
      <c r="DM1179">
        <v>0</v>
      </c>
      <c r="DN1179" t="s">
        <v>3</v>
      </c>
      <c r="DO1179">
        <v>0</v>
      </c>
    </row>
    <row r="1180" spans="1:119" x14ac:dyDescent="0.2">
      <c r="A1180">
        <f>ROW(Source!A231)</f>
        <v>231</v>
      </c>
      <c r="B1180">
        <v>60075934</v>
      </c>
      <c r="C1180">
        <v>60142920</v>
      </c>
      <c r="D1180">
        <v>48246205</v>
      </c>
      <c r="E1180">
        <v>1</v>
      </c>
      <c r="F1180">
        <v>1</v>
      </c>
      <c r="G1180">
        <v>1</v>
      </c>
      <c r="H1180">
        <v>2</v>
      </c>
      <c r="I1180" t="s">
        <v>1010</v>
      </c>
      <c r="J1180" t="s">
        <v>1011</v>
      </c>
      <c r="K1180" t="s">
        <v>1012</v>
      </c>
      <c r="L1180">
        <v>1368</v>
      </c>
      <c r="N1180">
        <v>1011</v>
      </c>
      <c r="O1180" t="s">
        <v>745</v>
      </c>
      <c r="P1180" t="s">
        <v>745</v>
      </c>
      <c r="Q1180">
        <v>1</v>
      </c>
      <c r="W1180">
        <v>0</v>
      </c>
      <c r="X1180">
        <v>483219667</v>
      </c>
      <c r="Y1180">
        <f t="shared" si="888"/>
        <v>1.4811999999999999</v>
      </c>
      <c r="AA1180">
        <v>0</v>
      </c>
      <c r="AB1180">
        <v>97.55</v>
      </c>
      <c r="AC1180">
        <v>0</v>
      </c>
      <c r="AD1180">
        <v>0</v>
      </c>
      <c r="AE1180">
        <v>0</v>
      </c>
      <c r="AF1180">
        <v>6.86</v>
      </c>
      <c r="AG1180">
        <v>0</v>
      </c>
      <c r="AH1180">
        <v>0</v>
      </c>
      <c r="AI1180">
        <v>1</v>
      </c>
      <c r="AJ1180">
        <v>14.22</v>
      </c>
      <c r="AK1180">
        <v>48.96</v>
      </c>
      <c r="AL1180">
        <v>1</v>
      </c>
      <c r="AM1180">
        <v>4</v>
      </c>
      <c r="AN1180">
        <v>0</v>
      </c>
      <c r="AO1180">
        <v>0</v>
      </c>
      <c r="AP1180">
        <v>1</v>
      </c>
      <c r="AQ1180">
        <v>1</v>
      </c>
      <c r="AR1180">
        <v>0</v>
      </c>
      <c r="AS1180" t="s">
        <v>3</v>
      </c>
      <c r="AT1180">
        <v>1.1200000000000001</v>
      </c>
      <c r="AU1180" t="s">
        <v>93</v>
      </c>
      <c r="AV1180">
        <v>0</v>
      </c>
      <c r="AW1180">
        <v>2</v>
      </c>
      <c r="AX1180">
        <v>60142935</v>
      </c>
      <c r="AY1180">
        <v>1</v>
      </c>
      <c r="AZ1180">
        <v>0</v>
      </c>
      <c r="BA1180">
        <v>1180</v>
      </c>
      <c r="BB1180">
        <v>1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7.6832000000000011</v>
      </c>
      <c r="BL1180">
        <v>0</v>
      </c>
      <c r="BM1180">
        <v>0</v>
      </c>
      <c r="BN1180">
        <v>0</v>
      </c>
      <c r="BO1180">
        <v>0</v>
      </c>
      <c r="BP1180">
        <v>1</v>
      </c>
      <c r="BQ1180">
        <v>0</v>
      </c>
      <c r="BR1180">
        <v>10.161031999999999</v>
      </c>
      <c r="BS1180">
        <v>0</v>
      </c>
      <c r="BT1180">
        <v>0</v>
      </c>
      <c r="BU1180">
        <v>0</v>
      </c>
      <c r="BV1180">
        <v>0</v>
      </c>
      <c r="BW1180">
        <v>1</v>
      </c>
      <c r="CX1180">
        <f>ROUND(Y1180*Source!I231,9)</f>
        <v>11.9621712</v>
      </c>
      <c r="CY1180">
        <f>AB1180</f>
        <v>97.55</v>
      </c>
      <c r="CZ1180">
        <f>AF1180</f>
        <v>6.86</v>
      </c>
      <c r="DA1180">
        <f>AJ1180</f>
        <v>14.22</v>
      </c>
      <c r="DB1180">
        <f t="shared" si="889"/>
        <v>10.16</v>
      </c>
      <c r="DC1180">
        <f t="shared" si="890"/>
        <v>0</v>
      </c>
      <c r="DD1180" t="s">
        <v>3</v>
      </c>
      <c r="DE1180" t="s">
        <v>3</v>
      </c>
      <c r="DF1180">
        <f t="shared" si="891"/>
        <v>0</v>
      </c>
      <c r="DG1180">
        <f>ROUND(ROUND(AF1180*AJ1180,2)*CX1180,2)</f>
        <v>1166.9100000000001</v>
      </c>
      <c r="DH1180">
        <f>ROUND(ROUND(AG1180*AK1180,2)*CX1180,2)</f>
        <v>0</v>
      </c>
      <c r="DI1180">
        <f t="shared" si="892"/>
        <v>0</v>
      </c>
      <c r="DJ1180">
        <f>DG1180</f>
        <v>1166.9100000000001</v>
      </c>
      <c r="DK1180">
        <v>0</v>
      </c>
      <c r="DL1180" t="s">
        <v>3</v>
      </c>
      <c r="DM1180">
        <v>0</v>
      </c>
      <c r="DN1180" t="s">
        <v>3</v>
      </c>
      <c r="DO1180">
        <v>0</v>
      </c>
    </row>
    <row r="1181" spans="1:119" x14ac:dyDescent="0.2">
      <c r="A1181">
        <f>ROW(Source!A231)</f>
        <v>231</v>
      </c>
      <c r="B1181">
        <v>60075934</v>
      </c>
      <c r="C1181">
        <v>60142920</v>
      </c>
      <c r="D1181">
        <v>48202756</v>
      </c>
      <c r="E1181">
        <v>1</v>
      </c>
      <c r="F1181">
        <v>1</v>
      </c>
      <c r="G1181">
        <v>1</v>
      </c>
      <c r="H1181">
        <v>3</v>
      </c>
      <c r="I1181" t="s">
        <v>1013</v>
      </c>
      <c r="J1181" t="s">
        <v>1014</v>
      </c>
      <c r="K1181" t="s">
        <v>1015</v>
      </c>
      <c r="L1181">
        <v>1348</v>
      </c>
      <c r="N1181">
        <v>1009</v>
      </c>
      <c r="O1181" t="s">
        <v>15</v>
      </c>
      <c r="P1181" t="s">
        <v>15</v>
      </c>
      <c r="Q1181">
        <v>1000</v>
      </c>
      <c r="W1181">
        <v>0</v>
      </c>
      <c r="X1181">
        <v>-470161543</v>
      </c>
      <c r="Y1181">
        <f>AT1181</f>
        <v>1E-3</v>
      </c>
      <c r="AA1181">
        <v>465301.74</v>
      </c>
      <c r="AB1181">
        <v>0</v>
      </c>
      <c r="AC1181">
        <v>0</v>
      </c>
      <c r="AD1181">
        <v>0</v>
      </c>
      <c r="AE1181">
        <v>48671.73</v>
      </c>
      <c r="AF1181">
        <v>0</v>
      </c>
      <c r="AG1181">
        <v>0</v>
      </c>
      <c r="AH1181">
        <v>0</v>
      </c>
      <c r="AI1181">
        <v>9.56</v>
      </c>
      <c r="AJ1181">
        <v>1</v>
      </c>
      <c r="AK1181">
        <v>1</v>
      </c>
      <c r="AL1181">
        <v>1</v>
      </c>
      <c r="AM1181">
        <v>4</v>
      </c>
      <c r="AN1181">
        <v>0</v>
      </c>
      <c r="AO1181">
        <v>0</v>
      </c>
      <c r="AP1181">
        <v>1</v>
      </c>
      <c r="AQ1181">
        <v>1</v>
      </c>
      <c r="AR1181">
        <v>0</v>
      </c>
      <c r="AS1181" t="s">
        <v>3</v>
      </c>
      <c r="AT1181">
        <v>1E-3</v>
      </c>
      <c r="AU1181" t="s">
        <v>3</v>
      </c>
      <c r="AV1181">
        <v>0</v>
      </c>
      <c r="AW1181">
        <v>2</v>
      </c>
      <c r="AX1181">
        <v>60142936</v>
      </c>
      <c r="AY1181">
        <v>1</v>
      </c>
      <c r="AZ1181">
        <v>0</v>
      </c>
      <c r="BA1181">
        <v>1181</v>
      </c>
      <c r="BB1181">
        <v>1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48.671730000000004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1</v>
      </c>
      <c r="BQ1181">
        <v>48.671730000000004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1</v>
      </c>
      <c r="CX1181">
        <f>ROUND(Y1181*Source!I231,9)</f>
        <v>8.0759999999999998E-3</v>
      </c>
      <c r="CY1181">
        <f>AA1181</f>
        <v>465301.74</v>
      </c>
      <c r="CZ1181">
        <f>AE1181</f>
        <v>48671.73</v>
      </c>
      <c r="DA1181">
        <f>AI1181</f>
        <v>9.56</v>
      </c>
      <c r="DB1181">
        <f>ROUND(ROUND(AT1181*CZ1181,2),2)</f>
        <v>48.67</v>
      </c>
      <c r="DC1181">
        <f>ROUND(ROUND(AT1181*AG1181,2),2)</f>
        <v>0</v>
      </c>
      <c r="DD1181" t="s">
        <v>3</v>
      </c>
      <c r="DE1181" t="s">
        <v>3</v>
      </c>
      <c r="DF1181">
        <f>ROUND(ROUND(AE1181*AI1181,2)*CX1181,2)</f>
        <v>3757.78</v>
      </c>
      <c r="DG1181">
        <f>ROUND(ROUND(AF1181,2)*CX1181,2)</f>
        <v>0</v>
      </c>
      <c r="DH1181">
        <f>ROUND(ROUND(AG1181,2)*CX1181,2)</f>
        <v>0</v>
      </c>
      <c r="DI1181">
        <f t="shared" si="892"/>
        <v>0</v>
      </c>
      <c r="DJ1181">
        <f>DF1181</f>
        <v>3757.78</v>
      </c>
      <c r="DK1181">
        <v>0</v>
      </c>
      <c r="DL1181" t="s">
        <v>3</v>
      </c>
      <c r="DM1181">
        <v>0</v>
      </c>
      <c r="DN1181" t="s">
        <v>3</v>
      </c>
      <c r="DO1181">
        <v>0</v>
      </c>
    </row>
    <row r="1182" spans="1:119" x14ac:dyDescent="0.2">
      <c r="A1182">
        <f>ROW(Source!A231)</f>
        <v>231</v>
      </c>
      <c r="B1182">
        <v>60075934</v>
      </c>
      <c r="C1182">
        <v>60142920</v>
      </c>
      <c r="D1182">
        <v>48202810</v>
      </c>
      <c r="E1182">
        <v>1</v>
      </c>
      <c r="F1182">
        <v>1</v>
      </c>
      <c r="G1182">
        <v>1</v>
      </c>
      <c r="H1182">
        <v>3</v>
      </c>
      <c r="I1182" t="s">
        <v>360</v>
      </c>
      <c r="J1182" t="s">
        <v>363</v>
      </c>
      <c r="K1182" t="s">
        <v>1016</v>
      </c>
      <c r="L1182">
        <v>1348</v>
      </c>
      <c r="N1182">
        <v>1009</v>
      </c>
      <c r="O1182" t="s">
        <v>15</v>
      </c>
      <c r="P1182" t="s">
        <v>15</v>
      </c>
      <c r="Q1182">
        <v>1000</v>
      </c>
      <c r="W1182">
        <v>0</v>
      </c>
      <c r="X1182">
        <v>1827506661</v>
      </c>
      <c r="Y1182">
        <f>AT1182</f>
        <v>2.3E-3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9.56</v>
      </c>
      <c r="AJ1182">
        <v>1</v>
      </c>
      <c r="AK1182">
        <v>1</v>
      </c>
      <c r="AL1182">
        <v>1</v>
      </c>
      <c r="AM1182">
        <v>4</v>
      </c>
      <c r="AN1182">
        <v>0</v>
      </c>
      <c r="AO1182">
        <v>0</v>
      </c>
      <c r="AP1182">
        <v>1</v>
      </c>
      <c r="AQ1182">
        <v>1</v>
      </c>
      <c r="AR1182">
        <v>0</v>
      </c>
      <c r="AS1182" t="s">
        <v>3</v>
      </c>
      <c r="AT1182">
        <v>2.3E-3</v>
      </c>
      <c r="AU1182" t="s">
        <v>3</v>
      </c>
      <c r="AV1182">
        <v>0</v>
      </c>
      <c r="AW1182">
        <v>2</v>
      </c>
      <c r="AX1182">
        <v>60142937</v>
      </c>
      <c r="AY1182">
        <v>2</v>
      </c>
      <c r="AZ1182">
        <v>16384</v>
      </c>
      <c r="BA1182">
        <v>1182</v>
      </c>
      <c r="BB1182">
        <v>1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CX1182">
        <f>ROUND(Y1182*Source!I231,9)</f>
        <v>1.8574799999999999E-2</v>
      </c>
      <c r="CY1182">
        <f>AA1182</f>
        <v>0</v>
      </c>
      <c r="CZ1182">
        <f>AE1182</f>
        <v>0</v>
      </c>
      <c r="DA1182">
        <f>AI1182</f>
        <v>9.56</v>
      </c>
      <c r="DB1182">
        <f>ROUND(ROUND(AT1182*CZ1182,2),2)</f>
        <v>0</v>
      </c>
      <c r="DC1182">
        <f>ROUND(ROUND(AT1182*AG1182,2),2)</f>
        <v>0</v>
      </c>
      <c r="DD1182" t="s">
        <v>3</v>
      </c>
      <c r="DE1182" t="s">
        <v>3</v>
      </c>
      <c r="DF1182">
        <f>ROUND(ROUND(AE1182*AI1182,2)*CX1182,2)</f>
        <v>0</v>
      </c>
      <c r="DG1182">
        <f>ROUND(ROUND(AF1182,2)*CX1182,2)</f>
        <v>0</v>
      </c>
      <c r="DH1182">
        <f>ROUND(ROUND(AG1182,2)*CX1182,2)</f>
        <v>0</v>
      </c>
      <c r="DI1182">
        <f t="shared" si="892"/>
        <v>0</v>
      </c>
      <c r="DJ1182">
        <f>DF1182</f>
        <v>0</v>
      </c>
      <c r="DK1182">
        <v>2</v>
      </c>
      <c r="DL1182" t="s">
        <v>3</v>
      </c>
      <c r="DM1182">
        <v>0</v>
      </c>
      <c r="DN1182" t="s">
        <v>3</v>
      </c>
      <c r="DO1182">
        <v>0</v>
      </c>
    </row>
    <row r="1183" spans="1:119" x14ac:dyDescent="0.2">
      <c r="A1183">
        <f>ROW(Source!A231)</f>
        <v>231</v>
      </c>
      <c r="B1183">
        <v>60075934</v>
      </c>
      <c r="C1183">
        <v>60142920</v>
      </c>
      <c r="D1183">
        <v>48202938</v>
      </c>
      <c r="E1183">
        <v>1</v>
      </c>
      <c r="F1183">
        <v>1</v>
      </c>
      <c r="G1183">
        <v>1</v>
      </c>
      <c r="H1183">
        <v>3</v>
      </c>
      <c r="I1183" t="s">
        <v>1017</v>
      </c>
      <c r="J1183" t="s">
        <v>1018</v>
      </c>
      <c r="K1183" t="s">
        <v>1019</v>
      </c>
      <c r="L1183">
        <v>1348</v>
      </c>
      <c r="N1183">
        <v>1009</v>
      </c>
      <c r="O1183" t="s">
        <v>15</v>
      </c>
      <c r="P1183" t="s">
        <v>15</v>
      </c>
      <c r="Q1183">
        <v>1000</v>
      </c>
      <c r="W1183">
        <v>0</v>
      </c>
      <c r="X1183">
        <v>-1089780797</v>
      </c>
      <c r="Y1183">
        <f>AT1183</f>
        <v>1.1299999999999999E-2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9.56</v>
      </c>
      <c r="AJ1183">
        <v>1</v>
      </c>
      <c r="AK1183">
        <v>1</v>
      </c>
      <c r="AL1183">
        <v>1</v>
      </c>
      <c r="AM1183">
        <v>4</v>
      </c>
      <c r="AN1183">
        <v>0</v>
      </c>
      <c r="AO1183">
        <v>0</v>
      </c>
      <c r="AP1183">
        <v>1</v>
      </c>
      <c r="AQ1183">
        <v>1</v>
      </c>
      <c r="AR1183">
        <v>0</v>
      </c>
      <c r="AS1183" t="s">
        <v>3</v>
      </c>
      <c r="AT1183">
        <v>1.1299999999999999E-2</v>
      </c>
      <c r="AU1183" t="s">
        <v>3</v>
      </c>
      <c r="AV1183">
        <v>0</v>
      </c>
      <c r="AW1183">
        <v>2</v>
      </c>
      <c r="AX1183">
        <v>60142938</v>
      </c>
      <c r="AY1183">
        <v>2</v>
      </c>
      <c r="AZ1183">
        <v>16384</v>
      </c>
      <c r="BA1183">
        <v>1183</v>
      </c>
      <c r="BB1183">
        <v>1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CX1183">
        <f>ROUND(Y1183*Source!I231,9)</f>
        <v>9.1258800000000001E-2</v>
      </c>
      <c r="CY1183">
        <f>AA1183</f>
        <v>0</v>
      </c>
      <c r="CZ1183">
        <f>AE1183</f>
        <v>0</v>
      </c>
      <c r="DA1183">
        <f>AI1183</f>
        <v>9.56</v>
      </c>
      <c r="DB1183">
        <f>ROUND(ROUND(AT1183*CZ1183,2),2)</f>
        <v>0</v>
      </c>
      <c r="DC1183">
        <f>ROUND(ROUND(AT1183*AG1183,2),2)</f>
        <v>0</v>
      </c>
      <c r="DD1183" t="s">
        <v>3</v>
      </c>
      <c r="DE1183" t="s">
        <v>3</v>
      </c>
      <c r="DF1183">
        <f>ROUND(ROUND(AE1183*AI1183,2)*CX1183,2)</f>
        <v>0</v>
      </c>
      <c r="DG1183">
        <f>ROUND(ROUND(AF1183,2)*CX1183,2)</f>
        <v>0</v>
      </c>
      <c r="DH1183">
        <f>ROUND(ROUND(AG1183,2)*CX1183,2)</f>
        <v>0</v>
      </c>
      <c r="DI1183">
        <f t="shared" si="892"/>
        <v>0</v>
      </c>
      <c r="DJ1183">
        <f>DF1183</f>
        <v>0</v>
      </c>
      <c r="DK1183">
        <v>2</v>
      </c>
      <c r="DL1183" t="s">
        <v>3</v>
      </c>
      <c r="DM1183">
        <v>0</v>
      </c>
      <c r="DN1183" t="s">
        <v>3</v>
      </c>
      <c r="DO1183">
        <v>0</v>
      </c>
    </row>
    <row r="1184" spans="1:119" x14ac:dyDescent="0.2">
      <c r="A1184">
        <f>ROW(Source!A234)</f>
        <v>234</v>
      </c>
      <c r="B1184">
        <v>60075934</v>
      </c>
      <c r="C1184">
        <v>60142941</v>
      </c>
      <c r="D1184">
        <v>48164209</v>
      </c>
      <c r="E1184">
        <v>1</v>
      </c>
      <c r="F1184">
        <v>1</v>
      </c>
      <c r="G1184">
        <v>1</v>
      </c>
      <c r="H1184">
        <v>1</v>
      </c>
      <c r="I1184" t="s">
        <v>987</v>
      </c>
      <c r="J1184" t="s">
        <v>3</v>
      </c>
      <c r="K1184" t="s">
        <v>988</v>
      </c>
      <c r="L1184">
        <v>1191</v>
      </c>
      <c r="N1184">
        <v>1013</v>
      </c>
      <c r="O1184" t="s">
        <v>738</v>
      </c>
      <c r="P1184" t="s">
        <v>738</v>
      </c>
      <c r="Q1184">
        <v>1</v>
      </c>
      <c r="W1184">
        <v>0</v>
      </c>
      <c r="X1184">
        <v>-1110656166</v>
      </c>
      <c r="Y1184">
        <f t="shared" ref="Y1184:Y1189" si="893">((AT1184*1.15)*1.15)</f>
        <v>6.1363999999999992</v>
      </c>
      <c r="AA1184">
        <v>0</v>
      </c>
      <c r="AB1184">
        <v>0</v>
      </c>
      <c r="AC1184">
        <v>0</v>
      </c>
      <c r="AD1184">
        <v>396.58</v>
      </c>
      <c r="AE1184">
        <v>0</v>
      </c>
      <c r="AF1184">
        <v>0</v>
      </c>
      <c r="AG1184">
        <v>0</v>
      </c>
      <c r="AH1184">
        <v>8.1</v>
      </c>
      <c r="AI1184">
        <v>1</v>
      </c>
      <c r="AJ1184">
        <v>1</v>
      </c>
      <c r="AK1184">
        <v>1</v>
      </c>
      <c r="AL1184">
        <v>48.96</v>
      </c>
      <c r="AM1184">
        <v>4</v>
      </c>
      <c r="AN1184">
        <v>0</v>
      </c>
      <c r="AO1184">
        <v>0</v>
      </c>
      <c r="AP1184">
        <v>1</v>
      </c>
      <c r="AQ1184">
        <v>1</v>
      </c>
      <c r="AR1184">
        <v>0</v>
      </c>
      <c r="AS1184" t="s">
        <v>3</v>
      </c>
      <c r="AT1184">
        <v>4.6399999999999997</v>
      </c>
      <c r="AU1184" t="s">
        <v>93</v>
      </c>
      <c r="AV1184">
        <v>1</v>
      </c>
      <c r="AW1184">
        <v>2</v>
      </c>
      <c r="AX1184">
        <v>60142951</v>
      </c>
      <c r="AY1184">
        <v>1</v>
      </c>
      <c r="AZ1184">
        <v>0</v>
      </c>
      <c r="BA1184">
        <v>1184</v>
      </c>
      <c r="BB1184">
        <v>1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37.583999999999996</v>
      </c>
      <c r="BN1184">
        <v>4.6399999999999997</v>
      </c>
      <c r="BO1184">
        <v>0</v>
      </c>
      <c r="BP1184">
        <v>1</v>
      </c>
      <c r="BQ1184">
        <v>0</v>
      </c>
      <c r="BR1184">
        <v>0</v>
      </c>
      <c r="BS1184">
        <v>0</v>
      </c>
      <c r="BT1184">
        <v>49.70483999999999</v>
      </c>
      <c r="BU1184">
        <v>6.1363999999999992</v>
      </c>
      <c r="BV1184">
        <v>0</v>
      </c>
      <c r="BW1184">
        <v>1</v>
      </c>
      <c r="CX1184">
        <f>ROUND(Y1184*Source!I234,9)</f>
        <v>49.557566399999999</v>
      </c>
      <c r="CY1184">
        <f>AD1184</f>
        <v>396.58</v>
      </c>
      <c r="CZ1184">
        <f>AH1184</f>
        <v>8.1</v>
      </c>
      <c r="DA1184">
        <f>AL1184</f>
        <v>48.96</v>
      </c>
      <c r="DB1184">
        <f>ROUND((((ROUND(AT1184*CZ1184,2)*1.15)*1.15)*1.1),2)</f>
        <v>54.67</v>
      </c>
      <c r="DC1184">
        <f>ROUND(((ROUND(AT1184*AG1184,2)*1.15)*1.15),2)</f>
        <v>0</v>
      </c>
      <c r="DD1184" t="s">
        <v>739</v>
      </c>
      <c r="DE1184" t="s">
        <v>3</v>
      </c>
      <c r="DF1184">
        <f>ROUND((ROUND(AE1184,2)*1.1)*CX1184,2)</f>
        <v>0</v>
      </c>
      <c r="DG1184">
        <f>ROUND((ROUND(AF1184,2)*1.1)*CX1184,2)</f>
        <v>0</v>
      </c>
      <c r="DH1184">
        <f>ROUND(ROUND(AG1184,2)*CX1184,2)</f>
        <v>0</v>
      </c>
      <c r="DI1184">
        <f>ROUND((ROUND(AH1184*AL1184,2)*1.1)*CX1184,2)</f>
        <v>21618.89</v>
      </c>
      <c r="DJ1184">
        <f>DI1184</f>
        <v>21618.89</v>
      </c>
      <c r="DK1184">
        <v>0</v>
      </c>
      <c r="DL1184" t="s">
        <v>3</v>
      </c>
      <c r="DM1184">
        <v>0</v>
      </c>
      <c r="DN1184" t="s">
        <v>3</v>
      </c>
      <c r="DO1184">
        <v>0</v>
      </c>
    </row>
    <row r="1185" spans="1:119" x14ac:dyDescent="0.2">
      <c r="A1185">
        <f>ROW(Source!A234)</f>
        <v>234</v>
      </c>
      <c r="B1185">
        <v>60075934</v>
      </c>
      <c r="C1185">
        <v>60142941</v>
      </c>
      <c r="D1185">
        <v>48164207</v>
      </c>
      <c r="E1185">
        <v>1</v>
      </c>
      <c r="F1185">
        <v>1</v>
      </c>
      <c r="G1185">
        <v>1</v>
      </c>
      <c r="H1185">
        <v>1</v>
      </c>
      <c r="I1185" t="s">
        <v>740</v>
      </c>
      <c r="J1185" t="s">
        <v>3</v>
      </c>
      <c r="K1185" t="s">
        <v>741</v>
      </c>
      <c r="L1185">
        <v>1191</v>
      </c>
      <c r="N1185">
        <v>1013</v>
      </c>
      <c r="O1185" t="s">
        <v>738</v>
      </c>
      <c r="P1185" t="s">
        <v>738</v>
      </c>
      <c r="Q1185">
        <v>1</v>
      </c>
      <c r="W1185">
        <v>0</v>
      </c>
      <c r="X1185">
        <v>-383101862</v>
      </c>
      <c r="Y1185">
        <f t="shared" si="893"/>
        <v>2.6449999999999998E-2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1</v>
      </c>
      <c r="AJ1185">
        <v>1</v>
      </c>
      <c r="AK1185">
        <v>48.96</v>
      </c>
      <c r="AL1185">
        <v>1</v>
      </c>
      <c r="AM1185">
        <v>4</v>
      </c>
      <c r="AN1185">
        <v>0</v>
      </c>
      <c r="AO1185">
        <v>0</v>
      </c>
      <c r="AP1185">
        <v>1</v>
      </c>
      <c r="AQ1185">
        <v>1</v>
      </c>
      <c r="AR1185">
        <v>0</v>
      </c>
      <c r="AS1185" t="s">
        <v>3</v>
      </c>
      <c r="AT1185">
        <v>0.02</v>
      </c>
      <c r="AU1185" t="s">
        <v>93</v>
      </c>
      <c r="AV1185">
        <v>2</v>
      </c>
      <c r="AW1185">
        <v>2</v>
      </c>
      <c r="AX1185">
        <v>60142952</v>
      </c>
      <c r="AY1185">
        <v>1</v>
      </c>
      <c r="AZ1185">
        <v>0</v>
      </c>
      <c r="BA1185">
        <v>1185</v>
      </c>
      <c r="BB1185">
        <v>1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0.02</v>
      </c>
      <c r="BP1185">
        <v>1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2.6449999999999998E-2</v>
      </c>
      <c r="BW1185">
        <v>1</v>
      </c>
      <c r="CX1185">
        <f>ROUND(Y1185*Source!I234,9)</f>
        <v>0.2136102</v>
      </c>
      <c r="CY1185">
        <f>AD1185</f>
        <v>0</v>
      </c>
      <c r="CZ1185">
        <f>AH1185</f>
        <v>0</v>
      </c>
      <c r="DA1185">
        <f>AL1185</f>
        <v>1</v>
      </c>
      <c r="DB1185">
        <f>ROUND((((ROUND(AT1185*CZ1185,2)*1.15)*1.15)*1.1),2)</f>
        <v>0</v>
      </c>
      <c r="DC1185">
        <f>ROUND(((ROUND(AT1185*AG1185,2)*1.15)*1.15),2)</f>
        <v>0</v>
      </c>
      <c r="DD1185" t="s">
        <v>739</v>
      </c>
      <c r="DE1185" t="s">
        <v>3</v>
      </c>
      <c r="DF1185">
        <f>ROUND((ROUND(AE1185,2)*1.1)*CX1185,2)</f>
        <v>0</v>
      </c>
      <c r="DG1185">
        <f>ROUND((ROUND(AF1185,2)*1.1)*CX1185,2)</f>
        <v>0</v>
      </c>
      <c r="DH1185">
        <f>ROUND(ROUND(AG1185*AK1185,2)*CX1185,2)</f>
        <v>0</v>
      </c>
      <c r="DI1185">
        <f>ROUND((ROUND(AH1185,2)*1.1)*CX1185,2)</f>
        <v>0</v>
      </c>
      <c r="DJ1185">
        <f>DI1185</f>
        <v>0</v>
      </c>
      <c r="DK1185">
        <v>0</v>
      </c>
      <c r="DL1185" t="s">
        <v>3</v>
      </c>
      <c r="DM1185">
        <v>0</v>
      </c>
      <c r="DN1185" t="s">
        <v>3</v>
      </c>
      <c r="DO1185">
        <v>0</v>
      </c>
    </row>
    <row r="1186" spans="1:119" x14ac:dyDescent="0.2">
      <c r="A1186">
        <f>ROW(Source!A234)</f>
        <v>234</v>
      </c>
      <c r="B1186">
        <v>60075934</v>
      </c>
      <c r="C1186">
        <v>60142941</v>
      </c>
      <c r="D1186">
        <v>48244697</v>
      </c>
      <c r="E1186">
        <v>1</v>
      </c>
      <c r="F1186">
        <v>1</v>
      </c>
      <c r="G1186">
        <v>1</v>
      </c>
      <c r="H1186">
        <v>2</v>
      </c>
      <c r="I1186" t="s">
        <v>991</v>
      </c>
      <c r="J1186" t="s">
        <v>992</v>
      </c>
      <c r="K1186" t="s">
        <v>993</v>
      </c>
      <c r="L1186">
        <v>1368</v>
      </c>
      <c r="N1186">
        <v>1011</v>
      </c>
      <c r="O1186" t="s">
        <v>745</v>
      </c>
      <c r="P1186" t="s">
        <v>745</v>
      </c>
      <c r="Q1186">
        <v>1</v>
      </c>
      <c r="W1186">
        <v>0</v>
      </c>
      <c r="X1186">
        <v>-767668894</v>
      </c>
      <c r="Y1186">
        <f t="shared" si="893"/>
        <v>1.3224999999999999E-2</v>
      </c>
      <c r="AA1186">
        <v>0</v>
      </c>
      <c r="AB1186">
        <v>24.6</v>
      </c>
      <c r="AC1186">
        <v>0</v>
      </c>
      <c r="AD1186">
        <v>0</v>
      </c>
      <c r="AE1186">
        <v>0</v>
      </c>
      <c r="AF1186">
        <v>1.73</v>
      </c>
      <c r="AG1186">
        <v>0</v>
      </c>
      <c r="AH1186">
        <v>0</v>
      </c>
      <c r="AI1186">
        <v>1</v>
      </c>
      <c r="AJ1186">
        <v>14.22</v>
      </c>
      <c r="AK1186">
        <v>48.96</v>
      </c>
      <c r="AL1186">
        <v>1</v>
      </c>
      <c r="AM1186">
        <v>4</v>
      </c>
      <c r="AN1186">
        <v>0</v>
      </c>
      <c r="AO1186">
        <v>0</v>
      </c>
      <c r="AP1186">
        <v>1</v>
      </c>
      <c r="AQ1186">
        <v>1</v>
      </c>
      <c r="AR1186">
        <v>0</v>
      </c>
      <c r="AS1186" t="s">
        <v>3</v>
      </c>
      <c r="AT1186">
        <v>0.01</v>
      </c>
      <c r="AU1186" t="s">
        <v>93</v>
      </c>
      <c r="AV1186">
        <v>0</v>
      </c>
      <c r="AW1186">
        <v>2</v>
      </c>
      <c r="AX1186">
        <v>60142953</v>
      </c>
      <c r="AY1186">
        <v>1</v>
      </c>
      <c r="AZ1186">
        <v>0</v>
      </c>
      <c r="BA1186">
        <v>1186</v>
      </c>
      <c r="BB1186">
        <v>1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1.7299999999999999E-2</v>
      </c>
      <c r="BL1186">
        <v>0</v>
      </c>
      <c r="BM1186">
        <v>0</v>
      </c>
      <c r="BN1186">
        <v>0</v>
      </c>
      <c r="BO1186">
        <v>0</v>
      </c>
      <c r="BP1186">
        <v>1</v>
      </c>
      <c r="BQ1186">
        <v>0</v>
      </c>
      <c r="BR1186">
        <v>2.2879249999999997E-2</v>
      </c>
      <c r="BS1186">
        <v>0</v>
      </c>
      <c r="BT1186">
        <v>0</v>
      </c>
      <c r="BU1186">
        <v>0</v>
      </c>
      <c r="BV1186">
        <v>0</v>
      </c>
      <c r="BW1186">
        <v>1</v>
      </c>
      <c r="CX1186">
        <f>ROUND(Y1186*Source!I234,9)</f>
        <v>0.1068051</v>
      </c>
      <c r="CY1186">
        <f>AB1186</f>
        <v>24.6</v>
      </c>
      <c r="CZ1186">
        <f>AF1186</f>
        <v>1.73</v>
      </c>
      <c r="DA1186">
        <f>AJ1186</f>
        <v>14.22</v>
      </c>
      <c r="DB1186">
        <f>ROUND(((ROUND(AT1186*CZ1186,2)*1.15)*1.15),2)</f>
        <v>0.03</v>
      </c>
      <c r="DC1186">
        <f>ROUND((((ROUND(AT1186*AG1186,2)*1.15)*1.15)*1.1),2)</f>
        <v>0</v>
      </c>
      <c r="DD1186" t="s">
        <v>3</v>
      </c>
      <c r="DE1186" t="s">
        <v>739</v>
      </c>
      <c r="DF1186">
        <f>ROUND(ROUND(AE1186,2)*CX1186,2)</f>
        <v>0</v>
      </c>
      <c r="DG1186">
        <f>ROUND(ROUND(AF1186*AJ1186,2)*CX1186,2)</f>
        <v>2.63</v>
      </c>
      <c r="DH1186">
        <f>ROUND((ROUND(AG1186*AK1186,2)*1.1)*CX1186,2)</f>
        <v>0</v>
      </c>
      <c r="DI1186">
        <f t="shared" ref="DI1186:DI1192" si="894">ROUND(ROUND(AH1186,2)*CX1186,2)</f>
        <v>0</v>
      </c>
      <c r="DJ1186">
        <f>DG1186</f>
        <v>2.63</v>
      </c>
      <c r="DK1186">
        <v>0</v>
      </c>
      <c r="DL1186" t="s">
        <v>3</v>
      </c>
      <c r="DM1186">
        <v>0</v>
      </c>
      <c r="DN1186" t="s">
        <v>3</v>
      </c>
      <c r="DO1186">
        <v>0</v>
      </c>
    </row>
    <row r="1187" spans="1:119" x14ac:dyDescent="0.2">
      <c r="A1187">
        <f>ROW(Source!A234)</f>
        <v>234</v>
      </c>
      <c r="B1187">
        <v>60075934</v>
      </c>
      <c r="C1187">
        <v>60142941</v>
      </c>
      <c r="D1187">
        <v>48244716</v>
      </c>
      <c r="E1187">
        <v>1</v>
      </c>
      <c r="F1187">
        <v>1</v>
      </c>
      <c r="G1187">
        <v>1</v>
      </c>
      <c r="H1187">
        <v>2</v>
      </c>
      <c r="I1187" t="s">
        <v>994</v>
      </c>
      <c r="J1187" t="s">
        <v>995</v>
      </c>
      <c r="K1187" t="s">
        <v>996</v>
      </c>
      <c r="L1187">
        <v>1368</v>
      </c>
      <c r="N1187">
        <v>1011</v>
      </c>
      <c r="O1187" t="s">
        <v>745</v>
      </c>
      <c r="P1187" t="s">
        <v>745</v>
      </c>
      <c r="Q1187">
        <v>1</v>
      </c>
      <c r="W1187">
        <v>0</v>
      </c>
      <c r="X1187">
        <v>-1700234874</v>
      </c>
      <c r="Y1187">
        <f t="shared" si="893"/>
        <v>1.3224999999999999E-2</v>
      </c>
      <c r="AA1187">
        <v>0</v>
      </c>
      <c r="AB1187">
        <v>1332.84</v>
      </c>
      <c r="AC1187">
        <v>431.83</v>
      </c>
      <c r="AD1187">
        <v>0</v>
      </c>
      <c r="AE1187">
        <v>0</v>
      </c>
      <c r="AF1187">
        <v>93.73</v>
      </c>
      <c r="AG1187">
        <v>8.82</v>
      </c>
      <c r="AH1187">
        <v>0</v>
      </c>
      <c r="AI1187">
        <v>1</v>
      </c>
      <c r="AJ1187">
        <v>14.22</v>
      </c>
      <c r="AK1187">
        <v>48.96</v>
      </c>
      <c r="AL1187">
        <v>1</v>
      </c>
      <c r="AM1187">
        <v>4</v>
      </c>
      <c r="AN1187">
        <v>0</v>
      </c>
      <c r="AO1187">
        <v>0</v>
      </c>
      <c r="AP1187">
        <v>1</v>
      </c>
      <c r="AQ1187">
        <v>1</v>
      </c>
      <c r="AR1187">
        <v>0</v>
      </c>
      <c r="AS1187" t="s">
        <v>3</v>
      </c>
      <c r="AT1187">
        <v>0.01</v>
      </c>
      <c r="AU1187" t="s">
        <v>93</v>
      </c>
      <c r="AV1187">
        <v>0</v>
      </c>
      <c r="AW1187">
        <v>2</v>
      </c>
      <c r="AX1187">
        <v>60142954</v>
      </c>
      <c r="AY1187">
        <v>1</v>
      </c>
      <c r="AZ1187">
        <v>0</v>
      </c>
      <c r="BA1187">
        <v>1187</v>
      </c>
      <c r="BB1187">
        <v>1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0.93730000000000002</v>
      </c>
      <c r="BL1187">
        <v>8.8200000000000001E-2</v>
      </c>
      <c r="BM1187">
        <v>0</v>
      </c>
      <c r="BN1187">
        <v>0</v>
      </c>
      <c r="BO1187">
        <v>0</v>
      </c>
      <c r="BP1187">
        <v>1</v>
      </c>
      <c r="BQ1187">
        <v>0</v>
      </c>
      <c r="BR1187">
        <v>1.23957925</v>
      </c>
      <c r="BS1187">
        <v>0.1166445</v>
      </c>
      <c r="BT1187">
        <v>0</v>
      </c>
      <c r="BU1187">
        <v>0</v>
      </c>
      <c r="BV1187">
        <v>0</v>
      </c>
      <c r="BW1187">
        <v>1</v>
      </c>
      <c r="CX1187">
        <f>ROUND(Y1187*Source!I234,9)</f>
        <v>0.1068051</v>
      </c>
      <c r="CY1187">
        <f>AB1187</f>
        <v>1332.84</v>
      </c>
      <c r="CZ1187">
        <f>AF1187</f>
        <v>93.73</v>
      </c>
      <c r="DA1187">
        <f>AJ1187</f>
        <v>14.22</v>
      </c>
      <c r="DB1187">
        <f>ROUND(((ROUND(AT1187*CZ1187,2)*1.15)*1.15),2)</f>
        <v>1.24</v>
      </c>
      <c r="DC1187">
        <f>ROUND((((ROUND(AT1187*AG1187,2)*1.15)*1.15)*1.1),2)</f>
        <v>0.13</v>
      </c>
      <c r="DD1187" t="s">
        <v>3</v>
      </c>
      <c r="DE1187" t="s">
        <v>739</v>
      </c>
      <c r="DF1187">
        <f>ROUND(ROUND(AE1187,2)*CX1187,2)</f>
        <v>0</v>
      </c>
      <c r="DG1187">
        <f>ROUND(ROUND(AF1187*AJ1187,2)*CX1187,2)</f>
        <v>142.35</v>
      </c>
      <c r="DH1187">
        <f>ROUND((ROUND(AG1187*AK1187,2)*1.1)*CX1187,2)</f>
        <v>50.73</v>
      </c>
      <c r="DI1187">
        <f t="shared" si="894"/>
        <v>0</v>
      </c>
      <c r="DJ1187">
        <f>DG1187</f>
        <v>142.35</v>
      </c>
      <c r="DK1187">
        <v>0</v>
      </c>
      <c r="DL1187" t="s">
        <v>3</v>
      </c>
      <c r="DM1187">
        <v>0</v>
      </c>
      <c r="DN1187" t="s">
        <v>3</v>
      </c>
      <c r="DO1187">
        <v>0</v>
      </c>
    </row>
    <row r="1188" spans="1:119" x14ac:dyDescent="0.2">
      <c r="A1188">
        <f>ROW(Source!A234)</f>
        <v>234</v>
      </c>
      <c r="B1188">
        <v>60075934</v>
      </c>
      <c r="C1188">
        <v>60142941</v>
      </c>
      <c r="D1188">
        <v>48245551</v>
      </c>
      <c r="E1188">
        <v>1</v>
      </c>
      <c r="F1188">
        <v>1</v>
      </c>
      <c r="G1188">
        <v>1</v>
      </c>
      <c r="H1188">
        <v>2</v>
      </c>
      <c r="I1188" t="s">
        <v>752</v>
      </c>
      <c r="J1188" t="s">
        <v>753</v>
      </c>
      <c r="K1188" t="s">
        <v>754</v>
      </c>
      <c r="L1188">
        <v>1368</v>
      </c>
      <c r="N1188">
        <v>1011</v>
      </c>
      <c r="O1188" t="s">
        <v>745</v>
      </c>
      <c r="P1188" t="s">
        <v>745</v>
      </c>
      <c r="Q1188">
        <v>1</v>
      </c>
      <c r="W1188">
        <v>0</v>
      </c>
      <c r="X1188">
        <v>1171957361</v>
      </c>
      <c r="Y1188">
        <f t="shared" si="893"/>
        <v>1.3224999999999999E-2</v>
      </c>
      <c r="AA1188">
        <v>0</v>
      </c>
      <c r="AB1188">
        <v>1234.1500000000001</v>
      </c>
      <c r="AC1188">
        <v>495.96</v>
      </c>
      <c r="AD1188">
        <v>0</v>
      </c>
      <c r="AE1188">
        <v>0</v>
      </c>
      <c r="AF1188">
        <v>86.79</v>
      </c>
      <c r="AG1188">
        <v>10.130000000000001</v>
      </c>
      <c r="AH1188">
        <v>0</v>
      </c>
      <c r="AI1188">
        <v>1</v>
      </c>
      <c r="AJ1188">
        <v>14.22</v>
      </c>
      <c r="AK1188">
        <v>48.96</v>
      </c>
      <c r="AL1188">
        <v>1</v>
      </c>
      <c r="AM1188">
        <v>4</v>
      </c>
      <c r="AN1188">
        <v>0</v>
      </c>
      <c r="AO1188">
        <v>0</v>
      </c>
      <c r="AP1188">
        <v>1</v>
      </c>
      <c r="AQ1188">
        <v>1</v>
      </c>
      <c r="AR1188">
        <v>0</v>
      </c>
      <c r="AS1188" t="s">
        <v>3</v>
      </c>
      <c r="AT1188">
        <v>0.01</v>
      </c>
      <c r="AU1188" t="s">
        <v>93</v>
      </c>
      <c r="AV1188">
        <v>0</v>
      </c>
      <c r="AW1188">
        <v>2</v>
      </c>
      <c r="AX1188">
        <v>60142955</v>
      </c>
      <c r="AY1188">
        <v>1</v>
      </c>
      <c r="AZ1188">
        <v>0</v>
      </c>
      <c r="BA1188">
        <v>1188</v>
      </c>
      <c r="BB1188">
        <v>1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0.86790000000000012</v>
      </c>
      <c r="BL1188">
        <v>0.10130000000000002</v>
      </c>
      <c r="BM1188">
        <v>0</v>
      </c>
      <c r="BN1188">
        <v>0</v>
      </c>
      <c r="BO1188">
        <v>0</v>
      </c>
      <c r="BP1188">
        <v>1</v>
      </c>
      <c r="BQ1188">
        <v>0</v>
      </c>
      <c r="BR1188">
        <v>1.1477977500000001</v>
      </c>
      <c r="BS1188">
        <v>0.13396925000000001</v>
      </c>
      <c r="BT1188">
        <v>0</v>
      </c>
      <c r="BU1188">
        <v>0</v>
      </c>
      <c r="BV1188">
        <v>0</v>
      </c>
      <c r="BW1188">
        <v>1</v>
      </c>
      <c r="CX1188">
        <f>ROUND(Y1188*Source!I234,9)</f>
        <v>0.1068051</v>
      </c>
      <c r="CY1188">
        <f>AB1188</f>
        <v>1234.1500000000001</v>
      </c>
      <c r="CZ1188">
        <f>AF1188</f>
        <v>86.79</v>
      </c>
      <c r="DA1188">
        <f>AJ1188</f>
        <v>14.22</v>
      </c>
      <c r="DB1188">
        <f>ROUND(((ROUND(AT1188*CZ1188,2)*1.15)*1.15),2)</f>
        <v>1.1499999999999999</v>
      </c>
      <c r="DC1188">
        <f>ROUND((((ROUND(AT1188*AG1188,2)*1.15)*1.15)*1.1),2)</f>
        <v>0.15</v>
      </c>
      <c r="DD1188" t="s">
        <v>3</v>
      </c>
      <c r="DE1188" t="s">
        <v>739</v>
      </c>
      <c r="DF1188">
        <f>ROUND(ROUND(AE1188,2)*CX1188,2)</f>
        <v>0</v>
      </c>
      <c r="DG1188">
        <f>ROUND(ROUND(AF1188*AJ1188,2)*CX1188,2)</f>
        <v>131.81</v>
      </c>
      <c r="DH1188">
        <f>ROUND((ROUND(AG1188*AK1188,2)*1.1)*CX1188,2)</f>
        <v>58.27</v>
      </c>
      <c r="DI1188">
        <f t="shared" si="894"/>
        <v>0</v>
      </c>
      <c r="DJ1188">
        <f>DG1188</f>
        <v>131.81</v>
      </c>
      <c r="DK1188">
        <v>0</v>
      </c>
      <c r="DL1188" t="s">
        <v>3</v>
      </c>
      <c r="DM1188">
        <v>0</v>
      </c>
      <c r="DN1188" t="s">
        <v>3</v>
      </c>
      <c r="DO1188">
        <v>0</v>
      </c>
    </row>
    <row r="1189" spans="1:119" x14ac:dyDescent="0.2">
      <c r="A1189">
        <f>ROW(Source!A234)</f>
        <v>234</v>
      </c>
      <c r="B1189">
        <v>60075934</v>
      </c>
      <c r="C1189">
        <v>60142941</v>
      </c>
      <c r="D1189">
        <v>48246205</v>
      </c>
      <c r="E1189">
        <v>1</v>
      </c>
      <c r="F1189">
        <v>1</v>
      </c>
      <c r="G1189">
        <v>1</v>
      </c>
      <c r="H1189">
        <v>2</v>
      </c>
      <c r="I1189" t="s">
        <v>1010</v>
      </c>
      <c r="J1189" t="s">
        <v>1011</v>
      </c>
      <c r="K1189" t="s">
        <v>1012</v>
      </c>
      <c r="L1189">
        <v>1368</v>
      </c>
      <c r="N1189">
        <v>1011</v>
      </c>
      <c r="O1189" t="s">
        <v>745</v>
      </c>
      <c r="P1189" t="s">
        <v>745</v>
      </c>
      <c r="Q1189">
        <v>1</v>
      </c>
      <c r="W1189">
        <v>0</v>
      </c>
      <c r="X1189">
        <v>483219667</v>
      </c>
      <c r="Y1189">
        <f t="shared" si="893"/>
        <v>0.85962499999999986</v>
      </c>
      <c r="AA1189">
        <v>0</v>
      </c>
      <c r="AB1189">
        <v>97.55</v>
      </c>
      <c r="AC1189">
        <v>0</v>
      </c>
      <c r="AD1189">
        <v>0</v>
      </c>
      <c r="AE1189">
        <v>0</v>
      </c>
      <c r="AF1189">
        <v>6.86</v>
      </c>
      <c r="AG1189">
        <v>0</v>
      </c>
      <c r="AH1189">
        <v>0</v>
      </c>
      <c r="AI1189">
        <v>1</v>
      </c>
      <c r="AJ1189">
        <v>14.22</v>
      </c>
      <c r="AK1189">
        <v>48.96</v>
      </c>
      <c r="AL1189">
        <v>1</v>
      </c>
      <c r="AM1189">
        <v>4</v>
      </c>
      <c r="AN1189">
        <v>0</v>
      </c>
      <c r="AO1189">
        <v>0</v>
      </c>
      <c r="AP1189">
        <v>1</v>
      </c>
      <c r="AQ1189">
        <v>1</v>
      </c>
      <c r="AR1189">
        <v>0</v>
      </c>
      <c r="AS1189" t="s">
        <v>3</v>
      </c>
      <c r="AT1189">
        <v>0.65</v>
      </c>
      <c r="AU1189" t="s">
        <v>93</v>
      </c>
      <c r="AV1189">
        <v>0</v>
      </c>
      <c r="AW1189">
        <v>2</v>
      </c>
      <c r="AX1189">
        <v>60142956</v>
      </c>
      <c r="AY1189">
        <v>1</v>
      </c>
      <c r="AZ1189">
        <v>0</v>
      </c>
      <c r="BA1189">
        <v>1189</v>
      </c>
      <c r="BB1189">
        <v>1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4.4590000000000005</v>
      </c>
      <c r="BL1189">
        <v>0</v>
      </c>
      <c r="BM1189">
        <v>0</v>
      </c>
      <c r="BN1189">
        <v>0</v>
      </c>
      <c r="BO1189">
        <v>0</v>
      </c>
      <c r="BP1189">
        <v>1</v>
      </c>
      <c r="BQ1189">
        <v>0</v>
      </c>
      <c r="BR1189">
        <v>5.8970274999999992</v>
      </c>
      <c r="BS1189">
        <v>0</v>
      </c>
      <c r="BT1189">
        <v>0</v>
      </c>
      <c r="BU1189">
        <v>0</v>
      </c>
      <c r="BV1189">
        <v>0</v>
      </c>
      <c r="BW1189">
        <v>1</v>
      </c>
      <c r="CX1189">
        <f>ROUND(Y1189*Source!I234,9)</f>
        <v>6.9423314999999999</v>
      </c>
      <c r="CY1189">
        <f>AB1189</f>
        <v>97.55</v>
      </c>
      <c r="CZ1189">
        <f>AF1189</f>
        <v>6.86</v>
      </c>
      <c r="DA1189">
        <f>AJ1189</f>
        <v>14.22</v>
      </c>
      <c r="DB1189">
        <f>ROUND(((ROUND(AT1189*CZ1189,2)*1.15)*1.15),2)</f>
        <v>5.9</v>
      </c>
      <c r="DC1189">
        <f>ROUND((((ROUND(AT1189*AG1189,2)*1.15)*1.15)*1.1),2)</f>
        <v>0</v>
      </c>
      <c r="DD1189" t="s">
        <v>3</v>
      </c>
      <c r="DE1189" t="s">
        <v>739</v>
      </c>
      <c r="DF1189">
        <f>ROUND(ROUND(AE1189,2)*CX1189,2)</f>
        <v>0</v>
      </c>
      <c r="DG1189">
        <f>ROUND(ROUND(AF1189*AJ1189,2)*CX1189,2)</f>
        <v>677.22</v>
      </c>
      <c r="DH1189">
        <f>ROUND((ROUND(AG1189*AK1189,2)*1.1)*CX1189,2)</f>
        <v>0</v>
      </c>
      <c r="DI1189">
        <f t="shared" si="894"/>
        <v>0</v>
      </c>
      <c r="DJ1189">
        <f>DG1189</f>
        <v>677.22</v>
      </c>
      <c r="DK1189">
        <v>0</v>
      </c>
      <c r="DL1189" t="s">
        <v>3</v>
      </c>
      <c r="DM1189">
        <v>0</v>
      </c>
      <c r="DN1189" t="s">
        <v>3</v>
      </c>
      <c r="DO1189">
        <v>0</v>
      </c>
    </row>
    <row r="1190" spans="1:119" x14ac:dyDescent="0.2">
      <c r="A1190">
        <f>ROW(Source!A234)</f>
        <v>234</v>
      </c>
      <c r="B1190">
        <v>60075934</v>
      </c>
      <c r="C1190">
        <v>60142941</v>
      </c>
      <c r="D1190">
        <v>48202756</v>
      </c>
      <c r="E1190">
        <v>1</v>
      </c>
      <c r="F1190">
        <v>1</v>
      </c>
      <c r="G1190">
        <v>1</v>
      </c>
      <c r="H1190">
        <v>3</v>
      </c>
      <c r="I1190" t="s">
        <v>1013</v>
      </c>
      <c r="J1190" t="s">
        <v>1014</v>
      </c>
      <c r="K1190" t="s">
        <v>1015</v>
      </c>
      <c r="L1190">
        <v>1348</v>
      </c>
      <c r="N1190">
        <v>1009</v>
      </c>
      <c r="O1190" t="s">
        <v>15</v>
      </c>
      <c r="P1190" t="s">
        <v>15</v>
      </c>
      <c r="Q1190">
        <v>1000</v>
      </c>
      <c r="W1190">
        <v>0</v>
      </c>
      <c r="X1190">
        <v>-470161543</v>
      </c>
      <c r="Y1190">
        <f>AT1190</f>
        <v>1E-3</v>
      </c>
      <c r="AA1190">
        <v>465301.74</v>
      </c>
      <c r="AB1190">
        <v>0</v>
      </c>
      <c r="AC1190">
        <v>0</v>
      </c>
      <c r="AD1190">
        <v>0</v>
      </c>
      <c r="AE1190">
        <v>48671.73</v>
      </c>
      <c r="AF1190">
        <v>0</v>
      </c>
      <c r="AG1190">
        <v>0</v>
      </c>
      <c r="AH1190">
        <v>0</v>
      </c>
      <c r="AI1190">
        <v>9.56</v>
      </c>
      <c r="AJ1190">
        <v>1</v>
      </c>
      <c r="AK1190">
        <v>1</v>
      </c>
      <c r="AL1190">
        <v>1</v>
      </c>
      <c r="AM1190">
        <v>4</v>
      </c>
      <c r="AN1190">
        <v>0</v>
      </c>
      <c r="AO1190">
        <v>0</v>
      </c>
      <c r="AP1190">
        <v>1</v>
      </c>
      <c r="AQ1190">
        <v>1</v>
      </c>
      <c r="AR1190">
        <v>0</v>
      </c>
      <c r="AS1190" t="s">
        <v>3</v>
      </c>
      <c r="AT1190">
        <v>1E-3</v>
      </c>
      <c r="AU1190" t="s">
        <v>3</v>
      </c>
      <c r="AV1190">
        <v>0</v>
      </c>
      <c r="AW1190">
        <v>2</v>
      </c>
      <c r="AX1190">
        <v>60142957</v>
      </c>
      <c r="AY1190">
        <v>1</v>
      </c>
      <c r="AZ1190">
        <v>0</v>
      </c>
      <c r="BA1190">
        <v>1190</v>
      </c>
      <c r="BB1190">
        <v>1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48.671730000000004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1</v>
      </c>
      <c r="BQ1190">
        <v>48.671730000000004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1</v>
      </c>
      <c r="CX1190">
        <f>ROUND(Y1190*Source!I234,9)</f>
        <v>8.0759999999999998E-3</v>
      </c>
      <c r="CY1190">
        <f>AA1190</f>
        <v>465301.74</v>
      </c>
      <c r="CZ1190">
        <f>AE1190</f>
        <v>48671.73</v>
      </c>
      <c r="DA1190">
        <f>AI1190</f>
        <v>9.56</v>
      </c>
      <c r="DB1190">
        <f>ROUND(ROUND(AT1190*CZ1190,2),2)</f>
        <v>48.67</v>
      </c>
      <c r="DC1190">
        <f>ROUND(ROUND(AT1190*AG1190,2),2)</f>
        <v>0</v>
      </c>
      <c r="DD1190" t="s">
        <v>3</v>
      </c>
      <c r="DE1190" t="s">
        <v>3</v>
      </c>
      <c r="DF1190">
        <f>ROUND(ROUND(AE1190*AI1190,2)*CX1190,2)</f>
        <v>3757.78</v>
      </c>
      <c r="DG1190">
        <f>ROUND(ROUND(AF1190,2)*CX1190,2)</f>
        <v>0</v>
      </c>
      <c r="DH1190">
        <f>ROUND(ROUND(AG1190,2)*CX1190,2)</f>
        <v>0</v>
      </c>
      <c r="DI1190">
        <f t="shared" si="894"/>
        <v>0</v>
      </c>
      <c r="DJ1190">
        <f>DF1190</f>
        <v>3757.78</v>
      </c>
      <c r="DK1190">
        <v>0</v>
      </c>
      <c r="DL1190" t="s">
        <v>3</v>
      </c>
      <c r="DM1190">
        <v>0</v>
      </c>
      <c r="DN1190" t="s">
        <v>3</v>
      </c>
      <c r="DO1190">
        <v>0</v>
      </c>
    </row>
    <row r="1191" spans="1:119" x14ac:dyDescent="0.2">
      <c r="A1191">
        <f>ROW(Source!A234)</f>
        <v>234</v>
      </c>
      <c r="B1191">
        <v>60075934</v>
      </c>
      <c r="C1191">
        <v>60142941</v>
      </c>
      <c r="D1191">
        <v>48202807</v>
      </c>
      <c r="E1191">
        <v>1</v>
      </c>
      <c r="F1191">
        <v>1</v>
      </c>
      <c r="G1191">
        <v>1</v>
      </c>
      <c r="H1191">
        <v>3</v>
      </c>
      <c r="I1191" t="s">
        <v>796</v>
      </c>
      <c r="J1191" t="s">
        <v>797</v>
      </c>
      <c r="K1191" t="s">
        <v>798</v>
      </c>
      <c r="L1191">
        <v>1348</v>
      </c>
      <c r="N1191">
        <v>1009</v>
      </c>
      <c r="O1191" t="s">
        <v>15</v>
      </c>
      <c r="P1191" t="s">
        <v>15</v>
      </c>
      <c r="Q1191">
        <v>1000</v>
      </c>
      <c r="W1191">
        <v>0</v>
      </c>
      <c r="X1191">
        <v>-296986458</v>
      </c>
      <c r="Y1191">
        <f>AT1191</f>
        <v>2.3E-3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9.56</v>
      </c>
      <c r="AJ1191">
        <v>1</v>
      </c>
      <c r="AK1191">
        <v>1</v>
      </c>
      <c r="AL1191">
        <v>1</v>
      </c>
      <c r="AM1191">
        <v>4</v>
      </c>
      <c r="AN1191">
        <v>0</v>
      </c>
      <c r="AO1191">
        <v>0</v>
      </c>
      <c r="AP1191">
        <v>1</v>
      </c>
      <c r="AQ1191">
        <v>1</v>
      </c>
      <c r="AR1191">
        <v>0</v>
      </c>
      <c r="AS1191" t="s">
        <v>3</v>
      </c>
      <c r="AT1191">
        <v>2.3E-3</v>
      </c>
      <c r="AU1191" t="s">
        <v>3</v>
      </c>
      <c r="AV1191">
        <v>0</v>
      </c>
      <c r="AW1191">
        <v>2</v>
      </c>
      <c r="AX1191">
        <v>60142958</v>
      </c>
      <c r="AY1191">
        <v>2</v>
      </c>
      <c r="AZ1191">
        <v>16384</v>
      </c>
      <c r="BA1191">
        <v>1191</v>
      </c>
      <c r="BB1191">
        <v>1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CX1191">
        <f>ROUND(Y1191*Source!I234,9)</f>
        <v>1.8574799999999999E-2</v>
      </c>
      <c r="CY1191">
        <f>AA1191</f>
        <v>0</v>
      </c>
      <c r="CZ1191">
        <f>AE1191</f>
        <v>0</v>
      </c>
      <c r="DA1191">
        <f>AI1191</f>
        <v>9.56</v>
      </c>
      <c r="DB1191">
        <f>ROUND(ROUND(AT1191*CZ1191,2),2)</f>
        <v>0</v>
      </c>
      <c r="DC1191">
        <f>ROUND(ROUND(AT1191*AG1191,2),2)</f>
        <v>0</v>
      </c>
      <c r="DD1191" t="s">
        <v>3</v>
      </c>
      <c r="DE1191" t="s">
        <v>3</v>
      </c>
      <c r="DF1191">
        <f>ROUND(ROUND(AE1191*AI1191,2)*CX1191,2)</f>
        <v>0</v>
      </c>
      <c r="DG1191">
        <f>ROUND(ROUND(AF1191,2)*CX1191,2)</f>
        <v>0</v>
      </c>
      <c r="DH1191">
        <f>ROUND(ROUND(AG1191,2)*CX1191,2)</f>
        <v>0</v>
      </c>
      <c r="DI1191">
        <f t="shared" si="894"/>
        <v>0</v>
      </c>
      <c r="DJ1191">
        <f>DF1191</f>
        <v>0</v>
      </c>
      <c r="DK1191">
        <v>2</v>
      </c>
      <c r="DL1191" t="s">
        <v>3</v>
      </c>
      <c r="DM1191">
        <v>0</v>
      </c>
      <c r="DN1191" t="s">
        <v>3</v>
      </c>
      <c r="DO1191">
        <v>0</v>
      </c>
    </row>
    <row r="1192" spans="1:119" x14ac:dyDescent="0.2">
      <c r="A1192">
        <f>ROW(Source!A234)</f>
        <v>234</v>
      </c>
      <c r="B1192">
        <v>60075934</v>
      </c>
      <c r="C1192">
        <v>60142941</v>
      </c>
      <c r="D1192">
        <v>48202938</v>
      </c>
      <c r="E1192">
        <v>1</v>
      </c>
      <c r="F1192">
        <v>1</v>
      </c>
      <c r="G1192">
        <v>1</v>
      </c>
      <c r="H1192">
        <v>3</v>
      </c>
      <c r="I1192" t="s">
        <v>1017</v>
      </c>
      <c r="J1192" t="s">
        <v>1018</v>
      </c>
      <c r="K1192" t="s">
        <v>1019</v>
      </c>
      <c r="L1192">
        <v>1348</v>
      </c>
      <c r="N1192">
        <v>1009</v>
      </c>
      <c r="O1192" t="s">
        <v>15</v>
      </c>
      <c r="P1192" t="s">
        <v>15</v>
      </c>
      <c r="Q1192">
        <v>1000</v>
      </c>
      <c r="W1192">
        <v>0</v>
      </c>
      <c r="X1192">
        <v>-1089780797</v>
      </c>
      <c r="Y1192">
        <f>AT1192</f>
        <v>1.0999999999999999E-2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9.56</v>
      </c>
      <c r="AJ1192">
        <v>1</v>
      </c>
      <c r="AK1192">
        <v>1</v>
      </c>
      <c r="AL1192">
        <v>1</v>
      </c>
      <c r="AM1192">
        <v>4</v>
      </c>
      <c r="AN1192">
        <v>0</v>
      </c>
      <c r="AO1192">
        <v>0</v>
      </c>
      <c r="AP1192">
        <v>1</v>
      </c>
      <c r="AQ1192">
        <v>1</v>
      </c>
      <c r="AR1192">
        <v>0</v>
      </c>
      <c r="AS1192" t="s">
        <v>3</v>
      </c>
      <c r="AT1192">
        <v>1.0999999999999999E-2</v>
      </c>
      <c r="AU1192" t="s">
        <v>3</v>
      </c>
      <c r="AV1192">
        <v>0</v>
      </c>
      <c r="AW1192">
        <v>2</v>
      </c>
      <c r="AX1192">
        <v>60142959</v>
      </c>
      <c r="AY1192">
        <v>2</v>
      </c>
      <c r="AZ1192">
        <v>16384</v>
      </c>
      <c r="BA1192">
        <v>1192</v>
      </c>
      <c r="BB1192">
        <v>1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CX1192">
        <f>ROUND(Y1192*Source!I234,9)</f>
        <v>8.8835999999999998E-2</v>
      </c>
      <c r="CY1192">
        <f>AA1192</f>
        <v>0</v>
      </c>
      <c r="CZ1192">
        <f>AE1192</f>
        <v>0</v>
      </c>
      <c r="DA1192">
        <f>AI1192</f>
        <v>9.56</v>
      </c>
      <c r="DB1192">
        <f>ROUND(ROUND(AT1192*CZ1192,2),2)</f>
        <v>0</v>
      </c>
      <c r="DC1192">
        <f>ROUND(ROUND(AT1192*AG1192,2),2)</f>
        <v>0</v>
      </c>
      <c r="DD1192" t="s">
        <v>3</v>
      </c>
      <c r="DE1192" t="s">
        <v>3</v>
      </c>
      <c r="DF1192">
        <f>ROUND(ROUND(AE1192*AI1192,2)*CX1192,2)</f>
        <v>0</v>
      </c>
      <c r="DG1192">
        <f>ROUND(ROUND(AF1192,2)*CX1192,2)</f>
        <v>0</v>
      </c>
      <c r="DH1192">
        <f>ROUND(ROUND(AG1192,2)*CX1192,2)</f>
        <v>0</v>
      </c>
      <c r="DI1192">
        <f t="shared" si="894"/>
        <v>0</v>
      </c>
      <c r="DJ1192">
        <f>DF1192</f>
        <v>0</v>
      </c>
      <c r="DK1192">
        <v>2</v>
      </c>
      <c r="DL1192" t="s">
        <v>3</v>
      </c>
      <c r="DM1192">
        <v>0</v>
      </c>
      <c r="DN1192" t="s">
        <v>3</v>
      </c>
      <c r="DO1192">
        <v>0</v>
      </c>
    </row>
    <row r="1193" spans="1:119" x14ac:dyDescent="0.2">
      <c r="A1193">
        <f>ROW(Source!A237)</f>
        <v>237</v>
      </c>
      <c r="B1193">
        <v>60075934</v>
      </c>
      <c r="C1193">
        <v>60142991</v>
      </c>
      <c r="D1193">
        <v>48164225</v>
      </c>
      <c r="E1193">
        <v>1</v>
      </c>
      <c r="F1193">
        <v>1</v>
      </c>
      <c r="G1193">
        <v>1</v>
      </c>
      <c r="H1193">
        <v>1</v>
      </c>
      <c r="I1193" t="s">
        <v>1053</v>
      </c>
      <c r="J1193" t="s">
        <v>3</v>
      </c>
      <c r="K1193" t="s">
        <v>1054</v>
      </c>
      <c r="L1193">
        <v>1191</v>
      </c>
      <c r="N1193">
        <v>1013</v>
      </c>
      <c r="O1193" t="s">
        <v>738</v>
      </c>
      <c r="P1193" t="s">
        <v>738</v>
      </c>
      <c r="Q1193">
        <v>1</v>
      </c>
      <c r="W1193">
        <v>0</v>
      </c>
      <c r="X1193">
        <v>-1263083077</v>
      </c>
      <c r="Y1193">
        <f>((AT1193*1.15)*1.15)</f>
        <v>57.528749999999995</v>
      </c>
      <c r="AA1193">
        <v>0</v>
      </c>
      <c r="AB1193">
        <v>0</v>
      </c>
      <c r="AC1193">
        <v>0</v>
      </c>
      <c r="AD1193">
        <v>377.48</v>
      </c>
      <c r="AE1193">
        <v>0</v>
      </c>
      <c r="AF1193">
        <v>0</v>
      </c>
      <c r="AG1193">
        <v>0</v>
      </c>
      <c r="AH1193">
        <v>7.71</v>
      </c>
      <c r="AI1193">
        <v>1</v>
      </c>
      <c r="AJ1193">
        <v>1</v>
      </c>
      <c r="AK1193">
        <v>1</v>
      </c>
      <c r="AL1193">
        <v>48.96</v>
      </c>
      <c r="AM1193">
        <v>4</v>
      </c>
      <c r="AN1193">
        <v>0</v>
      </c>
      <c r="AO1193">
        <v>1</v>
      </c>
      <c r="AP1193">
        <v>1</v>
      </c>
      <c r="AQ1193">
        <v>0</v>
      </c>
      <c r="AR1193">
        <v>0</v>
      </c>
      <c r="AS1193" t="s">
        <v>3</v>
      </c>
      <c r="AT1193">
        <v>43.5</v>
      </c>
      <c r="AU1193" t="s">
        <v>93</v>
      </c>
      <c r="AV1193">
        <v>1</v>
      </c>
      <c r="AW1193">
        <v>2</v>
      </c>
      <c r="AX1193">
        <v>60143004</v>
      </c>
      <c r="AY1193">
        <v>1</v>
      </c>
      <c r="AZ1193">
        <v>0</v>
      </c>
      <c r="BA1193">
        <v>1193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CX1193">
        <f>ROUND(Y1193*Source!I237,9)</f>
        <v>103.55175</v>
      </c>
      <c r="CY1193">
        <f>AD1193</f>
        <v>377.48</v>
      </c>
      <c r="CZ1193">
        <f>AH1193</f>
        <v>7.71</v>
      </c>
      <c r="DA1193">
        <f>AL1193</f>
        <v>48.96</v>
      </c>
      <c r="DB1193">
        <f>ROUND(((ROUND(AT1193*CZ1193,2)*1.15)*1.15),2)</f>
        <v>443.55</v>
      </c>
      <c r="DC1193">
        <f>ROUND(((ROUND(AT1193*AG1193,2)*1.15)*1.15),2)</f>
        <v>0</v>
      </c>
      <c r="DD1193" t="s">
        <v>3</v>
      </c>
      <c r="DE1193" t="s">
        <v>3</v>
      </c>
      <c r="DF1193">
        <f>ROUND(ROUND(AE1193,2)*CX1193,2)</f>
        <v>0</v>
      </c>
      <c r="DG1193">
        <f>ROUND(ROUND(AF1193,2)*CX1193,2)</f>
        <v>0</v>
      </c>
      <c r="DH1193">
        <f>ROUND(ROUND(AG1193,2)*CX1193,2)</f>
        <v>0</v>
      </c>
      <c r="DI1193">
        <f>ROUND(ROUND(AH1193*AL1193,2)*CX1193,2)</f>
        <v>39088.71</v>
      </c>
      <c r="DJ1193">
        <f>DI1193</f>
        <v>39088.71</v>
      </c>
      <c r="DK1193">
        <v>0</v>
      </c>
      <c r="DL1193" t="s">
        <v>3</v>
      </c>
      <c r="DM1193">
        <v>0</v>
      </c>
      <c r="DN1193" t="s">
        <v>3</v>
      </c>
      <c r="DO1193">
        <v>0</v>
      </c>
    </row>
    <row r="1194" spans="1:119" x14ac:dyDescent="0.2">
      <c r="A1194">
        <f>ROW(Source!A237)</f>
        <v>237</v>
      </c>
      <c r="B1194">
        <v>60075934</v>
      </c>
      <c r="C1194">
        <v>60142991</v>
      </c>
      <c r="D1194">
        <v>48164207</v>
      </c>
      <c r="E1194">
        <v>1</v>
      </c>
      <c r="F1194">
        <v>1</v>
      </c>
      <c r="G1194">
        <v>1</v>
      </c>
      <c r="H1194">
        <v>1</v>
      </c>
      <c r="I1194" t="s">
        <v>740</v>
      </c>
      <c r="J1194" t="s">
        <v>3</v>
      </c>
      <c r="K1194" t="s">
        <v>741</v>
      </c>
      <c r="L1194">
        <v>1191</v>
      </c>
      <c r="N1194">
        <v>1013</v>
      </c>
      <c r="O1194" t="s">
        <v>738</v>
      </c>
      <c r="P1194" t="s">
        <v>738</v>
      </c>
      <c r="Q1194">
        <v>1</v>
      </c>
      <c r="W1194">
        <v>0</v>
      </c>
      <c r="X1194">
        <v>-383101862</v>
      </c>
      <c r="Y1194">
        <f>((AT1194*1.15)*1.15)</f>
        <v>9.2574999999999991E-2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1</v>
      </c>
      <c r="AJ1194">
        <v>1</v>
      </c>
      <c r="AK1194">
        <v>48.96</v>
      </c>
      <c r="AL1194">
        <v>1</v>
      </c>
      <c r="AM1194">
        <v>4</v>
      </c>
      <c r="AN1194">
        <v>0</v>
      </c>
      <c r="AO1194">
        <v>1</v>
      </c>
      <c r="AP1194">
        <v>1</v>
      </c>
      <c r="AQ1194">
        <v>0</v>
      </c>
      <c r="AR1194">
        <v>0</v>
      </c>
      <c r="AS1194" t="s">
        <v>3</v>
      </c>
      <c r="AT1194">
        <v>7.0000000000000007E-2</v>
      </c>
      <c r="AU1194" t="s">
        <v>93</v>
      </c>
      <c r="AV1194">
        <v>2</v>
      </c>
      <c r="AW1194">
        <v>2</v>
      </c>
      <c r="AX1194">
        <v>60143005</v>
      </c>
      <c r="AY1194">
        <v>1</v>
      </c>
      <c r="AZ1194">
        <v>0</v>
      </c>
      <c r="BA1194">
        <v>1194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CX1194">
        <f>ROUND(Y1194*Source!I237,9)</f>
        <v>0.16663500000000001</v>
      </c>
      <c r="CY1194">
        <f>AD1194</f>
        <v>0</v>
      </c>
      <c r="CZ1194">
        <f>AH1194</f>
        <v>0</v>
      </c>
      <c r="DA1194">
        <f>AL1194</f>
        <v>1</v>
      </c>
      <c r="DB1194">
        <f>ROUND(((ROUND(AT1194*CZ1194,2)*1.15)*1.15),2)</f>
        <v>0</v>
      </c>
      <c r="DC1194">
        <f>ROUND(((ROUND(AT1194*AG1194,2)*1.15)*1.15),2)</f>
        <v>0</v>
      </c>
      <c r="DD1194" t="s">
        <v>3</v>
      </c>
      <c r="DE1194" t="s">
        <v>3</v>
      </c>
      <c r="DF1194">
        <f>ROUND(ROUND(AE1194,2)*CX1194,2)</f>
        <v>0</v>
      </c>
      <c r="DG1194">
        <f>ROUND(ROUND(AF1194,2)*CX1194,2)</f>
        <v>0</v>
      </c>
      <c r="DH1194">
        <f>ROUND(ROUND(AG1194*AK1194,2)*CX1194,2)</f>
        <v>0</v>
      </c>
      <c r="DI1194">
        <f>ROUND(ROUND(AH1194,2)*CX1194,2)</f>
        <v>0</v>
      </c>
      <c r="DJ1194">
        <f>DI1194</f>
        <v>0</v>
      </c>
      <c r="DK1194">
        <v>0</v>
      </c>
      <c r="DL1194" t="s">
        <v>3</v>
      </c>
      <c r="DM1194">
        <v>0</v>
      </c>
      <c r="DN1194" t="s">
        <v>3</v>
      </c>
      <c r="DO1194">
        <v>0</v>
      </c>
    </row>
    <row r="1195" spans="1:119" x14ac:dyDescent="0.2">
      <c r="A1195">
        <f>ROW(Source!A237)</f>
        <v>237</v>
      </c>
      <c r="B1195">
        <v>60075934</v>
      </c>
      <c r="C1195">
        <v>60142991</v>
      </c>
      <c r="D1195">
        <v>48245551</v>
      </c>
      <c r="E1195">
        <v>1</v>
      </c>
      <c r="F1195">
        <v>1</v>
      </c>
      <c r="G1195">
        <v>1</v>
      </c>
      <c r="H1195">
        <v>2</v>
      </c>
      <c r="I1195" t="s">
        <v>752</v>
      </c>
      <c r="J1195" t="s">
        <v>753</v>
      </c>
      <c r="K1195" t="s">
        <v>754</v>
      </c>
      <c r="L1195">
        <v>1368</v>
      </c>
      <c r="N1195">
        <v>1011</v>
      </c>
      <c r="O1195" t="s">
        <v>745</v>
      </c>
      <c r="P1195" t="s">
        <v>745</v>
      </c>
      <c r="Q1195">
        <v>1</v>
      </c>
      <c r="W1195">
        <v>0</v>
      </c>
      <c r="X1195">
        <v>1171957361</v>
      </c>
      <c r="Y1195">
        <f>((AT1195*1.15)*1.15)</f>
        <v>9.2574999999999991E-2</v>
      </c>
      <c r="AA1195">
        <v>0</v>
      </c>
      <c r="AB1195">
        <v>1234.1500000000001</v>
      </c>
      <c r="AC1195">
        <v>495.96</v>
      </c>
      <c r="AD1195">
        <v>0</v>
      </c>
      <c r="AE1195">
        <v>0</v>
      </c>
      <c r="AF1195">
        <v>86.79</v>
      </c>
      <c r="AG1195">
        <v>10.130000000000001</v>
      </c>
      <c r="AH1195">
        <v>0</v>
      </c>
      <c r="AI1195">
        <v>1</v>
      </c>
      <c r="AJ1195">
        <v>14.22</v>
      </c>
      <c r="AK1195">
        <v>48.96</v>
      </c>
      <c r="AL1195">
        <v>1</v>
      </c>
      <c r="AM1195">
        <v>4</v>
      </c>
      <c r="AN1195">
        <v>0</v>
      </c>
      <c r="AO1195">
        <v>1</v>
      </c>
      <c r="AP1195">
        <v>1</v>
      </c>
      <c r="AQ1195">
        <v>0</v>
      </c>
      <c r="AR1195">
        <v>0</v>
      </c>
      <c r="AS1195" t="s">
        <v>3</v>
      </c>
      <c r="AT1195">
        <v>7.0000000000000007E-2</v>
      </c>
      <c r="AU1195" t="s">
        <v>93</v>
      </c>
      <c r="AV1195">
        <v>0</v>
      </c>
      <c r="AW1195">
        <v>2</v>
      </c>
      <c r="AX1195">
        <v>60143006</v>
      </c>
      <c r="AY1195">
        <v>1</v>
      </c>
      <c r="AZ1195">
        <v>0</v>
      </c>
      <c r="BA1195">
        <v>1195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CX1195">
        <f>ROUND(Y1195*Source!I237,9)</f>
        <v>0.16663500000000001</v>
      </c>
      <c r="CY1195">
        <f>AB1195</f>
        <v>1234.1500000000001</v>
      </c>
      <c r="CZ1195">
        <f>AF1195</f>
        <v>86.79</v>
      </c>
      <c r="DA1195">
        <f>AJ1195</f>
        <v>14.22</v>
      </c>
      <c r="DB1195">
        <f>ROUND(((ROUND(AT1195*CZ1195,2)*1.15)*1.15),2)</f>
        <v>8.0399999999999991</v>
      </c>
      <c r="DC1195">
        <f>ROUND(((ROUND(AT1195*AG1195,2)*1.15)*1.15),2)</f>
        <v>0.94</v>
      </c>
      <c r="DD1195" t="s">
        <v>3</v>
      </c>
      <c r="DE1195" t="s">
        <v>3</v>
      </c>
      <c r="DF1195">
        <f>ROUND(ROUND(AE1195,2)*CX1195,2)</f>
        <v>0</v>
      </c>
      <c r="DG1195">
        <f>ROUND(ROUND(AF1195*AJ1195,2)*CX1195,2)</f>
        <v>205.65</v>
      </c>
      <c r="DH1195">
        <f>ROUND(ROUND(AG1195*AK1195,2)*CX1195,2)</f>
        <v>82.64</v>
      </c>
      <c r="DI1195">
        <f>ROUND(ROUND(AH1195,2)*CX1195,2)</f>
        <v>0</v>
      </c>
      <c r="DJ1195">
        <f>DG1195</f>
        <v>205.65</v>
      </c>
      <c r="DK1195">
        <v>0</v>
      </c>
      <c r="DL1195" t="s">
        <v>3</v>
      </c>
      <c r="DM1195">
        <v>0</v>
      </c>
      <c r="DN1195" t="s">
        <v>3</v>
      </c>
      <c r="DO1195">
        <v>0</v>
      </c>
    </row>
    <row r="1196" spans="1:119" x14ac:dyDescent="0.2">
      <c r="A1196">
        <f>ROW(Source!A237)</f>
        <v>237</v>
      </c>
      <c r="B1196">
        <v>60075934</v>
      </c>
      <c r="C1196">
        <v>60142991</v>
      </c>
      <c r="D1196">
        <v>48166357</v>
      </c>
      <c r="E1196">
        <v>21</v>
      </c>
      <c r="F1196">
        <v>1</v>
      </c>
      <c r="G1196">
        <v>1</v>
      </c>
      <c r="H1196">
        <v>3</v>
      </c>
      <c r="I1196" t="s">
        <v>1055</v>
      </c>
      <c r="J1196" t="s">
        <v>3</v>
      </c>
      <c r="K1196" t="s">
        <v>1056</v>
      </c>
      <c r="L1196">
        <v>1339</v>
      </c>
      <c r="N1196">
        <v>1007</v>
      </c>
      <c r="O1196" t="s">
        <v>91</v>
      </c>
      <c r="P1196" t="s">
        <v>91</v>
      </c>
      <c r="Q1196">
        <v>1</v>
      </c>
      <c r="W1196">
        <v>0</v>
      </c>
      <c r="X1196">
        <v>-1217945566</v>
      </c>
      <c r="Y1196">
        <f>AT1196</f>
        <v>8.9999999999999993E-3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9.56</v>
      </c>
      <c r="AJ1196">
        <v>1</v>
      </c>
      <c r="AK1196">
        <v>1</v>
      </c>
      <c r="AL1196">
        <v>1</v>
      </c>
      <c r="AM1196">
        <v>4</v>
      </c>
      <c r="AN1196">
        <v>0</v>
      </c>
      <c r="AO1196">
        <v>0</v>
      </c>
      <c r="AP1196">
        <v>1</v>
      </c>
      <c r="AQ1196">
        <v>0</v>
      </c>
      <c r="AR1196">
        <v>0</v>
      </c>
      <c r="AS1196" t="s">
        <v>3</v>
      </c>
      <c r="AT1196">
        <v>8.9999999999999993E-3</v>
      </c>
      <c r="AU1196" t="s">
        <v>3</v>
      </c>
      <c r="AV1196">
        <v>0</v>
      </c>
      <c r="AW1196">
        <v>2</v>
      </c>
      <c r="AX1196">
        <v>60143007</v>
      </c>
      <c r="AY1196">
        <v>1</v>
      </c>
      <c r="AZ1196">
        <v>0</v>
      </c>
      <c r="BA1196">
        <v>1196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CX1196">
        <f>ROUND(Y1196*Source!I237,9)</f>
        <v>1.6199999999999999E-2</v>
      </c>
      <c r="CY1196">
        <f>AA1196</f>
        <v>0</v>
      </c>
      <c r="CZ1196">
        <f>AE1196</f>
        <v>0</v>
      </c>
      <c r="DA1196">
        <f>AI1196</f>
        <v>9.56</v>
      </c>
      <c r="DB1196">
        <f>ROUND(ROUND(AT1196*CZ1196,2),2)</f>
        <v>0</v>
      </c>
      <c r="DC1196">
        <f>ROUND(ROUND(AT1196*AG1196,2),2)</f>
        <v>0</v>
      </c>
      <c r="DD1196" t="s">
        <v>3</v>
      </c>
      <c r="DE1196" t="s">
        <v>3</v>
      </c>
      <c r="DF1196">
        <f>ROUND(ROUND(AE1196*AI1196,2)*CX1196,2)</f>
        <v>0</v>
      </c>
      <c r="DG1196">
        <f>ROUND(ROUND(AF1196,2)*CX1196,2)</f>
        <v>0</v>
      </c>
      <c r="DH1196">
        <f>ROUND(ROUND(AG1196,2)*CX1196,2)</f>
        <v>0</v>
      </c>
      <c r="DI1196">
        <f>ROUND(ROUND(AH1196,2)*CX1196,2)</f>
        <v>0</v>
      </c>
      <c r="DJ1196">
        <f>DF1196</f>
        <v>0</v>
      </c>
      <c r="DK1196">
        <v>0</v>
      </c>
      <c r="DL1196" t="s">
        <v>3</v>
      </c>
      <c r="DM1196">
        <v>0</v>
      </c>
      <c r="DN1196" t="s">
        <v>3</v>
      </c>
      <c r="DO1196">
        <v>0</v>
      </c>
    </row>
    <row r="1197" spans="1:119" x14ac:dyDescent="0.2">
      <c r="A1197">
        <f>ROW(Source!A237)</f>
        <v>237</v>
      </c>
      <c r="B1197">
        <v>60075934</v>
      </c>
      <c r="C1197">
        <v>60142991</v>
      </c>
      <c r="D1197">
        <v>48166358</v>
      </c>
      <c r="E1197">
        <v>21</v>
      </c>
      <c r="F1197">
        <v>1</v>
      </c>
      <c r="G1197">
        <v>1</v>
      </c>
      <c r="H1197">
        <v>3</v>
      </c>
      <c r="I1197" t="s">
        <v>1055</v>
      </c>
      <c r="J1197" t="s">
        <v>3</v>
      </c>
      <c r="K1197" t="s">
        <v>1057</v>
      </c>
      <c r="L1197">
        <v>1348</v>
      </c>
      <c r="N1197">
        <v>1009</v>
      </c>
      <c r="O1197" t="s">
        <v>15</v>
      </c>
      <c r="P1197" t="s">
        <v>15</v>
      </c>
      <c r="Q1197">
        <v>1000</v>
      </c>
      <c r="W1197">
        <v>0</v>
      </c>
      <c r="X1197">
        <v>-1651481050</v>
      </c>
      <c r="Y1197">
        <f>AT1197</f>
        <v>3.5000000000000003E-2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9.56</v>
      </c>
      <c r="AJ1197">
        <v>1</v>
      </c>
      <c r="AK1197">
        <v>1</v>
      </c>
      <c r="AL1197">
        <v>1</v>
      </c>
      <c r="AM1197">
        <v>4</v>
      </c>
      <c r="AN1197">
        <v>0</v>
      </c>
      <c r="AO1197">
        <v>0</v>
      </c>
      <c r="AP1197">
        <v>1</v>
      </c>
      <c r="AQ1197">
        <v>0</v>
      </c>
      <c r="AR1197">
        <v>0</v>
      </c>
      <c r="AS1197" t="s">
        <v>3</v>
      </c>
      <c r="AT1197">
        <v>3.5000000000000003E-2</v>
      </c>
      <c r="AU1197" t="s">
        <v>3</v>
      </c>
      <c r="AV1197">
        <v>0</v>
      </c>
      <c r="AW1197">
        <v>2</v>
      </c>
      <c r="AX1197">
        <v>60143008</v>
      </c>
      <c r="AY1197">
        <v>1</v>
      </c>
      <c r="AZ1197">
        <v>0</v>
      </c>
      <c r="BA1197">
        <v>1197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CX1197">
        <f>ROUND(Y1197*Source!I237,9)</f>
        <v>6.3E-2</v>
      </c>
      <c r="CY1197">
        <f>AA1197</f>
        <v>0</v>
      </c>
      <c r="CZ1197">
        <f>AE1197</f>
        <v>0</v>
      </c>
      <c r="DA1197">
        <f>AI1197</f>
        <v>9.56</v>
      </c>
      <c r="DB1197">
        <f>ROUND(ROUND(AT1197*CZ1197,2),2)</f>
        <v>0</v>
      </c>
      <c r="DC1197">
        <f>ROUND(ROUND(AT1197*AG1197,2),2)</f>
        <v>0</v>
      </c>
      <c r="DD1197" t="s">
        <v>3</v>
      </c>
      <c r="DE1197" t="s">
        <v>3</v>
      </c>
      <c r="DF1197">
        <f>ROUND(ROUND(AE1197*AI1197,2)*CX1197,2)</f>
        <v>0</v>
      </c>
      <c r="DG1197">
        <f>ROUND(ROUND(AF1197,2)*CX1197,2)</f>
        <v>0</v>
      </c>
      <c r="DH1197">
        <f>ROUND(ROUND(AG1197,2)*CX1197,2)</f>
        <v>0</v>
      </c>
      <c r="DI1197">
        <f>ROUND(ROUND(AH1197,2)*CX1197,2)</f>
        <v>0</v>
      </c>
      <c r="DJ1197">
        <f>DF1197</f>
        <v>0</v>
      </c>
      <c r="DK1197">
        <v>0</v>
      </c>
      <c r="DL1197" t="s">
        <v>3</v>
      </c>
      <c r="DM1197">
        <v>0</v>
      </c>
      <c r="DN1197" t="s">
        <v>3</v>
      </c>
      <c r="DO1197">
        <v>0</v>
      </c>
    </row>
    <row r="1198" spans="1:119" x14ac:dyDescent="0.2">
      <c r="A1198">
        <f>ROW(Source!A237)</f>
        <v>237</v>
      </c>
      <c r="B1198">
        <v>60075934</v>
      </c>
      <c r="C1198">
        <v>60142991</v>
      </c>
      <c r="D1198">
        <v>48195795</v>
      </c>
      <c r="E1198">
        <v>1</v>
      </c>
      <c r="F1198">
        <v>1</v>
      </c>
      <c r="G1198">
        <v>1</v>
      </c>
      <c r="H1198">
        <v>3</v>
      </c>
      <c r="I1198" t="s">
        <v>1058</v>
      </c>
      <c r="J1198" t="s">
        <v>1059</v>
      </c>
      <c r="K1198" t="s">
        <v>1060</v>
      </c>
      <c r="L1198">
        <v>1327</v>
      </c>
      <c r="N1198">
        <v>1005</v>
      </c>
      <c r="O1198" t="s">
        <v>317</v>
      </c>
      <c r="P1198" t="s">
        <v>317</v>
      </c>
      <c r="Q1198">
        <v>1</v>
      </c>
      <c r="W1198">
        <v>0</v>
      </c>
      <c r="X1198">
        <v>-757274924</v>
      </c>
      <c r="Y1198">
        <f>AT1198</f>
        <v>3.4</v>
      </c>
      <c r="AA1198">
        <v>437.75</v>
      </c>
      <c r="AB1198">
        <v>0</v>
      </c>
      <c r="AC1198">
        <v>0</v>
      </c>
      <c r="AD1198">
        <v>0</v>
      </c>
      <c r="AE1198">
        <v>45.79</v>
      </c>
      <c r="AF1198">
        <v>0</v>
      </c>
      <c r="AG1198">
        <v>0</v>
      </c>
      <c r="AH1198">
        <v>0</v>
      </c>
      <c r="AI1198">
        <v>9.56</v>
      </c>
      <c r="AJ1198">
        <v>1</v>
      </c>
      <c r="AK1198">
        <v>1</v>
      </c>
      <c r="AL1198">
        <v>1</v>
      </c>
      <c r="AM1198">
        <v>4</v>
      </c>
      <c r="AN1198">
        <v>0</v>
      </c>
      <c r="AO1198">
        <v>1</v>
      </c>
      <c r="AP1198">
        <v>1</v>
      </c>
      <c r="AQ1198">
        <v>0</v>
      </c>
      <c r="AR1198">
        <v>0</v>
      </c>
      <c r="AS1198" t="s">
        <v>3</v>
      </c>
      <c r="AT1198">
        <v>3.4</v>
      </c>
      <c r="AU1198" t="s">
        <v>3</v>
      </c>
      <c r="AV1198">
        <v>0</v>
      </c>
      <c r="AW1198">
        <v>2</v>
      </c>
      <c r="AX1198">
        <v>60143009</v>
      </c>
      <c r="AY1198">
        <v>1</v>
      </c>
      <c r="AZ1198">
        <v>0</v>
      </c>
      <c r="BA1198">
        <v>1198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CX1198">
        <f>ROUND(Y1198*Source!I237,9)</f>
        <v>6.12</v>
      </c>
      <c r="CY1198">
        <f>AA1198</f>
        <v>437.75</v>
      </c>
      <c r="CZ1198">
        <f>AE1198</f>
        <v>45.79</v>
      </c>
      <c r="DA1198">
        <f>AI1198</f>
        <v>9.56</v>
      </c>
      <c r="DB1198">
        <f>ROUND(ROUND(AT1198*CZ1198,2),2)</f>
        <v>155.69</v>
      </c>
      <c r="DC1198">
        <f>ROUND(ROUND(AT1198*AG1198,2),2)</f>
        <v>0</v>
      </c>
      <c r="DD1198" t="s">
        <v>3</v>
      </c>
      <c r="DE1198" t="s">
        <v>3</v>
      </c>
      <c r="DF1198">
        <f>ROUND(ROUND(AE1198*AI1198,2)*CX1198,2)</f>
        <v>2679.03</v>
      </c>
      <c r="DG1198">
        <f>ROUND(ROUND(AF1198,2)*CX1198,2)</f>
        <v>0</v>
      </c>
      <c r="DH1198">
        <f>ROUND(ROUND(AG1198,2)*CX1198,2)</f>
        <v>0</v>
      </c>
      <c r="DI1198">
        <f>ROUND(ROUND(AH1198,2)*CX1198,2)</f>
        <v>0</v>
      </c>
      <c r="DJ1198">
        <f>DF1198</f>
        <v>2679.03</v>
      </c>
      <c r="DK1198">
        <v>0</v>
      </c>
      <c r="DL1198" t="s">
        <v>3</v>
      </c>
      <c r="DM1198">
        <v>0</v>
      </c>
      <c r="DN1198" t="s">
        <v>3</v>
      </c>
      <c r="DO1198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98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44" x14ac:dyDescent="0.2">
      <c r="A1">
        <f>ROW(Source!A25)</f>
        <v>25</v>
      </c>
      <c r="B1">
        <v>60076058</v>
      </c>
      <c r="C1">
        <v>60076046</v>
      </c>
      <c r="D1">
        <v>48164237</v>
      </c>
      <c r="E1">
        <v>1</v>
      </c>
      <c r="F1">
        <v>1</v>
      </c>
      <c r="G1">
        <v>1</v>
      </c>
      <c r="H1">
        <v>1</v>
      </c>
      <c r="I1" t="s">
        <v>736</v>
      </c>
      <c r="J1" t="s">
        <v>3</v>
      </c>
      <c r="K1" t="s">
        <v>737</v>
      </c>
      <c r="L1">
        <v>1191</v>
      </c>
      <c r="N1">
        <v>1013</v>
      </c>
      <c r="O1" t="s">
        <v>738</v>
      </c>
      <c r="P1" t="s">
        <v>738</v>
      </c>
      <c r="Q1">
        <v>1</v>
      </c>
      <c r="X1">
        <v>39.130000000000003</v>
      </c>
      <c r="Y1">
        <v>0</v>
      </c>
      <c r="Z1">
        <v>0</v>
      </c>
      <c r="AA1">
        <v>0</v>
      </c>
      <c r="AB1">
        <v>8.1999999999999993</v>
      </c>
      <c r="AC1">
        <v>0</v>
      </c>
      <c r="AD1">
        <v>1</v>
      </c>
      <c r="AE1">
        <v>1</v>
      </c>
      <c r="AF1" t="s">
        <v>19</v>
      </c>
      <c r="AG1">
        <v>36.224597499999994</v>
      </c>
      <c r="AH1">
        <v>2</v>
      </c>
      <c r="AI1">
        <v>60076058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 x14ac:dyDescent="0.2">
      <c r="A2">
        <f>ROW(Source!A25)</f>
        <v>25</v>
      </c>
      <c r="B2">
        <v>60076059</v>
      </c>
      <c r="C2">
        <v>60076046</v>
      </c>
      <c r="D2">
        <v>48164207</v>
      </c>
      <c r="E2">
        <v>1</v>
      </c>
      <c r="F2">
        <v>1</v>
      </c>
      <c r="G2">
        <v>1</v>
      </c>
      <c r="H2">
        <v>1</v>
      </c>
      <c r="I2" t="s">
        <v>740</v>
      </c>
      <c r="J2" t="s">
        <v>3</v>
      </c>
      <c r="K2" t="s">
        <v>741</v>
      </c>
      <c r="L2">
        <v>1191</v>
      </c>
      <c r="N2">
        <v>1013</v>
      </c>
      <c r="O2" t="s">
        <v>738</v>
      </c>
      <c r="P2" t="s">
        <v>738</v>
      </c>
      <c r="Q2">
        <v>1</v>
      </c>
      <c r="X2">
        <v>4.91</v>
      </c>
      <c r="Y2">
        <v>0</v>
      </c>
      <c r="Z2">
        <v>0</v>
      </c>
      <c r="AA2">
        <v>0</v>
      </c>
      <c r="AB2">
        <v>0</v>
      </c>
      <c r="AC2">
        <v>0</v>
      </c>
      <c r="AD2">
        <v>1</v>
      </c>
      <c r="AE2">
        <v>2</v>
      </c>
      <c r="AF2" t="s">
        <v>19</v>
      </c>
      <c r="AG2">
        <v>4.5454324999999995</v>
      </c>
      <c r="AH2">
        <v>2</v>
      </c>
      <c r="AI2">
        <v>60076059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 x14ac:dyDescent="0.2">
      <c r="A3">
        <f>ROW(Source!A25)</f>
        <v>25</v>
      </c>
      <c r="B3">
        <v>60076060</v>
      </c>
      <c r="C3">
        <v>60076046</v>
      </c>
      <c r="D3">
        <v>48244510</v>
      </c>
      <c r="E3">
        <v>1</v>
      </c>
      <c r="F3">
        <v>1</v>
      </c>
      <c r="G3">
        <v>1</v>
      </c>
      <c r="H3">
        <v>2</v>
      </c>
      <c r="I3" t="s">
        <v>742</v>
      </c>
      <c r="J3" t="s">
        <v>743</v>
      </c>
      <c r="K3" t="s">
        <v>744</v>
      </c>
      <c r="L3">
        <v>1368</v>
      </c>
      <c r="N3">
        <v>1011</v>
      </c>
      <c r="O3" t="s">
        <v>745</v>
      </c>
      <c r="P3" t="s">
        <v>745</v>
      </c>
      <c r="Q3">
        <v>1</v>
      </c>
      <c r="X3">
        <v>0.1</v>
      </c>
      <c r="Y3">
        <v>0</v>
      </c>
      <c r="Z3">
        <v>121.8</v>
      </c>
      <c r="AA3">
        <v>13.49</v>
      </c>
      <c r="AB3">
        <v>0</v>
      </c>
      <c r="AC3">
        <v>0</v>
      </c>
      <c r="AD3">
        <v>1</v>
      </c>
      <c r="AE3">
        <v>0</v>
      </c>
      <c r="AF3" t="s">
        <v>19</v>
      </c>
      <c r="AG3">
        <v>9.2574999999999977E-2</v>
      </c>
      <c r="AH3">
        <v>2</v>
      </c>
      <c r="AI3">
        <v>60076060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 x14ac:dyDescent="0.2">
      <c r="A4">
        <f>ROW(Source!A25)</f>
        <v>25</v>
      </c>
      <c r="B4">
        <v>60076061</v>
      </c>
      <c r="C4">
        <v>60076046</v>
      </c>
      <c r="D4">
        <v>48244557</v>
      </c>
      <c r="E4">
        <v>1</v>
      </c>
      <c r="F4">
        <v>1</v>
      </c>
      <c r="G4">
        <v>1</v>
      </c>
      <c r="H4">
        <v>2</v>
      </c>
      <c r="I4" t="s">
        <v>746</v>
      </c>
      <c r="J4" t="s">
        <v>747</v>
      </c>
      <c r="K4" t="s">
        <v>748</v>
      </c>
      <c r="L4">
        <v>1368</v>
      </c>
      <c r="N4">
        <v>1011</v>
      </c>
      <c r="O4" t="s">
        <v>745</v>
      </c>
      <c r="P4" t="s">
        <v>745</v>
      </c>
      <c r="Q4">
        <v>1</v>
      </c>
      <c r="X4">
        <v>4.62</v>
      </c>
      <c r="Y4">
        <v>0</v>
      </c>
      <c r="Z4">
        <v>112.77</v>
      </c>
      <c r="AA4">
        <v>11.84</v>
      </c>
      <c r="AB4">
        <v>0</v>
      </c>
      <c r="AC4">
        <v>0</v>
      </c>
      <c r="AD4">
        <v>1</v>
      </c>
      <c r="AE4">
        <v>0</v>
      </c>
      <c r="AF4" t="s">
        <v>19</v>
      </c>
      <c r="AG4">
        <v>4.2769649999999997</v>
      </c>
      <c r="AH4">
        <v>2</v>
      </c>
      <c r="AI4">
        <v>60076061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 x14ac:dyDescent="0.2">
      <c r="A5">
        <f>ROW(Source!A25)</f>
        <v>25</v>
      </c>
      <c r="B5">
        <v>60076062</v>
      </c>
      <c r="C5">
        <v>60076046</v>
      </c>
      <c r="D5">
        <v>48244644</v>
      </c>
      <c r="E5">
        <v>1</v>
      </c>
      <c r="F5">
        <v>1</v>
      </c>
      <c r="G5">
        <v>1</v>
      </c>
      <c r="H5">
        <v>2</v>
      </c>
      <c r="I5" t="s">
        <v>749</v>
      </c>
      <c r="J5" t="s">
        <v>750</v>
      </c>
      <c r="K5" t="s">
        <v>751</v>
      </c>
      <c r="L5">
        <v>1368</v>
      </c>
      <c r="N5">
        <v>1011</v>
      </c>
      <c r="O5" t="s">
        <v>745</v>
      </c>
      <c r="P5" t="s">
        <v>745</v>
      </c>
      <c r="Q5">
        <v>1</v>
      </c>
      <c r="X5">
        <v>3.46</v>
      </c>
      <c r="Y5">
        <v>0</v>
      </c>
      <c r="Z5">
        <v>0.83</v>
      </c>
      <c r="AA5">
        <v>0</v>
      </c>
      <c r="AB5">
        <v>0</v>
      </c>
      <c r="AC5">
        <v>0</v>
      </c>
      <c r="AD5">
        <v>1</v>
      </c>
      <c r="AE5">
        <v>0</v>
      </c>
      <c r="AF5" t="s">
        <v>19</v>
      </c>
      <c r="AG5">
        <v>3.2030949999999994</v>
      </c>
      <c r="AH5">
        <v>2</v>
      </c>
      <c r="AI5">
        <v>60076062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 x14ac:dyDescent="0.2">
      <c r="A6">
        <f>ROW(Source!A25)</f>
        <v>25</v>
      </c>
      <c r="B6">
        <v>60076063</v>
      </c>
      <c r="C6">
        <v>60076046</v>
      </c>
      <c r="D6">
        <v>48245551</v>
      </c>
      <c r="E6">
        <v>1</v>
      </c>
      <c r="F6">
        <v>1</v>
      </c>
      <c r="G6">
        <v>1</v>
      </c>
      <c r="H6">
        <v>2</v>
      </c>
      <c r="I6" t="s">
        <v>752</v>
      </c>
      <c r="J6" t="s">
        <v>753</v>
      </c>
      <c r="K6" t="s">
        <v>754</v>
      </c>
      <c r="L6">
        <v>1368</v>
      </c>
      <c r="N6">
        <v>1011</v>
      </c>
      <c r="O6" t="s">
        <v>745</v>
      </c>
      <c r="P6" t="s">
        <v>745</v>
      </c>
      <c r="Q6">
        <v>1</v>
      </c>
      <c r="X6">
        <v>0.19</v>
      </c>
      <c r="Y6">
        <v>0</v>
      </c>
      <c r="Z6">
        <v>86.79</v>
      </c>
      <c r="AA6">
        <v>10.130000000000001</v>
      </c>
      <c r="AB6">
        <v>0</v>
      </c>
      <c r="AC6">
        <v>0</v>
      </c>
      <c r="AD6">
        <v>1</v>
      </c>
      <c r="AE6">
        <v>0</v>
      </c>
      <c r="AF6" t="s">
        <v>19</v>
      </c>
      <c r="AG6">
        <v>0.17589249999999998</v>
      </c>
      <c r="AH6">
        <v>2</v>
      </c>
      <c r="AI6">
        <v>60076063</v>
      </c>
      <c r="AJ6">
        <v>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 x14ac:dyDescent="0.2">
      <c r="A7">
        <f>ROW(Source!A25)</f>
        <v>25</v>
      </c>
      <c r="B7">
        <v>60076064</v>
      </c>
      <c r="C7">
        <v>60076046</v>
      </c>
      <c r="D7">
        <v>48245719</v>
      </c>
      <c r="E7">
        <v>1</v>
      </c>
      <c r="F7">
        <v>1</v>
      </c>
      <c r="G7">
        <v>1</v>
      </c>
      <c r="H7">
        <v>2</v>
      </c>
      <c r="I7" t="s">
        <v>755</v>
      </c>
      <c r="J7" t="s">
        <v>756</v>
      </c>
      <c r="K7" t="s">
        <v>757</v>
      </c>
      <c r="L7">
        <v>1368</v>
      </c>
      <c r="N7">
        <v>1011</v>
      </c>
      <c r="O7" t="s">
        <v>745</v>
      </c>
      <c r="P7" t="s">
        <v>745</v>
      </c>
      <c r="Q7">
        <v>1</v>
      </c>
      <c r="X7">
        <v>1.63</v>
      </c>
      <c r="Y7">
        <v>0</v>
      </c>
      <c r="Z7">
        <v>1.2</v>
      </c>
      <c r="AA7">
        <v>0</v>
      </c>
      <c r="AB7">
        <v>0</v>
      </c>
      <c r="AC7">
        <v>0</v>
      </c>
      <c r="AD7">
        <v>1</v>
      </c>
      <c r="AE7">
        <v>0</v>
      </c>
      <c r="AF7" t="s">
        <v>19</v>
      </c>
      <c r="AG7">
        <v>1.5089724999999996</v>
      </c>
      <c r="AH7">
        <v>2</v>
      </c>
      <c r="AI7">
        <v>60076064</v>
      </c>
      <c r="AJ7">
        <v>7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 x14ac:dyDescent="0.2">
      <c r="A8">
        <f>ROW(Source!A25)</f>
        <v>25</v>
      </c>
      <c r="B8">
        <v>60076065</v>
      </c>
      <c r="C8">
        <v>60076046</v>
      </c>
      <c r="D8">
        <v>48245767</v>
      </c>
      <c r="E8">
        <v>1</v>
      </c>
      <c r="F8">
        <v>1</v>
      </c>
      <c r="G8">
        <v>1</v>
      </c>
      <c r="H8">
        <v>2</v>
      </c>
      <c r="I8" t="s">
        <v>758</v>
      </c>
      <c r="J8" t="s">
        <v>759</v>
      </c>
      <c r="K8" t="s">
        <v>760</v>
      </c>
      <c r="L8">
        <v>1368</v>
      </c>
      <c r="N8">
        <v>1011</v>
      </c>
      <c r="O8" t="s">
        <v>745</v>
      </c>
      <c r="P8" t="s">
        <v>745</v>
      </c>
      <c r="Q8">
        <v>1</v>
      </c>
      <c r="X8">
        <v>6.71</v>
      </c>
      <c r="Y8">
        <v>0</v>
      </c>
      <c r="Z8">
        <v>13.92</v>
      </c>
      <c r="AA8">
        <v>0</v>
      </c>
      <c r="AB8">
        <v>0</v>
      </c>
      <c r="AC8">
        <v>0</v>
      </c>
      <c r="AD8">
        <v>1</v>
      </c>
      <c r="AE8">
        <v>0</v>
      </c>
      <c r="AF8" t="s">
        <v>19</v>
      </c>
      <c r="AG8">
        <v>6.2117824999999982</v>
      </c>
      <c r="AH8">
        <v>2</v>
      </c>
      <c r="AI8">
        <v>60076065</v>
      </c>
      <c r="AJ8">
        <v>8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 x14ac:dyDescent="0.2">
      <c r="A9">
        <f>ROW(Source!A25)</f>
        <v>25</v>
      </c>
      <c r="B9">
        <v>60076066</v>
      </c>
      <c r="C9">
        <v>60076046</v>
      </c>
      <c r="D9">
        <v>48168484</v>
      </c>
      <c r="E9">
        <v>1</v>
      </c>
      <c r="F9">
        <v>1</v>
      </c>
      <c r="G9">
        <v>1</v>
      </c>
      <c r="H9">
        <v>3</v>
      </c>
      <c r="I9" t="s">
        <v>223</v>
      </c>
      <c r="J9" t="s">
        <v>226</v>
      </c>
      <c r="K9" t="s">
        <v>761</v>
      </c>
      <c r="L9">
        <v>1339</v>
      </c>
      <c r="N9">
        <v>1007</v>
      </c>
      <c r="O9" t="s">
        <v>91</v>
      </c>
      <c r="P9" t="s">
        <v>91</v>
      </c>
      <c r="Q9">
        <v>1</v>
      </c>
      <c r="X9">
        <v>1.37</v>
      </c>
      <c r="Y9">
        <v>8.7899999999999991</v>
      </c>
      <c r="Z9">
        <v>0</v>
      </c>
      <c r="AA9">
        <v>0</v>
      </c>
      <c r="AB9">
        <v>0</v>
      </c>
      <c r="AC9">
        <v>0</v>
      </c>
      <c r="AD9">
        <v>1</v>
      </c>
      <c r="AE9">
        <v>0</v>
      </c>
      <c r="AF9" t="s">
        <v>18</v>
      </c>
      <c r="AG9">
        <v>0</v>
      </c>
      <c r="AH9">
        <v>2</v>
      </c>
      <c r="AI9">
        <v>60076066</v>
      </c>
      <c r="AJ9">
        <v>9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 x14ac:dyDescent="0.2">
      <c r="A10">
        <f>ROW(Source!A25)</f>
        <v>25</v>
      </c>
      <c r="B10">
        <v>60076067</v>
      </c>
      <c r="C10">
        <v>60076046</v>
      </c>
      <c r="D10">
        <v>48168491</v>
      </c>
      <c r="E10">
        <v>1</v>
      </c>
      <c r="F10">
        <v>1</v>
      </c>
      <c r="G10">
        <v>1</v>
      </c>
      <c r="H10">
        <v>3</v>
      </c>
      <c r="I10" t="s">
        <v>229</v>
      </c>
      <c r="J10" t="s">
        <v>231</v>
      </c>
      <c r="K10" t="s">
        <v>762</v>
      </c>
      <c r="L10">
        <v>1346</v>
      </c>
      <c r="N10">
        <v>1009</v>
      </c>
      <c r="O10" t="s">
        <v>225</v>
      </c>
      <c r="P10" t="s">
        <v>225</v>
      </c>
      <c r="Q10">
        <v>1</v>
      </c>
      <c r="X10">
        <v>0.41</v>
      </c>
      <c r="Y10">
        <v>4.47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0</v>
      </c>
      <c r="AF10" t="s">
        <v>18</v>
      </c>
      <c r="AG10">
        <v>0</v>
      </c>
      <c r="AH10">
        <v>2</v>
      </c>
      <c r="AI10">
        <v>60076067</v>
      </c>
      <c r="AJ10">
        <v>10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 x14ac:dyDescent="0.2">
      <c r="A11">
        <f>ROW(Source!A25)</f>
        <v>25</v>
      </c>
      <c r="B11">
        <v>60076068</v>
      </c>
      <c r="C11">
        <v>60076046</v>
      </c>
      <c r="D11">
        <v>48171510</v>
      </c>
      <c r="E11">
        <v>1</v>
      </c>
      <c r="F11">
        <v>1</v>
      </c>
      <c r="G11">
        <v>1</v>
      </c>
      <c r="H11">
        <v>3</v>
      </c>
      <c r="I11" t="s">
        <v>763</v>
      </c>
      <c r="J11" t="s">
        <v>764</v>
      </c>
      <c r="K11" t="s">
        <v>765</v>
      </c>
      <c r="L11">
        <v>1348</v>
      </c>
      <c r="N11">
        <v>1009</v>
      </c>
      <c r="O11" t="s">
        <v>15</v>
      </c>
      <c r="P11" t="s">
        <v>15</v>
      </c>
      <c r="Q11">
        <v>1000</v>
      </c>
      <c r="X11">
        <v>4.0000000000000001E-3</v>
      </c>
      <c r="Y11">
        <v>11891.1</v>
      </c>
      <c r="Z11">
        <v>0</v>
      </c>
      <c r="AA11">
        <v>0</v>
      </c>
      <c r="AB11">
        <v>0</v>
      </c>
      <c r="AC11">
        <v>0</v>
      </c>
      <c r="AD11">
        <v>1</v>
      </c>
      <c r="AE11">
        <v>0</v>
      </c>
      <c r="AF11" t="s">
        <v>18</v>
      </c>
      <c r="AG11">
        <v>0</v>
      </c>
      <c r="AH11">
        <v>2</v>
      </c>
      <c r="AI11">
        <v>60076068</v>
      </c>
      <c r="AJ11">
        <v>11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 x14ac:dyDescent="0.2">
      <c r="A12">
        <f>ROW(Source!A25)</f>
        <v>25</v>
      </c>
      <c r="B12">
        <v>60076069</v>
      </c>
      <c r="C12">
        <v>60076046</v>
      </c>
      <c r="D12">
        <v>48172661</v>
      </c>
      <c r="E12">
        <v>1</v>
      </c>
      <c r="F12">
        <v>1</v>
      </c>
      <c r="G12">
        <v>1</v>
      </c>
      <c r="H12">
        <v>3</v>
      </c>
      <c r="I12" t="s">
        <v>766</v>
      </c>
      <c r="J12" t="s">
        <v>767</v>
      </c>
      <c r="K12" t="s">
        <v>768</v>
      </c>
      <c r="L12">
        <v>1348</v>
      </c>
      <c r="N12">
        <v>1009</v>
      </c>
      <c r="O12" t="s">
        <v>15</v>
      </c>
      <c r="P12" t="s">
        <v>15</v>
      </c>
      <c r="Q12">
        <v>1000</v>
      </c>
      <c r="X12">
        <v>0</v>
      </c>
      <c r="Y12">
        <v>15854.58</v>
      </c>
      <c r="Z12">
        <v>0</v>
      </c>
      <c r="AA12">
        <v>0</v>
      </c>
      <c r="AB12">
        <v>0</v>
      </c>
      <c r="AC12">
        <v>1</v>
      </c>
      <c r="AD12">
        <v>0</v>
      </c>
      <c r="AE12">
        <v>0</v>
      </c>
      <c r="AF12" t="s">
        <v>18</v>
      </c>
      <c r="AG12">
        <v>0</v>
      </c>
      <c r="AH12">
        <v>2</v>
      </c>
      <c r="AI12">
        <v>60076069</v>
      </c>
      <c r="AJ12">
        <v>12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 x14ac:dyDescent="0.2">
      <c r="A13">
        <f>ROW(Source!A25)</f>
        <v>25</v>
      </c>
      <c r="B13">
        <v>60076070</v>
      </c>
      <c r="C13">
        <v>60076046</v>
      </c>
      <c r="D13">
        <v>48172758</v>
      </c>
      <c r="E13">
        <v>1</v>
      </c>
      <c r="F13">
        <v>1</v>
      </c>
      <c r="G13">
        <v>1</v>
      </c>
      <c r="H13">
        <v>3</v>
      </c>
      <c r="I13" t="s">
        <v>769</v>
      </c>
      <c r="J13" t="s">
        <v>770</v>
      </c>
      <c r="K13" t="s">
        <v>771</v>
      </c>
      <c r="L13">
        <v>1348</v>
      </c>
      <c r="N13">
        <v>1009</v>
      </c>
      <c r="O13" t="s">
        <v>15</v>
      </c>
      <c r="P13" t="s">
        <v>15</v>
      </c>
      <c r="Q13">
        <v>1000</v>
      </c>
      <c r="X13">
        <v>1.0000000000000001E-5</v>
      </c>
      <c r="Y13">
        <v>7671.42</v>
      </c>
      <c r="Z13">
        <v>0</v>
      </c>
      <c r="AA13">
        <v>0</v>
      </c>
      <c r="AB13">
        <v>0</v>
      </c>
      <c r="AC13">
        <v>0</v>
      </c>
      <c r="AD13">
        <v>1</v>
      </c>
      <c r="AE13">
        <v>0</v>
      </c>
      <c r="AF13" t="s">
        <v>18</v>
      </c>
      <c r="AG13">
        <v>0</v>
      </c>
      <c r="AH13">
        <v>2</v>
      </c>
      <c r="AI13">
        <v>60076070</v>
      </c>
      <c r="AJ13">
        <v>13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 x14ac:dyDescent="0.2">
      <c r="A14">
        <f>ROW(Source!A25)</f>
        <v>25</v>
      </c>
      <c r="B14">
        <v>60076071</v>
      </c>
      <c r="C14">
        <v>60076046</v>
      </c>
      <c r="D14">
        <v>48173726</v>
      </c>
      <c r="E14">
        <v>1</v>
      </c>
      <c r="F14">
        <v>1</v>
      </c>
      <c r="G14">
        <v>1</v>
      </c>
      <c r="H14">
        <v>3</v>
      </c>
      <c r="I14" t="s">
        <v>772</v>
      </c>
      <c r="J14" t="s">
        <v>773</v>
      </c>
      <c r="K14" t="s">
        <v>774</v>
      </c>
      <c r="L14">
        <v>1348</v>
      </c>
      <c r="N14">
        <v>1009</v>
      </c>
      <c r="O14" t="s">
        <v>15</v>
      </c>
      <c r="P14" t="s">
        <v>15</v>
      </c>
      <c r="Q14">
        <v>1000</v>
      </c>
      <c r="X14">
        <v>1E-4</v>
      </c>
      <c r="Y14">
        <v>30728.69</v>
      </c>
      <c r="Z14">
        <v>0</v>
      </c>
      <c r="AA14">
        <v>0</v>
      </c>
      <c r="AB14">
        <v>0</v>
      </c>
      <c r="AC14">
        <v>0</v>
      </c>
      <c r="AD14">
        <v>1</v>
      </c>
      <c r="AE14">
        <v>0</v>
      </c>
      <c r="AF14" t="s">
        <v>18</v>
      </c>
      <c r="AG14">
        <v>0</v>
      </c>
      <c r="AH14">
        <v>2</v>
      </c>
      <c r="AI14">
        <v>60076071</v>
      </c>
      <c r="AJ14">
        <v>14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 x14ac:dyDescent="0.2">
      <c r="A15">
        <f>ROW(Source!A25)</f>
        <v>25</v>
      </c>
      <c r="B15">
        <v>60076072</v>
      </c>
      <c r="C15">
        <v>60076046</v>
      </c>
      <c r="D15">
        <v>48187448</v>
      </c>
      <c r="E15">
        <v>1</v>
      </c>
      <c r="F15">
        <v>1</v>
      </c>
      <c r="G15">
        <v>1</v>
      </c>
      <c r="H15">
        <v>3</v>
      </c>
      <c r="I15" t="s">
        <v>775</v>
      </c>
      <c r="J15" t="s">
        <v>776</v>
      </c>
      <c r="K15" t="s">
        <v>777</v>
      </c>
      <c r="L15">
        <v>1348</v>
      </c>
      <c r="N15">
        <v>1009</v>
      </c>
      <c r="O15" t="s">
        <v>15</v>
      </c>
      <c r="P15" t="s">
        <v>15</v>
      </c>
      <c r="Q15">
        <v>1000</v>
      </c>
      <c r="X15">
        <v>1E-3</v>
      </c>
      <c r="Y15">
        <v>8041.65</v>
      </c>
      <c r="Z15">
        <v>0</v>
      </c>
      <c r="AA15">
        <v>0</v>
      </c>
      <c r="AB15">
        <v>0</v>
      </c>
      <c r="AC15">
        <v>0</v>
      </c>
      <c r="AD15">
        <v>1</v>
      </c>
      <c r="AE15">
        <v>0</v>
      </c>
      <c r="AF15" t="s">
        <v>18</v>
      </c>
      <c r="AG15">
        <v>0</v>
      </c>
      <c r="AH15">
        <v>2</v>
      </c>
      <c r="AI15">
        <v>60076072</v>
      </c>
      <c r="AJ15">
        <v>15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 x14ac:dyDescent="0.2">
      <c r="A16">
        <f>ROW(Source!A25)</f>
        <v>25</v>
      </c>
      <c r="B16">
        <v>60076073</v>
      </c>
      <c r="C16">
        <v>60076046</v>
      </c>
      <c r="D16">
        <v>48165719</v>
      </c>
      <c r="E16">
        <v>21</v>
      </c>
      <c r="F16">
        <v>1</v>
      </c>
      <c r="G16">
        <v>1</v>
      </c>
      <c r="H16">
        <v>3</v>
      </c>
      <c r="I16" t="s">
        <v>778</v>
      </c>
      <c r="J16" t="s">
        <v>3</v>
      </c>
      <c r="K16" t="s">
        <v>779</v>
      </c>
      <c r="L16">
        <v>1348</v>
      </c>
      <c r="N16">
        <v>1009</v>
      </c>
      <c r="O16" t="s">
        <v>15</v>
      </c>
      <c r="P16" t="s">
        <v>15</v>
      </c>
      <c r="Q16">
        <v>1000</v>
      </c>
      <c r="X16">
        <v>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t="s">
        <v>18</v>
      </c>
      <c r="AG16">
        <v>0</v>
      </c>
      <c r="AH16">
        <v>2</v>
      </c>
      <c r="AI16">
        <v>60076073</v>
      </c>
      <c r="AJ16">
        <v>16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 x14ac:dyDescent="0.2">
      <c r="A17">
        <f>ROW(Source!A25)</f>
        <v>25</v>
      </c>
      <c r="B17">
        <v>60076074</v>
      </c>
      <c r="C17">
        <v>60076046</v>
      </c>
      <c r="D17">
        <v>48189470</v>
      </c>
      <c r="E17">
        <v>1</v>
      </c>
      <c r="F17">
        <v>1</v>
      </c>
      <c r="G17">
        <v>1</v>
      </c>
      <c r="H17">
        <v>3</v>
      </c>
      <c r="I17" t="s">
        <v>780</v>
      </c>
      <c r="J17" t="s">
        <v>781</v>
      </c>
      <c r="K17" t="s">
        <v>782</v>
      </c>
      <c r="L17">
        <v>1302</v>
      </c>
      <c r="N17">
        <v>1003</v>
      </c>
      <c r="O17" t="s">
        <v>783</v>
      </c>
      <c r="P17" t="s">
        <v>783</v>
      </c>
      <c r="Q17">
        <v>10</v>
      </c>
      <c r="X17">
        <v>1.8700000000000001E-2</v>
      </c>
      <c r="Y17">
        <v>64.47</v>
      </c>
      <c r="Z17">
        <v>0</v>
      </c>
      <c r="AA17">
        <v>0</v>
      </c>
      <c r="AB17">
        <v>0</v>
      </c>
      <c r="AC17">
        <v>0</v>
      </c>
      <c r="AD17">
        <v>1</v>
      </c>
      <c r="AE17">
        <v>0</v>
      </c>
      <c r="AF17" t="s">
        <v>18</v>
      </c>
      <c r="AG17">
        <v>0</v>
      </c>
      <c r="AH17">
        <v>2</v>
      </c>
      <c r="AI17">
        <v>60076074</v>
      </c>
      <c r="AJ17">
        <v>17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 x14ac:dyDescent="0.2">
      <c r="A18">
        <f>ROW(Source!A25)</f>
        <v>25</v>
      </c>
      <c r="B18">
        <v>60076075</v>
      </c>
      <c r="C18">
        <v>60076046</v>
      </c>
      <c r="D18">
        <v>48189825</v>
      </c>
      <c r="E18">
        <v>1</v>
      </c>
      <c r="F18">
        <v>1</v>
      </c>
      <c r="G18">
        <v>1</v>
      </c>
      <c r="H18">
        <v>3</v>
      </c>
      <c r="I18" t="s">
        <v>784</v>
      </c>
      <c r="J18" t="s">
        <v>785</v>
      </c>
      <c r="K18" t="s">
        <v>786</v>
      </c>
      <c r="L18">
        <v>1348</v>
      </c>
      <c r="N18">
        <v>1009</v>
      </c>
      <c r="O18" t="s">
        <v>15</v>
      </c>
      <c r="P18" t="s">
        <v>15</v>
      </c>
      <c r="Q18">
        <v>1000</v>
      </c>
      <c r="X18">
        <v>3.0000000000000001E-5</v>
      </c>
      <c r="Y18">
        <v>4751.12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0</v>
      </c>
      <c r="AF18" t="s">
        <v>18</v>
      </c>
      <c r="AG18">
        <v>0</v>
      </c>
      <c r="AH18">
        <v>2</v>
      </c>
      <c r="AI18">
        <v>60076075</v>
      </c>
      <c r="AJ18">
        <v>18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 x14ac:dyDescent="0.2">
      <c r="A19">
        <f>ROW(Source!A25)</f>
        <v>25</v>
      </c>
      <c r="B19">
        <v>60076076</v>
      </c>
      <c r="C19">
        <v>60076046</v>
      </c>
      <c r="D19">
        <v>48190549</v>
      </c>
      <c r="E19">
        <v>1</v>
      </c>
      <c r="F19">
        <v>1</v>
      </c>
      <c r="G19">
        <v>1</v>
      </c>
      <c r="H19">
        <v>3</v>
      </c>
      <c r="I19" t="s">
        <v>787</v>
      </c>
      <c r="J19" t="s">
        <v>788</v>
      </c>
      <c r="K19" t="s">
        <v>789</v>
      </c>
      <c r="L19">
        <v>1348</v>
      </c>
      <c r="N19">
        <v>1009</v>
      </c>
      <c r="O19" t="s">
        <v>15</v>
      </c>
      <c r="P19" t="s">
        <v>15</v>
      </c>
      <c r="Q19">
        <v>1000</v>
      </c>
      <c r="X19">
        <v>1.9400000000000001E-3</v>
      </c>
      <c r="Y19">
        <v>6246.56</v>
      </c>
      <c r="Z19">
        <v>0</v>
      </c>
      <c r="AA19">
        <v>0</v>
      </c>
      <c r="AB19">
        <v>0</v>
      </c>
      <c r="AC19">
        <v>0</v>
      </c>
      <c r="AD19">
        <v>1</v>
      </c>
      <c r="AE19">
        <v>0</v>
      </c>
      <c r="AF19" t="s">
        <v>18</v>
      </c>
      <c r="AG19">
        <v>0</v>
      </c>
      <c r="AH19">
        <v>2</v>
      </c>
      <c r="AI19">
        <v>60076076</v>
      </c>
      <c r="AJ19">
        <v>19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 x14ac:dyDescent="0.2">
      <c r="A20">
        <f>ROW(Source!A25)</f>
        <v>25</v>
      </c>
      <c r="B20">
        <v>60076077</v>
      </c>
      <c r="C20">
        <v>60076046</v>
      </c>
      <c r="D20">
        <v>48194381</v>
      </c>
      <c r="E20">
        <v>1</v>
      </c>
      <c r="F20">
        <v>1</v>
      </c>
      <c r="G20">
        <v>1</v>
      </c>
      <c r="H20">
        <v>3</v>
      </c>
      <c r="I20" t="s">
        <v>790</v>
      </c>
      <c r="J20" t="s">
        <v>791</v>
      </c>
      <c r="K20" t="s">
        <v>792</v>
      </c>
      <c r="L20">
        <v>1339</v>
      </c>
      <c r="N20">
        <v>1007</v>
      </c>
      <c r="O20" t="s">
        <v>91</v>
      </c>
      <c r="P20" t="s">
        <v>91</v>
      </c>
      <c r="Q20">
        <v>1</v>
      </c>
      <c r="X20">
        <v>1.0300000000000001E-3</v>
      </c>
      <c r="Y20">
        <v>1793.05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0</v>
      </c>
      <c r="AF20" t="s">
        <v>18</v>
      </c>
      <c r="AG20">
        <v>0</v>
      </c>
      <c r="AH20">
        <v>2</v>
      </c>
      <c r="AI20">
        <v>60076077</v>
      </c>
      <c r="AJ20">
        <v>20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 x14ac:dyDescent="0.2">
      <c r="A21">
        <f>ROW(Source!A25)</f>
        <v>25</v>
      </c>
      <c r="B21">
        <v>60076078</v>
      </c>
      <c r="C21">
        <v>60076046</v>
      </c>
      <c r="D21">
        <v>48201639</v>
      </c>
      <c r="E21">
        <v>1</v>
      </c>
      <c r="F21">
        <v>1</v>
      </c>
      <c r="G21">
        <v>1</v>
      </c>
      <c r="H21">
        <v>3</v>
      </c>
      <c r="I21" t="s">
        <v>793</v>
      </c>
      <c r="J21" t="s">
        <v>794</v>
      </c>
      <c r="K21" t="s">
        <v>795</v>
      </c>
      <c r="L21">
        <v>1348</v>
      </c>
      <c r="N21">
        <v>1009</v>
      </c>
      <c r="O21" t="s">
        <v>15</v>
      </c>
      <c r="P21" t="s">
        <v>15</v>
      </c>
      <c r="Q21">
        <v>1000</v>
      </c>
      <c r="X21">
        <v>3.1E-4</v>
      </c>
      <c r="Y21">
        <v>12560.85</v>
      </c>
      <c r="Z21">
        <v>0</v>
      </c>
      <c r="AA21">
        <v>0</v>
      </c>
      <c r="AB21">
        <v>0</v>
      </c>
      <c r="AC21">
        <v>0</v>
      </c>
      <c r="AD21">
        <v>1</v>
      </c>
      <c r="AE21">
        <v>0</v>
      </c>
      <c r="AF21" t="s">
        <v>18</v>
      </c>
      <c r="AG21">
        <v>0</v>
      </c>
      <c r="AH21">
        <v>2</v>
      </c>
      <c r="AI21">
        <v>60076078</v>
      </c>
      <c r="AJ21">
        <v>21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 x14ac:dyDescent="0.2">
      <c r="A22">
        <f>ROW(Source!A25)</f>
        <v>25</v>
      </c>
      <c r="B22">
        <v>60076079</v>
      </c>
      <c r="C22">
        <v>60076046</v>
      </c>
      <c r="D22">
        <v>48202807</v>
      </c>
      <c r="E22">
        <v>1</v>
      </c>
      <c r="F22">
        <v>1</v>
      </c>
      <c r="G22">
        <v>1</v>
      </c>
      <c r="H22">
        <v>3</v>
      </c>
      <c r="I22" t="s">
        <v>796</v>
      </c>
      <c r="J22" t="s">
        <v>797</v>
      </c>
      <c r="K22" t="s">
        <v>798</v>
      </c>
      <c r="L22">
        <v>1348</v>
      </c>
      <c r="N22">
        <v>1009</v>
      </c>
      <c r="O22" t="s">
        <v>15</v>
      </c>
      <c r="P22" t="s">
        <v>15</v>
      </c>
      <c r="Q22">
        <v>1000</v>
      </c>
      <c r="X22">
        <v>5.9999999999999995E-4</v>
      </c>
      <c r="Y22">
        <v>11149.43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0</v>
      </c>
      <c r="AF22" t="s">
        <v>18</v>
      </c>
      <c r="AG22">
        <v>0</v>
      </c>
      <c r="AH22">
        <v>2</v>
      </c>
      <c r="AI22">
        <v>60076079</v>
      </c>
      <c r="AJ22">
        <v>22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 x14ac:dyDescent="0.2">
      <c r="A23">
        <f>ROW(Source!A26)</f>
        <v>26</v>
      </c>
      <c r="B23">
        <v>60076133</v>
      </c>
      <c r="C23">
        <v>60076130</v>
      </c>
      <c r="D23">
        <v>48164249</v>
      </c>
      <c r="E23">
        <v>1</v>
      </c>
      <c r="F23">
        <v>1</v>
      </c>
      <c r="G23">
        <v>1</v>
      </c>
      <c r="H23">
        <v>1</v>
      </c>
      <c r="I23" t="s">
        <v>799</v>
      </c>
      <c r="J23" t="s">
        <v>3</v>
      </c>
      <c r="K23" t="s">
        <v>800</v>
      </c>
      <c r="L23">
        <v>1191</v>
      </c>
      <c r="N23">
        <v>1013</v>
      </c>
      <c r="O23" t="s">
        <v>738</v>
      </c>
      <c r="P23" t="s">
        <v>738</v>
      </c>
      <c r="Q23">
        <v>1</v>
      </c>
      <c r="X23">
        <v>3.92</v>
      </c>
      <c r="Y23">
        <v>0</v>
      </c>
      <c r="Z23">
        <v>0</v>
      </c>
      <c r="AA23">
        <v>0</v>
      </c>
      <c r="AB23">
        <v>9.9</v>
      </c>
      <c r="AC23">
        <v>0</v>
      </c>
      <c r="AD23">
        <v>1</v>
      </c>
      <c r="AE23">
        <v>1</v>
      </c>
      <c r="AF23" t="s">
        <v>29</v>
      </c>
      <c r="AG23">
        <v>2.07368</v>
      </c>
      <c r="AH23">
        <v>2</v>
      </c>
      <c r="AI23">
        <v>60076133</v>
      </c>
      <c r="AJ23">
        <v>23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 x14ac:dyDescent="0.2">
      <c r="A24">
        <f>ROW(Source!A26)</f>
        <v>26</v>
      </c>
      <c r="B24">
        <v>60076134</v>
      </c>
      <c r="C24">
        <v>60076130</v>
      </c>
      <c r="D24">
        <v>48164207</v>
      </c>
      <c r="E24">
        <v>1</v>
      </c>
      <c r="F24">
        <v>1</v>
      </c>
      <c r="G24">
        <v>1</v>
      </c>
      <c r="H24">
        <v>1</v>
      </c>
      <c r="I24" t="s">
        <v>740</v>
      </c>
      <c r="J24" t="s">
        <v>3</v>
      </c>
      <c r="K24" t="s">
        <v>741</v>
      </c>
      <c r="L24">
        <v>1191</v>
      </c>
      <c r="N24">
        <v>1013</v>
      </c>
      <c r="O24" t="s">
        <v>738</v>
      </c>
      <c r="P24" t="s">
        <v>738</v>
      </c>
      <c r="Q24">
        <v>1</v>
      </c>
      <c r="X24">
        <v>5.09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</v>
      </c>
      <c r="AE24">
        <v>2</v>
      </c>
      <c r="AF24" t="s">
        <v>29</v>
      </c>
      <c r="AG24">
        <v>2.6926099999999997</v>
      </c>
      <c r="AH24">
        <v>2</v>
      </c>
      <c r="AI24">
        <v>60076134</v>
      </c>
      <c r="AJ24">
        <v>24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 x14ac:dyDescent="0.2">
      <c r="A25">
        <f>ROW(Source!A26)</f>
        <v>26</v>
      </c>
      <c r="B25">
        <v>60076135</v>
      </c>
      <c r="C25">
        <v>60076130</v>
      </c>
      <c r="D25">
        <v>48245333</v>
      </c>
      <c r="E25">
        <v>1</v>
      </c>
      <c r="F25">
        <v>1</v>
      </c>
      <c r="G25">
        <v>1</v>
      </c>
      <c r="H25">
        <v>2</v>
      </c>
      <c r="I25" t="s">
        <v>801</v>
      </c>
      <c r="J25" t="s">
        <v>802</v>
      </c>
      <c r="K25" t="s">
        <v>803</v>
      </c>
      <c r="L25">
        <v>1368</v>
      </c>
      <c r="N25">
        <v>1011</v>
      </c>
      <c r="O25" t="s">
        <v>745</v>
      </c>
      <c r="P25" t="s">
        <v>745</v>
      </c>
      <c r="Q25">
        <v>1</v>
      </c>
      <c r="X25">
        <v>2.71</v>
      </c>
      <c r="Y25">
        <v>0</v>
      </c>
      <c r="Z25">
        <v>156.78</v>
      </c>
      <c r="AA25">
        <v>12.63</v>
      </c>
      <c r="AB25">
        <v>0</v>
      </c>
      <c r="AC25">
        <v>0</v>
      </c>
      <c r="AD25">
        <v>1</v>
      </c>
      <c r="AE25">
        <v>0</v>
      </c>
      <c r="AF25" t="s">
        <v>29</v>
      </c>
      <c r="AG25">
        <v>1.4335899999999999</v>
      </c>
      <c r="AH25">
        <v>2</v>
      </c>
      <c r="AI25">
        <v>60076135</v>
      </c>
      <c r="AJ25">
        <v>25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 x14ac:dyDescent="0.2">
      <c r="A26">
        <f>ROW(Source!A26)</f>
        <v>26</v>
      </c>
      <c r="B26">
        <v>60076136</v>
      </c>
      <c r="C26">
        <v>60076130</v>
      </c>
      <c r="D26">
        <v>48245551</v>
      </c>
      <c r="E26">
        <v>1</v>
      </c>
      <c r="F26">
        <v>1</v>
      </c>
      <c r="G26">
        <v>1</v>
      </c>
      <c r="H26">
        <v>2</v>
      </c>
      <c r="I26" t="s">
        <v>752</v>
      </c>
      <c r="J26" t="s">
        <v>753</v>
      </c>
      <c r="K26" t="s">
        <v>754</v>
      </c>
      <c r="L26">
        <v>1368</v>
      </c>
      <c r="N26">
        <v>1011</v>
      </c>
      <c r="O26" t="s">
        <v>745</v>
      </c>
      <c r="P26" t="s">
        <v>745</v>
      </c>
      <c r="Q26">
        <v>1</v>
      </c>
      <c r="X26">
        <v>0.04</v>
      </c>
      <c r="Y26">
        <v>0</v>
      </c>
      <c r="Z26">
        <v>86.79</v>
      </c>
      <c r="AA26">
        <v>10.130000000000001</v>
      </c>
      <c r="AB26">
        <v>0</v>
      </c>
      <c r="AC26">
        <v>0</v>
      </c>
      <c r="AD26">
        <v>1</v>
      </c>
      <c r="AE26">
        <v>0</v>
      </c>
      <c r="AF26" t="s">
        <v>29</v>
      </c>
      <c r="AG26">
        <v>2.1159999999999998E-2</v>
      </c>
      <c r="AH26">
        <v>2</v>
      </c>
      <c r="AI26">
        <v>60076136</v>
      </c>
      <c r="AJ26">
        <v>26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 x14ac:dyDescent="0.2">
      <c r="A27">
        <f>ROW(Source!A26)</f>
        <v>26</v>
      </c>
      <c r="B27">
        <v>60076137</v>
      </c>
      <c r="C27">
        <v>60076130</v>
      </c>
      <c r="D27">
        <v>48245707</v>
      </c>
      <c r="E27">
        <v>1</v>
      </c>
      <c r="F27">
        <v>1</v>
      </c>
      <c r="G27">
        <v>1</v>
      </c>
      <c r="H27">
        <v>2</v>
      </c>
      <c r="I27" t="s">
        <v>804</v>
      </c>
      <c r="J27" t="s">
        <v>805</v>
      </c>
      <c r="K27" t="s">
        <v>806</v>
      </c>
      <c r="L27">
        <v>1368</v>
      </c>
      <c r="N27">
        <v>1011</v>
      </c>
      <c r="O27" t="s">
        <v>745</v>
      </c>
      <c r="P27" t="s">
        <v>745</v>
      </c>
      <c r="Q27">
        <v>1</v>
      </c>
      <c r="X27">
        <v>2.34</v>
      </c>
      <c r="Y27">
        <v>0</v>
      </c>
      <c r="Z27">
        <v>136.09</v>
      </c>
      <c r="AA27">
        <v>11.84</v>
      </c>
      <c r="AB27">
        <v>0</v>
      </c>
      <c r="AC27">
        <v>0</v>
      </c>
      <c r="AD27">
        <v>1</v>
      </c>
      <c r="AE27">
        <v>0</v>
      </c>
      <c r="AF27" t="s">
        <v>29</v>
      </c>
      <c r="AG27">
        <v>1.23786</v>
      </c>
      <c r="AH27">
        <v>2</v>
      </c>
      <c r="AI27">
        <v>60076137</v>
      </c>
      <c r="AJ27">
        <v>27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 x14ac:dyDescent="0.2">
      <c r="A28">
        <f>ROW(Source!A26)</f>
        <v>26</v>
      </c>
      <c r="B28">
        <v>60076138</v>
      </c>
      <c r="C28">
        <v>60076130</v>
      </c>
      <c r="D28">
        <v>48171507</v>
      </c>
      <c r="E28">
        <v>1</v>
      </c>
      <c r="F28">
        <v>1</v>
      </c>
      <c r="G28">
        <v>1</v>
      </c>
      <c r="H28">
        <v>3</v>
      </c>
      <c r="I28" t="s">
        <v>807</v>
      </c>
      <c r="J28" t="s">
        <v>808</v>
      </c>
      <c r="K28" t="s">
        <v>809</v>
      </c>
      <c r="L28">
        <v>1348</v>
      </c>
      <c r="N28">
        <v>1009</v>
      </c>
      <c r="O28" t="s">
        <v>15</v>
      </c>
      <c r="P28" t="s">
        <v>15</v>
      </c>
      <c r="Q28">
        <v>1000</v>
      </c>
      <c r="X28">
        <v>2.7000000000000001E-3</v>
      </c>
      <c r="Y28">
        <v>10616.1</v>
      </c>
      <c r="Z28">
        <v>0</v>
      </c>
      <c r="AA28">
        <v>0</v>
      </c>
      <c r="AB28">
        <v>0</v>
      </c>
      <c r="AC28">
        <v>0</v>
      </c>
      <c r="AD28">
        <v>1</v>
      </c>
      <c r="AE28">
        <v>0</v>
      </c>
      <c r="AF28" t="s">
        <v>18</v>
      </c>
      <c r="AG28">
        <v>0</v>
      </c>
      <c r="AH28">
        <v>2</v>
      </c>
      <c r="AI28">
        <v>60076138</v>
      </c>
      <c r="AJ28">
        <v>28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 x14ac:dyDescent="0.2">
      <c r="A29">
        <f>ROW(Source!A26)</f>
        <v>26</v>
      </c>
      <c r="B29">
        <v>60076139</v>
      </c>
      <c r="C29">
        <v>60076130</v>
      </c>
      <c r="D29">
        <v>48167136</v>
      </c>
      <c r="E29">
        <v>21</v>
      </c>
      <c r="F29">
        <v>1</v>
      </c>
      <c r="G29">
        <v>1</v>
      </c>
      <c r="H29">
        <v>3</v>
      </c>
      <c r="I29" t="s">
        <v>810</v>
      </c>
      <c r="J29" t="s">
        <v>3</v>
      </c>
      <c r="K29" t="s">
        <v>811</v>
      </c>
      <c r="L29">
        <v>1354</v>
      </c>
      <c r="N29">
        <v>1010</v>
      </c>
      <c r="O29" t="s">
        <v>27</v>
      </c>
      <c r="P29" t="s">
        <v>27</v>
      </c>
      <c r="Q29">
        <v>1</v>
      </c>
      <c r="X29">
        <v>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 t="s">
        <v>18</v>
      </c>
      <c r="AG29">
        <v>0</v>
      </c>
      <c r="AH29">
        <v>2</v>
      </c>
      <c r="AI29">
        <v>60076139</v>
      </c>
      <c r="AJ29">
        <v>29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 x14ac:dyDescent="0.2">
      <c r="A30">
        <f>ROW(Source!A27)</f>
        <v>27</v>
      </c>
      <c r="B30">
        <v>60078157</v>
      </c>
      <c r="C30">
        <v>60078136</v>
      </c>
      <c r="D30">
        <v>48164249</v>
      </c>
      <c r="E30">
        <v>1</v>
      </c>
      <c r="F30">
        <v>1</v>
      </c>
      <c r="G30">
        <v>1</v>
      </c>
      <c r="H30">
        <v>1</v>
      </c>
      <c r="I30" t="s">
        <v>799</v>
      </c>
      <c r="J30" t="s">
        <v>3</v>
      </c>
      <c r="K30" t="s">
        <v>800</v>
      </c>
      <c r="L30">
        <v>1191</v>
      </c>
      <c r="N30">
        <v>1013</v>
      </c>
      <c r="O30" t="s">
        <v>738</v>
      </c>
      <c r="P30" t="s">
        <v>738</v>
      </c>
      <c r="Q30">
        <v>1</v>
      </c>
      <c r="X30">
        <v>1.66</v>
      </c>
      <c r="Y30">
        <v>0</v>
      </c>
      <c r="Z30">
        <v>0</v>
      </c>
      <c r="AA30">
        <v>0</v>
      </c>
      <c r="AB30">
        <v>9.9</v>
      </c>
      <c r="AC30">
        <v>0</v>
      </c>
      <c r="AD30">
        <v>1</v>
      </c>
      <c r="AE30">
        <v>1</v>
      </c>
      <c r="AF30" t="s">
        <v>29</v>
      </c>
      <c r="AG30">
        <v>0.87813999999999981</v>
      </c>
      <c r="AH30">
        <v>2</v>
      </c>
      <c r="AI30">
        <v>60078157</v>
      </c>
      <c r="AJ30">
        <v>30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 x14ac:dyDescent="0.2">
      <c r="A31">
        <f>ROW(Source!A27)</f>
        <v>27</v>
      </c>
      <c r="B31">
        <v>60078158</v>
      </c>
      <c r="C31">
        <v>60078136</v>
      </c>
      <c r="D31">
        <v>48164207</v>
      </c>
      <c r="E31">
        <v>1</v>
      </c>
      <c r="F31">
        <v>1</v>
      </c>
      <c r="G31">
        <v>1</v>
      </c>
      <c r="H31">
        <v>1</v>
      </c>
      <c r="I31" t="s">
        <v>740</v>
      </c>
      <c r="J31" t="s">
        <v>3</v>
      </c>
      <c r="K31" t="s">
        <v>741</v>
      </c>
      <c r="L31">
        <v>1191</v>
      </c>
      <c r="N31">
        <v>1013</v>
      </c>
      <c r="O31" t="s">
        <v>738</v>
      </c>
      <c r="P31" t="s">
        <v>738</v>
      </c>
      <c r="Q31">
        <v>1</v>
      </c>
      <c r="X31">
        <v>1.1000000000000001</v>
      </c>
      <c r="Y31">
        <v>0</v>
      </c>
      <c r="Z31">
        <v>0</v>
      </c>
      <c r="AA31">
        <v>0</v>
      </c>
      <c r="AB31">
        <v>0</v>
      </c>
      <c r="AC31">
        <v>0</v>
      </c>
      <c r="AD31">
        <v>1</v>
      </c>
      <c r="AE31">
        <v>2</v>
      </c>
      <c r="AF31" t="s">
        <v>29</v>
      </c>
      <c r="AG31">
        <v>0.58189999999999997</v>
      </c>
      <c r="AH31">
        <v>2</v>
      </c>
      <c r="AI31">
        <v>60078158</v>
      </c>
      <c r="AJ31">
        <v>31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 x14ac:dyDescent="0.2">
      <c r="A32">
        <f>ROW(Source!A27)</f>
        <v>27</v>
      </c>
      <c r="B32">
        <v>60078159</v>
      </c>
      <c r="C32">
        <v>60078136</v>
      </c>
      <c r="D32">
        <v>48245551</v>
      </c>
      <c r="E32">
        <v>1</v>
      </c>
      <c r="F32">
        <v>1</v>
      </c>
      <c r="G32">
        <v>1</v>
      </c>
      <c r="H32">
        <v>2</v>
      </c>
      <c r="I32" t="s">
        <v>752</v>
      </c>
      <c r="J32" t="s">
        <v>753</v>
      </c>
      <c r="K32" t="s">
        <v>754</v>
      </c>
      <c r="L32">
        <v>1368</v>
      </c>
      <c r="N32">
        <v>1011</v>
      </c>
      <c r="O32" t="s">
        <v>745</v>
      </c>
      <c r="P32" t="s">
        <v>745</v>
      </c>
      <c r="Q32">
        <v>1</v>
      </c>
      <c r="X32">
        <v>0.01</v>
      </c>
      <c r="Y32">
        <v>0</v>
      </c>
      <c r="Z32">
        <v>86.79</v>
      </c>
      <c r="AA32">
        <v>10.130000000000001</v>
      </c>
      <c r="AB32">
        <v>0</v>
      </c>
      <c r="AC32">
        <v>0</v>
      </c>
      <c r="AD32">
        <v>1</v>
      </c>
      <c r="AE32">
        <v>0</v>
      </c>
      <c r="AF32" t="s">
        <v>29</v>
      </c>
      <c r="AG32">
        <v>5.2899999999999996E-3</v>
      </c>
      <c r="AH32">
        <v>2</v>
      </c>
      <c r="AI32">
        <v>60078159</v>
      </c>
      <c r="AJ32">
        <v>32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 x14ac:dyDescent="0.2">
      <c r="A33">
        <f>ROW(Source!A27)</f>
        <v>27</v>
      </c>
      <c r="B33">
        <v>60078160</v>
      </c>
      <c r="C33">
        <v>60078136</v>
      </c>
      <c r="D33">
        <v>48245707</v>
      </c>
      <c r="E33">
        <v>1</v>
      </c>
      <c r="F33">
        <v>1</v>
      </c>
      <c r="G33">
        <v>1</v>
      </c>
      <c r="H33">
        <v>2</v>
      </c>
      <c r="I33" t="s">
        <v>804</v>
      </c>
      <c r="J33" t="s">
        <v>805</v>
      </c>
      <c r="K33" t="s">
        <v>806</v>
      </c>
      <c r="L33">
        <v>1368</v>
      </c>
      <c r="N33">
        <v>1011</v>
      </c>
      <c r="O33" t="s">
        <v>745</v>
      </c>
      <c r="P33" t="s">
        <v>745</v>
      </c>
      <c r="Q33">
        <v>1</v>
      </c>
      <c r="X33">
        <v>1.0900000000000001</v>
      </c>
      <c r="Y33">
        <v>0</v>
      </c>
      <c r="Z33">
        <v>136.09</v>
      </c>
      <c r="AA33">
        <v>11.84</v>
      </c>
      <c r="AB33">
        <v>0</v>
      </c>
      <c r="AC33">
        <v>0</v>
      </c>
      <c r="AD33">
        <v>1</v>
      </c>
      <c r="AE33">
        <v>0</v>
      </c>
      <c r="AF33" t="s">
        <v>29</v>
      </c>
      <c r="AG33">
        <v>0.57660999999999996</v>
      </c>
      <c r="AH33">
        <v>2</v>
      </c>
      <c r="AI33">
        <v>60078160</v>
      </c>
      <c r="AJ33">
        <v>33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 x14ac:dyDescent="0.2">
      <c r="A34">
        <f>ROW(Source!A27)</f>
        <v>27</v>
      </c>
      <c r="B34">
        <v>60078161</v>
      </c>
      <c r="C34">
        <v>60078136</v>
      </c>
      <c r="D34">
        <v>48171507</v>
      </c>
      <c r="E34">
        <v>1</v>
      </c>
      <c r="F34">
        <v>1</v>
      </c>
      <c r="G34">
        <v>1</v>
      </c>
      <c r="H34">
        <v>3</v>
      </c>
      <c r="I34" t="s">
        <v>807</v>
      </c>
      <c r="J34" t="s">
        <v>808</v>
      </c>
      <c r="K34" t="s">
        <v>809</v>
      </c>
      <c r="L34">
        <v>1348</v>
      </c>
      <c r="N34">
        <v>1009</v>
      </c>
      <c r="O34" t="s">
        <v>15</v>
      </c>
      <c r="P34" t="s">
        <v>15</v>
      </c>
      <c r="Q34">
        <v>1000</v>
      </c>
      <c r="X34">
        <v>5.8E-4</v>
      </c>
      <c r="Y34">
        <v>10616.1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0</v>
      </c>
      <c r="AF34" t="s">
        <v>18</v>
      </c>
      <c r="AG34">
        <v>0</v>
      </c>
      <c r="AH34">
        <v>2</v>
      </c>
      <c r="AI34">
        <v>60078161</v>
      </c>
      <c r="AJ34">
        <v>34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 x14ac:dyDescent="0.2">
      <c r="A35">
        <f>ROW(Source!A27)</f>
        <v>27</v>
      </c>
      <c r="B35">
        <v>60078162</v>
      </c>
      <c r="C35">
        <v>60078136</v>
      </c>
      <c r="D35">
        <v>48167136</v>
      </c>
      <c r="E35">
        <v>21</v>
      </c>
      <c r="F35">
        <v>1</v>
      </c>
      <c r="G35">
        <v>1</v>
      </c>
      <c r="H35">
        <v>3</v>
      </c>
      <c r="I35" t="s">
        <v>810</v>
      </c>
      <c r="J35" t="s">
        <v>3</v>
      </c>
      <c r="K35" t="s">
        <v>811</v>
      </c>
      <c r="L35">
        <v>1354</v>
      </c>
      <c r="N35">
        <v>1010</v>
      </c>
      <c r="O35" t="s">
        <v>27</v>
      </c>
      <c r="P35" t="s">
        <v>27</v>
      </c>
      <c r="Q35">
        <v>1</v>
      </c>
      <c r="X35">
        <v>1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 t="s">
        <v>18</v>
      </c>
      <c r="AG35">
        <v>0</v>
      </c>
      <c r="AH35">
        <v>2</v>
      </c>
      <c r="AI35">
        <v>60078162</v>
      </c>
      <c r="AJ35">
        <v>35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 x14ac:dyDescent="0.2">
      <c r="A36">
        <f>ROW(Source!A29)</f>
        <v>29</v>
      </c>
      <c r="B36">
        <v>60078189</v>
      </c>
      <c r="C36">
        <v>60078175</v>
      </c>
      <c r="D36">
        <v>48164233</v>
      </c>
      <c r="E36">
        <v>1</v>
      </c>
      <c r="F36">
        <v>1</v>
      </c>
      <c r="G36">
        <v>1</v>
      </c>
      <c r="H36">
        <v>1</v>
      </c>
      <c r="I36" t="s">
        <v>812</v>
      </c>
      <c r="J36" t="s">
        <v>3</v>
      </c>
      <c r="K36" t="s">
        <v>813</v>
      </c>
      <c r="L36">
        <v>1191</v>
      </c>
      <c r="N36">
        <v>1013</v>
      </c>
      <c r="O36" t="s">
        <v>738</v>
      </c>
      <c r="P36" t="s">
        <v>738</v>
      </c>
      <c r="Q36">
        <v>1</v>
      </c>
      <c r="X36">
        <v>379</v>
      </c>
      <c r="Y36">
        <v>0</v>
      </c>
      <c r="Z36">
        <v>0</v>
      </c>
      <c r="AA36">
        <v>0</v>
      </c>
      <c r="AB36">
        <v>8.59</v>
      </c>
      <c r="AC36">
        <v>0</v>
      </c>
      <c r="AD36">
        <v>1</v>
      </c>
      <c r="AE36">
        <v>1</v>
      </c>
      <c r="AF36" t="s">
        <v>43</v>
      </c>
      <c r="AG36">
        <v>250.61374999999995</v>
      </c>
      <c r="AH36">
        <v>2</v>
      </c>
      <c r="AI36">
        <v>60078189</v>
      </c>
      <c r="AJ36">
        <v>36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 x14ac:dyDescent="0.2">
      <c r="A37">
        <f>ROW(Source!A29)</f>
        <v>29</v>
      </c>
      <c r="B37">
        <v>60078190</v>
      </c>
      <c r="C37">
        <v>60078175</v>
      </c>
      <c r="D37">
        <v>48164207</v>
      </c>
      <c r="E37">
        <v>1</v>
      </c>
      <c r="F37">
        <v>1</v>
      </c>
      <c r="G37">
        <v>1</v>
      </c>
      <c r="H37">
        <v>1</v>
      </c>
      <c r="I37" t="s">
        <v>740</v>
      </c>
      <c r="J37" t="s">
        <v>3</v>
      </c>
      <c r="K37" t="s">
        <v>741</v>
      </c>
      <c r="L37">
        <v>1191</v>
      </c>
      <c r="N37">
        <v>1013</v>
      </c>
      <c r="O37" t="s">
        <v>738</v>
      </c>
      <c r="P37" t="s">
        <v>738</v>
      </c>
      <c r="Q37">
        <v>1</v>
      </c>
      <c r="X37">
        <v>41.11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1</v>
      </c>
      <c r="AE37">
        <v>2</v>
      </c>
      <c r="AF37" t="s">
        <v>43</v>
      </c>
      <c r="AG37">
        <v>27.183987499999997</v>
      </c>
      <c r="AH37">
        <v>2</v>
      </c>
      <c r="AI37">
        <v>60078190</v>
      </c>
      <c r="AJ37">
        <v>37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 x14ac:dyDescent="0.2">
      <c r="A38">
        <f>ROW(Source!A29)</f>
        <v>29</v>
      </c>
      <c r="B38">
        <v>60078191</v>
      </c>
      <c r="C38">
        <v>60078175</v>
      </c>
      <c r="D38">
        <v>48244557</v>
      </c>
      <c r="E38">
        <v>1</v>
      </c>
      <c r="F38">
        <v>1</v>
      </c>
      <c r="G38">
        <v>1</v>
      </c>
      <c r="H38">
        <v>2</v>
      </c>
      <c r="I38" t="s">
        <v>746</v>
      </c>
      <c r="J38" t="s">
        <v>747</v>
      </c>
      <c r="K38" t="s">
        <v>748</v>
      </c>
      <c r="L38">
        <v>1368</v>
      </c>
      <c r="N38">
        <v>1011</v>
      </c>
      <c r="O38" t="s">
        <v>745</v>
      </c>
      <c r="P38" t="s">
        <v>745</v>
      </c>
      <c r="Q38">
        <v>1</v>
      </c>
      <c r="X38">
        <v>24.53</v>
      </c>
      <c r="Y38">
        <v>0</v>
      </c>
      <c r="Z38">
        <v>112.77</v>
      </c>
      <c r="AA38">
        <v>11.84</v>
      </c>
      <c r="AB38">
        <v>0</v>
      </c>
      <c r="AC38">
        <v>0</v>
      </c>
      <c r="AD38">
        <v>1</v>
      </c>
      <c r="AE38">
        <v>0</v>
      </c>
      <c r="AF38" t="s">
        <v>43</v>
      </c>
      <c r="AG38">
        <v>16.220462499999996</v>
      </c>
      <c r="AH38">
        <v>2</v>
      </c>
      <c r="AI38">
        <v>60078191</v>
      </c>
      <c r="AJ38">
        <v>38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 x14ac:dyDescent="0.2">
      <c r="A39">
        <f>ROW(Source!A29)</f>
        <v>29</v>
      </c>
      <c r="B39">
        <v>60078192</v>
      </c>
      <c r="C39">
        <v>60078175</v>
      </c>
      <c r="D39">
        <v>48245294</v>
      </c>
      <c r="E39">
        <v>1</v>
      </c>
      <c r="F39">
        <v>1</v>
      </c>
      <c r="G39">
        <v>1</v>
      </c>
      <c r="H39">
        <v>2</v>
      </c>
      <c r="I39" t="s">
        <v>814</v>
      </c>
      <c r="J39" t="s">
        <v>815</v>
      </c>
      <c r="K39" t="s">
        <v>816</v>
      </c>
      <c r="L39">
        <v>1368</v>
      </c>
      <c r="N39">
        <v>1011</v>
      </c>
      <c r="O39" t="s">
        <v>745</v>
      </c>
      <c r="P39" t="s">
        <v>745</v>
      </c>
      <c r="Q39">
        <v>1</v>
      </c>
      <c r="X39">
        <v>12.76</v>
      </c>
      <c r="Y39">
        <v>0</v>
      </c>
      <c r="Z39">
        <v>298.48</v>
      </c>
      <c r="AA39">
        <v>10.130000000000001</v>
      </c>
      <c r="AB39">
        <v>0</v>
      </c>
      <c r="AC39">
        <v>0</v>
      </c>
      <c r="AD39">
        <v>1</v>
      </c>
      <c r="AE39">
        <v>0</v>
      </c>
      <c r="AF39" t="s">
        <v>43</v>
      </c>
      <c r="AG39">
        <v>8.4375499999999999</v>
      </c>
      <c r="AH39">
        <v>2</v>
      </c>
      <c r="AI39">
        <v>60078192</v>
      </c>
      <c r="AJ39">
        <v>39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 x14ac:dyDescent="0.2">
      <c r="A40">
        <f>ROW(Source!A29)</f>
        <v>29</v>
      </c>
      <c r="B40">
        <v>60078193</v>
      </c>
      <c r="C40">
        <v>60078175</v>
      </c>
      <c r="D40">
        <v>48245568</v>
      </c>
      <c r="E40">
        <v>1</v>
      </c>
      <c r="F40">
        <v>1</v>
      </c>
      <c r="G40">
        <v>1</v>
      </c>
      <c r="H40">
        <v>2</v>
      </c>
      <c r="I40" t="s">
        <v>817</v>
      </c>
      <c r="J40" t="s">
        <v>818</v>
      </c>
      <c r="K40" t="s">
        <v>819</v>
      </c>
      <c r="L40">
        <v>1368</v>
      </c>
      <c r="N40">
        <v>1011</v>
      </c>
      <c r="O40" t="s">
        <v>745</v>
      </c>
      <c r="P40" t="s">
        <v>745</v>
      </c>
      <c r="Q40">
        <v>1</v>
      </c>
      <c r="X40">
        <v>3.82</v>
      </c>
      <c r="Y40">
        <v>0</v>
      </c>
      <c r="Z40">
        <v>127.86</v>
      </c>
      <c r="AA40">
        <v>11.84</v>
      </c>
      <c r="AB40">
        <v>0</v>
      </c>
      <c r="AC40">
        <v>0</v>
      </c>
      <c r="AD40">
        <v>1</v>
      </c>
      <c r="AE40">
        <v>0</v>
      </c>
      <c r="AF40" t="s">
        <v>43</v>
      </c>
      <c r="AG40">
        <v>2.5259749999999999</v>
      </c>
      <c r="AH40">
        <v>2</v>
      </c>
      <c r="AI40">
        <v>60078193</v>
      </c>
      <c r="AJ40">
        <v>40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 x14ac:dyDescent="0.2">
      <c r="A41">
        <f>ROW(Source!A29)</f>
        <v>29</v>
      </c>
      <c r="B41">
        <v>60078194</v>
      </c>
      <c r="C41">
        <v>60078175</v>
      </c>
      <c r="D41">
        <v>48245576</v>
      </c>
      <c r="E41">
        <v>1</v>
      </c>
      <c r="F41">
        <v>1</v>
      </c>
      <c r="G41">
        <v>1</v>
      </c>
      <c r="H41">
        <v>2</v>
      </c>
      <c r="I41" t="s">
        <v>820</v>
      </c>
      <c r="J41" t="s">
        <v>821</v>
      </c>
      <c r="K41" t="s">
        <v>822</v>
      </c>
      <c r="L41">
        <v>1368</v>
      </c>
      <c r="N41">
        <v>1011</v>
      </c>
      <c r="O41" t="s">
        <v>745</v>
      </c>
      <c r="P41" t="s">
        <v>745</v>
      </c>
      <c r="Q41">
        <v>1</v>
      </c>
      <c r="X41">
        <v>3.82</v>
      </c>
      <c r="Y41">
        <v>0</v>
      </c>
      <c r="Z41">
        <v>12</v>
      </c>
      <c r="AA41">
        <v>0</v>
      </c>
      <c r="AB41">
        <v>0</v>
      </c>
      <c r="AC41">
        <v>0</v>
      </c>
      <c r="AD41">
        <v>1</v>
      </c>
      <c r="AE41">
        <v>0</v>
      </c>
      <c r="AF41" t="s">
        <v>43</v>
      </c>
      <c r="AG41">
        <v>2.5259749999999999</v>
      </c>
      <c r="AH41">
        <v>2</v>
      </c>
      <c r="AI41">
        <v>60078194</v>
      </c>
      <c r="AJ41">
        <v>41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 x14ac:dyDescent="0.2">
      <c r="A42">
        <f>ROW(Source!A29)</f>
        <v>29</v>
      </c>
      <c r="B42">
        <v>60078195</v>
      </c>
      <c r="C42">
        <v>60078175</v>
      </c>
      <c r="D42">
        <v>48245786</v>
      </c>
      <c r="E42">
        <v>1</v>
      </c>
      <c r="F42">
        <v>1</v>
      </c>
      <c r="G42">
        <v>1</v>
      </c>
      <c r="H42">
        <v>2</v>
      </c>
      <c r="I42" t="s">
        <v>823</v>
      </c>
      <c r="J42" t="s">
        <v>824</v>
      </c>
      <c r="K42" t="s">
        <v>825</v>
      </c>
      <c r="L42">
        <v>1368</v>
      </c>
      <c r="N42">
        <v>1011</v>
      </c>
      <c r="O42" t="s">
        <v>745</v>
      </c>
      <c r="P42" t="s">
        <v>745</v>
      </c>
      <c r="Q42">
        <v>1</v>
      </c>
      <c r="X42">
        <v>92.65</v>
      </c>
      <c r="Y42">
        <v>0</v>
      </c>
      <c r="Z42">
        <v>8.68</v>
      </c>
      <c r="AA42">
        <v>0</v>
      </c>
      <c r="AB42">
        <v>0</v>
      </c>
      <c r="AC42">
        <v>0</v>
      </c>
      <c r="AD42">
        <v>1</v>
      </c>
      <c r="AE42">
        <v>0</v>
      </c>
      <c r="AF42" t="s">
        <v>43</v>
      </c>
      <c r="AG42">
        <v>61.264812499999998</v>
      </c>
      <c r="AH42">
        <v>2</v>
      </c>
      <c r="AI42">
        <v>60078195</v>
      </c>
      <c r="AJ42">
        <v>42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 x14ac:dyDescent="0.2">
      <c r="A43">
        <f>ROW(Source!A29)</f>
        <v>29</v>
      </c>
      <c r="B43">
        <v>60078196</v>
      </c>
      <c r="C43">
        <v>60078175</v>
      </c>
      <c r="D43">
        <v>48168484</v>
      </c>
      <c r="E43">
        <v>1</v>
      </c>
      <c r="F43">
        <v>1</v>
      </c>
      <c r="G43">
        <v>1</v>
      </c>
      <c r="H43">
        <v>3</v>
      </c>
      <c r="I43" t="s">
        <v>223</v>
      </c>
      <c r="J43" t="s">
        <v>226</v>
      </c>
      <c r="K43" t="s">
        <v>761</v>
      </c>
      <c r="L43">
        <v>1339</v>
      </c>
      <c r="N43">
        <v>1007</v>
      </c>
      <c r="O43" t="s">
        <v>91</v>
      </c>
      <c r="P43" t="s">
        <v>91</v>
      </c>
      <c r="Q43">
        <v>1</v>
      </c>
      <c r="X43">
        <v>20</v>
      </c>
      <c r="Y43">
        <v>8.7899999999999991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0</v>
      </c>
      <c r="AF43" t="s">
        <v>18</v>
      </c>
      <c r="AG43">
        <v>0</v>
      </c>
      <c r="AH43">
        <v>2</v>
      </c>
      <c r="AI43">
        <v>60078196</v>
      </c>
      <c r="AJ43">
        <v>43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 x14ac:dyDescent="0.2">
      <c r="A44">
        <f>ROW(Source!A29)</f>
        <v>29</v>
      </c>
      <c r="B44">
        <v>60078197</v>
      </c>
      <c r="C44">
        <v>60078175</v>
      </c>
      <c r="D44">
        <v>48168491</v>
      </c>
      <c r="E44">
        <v>1</v>
      </c>
      <c r="F44">
        <v>1</v>
      </c>
      <c r="G44">
        <v>1</v>
      </c>
      <c r="H44">
        <v>3</v>
      </c>
      <c r="I44" t="s">
        <v>229</v>
      </c>
      <c r="J44" t="s">
        <v>231</v>
      </c>
      <c r="K44" t="s">
        <v>762</v>
      </c>
      <c r="L44">
        <v>1346</v>
      </c>
      <c r="N44">
        <v>1009</v>
      </c>
      <c r="O44" t="s">
        <v>225</v>
      </c>
      <c r="P44" t="s">
        <v>225</v>
      </c>
      <c r="Q44">
        <v>1</v>
      </c>
      <c r="X44">
        <v>5</v>
      </c>
      <c r="Y44">
        <v>4.47</v>
      </c>
      <c r="Z44">
        <v>0</v>
      </c>
      <c r="AA44">
        <v>0</v>
      </c>
      <c r="AB44">
        <v>0</v>
      </c>
      <c r="AC44">
        <v>0</v>
      </c>
      <c r="AD44">
        <v>1</v>
      </c>
      <c r="AE44">
        <v>0</v>
      </c>
      <c r="AF44" t="s">
        <v>18</v>
      </c>
      <c r="AG44">
        <v>0</v>
      </c>
      <c r="AH44">
        <v>2</v>
      </c>
      <c r="AI44">
        <v>60078197</v>
      </c>
      <c r="AJ44">
        <v>44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 x14ac:dyDescent="0.2">
      <c r="A45">
        <f>ROW(Source!A29)</f>
        <v>29</v>
      </c>
      <c r="B45">
        <v>60078198</v>
      </c>
      <c r="C45">
        <v>60078175</v>
      </c>
      <c r="D45">
        <v>48170066</v>
      </c>
      <c r="E45">
        <v>1</v>
      </c>
      <c r="F45">
        <v>1</v>
      </c>
      <c r="G45">
        <v>1</v>
      </c>
      <c r="H45">
        <v>3</v>
      </c>
      <c r="I45" t="s">
        <v>826</v>
      </c>
      <c r="J45" t="s">
        <v>827</v>
      </c>
      <c r="K45" t="s">
        <v>828</v>
      </c>
      <c r="L45">
        <v>1339</v>
      </c>
      <c r="N45">
        <v>1007</v>
      </c>
      <c r="O45" t="s">
        <v>91</v>
      </c>
      <c r="P45" t="s">
        <v>91</v>
      </c>
      <c r="Q45">
        <v>1</v>
      </c>
      <c r="X45">
        <v>117</v>
      </c>
      <c r="Y45">
        <v>3.15</v>
      </c>
      <c r="Z45">
        <v>0</v>
      </c>
      <c r="AA45">
        <v>0</v>
      </c>
      <c r="AB45">
        <v>0</v>
      </c>
      <c r="AC45">
        <v>0</v>
      </c>
      <c r="AD45">
        <v>1</v>
      </c>
      <c r="AE45">
        <v>0</v>
      </c>
      <c r="AF45" t="s">
        <v>18</v>
      </c>
      <c r="AG45">
        <v>0</v>
      </c>
      <c r="AH45">
        <v>2</v>
      </c>
      <c r="AI45">
        <v>60078198</v>
      </c>
      <c r="AJ45">
        <v>45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 x14ac:dyDescent="0.2">
      <c r="A46">
        <f>ROW(Source!A29)</f>
        <v>29</v>
      </c>
      <c r="B46">
        <v>60078199</v>
      </c>
      <c r="C46">
        <v>60078175</v>
      </c>
      <c r="D46">
        <v>48171516</v>
      </c>
      <c r="E46">
        <v>1</v>
      </c>
      <c r="F46">
        <v>1</v>
      </c>
      <c r="G46">
        <v>1</v>
      </c>
      <c r="H46">
        <v>3</v>
      </c>
      <c r="I46" t="s">
        <v>829</v>
      </c>
      <c r="J46" t="s">
        <v>830</v>
      </c>
      <c r="K46" t="s">
        <v>831</v>
      </c>
      <c r="L46">
        <v>1348</v>
      </c>
      <c r="N46">
        <v>1009</v>
      </c>
      <c r="O46" t="s">
        <v>15</v>
      </c>
      <c r="P46" t="s">
        <v>15</v>
      </c>
      <c r="Q46">
        <v>1000</v>
      </c>
      <c r="X46">
        <v>0.16</v>
      </c>
      <c r="Y46">
        <v>13245.25</v>
      </c>
      <c r="Z46">
        <v>0</v>
      </c>
      <c r="AA46">
        <v>0</v>
      </c>
      <c r="AB46">
        <v>0</v>
      </c>
      <c r="AC46">
        <v>0</v>
      </c>
      <c r="AD46">
        <v>1</v>
      </c>
      <c r="AE46">
        <v>0</v>
      </c>
      <c r="AF46" t="s">
        <v>18</v>
      </c>
      <c r="AG46">
        <v>0</v>
      </c>
      <c r="AH46">
        <v>2</v>
      </c>
      <c r="AI46">
        <v>60078199</v>
      </c>
      <c r="AJ46">
        <v>46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 x14ac:dyDescent="0.2">
      <c r="A47">
        <f>ROW(Source!A29)</f>
        <v>29</v>
      </c>
      <c r="B47">
        <v>60078200</v>
      </c>
      <c r="C47">
        <v>60078175</v>
      </c>
      <c r="D47">
        <v>48164600</v>
      </c>
      <c r="E47">
        <v>21</v>
      </c>
      <c r="F47">
        <v>1</v>
      </c>
      <c r="G47">
        <v>1</v>
      </c>
      <c r="H47">
        <v>3</v>
      </c>
      <c r="I47" t="s">
        <v>832</v>
      </c>
      <c r="J47" t="s">
        <v>3</v>
      </c>
      <c r="K47" t="s">
        <v>833</v>
      </c>
      <c r="L47">
        <v>1346</v>
      </c>
      <c r="N47">
        <v>1009</v>
      </c>
      <c r="O47" t="s">
        <v>225</v>
      </c>
      <c r="P47" t="s">
        <v>225</v>
      </c>
      <c r="Q47">
        <v>1</v>
      </c>
      <c r="X47">
        <v>25000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 t="s">
        <v>18</v>
      </c>
      <c r="AG47">
        <v>0</v>
      </c>
      <c r="AH47">
        <v>2</v>
      </c>
      <c r="AI47">
        <v>60078200</v>
      </c>
      <c r="AJ47">
        <v>47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 x14ac:dyDescent="0.2">
      <c r="A48">
        <f>ROW(Source!A29)</f>
        <v>29</v>
      </c>
      <c r="B48">
        <v>60078201</v>
      </c>
      <c r="C48">
        <v>60078175</v>
      </c>
      <c r="D48">
        <v>48164599</v>
      </c>
      <c r="E48">
        <v>21</v>
      </c>
      <c r="F48">
        <v>1</v>
      </c>
      <c r="G48">
        <v>1</v>
      </c>
      <c r="H48">
        <v>3</v>
      </c>
      <c r="I48" t="s">
        <v>834</v>
      </c>
      <c r="J48" t="s">
        <v>3</v>
      </c>
      <c r="K48" t="s">
        <v>835</v>
      </c>
      <c r="L48">
        <v>1374</v>
      </c>
      <c r="N48">
        <v>1013</v>
      </c>
      <c r="O48" t="s">
        <v>836</v>
      </c>
      <c r="P48" t="s">
        <v>836</v>
      </c>
      <c r="Q48">
        <v>1</v>
      </c>
      <c r="X48">
        <v>65.11</v>
      </c>
      <c r="Y48">
        <v>1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0</v>
      </c>
      <c r="AF48" t="s">
        <v>18</v>
      </c>
      <c r="AG48">
        <v>0</v>
      </c>
      <c r="AH48">
        <v>2</v>
      </c>
      <c r="AI48">
        <v>60078201</v>
      </c>
      <c r="AJ48">
        <v>48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 x14ac:dyDescent="0.2">
      <c r="A49">
        <f>ROW(Source!A30)</f>
        <v>30</v>
      </c>
      <c r="B49">
        <v>60081492</v>
      </c>
      <c r="C49">
        <v>60081478</v>
      </c>
      <c r="D49">
        <v>48164233</v>
      </c>
      <c r="E49">
        <v>1</v>
      </c>
      <c r="F49">
        <v>1</v>
      </c>
      <c r="G49">
        <v>1</v>
      </c>
      <c r="H49">
        <v>1</v>
      </c>
      <c r="I49" t="s">
        <v>812</v>
      </c>
      <c r="J49" t="s">
        <v>3</v>
      </c>
      <c r="K49" t="s">
        <v>813</v>
      </c>
      <c r="L49">
        <v>1191</v>
      </c>
      <c r="N49">
        <v>1013</v>
      </c>
      <c r="O49" t="s">
        <v>738</v>
      </c>
      <c r="P49" t="s">
        <v>738</v>
      </c>
      <c r="Q49">
        <v>1</v>
      </c>
      <c r="X49">
        <v>379</v>
      </c>
      <c r="Y49">
        <v>0</v>
      </c>
      <c r="Z49">
        <v>0</v>
      </c>
      <c r="AA49">
        <v>0</v>
      </c>
      <c r="AB49">
        <v>8.59</v>
      </c>
      <c r="AC49">
        <v>0</v>
      </c>
      <c r="AD49">
        <v>1</v>
      </c>
      <c r="AE49">
        <v>1</v>
      </c>
      <c r="AF49" t="s">
        <v>43</v>
      </c>
      <c r="AG49">
        <v>250.61374999999995</v>
      </c>
      <c r="AH49">
        <v>2</v>
      </c>
      <c r="AI49">
        <v>60081479</v>
      </c>
      <c r="AJ49">
        <v>49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 x14ac:dyDescent="0.2">
      <c r="A50">
        <f>ROW(Source!A30)</f>
        <v>30</v>
      </c>
      <c r="B50">
        <v>60081493</v>
      </c>
      <c r="C50">
        <v>60081478</v>
      </c>
      <c r="D50">
        <v>48164207</v>
      </c>
      <c r="E50">
        <v>1</v>
      </c>
      <c r="F50">
        <v>1</v>
      </c>
      <c r="G50">
        <v>1</v>
      </c>
      <c r="H50">
        <v>1</v>
      </c>
      <c r="I50" t="s">
        <v>740</v>
      </c>
      <c r="J50" t="s">
        <v>3</v>
      </c>
      <c r="K50" t="s">
        <v>741</v>
      </c>
      <c r="L50">
        <v>1191</v>
      </c>
      <c r="N50">
        <v>1013</v>
      </c>
      <c r="O50" t="s">
        <v>738</v>
      </c>
      <c r="P50" t="s">
        <v>738</v>
      </c>
      <c r="Q50">
        <v>1</v>
      </c>
      <c r="X50">
        <v>41.11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2</v>
      </c>
      <c r="AF50" t="s">
        <v>43</v>
      </c>
      <c r="AG50">
        <v>27.183987499999997</v>
      </c>
      <c r="AH50">
        <v>2</v>
      </c>
      <c r="AI50">
        <v>60081480</v>
      </c>
      <c r="AJ50">
        <v>50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 x14ac:dyDescent="0.2">
      <c r="A51">
        <f>ROW(Source!A30)</f>
        <v>30</v>
      </c>
      <c r="B51">
        <v>60081494</v>
      </c>
      <c r="C51">
        <v>60081478</v>
      </c>
      <c r="D51">
        <v>48244557</v>
      </c>
      <c r="E51">
        <v>1</v>
      </c>
      <c r="F51">
        <v>1</v>
      </c>
      <c r="G51">
        <v>1</v>
      </c>
      <c r="H51">
        <v>2</v>
      </c>
      <c r="I51" t="s">
        <v>746</v>
      </c>
      <c r="J51" t="s">
        <v>747</v>
      </c>
      <c r="K51" t="s">
        <v>748</v>
      </c>
      <c r="L51">
        <v>1368</v>
      </c>
      <c r="N51">
        <v>1011</v>
      </c>
      <c r="O51" t="s">
        <v>745</v>
      </c>
      <c r="P51" t="s">
        <v>745</v>
      </c>
      <c r="Q51">
        <v>1</v>
      </c>
      <c r="X51">
        <v>24.53</v>
      </c>
      <c r="Y51">
        <v>0</v>
      </c>
      <c r="Z51">
        <v>112.77</v>
      </c>
      <c r="AA51">
        <v>11.84</v>
      </c>
      <c r="AB51">
        <v>0</v>
      </c>
      <c r="AC51">
        <v>0</v>
      </c>
      <c r="AD51">
        <v>1</v>
      </c>
      <c r="AE51">
        <v>0</v>
      </c>
      <c r="AF51" t="s">
        <v>43</v>
      </c>
      <c r="AG51">
        <v>16.220462499999996</v>
      </c>
      <c r="AH51">
        <v>2</v>
      </c>
      <c r="AI51">
        <v>60081481</v>
      </c>
      <c r="AJ51">
        <v>51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 x14ac:dyDescent="0.2">
      <c r="A52">
        <f>ROW(Source!A30)</f>
        <v>30</v>
      </c>
      <c r="B52">
        <v>60081495</v>
      </c>
      <c r="C52">
        <v>60081478</v>
      </c>
      <c r="D52">
        <v>48245294</v>
      </c>
      <c r="E52">
        <v>1</v>
      </c>
      <c r="F52">
        <v>1</v>
      </c>
      <c r="G52">
        <v>1</v>
      </c>
      <c r="H52">
        <v>2</v>
      </c>
      <c r="I52" t="s">
        <v>814</v>
      </c>
      <c r="J52" t="s">
        <v>815</v>
      </c>
      <c r="K52" t="s">
        <v>816</v>
      </c>
      <c r="L52">
        <v>1368</v>
      </c>
      <c r="N52">
        <v>1011</v>
      </c>
      <c r="O52" t="s">
        <v>745</v>
      </c>
      <c r="P52" t="s">
        <v>745</v>
      </c>
      <c r="Q52">
        <v>1</v>
      </c>
      <c r="X52">
        <v>12.76</v>
      </c>
      <c r="Y52">
        <v>0</v>
      </c>
      <c r="Z52">
        <v>298.48</v>
      </c>
      <c r="AA52">
        <v>10.130000000000001</v>
      </c>
      <c r="AB52">
        <v>0</v>
      </c>
      <c r="AC52">
        <v>0</v>
      </c>
      <c r="AD52">
        <v>1</v>
      </c>
      <c r="AE52">
        <v>0</v>
      </c>
      <c r="AF52" t="s">
        <v>43</v>
      </c>
      <c r="AG52">
        <v>8.4375499999999999</v>
      </c>
      <c r="AH52">
        <v>2</v>
      </c>
      <c r="AI52">
        <v>60081482</v>
      </c>
      <c r="AJ52">
        <v>52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 x14ac:dyDescent="0.2">
      <c r="A53">
        <f>ROW(Source!A30)</f>
        <v>30</v>
      </c>
      <c r="B53">
        <v>60081496</v>
      </c>
      <c r="C53">
        <v>60081478</v>
      </c>
      <c r="D53">
        <v>48245568</v>
      </c>
      <c r="E53">
        <v>1</v>
      </c>
      <c r="F53">
        <v>1</v>
      </c>
      <c r="G53">
        <v>1</v>
      </c>
      <c r="H53">
        <v>2</v>
      </c>
      <c r="I53" t="s">
        <v>817</v>
      </c>
      <c r="J53" t="s">
        <v>818</v>
      </c>
      <c r="K53" t="s">
        <v>819</v>
      </c>
      <c r="L53">
        <v>1368</v>
      </c>
      <c r="N53">
        <v>1011</v>
      </c>
      <c r="O53" t="s">
        <v>745</v>
      </c>
      <c r="P53" t="s">
        <v>745</v>
      </c>
      <c r="Q53">
        <v>1</v>
      </c>
      <c r="X53">
        <v>3.82</v>
      </c>
      <c r="Y53">
        <v>0</v>
      </c>
      <c r="Z53">
        <v>127.86</v>
      </c>
      <c r="AA53">
        <v>11.84</v>
      </c>
      <c r="AB53">
        <v>0</v>
      </c>
      <c r="AC53">
        <v>0</v>
      </c>
      <c r="AD53">
        <v>1</v>
      </c>
      <c r="AE53">
        <v>0</v>
      </c>
      <c r="AF53" t="s">
        <v>43</v>
      </c>
      <c r="AG53">
        <v>2.5259749999999999</v>
      </c>
      <c r="AH53">
        <v>2</v>
      </c>
      <c r="AI53">
        <v>60081483</v>
      </c>
      <c r="AJ53">
        <v>53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 x14ac:dyDescent="0.2">
      <c r="A54">
        <f>ROW(Source!A30)</f>
        <v>30</v>
      </c>
      <c r="B54">
        <v>60081497</v>
      </c>
      <c r="C54">
        <v>60081478</v>
      </c>
      <c r="D54">
        <v>48245576</v>
      </c>
      <c r="E54">
        <v>1</v>
      </c>
      <c r="F54">
        <v>1</v>
      </c>
      <c r="G54">
        <v>1</v>
      </c>
      <c r="H54">
        <v>2</v>
      </c>
      <c r="I54" t="s">
        <v>820</v>
      </c>
      <c r="J54" t="s">
        <v>821</v>
      </c>
      <c r="K54" t="s">
        <v>822</v>
      </c>
      <c r="L54">
        <v>1368</v>
      </c>
      <c r="N54">
        <v>1011</v>
      </c>
      <c r="O54" t="s">
        <v>745</v>
      </c>
      <c r="P54" t="s">
        <v>745</v>
      </c>
      <c r="Q54">
        <v>1</v>
      </c>
      <c r="X54">
        <v>3.82</v>
      </c>
      <c r="Y54">
        <v>0</v>
      </c>
      <c r="Z54">
        <v>12</v>
      </c>
      <c r="AA54">
        <v>0</v>
      </c>
      <c r="AB54">
        <v>0</v>
      </c>
      <c r="AC54">
        <v>0</v>
      </c>
      <c r="AD54">
        <v>1</v>
      </c>
      <c r="AE54">
        <v>0</v>
      </c>
      <c r="AF54" t="s">
        <v>43</v>
      </c>
      <c r="AG54">
        <v>2.5259749999999999</v>
      </c>
      <c r="AH54">
        <v>2</v>
      </c>
      <c r="AI54">
        <v>60081484</v>
      </c>
      <c r="AJ54">
        <v>54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 x14ac:dyDescent="0.2">
      <c r="A55">
        <f>ROW(Source!A30)</f>
        <v>30</v>
      </c>
      <c r="B55">
        <v>60081498</v>
      </c>
      <c r="C55">
        <v>60081478</v>
      </c>
      <c r="D55">
        <v>48245786</v>
      </c>
      <c r="E55">
        <v>1</v>
      </c>
      <c r="F55">
        <v>1</v>
      </c>
      <c r="G55">
        <v>1</v>
      </c>
      <c r="H55">
        <v>2</v>
      </c>
      <c r="I55" t="s">
        <v>823</v>
      </c>
      <c r="J55" t="s">
        <v>824</v>
      </c>
      <c r="K55" t="s">
        <v>825</v>
      </c>
      <c r="L55">
        <v>1368</v>
      </c>
      <c r="N55">
        <v>1011</v>
      </c>
      <c r="O55" t="s">
        <v>745</v>
      </c>
      <c r="P55" t="s">
        <v>745</v>
      </c>
      <c r="Q55">
        <v>1</v>
      </c>
      <c r="X55">
        <v>92.65</v>
      </c>
      <c r="Y55">
        <v>0</v>
      </c>
      <c r="Z55">
        <v>8.68</v>
      </c>
      <c r="AA55">
        <v>0</v>
      </c>
      <c r="AB55">
        <v>0</v>
      </c>
      <c r="AC55">
        <v>0</v>
      </c>
      <c r="AD55">
        <v>1</v>
      </c>
      <c r="AE55">
        <v>0</v>
      </c>
      <c r="AF55" t="s">
        <v>43</v>
      </c>
      <c r="AG55">
        <v>61.264812499999998</v>
      </c>
      <c r="AH55">
        <v>2</v>
      </c>
      <c r="AI55">
        <v>60081485</v>
      </c>
      <c r="AJ55">
        <v>55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 x14ac:dyDescent="0.2">
      <c r="A56">
        <f>ROW(Source!A30)</f>
        <v>30</v>
      </c>
      <c r="B56">
        <v>60081499</v>
      </c>
      <c r="C56">
        <v>60081478</v>
      </c>
      <c r="D56">
        <v>48168484</v>
      </c>
      <c r="E56">
        <v>1</v>
      </c>
      <c r="F56">
        <v>1</v>
      </c>
      <c r="G56">
        <v>1</v>
      </c>
      <c r="H56">
        <v>3</v>
      </c>
      <c r="I56" t="s">
        <v>223</v>
      </c>
      <c r="J56" t="s">
        <v>226</v>
      </c>
      <c r="K56" t="s">
        <v>761</v>
      </c>
      <c r="L56">
        <v>1339</v>
      </c>
      <c r="N56">
        <v>1007</v>
      </c>
      <c r="O56" t="s">
        <v>91</v>
      </c>
      <c r="P56" t="s">
        <v>91</v>
      </c>
      <c r="Q56">
        <v>1</v>
      </c>
      <c r="X56">
        <v>20</v>
      </c>
      <c r="Y56">
        <v>8.7899999999999991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 t="s">
        <v>18</v>
      </c>
      <c r="AG56">
        <v>0</v>
      </c>
      <c r="AH56">
        <v>2</v>
      </c>
      <c r="AI56">
        <v>60081486</v>
      </c>
      <c r="AJ56">
        <v>56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 x14ac:dyDescent="0.2">
      <c r="A57">
        <f>ROW(Source!A30)</f>
        <v>30</v>
      </c>
      <c r="B57">
        <v>60081500</v>
      </c>
      <c r="C57">
        <v>60081478</v>
      </c>
      <c r="D57">
        <v>48168491</v>
      </c>
      <c r="E57">
        <v>1</v>
      </c>
      <c r="F57">
        <v>1</v>
      </c>
      <c r="G57">
        <v>1</v>
      </c>
      <c r="H57">
        <v>3</v>
      </c>
      <c r="I57" t="s">
        <v>229</v>
      </c>
      <c r="J57" t="s">
        <v>231</v>
      </c>
      <c r="K57" t="s">
        <v>762</v>
      </c>
      <c r="L57">
        <v>1346</v>
      </c>
      <c r="N57">
        <v>1009</v>
      </c>
      <c r="O57" t="s">
        <v>225</v>
      </c>
      <c r="P57" t="s">
        <v>225</v>
      </c>
      <c r="Q57">
        <v>1</v>
      </c>
      <c r="X57">
        <v>5</v>
      </c>
      <c r="Y57">
        <v>4.47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0</v>
      </c>
      <c r="AF57" t="s">
        <v>18</v>
      </c>
      <c r="AG57">
        <v>0</v>
      </c>
      <c r="AH57">
        <v>2</v>
      </c>
      <c r="AI57">
        <v>60081487</v>
      </c>
      <c r="AJ57">
        <v>57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 x14ac:dyDescent="0.2">
      <c r="A58">
        <f>ROW(Source!A30)</f>
        <v>30</v>
      </c>
      <c r="B58">
        <v>60081501</v>
      </c>
      <c r="C58">
        <v>60081478</v>
      </c>
      <c r="D58">
        <v>48170066</v>
      </c>
      <c r="E58">
        <v>1</v>
      </c>
      <c r="F58">
        <v>1</v>
      </c>
      <c r="G58">
        <v>1</v>
      </c>
      <c r="H58">
        <v>3</v>
      </c>
      <c r="I58" t="s">
        <v>826</v>
      </c>
      <c r="J58" t="s">
        <v>827</v>
      </c>
      <c r="K58" t="s">
        <v>828</v>
      </c>
      <c r="L58">
        <v>1339</v>
      </c>
      <c r="N58">
        <v>1007</v>
      </c>
      <c r="O58" t="s">
        <v>91</v>
      </c>
      <c r="P58" t="s">
        <v>91</v>
      </c>
      <c r="Q58">
        <v>1</v>
      </c>
      <c r="X58">
        <v>117</v>
      </c>
      <c r="Y58">
        <v>3.15</v>
      </c>
      <c r="Z58">
        <v>0</v>
      </c>
      <c r="AA58">
        <v>0</v>
      </c>
      <c r="AB58">
        <v>0</v>
      </c>
      <c r="AC58">
        <v>0</v>
      </c>
      <c r="AD58">
        <v>1</v>
      </c>
      <c r="AE58">
        <v>0</v>
      </c>
      <c r="AF58" t="s">
        <v>18</v>
      </c>
      <c r="AG58">
        <v>0</v>
      </c>
      <c r="AH58">
        <v>2</v>
      </c>
      <c r="AI58">
        <v>60081488</v>
      </c>
      <c r="AJ58">
        <v>58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 x14ac:dyDescent="0.2">
      <c r="A59">
        <f>ROW(Source!A30)</f>
        <v>30</v>
      </c>
      <c r="B59">
        <v>60081502</v>
      </c>
      <c r="C59">
        <v>60081478</v>
      </c>
      <c r="D59">
        <v>48171516</v>
      </c>
      <c r="E59">
        <v>1</v>
      </c>
      <c r="F59">
        <v>1</v>
      </c>
      <c r="G59">
        <v>1</v>
      </c>
      <c r="H59">
        <v>3</v>
      </c>
      <c r="I59" t="s">
        <v>829</v>
      </c>
      <c r="J59" t="s">
        <v>830</v>
      </c>
      <c r="K59" t="s">
        <v>831</v>
      </c>
      <c r="L59">
        <v>1348</v>
      </c>
      <c r="N59">
        <v>1009</v>
      </c>
      <c r="O59" t="s">
        <v>15</v>
      </c>
      <c r="P59" t="s">
        <v>15</v>
      </c>
      <c r="Q59">
        <v>1000</v>
      </c>
      <c r="X59">
        <v>0.16</v>
      </c>
      <c r="Y59">
        <v>13245.25</v>
      </c>
      <c r="Z59">
        <v>0</v>
      </c>
      <c r="AA59">
        <v>0</v>
      </c>
      <c r="AB59">
        <v>0</v>
      </c>
      <c r="AC59">
        <v>0</v>
      </c>
      <c r="AD59">
        <v>1</v>
      </c>
      <c r="AE59">
        <v>0</v>
      </c>
      <c r="AF59" t="s">
        <v>18</v>
      </c>
      <c r="AG59">
        <v>0</v>
      </c>
      <c r="AH59">
        <v>2</v>
      </c>
      <c r="AI59">
        <v>60081489</v>
      </c>
      <c r="AJ59">
        <v>59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 x14ac:dyDescent="0.2">
      <c r="A60">
        <f>ROW(Source!A30)</f>
        <v>30</v>
      </c>
      <c r="B60">
        <v>60081503</v>
      </c>
      <c r="C60">
        <v>60081478</v>
      </c>
      <c r="D60">
        <v>48164600</v>
      </c>
      <c r="E60">
        <v>21</v>
      </c>
      <c r="F60">
        <v>1</v>
      </c>
      <c r="G60">
        <v>1</v>
      </c>
      <c r="H60">
        <v>3</v>
      </c>
      <c r="I60" t="s">
        <v>832</v>
      </c>
      <c r="J60" t="s">
        <v>3</v>
      </c>
      <c r="K60" t="s">
        <v>833</v>
      </c>
      <c r="L60">
        <v>1346</v>
      </c>
      <c r="N60">
        <v>1009</v>
      </c>
      <c r="O60" t="s">
        <v>225</v>
      </c>
      <c r="P60" t="s">
        <v>225</v>
      </c>
      <c r="Q60">
        <v>1</v>
      </c>
      <c r="X60">
        <v>25000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 t="s">
        <v>18</v>
      </c>
      <c r="AG60">
        <v>0</v>
      </c>
      <c r="AH60">
        <v>2</v>
      </c>
      <c r="AI60">
        <v>60081490</v>
      </c>
      <c r="AJ60">
        <v>60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 x14ac:dyDescent="0.2">
      <c r="A61">
        <f>ROW(Source!A30)</f>
        <v>30</v>
      </c>
      <c r="B61">
        <v>60081504</v>
      </c>
      <c r="C61">
        <v>60081478</v>
      </c>
      <c r="D61">
        <v>48164599</v>
      </c>
      <c r="E61">
        <v>21</v>
      </c>
      <c r="F61">
        <v>1</v>
      </c>
      <c r="G61">
        <v>1</v>
      </c>
      <c r="H61">
        <v>3</v>
      </c>
      <c r="I61" t="s">
        <v>834</v>
      </c>
      <c r="J61" t="s">
        <v>3</v>
      </c>
      <c r="K61" t="s">
        <v>835</v>
      </c>
      <c r="L61">
        <v>1374</v>
      </c>
      <c r="N61">
        <v>1013</v>
      </c>
      <c r="O61" t="s">
        <v>836</v>
      </c>
      <c r="P61" t="s">
        <v>836</v>
      </c>
      <c r="Q61">
        <v>1</v>
      </c>
      <c r="X61">
        <v>65.11</v>
      </c>
      <c r="Y61">
        <v>1</v>
      </c>
      <c r="Z61">
        <v>0</v>
      </c>
      <c r="AA61">
        <v>0</v>
      </c>
      <c r="AB61">
        <v>0</v>
      </c>
      <c r="AC61">
        <v>0</v>
      </c>
      <c r="AD61">
        <v>1</v>
      </c>
      <c r="AE61">
        <v>0</v>
      </c>
      <c r="AF61" t="s">
        <v>18</v>
      </c>
      <c r="AG61">
        <v>0</v>
      </c>
      <c r="AH61">
        <v>2</v>
      </c>
      <c r="AI61">
        <v>60081491</v>
      </c>
      <c r="AJ61">
        <v>61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 x14ac:dyDescent="0.2">
      <c r="A62">
        <f>ROW(Source!A31)</f>
        <v>31</v>
      </c>
      <c r="B62">
        <v>60082652</v>
      </c>
      <c r="C62">
        <v>60082612</v>
      </c>
      <c r="D62">
        <v>48164233</v>
      </c>
      <c r="E62">
        <v>1</v>
      </c>
      <c r="F62">
        <v>1</v>
      </c>
      <c r="G62">
        <v>1</v>
      </c>
      <c r="H62">
        <v>1</v>
      </c>
      <c r="I62" t="s">
        <v>812</v>
      </c>
      <c r="J62" t="s">
        <v>3</v>
      </c>
      <c r="K62" t="s">
        <v>813</v>
      </c>
      <c r="L62">
        <v>1191</v>
      </c>
      <c r="N62">
        <v>1013</v>
      </c>
      <c r="O62" t="s">
        <v>738</v>
      </c>
      <c r="P62" t="s">
        <v>738</v>
      </c>
      <c r="Q62">
        <v>1</v>
      </c>
      <c r="X62">
        <v>262</v>
      </c>
      <c r="Y62">
        <v>0</v>
      </c>
      <c r="Z62">
        <v>0</v>
      </c>
      <c r="AA62">
        <v>0</v>
      </c>
      <c r="AB62">
        <v>8.59</v>
      </c>
      <c r="AC62">
        <v>0</v>
      </c>
      <c r="AD62">
        <v>1</v>
      </c>
      <c r="AE62">
        <v>1</v>
      </c>
      <c r="AF62" t="s">
        <v>43</v>
      </c>
      <c r="AG62">
        <v>173.24749999999997</v>
      </c>
      <c r="AH62">
        <v>2</v>
      </c>
      <c r="AI62">
        <v>60082652</v>
      </c>
      <c r="AJ62">
        <v>62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 x14ac:dyDescent="0.2">
      <c r="A63">
        <f>ROW(Source!A31)</f>
        <v>31</v>
      </c>
      <c r="B63">
        <v>60082653</v>
      </c>
      <c r="C63">
        <v>60082612</v>
      </c>
      <c r="D63">
        <v>48164207</v>
      </c>
      <c r="E63">
        <v>1</v>
      </c>
      <c r="F63">
        <v>1</v>
      </c>
      <c r="G63">
        <v>1</v>
      </c>
      <c r="H63">
        <v>1</v>
      </c>
      <c r="I63" t="s">
        <v>740</v>
      </c>
      <c r="J63" t="s">
        <v>3</v>
      </c>
      <c r="K63" t="s">
        <v>741</v>
      </c>
      <c r="L63">
        <v>1191</v>
      </c>
      <c r="N63">
        <v>1013</v>
      </c>
      <c r="O63" t="s">
        <v>738</v>
      </c>
      <c r="P63" t="s">
        <v>738</v>
      </c>
      <c r="Q63">
        <v>1</v>
      </c>
      <c r="X63">
        <v>29.01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2</v>
      </c>
      <c r="AF63" t="s">
        <v>43</v>
      </c>
      <c r="AG63">
        <v>19.182862499999999</v>
      </c>
      <c r="AH63">
        <v>2</v>
      </c>
      <c r="AI63">
        <v>60082653</v>
      </c>
      <c r="AJ63">
        <v>63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 x14ac:dyDescent="0.2">
      <c r="A64">
        <f>ROW(Source!A31)</f>
        <v>31</v>
      </c>
      <c r="B64">
        <v>60082654</v>
      </c>
      <c r="C64">
        <v>60082612</v>
      </c>
      <c r="D64">
        <v>48244557</v>
      </c>
      <c r="E64">
        <v>1</v>
      </c>
      <c r="F64">
        <v>1</v>
      </c>
      <c r="G64">
        <v>1</v>
      </c>
      <c r="H64">
        <v>2</v>
      </c>
      <c r="I64" t="s">
        <v>746</v>
      </c>
      <c r="J64" t="s">
        <v>747</v>
      </c>
      <c r="K64" t="s">
        <v>748</v>
      </c>
      <c r="L64">
        <v>1368</v>
      </c>
      <c r="N64">
        <v>1011</v>
      </c>
      <c r="O64" t="s">
        <v>745</v>
      </c>
      <c r="P64" t="s">
        <v>745</v>
      </c>
      <c r="Q64">
        <v>1</v>
      </c>
      <c r="X64">
        <v>17.989999999999998</v>
      </c>
      <c r="Y64">
        <v>0</v>
      </c>
      <c r="Z64">
        <v>112.77</v>
      </c>
      <c r="AA64">
        <v>11.84</v>
      </c>
      <c r="AB64">
        <v>0</v>
      </c>
      <c r="AC64">
        <v>0</v>
      </c>
      <c r="AD64">
        <v>1</v>
      </c>
      <c r="AE64">
        <v>0</v>
      </c>
      <c r="AF64" t="s">
        <v>43</v>
      </c>
      <c r="AG64">
        <v>11.895887499999997</v>
      </c>
      <c r="AH64">
        <v>2</v>
      </c>
      <c r="AI64">
        <v>60082654</v>
      </c>
      <c r="AJ64">
        <v>64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 x14ac:dyDescent="0.2">
      <c r="A65">
        <f>ROW(Source!A31)</f>
        <v>31</v>
      </c>
      <c r="B65">
        <v>60082655</v>
      </c>
      <c r="C65">
        <v>60082612</v>
      </c>
      <c r="D65">
        <v>48245294</v>
      </c>
      <c r="E65">
        <v>1</v>
      </c>
      <c r="F65">
        <v>1</v>
      </c>
      <c r="G65">
        <v>1</v>
      </c>
      <c r="H65">
        <v>2</v>
      </c>
      <c r="I65" t="s">
        <v>814</v>
      </c>
      <c r="J65" t="s">
        <v>815</v>
      </c>
      <c r="K65" t="s">
        <v>816</v>
      </c>
      <c r="L65">
        <v>1368</v>
      </c>
      <c r="N65">
        <v>1011</v>
      </c>
      <c r="O65" t="s">
        <v>745</v>
      </c>
      <c r="P65" t="s">
        <v>745</v>
      </c>
      <c r="Q65">
        <v>1</v>
      </c>
      <c r="X65">
        <v>9.2799999999999994</v>
      </c>
      <c r="Y65">
        <v>0</v>
      </c>
      <c r="Z65">
        <v>298.48</v>
      </c>
      <c r="AA65">
        <v>10.130000000000001</v>
      </c>
      <c r="AB65">
        <v>0</v>
      </c>
      <c r="AC65">
        <v>0</v>
      </c>
      <c r="AD65">
        <v>1</v>
      </c>
      <c r="AE65">
        <v>0</v>
      </c>
      <c r="AF65" t="s">
        <v>43</v>
      </c>
      <c r="AG65">
        <v>6.1363999999999992</v>
      </c>
      <c r="AH65">
        <v>2</v>
      </c>
      <c r="AI65">
        <v>60082655</v>
      </c>
      <c r="AJ65">
        <v>65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 x14ac:dyDescent="0.2">
      <c r="A66">
        <f>ROW(Source!A31)</f>
        <v>31</v>
      </c>
      <c r="B66">
        <v>60082656</v>
      </c>
      <c r="C66">
        <v>60082612</v>
      </c>
      <c r="D66">
        <v>48245568</v>
      </c>
      <c r="E66">
        <v>1</v>
      </c>
      <c r="F66">
        <v>1</v>
      </c>
      <c r="G66">
        <v>1</v>
      </c>
      <c r="H66">
        <v>2</v>
      </c>
      <c r="I66" t="s">
        <v>817</v>
      </c>
      <c r="J66" t="s">
        <v>818</v>
      </c>
      <c r="K66" t="s">
        <v>819</v>
      </c>
      <c r="L66">
        <v>1368</v>
      </c>
      <c r="N66">
        <v>1011</v>
      </c>
      <c r="O66" t="s">
        <v>745</v>
      </c>
      <c r="P66" t="s">
        <v>745</v>
      </c>
      <c r="Q66">
        <v>1</v>
      </c>
      <c r="X66">
        <v>1.74</v>
      </c>
      <c r="Y66">
        <v>0</v>
      </c>
      <c r="Z66">
        <v>127.86</v>
      </c>
      <c r="AA66">
        <v>11.84</v>
      </c>
      <c r="AB66">
        <v>0</v>
      </c>
      <c r="AC66">
        <v>0</v>
      </c>
      <c r="AD66">
        <v>1</v>
      </c>
      <c r="AE66">
        <v>0</v>
      </c>
      <c r="AF66" t="s">
        <v>43</v>
      </c>
      <c r="AG66">
        <v>1.1505749999999999</v>
      </c>
      <c r="AH66">
        <v>2</v>
      </c>
      <c r="AI66">
        <v>60082656</v>
      </c>
      <c r="AJ66">
        <v>66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 x14ac:dyDescent="0.2">
      <c r="A67">
        <f>ROW(Source!A31)</f>
        <v>31</v>
      </c>
      <c r="B67">
        <v>60082657</v>
      </c>
      <c r="C67">
        <v>60082612</v>
      </c>
      <c r="D67">
        <v>48245576</v>
      </c>
      <c r="E67">
        <v>1</v>
      </c>
      <c r="F67">
        <v>1</v>
      </c>
      <c r="G67">
        <v>1</v>
      </c>
      <c r="H67">
        <v>2</v>
      </c>
      <c r="I67" t="s">
        <v>820</v>
      </c>
      <c r="J67" t="s">
        <v>821</v>
      </c>
      <c r="K67" t="s">
        <v>822</v>
      </c>
      <c r="L67">
        <v>1368</v>
      </c>
      <c r="N67">
        <v>1011</v>
      </c>
      <c r="O67" t="s">
        <v>745</v>
      </c>
      <c r="P67" t="s">
        <v>745</v>
      </c>
      <c r="Q67">
        <v>1</v>
      </c>
      <c r="X67">
        <v>1.74</v>
      </c>
      <c r="Y67">
        <v>0</v>
      </c>
      <c r="Z67">
        <v>12</v>
      </c>
      <c r="AA67">
        <v>0</v>
      </c>
      <c r="AB67">
        <v>0</v>
      </c>
      <c r="AC67">
        <v>0</v>
      </c>
      <c r="AD67">
        <v>1</v>
      </c>
      <c r="AE67">
        <v>0</v>
      </c>
      <c r="AF67" t="s">
        <v>43</v>
      </c>
      <c r="AG67">
        <v>1.1505749999999999</v>
      </c>
      <c r="AH67">
        <v>2</v>
      </c>
      <c r="AI67">
        <v>60082657</v>
      </c>
      <c r="AJ67">
        <v>67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 x14ac:dyDescent="0.2">
      <c r="A68">
        <f>ROW(Source!A31)</f>
        <v>31</v>
      </c>
      <c r="B68">
        <v>60082658</v>
      </c>
      <c r="C68">
        <v>60082612</v>
      </c>
      <c r="D68">
        <v>48245786</v>
      </c>
      <c r="E68">
        <v>1</v>
      </c>
      <c r="F68">
        <v>1</v>
      </c>
      <c r="G68">
        <v>1</v>
      </c>
      <c r="H68">
        <v>2</v>
      </c>
      <c r="I68" t="s">
        <v>823</v>
      </c>
      <c r="J68" t="s">
        <v>824</v>
      </c>
      <c r="K68" t="s">
        <v>825</v>
      </c>
      <c r="L68">
        <v>1368</v>
      </c>
      <c r="N68">
        <v>1011</v>
      </c>
      <c r="O68" t="s">
        <v>745</v>
      </c>
      <c r="P68" t="s">
        <v>745</v>
      </c>
      <c r="Q68">
        <v>1</v>
      </c>
      <c r="X68">
        <v>71.94</v>
      </c>
      <c r="Y68">
        <v>0</v>
      </c>
      <c r="Z68">
        <v>8.68</v>
      </c>
      <c r="AA68">
        <v>0</v>
      </c>
      <c r="AB68">
        <v>0</v>
      </c>
      <c r="AC68">
        <v>0</v>
      </c>
      <c r="AD68">
        <v>1</v>
      </c>
      <c r="AE68">
        <v>0</v>
      </c>
      <c r="AF68" t="s">
        <v>43</v>
      </c>
      <c r="AG68">
        <v>47.57032499999999</v>
      </c>
      <c r="AH68">
        <v>2</v>
      </c>
      <c r="AI68">
        <v>60082658</v>
      </c>
      <c r="AJ68">
        <v>68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 x14ac:dyDescent="0.2">
      <c r="A69">
        <f>ROW(Source!A31)</f>
        <v>31</v>
      </c>
      <c r="B69">
        <v>60082659</v>
      </c>
      <c r="C69">
        <v>60082612</v>
      </c>
      <c r="D69">
        <v>48168484</v>
      </c>
      <c r="E69">
        <v>1</v>
      </c>
      <c r="F69">
        <v>1</v>
      </c>
      <c r="G69">
        <v>1</v>
      </c>
      <c r="H69">
        <v>3</v>
      </c>
      <c r="I69" t="s">
        <v>223</v>
      </c>
      <c r="J69" t="s">
        <v>226</v>
      </c>
      <c r="K69" t="s">
        <v>761</v>
      </c>
      <c r="L69">
        <v>1339</v>
      </c>
      <c r="N69">
        <v>1007</v>
      </c>
      <c r="O69" t="s">
        <v>91</v>
      </c>
      <c r="P69" t="s">
        <v>91</v>
      </c>
      <c r="Q69">
        <v>1</v>
      </c>
      <c r="X69">
        <v>18</v>
      </c>
      <c r="Y69">
        <v>8.7899999999999991</v>
      </c>
      <c r="Z69">
        <v>0</v>
      </c>
      <c r="AA69">
        <v>0</v>
      </c>
      <c r="AB69">
        <v>0</v>
      </c>
      <c r="AC69">
        <v>0</v>
      </c>
      <c r="AD69">
        <v>1</v>
      </c>
      <c r="AE69">
        <v>0</v>
      </c>
      <c r="AF69" t="s">
        <v>18</v>
      </c>
      <c r="AG69">
        <v>0</v>
      </c>
      <c r="AH69">
        <v>2</v>
      </c>
      <c r="AI69">
        <v>60082659</v>
      </c>
      <c r="AJ69">
        <v>69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 x14ac:dyDescent="0.2">
      <c r="A70">
        <f>ROW(Source!A31)</f>
        <v>31</v>
      </c>
      <c r="B70">
        <v>60082660</v>
      </c>
      <c r="C70">
        <v>60082612</v>
      </c>
      <c r="D70">
        <v>48168491</v>
      </c>
      <c r="E70">
        <v>1</v>
      </c>
      <c r="F70">
        <v>1</v>
      </c>
      <c r="G70">
        <v>1</v>
      </c>
      <c r="H70">
        <v>3</v>
      </c>
      <c r="I70" t="s">
        <v>229</v>
      </c>
      <c r="J70" t="s">
        <v>231</v>
      </c>
      <c r="K70" t="s">
        <v>762</v>
      </c>
      <c r="L70">
        <v>1346</v>
      </c>
      <c r="N70">
        <v>1009</v>
      </c>
      <c r="O70" t="s">
        <v>225</v>
      </c>
      <c r="P70" t="s">
        <v>225</v>
      </c>
      <c r="Q70">
        <v>1</v>
      </c>
      <c r="X70">
        <v>3.2</v>
      </c>
      <c r="Y70">
        <v>4.47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 t="s">
        <v>18</v>
      </c>
      <c r="AG70">
        <v>0</v>
      </c>
      <c r="AH70">
        <v>2</v>
      </c>
      <c r="AI70">
        <v>60082660</v>
      </c>
      <c r="AJ70">
        <v>70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 x14ac:dyDescent="0.2">
      <c r="A71">
        <f>ROW(Source!A31)</f>
        <v>31</v>
      </c>
      <c r="B71">
        <v>60082661</v>
      </c>
      <c r="C71">
        <v>60082612</v>
      </c>
      <c r="D71">
        <v>48170066</v>
      </c>
      <c r="E71">
        <v>1</v>
      </c>
      <c r="F71">
        <v>1</v>
      </c>
      <c r="G71">
        <v>1</v>
      </c>
      <c r="H71">
        <v>3</v>
      </c>
      <c r="I71" t="s">
        <v>826</v>
      </c>
      <c r="J71" t="s">
        <v>827</v>
      </c>
      <c r="K71" t="s">
        <v>828</v>
      </c>
      <c r="L71">
        <v>1339</v>
      </c>
      <c r="N71">
        <v>1007</v>
      </c>
      <c r="O71" t="s">
        <v>91</v>
      </c>
      <c r="P71" t="s">
        <v>91</v>
      </c>
      <c r="Q71">
        <v>1</v>
      </c>
      <c r="X71">
        <v>31</v>
      </c>
      <c r="Y71">
        <v>3.15</v>
      </c>
      <c r="Z71">
        <v>0</v>
      </c>
      <c r="AA71">
        <v>0</v>
      </c>
      <c r="AB71">
        <v>0</v>
      </c>
      <c r="AC71">
        <v>0</v>
      </c>
      <c r="AD71">
        <v>1</v>
      </c>
      <c r="AE71">
        <v>0</v>
      </c>
      <c r="AF71" t="s">
        <v>18</v>
      </c>
      <c r="AG71">
        <v>0</v>
      </c>
      <c r="AH71">
        <v>2</v>
      </c>
      <c r="AI71">
        <v>60082661</v>
      </c>
      <c r="AJ71">
        <v>71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 x14ac:dyDescent="0.2">
      <c r="A72">
        <f>ROW(Source!A31)</f>
        <v>31</v>
      </c>
      <c r="B72">
        <v>60082662</v>
      </c>
      <c r="C72">
        <v>60082612</v>
      </c>
      <c r="D72">
        <v>48171516</v>
      </c>
      <c r="E72">
        <v>1</v>
      </c>
      <c r="F72">
        <v>1</v>
      </c>
      <c r="G72">
        <v>1</v>
      </c>
      <c r="H72">
        <v>3</v>
      </c>
      <c r="I72" t="s">
        <v>829</v>
      </c>
      <c r="J72" t="s">
        <v>830</v>
      </c>
      <c r="K72" t="s">
        <v>831</v>
      </c>
      <c r="L72">
        <v>1348</v>
      </c>
      <c r="N72">
        <v>1009</v>
      </c>
      <c r="O72" t="s">
        <v>15</v>
      </c>
      <c r="P72" t="s">
        <v>15</v>
      </c>
      <c r="Q72">
        <v>1000</v>
      </c>
      <c r="X72">
        <v>8.4000000000000005E-2</v>
      </c>
      <c r="Y72">
        <v>13245.25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0</v>
      </c>
      <c r="AF72" t="s">
        <v>18</v>
      </c>
      <c r="AG72">
        <v>0</v>
      </c>
      <c r="AH72">
        <v>2</v>
      </c>
      <c r="AI72">
        <v>60082662</v>
      </c>
      <c r="AJ72">
        <v>72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 x14ac:dyDescent="0.2">
      <c r="A73">
        <f>ROW(Source!A31)</f>
        <v>31</v>
      </c>
      <c r="B73">
        <v>60082663</v>
      </c>
      <c r="C73">
        <v>60082612</v>
      </c>
      <c r="D73">
        <v>48164600</v>
      </c>
      <c r="E73">
        <v>21</v>
      </c>
      <c r="F73">
        <v>1</v>
      </c>
      <c r="G73">
        <v>1</v>
      </c>
      <c r="H73">
        <v>3</v>
      </c>
      <c r="I73" t="s">
        <v>832</v>
      </c>
      <c r="J73" t="s">
        <v>3</v>
      </c>
      <c r="K73" t="s">
        <v>833</v>
      </c>
      <c r="L73">
        <v>1346</v>
      </c>
      <c r="N73">
        <v>1009</v>
      </c>
      <c r="O73" t="s">
        <v>225</v>
      </c>
      <c r="P73" t="s">
        <v>225</v>
      </c>
      <c r="Q73">
        <v>1</v>
      </c>
      <c r="X73">
        <v>11100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 t="s">
        <v>18</v>
      </c>
      <c r="AG73">
        <v>0</v>
      </c>
      <c r="AH73">
        <v>2</v>
      </c>
      <c r="AI73">
        <v>60082663</v>
      </c>
      <c r="AJ73">
        <v>73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 x14ac:dyDescent="0.2">
      <c r="A74">
        <f>ROW(Source!A31)</f>
        <v>31</v>
      </c>
      <c r="B74">
        <v>60082664</v>
      </c>
      <c r="C74">
        <v>60082612</v>
      </c>
      <c r="D74">
        <v>48164599</v>
      </c>
      <c r="E74">
        <v>21</v>
      </c>
      <c r="F74">
        <v>1</v>
      </c>
      <c r="G74">
        <v>1</v>
      </c>
      <c r="H74">
        <v>3</v>
      </c>
      <c r="I74" t="s">
        <v>834</v>
      </c>
      <c r="J74" t="s">
        <v>3</v>
      </c>
      <c r="K74" t="s">
        <v>835</v>
      </c>
      <c r="L74">
        <v>1374</v>
      </c>
      <c r="N74">
        <v>1013</v>
      </c>
      <c r="O74" t="s">
        <v>836</v>
      </c>
      <c r="P74" t="s">
        <v>836</v>
      </c>
      <c r="Q74">
        <v>1</v>
      </c>
      <c r="X74">
        <v>45.01</v>
      </c>
      <c r="Y74">
        <v>1</v>
      </c>
      <c r="Z74">
        <v>0</v>
      </c>
      <c r="AA74">
        <v>0</v>
      </c>
      <c r="AB74">
        <v>0</v>
      </c>
      <c r="AC74">
        <v>0</v>
      </c>
      <c r="AD74">
        <v>1</v>
      </c>
      <c r="AE74">
        <v>0</v>
      </c>
      <c r="AF74" t="s">
        <v>18</v>
      </c>
      <c r="AG74">
        <v>0</v>
      </c>
      <c r="AH74">
        <v>2</v>
      </c>
      <c r="AI74">
        <v>60082664</v>
      </c>
      <c r="AJ74">
        <v>74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 x14ac:dyDescent="0.2">
      <c r="A75">
        <f>ROW(Source!A32)</f>
        <v>32</v>
      </c>
      <c r="B75">
        <v>60082711</v>
      </c>
      <c r="C75">
        <v>60082671</v>
      </c>
      <c r="D75">
        <v>48164233</v>
      </c>
      <c r="E75">
        <v>1</v>
      </c>
      <c r="F75">
        <v>1</v>
      </c>
      <c r="G75">
        <v>1</v>
      </c>
      <c r="H75">
        <v>1</v>
      </c>
      <c r="I75" t="s">
        <v>812</v>
      </c>
      <c r="J75" t="s">
        <v>3</v>
      </c>
      <c r="K75" t="s">
        <v>813</v>
      </c>
      <c r="L75">
        <v>1191</v>
      </c>
      <c r="N75">
        <v>1013</v>
      </c>
      <c r="O75" t="s">
        <v>738</v>
      </c>
      <c r="P75" t="s">
        <v>738</v>
      </c>
      <c r="Q75">
        <v>1</v>
      </c>
      <c r="X75">
        <v>158</v>
      </c>
      <c r="Y75">
        <v>0</v>
      </c>
      <c r="Z75">
        <v>0</v>
      </c>
      <c r="AA75">
        <v>0</v>
      </c>
      <c r="AB75">
        <v>8.59</v>
      </c>
      <c r="AC75">
        <v>0</v>
      </c>
      <c r="AD75">
        <v>1</v>
      </c>
      <c r="AE75">
        <v>1</v>
      </c>
      <c r="AF75" t="s">
        <v>43</v>
      </c>
      <c r="AG75">
        <v>104.47749999999999</v>
      </c>
      <c r="AH75">
        <v>2</v>
      </c>
      <c r="AI75">
        <v>60082711</v>
      </c>
      <c r="AJ75">
        <v>75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 x14ac:dyDescent="0.2">
      <c r="A76">
        <f>ROW(Source!A32)</f>
        <v>32</v>
      </c>
      <c r="B76">
        <v>60082712</v>
      </c>
      <c r="C76">
        <v>60082671</v>
      </c>
      <c r="D76">
        <v>48164207</v>
      </c>
      <c r="E76">
        <v>1</v>
      </c>
      <c r="F76">
        <v>1</v>
      </c>
      <c r="G76">
        <v>1</v>
      </c>
      <c r="H76">
        <v>1</v>
      </c>
      <c r="I76" t="s">
        <v>740</v>
      </c>
      <c r="J76" t="s">
        <v>3</v>
      </c>
      <c r="K76" t="s">
        <v>741</v>
      </c>
      <c r="L76">
        <v>1191</v>
      </c>
      <c r="N76">
        <v>1013</v>
      </c>
      <c r="O76" t="s">
        <v>738</v>
      </c>
      <c r="P76" t="s">
        <v>738</v>
      </c>
      <c r="Q76">
        <v>1</v>
      </c>
      <c r="X76">
        <v>20.83</v>
      </c>
      <c r="Y76">
        <v>0</v>
      </c>
      <c r="Z76">
        <v>0</v>
      </c>
      <c r="AA76">
        <v>0</v>
      </c>
      <c r="AB76">
        <v>0</v>
      </c>
      <c r="AC76">
        <v>0</v>
      </c>
      <c r="AD76">
        <v>1</v>
      </c>
      <c r="AE76">
        <v>2</v>
      </c>
      <c r="AF76" t="s">
        <v>43</v>
      </c>
      <c r="AG76">
        <v>13.773837499999997</v>
      </c>
      <c r="AH76">
        <v>2</v>
      </c>
      <c r="AI76">
        <v>60082712</v>
      </c>
      <c r="AJ76">
        <v>76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 x14ac:dyDescent="0.2">
      <c r="A77">
        <f>ROW(Source!A32)</f>
        <v>32</v>
      </c>
      <c r="B77">
        <v>60082713</v>
      </c>
      <c r="C77">
        <v>60082671</v>
      </c>
      <c r="D77">
        <v>48244557</v>
      </c>
      <c r="E77">
        <v>1</v>
      </c>
      <c r="F77">
        <v>1</v>
      </c>
      <c r="G77">
        <v>1</v>
      </c>
      <c r="H77">
        <v>2</v>
      </c>
      <c r="I77" t="s">
        <v>746</v>
      </c>
      <c r="J77" t="s">
        <v>747</v>
      </c>
      <c r="K77" t="s">
        <v>748</v>
      </c>
      <c r="L77">
        <v>1368</v>
      </c>
      <c r="N77">
        <v>1011</v>
      </c>
      <c r="O77" t="s">
        <v>745</v>
      </c>
      <c r="P77" t="s">
        <v>745</v>
      </c>
      <c r="Q77">
        <v>1</v>
      </c>
      <c r="X77">
        <v>12.54</v>
      </c>
      <c r="Y77">
        <v>0</v>
      </c>
      <c r="Z77">
        <v>112.77</v>
      </c>
      <c r="AA77">
        <v>11.84</v>
      </c>
      <c r="AB77">
        <v>0</v>
      </c>
      <c r="AC77">
        <v>0</v>
      </c>
      <c r="AD77">
        <v>1</v>
      </c>
      <c r="AE77">
        <v>0</v>
      </c>
      <c r="AF77" t="s">
        <v>43</v>
      </c>
      <c r="AG77">
        <v>8.2920749999999988</v>
      </c>
      <c r="AH77">
        <v>2</v>
      </c>
      <c r="AI77">
        <v>60082713</v>
      </c>
      <c r="AJ77">
        <v>77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 x14ac:dyDescent="0.2">
      <c r="A78">
        <f>ROW(Source!A32)</f>
        <v>32</v>
      </c>
      <c r="B78">
        <v>60082714</v>
      </c>
      <c r="C78">
        <v>60082671</v>
      </c>
      <c r="D78">
        <v>48245294</v>
      </c>
      <c r="E78">
        <v>1</v>
      </c>
      <c r="F78">
        <v>1</v>
      </c>
      <c r="G78">
        <v>1</v>
      </c>
      <c r="H78">
        <v>2</v>
      </c>
      <c r="I78" t="s">
        <v>814</v>
      </c>
      <c r="J78" t="s">
        <v>815</v>
      </c>
      <c r="K78" t="s">
        <v>816</v>
      </c>
      <c r="L78">
        <v>1368</v>
      </c>
      <c r="N78">
        <v>1011</v>
      </c>
      <c r="O78" t="s">
        <v>745</v>
      </c>
      <c r="P78" t="s">
        <v>745</v>
      </c>
      <c r="Q78">
        <v>1</v>
      </c>
      <c r="X78">
        <v>7.77</v>
      </c>
      <c r="Y78">
        <v>0</v>
      </c>
      <c r="Z78">
        <v>298.48</v>
      </c>
      <c r="AA78">
        <v>10.130000000000001</v>
      </c>
      <c r="AB78">
        <v>0</v>
      </c>
      <c r="AC78">
        <v>0</v>
      </c>
      <c r="AD78">
        <v>1</v>
      </c>
      <c r="AE78">
        <v>0</v>
      </c>
      <c r="AF78" t="s">
        <v>43</v>
      </c>
      <c r="AG78">
        <v>5.1379124999999997</v>
      </c>
      <c r="AH78">
        <v>2</v>
      </c>
      <c r="AI78">
        <v>60082714</v>
      </c>
      <c r="AJ78">
        <v>78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 x14ac:dyDescent="0.2">
      <c r="A79">
        <f>ROW(Source!A32)</f>
        <v>32</v>
      </c>
      <c r="B79">
        <v>60082715</v>
      </c>
      <c r="C79">
        <v>60082671</v>
      </c>
      <c r="D79">
        <v>48245568</v>
      </c>
      <c r="E79">
        <v>1</v>
      </c>
      <c r="F79">
        <v>1</v>
      </c>
      <c r="G79">
        <v>1</v>
      </c>
      <c r="H79">
        <v>2</v>
      </c>
      <c r="I79" t="s">
        <v>817</v>
      </c>
      <c r="J79" t="s">
        <v>818</v>
      </c>
      <c r="K79" t="s">
        <v>819</v>
      </c>
      <c r="L79">
        <v>1368</v>
      </c>
      <c r="N79">
        <v>1011</v>
      </c>
      <c r="O79" t="s">
        <v>745</v>
      </c>
      <c r="P79" t="s">
        <v>745</v>
      </c>
      <c r="Q79">
        <v>1</v>
      </c>
      <c r="X79">
        <v>0.52</v>
      </c>
      <c r="Y79">
        <v>0</v>
      </c>
      <c r="Z79">
        <v>127.86</v>
      </c>
      <c r="AA79">
        <v>11.84</v>
      </c>
      <c r="AB79">
        <v>0</v>
      </c>
      <c r="AC79">
        <v>0</v>
      </c>
      <c r="AD79">
        <v>1</v>
      </c>
      <c r="AE79">
        <v>0</v>
      </c>
      <c r="AF79" t="s">
        <v>43</v>
      </c>
      <c r="AG79">
        <v>0.34384999999999993</v>
      </c>
      <c r="AH79">
        <v>2</v>
      </c>
      <c r="AI79">
        <v>60082715</v>
      </c>
      <c r="AJ79">
        <v>79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 x14ac:dyDescent="0.2">
      <c r="A80">
        <f>ROW(Source!A32)</f>
        <v>32</v>
      </c>
      <c r="B80">
        <v>60082716</v>
      </c>
      <c r="C80">
        <v>60082671</v>
      </c>
      <c r="D80">
        <v>48245576</v>
      </c>
      <c r="E80">
        <v>1</v>
      </c>
      <c r="F80">
        <v>1</v>
      </c>
      <c r="G80">
        <v>1</v>
      </c>
      <c r="H80">
        <v>2</v>
      </c>
      <c r="I80" t="s">
        <v>820</v>
      </c>
      <c r="J80" t="s">
        <v>821</v>
      </c>
      <c r="K80" t="s">
        <v>822</v>
      </c>
      <c r="L80">
        <v>1368</v>
      </c>
      <c r="N80">
        <v>1011</v>
      </c>
      <c r="O80" t="s">
        <v>745</v>
      </c>
      <c r="P80" t="s">
        <v>745</v>
      </c>
      <c r="Q80">
        <v>1</v>
      </c>
      <c r="X80">
        <v>0.52</v>
      </c>
      <c r="Y80">
        <v>0</v>
      </c>
      <c r="Z80">
        <v>12</v>
      </c>
      <c r="AA80">
        <v>0</v>
      </c>
      <c r="AB80">
        <v>0</v>
      </c>
      <c r="AC80">
        <v>0</v>
      </c>
      <c r="AD80">
        <v>1</v>
      </c>
      <c r="AE80">
        <v>0</v>
      </c>
      <c r="AF80" t="s">
        <v>43</v>
      </c>
      <c r="AG80">
        <v>0.34384999999999993</v>
      </c>
      <c r="AH80">
        <v>2</v>
      </c>
      <c r="AI80">
        <v>60082716</v>
      </c>
      <c r="AJ80">
        <v>80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 x14ac:dyDescent="0.2">
      <c r="A81">
        <f>ROW(Source!A32)</f>
        <v>32</v>
      </c>
      <c r="B81">
        <v>60082717</v>
      </c>
      <c r="C81">
        <v>60082671</v>
      </c>
      <c r="D81">
        <v>48245786</v>
      </c>
      <c r="E81">
        <v>1</v>
      </c>
      <c r="F81">
        <v>1</v>
      </c>
      <c r="G81">
        <v>1</v>
      </c>
      <c r="H81">
        <v>2</v>
      </c>
      <c r="I81" t="s">
        <v>823</v>
      </c>
      <c r="J81" t="s">
        <v>824</v>
      </c>
      <c r="K81" t="s">
        <v>825</v>
      </c>
      <c r="L81">
        <v>1368</v>
      </c>
      <c r="N81">
        <v>1011</v>
      </c>
      <c r="O81" t="s">
        <v>745</v>
      </c>
      <c r="P81" t="s">
        <v>745</v>
      </c>
      <c r="Q81">
        <v>1</v>
      </c>
      <c r="X81">
        <v>42.51</v>
      </c>
      <c r="Y81">
        <v>0</v>
      </c>
      <c r="Z81">
        <v>8.68</v>
      </c>
      <c r="AA81">
        <v>0</v>
      </c>
      <c r="AB81">
        <v>0</v>
      </c>
      <c r="AC81">
        <v>0</v>
      </c>
      <c r="AD81">
        <v>1</v>
      </c>
      <c r="AE81">
        <v>0</v>
      </c>
      <c r="AF81" t="s">
        <v>43</v>
      </c>
      <c r="AG81">
        <v>28.109737499999994</v>
      </c>
      <c r="AH81">
        <v>2</v>
      </c>
      <c r="AI81">
        <v>60082717</v>
      </c>
      <c r="AJ81">
        <v>81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 x14ac:dyDescent="0.2">
      <c r="A82">
        <f>ROW(Source!A32)</f>
        <v>32</v>
      </c>
      <c r="B82">
        <v>60082718</v>
      </c>
      <c r="C82">
        <v>60082671</v>
      </c>
      <c r="D82">
        <v>48168484</v>
      </c>
      <c r="E82">
        <v>1</v>
      </c>
      <c r="F82">
        <v>1</v>
      </c>
      <c r="G82">
        <v>1</v>
      </c>
      <c r="H82">
        <v>3</v>
      </c>
      <c r="I82" t="s">
        <v>223</v>
      </c>
      <c r="J82" t="s">
        <v>226</v>
      </c>
      <c r="K82" t="s">
        <v>761</v>
      </c>
      <c r="L82">
        <v>1339</v>
      </c>
      <c r="N82">
        <v>1007</v>
      </c>
      <c r="O82" t="s">
        <v>91</v>
      </c>
      <c r="P82" t="s">
        <v>91</v>
      </c>
      <c r="Q82">
        <v>1</v>
      </c>
      <c r="X82">
        <v>6.2</v>
      </c>
      <c r="Y82">
        <v>8.7899999999999991</v>
      </c>
      <c r="Z82">
        <v>0</v>
      </c>
      <c r="AA82">
        <v>0</v>
      </c>
      <c r="AB82">
        <v>0</v>
      </c>
      <c r="AC82">
        <v>0</v>
      </c>
      <c r="AD82">
        <v>1</v>
      </c>
      <c r="AE82">
        <v>0</v>
      </c>
      <c r="AF82" t="s">
        <v>18</v>
      </c>
      <c r="AG82">
        <v>0</v>
      </c>
      <c r="AH82">
        <v>2</v>
      </c>
      <c r="AI82">
        <v>60082718</v>
      </c>
      <c r="AJ82">
        <v>82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 x14ac:dyDescent="0.2">
      <c r="A83">
        <f>ROW(Source!A32)</f>
        <v>32</v>
      </c>
      <c r="B83">
        <v>60082719</v>
      </c>
      <c r="C83">
        <v>60082671</v>
      </c>
      <c r="D83">
        <v>48168491</v>
      </c>
      <c r="E83">
        <v>1</v>
      </c>
      <c r="F83">
        <v>1</v>
      </c>
      <c r="G83">
        <v>1</v>
      </c>
      <c r="H83">
        <v>3</v>
      </c>
      <c r="I83" t="s">
        <v>229</v>
      </c>
      <c r="J83" t="s">
        <v>231</v>
      </c>
      <c r="K83" t="s">
        <v>762</v>
      </c>
      <c r="L83">
        <v>1346</v>
      </c>
      <c r="N83">
        <v>1009</v>
      </c>
      <c r="O83" t="s">
        <v>225</v>
      </c>
      <c r="P83" t="s">
        <v>225</v>
      </c>
      <c r="Q83">
        <v>1</v>
      </c>
      <c r="X83">
        <v>1.7</v>
      </c>
      <c r="Y83">
        <v>4.47</v>
      </c>
      <c r="Z83">
        <v>0</v>
      </c>
      <c r="AA83">
        <v>0</v>
      </c>
      <c r="AB83">
        <v>0</v>
      </c>
      <c r="AC83">
        <v>0</v>
      </c>
      <c r="AD83">
        <v>1</v>
      </c>
      <c r="AE83">
        <v>0</v>
      </c>
      <c r="AF83" t="s">
        <v>18</v>
      </c>
      <c r="AG83">
        <v>0</v>
      </c>
      <c r="AH83">
        <v>2</v>
      </c>
      <c r="AI83">
        <v>60082719</v>
      </c>
      <c r="AJ83">
        <v>83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 x14ac:dyDescent="0.2">
      <c r="A84">
        <f>ROW(Source!A32)</f>
        <v>32</v>
      </c>
      <c r="B84">
        <v>60082720</v>
      </c>
      <c r="C84">
        <v>60082671</v>
      </c>
      <c r="D84">
        <v>48170066</v>
      </c>
      <c r="E84">
        <v>1</v>
      </c>
      <c r="F84">
        <v>1</v>
      </c>
      <c r="G84">
        <v>1</v>
      </c>
      <c r="H84">
        <v>3</v>
      </c>
      <c r="I84" t="s">
        <v>826</v>
      </c>
      <c r="J84" t="s">
        <v>827</v>
      </c>
      <c r="K84" t="s">
        <v>828</v>
      </c>
      <c r="L84">
        <v>1339</v>
      </c>
      <c r="N84">
        <v>1007</v>
      </c>
      <c r="O84" t="s">
        <v>91</v>
      </c>
      <c r="P84" t="s">
        <v>91</v>
      </c>
      <c r="Q84">
        <v>1</v>
      </c>
      <c r="X84">
        <v>3.8</v>
      </c>
      <c r="Y84">
        <v>3.15</v>
      </c>
      <c r="Z84">
        <v>0</v>
      </c>
      <c r="AA84">
        <v>0</v>
      </c>
      <c r="AB84">
        <v>0</v>
      </c>
      <c r="AC84">
        <v>0</v>
      </c>
      <c r="AD84">
        <v>1</v>
      </c>
      <c r="AE84">
        <v>0</v>
      </c>
      <c r="AF84" t="s">
        <v>18</v>
      </c>
      <c r="AG84">
        <v>0</v>
      </c>
      <c r="AH84">
        <v>2</v>
      </c>
      <c r="AI84">
        <v>60082720</v>
      </c>
      <c r="AJ84">
        <v>84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 x14ac:dyDescent="0.2">
      <c r="A85">
        <f>ROW(Source!A32)</f>
        <v>32</v>
      </c>
      <c r="B85">
        <v>60082721</v>
      </c>
      <c r="C85">
        <v>60082671</v>
      </c>
      <c r="D85">
        <v>48171516</v>
      </c>
      <c r="E85">
        <v>1</v>
      </c>
      <c r="F85">
        <v>1</v>
      </c>
      <c r="G85">
        <v>1</v>
      </c>
      <c r="H85">
        <v>3</v>
      </c>
      <c r="I85" t="s">
        <v>829</v>
      </c>
      <c r="J85" t="s">
        <v>830</v>
      </c>
      <c r="K85" t="s">
        <v>831</v>
      </c>
      <c r="L85">
        <v>1348</v>
      </c>
      <c r="N85">
        <v>1009</v>
      </c>
      <c r="O85" t="s">
        <v>15</v>
      </c>
      <c r="P85" t="s">
        <v>15</v>
      </c>
      <c r="Q85">
        <v>1000</v>
      </c>
      <c r="X85">
        <v>2.4E-2</v>
      </c>
      <c r="Y85">
        <v>13245.25</v>
      </c>
      <c r="Z85">
        <v>0</v>
      </c>
      <c r="AA85">
        <v>0</v>
      </c>
      <c r="AB85">
        <v>0</v>
      </c>
      <c r="AC85">
        <v>0</v>
      </c>
      <c r="AD85">
        <v>1</v>
      </c>
      <c r="AE85">
        <v>0</v>
      </c>
      <c r="AF85" t="s">
        <v>18</v>
      </c>
      <c r="AG85">
        <v>0</v>
      </c>
      <c r="AH85">
        <v>2</v>
      </c>
      <c r="AI85">
        <v>60082721</v>
      </c>
      <c r="AJ85">
        <v>85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 x14ac:dyDescent="0.2">
      <c r="A86">
        <f>ROW(Source!A32)</f>
        <v>32</v>
      </c>
      <c r="B86">
        <v>60082722</v>
      </c>
      <c r="C86">
        <v>60082671</v>
      </c>
      <c r="D86">
        <v>48164600</v>
      </c>
      <c r="E86">
        <v>21</v>
      </c>
      <c r="F86">
        <v>1</v>
      </c>
      <c r="G86">
        <v>1</v>
      </c>
      <c r="H86">
        <v>3</v>
      </c>
      <c r="I86" t="s">
        <v>832</v>
      </c>
      <c r="J86" t="s">
        <v>3</v>
      </c>
      <c r="K86" t="s">
        <v>833</v>
      </c>
      <c r="L86">
        <v>1346</v>
      </c>
      <c r="N86">
        <v>1009</v>
      </c>
      <c r="O86" t="s">
        <v>225</v>
      </c>
      <c r="P86" t="s">
        <v>225</v>
      </c>
      <c r="Q86">
        <v>1</v>
      </c>
      <c r="X86">
        <v>3450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 t="s">
        <v>18</v>
      </c>
      <c r="AG86">
        <v>0</v>
      </c>
      <c r="AH86">
        <v>2</v>
      </c>
      <c r="AI86">
        <v>60082722</v>
      </c>
      <c r="AJ86">
        <v>86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 x14ac:dyDescent="0.2">
      <c r="A87">
        <f>ROW(Source!A32)</f>
        <v>32</v>
      </c>
      <c r="B87">
        <v>60082723</v>
      </c>
      <c r="C87">
        <v>60082671</v>
      </c>
      <c r="D87">
        <v>48164599</v>
      </c>
      <c r="E87">
        <v>21</v>
      </c>
      <c r="F87">
        <v>1</v>
      </c>
      <c r="G87">
        <v>1</v>
      </c>
      <c r="H87">
        <v>3</v>
      </c>
      <c r="I87" t="s">
        <v>834</v>
      </c>
      <c r="J87" t="s">
        <v>3</v>
      </c>
      <c r="K87" t="s">
        <v>835</v>
      </c>
      <c r="L87">
        <v>1374</v>
      </c>
      <c r="N87">
        <v>1013</v>
      </c>
      <c r="O87" t="s">
        <v>836</v>
      </c>
      <c r="P87" t="s">
        <v>836</v>
      </c>
      <c r="Q87">
        <v>1</v>
      </c>
      <c r="X87">
        <v>27.14</v>
      </c>
      <c r="Y87">
        <v>1</v>
      </c>
      <c r="Z87">
        <v>0</v>
      </c>
      <c r="AA87">
        <v>0</v>
      </c>
      <c r="AB87">
        <v>0</v>
      </c>
      <c r="AC87">
        <v>0</v>
      </c>
      <c r="AD87">
        <v>1</v>
      </c>
      <c r="AE87">
        <v>0</v>
      </c>
      <c r="AF87" t="s">
        <v>18</v>
      </c>
      <c r="AG87">
        <v>0</v>
      </c>
      <c r="AH87">
        <v>2</v>
      </c>
      <c r="AI87">
        <v>60082723</v>
      </c>
      <c r="AJ87">
        <v>87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 x14ac:dyDescent="0.2">
      <c r="A88">
        <f>ROW(Source!A33)</f>
        <v>33</v>
      </c>
      <c r="B88">
        <v>60082748</v>
      </c>
      <c r="C88">
        <v>60082729</v>
      </c>
      <c r="D88">
        <v>48164233</v>
      </c>
      <c r="E88">
        <v>1</v>
      </c>
      <c r="F88">
        <v>1</v>
      </c>
      <c r="G88">
        <v>1</v>
      </c>
      <c r="H88">
        <v>1</v>
      </c>
      <c r="I88" t="s">
        <v>812</v>
      </c>
      <c r="J88" t="s">
        <v>3</v>
      </c>
      <c r="K88" t="s">
        <v>813</v>
      </c>
      <c r="L88">
        <v>1191</v>
      </c>
      <c r="N88">
        <v>1013</v>
      </c>
      <c r="O88" t="s">
        <v>738</v>
      </c>
      <c r="P88" t="s">
        <v>738</v>
      </c>
      <c r="Q88">
        <v>1</v>
      </c>
      <c r="X88">
        <v>25.62</v>
      </c>
      <c r="Y88">
        <v>0</v>
      </c>
      <c r="Z88">
        <v>0</v>
      </c>
      <c r="AA88">
        <v>0</v>
      </c>
      <c r="AB88">
        <v>8.59</v>
      </c>
      <c r="AC88">
        <v>0</v>
      </c>
      <c r="AD88">
        <v>1</v>
      </c>
      <c r="AE88">
        <v>1</v>
      </c>
      <c r="AF88" t="s">
        <v>59</v>
      </c>
      <c r="AG88">
        <v>20.329469999999993</v>
      </c>
      <c r="AH88">
        <v>2</v>
      </c>
      <c r="AI88">
        <v>60082748</v>
      </c>
      <c r="AJ88">
        <v>88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 x14ac:dyDescent="0.2">
      <c r="A89">
        <f>ROW(Source!A33)</f>
        <v>33</v>
      </c>
      <c r="B89">
        <v>60082749</v>
      </c>
      <c r="C89">
        <v>60082729</v>
      </c>
      <c r="D89">
        <v>48164207</v>
      </c>
      <c r="E89">
        <v>1</v>
      </c>
      <c r="F89">
        <v>1</v>
      </c>
      <c r="G89">
        <v>1</v>
      </c>
      <c r="H89">
        <v>1</v>
      </c>
      <c r="I89" t="s">
        <v>740</v>
      </c>
      <c r="J89" t="s">
        <v>3</v>
      </c>
      <c r="K89" t="s">
        <v>741</v>
      </c>
      <c r="L89">
        <v>1191</v>
      </c>
      <c r="N89">
        <v>1013</v>
      </c>
      <c r="O89" t="s">
        <v>738</v>
      </c>
      <c r="P89" t="s">
        <v>738</v>
      </c>
      <c r="Q89">
        <v>1</v>
      </c>
      <c r="X89">
        <v>6.13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2</v>
      </c>
      <c r="AF89" t="s">
        <v>59</v>
      </c>
      <c r="AG89">
        <v>4.8641549999999993</v>
      </c>
      <c r="AH89">
        <v>2</v>
      </c>
      <c r="AI89">
        <v>60082749</v>
      </c>
      <c r="AJ89">
        <v>89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 x14ac:dyDescent="0.2">
      <c r="A90">
        <f>ROW(Source!A33)</f>
        <v>33</v>
      </c>
      <c r="B90">
        <v>60082750</v>
      </c>
      <c r="C90">
        <v>60082729</v>
      </c>
      <c r="D90">
        <v>48244557</v>
      </c>
      <c r="E90">
        <v>1</v>
      </c>
      <c r="F90">
        <v>1</v>
      </c>
      <c r="G90">
        <v>1</v>
      </c>
      <c r="H90">
        <v>2</v>
      </c>
      <c r="I90" t="s">
        <v>746</v>
      </c>
      <c r="J90" t="s">
        <v>747</v>
      </c>
      <c r="K90" t="s">
        <v>748</v>
      </c>
      <c r="L90">
        <v>1368</v>
      </c>
      <c r="N90">
        <v>1011</v>
      </c>
      <c r="O90" t="s">
        <v>745</v>
      </c>
      <c r="P90" t="s">
        <v>745</v>
      </c>
      <c r="Q90">
        <v>1</v>
      </c>
      <c r="X90">
        <v>5.23</v>
      </c>
      <c r="Y90">
        <v>0</v>
      </c>
      <c r="Z90">
        <v>112.77</v>
      </c>
      <c r="AA90">
        <v>11.84</v>
      </c>
      <c r="AB90">
        <v>0</v>
      </c>
      <c r="AC90">
        <v>0</v>
      </c>
      <c r="AD90">
        <v>1</v>
      </c>
      <c r="AE90">
        <v>0</v>
      </c>
      <c r="AF90" t="s">
        <v>59</v>
      </c>
      <c r="AG90">
        <v>4.1500049999999993</v>
      </c>
      <c r="AH90">
        <v>2</v>
      </c>
      <c r="AI90">
        <v>60082750</v>
      </c>
      <c r="AJ90">
        <v>90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 x14ac:dyDescent="0.2">
      <c r="A91">
        <f>ROW(Source!A33)</f>
        <v>33</v>
      </c>
      <c r="B91">
        <v>60082751</v>
      </c>
      <c r="C91">
        <v>60082729</v>
      </c>
      <c r="D91">
        <v>48245551</v>
      </c>
      <c r="E91">
        <v>1</v>
      </c>
      <c r="F91">
        <v>1</v>
      </c>
      <c r="G91">
        <v>1</v>
      </c>
      <c r="H91">
        <v>2</v>
      </c>
      <c r="I91" t="s">
        <v>752</v>
      </c>
      <c r="J91" t="s">
        <v>753</v>
      </c>
      <c r="K91" t="s">
        <v>754</v>
      </c>
      <c r="L91">
        <v>1368</v>
      </c>
      <c r="N91">
        <v>1011</v>
      </c>
      <c r="O91" t="s">
        <v>745</v>
      </c>
      <c r="P91" t="s">
        <v>745</v>
      </c>
      <c r="Q91">
        <v>1</v>
      </c>
      <c r="X91">
        <v>0.9</v>
      </c>
      <c r="Y91">
        <v>0</v>
      </c>
      <c r="Z91">
        <v>86.79</v>
      </c>
      <c r="AA91">
        <v>10.130000000000001</v>
      </c>
      <c r="AB91">
        <v>0</v>
      </c>
      <c r="AC91">
        <v>0</v>
      </c>
      <c r="AD91">
        <v>1</v>
      </c>
      <c r="AE91">
        <v>0</v>
      </c>
      <c r="AF91" t="s">
        <v>59</v>
      </c>
      <c r="AG91">
        <v>0.71414999999999984</v>
      </c>
      <c r="AH91">
        <v>2</v>
      </c>
      <c r="AI91">
        <v>60082751</v>
      </c>
      <c r="AJ91">
        <v>91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 x14ac:dyDescent="0.2">
      <c r="A92">
        <f>ROW(Source!A33)</f>
        <v>33</v>
      </c>
      <c r="B92">
        <v>60082752</v>
      </c>
      <c r="C92">
        <v>60082729</v>
      </c>
      <c r="D92">
        <v>48173531</v>
      </c>
      <c r="E92">
        <v>1</v>
      </c>
      <c r="F92">
        <v>1</v>
      </c>
      <c r="G92">
        <v>1</v>
      </c>
      <c r="H92">
        <v>3</v>
      </c>
      <c r="I92" t="s">
        <v>837</v>
      </c>
      <c r="J92" t="s">
        <v>838</v>
      </c>
      <c r="K92" t="s">
        <v>839</v>
      </c>
      <c r="L92">
        <v>1346</v>
      </c>
      <c r="N92">
        <v>1009</v>
      </c>
      <c r="O92" t="s">
        <v>225</v>
      </c>
      <c r="P92" t="s">
        <v>225</v>
      </c>
      <c r="Q92">
        <v>1</v>
      </c>
      <c r="X92">
        <v>1.4</v>
      </c>
      <c r="Y92">
        <v>25.7</v>
      </c>
      <c r="Z92">
        <v>0</v>
      </c>
      <c r="AA92">
        <v>0</v>
      </c>
      <c r="AB92">
        <v>0</v>
      </c>
      <c r="AC92">
        <v>0</v>
      </c>
      <c r="AD92">
        <v>1</v>
      </c>
      <c r="AE92">
        <v>0</v>
      </c>
      <c r="AF92" t="s">
        <v>18</v>
      </c>
      <c r="AG92">
        <v>0</v>
      </c>
      <c r="AH92">
        <v>2</v>
      </c>
      <c r="AI92">
        <v>60082752</v>
      </c>
      <c r="AJ92">
        <v>92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 x14ac:dyDescent="0.2">
      <c r="A93">
        <f>ROW(Source!A33)</f>
        <v>33</v>
      </c>
      <c r="B93">
        <v>60082753</v>
      </c>
      <c r="C93">
        <v>60082729</v>
      </c>
      <c r="D93">
        <v>48164599</v>
      </c>
      <c r="E93">
        <v>21</v>
      </c>
      <c r="F93">
        <v>1</v>
      </c>
      <c r="G93">
        <v>1</v>
      </c>
      <c r="H93">
        <v>3</v>
      </c>
      <c r="I93" t="s">
        <v>834</v>
      </c>
      <c r="J93" t="s">
        <v>3</v>
      </c>
      <c r="K93" t="s">
        <v>835</v>
      </c>
      <c r="L93">
        <v>1374</v>
      </c>
      <c r="N93">
        <v>1013</v>
      </c>
      <c r="O93" t="s">
        <v>836</v>
      </c>
      <c r="P93" t="s">
        <v>836</v>
      </c>
      <c r="Q93">
        <v>1</v>
      </c>
      <c r="X93">
        <v>4.4000000000000004</v>
      </c>
      <c r="Y93">
        <v>1</v>
      </c>
      <c r="Z93">
        <v>0</v>
      </c>
      <c r="AA93">
        <v>0</v>
      </c>
      <c r="AB93">
        <v>0</v>
      </c>
      <c r="AC93">
        <v>0</v>
      </c>
      <c r="AD93">
        <v>1</v>
      </c>
      <c r="AE93">
        <v>0</v>
      </c>
      <c r="AF93" t="s">
        <v>18</v>
      </c>
      <c r="AG93">
        <v>0</v>
      </c>
      <c r="AH93">
        <v>2</v>
      </c>
      <c r="AI93">
        <v>60082753</v>
      </c>
      <c r="AJ93">
        <v>93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 x14ac:dyDescent="0.2">
      <c r="A94">
        <f>ROW(Source!A34)</f>
        <v>34</v>
      </c>
      <c r="B94">
        <v>60082776</v>
      </c>
      <c r="C94">
        <v>60082757</v>
      </c>
      <c r="D94">
        <v>48164233</v>
      </c>
      <c r="E94">
        <v>1</v>
      </c>
      <c r="F94">
        <v>1</v>
      </c>
      <c r="G94">
        <v>1</v>
      </c>
      <c r="H94">
        <v>1</v>
      </c>
      <c r="I94" t="s">
        <v>812</v>
      </c>
      <c r="J94" t="s">
        <v>3</v>
      </c>
      <c r="K94" t="s">
        <v>813</v>
      </c>
      <c r="L94">
        <v>1191</v>
      </c>
      <c r="N94">
        <v>1013</v>
      </c>
      <c r="O94" t="s">
        <v>738</v>
      </c>
      <c r="P94" t="s">
        <v>738</v>
      </c>
      <c r="Q94">
        <v>1</v>
      </c>
      <c r="X94">
        <v>7.74</v>
      </c>
      <c r="Y94">
        <v>0</v>
      </c>
      <c r="Z94">
        <v>0</v>
      </c>
      <c r="AA94">
        <v>0</v>
      </c>
      <c r="AB94">
        <v>8.59</v>
      </c>
      <c r="AC94">
        <v>0</v>
      </c>
      <c r="AD94">
        <v>1</v>
      </c>
      <c r="AE94">
        <v>1</v>
      </c>
      <c r="AF94" t="s">
        <v>43</v>
      </c>
      <c r="AG94">
        <v>5.1180749999999993</v>
      </c>
      <c r="AH94">
        <v>2</v>
      </c>
      <c r="AI94">
        <v>60082776</v>
      </c>
      <c r="AJ94">
        <v>94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 x14ac:dyDescent="0.2">
      <c r="A95">
        <f>ROW(Source!A34)</f>
        <v>34</v>
      </c>
      <c r="B95">
        <v>60082777</v>
      </c>
      <c r="C95">
        <v>60082757</v>
      </c>
      <c r="D95">
        <v>48164207</v>
      </c>
      <c r="E95">
        <v>1</v>
      </c>
      <c r="F95">
        <v>1</v>
      </c>
      <c r="G95">
        <v>1</v>
      </c>
      <c r="H95">
        <v>1</v>
      </c>
      <c r="I95" t="s">
        <v>740</v>
      </c>
      <c r="J95" t="s">
        <v>3</v>
      </c>
      <c r="K95" t="s">
        <v>741</v>
      </c>
      <c r="L95">
        <v>1191</v>
      </c>
      <c r="N95">
        <v>1013</v>
      </c>
      <c r="O95" t="s">
        <v>738</v>
      </c>
      <c r="P95" t="s">
        <v>738</v>
      </c>
      <c r="Q95">
        <v>1</v>
      </c>
      <c r="X95">
        <v>1.5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</v>
      </c>
      <c r="AE95">
        <v>2</v>
      </c>
      <c r="AF95" t="s">
        <v>43</v>
      </c>
      <c r="AG95">
        <v>0.99187499999999984</v>
      </c>
      <c r="AH95">
        <v>2</v>
      </c>
      <c r="AI95">
        <v>60082777</v>
      </c>
      <c r="AJ95">
        <v>95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 x14ac:dyDescent="0.2">
      <c r="A96">
        <f>ROW(Source!A34)</f>
        <v>34</v>
      </c>
      <c r="B96">
        <v>60082778</v>
      </c>
      <c r="C96">
        <v>60082757</v>
      </c>
      <c r="D96">
        <v>48244557</v>
      </c>
      <c r="E96">
        <v>1</v>
      </c>
      <c r="F96">
        <v>1</v>
      </c>
      <c r="G96">
        <v>1</v>
      </c>
      <c r="H96">
        <v>2</v>
      </c>
      <c r="I96" t="s">
        <v>746</v>
      </c>
      <c r="J96" t="s">
        <v>747</v>
      </c>
      <c r="K96" t="s">
        <v>748</v>
      </c>
      <c r="L96">
        <v>1368</v>
      </c>
      <c r="N96">
        <v>1011</v>
      </c>
      <c r="O96" t="s">
        <v>745</v>
      </c>
      <c r="P96" t="s">
        <v>745</v>
      </c>
      <c r="Q96">
        <v>1</v>
      </c>
      <c r="X96">
        <v>1.42</v>
      </c>
      <c r="Y96">
        <v>0</v>
      </c>
      <c r="Z96">
        <v>112.77</v>
      </c>
      <c r="AA96">
        <v>11.84</v>
      </c>
      <c r="AB96">
        <v>0</v>
      </c>
      <c r="AC96">
        <v>0</v>
      </c>
      <c r="AD96">
        <v>1</v>
      </c>
      <c r="AE96">
        <v>0</v>
      </c>
      <c r="AF96" t="s">
        <v>43</v>
      </c>
      <c r="AG96">
        <v>0.93897499999999978</v>
      </c>
      <c r="AH96">
        <v>2</v>
      </c>
      <c r="AI96">
        <v>60082778</v>
      </c>
      <c r="AJ96">
        <v>96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 x14ac:dyDescent="0.2">
      <c r="A97">
        <f>ROW(Source!A34)</f>
        <v>34</v>
      </c>
      <c r="B97">
        <v>60082779</v>
      </c>
      <c r="C97">
        <v>60082757</v>
      </c>
      <c r="D97">
        <v>48245551</v>
      </c>
      <c r="E97">
        <v>1</v>
      </c>
      <c r="F97">
        <v>1</v>
      </c>
      <c r="G97">
        <v>1</v>
      </c>
      <c r="H97">
        <v>2</v>
      </c>
      <c r="I97" t="s">
        <v>752</v>
      </c>
      <c r="J97" t="s">
        <v>753</v>
      </c>
      <c r="K97" t="s">
        <v>754</v>
      </c>
      <c r="L97">
        <v>1368</v>
      </c>
      <c r="N97">
        <v>1011</v>
      </c>
      <c r="O97" t="s">
        <v>745</v>
      </c>
      <c r="P97" t="s">
        <v>745</v>
      </c>
      <c r="Q97">
        <v>1</v>
      </c>
      <c r="X97">
        <v>0.08</v>
      </c>
      <c r="Y97">
        <v>0</v>
      </c>
      <c r="Z97">
        <v>86.79</v>
      </c>
      <c r="AA97">
        <v>10.130000000000001</v>
      </c>
      <c r="AB97">
        <v>0</v>
      </c>
      <c r="AC97">
        <v>0</v>
      </c>
      <c r="AD97">
        <v>1</v>
      </c>
      <c r="AE97">
        <v>0</v>
      </c>
      <c r="AF97" t="s">
        <v>43</v>
      </c>
      <c r="AG97">
        <v>5.2899999999999996E-2</v>
      </c>
      <c r="AH97">
        <v>2</v>
      </c>
      <c r="AI97">
        <v>60082779</v>
      </c>
      <c r="AJ97">
        <v>97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 x14ac:dyDescent="0.2">
      <c r="A98">
        <f>ROW(Source!A34)</f>
        <v>34</v>
      </c>
      <c r="B98">
        <v>60082780</v>
      </c>
      <c r="C98">
        <v>60082757</v>
      </c>
      <c r="D98">
        <v>48173531</v>
      </c>
      <c r="E98">
        <v>1</v>
      </c>
      <c r="F98">
        <v>1</v>
      </c>
      <c r="G98">
        <v>1</v>
      </c>
      <c r="H98">
        <v>3</v>
      </c>
      <c r="I98" t="s">
        <v>837</v>
      </c>
      <c r="J98" t="s">
        <v>838</v>
      </c>
      <c r="K98" t="s">
        <v>839</v>
      </c>
      <c r="L98">
        <v>1346</v>
      </c>
      <c r="N98">
        <v>1009</v>
      </c>
      <c r="O98" t="s">
        <v>225</v>
      </c>
      <c r="P98" t="s">
        <v>225</v>
      </c>
      <c r="Q98">
        <v>1</v>
      </c>
      <c r="X98">
        <v>0.35</v>
      </c>
      <c r="Y98">
        <v>25.7</v>
      </c>
      <c r="Z98">
        <v>0</v>
      </c>
      <c r="AA98">
        <v>0</v>
      </c>
      <c r="AB98">
        <v>0</v>
      </c>
      <c r="AC98">
        <v>0</v>
      </c>
      <c r="AD98">
        <v>1</v>
      </c>
      <c r="AE98">
        <v>0</v>
      </c>
      <c r="AF98" t="s">
        <v>18</v>
      </c>
      <c r="AG98">
        <v>0</v>
      </c>
      <c r="AH98">
        <v>2</v>
      </c>
      <c r="AI98">
        <v>60082780</v>
      </c>
      <c r="AJ98">
        <v>98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 x14ac:dyDescent="0.2">
      <c r="A99">
        <f>ROW(Source!A34)</f>
        <v>34</v>
      </c>
      <c r="B99">
        <v>60082781</v>
      </c>
      <c r="C99">
        <v>60082757</v>
      </c>
      <c r="D99">
        <v>48164599</v>
      </c>
      <c r="E99">
        <v>21</v>
      </c>
      <c r="F99">
        <v>1</v>
      </c>
      <c r="G99">
        <v>1</v>
      </c>
      <c r="H99">
        <v>3</v>
      </c>
      <c r="I99" t="s">
        <v>834</v>
      </c>
      <c r="J99" t="s">
        <v>3</v>
      </c>
      <c r="K99" t="s">
        <v>835</v>
      </c>
      <c r="L99">
        <v>1374</v>
      </c>
      <c r="N99">
        <v>1013</v>
      </c>
      <c r="O99" t="s">
        <v>836</v>
      </c>
      <c r="P99" t="s">
        <v>836</v>
      </c>
      <c r="Q99">
        <v>1</v>
      </c>
      <c r="X99">
        <v>1.33</v>
      </c>
      <c r="Y99">
        <v>1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0</v>
      </c>
      <c r="AF99" t="s">
        <v>18</v>
      </c>
      <c r="AG99">
        <v>0</v>
      </c>
      <c r="AH99">
        <v>2</v>
      </c>
      <c r="AI99">
        <v>60082781</v>
      </c>
      <c r="AJ99">
        <v>99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 x14ac:dyDescent="0.2">
      <c r="A100">
        <f>ROW(Source!A35)</f>
        <v>35</v>
      </c>
      <c r="B100">
        <v>60097350</v>
      </c>
      <c r="C100">
        <v>60097341</v>
      </c>
      <c r="D100">
        <v>48164233</v>
      </c>
      <c r="E100">
        <v>1</v>
      </c>
      <c r="F100">
        <v>1</v>
      </c>
      <c r="G100">
        <v>1</v>
      </c>
      <c r="H100">
        <v>1</v>
      </c>
      <c r="I100" t="s">
        <v>812</v>
      </c>
      <c r="J100" t="s">
        <v>3</v>
      </c>
      <c r="K100" t="s">
        <v>813</v>
      </c>
      <c r="L100">
        <v>1191</v>
      </c>
      <c r="N100">
        <v>1013</v>
      </c>
      <c r="O100" t="s">
        <v>738</v>
      </c>
      <c r="P100" t="s">
        <v>738</v>
      </c>
      <c r="Q100">
        <v>1</v>
      </c>
      <c r="X100">
        <v>460</v>
      </c>
      <c r="Y100">
        <v>0</v>
      </c>
      <c r="Z100">
        <v>0</v>
      </c>
      <c r="AA100">
        <v>0</v>
      </c>
      <c r="AB100">
        <v>8.59</v>
      </c>
      <c r="AC100">
        <v>0</v>
      </c>
      <c r="AD100">
        <v>1</v>
      </c>
      <c r="AE100">
        <v>1</v>
      </c>
      <c r="AF100" t="s">
        <v>43</v>
      </c>
      <c r="AG100">
        <v>304.17499999999995</v>
      </c>
      <c r="AH100">
        <v>2</v>
      </c>
      <c r="AI100">
        <v>60097342</v>
      </c>
      <c r="AJ100">
        <v>100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 x14ac:dyDescent="0.2">
      <c r="A101">
        <f>ROW(Source!A35)</f>
        <v>35</v>
      </c>
      <c r="B101">
        <v>60097351</v>
      </c>
      <c r="C101">
        <v>60097341</v>
      </c>
      <c r="D101">
        <v>48164207</v>
      </c>
      <c r="E101">
        <v>1</v>
      </c>
      <c r="F101">
        <v>1</v>
      </c>
      <c r="G101">
        <v>1</v>
      </c>
      <c r="H101">
        <v>1</v>
      </c>
      <c r="I101" t="s">
        <v>740</v>
      </c>
      <c r="J101" t="s">
        <v>3</v>
      </c>
      <c r="K101" t="s">
        <v>741</v>
      </c>
      <c r="L101">
        <v>1191</v>
      </c>
      <c r="N101">
        <v>1013</v>
      </c>
      <c r="O101" t="s">
        <v>738</v>
      </c>
      <c r="P101" t="s">
        <v>738</v>
      </c>
      <c r="Q101">
        <v>1</v>
      </c>
      <c r="X101">
        <v>138.69999999999999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1</v>
      </c>
      <c r="AE101">
        <v>2</v>
      </c>
      <c r="AF101" t="s">
        <v>43</v>
      </c>
      <c r="AG101">
        <v>91.71537499999998</v>
      </c>
      <c r="AH101">
        <v>2</v>
      </c>
      <c r="AI101">
        <v>60097343</v>
      </c>
      <c r="AJ101">
        <v>101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 x14ac:dyDescent="0.2">
      <c r="A102">
        <f>ROW(Source!A35)</f>
        <v>35</v>
      </c>
      <c r="B102">
        <v>60097352</v>
      </c>
      <c r="C102">
        <v>60097341</v>
      </c>
      <c r="D102">
        <v>48244583</v>
      </c>
      <c r="E102">
        <v>1</v>
      </c>
      <c r="F102">
        <v>1</v>
      </c>
      <c r="G102">
        <v>1</v>
      </c>
      <c r="H102">
        <v>2</v>
      </c>
      <c r="I102" t="s">
        <v>840</v>
      </c>
      <c r="J102" t="s">
        <v>841</v>
      </c>
      <c r="K102" t="s">
        <v>842</v>
      </c>
      <c r="L102">
        <v>1368</v>
      </c>
      <c r="N102">
        <v>1011</v>
      </c>
      <c r="O102" t="s">
        <v>745</v>
      </c>
      <c r="P102" t="s">
        <v>745</v>
      </c>
      <c r="Q102">
        <v>1</v>
      </c>
      <c r="X102">
        <v>124.2</v>
      </c>
      <c r="Y102">
        <v>0</v>
      </c>
      <c r="Z102">
        <v>131.88999999999999</v>
      </c>
      <c r="AA102">
        <v>11.84</v>
      </c>
      <c r="AB102">
        <v>0</v>
      </c>
      <c r="AC102">
        <v>0</v>
      </c>
      <c r="AD102">
        <v>1</v>
      </c>
      <c r="AE102">
        <v>0</v>
      </c>
      <c r="AF102" t="s">
        <v>43</v>
      </c>
      <c r="AG102">
        <v>82.127249999999989</v>
      </c>
      <c r="AH102">
        <v>2</v>
      </c>
      <c r="AI102">
        <v>60097344</v>
      </c>
      <c r="AJ102">
        <v>102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 x14ac:dyDescent="0.2">
      <c r="A103">
        <f>ROW(Source!A35)</f>
        <v>35</v>
      </c>
      <c r="B103">
        <v>60097353</v>
      </c>
      <c r="C103">
        <v>60097341</v>
      </c>
      <c r="D103">
        <v>48245553</v>
      </c>
      <c r="E103">
        <v>1</v>
      </c>
      <c r="F103">
        <v>1</v>
      </c>
      <c r="G103">
        <v>1</v>
      </c>
      <c r="H103">
        <v>2</v>
      </c>
      <c r="I103" t="s">
        <v>843</v>
      </c>
      <c r="J103" t="s">
        <v>844</v>
      </c>
      <c r="K103" t="s">
        <v>845</v>
      </c>
      <c r="L103">
        <v>1368</v>
      </c>
      <c r="N103">
        <v>1011</v>
      </c>
      <c r="O103" t="s">
        <v>745</v>
      </c>
      <c r="P103" t="s">
        <v>745</v>
      </c>
      <c r="Q103">
        <v>1</v>
      </c>
      <c r="X103">
        <v>14.5</v>
      </c>
      <c r="Y103">
        <v>0</v>
      </c>
      <c r="Z103">
        <v>102.48</v>
      </c>
      <c r="AA103">
        <v>11.84</v>
      </c>
      <c r="AB103">
        <v>0</v>
      </c>
      <c r="AC103">
        <v>0</v>
      </c>
      <c r="AD103">
        <v>1</v>
      </c>
      <c r="AE103">
        <v>0</v>
      </c>
      <c r="AF103" t="s">
        <v>43</v>
      </c>
      <c r="AG103">
        <v>9.588124999999998</v>
      </c>
      <c r="AH103">
        <v>2</v>
      </c>
      <c r="AI103">
        <v>60097345</v>
      </c>
      <c r="AJ103">
        <v>103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 x14ac:dyDescent="0.2">
      <c r="A104">
        <f>ROW(Source!A35)</f>
        <v>35</v>
      </c>
      <c r="B104">
        <v>60097354</v>
      </c>
      <c r="C104">
        <v>60097341</v>
      </c>
      <c r="D104">
        <v>48245784</v>
      </c>
      <c r="E104">
        <v>1</v>
      </c>
      <c r="F104">
        <v>1</v>
      </c>
      <c r="G104">
        <v>1</v>
      </c>
      <c r="H104">
        <v>2</v>
      </c>
      <c r="I104" t="s">
        <v>846</v>
      </c>
      <c r="J104" t="s">
        <v>847</v>
      </c>
      <c r="K104" t="s">
        <v>848</v>
      </c>
      <c r="L104">
        <v>1368</v>
      </c>
      <c r="N104">
        <v>1011</v>
      </c>
      <c r="O104" t="s">
        <v>745</v>
      </c>
      <c r="P104" t="s">
        <v>745</v>
      </c>
      <c r="Q104">
        <v>1</v>
      </c>
      <c r="X104">
        <v>6.5</v>
      </c>
      <c r="Y104">
        <v>0</v>
      </c>
      <c r="Z104">
        <v>35.19</v>
      </c>
      <c r="AA104">
        <v>0</v>
      </c>
      <c r="AB104">
        <v>0</v>
      </c>
      <c r="AC104">
        <v>0</v>
      </c>
      <c r="AD104">
        <v>1</v>
      </c>
      <c r="AE104">
        <v>0</v>
      </c>
      <c r="AF104" t="s">
        <v>43</v>
      </c>
      <c r="AG104">
        <v>4.2981249999999998</v>
      </c>
      <c r="AH104">
        <v>2</v>
      </c>
      <c r="AI104">
        <v>60097346</v>
      </c>
      <c r="AJ104">
        <v>104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 x14ac:dyDescent="0.2">
      <c r="A105">
        <f>ROW(Source!A35)</f>
        <v>35</v>
      </c>
      <c r="B105">
        <v>60097355</v>
      </c>
      <c r="C105">
        <v>60097341</v>
      </c>
      <c r="D105">
        <v>48171516</v>
      </c>
      <c r="E105">
        <v>1</v>
      </c>
      <c r="F105">
        <v>1</v>
      </c>
      <c r="G105">
        <v>1</v>
      </c>
      <c r="H105">
        <v>3</v>
      </c>
      <c r="I105" t="s">
        <v>829</v>
      </c>
      <c r="J105" t="s">
        <v>830</v>
      </c>
      <c r="K105" t="s">
        <v>831</v>
      </c>
      <c r="L105">
        <v>1348</v>
      </c>
      <c r="N105">
        <v>1009</v>
      </c>
      <c r="O105" t="s">
        <v>15</v>
      </c>
      <c r="P105" t="s">
        <v>15</v>
      </c>
      <c r="Q105">
        <v>1000</v>
      </c>
      <c r="X105">
        <v>1.74E-3</v>
      </c>
      <c r="Y105">
        <v>13245.25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0</v>
      </c>
      <c r="AF105" t="s">
        <v>18</v>
      </c>
      <c r="AG105">
        <v>0</v>
      </c>
      <c r="AH105">
        <v>2</v>
      </c>
      <c r="AI105">
        <v>60097347</v>
      </c>
      <c r="AJ105">
        <v>105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 x14ac:dyDescent="0.2">
      <c r="A106">
        <f>ROW(Source!A35)</f>
        <v>35</v>
      </c>
      <c r="B106">
        <v>60097356</v>
      </c>
      <c r="C106">
        <v>60097341</v>
      </c>
      <c r="D106">
        <v>48164601</v>
      </c>
      <c r="E106">
        <v>21</v>
      </c>
      <c r="F106">
        <v>1</v>
      </c>
      <c r="G106">
        <v>1</v>
      </c>
      <c r="H106">
        <v>3</v>
      </c>
      <c r="I106" t="s">
        <v>832</v>
      </c>
      <c r="J106" t="s">
        <v>3</v>
      </c>
      <c r="K106" t="s">
        <v>833</v>
      </c>
      <c r="L106">
        <v>1348</v>
      </c>
      <c r="N106">
        <v>1009</v>
      </c>
      <c r="O106" t="s">
        <v>15</v>
      </c>
      <c r="P106" t="s">
        <v>15</v>
      </c>
      <c r="Q106">
        <v>1000</v>
      </c>
      <c r="X106">
        <v>355.7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 t="s">
        <v>18</v>
      </c>
      <c r="AG106">
        <v>0</v>
      </c>
      <c r="AH106">
        <v>2</v>
      </c>
      <c r="AI106">
        <v>60097348</v>
      </c>
      <c r="AJ106">
        <v>106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 x14ac:dyDescent="0.2">
      <c r="A107">
        <f>ROW(Source!A35)</f>
        <v>35</v>
      </c>
      <c r="B107">
        <v>60097357</v>
      </c>
      <c r="C107">
        <v>60097341</v>
      </c>
      <c r="D107">
        <v>48164599</v>
      </c>
      <c r="E107">
        <v>21</v>
      </c>
      <c r="F107">
        <v>1</v>
      </c>
      <c r="G107">
        <v>1</v>
      </c>
      <c r="H107">
        <v>3</v>
      </c>
      <c r="I107" t="s">
        <v>834</v>
      </c>
      <c r="J107" t="s">
        <v>3</v>
      </c>
      <c r="K107" t="s">
        <v>835</v>
      </c>
      <c r="L107">
        <v>1374</v>
      </c>
      <c r="N107">
        <v>1013</v>
      </c>
      <c r="O107" t="s">
        <v>836</v>
      </c>
      <c r="P107" t="s">
        <v>836</v>
      </c>
      <c r="Q107">
        <v>1</v>
      </c>
      <c r="X107">
        <v>79.03</v>
      </c>
      <c r="Y107">
        <v>1</v>
      </c>
      <c r="Z107">
        <v>0</v>
      </c>
      <c r="AA107">
        <v>0</v>
      </c>
      <c r="AB107">
        <v>0</v>
      </c>
      <c r="AC107">
        <v>0</v>
      </c>
      <c r="AD107">
        <v>1</v>
      </c>
      <c r="AE107">
        <v>0</v>
      </c>
      <c r="AF107" t="s">
        <v>18</v>
      </c>
      <c r="AG107">
        <v>0</v>
      </c>
      <c r="AH107">
        <v>2</v>
      </c>
      <c r="AI107">
        <v>60097349</v>
      </c>
      <c r="AJ107">
        <v>107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 x14ac:dyDescent="0.2">
      <c r="A108">
        <f>ROW(Source!A36)</f>
        <v>36</v>
      </c>
      <c r="B108">
        <v>60095179</v>
      </c>
      <c r="C108">
        <v>60084727</v>
      </c>
      <c r="D108">
        <v>48164232</v>
      </c>
      <c r="E108">
        <v>1</v>
      </c>
      <c r="F108">
        <v>1</v>
      </c>
      <c r="G108">
        <v>1</v>
      </c>
      <c r="H108">
        <v>1</v>
      </c>
      <c r="I108" t="s">
        <v>849</v>
      </c>
      <c r="J108" t="s">
        <v>3</v>
      </c>
      <c r="K108" t="s">
        <v>850</v>
      </c>
      <c r="L108">
        <v>1191</v>
      </c>
      <c r="N108">
        <v>1013</v>
      </c>
      <c r="O108" t="s">
        <v>738</v>
      </c>
      <c r="P108" t="s">
        <v>738</v>
      </c>
      <c r="Q108">
        <v>1</v>
      </c>
      <c r="X108">
        <v>29.79</v>
      </c>
      <c r="Y108">
        <v>0</v>
      </c>
      <c r="Z108">
        <v>0</v>
      </c>
      <c r="AA108">
        <v>0</v>
      </c>
      <c r="AB108">
        <v>7.81</v>
      </c>
      <c r="AC108">
        <v>0</v>
      </c>
      <c r="AD108">
        <v>1</v>
      </c>
      <c r="AE108">
        <v>1</v>
      </c>
      <c r="AF108" t="s">
        <v>19</v>
      </c>
      <c r="AG108">
        <v>27.578092499999993</v>
      </c>
      <c r="AH108">
        <v>2</v>
      </c>
      <c r="AI108">
        <v>60095179</v>
      </c>
      <c r="AJ108">
        <v>108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 x14ac:dyDescent="0.2">
      <c r="A109">
        <f>ROW(Source!A36)</f>
        <v>36</v>
      </c>
      <c r="B109">
        <v>60095180</v>
      </c>
      <c r="C109">
        <v>60084727</v>
      </c>
      <c r="D109">
        <v>48164207</v>
      </c>
      <c r="E109">
        <v>1</v>
      </c>
      <c r="F109">
        <v>1</v>
      </c>
      <c r="G109">
        <v>1</v>
      </c>
      <c r="H109">
        <v>1</v>
      </c>
      <c r="I109" t="s">
        <v>740</v>
      </c>
      <c r="J109" t="s">
        <v>3</v>
      </c>
      <c r="K109" t="s">
        <v>741</v>
      </c>
      <c r="L109">
        <v>1191</v>
      </c>
      <c r="N109">
        <v>1013</v>
      </c>
      <c r="O109" t="s">
        <v>738</v>
      </c>
      <c r="P109" t="s">
        <v>738</v>
      </c>
      <c r="Q109">
        <v>1</v>
      </c>
      <c r="X109">
        <v>4.1100000000000003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2</v>
      </c>
      <c r="AF109" t="s">
        <v>19</v>
      </c>
      <c r="AG109">
        <v>3.8048324999999994</v>
      </c>
      <c r="AH109">
        <v>2</v>
      </c>
      <c r="AI109">
        <v>60095180</v>
      </c>
      <c r="AJ109">
        <v>109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 x14ac:dyDescent="0.2">
      <c r="A110">
        <f>ROW(Source!A36)</f>
        <v>36</v>
      </c>
      <c r="B110">
        <v>60095181</v>
      </c>
      <c r="C110">
        <v>60084727</v>
      </c>
      <c r="D110">
        <v>48244510</v>
      </c>
      <c r="E110">
        <v>1</v>
      </c>
      <c r="F110">
        <v>1</v>
      </c>
      <c r="G110">
        <v>1</v>
      </c>
      <c r="H110">
        <v>2</v>
      </c>
      <c r="I110" t="s">
        <v>742</v>
      </c>
      <c r="J110" t="s">
        <v>743</v>
      </c>
      <c r="K110" t="s">
        <v>744</v>
      </c>
      <c r="L110">
        <v>1368</v>
      </c>
      <c r="N110">
        <v>1011</v>
      </c>
      <c r="O110" t="s">
        <v>745</v>
      </c>
      <c r="P110" t="s">
        <v>745</v>
      </c>
      <c r="Q110">
        <v>1</v>
      </c>
      <c r="X110">
        <v>0.1</v>
      </c>
      <c r="Y110">
        <v>0</v>
      </c>
      <c r="Z110">
        <v>121.8</v>
      </c>
      <c r="AA110">
        <v>13.49</v>
      </c>
      <c r="AB110">
        <v>0</v>
      </c>
      <c r="AC110">
        <v>0</v>
      </c>
      <c r="AD110">
        <v>1</v>
      </c>
      <c r="AE110">
        <v>0</v>
      </c>
      <c r="AF110" t="s">
        <v>19</v>
      </c>
      <c r="AG110">
        <v>9.2574999999999977E-2</v>
      </c>
      <c r="AH110">
        <v>2</v>
      </c>
      <c r="AI110">
        <v>60095181</v>
      </c>
      <c r="AJ110">
        <v>110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 x14ac:dyDescent="0.2">
      <c r="A111">
        <f>ROW(Source!A36)</f>
        <v>36</v>
      </c>
      <c r="B111">
        <v>60095182</v>
      </c>
      <c r="C111">
        <v>60084727</v>
      </c>
      <c r="D111">
        <v>48244534</v>
      </c>
      <c r="E111">
        <v>1</v>
      </c>
      <c r="F111">
        <v>1</v>
      </c>
      <c r="G111">
        <v>1</v>
      </c>
      <c r="H111">
        <v>2</v>
      </c>
      <c r="I111" t="s">
        <v>851</v>
      </c>
      <c r="J111" t="s">
        <v>852</v>
      </c>
      <c r="K111" t="s">
        <v>853</v>
      </c>
      <c r="L111">
        <v>1368</v>
      </c>
      <c r="N111">
        <v>1011</v>
      </c>
      <c r="O111" t="s">
        <v>745</v>
      </c>
      <c r="P111" t="s">
        <v>745</v>
      </c>
      <c r="Q111">
        <v>1</v>
      </c>
      <c r="X111">
        <v>0.04</v>
      </c>
      <c r="Y111">
        <v>0</v>
      </c>
      <c r="Z111">
        <v>170.92</v>
      </c>
      <c r="AA111">
        <v>11.84</v>
      </c>
      <c r="AB111">
        <v>0</v>
      </c>
      <c r="AC111">
        <v>0</v>
      </c>
      <c r="AD111">
        <v>1</v>
      </c>
      <c r="AE111">
        <v>0</v>
      </c>
      <c r="AF111" t="s">
        <v>19</v>
      </c>
      <c r="AG111">
        <v>3.7029999999999993E-2</v>
      </c>
      <c r="AH111">
        <v>2</v>
      </c>
      <c r="AI111">
        <v>60095182</v>
      </c>
      <c r="AJ111">
        <v>111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 x14ac:dyDescent="0.2">
      <c r="A112">
        <f>ROW(Source!A36)</f>
        <v>36</v>
      </c>
      <c r="B112">
        <v>60095183</v>
      </c>
      <c r="C112">
        <v>60084727</v>
      </c>
      <c r="D112">
        <v>48244557</v>
      </c>
      <c r="E112">
        <v>1</v>
      </c>
      <c r="F112">
        <v>1</v>
      </c>
      <c r="G112">
        <v>1</v>
      </c>
      <c r="H112">
        <v>2</v>
      </c>
      <c r="I112" t="s">
        <v>746</v>
      </c>
      <c r="J112" t="s">
        <v>747</v>
      </c>
      <c r="K112" t="s">
        <v>748</v>
      </c>
      <c r="L112">
        <v>1368</v>
      </c>
      <c r="N112">
        <v>1011</v>
      </c>
      <c r="O112" t="s">
        <v>745</v>
      </c>
      <c r="P112" t="s">
        <v>745</v>
      </c>
      <c r="Q112">
        <v>1</v>
      </c>
      <c r="X112">
        <v>0.1</v>
      </c>
      <c r="Y112">
        <v>0</v>
      </c>
      <c r="Z112">
        <v>112.77</v>
      </c>
      <c r="AA112">
        <v>11.84</v>
      </c>
      <c r="AB112">
        <v>0</v>
      </c>
      <c r="AC112">
        <v>0</v>
      </c>
      <c r="AD112">
        <v>1</v>
      </c>
      <c r="AE112">
        <v>0</v>
      </c>
      <c r="AF112" t="s">
        <v>19</v>
      </c>
      <c r="AG112">
        <v>9.2574999999999977E-2</v>
      </c>
      <c r="AH112">
        <v>2</v>
      </c>
      <c r="AI112">
        <v>60095183</v>
      </c>
      <c r="AJ112">
        <v>112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 x14ac:dyDescent="0.2">
      <c r="A113">
        <f>ROW(Source!A36)</f>
        <v>36</v>
      </c>
      <c r="B113">
        <v>60095184</v>
      </c>
      <c r="C113">
        <v>60084727</v>
      </c>
      <c r="D113">
        <v>48244566</v>
      </c>
      <c r="E113">
        <v>1</v>
      </c>
      <c r="F113">
        <v>1</v>
      </c>
      <c r="G113">
        <v>1</v>
      </c>
      <c r="H113">
        <v>2</v>
      </c>
      <c r="I113" t="s">
        <v>854</v>
      </c>
      <c r="J113" t="s">
        <v>855</v>
      </c>
      <c r="K113" t="s">
        <v>856</v>
      </c>
      <c r="L113">
        <v>1368</v>
      </c>
      <c r="N113">
        <v>1011</v>
      </c>
      <c r="O113" t="s">
        <v>745</v>
      </c>
      <c r="P113" t="s">
        <v>745</v>
      </c>
      <c r="Q113">
        <v>1</v>
      </c>
      <c r="X113">
        <v>1.71</v>
      </c>
      <c r="Y113">
        <v>0</v>
      </c>
      <c r="Z113">
        <v>291.02</v>
      </c>
      <c r="AA113">
        <v>21.97</v>
      </c>
      <c r="AB113">
        <v>0</v>
      </c>
      <c r="AC113">
        <v>0</v>
      </c>
      <c r="AD113">
        <v>1</v>
      </c>
      <c r="AE113">
        <v>0</v>
      </c>
      <c r="AF113" t="s">
        <v>19</v>
      </c>
      <c r="AG113">
        <v>1.5830324999999998</v>
      </c>
      <c r="AH113">
        <v>2</v>
      </c>
      <c r="AI113">
        <v>60095184</v>
      </c>
      <c r="AJ113">
        <v>113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 x14ac:dyDescent="0.2">
      <c r="A114">
        <f>ROW(Source!A36)</f>
        <v>36</v>
      </c>
      <c r="B114">
        <v>60095185</v>
      </c>
      <c r="C114">
        <v>60084727</v>
      </c>
      <c r="D114">
        <v>48245551</v>
      </c>
      <c r="E114">
        <v>1</v>
      </c>
      <c r="F114">
        <v>1</v>
      </c>
      <c r="G114">
        <v>1</v>
      </c>
      <c r="H114">
        <v>2</v>
      </c>
      <c r="I114" t="s">
        <v>752</v>
      </c>
      <c r="J114" t="s">
        <v>753</v>
      </c>
      <c r="K114" t="s">
        <v>754</v>
      </c>
      <c r="L114">
        <v>1368</v>
      </c>
      <c r="N114">
        <v>1011</v>
      </c>
      <c r="O114" t="s">
        <v>745</v>
      </c>
      <c r="P114" t="s">
        <v>745</v>
      </c>
      <c r="Q114">
        <v>1</v>
      </c>
      <c r="X114">
        <v>0.13</v>
      </c>
      <c r="Y114">
        <v>0</v>
      </c>
      <c r="Z114">
        <v>86.79</v>
      </c>
      <c r="AA114">
        <v>10.130000000000001</v>
      </c>
      <c r="AB114">
        <v>0</v>
      </c>
      <c r="AC114">
        <v>0</v>
      </c>
      <c r="AD114">
        <v>1</v>
      </c>
      <c r="AE114">
        <v>0</v>
      </c>
      <c r="AF114" t="s">
        <v>19</v>
      </c>
      <c r="AG114">
        <v>0.12034749999999997</v>
      </c>
      <c r="AH114">
        <v>2</v>
      </c>
      <c r="AI114">
        <v>60095185</v>
      </c>
      <c r="AJ114">
        <v>114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 x14ac:dyDescent="0.2">
      <c r="A115">
        <f>ROW(Source!A36)</f>
        <v>36</v>
      </c>
      <c r="B115">
        <v>60095186</v>
      </c>
      <c r="C115">
        <v>60084727</v>
      </c>
      <c r="D115">
        <v>48245589</v>
      </c>
      <c r="E115">
        <v>1</v>
      </c>
      <c r="F115">
        <v>1</v>
      </c>
      <c r="G115">
        <v>1</v>
      </c>
      <c r="H115">
        <v>2</v>
      </c>
      <c r="I115" t="s">
        <v>857</v>
      </c>
      <c r="J115" t="s">
        <v>858</v>
      </c>
      <c r="K115" t="s">
        <v>859</v>
      </c>
      <c r="L115">
        <v>1368</v>
      </c>
      <c r="N115">
        <v>1011</v>
      </c>
      <c r="O115" t="s">
        <v>745</v>
      </c>
      <c r="P115" t="s">
        <v>745</v>
      </c>
      <c r="Q115">
        <v>1</v>
      </c>
      <c r="X115">
        <v>0.32</v>
      </c>
      <c r="Y115">
        <v>0</v>
      </c>
      <c r="Z115">
        <v>199.92</v>
      </c>
      <c r="AA115">
        <v>11.84</v>
      </c>
      <c r="AB115">
        <v>0</v>
      </c>
      <c r="AC115">
        <v>0</v>
      </c>
      <c r="AD115">
        <v>1</v>
      </c>
      <c r="AE115">
        <v>0</v>
      </c>
      <c r="AF115" t="s">
        <v>19</v>
      </c>
      <c r="AG115">
        <v>0.29623999999999995</v>
      </c>
      <c r="AH115">
        <v>2</v>
      </c>
      <c r="AI115">
        <v>60095186</v>
      </c>
      <c r="AJ115">
        <v>115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 x14ac:dyDescent="0.2">
      <c r="A116">
        <f>ROW(Source!A36)</f>
        <v>36</v>
      </c>
      <c r="B116">
        <v>60095187</v>
      </c>
      <c r="C116">
        <v>60084727</v>
      </c>
      <c r="D116">
        <v>48245719</v>
      </c>
      <c r="E116">
        <v>1</v>
      </c>
      <c r="F116">
        <v>1</v>
      </c>
      <c r="G116">
        <v>1</v>
      </c>
      <c r="H116">
        <v>2</v>
      </c>
      <c r="I116" t="s">
        <v>755</v>
      </c>
      <c r="J116" t="s">
        <v>756</v>
      </c>
      <c r="K116" t="s">
        <v>757</v>
      </c>
      <c r="L116">
        <v>1368</v>
      </c>
      <c r="N116">
        <v>1011</v>
      </c>
      <c r="O116" t="s">
        <v>745</v>
      </c>
      <c r="P116" t="s">
        <v>745</v>
      </c>
      <c r="Q116">
        <v>1</v>
      </c>
      <c r="X116">
        <v>1.01</v>
      </c>
      <c r="Y116">
        <v>0</v>
      </c>
      <c r="Z116">
        <v>1.2</v>
      </c>
      <c r="AA116">
        <v>0</v>
      </c>
      <c r="AB116">
        <v>0</v>
      </c>
      <c r="AC116">
        <v>0</v>
      </c>
      <c r="AD116">
        <v>1</v>
      </c>
      <c r="AE116">
        <v>0</v>
      </c>
      <c r="AF116" t="s">
        <v>19</v>
      </c>
      <c r="AG116">
        <v>0.93500749999999977</v>
      </c>
      <c r="AH116">
        <v>2</v>
      </c>
      <c r="AI116">
        <v>60095187</v>
      </c>
      <c r="AJ116">
        <v>116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 x14ac:dyDescent="0.2">
      <c r="A117">
        <f>ROW(Source!A36)</f>
        <v>36</v>
      </c>
      <c r="B117">
        <v>60095188</v>
      </c>
      <c r="C117">
        <v>60084727</v>
      </c>
      <c r="D117">
        <v>48245767</v>
      </c>
      <c r="E117">
        <v>1</v>
      </c>
      <c r="F117">
        <v>1</v>
      </c>
      <c r="G117">
        <v>1</v>
      </c>
      <c r="H117">
        <v>2</v>
      </c>
      <c r="I117" t="s">
        <v>758</v>
      </c>
      <c r="J117" t="s">
        <v>759</v>
      </c>
      <c r="K117" t="s">
        <v>760</v>
      </c>
      <c r="L117">
        <v>1368</v>
      </c>
      <c r="N117">
        <v>1011</v>
      </c>
      <c r="O117" t="s">
        <v>745</v>
      </c>
      <c r="P117" t="s">
        <v>745</v>
      </c>
      <c r="Q117">
        <v>1</v>
      </c>
      <c r="X117">
        <v>6.85</v>
      </c>
      <c r="Y117">
        <v>0</v>
      </c>
      <c r="Z117">
        <v>13.92</v>
      </c>
      <c r="AA117">
        <v>0</v>
      </c>
      <c r="AB117">
        <v>0</v>
      </c>
      <c r="AC117">
        <v>0</v>
      </c>
      <c r="AD117">
        <v>1</v>
      </c>
      <c r="AE117">
        <v>0</v>
      </c>
      <c r="AF117" t="s">
        <v>19</v>
      </c>
      <c r="AG117">
        <v>6.341387499999998</v>
      </c>
      <c r="AH117">
        <v>2</v>
      </c>
      <c r="AI117">
        <v>60095188</v>
      </c>
      <c r="AJ117">
        <v>117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 x14ac:dyDescent="0.2">
      <c r="A118">
        <f>ROW(Source!A36)</f>
        <v>36</v>
      </c>
      <c r="B118">
        <v>60095189</v>
      </c>
      <c r="C118">
        <v>60084727</v>
      </c>
      <c r="D118">
        <v>48168484</v>
      </c>
      <c r="E118">
        <v>1</v>
      </c>
      <c r="F118">
        <v>1</v>
      </c>
      <c r="G118">
        <v>1</v>
      </c>
      <c r="H118">
        <v>3</v>
      </c>
      <c r="I118" t="s">
        <v>223</v>
      </c>
      <c r="J118" t="s">
        <v>226</v>
      </c>
      <c r="K118" t="s">
        <v>761</v>
      </c>
      <c r="L118">
        <v>1339</v>
      </c>
      <c r="N118">
        <v>1007</v>
      </c>
      <c r="O118" t="s">
        <v>91</v>
      </c>
      <c r="P118" t="s">
        <v>91</v>
      </c>
      <c r="Q118">
        <v>1</v>
      </c>
      <c r="X118">
        <v>0.8</v>
      </c>
      <c r="Y118">
        <v>8.7899999999999991</v>
      </c>
      <c r="Z118">
        <v>0</v>
      </c>
      <c r="AA118">
        <v>0</v>
      </c>
      <c r="AB118">
        <v>0</v>
      </c>
      <c r="AC118">
        <v>0</v>
      </c>
      <c r="AD118">
        <v>1</v>
      </c>
      <c r="AE118">
        <v>0</v>
      </c>
      <c r="AF118" t="s">
        <v>18</v>
      </c>
      <c r="AG118">
        <v>0</v>
      </c>
      <c r="AH118">
        <v>2</v>
      </c>
      <c r="AI118">
        <v>60095189</v>
      </c>
      <c r="AJ118">
        <v>118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 x14ac:dyDescent="0.2">
      <c r="A119">
        <f>ROW(Source!A36)</f>
        <v>36</v>
      </c>
      <c r="B119">
        <v>60095190</v>
      </c>
      <c r="C119">
        <v>60084727</v>
      </c>
      <c r="D119">
        <v>48168491</v>
      </c>
      <c r="E119">
        <v>1</v>
      </c>
      <c r="F119">
        <v>1</v>
      </c>
      <c r="G119">
        <v>1</v>
      </c>
      <c r="H119">
        <v>3</v>
      </c>
      <c r="I119" t="s">
        <v>229</v>
      </c>
      <c r="J119" t="s">
        <v>231</v>
      </c>
      <c r="K119" t="s">
        <v>762</v>
      </c>
      <c r="L119">
        <v>1346</v>
      </c>
      <c r="N119">
        <v>1009</v>
      </c>
      <c r="O119" t="s">
        <v>225</v>
      </c>
      <c r="P119" t="s">
        <v>225</v>
      </c>
      <c r="Q119">
        <v>1</v>
      </c>
      <c r="X119">
        <v>0.24</v>
      </c>
      <c r="Y119">
        <v>4.47</v>
      </c>
      <c r="Z119">
        <v>0</v>
      </c>
      <c r="AA119">
        <v>0</v>
      </c>
      <c r="AB119">
        <v>0</v>
      </c>
      <c r="AC119">
        <v>0</v>
      </c>
      <c r="AD119">
        <v>1</v>
      </c>
      <c r="AE119">
        <v>0</v>
      </c>
      <c r="AF119" t="s">
        <v>18</v>
      </c>
      <c r="AG119">
        <v>0</v>
      </c>
      <c r="AH119">
        <v>2</v>
      </c>
      <c r="AI119">
        <v>60095190</v>
      </c>
      <c r="AJ119">
        <v>119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 x14ac:dyDescent="0.2">
      <c r="A120">
        <f>ROW(Source!A36)</f>
        <v>36</v>
      </c>
      <c r="B120">
        <v>60095191</v>
      </c>
      <c r="C120">
        <v>60084727</v>
      </c>
      <c r="D120">
        <v>48171510</v>
      </c>
      <c r="E120">
        <v>1</v>
      </c>
      <c r="F120">
        <v>1</v>
      </c>
      <c r="G120">
        <v>1</v>
      </c>
      <c r="H120">
        <v>3</v>
      </c>
      <c r="I120" t="s">
        <v>763</v>
      </c>
      <c r="J120" t="s">
        <v>764</v>
      </c>
      <c r="K120" t="s">
        <v>765</v>
      </c>
      <c r="L120">
        <v>1348</v>
      </c>
      <c r="N120">
        <v>1009</v>
      </c>
      <c r="O120" t="s">
        <v>15</v>
      </c>
      <c r="P120" t="s">
        <v>15</v>
      </c>
      <c r="Q120">
        <v>1000</v>
      </c>
      <c r="X120">
        <v>2E-3</v>
      </c>
      <c r="Y120">
        <v>11891.1</v>
      </c>
      <c r="Z120">
        <v>0</v>
      </c>
      <c r="AA120">
        <v>0</v>
      </c>
      <c r="AB120">
        <v>0</v>
      </c>
      <c r="AC120">
        <v>0</v>
      </c>
      <c r="AD120">
        <v>1</v>
      </c>
      <c r="AE120">
        <v>0</v>
      </c>
      <c r="AF120" t="s">
        <v>18</v>
      </c>
      <c r="AG120">
        <v>0</v>
      </c>
      <c r="AH120">
        <v>2</v>
      </c>
      <c r="AI120">
        <v>60095191</v>
      </c>
      <c r="AJ120">
        <v>120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 x14ac:dyDescent="0.2">
      <c r="A121">
        <f>ROW(Source!A36)</f>
        <v>36</v>
      </c>
      <c r="B121">
        <v>60095192</v>
      </c>
      <c r="C121">
        <v>60084727</v>
      </c>
      <c r="D121">
        <v>48172661</v>
      </c>
      <c r="E121">
        <v>1</v>
      </c>
      <c r="F121">
        <v>1</v>
      </c>
      <c r="G121">
        <v>1</v>
      </c>
      <c r="H121">
        <v>3</v>
      </c>
      <c r="I121" t="s">
        <v>766</v>
      </c>
      <c r="J121" t="s">
        <v>767</v>
      </c>
      <c r="K121" t="s">
        <v>768</v>
      </c>
      <c r="L121">
        <v>1348</v>
      </c>
      <c r="N121">
        <v>1009</v>
      </c>
      <c r="O121" t="s">
        <v>15</v>
      </c>
      <c r="P121" t="s">
        <v>15</v>
      </c>
      <c r="Q121">
        <v>1000</v>
      </c>
      <c r="X121">
        <v>3.0000000000000001E-5</v>
      </c>
      <c r="Y121">
        <v>15854.58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0</v>
      </c>
      <c r="AF121" t="s">
        <v>18</v>
      </c>
      <c r="AG121">
        <v>0</v>
      </c>
      <c r="AH121">
        <v>2</v>
      </c>
      <c r="AI121">
        <v>60095192</v>
      </c>
      <c r="AJ121">
        <v>121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 x14ac:dyDescent="0.2">
      <c r="A122">
        <f>ROW(Source!A36)</f>
        <v>36</v>
      </c>
      <c r="B122">
        <v>60095193</v>
      </c>
      <c r="C122">
        <v>60084727</v>
      </c>
      <c r="D122">
        <v>48172758</v>
      </c>
      <c r="E122">
        <v>1</v>
      </c>
      <c r="F122">
        <v>1</v>
      </c>
      <c r="G122">
        <v>1</v>
      </c>
      <c r="H122">
        <v>3</v>
      </c>
      <c r="I122" t="s">
        <v>769</v>
      </c>
      <c r="J122" t="s">
        <v>770</v>
      </c>
      <c r="K122" t="s">
        <v>771</v>
      </c>
      <c r="L122">
        <v>1348</v>
      </c>
      <c r="N122">
        <v>1009</v>
      </c>
      <c r="O122" t="s">
        <v>15</v>
      </c>
      <c r="P122" t="s">
        <v>15</v>
      </c>
      <c r="Q122">
        <v>1000</v>
      </c>
      <c r="X122">
        <v>1.0000000000000001E-5</v>
      </c>
      <c r="Y122">
        <v>7671.42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0</v>
      </c>
      <c r="AF122" t="s">
        <v>18</v>
      </c>
      <c r="AG122">
        <v>0</v>
      </c>
      <c r="AH122">
        <v>2</v>
      </c>
      <c r="AI122">
        <v>60095193</v>
      </c>
      <c r="AJ122">
        <v>122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 x14ac:dyDescent="0.2">
      <c r="A123">
        <f>ROW(Source!A36)</f>
        <v>36</v>
      </c>
      <c r="B123">
        <v>60095194</v>
      </c>
      <c r="C123">
        <v>60084727</v>
      </c>
      <c r="D123">
        <v>48173726</v>
      </c>
      <c r="E123">
        <v>1</v>
      </c>
      <c r="F123">
        <v>1</v>
      </c>
      <c r="G123">
        <v>1</v>
      </c>
      <c r="H123">
        <v>3</v>
      </c>
      <c r="I123" t="s">
        <v>772</v>
      </c>
      <c r="J123" t="s">
        <v>773</v>
      </c>
      <c r="K123" t="s">
        <v>774</v>
      </c>
      <c r="L123">
        <v>1348</v>
      </c>
      <c r="N123">
        <v>1009</v>
      </c>
      <c r="O123" t="s">
        <v>15</v>
      </c>
      <c r="P123" t="s">
        <v>15</v>
      </c>
      <c r="Q123">
        <v>1000</v>
      </c>
      <c r="X123">
        <v>1E-4</v>
      </c>
      <c r="Y123">
        <v>30728.69</v>
      </c>
      <c r="Z123">
        <v>0</v>
      </c>
      <c r="AA123">
        <v>0</v>
      </c>
      <c r="AB123">
        <v>0</v>
      </c>
      <c r="AC123">
        <v>0</v>
      </c>
      <c r="AD123">
        <v>1</v>
      </c>
      <c r="AE123">
        <v>0</v>
      </c>
      <c r="AF123" t="s">
        <v>18</v>
      </c>
      <c r="AG123">
        <v>0</v>
      </c>
      <c r="AH123">
        <v>2</v>
      </c>
      <c r="AI123">
        <v>60095194</v>
      </c>
      <c r="AJ123">
        <v>123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 x14ac:dyDescent="0.2">
      <c r="A124">
        <f>ROW(Source!A36)</f>
        <v>36</v>
      </c>
      <c r="B124">
        <v>60095195</v>
      </c>
      <c r="C124">
        <v>60084727</v>
      </c>
      <c r="D124">
        <v>48187448</v>
      </c>
      <c r="E124">
        <v>1</v>
      </c>
      <c r="F124">
        <v>1</v>
      </c>
      <c r="G124">
        <v>1</v>
      </c>
      <c r="H124">
        <v>3</v>
      </c>
      <c r="I124" t="s">
        <v>775</v>
      </c>
      <c r="J124" t="s">
        <v>776</v>
      </c>
      <c r="K124" t="s">
        <v>777</v>
      </c>
      <c r="L124">
        <v>1348</v>
      </c>
      <c r="N124">
        <v>1009</v>
      </c>
      <c r="O124" t="s">
        <v>15</v>
      </c>
      <c r="P124" t="s">
        <v>15</v>
      </c>
      <c r="Q124">
        <v>1000</v>
      </c>
      <c r="X124">
        <v>5.3999999999999999E-2</v>
      </c>
      <c r="Y124">
        <v>8041.65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0</v>
      </c>
      <c r="AF124" t="s">
        <v>18</v>
      </c>
      <c r="AG124">
        <v>0</v>
      </c>
      <c r="AH124">
        <v>2</v>
      </c>
      <c r="AI124">
        <v>60095195</v>
      </c>
      <c r="AJ124">
        <v>124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 x14ac:dyDescent="0.2">
      <c r="A125">
        <f>ROW(Source!A36)</f>
        <v>36</v>
      </c>
      <c r="B125">
        <v>60095196</v>
      </c>
      <c r="C125">
        <v>60084727</v>
      </c>
      <c r="D125">
        <v>48165719</v>
      </c>
      <c r="E125">
        <v>21</v>
      </c>
      <c r="F125">
        <v>1</v>
      </c>
      <c r="G125">
        <v>1</v>
      </c>
      <c r="H125">
        <v>3</v>
      </c>
      <c r="I125" t="s">
        <v>778</v>
      </c>
      <c r="J125" t="s">
        <v>3</v>
      </c>
      <c r="K125" t="s">
        <v>779</v>
      </c>
      <c r="L125">
        <v>1348</v>
      </c>
      <c r="N125">
        <v>1009</v>
      </c>
      <c r="O125" t="s">
        <v>15</v>
      </c>
      <c r="P125" t="s">
        <v>15</v>
      </c>
      <c r="Q125">
        <v>1000</v>
      </c>
      <c r="X125">
        <v>1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 t="s">
        <v>18</v>
      </c>
      <c r="AG125">
        <v>0</v>
      </c>
      <c r="AH125">
        <v>2</v>
      </c>
      <c r="AI125">
        <v>60095196</v>
      </c>
      <c r="AJ125">
        <v>125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 x14ac:dyDescent="0.2">
      <c r="A126">
        <f>ROW(Source!A36)</f>
        <v>36</v>
      </c>
      <c r="B126">
        <v>60095197</v>
      </c>
      <c r="C126">
        <v>60084727</v>
      </c>
      <c r="D126">
        <v>48189470</v>
      </c>
      <c r="E126">
        <v>1</v>
      </c>
      <c r="F126">
        <v>1</v>
      </c>
      <c r="G126">
        <v>1</v>
      </c>
      <c r="H126">
        <v>3</v>
      </c>
      <c r="I126" t="s">
        <v>780</v>
      </c>
      <c r="J126" t="s">
        <v>781</v>
      </c>
      <c r="K126" t="s">
        <v>782</v>
      </c>
      <c r="L126">
        <v>1302</v>
      </c>
      <c r="N126">
        <v>1003</v>
      </c>
      <c r="O126" t="s">
        <v>783</v>
      </c>
      <c r="P126" t="s">
        <v>783</v>
      </c>
      <c r="Q126">
        <v>10</v>
      </c>
      <c r="X126">
        <v>1.8700000000000001E-2</v>
      </c>
      <c r="Y126">
        <v>64.47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0</v>
      </c>
      <c r="AF126" t="s">
        <v>18</v>
      </c>
      <c r="AG126">
        <v>0</v>
      </c>
      <c r="AH126">
        <v>2</v>
      </c>
      <c r="AI126">
        <v>60095197</v>
      </c>
      <c r="AJ126">
        <v>126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 x14ac:dyDescent="0.2">
      <c r="A127">
        <f>ROW(Source!A36)</f>
        <v>36</v>
      </c>
      <c r="B127">
        <v>60095198</v>
      </c>
      <c r="C127">
        <v>60084727</v>
      </c>
      <c r="D127">
        <v>48189825</v>
      </c>
      <c r="E127">
        <v>1</v>
      </c>
      <c r="F127">
        <v>1</v>
      </c>
      <c r="G127">
        <v>1</v>
      </c>
      <c r="H127">
        <v>3</v>
      </c>
      <c r="I127" t="s">
        <v>784</v>
      </c>
      <c r="J127" t="s">
        <v>785</v>
      </c>
      <c r="K127" t="s">
        <v>786</v>
      </c>
      <c r="L127">
        <v>1348</v>
      </c>
      <c r="N127">
        <v>1009</v>
      </c>
      <c r="O127" t="s">
        <v>15</v>
      </c>
      <c r="P127" t="s">
        <v>15</v>
      </c>
      <c r="Q127">
        <v>1000</v>
      </c>
      <c r="X127">
        <v>3.0000000000000001E-5</v>
      </c>
      <c r="Y127">
        <v>4751.12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0</v>
      </c>
      <c r="AF127" t="s">
        <v>18</v>
      </c>
      <c r="AG127">
        <v>0</v>
      </c>
      <c r="AH127">
        <v>2</v>
      </c>
      <c r="AI127">
        <v>60095198</v>
      </c>
      <c r="AJ127">
        <v>127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 x14ac:dyDescent="0.2">
      <c r="A128">
        <f>ROW(Source!A36)</f>
        <v>36</v>
      </c>
      <c r="B128">
        <v>60095199</v>
      </c>
      <c r="C128">
        <v>60084727</v>
      </c>
      <c r="D128">
        <v>48190549</v>
      </c>
      <c r="E128">
        <v>1</v>
      </c>
      <c r="F128">
        <v>1</v>
      </c>
      <c r="G128">
        <v>1</v>
      </c>
      <c r="H128">
        <v>3</v>
      </c>
      <c r="I128" t="s">
        <v>787</v>
      </c>
      <c r="J128" t="s">
        <v>788</v>
      </c>
      <c r="K128" t="s">
        <v>789</v>
      </c>
      <c r="L128">
        <v>1348</v>
      </c>
      <c r="N128">
        <v>1009</v>
      </c>
      <c r="O128" t="s">
        <v>15</v>
      </c>
      <c r="P128" t="s">
        <v>15</v>
      </c>
      <c r="Q128">
        <v>1000</v>
      </c>
      <c r="X128">
        <v>1.9400000000000001E-3</v>
      </c>
      <c r="Y128">
        <v>6246.56</v>
      </c>
      <c r="Z128">
        <v>0</v>
      </c>
      <c r="AA128">
        <v>0</v>
      </c>
      <c r="AB128">
        <v>0</v>
      </c>
      <c r="AC128">
        <v>0</v>
      </c>
      <c r="AD128">
        <v>1</v>
      </c>
      <c r="AE128">
        <v>0</v>
      </c>
      <c r="AF128" t="s">
        <v>18</v>
      </c>
      <c r="AG128">
        <v>0</v>
      </c>
      <c r="AH128">
        <v>2</v>
      </c>
      <c r="AI128">
        <v>60095199</v>
      </c>
      <c r="AJ128">
        <v>128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 x14ac:dyDescent="0.2">
      <c r="A129">
        <f>ROW(Source!A36)</f>
        <v>36</v>
      </c>
      <c r="B129">
        <v>60095200</v>
      </c>
      <c r="C129">
        <v>60084727</v>
      </c>
      <c r="D129">
        <v>48194381</v>
      </c>
      <c r="E129">
        <v>1</v>
      </c>
      <c r="F129">
        <v>1</v>
      </c>
      <c r="G129">
        <v>1</v>
      </c>
      <c r="H129">
        <v>3</v>
      </c>
      <c r="I129" t="s">
        <v>790</v>
      </c>
      <c r="J129" t="s">
        <v>791</v>
      </c>
      <c r="K129" t="s">
        <v>792</v>
      </c>
      <c r="L129">
        <v>1339</v>
      </c>
      <c r="N129">
        <v>1007</v>
      </c>
      <c r="O129" t="s">
        <v>91</v>
      </c>
      <c r="P129" t="s">
        <v>91</v>
      </c>
      <c r="Q129">
        <v>1</v>
      </c>
      <c r="X129">
        <v>6.9999999999999999E-4</v>
      </c>
      <c r="Y129">
        <v>1793.05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0</v>
      </c>
      <c r="AF129" t="s">
        <v>18</v>
      </c>
      <c r="AG129">
        <v>0</v>
      </c>
      <c r="AH129">
        <v>2</v>
      </c>
      <c r="AI129">
        <v>60095200</v>
      </c>
      <c r="AJ129">
        <v>129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 x14ac:dyDescent="0.2">
      <c r="A130">
        <f>ROW(Source!A36)</f>
        <v>36</v>
      </c>
      <c r="B130">
        <v>60095201</v>
      </c>
      <c r="C130">
        <v>60084727</v>
      </c>
      <c r="D130">
        <v>48201639</v>
      </c>
      <c r="E130">
        <v>1</v>
      </c>
      <c r="F130">
        <v>1</v>
      </c>
      <c r="G130">
        <v>1</v>
      </c>
      <c r="H130">
        <v>3</v>
      </c>
      <c r="I130" t="s">
        <v>793</v>
      </c>
      <c r="J130" t="s">
        <v>794</v>
      </c>
      <c r="K130" t="s">
        <v>795</v>
      </c>
      <c r="L130">
        <v>1348</v>
      </c>
      <c r="N130">
        <v>1009</v>
      </c>
      <c r="O130" t="s">
        <v>15</v>
      </c>
      <c r="P130" t="s">
        <v>15</v>
      </c>
      <c r="Q130">
        <v>1000</v>
      </c>
      <c r="X130">
        <v>3.1E-4</v>
      </c>
      <c r="Y130">
        <v>12560.85</v>
      </c>
      <c r="Z130">
        <v>0</v>
      </c>
      <c r="AA130">
        <v>0</v>
      </c>
      <c r="AB130">
        <v>0</v>
      </c>
      <c r="AC130">
        <v>0</v>
      </c>
      <c r="AD130">
        <v>1</v>
      </c>
      <c r="AE130">
        <v>0</v>
      </c>
      <c r="AF130" t="s">
        <v>18</v>
      </c>
      <c r="AG130">
        <v>0</v>
      </c>
      <c r="AH130">
        <v>2</v>
      </c>
      <c r="AI130">
        <v>60095201</v>
      </c>
      <c r="AJ130">
        <v>130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 x14ac:dyDescent="0.2">
      <c r="A131">
        <f>ROW(Source!A36)</f>
        <v>36</v>
      </c>
      <c r="B131">
        <v>60095202</v>
      </c>
      <c r="C131">
        <v>60084727</v>
      </c>
      <c r="D131">
        <v>48202807</v>
      </c>
      <c r="E131">
        <v>1</v>
      </c>
      <c r="F131">
        <v>1</v>
      </c>
      <c r="G131">
        <v>1</v>
      </c>
      <c r="H131">
        <v>3</v>
      </c>
      <c r="I131" t="s">
        <v>796</v>
      </c>
      <c r="J131" t="s">
        <v>797</v>
      </c>
      <c r="K131" t="s">
        <v>798</v>
      </c>
      <c r="L131">
        <v>1348</v>
      </c>
      <c r="N131">
        <v>1009</v>
      </c>
      <c r="O131" t="s">
        <v>15</v>
      </c>
      <c r="P131" t="s">
        <v>15</v>
      </c>
      <c r="Q131">
        <v>1000</v>
      </c>
      <c r="X131">
        <v>5.9999999999999995E-4</v>
      </c>
      <c r="Y131">
        <v>11149.43</v>
      </c>
      <c r="Z131">
        <v>0</v>
      </c>
      <c r="AA131">
        <v>0</v>
      </c>
      <c r="AB131">
        <v>0</v>
      </c>
      <c r="AC131">
        <v>0</v>
      </c>
      <c r="AD131">
        <v>1</v>
      </c>
      <c r="AE131">
        <v>0</v>
      </c>
      <c r="AF131" t="s">
        <v>18</v>
      </c>
      <c r="AG131">
        <v>0</v>
      </c>
      <c r="AH131">
        <v>2</v>
      </c>
      <c r="AI131">
        <v>60095202</v>
      </c>
      <c r="AJ131">
        <v>131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 x14ac:dyDescent="0.2">
      <c r="A132">
        <f>ROW(Source!A37)</f>
        <v>37</v>
      </c>
      <c r="B132">
        <v>60095175</v>
      </c>
      <c r="C132">
        <v>60085202</v>
      </c>
      <c r="D132">
        <v>22413592</v>
      </c>
      <c r="E132">
        <v>1</v>
      </c>
      <c r="F132">
        <v>1</v>
      </c>
      <c r="G132">
        <v>1</v>
      </c>
      <c r="H132">
        <v>1</v>
      </c>
      <c r="I132" t="s">
        <v>860</v>
      </c>
      <c r="J132" t="s">
        <v>3</v>
      </c>
      <c r="K132" t="s">
        <v>861</v>
      </c>
      <c r="L132">
        <v>1369</v>
      </c>
      <c r="N132">
        <v>1013</v>
      </c>
      <c r="O132" t="s">
        <v>862</v>
      </c>
      <c r="P132" t="s">
        <v>862</v>
      </c>
      <c r="Q132">
        <v>1</v>
      </c>
      <c r="X132">
        <v>10.62</v>
      </c>
      <c r="Y132">
        <v>0</v>
      </c>
      <c r="Z132">
        <v>0</v>
      </c>
      <c r="AA132">
        <v>0</v>
      </c>
      <c r="AB132">
        <v>11.77</v>
      </c>
      <c r="AC132">
        <v>0</v>
      </c>
      <c r="AD132">
        <v>1</v>
      </c>
      <c r="AE132">
        <v>1</v>
      </c>
      <c r="AF132" t="s">
        <v>83</v>
      </c>
      <c r="AG132">
        <v>3.9824999999999995</v>
      </c>
      <c r="AH132">
        <v>2</v>
      </c>
      <c r="AI132">
        <v>60095175</v>
      </c>
      <c r="AJ132">
        <v>132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 x14ac:dyDescent="0.2">
      <c r="A133">
        <f>ROW(Source!A37)</f>
        <v>37</v>
      </c>
      <c r="B133">
        <v>60095176</v>
      </c>
      <c r="C133">
        <v>60085202</v>
      </c>
      <c r="D133">
        <v>33592400</v>
      </c>
      <c r="E133">
        <v>1</v>
      </c>
      <c r="F133">
        <v>1</v>
      </c>
      <c r="G133">
        <v>1</v>
      </c>
      <c r="H133">
        <v>2</v>
      </c>
      <c r="I133" t="s">
        <v>864</v>
      </c>
      <c r="J133" t="s">
        <v>1061</v>
      </c>
      <c r="K133" t="s">
        <v>1062</v>
      </c>
      <c r="L133">
        <v>1368</v>
      </c>
      <c r="N133">
        <v>1011</v>
      </c>
      <c r="O133" t="s">
        <v>745</v>
      </c>
      <c r="P133" t="s">
        <v>745</v>
      </c>
      <c r="Q133">
        <v>1</v>
      </c>
      <c r="X133">
        <v>0.2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 t="s">
        <v>83</v>
      </c>
      <c r="AG133">
        <v>7.4999999999999997E-2</v>
      </c>
      <c r="AH133">
        <v>2</v>
      </c>
      <c r="AI133">
        <v>60095176</v>
      </c>
      <c r="AJ133">
        <v>133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 x14ac:dyDescent="0.2">
      <c r="A134">
        <f>ROW(Source!A37)</f>
        <v>37</v>
      </c>
      <c r="B134">
        <v>60095177</v>
      </c>
      <c r="C134">
        <v>60085202</v>
      </c>
      <c r="D134">
        <v>33593255</v>
      </c>
      <c r="E134">
        <v>1</v>
      </c>
      <c r="F134">
        <v>1</v>
      </c>
      <c r="G134">
        <v>1</v>
      </c>
      <c r="H134">
        <v>3</v>
      </c>
      <c r="I134" t="s">
        <v>867</v>
      </c>
      <c r="J134" t="s">
        <v>1063</v>
      </c>
      <c r="K134" t="s">
        <v>761</v>
      </c>
      <c r="L134">
        <v>1339</v>
      </c>
      <c r="N134">
        <v>1007</v>
      </c>
      <c r="O134" t="s">
        <v>91</v>
      </c>
      <c r="P134" t="s">
        <v>91</v>
      </c>
      <c r="Q134">
        <v>1</v>
      </c>
      <c r="X134">
        <v>5.6000000000000001E-2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1</v>
      </c>
      <c r="AE134">
        <v>0</v>
      </c>
      <c r="AF134" t="s">
        <v>82</v>
      </c>
      <c r="AG134">
        <v>0</v>
      </c>
      <c r="AH134">
        <v>2</v>
      </c>
      <c r="AI134">
        <v>60095177</v>
      </c>
      <c r="AJ134">
        <v>134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 x14ac:dyDescent="0.2">
      <c r="A135">
        <f>ROW(Source!A37)</f>
        <v>37</v>
      </c>
      <c r="B135">
        <v>60095178</v>
      </c>
      <c r="C135">
        <v>60085202</v>
      </c>
      <c r="D135">
        <v>33593413</v>
      </c>
      <c r="E135">
        <v>1</v>
      </c>
      <c r="F135">
        <v>1</v>
      </c>
      <c r="G135">
        <v>1</v>
      </c>
      <c r="H135">
        <v>3</v>
      </c>
      <c r="I135" t="s">
        <v>868</v>
      </c>
      <c r="J135" t="s">
        <v>869</v>
      </c>
      <c r="K135" t="s">
        <v>870</v>
      </c>
      <c r="L135">
        <v>1346</v>
      </c>
      <c r="N135">
        <v>1009</v>
      </c>
      <c r="O135" t="s">
        <v>225</v>
      </c>
      <c r="P135" t="s">
        <v>225</v>
      </c>
      <c r="Q135">
        <v>1</v>
      </c>
      <c r="X135">
        <v>0.8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1</v>
      </c>
      <c r="AE135">
        <v>0</v>
      </c>
      <c r="AF135" t="s">
        <v>82</v>
      </c>
      <c r="AG135">
        <v>0</v>
      </c>
      <c r="AH135">
        <v>2</v>
      </c>
      <c r="AI135">
        <v>60095178</v>
      </c>
      <c r="AJ135">
        <v>135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 x14ac:dyDescent="0.2">
      <c r="A136">
        <f>ROW(Source!A38)</f>
        <v>38</v>
      </c>
      <c r="B136">
        <v>60095172</v>
      </c>
      <c r="C136">
        <v>60085906</v>
      </c>
      <c r="D136">
        <v>48164212</v>
      </c>
      <c r="E136">
        <v>1</v>
      </c>
      <c r="F136">
        <v>1</v>
      </c>
      <c r="G136">
        <v>1</v>
      </c>
      <c r="H136">
        <v>1</v>
      </c>
      <c r="I136" t="s">
        <v>871</v>
      </c>
      <c r="J136" t="s">
        <v>3</v>
      </c>
      <c r="K136" t="s">
        <v>872</v>
      </c>
      <c r="L136">
        <v>1191</v>
      </c>
      <c r="N136">
        <v>1013</v>
      </c>
      <c r="O136" t="s">
        <v>738</v>
      </c>
      <c r="P136" t="s">
        <v>738</v>
      </c>
      <c r="Q136">
        <v>1</v>
      </c>
      <c r="X136">
        <v>9.74</v>
      </c>
      <c r="Y136">
        <v>0</v>
      </c>
      <c r="Z136">
        <v>0</v>
      </c>
      <c r="AA136">
        <v>0</v>
      </c>
      <c r="AB136">
        <v>7.61</v>
      </c>
      <c r="AC136">
        <v>0</v>
      </c>
      <c r="AD136">
        <v>1</v>
      </c>
      <c r="AE136">
        <v>1</v>
      </c>
      <c r="AF136" t="s">
        <v>93</v>
      </c>
      <c r="AG136">
        <v>12.881149999999998</v>
      </c>
      <c r="AH136">
        <v>2</v>
      </c>
      <c r="AI136">
        <v>60095172</v>
      </c>
      <c r="AJ136">
        <v>136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 x14ac:dyDescent="0.2">
      <c r="A137">
        <f>ROW(Source!A38)</f>
        <v>38</v>
      </c>
      <c r="B137">
        <v>60095173</v>
      </c>
      <c r="C137">
        <v>60085906</v>
      </c>
      <c r="D137">
        <v>48245804</v>
      </c>
      <c r="E137">
        <v>1</v>
      </c>
      <c r="F137">
        <v>1</v>
      </c>
      <c r="G137">
        <v>1</v>
      </c>
      <c r="H137">
        <v>2</v>
      </c>
      <c r="I137" t="s">
        <v>873</v>
      </c>
      <c r="J137" t="s">
        <v>874</v>
      </c>
      <c r="K137" t="s">
        <v>875</v>
      </c>
      <c r="L137">
        <v>1368</v>
      </c>
      <c r="N137">
        <v>1011</v>
      </c>
      <c r="O137" t="s">
        <v>745</v>
      </c>
      <c r="P137" t="s">
        <v>745</v>
      </c>
      <c r="Q137">
        <v>1</v>
      </c>
      <c r="X137">
        <v>4.53</v>
      </c>
      <c r="Y137">
        <v>0</v>
      </c>
      <c r="Z137">
        <v>32.76</v>
      </c>
      <c r="AA137">
        <v>0</v>
      </c>
      <c r="AB137">
        <v>0</v>
      </c>
      <c r="AC137">
        <v>0</v>
      </c>
      <c r="AD137">
        <v>1</v>
      </c>
      <c r="AE137">
        <v>0</v>
      </c>
      <c r="AF137" t="s">
        <v>93</v>
      </c>
      <c r="AG137">
        <v>5.9909249999999998</v>
      </c>
      <c r="AH137">
        <v>2</v>
      </c>
      <c r="AI137">
        <v>60095173</v>
      </c>
      <c r="AJ137">
        <v>137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 x14ac:dyDescent="0.2">
      <c r="A138">
        <f>ROW(Source!A38)</f>
        <v>38</v>
      </c>
      <c r="B138">
        <v>60095174</v>
      </c>
      <c r="C138">
        <v>60085906</v>
      </c>
      <c r="D138">
        <v>48246252</v>
      </c>
      <c r="E138">
        <v>1</v>
      </c>
      <c r="F138">
        <v>1</v>
      </c>
      <c r="G138">
        <v>1</v>
      </c>
      <c r="H138">
        <v>2</v>
      </c>
      <c r="I138" t="s">
        <v>876</v>
      </c>
      <c r="J138" t="s">
        <v>877</v>
      </c>
      <c r="K138" t="s">
        <v>878</v>
      </c>
      <c r="L138">
        <v>1368</v>
      </c>
      <c r="N138">
        <v>1011</v>
      </c>
      <c r="O138" t="s">
        <v>745</v>
      </c>
      <c r="P138" t="s">
        <v>745</v>
      </c>
      <c r="Q138">
        <v>1</v>
      </c>
      <c r="X138">
        <v>9.06</v>
      </c>
      <c r="Y138">
        <v>0</v>
      </c>
      <c r="Z138">
        <v>1.53</v>
      </c>
      <c r="AA138">
        <v>0</v>
      </c>
      <c r="AB138">
        <v>0</v>
      </c>
      <c r="AC138">
        <v>0</v>
      </c>
      <c r="AD138">
        <v>1</v>
      </c>
      <c r="AE138">
        <v>0</v>
      </c>
      <c r="AF138" t="s">
        <v>93</v>
      </c>
      <c r="AG138">
        <v>11.98185</v>
      </c>
      <c r="AH138">
        <v>2</v>
      </c>
      <c r="AI138">
        <v>60095174</v>
      </c>
      <c r="AJ138">
        <v>138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 x14ac:dyDescent="0.2">
      <c r="A139">
        <f>ROW(Source!A39)</f>
        <v>39</v>
      </c>
      <c r="B139">
        <v>60095148</v>
      </c>
      <c r="C139">
        <v>60085960</v>
      </c>
      <c r="D139">
        <v>48164232</v>
      </c>
      <c r="E139">
        <v>1</v>
      </c>
      <c r="F139">
        <v>1</v>
      </c>
      <c r="G139">
        <v>1</v>
      </c>
      <c r="H139">
        <v>1</v>
      </c>
      <c r="I139" t="s">
        <v>849</v>
      </c>
      <c r="J139" t="s">
        <v>3</v>
      </c>
      <c r="K139" t="s">
        <v>850</v>
      </c>
      <c r="L139">
        <v>1191</v>
      </c>
      <c r="N139">
        <v>1013</v>
      </c>
      <c r="O139" t="s">
        <v>738</v>
      </c>
      <c r="P139" t="s">
        <v>738</v>
      </c>
      <c r="Q139">
        <v>1</v>
      </c>
      <c r="X139">
        <v>29.79</v>
      </c>
      <c r="Y139">
        <v>0</v>
      </c>
      <c r="Z139">
        <v>0</v>
      </c>
      <c r="AA139">
        <v>0</v>
      </c>
      <c r="AB139">
        <v>7.81</v>
      </c>
      <c r="AC139">
        <v>0</v>
      </c>
      <c r="AD139">
        <v>1</v>
      </c>
      <c r="AE139">
        <v>1</v>
      </c>
      <c r="AF139" t="s">
        <v>19</v>
      </c>
      <c r="AG139">
        <v>27.578092499999993</v>
      </c>
      <c r="AH139">
        <v>2</v>
      </c>
      <c r="AI139">
        <v>60095148</v>
      </c>
      <c r="AJ139">
        <v>139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 x14ac:dyDescent="0.2">
      <c r="A140">
        <f>ROW(Source!A39)</f>
        <v>39</v>
      </c>
      <c r="B140">
        <v>60095149</v>
      </c>
      <c r="C140">
        <v>60085960</v>
      </c>
      <c r="D140">
        <v>48164207</v>
      </c>
      <c r="E140">
        <v>1</v>
      </c>
      <c r="F140">
        <v>1</v>
      </c>
      <c r="G140">
        <v>1</v>
      </c>
      <c r="H140">
        <v>1</v>
      </c>
      <c r="I140" t="s">
        <v>740</v>
      </c>
      <c r="J140" t="s">
        <v>3</v>
      </c>
      <c r="K140" t="s">
        <v>741</v>
      </c>
      <c r="L140">
        <v>1191</v>
      </c>
      <c r="N140">
        <v>1013</v>
      </c>
      <c r="O140" t="s">
        <v>738</v>
      </c>
      <c r="P140" t="s">
        <v>738</v>
      </c>
      <c r="Q140">
        <v>1</v>
      </c>
      <c r="X140">
        <v>4.1100000000000003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1</v>
      </c>
      <c r="AE140">
        <v>2</v>
      </c>
      <c r="AF140" t="s">
        <v>19</v>
      </c>
      <c r="AG140">
        <v>3.8048324999999994</v>
      </c>
      <c r="AH140">
        <v>2</v>
      </c>
      <c r="AI140">
        <v>60095149</v>
      </c>
      <c r="AJ140">
        <v>140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 x14ac:dyDescent="0.2">
      <c r="A141">
        <f>ROW(Source!A39)</f>
        <v>39</v>
      </c>
      <c r="B141">
        <v>60095150</v>
      </c>
      <c r="C141">
        <v>60085960</v>
      </c>
      <c r="D141">
        <v>48244510</v>
      </c>
      <c r="E141">
        <v>1</v>
      </c>
      <c r="F141">
        <v>1</v>
      </c>
      <c r="G141">
        <v>1</v>
      </c>
      <c r="H141">
        <v>2</v>
      </c>
      <c r="I141" t="s">
        <v>742</v>
      </c>
      <c r="J141" t="s">
        <v>743</v>
      </c>
      <c r="K141" t="s">
        <v>744</v>
      </c>
      <c r="L141">
        <v>1368</v>
      </c>
      <c r="N141">
        <v>1011</v>
      </c>
      <c r="O141" t="s">
        <v>745</v>
      </c>
      <c r="P141" t="s">
        <v>745</v>
      </c>
      <c r="Q141">
        <v>1</v>
      </c>
      <c r="X141">
        <v>0.1</v>
      </c>
      <c r="Y141">
        <v>0</v>
      </c>
      <c r="Z141">
        <v>121.8</v>
      </c>
      <c r="AA141">
        <v>13.49</v>
      </c>
      <c r="AB141">
        <v>0</v>
      </c>
      <c r="AC141">
        <v>0</v>
      </c>
      <c r="AD141">
        <v>1</v>
      </c>
      <c r="AE141">
        <v>0</v>
      </c>
      <c r="AF141" t="s">
        <v>19</v>
      </c>
      <c r="AG141">
        <v>9.2574999999999977E-2</v>
      </c>
      <c r="AH141">
        <v>2</v>
      </c>
      <c r="AI141">
        <v>60095150</v>
      </c>
      <c r="AJ141">
        <v>141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 x14ac:dyDescent="0.2">
      <c r="A142">
        <f>ROW(Source!A39)</f>
        <v>39</v>
      </c>
      <c r="B142">
        <v>60095151</v>
      </c>
      <c r="C142">
        <v>60085960</v>
      </c>
      <c r="D142">
        <v>48244534</v>
      </c>
      <c r="E142">
        <v>1</v>
      </c>
      <c r="F142">
        <v>1</v>
      </c>
      <c r="G142">
        <v>1</v>
      </c>
      <c r="H142">
        <v>2</v>
      </c>
      <c r="I142" t="s">
        <v>851</v>
      </c>
      <c r="J142" t="s">
        <v>852</v>
      </c>
      <c r="K142" t="s">
        <v>853</v>
      </c>
      <c r="L142">
        <v>1368</v>
      </c>
      <c r="N142">
        <v>1011</v>
      </c>
      <c r="O142" t="s">
        <v>745</v>
      </c>
      <c r="P142" t="s">
        <v>745</v>
      </c>
      <c r="Q142">
        <v>1</v>
      </c>
      <c r="X142">
        <v>0.04</v>
      </c>
      <c r="Y142">
        <v>0</v>
      </c>
      <c r="Z142">
        <v>170.92</v>
      </c>
      <c r="AA142">
        <v>11.84</v>
      </c>
      <c r="AB142">
        <v>0</v>
      </c>
      <c r="AC142">
        <v>0</v>
      </c>
      <c r="AD142">
        <v>1</v>
      </c>
      <c r="AE142">
        <v>0</v>
      </c>
      <c r="AF142" t="s">
        <v>19</v>
      </c>
      <c r="AG142">
        <v>3.7029999999999993E-2</v>
      </c>
      <c r="AH142">
        <v>2</v>
      </c>
      <c r="AI142">
        <v>60095151</v>
      </c>
      <c r="AJ142">
        <v>142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 x14ac:dyDescent="0.2">
      <c r="A143">
        <f>ROW(Source!A39)</f>
        <v>39</v>
      </c>
      <c r="B143">
        <v>60095152</v>
      </c>
      <c r="C143">
        <v>60085960</v>
      </c>
      <c r="D143">
        <v>48244557</v>
      </c>
      <c r="E143">
        <v>1</v>
      </c>
      <c r="F143">
        <v>1</v>
      </c>
      <c r="G143">
        <v>1</v>
      </c>
      <c r="H143">
        <v>2</v>
      </c>
      <c r="I143" t="s">
        <v>746</v>
      </c>
      <c r="J143" t="s">
        <v>747</v>
      </c>
      <c r="K143" t="s">
        <v>748</v>
      </c>
      <c r="L143">
        <v>1368</v>
      </c>
      <c r="N143">
        <v>1011</v>
      </c>
      <c r="O143" t="s">
        <v>745</v>
      </c>
      <c r="P143" t="s">
        <v>745</v>
      </c>
      <c r="Q143">
        <v>1</v>
      </c>
      <c r="X143">
        <v>0.1</v>
      </c>
      <c r="Y143">
        <v>0</v>
      </c>
      <c r="Z143">
        <v>112.77</v>
      </c>
      <c r="AA143">
        <v>11.84</v>
      </c>
      <c r="AB143">
        <v>0</v>
      </c>
      <c r="AC143">
        <v>0</v>
      </c>
      <c r="AD143">
        <v>1</v>
      </c>
      <c r="AE143">
        <v>0</v>
      </c>
      <c r="AF143" t="s">
        <v>19</v>
      </c>
      <c r="AG143">
        <v>9.2574999999999977E-2</v>
      </c>
      <c r="AH143">
        <v>2</v>
      </c>
      <c r="AI143">
        <v>60095152</v>
      </c>
      <c r="AJ143">
        <v>143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 x14ac:dyDescent="0.2">
      <c r="A144">
        <f>ROW(Source!A39)</f>
        <v>39</v>
      </c>
      <c r="B144">
        <v>60095153</v>
      </c>
      <c r="C144">
        <v>60085960</v>
      </c>
      <c r="D144">
        <v>48244566</v>
      </c>
      <c r="E144">
        <v>1</v>
      </c>
      <c r="F144">
        <v>1</v>
      </c>
      <c r="G144">
        <v>1</v>
      </c>
      <c r="H144">
        <v>2</v>
      </c>
      <c r="I144" t="s">
        <v>854</v>
      </c>
      <c r="J144" t="s">
        <v>855</v>
      </c>
      <c r="K144" t="s">
        <v>856</v>
      </c>
      <c r="L144">
        <v>1368</v>
      </c>
      <c r="N144">
        <v>1011</v>
      </c>
      <c r="O144" t="s">
        <v>745</v>
      </c>
      <c r="P144" t="s">
        <v>745</v>
      </c>
      <c r="Q144">
        <v>1</v>
      </c>
      <c r="X144">
        <v>1.71</v>
      </c>
      <c r="Y144">
        <v>0</v>
      </c>
      <c r="Z144">
        <v>291.02</v>
      </c>
      <c r="AA144">
        <v>21.97</v>
      </c>
      <c r="AB144">
        <v>0</v>
      </c>
      <c r="AC144">
        <v>0</v>
      </c>
      <c r="AD144">
        <v>1</v>
      </c>
      <c r="AE144">
        <v>0</v>
      </c>
      <c r="AF144" t="s">
        <v>19</v>
      </c>
      <c r="AG144">
        <v>1.5830324999999998</v>
      </c>
      <c r="AH144">
        <v>2</v>
      </c>
      <c r="AI144">
        <v>60095153</v>
      </c>
      <c r="AJ144">
        <v>144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 x14ac:dyDescent="0.2">
      <c r="A145">
        <f>ROW(Source!A39)</f>
        <v>39</v>
      </c>
      <c r="B145">
        <v>60095154</v>
      </c>
      <c r="C145">
        <v>60085960</v>
      </c>
      <c r="D145">
        <v>48245551</v>
      </c>
      <c r="E145">
        <v>1</v>
      </c>
      <c r="F145">
        <v>1</v>
      </c>
      <c r="G145">
        <v>1</v>
      </c>
      <c r="H145">
        <v>2</v>
      </c>
      <c r="I145" t="s">
        <v>752</v>
      </c>
      <c r="J145" t="s">
        <v>753</v>
      </c>
      <c r="K145" t="s">
        <v>754</v>
      </c>
      <c r="L145">
        <v>1368</v>
      </c>
      <c r="N145">
        <v>1011</v>
      </c>
      <c r="O145" t="s">
        <v>745</v>
      </c>
      <c r="P145" t="s">
        <v>745</v>
      </c>
      <c r="Q145">
        <v>1</v>
      </c>
      <c r="X145">
        <v>0.13</v>
      </c>
      <c r="Y145">
        <v>0</v>
      </c>
      <c r="Z145">
        <v>86.79</v>
      </c>
      <c r="AA145">
        <v>10.130000000000001</v>
      </c>
      <c r="AB145">
        <v>0</v>
      </c>
      <c r="AC145">
        <v>0</v>
      </c>
      <c r="AD145">
        <v>1</v>
      </c>
      <c r="AE145">
        <v>0</v>
      </c>
      <c r="AF145" t="s">
        <v>19</v>
      </c>
      <c r="AG145">
        <v>0.12034749999999997</v>
      </c>
      <c r="AH145">
        <v>2</v>
      </c>
      <c r="AI145">
        <v>60095154</v>
      </c>
      <c r="AJ145">
        <v>145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 x14ac:dyDescent="0.2">
      <c r="A146">
        <f>ROW(Source!A39)</f>
        <v>39</v>
      </c>
      <c r="B146">
        <v>60095155</v>
      </c>
      <c r="C146">
        <v>60085960</v>
      </c>
      <c r="D146">
        <v>48245589</v>
      </c>
      <c r="E146">
        <v>1</v>
      </c>
      <c r="F146">
        <v>1</v>
      </c>
      <c r="G146">
        <v>1</v>
      </c>
      <c r="H146">
        <v>2</v>
      </c>
      <c r="I146" t="s">
        <v>857</v>
      </c>
      <c r="J146" t="s">
        <v>858</v>
      </c>
      <c r="K146" t="s">
        <v>859</v>
      </c>
      <c r="L146">
        <v>1368</v>
      </c>
      <c r="N146">
        <v>1011</v>
      </c>
      <c r="O146" t="s">
        <v>745</v>
      </c>
      <c r="P146" t="s">
        <v>745</v>
      </c>
      <c r="Q146">
        <v>1</v>
      </c>
      <c r="X146">
        <v>0.32</v>
      </c>
      <c r="Y146">
        <v>0</v>
      </c>
      <c r="Z146">
        <v>199.92</v>
      </c>
      <c r="AA146">
        <v>11.84</v>
      </c>
      <c r="AB146">
        <v>0</v>
      </c>
      <c r="AC146">
        <v>0</v>
      </c>
      <c r="AD146">
        <v>1</v>
      </c>
      <c r="AE146">
        <v>0</v>
      </c>
      <c r="AF146" t="s">
        <v>19</v>
      </c>
      <c r="AG146">
        <v>0.29623999999999995</v>
      </c>
      <c r="AH146">
        <v>2</v>
      </c>
      <c r="AI146">
        <v>60095155</v>
      </c>
      <c r="AJ146">
        <v>146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 x14ac:dyDescent="0.2">
      <c r="A147">
        <f>ROW(Source!A39)</f>
        <v>39</v>
      </c>
      <c r="B147">
        <v>60095156</v>
      </c>
      <c r="C147">
        <v>60085960</v>
      </c>
      <c r="D147">
        <v>48245719</v>
      </c>
      <c r="E147">
        <v>1</v>
      </c>
      <c r="F147">
        <v>1</v>
      </c>
      <c r="G147">
        <v>1</v>
      </c>
      <c r="H147">
        <v>2</v>
      </c>
      <c r="I147" t="s">
        <v>755</v>
      </c>
      <c r="J147" t="s">
        <v>756</v>
      </c>
      <c r="K147" t="s">
        <v>757</v>
      </c>
      <c r="L147">
        <v>1368</v>
      </c>
      <c r="N147">
        <v>1011</v>
      </c>
      <c r="O147" t="s">
        <v>745</v>
      </c>
      <c r="P147" t="s">
        <v>745</v>
      </c>
      <c r="Q147">
        <v>1</v>
      </c>
      <c r="X147">
        <v>1.01</v>
      </c>
      <c r="Y147">
        <v>0</v>
      </c>
      <c r="Z147">
        <v>1.2</v>
      </c>
      <c r="AA147">
        <v>0</v>
      </c>
      <c r="AB147">
        <v>0</v>
      </c>
      <c r="AC147">
        <v>0</v>
      </c>
      <c r="AD147">
        <v>1</v>
      </c>
      <c r="AE147">
        <v>0</v>
      </c>
      <c r="AF147" t="s">
        <v>19</v>
      </c>
      <c r="AG147">
        <v>0.93500749999999977</v>
      </c>
      <c r="AH147">
        <v>2</v>
      </c>
      <c r="AI147">
        <v>60095156</v>
      </c>
      <c r="AJ147">
        <v>147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 x14ac:dyDescent="0.2">
      <c r="A148">
        <f>ROW(Source!A39)</f>
        <v>39</v>
      </c>
      <c r="B148">
        <v>60095157</v>
      </c>
      <c r="C148">
        <v>60085960</v>
      </c>
      <c r="D148">
        <v>48245767</v>
      </c>
      <c r="E148">
        <v>1</v>
      </c>
      <c r="F148">
        <v>1</v>
      </c>
      <c r="G148">
        <v>1</v>
      </c>
      <c r="H148">
        <v>2</v>
      </c>
      <c r="I148" t="s">
        <v>758</v>
      </c>
      <c r="J148" t="s">
        <v>759</v>
      </c>
      <c r="K148" t="s">
        <v>760</v>
      </c>
      <c r="L148">
        <v>1368</v>
      </c>
      <c r="N148">
        <v>1011</v>
      </c>
      <c r="O148" t="s">
        <v>745</v>
      </c>
      <c r="P148" t="s">
        <v>745</v>
      </c>
      <c r="Q148">
        <v>1</v>
      </c>
      <c r="X148">
        <v>6.85</v>
      </c>
      <c r="Y148">
        <v>0</v>
      </c>
      <c r="Z148">
        <v>13.92</v>
      </c>
      <c r="AA148">
        <v>0</v>
      </c>
      <c r="AB148">
        <v>0</v>
      </c>
      <c r="AC148">
        <v>0</v>
      </c>
      <c r="AD148">
        <v>1</v>
      </c>
      <c r="AE148">
        <v>0</v>
      </c>
      <c r="AF148" t="s">
        <v>19</v>
      </c>
      <c r="AG148">
        <v>6.341387499999998</v>
      </c>
      <c r="AH148">
        <v>2</v>
      </c>
      <c r="AI148">
        <v>60095157</v>
      </c>
      <c r="AJ148">
        <v>148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 x14ac:dyDescent="0.2">
      <c r="A149">
        <f>ROW(Source!A39)</f>
        <v>39</v>
      </c>
      <c r="B149">
        <v>60095158</v>
      </c>
      <c r="C149">
        <v>60085960</v>
      </c>
      <c r="D149">
        <v>48168484</v>
      </c>
      <c r="E149">
        <v>1</v>
      </c>
      <c r="F149">
        <v>1</v>
      </c>
      <c r="G149">
        <v>1</v>
      </c>
      <c r="H149">
        <v>3</v>
      </c>
      <c r="I149" t="s">
        <v>223</v>
      </c>
      <c r="J149" t="s">
        <v>226</v>
      </c>
      <c r="K149" t="s">
        <v>761</v>
      </c>
      <c r="L149">
        <v>1339</v>
      </c>
      <c r="N149">
        <v>1007</v>
      </c>
      <c r="O149" t="s">
        <v>91</v>
      </c>
      <c r="P149" t="s">
        <v>91</v>
      </c>
      <c r="Q149">
        <v>1</v>
      </c>
      <c r="X149">
        <v>0.8</v>
      </c>
      <c r="Y149">
        <v>8.7899999999999991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0</v>
      </c>
      <c r="AF149" t="s">
        <v>18</v>
      </c>
      <c r="AG149">
        <v>0</v>
      </c>
      <c r="AH149">
        <v>2</v>
      </c>
      <c r="AI149">
        <v>60095158</v>
      </c>
      <c r="AJ149">
        <v>149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 x14ac:dyDescent="0.2">
      <c r="A150">
        <f>ROW(Source!A39)</f>
        <v>39</v>
      </c>
      <c r="B150">
        <v>60095159</v>
      </c>
      <c r="C150">
        <v>60085960</v>
      </c>
      <c r="D150">
        <v>48168491</v>
      </c>
      <c r="E150">
        <v>1</v>
      </c>
      <c r="F150">
        <v>1</v>
      </c>
      <c r="G150">
        <v>1</v>
      </c>
      <c r="H150">
        <v>3</v>
      </c>
      <c r="I150" t="s">
        <v>229</v>
      </c>
      <c r="J150" t="s">
        <v>231</v>
      </c>
      <c r="K150" t="s">
        <v>762</v>
      </c>
      <c r="L150">
        <v>1346</v>
      </c>
      <c r="N150">
        <v>1009</v>
      </c>
      <c r="O150" t="s">
        <v>225</v>
      </c>
      <c r="P150" t="s">
        <v>225</v>
      </c>
      <c r="Q150">
        <v>1</v>
      </c>
      <c r="X150">
        <v>0.24</v>
      </c>
      <c r="Y150">
        <v>4.47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 t="s">
        <v>18</v>
      </c>
      <c r="AG150">
        <v>0</v>
      </c>
      <c r="AH150">
        <v>2</v>
      </c>
      <c r="AI150">
        <v>60095159</v>
      </c>
      <c r="AJ150">
        <v>150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 x14ac:dyDescent="0.2">
      <c r="A151">
        <f>ROW(Source!A39)</f>
        <v>39</v>
      </c>
      <c r="B151">
        <v>60095160</v>
      </c>
      <c r="C151">
        <v>60085960</v>
      </c>
      <c r="D151">
        <v>48171510</v>
      </c>
      <c r="E151">
        <v>1</v>
      </c>
      <c r="F151">
        <v>1</v>
      </c>
      <c r="G151">
        <v>1</v>
      </c>
      <c r="H151">
        <v>3</v>
      </c>
      <c r="I151" t="s">
        <v>763</v>
      </c>
      <c r="J151" t="s">
        <v>764</v>
      </c>
      <c r="K151" t="s">
        <v>765</v>
      </c>
      <c r="L151">
        <v>1348</v>
      </c>
      <c r="N151">
        <v>1009</v>
      </c>
      <c r="O151" t="s">
        <v>15</v>
      </c>
      <c r="P151" t="s">
        <v>15</v>
      </c>
      <c r="Q151">
        <v>1000</v>
      </c>
      <c r="X151">
        <v>2E-3</v>
      </c>
      <c r="Y151">
        <v>11891.1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 t="s">
        <v>18</v>
      </c>
      <c r="AG151">
        <v>0</v>
      </c>
      <c r="AH151">
        <v>2</v>
      </c>
      <c r="AI151">
        <v>60095160</v>
      </c>
      <c r="AJ151">
        <v>151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 x14ac:dyDescent="0.2">
      <c r="A152">
        <f>ROW(Source!A39)</f>
        <v>39</v>
      </c>
      <c r="B152">
        <v>60095161</v>
      </c>
      <c r="C152">
        <v>60085960</v>
      </c>
      <c r="D152">
        <v>48172661</v>
      </c>
      <c r="E152">
        <v>1</v>
      </c>
      <c r="F152">
        <v>1</v>
      </c>
      <c r="G152">
        <v>1</v>
      </c>
      <c r="H152">
        <v>3</v>
      </c>
      <c r="I152" t="s">
        <v>766</v>
      </c>
      <c r="J152" t="s">
        <v>767</v>
      </c>
      <c r="K152" t="s">
        <v>768</v>
      </c>
      <c r="L152">
        <v>1348</v>
      </c>
      <c r="N152">
        <v>1009</v>
      </c>
      <c r="O152" t="s">
        <v>15</v>
      </c>
      <c r="P152" t="s">
        <v>15</v>
      </c>
      <c r="Q152">
        <v>1000</v>
      </c>
      <c r="X152">
        <v>3.0000000000000001E-5</v>
      </c>
      <c r="Y152">
        <v>15854.58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0</v>
      </c>
      <c r="AF152" t="s">
        <v>18</v>
      </c>
      <c r="AG152">
        <v>0</v>
      </c>
      <c r="AH152">
        <v>2</v>
      </c>
      <c r="AI152">
        <v>60095161</v>
      </c>
      <c r="AJ152">
        <v>152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 x14ac:dyDescent="0.2">
      <c r="A153">
        <f>ROW(Source!A39)</f>
        <v>39</v>
      </c>
      <c r="B153">
        <v>60095162</v>
      </c>
      <c r="C153">
        <v>60085960</v>
      </c>
      <c r="D153">
        <v>48172758</v>
      </c>
      <c r="E153">
        <v>1</v>
      </c>
      <c r="F153">
        <v>1</v>
      </c>
      <c r="G153">
        <v>1</v>
      </c>
      <c r="H153">
        <v>3</v>
      </c>
      <c r="I153" t="s">
        <v>769</v>
      </c>
      <c r="J153" t="s">
        <v>770</v>
      </c>
      <c r="K153" t="s">
        <v>771</v>
      </c>
      <c r="L153">
        <v>1348</v>
      </c>
      <c r="N153">
        <v>1009</v>
      </c>
      <c r="O153" t="s">
        <v>15</v>
      </c>
      <c r="P153" t="s">
        <v>15</v>
      </c>
      <c r="Q153">
        <v>1000</v>
      </c>
      <c r="X153">
        <v>1.0000000000000001E-5</v>
      </c>
      <c r="Y153">
        <v>7671.42</v>
      </c>
      <c r="Z153">
        <v>0</v>
      </c>
      <c r="AA153">
        <v>0</v>
      </c>
      <c r="AB153">
        <v>0</v>
      </c>
      <c r="AC153">
        <v>0</v>
      </c>
      <c r="AD153">
        <v>1</v>
      </c>
      <c r="AE153">
        <v>0</v>
      </c>
      <c r="AF153" t="s">
        <v>18</v>
      </c>
      <c r="AG153">
        <v>0</v>
      </c>
      <c r="AH153">
        <v>2</v>
      </c>
      <c r="AI153">
        <v>60095162</v>
      </c>
      <c r="AJ153">
        <v>153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 x14ac:dyDescent="0.2">
      <c r="A154">
        <f>ROW(Source!A39)</f>
        <v>39</v>
      </c>
      <c r="B154">
        <v>60095163</v>
      </c>
      <c r="C154">
        <v>60085960</v>
      </c>
      <c r="D154">
        <v>48173726</v>
      </c>
      <c r="E154">
        <v>1</v>
      </c>
      <c r="F154">
        <v>1</v>
      </c>
      <c r="G154">
        <v>1</v>
      </c>
      <c r="H154">
        <v>3</v>
      </c>
      <c r="I154" t="s">
        <v>772</v>
      </c>
      <c r="J154" t="s">
        <v>773</v>
      </c>
      <c r="K154" t="s">
        <v>774</v>
      </c>
      <c r="L154">
        <v>1348</v>
      </c>
      <c r="N154">
        <v>1009</v>
      </c>
      <c r="O154" t="s">
        <v>15</v>
      </c>
      <c r="P154" t="s">
        <v>15</v>
      </c>
      <c r="Q154">
        <v>1000</v>
      </c>
      <c r="X154">
        <v>1E-4</v>
      </c>
      <c r="Y154">
        <v>30728.69</v>
      </c>
      <c r="Z154">
        <v>0</v>
      </c>
      <c r="AA154">
        <v>0</v>
      </c>
      <c r="AB154">
        <v>0</v>
      </c>
      <c r="AC154">
        <v>0</v>
      </c>
      <c r="AD154">
        <v>1</v>
      </c>
      <c r="AE154">
        <v>0</v>
      </c>
      <c r="AF154" t="s">
        <v>18</v>
      </c>
      <c r="AG154">
        <v>0</v>
      </c>
      <c r="AH154">
        <v>2</v>
      </c>
      <c r="AI154">
        <v>60095163</v>
      </c>
      <c r="AJ154">
        <v>154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 x14ac:dyDescent="0.2">
      <c r="A155">
        <f>ROW(Source!A39)</f>
        <v>39</v>
      </c>
      <c r="B155">
        <v>60095164</v>
      </c>
      <c r="C155">
        <v>60085960</v>
      </c>
      <c r="D155">
        <v>48187448</v>
      </c>
      <c r="E155">
        <v>1</v>
      </c>
      <c r="F155">
        <v>1</v>
      </c>
      <c r="G155">
        <v>1</v>
      </c>
      <c r="H155">
        <v>3</v>
      </c>
      <c r="I155" t="s">
        <v>775</v>
      </c>
      <c r="J155" t="s">
        <v>776</v>
      </c>
      <c r="K155" t="s">
        <v>777</v>
      </c>
      <c r="L155">
        <v>1348</v>
      </c>
      <c r="N155">
        <v>1009</v>
      </c>
      <c r="O155" t="s">
        <v>15</v>
      </c>
      <c r="P155" t="s">
        <v>15</v>
      </c>
      <c r="Q155">
        <v>1000</v>
      </c>
      <c r="X155">
        <v>5.3999999999999999E-2</v>
      </c>
      <c r="Y155">
        <v>8041.65</v>
      </c>
      <c r="Z155">
        <v>0</v>
      </c>
      <c r="AA155">
        <v>0</v>
      </c>
      <c r="AB155">
        <v>0</v>
      </c>
      <c r="AC155">
        <v>0</v>
      </c>
      <c r="AD155">
        <v>1</v>
      </c>
      <c r="AE155">
        <v>0</v>
      </c>
      <c r="AF155" t="s">
        <v>18</v>
      </c>
      <c r="AG155">
        <v>0</v>
      </c>
      <c r="AH155">
        <v>2</v>
      </c>
      <c r="AI155">
        <v>60095164</v>
      </c>
      <c r="AJ155">
        <v>155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 x14ac:dyDescent="0.2">
      <c r="A156">
        <f>ROW(Source!A39)</f>
        <v>39</v>
      </c>
      <c r="B156">
        <v>60095165</v>
      </c>
      <c r="C156">
        <v>60085960</v>
      </c>
      <c r="D156">
        <v>48165719</v>
      </c>
      <c r="E156">
        <v>21</v>
      </c>
      <c r="F156">
        <v>1</v>
      </c>
      <c r="G156">
        <v>1</v>
      </c>
      <c r="H156">
        <v>3</v>
      </c>
      <c r="I156" t="s">
        <v>778</v>
      </c>
      <c r="J156" t="s">
        <v>3</v>
      </c>
      <c r="K156" t="s">
        <v>779</v>
      </c>
      <c r="L156">
        <v>1348</v>
      </c>
      <c r="N156">
        <v>1009</v>
      </c>
      <c r="O156" t="s">
        <v>15</v>
      </c>
      <c r="P156" t="s">
        <v>15</v>
      </c>
      <c r="Q156">
        <v>1000</v>
      </c>
      <c r="X156">
        <v>1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 t="s">
        <v>18</v>
      </c>
      <c r="AG156">
        <v>0</v>
      </c>
      <c r="AH156">
        <v>2</v>
      </c>
      <c r="AI156">
        <v>60095165</v>
      </c>
      <c r="AJ156">
        <v>156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 x14ac:dyDescent="0.2">
      <c r="A157">
        <f>ROW(Source!A39)</f>
        <v>39</v>
      </c>
      <c r="B157">
        <v>60095166</v>
      </c>
      <c r="C157">
        <v>60085960</v>
      </c>
      <c r="D157">
        <v>48189470</v>
      </c>
      <c r="E157">
        <v>1</v>
      </c>
      <c r="F157">
        <v>1</v>
      </c>
      <c r="G157">
        <v>1</v>
      </c>
      <c r="H157">
        <v>3</v>
      </c>
      <c r="I157" t="s">
        <v>780</v>
      </c>
      <c r="J157" t="s">
        <v>781</v>
      </c>
      <c r="K157" t="s">
        <v>782</v>
      </c>
      <c r="L157">
        <v>1302</v>
      </c>
      <c r="N157">
        <v>1003</v>
      </c>
      <c r="O157" t="s">
        <v>783</v>
      </c>
      <c r="P157" t="s">
        <v>783</v>
      </c>
      <c r="Q157">
        <v>10</v>
      </c>
      <c r="X157">
        <v>1.8700000000000001E-2</v>
      </c>
      <c r="Y157">
        <v>64.47</v>
      </c>
      <c r="Z157">
        <v>0</v>
      </c>
      <c r="AA157">
        <v>0</v>
      </c>
      <c r="AB157">
        <v>0</v>
      </c>
      <c r="AC157">
        <v>0</v>
      </c>
      <c r="AD157">
        <v>1</v>
      </c>
      <c r="AE157">
        <v>0</v>
      </c>
      <c r="AF157" t="s">
        <v>18</v>
      </c>
      <c r="AG157">
        <v>0</v>
      </c>
      <c r="AH157">
        <v>2</v>
      </c>
      <c r="AI157">
        <v>60095166</v>
      </c>
      <c r="AJ157">
        <v>157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 x14ac:dyDescent="0.2">
      <c r="A158">
        <f>ROW(Source!A39)</f>
        <v>39</v>
      </c>
      <c r="B158">
        <v>60095167</v>
      </c>
      <c r="C158">
        <v>60085960</v>
      </c>
      <c r="D158">
        <v>48189825</v>
      </c>
      <c r="E158">
        <v>1</v>
      </c>
      <c r="F158">
        <v>1</v>
      </c>
      <c r="G158">
        <v>1</v>
      </c>
      <c r="H158">
        <v>3</v>
      </c>
      <c r="I158" t="s">
        <v>784</v>
      </c>
      <c r="J158" t="s">
        <v>785</v>
      </c>
      <c r="K158" t="s">
        <v>786</v>
      </c>
      <c r="L158">
        <v>1348</v>
      </c>
      <c r="N158">
        <v>1009</v>
      </c>
      <c r="O158" t="s">
        <v>15</v>
      </c>
      <c r="P158" t="s">
        <v>15</v>
      </c>
      <c r="Q158">
        <v>1000</v>
      </c>
      <c r="X158">
        <v>3.0000000000000001E-5</v>
      </c>
      <c r="Y158">
        <v>4751.12</v>
      </c>
      <c r="Z158">
        <v>0</v>
      </c>
      <c r="AA158">
        <v>0</v>
      </c>
      <c r="AB158">
        <v>0</v>
      </c>
      <c r="AC158">
        <v>0</v>
      </c>
      <c r="AD158">
        <v>1</v>
      </c>
      <c r="AE158">
        <v>0</v>
      </c>
      <c r="AF158" t="s">
        <v>18</v>
      </c>
      <c r="AG158">
        <v>0</v>
      </c>
      <c r="AH158">
        <v>2</v>
      </c>
      <c r="AI158">
        <v>60095167</v>
      </c>
      <c r="AJ158">
        <v>158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 x14ac:dyDescent="0.2">
      <c r="A159">
        <f>ROW(Source!A39)</f>
        <v>39</v>
      </c>
      <c r="B159">
        <v>60095168</v>
      </c>
      <c r="C159">
        <v>60085960</v>
      </c>
      <c r="D159">
        <v>48190549</v>
      </c>
      <c r="E159">
        <v>1</v>
      </c>
      <c r="F159">
        <v>1</v>
      </c>
      <c r="G159">
        <v>1</v>
      </c>
      <c r="H159">
        <v>3</v>
      </c>
      <c r="I159" t="s">
        <v>787</v>
      </c>
      <c r="J159" t="s">
        <v>788</v>
      </c>
      <c r="K159" t="s">
        <v>789</v>
      </c>
      <c r="L159">
        <v>1348</v>
      </c>
      <c r="N159">
        <v>1009</v>
      </c>
      <c r="O159" t="s">
        <v>15</v>
      </c>
      <c r="P159" t="s">
        <v>15</v>
      </c>
      <c r="Q159">
        <v>1000</v>
      </c>
      <c r="X159">
        <v>1.9400000000000001E-3</v>
      </c>
      <c r="Y159">
        <v>6246.56</v>
      </c>
      <c r="Z159">
        <v>0</v>
      </c>
      <c r="AA159">
        <v>0</v>
      </c>
      <c r="AB159">
        <v>0</v>
      </c>
      <c r="AC159">
        <v>0</v>
      </c>
      <c r="AD159">
        <v>1</v>
      </c>
      <c r="AE159">
        <v>0</v>
      </c>
      <c r="AF159" t="s">
        <v>18</v>
      </c>
      <c r="AG159">
        <v>0</v>
      </c>
      <c r="AH159">
        <v>2</v>
      </c>
      <c r="AI159">
        <v>60095168</v>
      </c>
      <c r="AJ159">
        <v>159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 x14ac:dyDescent="0.2">
      <c r="A160">
        <f>ROW(Source!A39)</f>
        <v>39</v>
      </c>
      <c r="B160">
        <v>60095169</v>
      </c>
      <c r="C160">
        <v>60085960</v>
      </c>
      <c r="D160">
        <v>48194381</v>
      </c>
      <c r="E160">
        <v>1</v>
      </c>
      <c r="F160">
        <v>1</v>
      </c>
      <c r="G160">
        <v>1</v>
      </c>
      <c r="H160">
        <v>3</v>
      </c>
      <c r="I160" t="s">
        <v>790</v>
      </c>
      <c r="J160" t="s">
        <v>791</v>
      </c>
      <c r="K160" t="s">
        <v>792</v>
      </c>
      <c r="L160">
        <v>1339</v>
      </c>
      <c r="N160">
        <v>1007</v>
      </c>
      <c r="O160" t="s">
        <v>91</v>
      </c>
      <c r="P160" t="s">
        <v>91</v>
      </c>
      <c r="Q160">
        <v>1</v>
      </c>
      <c r="X160">
        <v>6.9999999999999999E-4</v>
      </c>
      <c r="Y160">
        <v>1793.05</v>
      </c>
      <c r="Z160">
        <v>0</v>
      </c>
      <c r="AA160">
        <v>0</v>
      </c>
      <c r="AB160">
        <v>0</v>
      </c>
      <c r="AC160">
        <v>0</v>
      </c>
      <c r="AD160">
        <v>1</v>
      </c>
      <c r="AE160">
        <v>0</v>
      </c>
      <c r="AF160" t="s">
        <v>18</v>
      </c>
      <c r="AG160">
        <v>0</v>
      </c>
      <c r="AH160">
        <v>2</v>
      </c>
      <c r="AI160">
        <v>60095169</v>
      </c>
      <c r="AJ160">
        <v>160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 x14ac:dyDescent="0.2">
      <c r="A161">
        <f>ROW(Source!A39)</f>
        <v>39</v>
      </c>
      <c r="B161">
        <v>60095170</v>
      </c>
      <c r="C161">
        <v>60085960</v>
      </c>
      <c r="D161">
        <v>48201639</v>
      </c>
      <c r="E161">
        <v>1</v>
      </c>
      <c r="F161">
        <v>1</v>
      </c>
      <c r="G161">
        <v>1</v>
      </c>
      <c r="H161">
        <v>3</v>
      </c>
      <c r="I161" t="s">
        <v>793</v>
      </c>
      <c r="J161" t="s">
        <v>794</v>
      </c>
      <c r="K161" t="s">
        <v>795</v>
      </c>
      <c r="L161">
        <v>1348</v>
      </c>
      <c r="N161">
        <v>1009</v>
      </c>
      <c r="O161" t="s">
        <v>15</v>
      </c>
      <c r="P161" t="s">
        <v>15</v>
      </c>
      <c r="Q161">
        <v>1000</v>
      </c>
      <c r="X161">
        <v>3.1E-4</v>
      </c>
      <c r="Y161">
        <v>12560.85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0</v>
      </c>
      <c r="AF161" t="s">
        <v>18</v>
      </c>
      <c r="AG161">
        <v>0</v>
      </c>
      <c r="AH161">
        <v>2</v>
      </c>
      <c r="AI161">
        <v>60095170</v>
      </c>
      <c r="AJ161">
        <v>161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 x14ac:dyDescent="0.2">
      <c r="A162">
        <f>ROW(Source!A39)</f>
        <v>39</v>
      </c>
      <c r="B162">
        <v>60095171</v>
      </c>
      <c r="C162">
        <v>60085960</v>
      </c>
      <c r="D162">
        <v>48202807</v>
      </c>
      <c r="E162">
        <v>1</v>
      </c>
      <c r="F162">
        <v>1</v>
      </c>
      <c r="G162">
        <v>1</v>
      </c>
      <c r="H162">
        <v>3</v>
      </c>
      <c r="I162" t="s">
        <v>796</v>
      </c>
      <c r="J162" t="s">
        <v>797</v>
      </c>
      <c r="K162" t="s">
        <v>798</v>
      </c>
      <c r="L162">
        <v>1348</v>
      </c>
      <c r="N162">
        <v>1009</v>
      </c>
      <c r="O162" t="s">
        <v>15</v>
      </c>
      <c r="P162" t="s">
        <v>15</v>
      </c>
      <c r="Q162">
        <v>1000</v>
      </c>
      <c r="X162">
        <v>5.9999999999999995E-4</v>
      </c>
      <c r="Y162">
        <v>11149.43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0</v>
      </c>
      <c r="AF162" t="s">
        <v>18</v>
      </c>
      <c r="AG162">
        <v>0</v>
      </c>
      <c r="AH162">
        <v>2</v>
      </c>
      <c r="AI162">
        <v>60095171</v>
      </c>
      <c r="AJ162">
        <v>162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 x14ac:dyDescent="0.2">
      <c r="A163">
        <f>ROW(Source!A40)</f>
        <v>40</v>
      </c>
      <c r="B163">
        <v>60095124</v>
      </c>
      <c r="C163">
        <v>60094905</v>
      </c>
      <c r="D163">
        <v>48164232</v>
      </c>
      <c r="E163">
        <v>1</v>
      </c>
      <c r="F163">
        <v>1</v>
      </c>
      <c r="G163">
        <v>1</v>
      </c>
      <c r="H163">
        <v>1</v>
      </c>
      <c r="I163" t="s">
        <v>849</v>
      </c>
      <c r="J163" t="s">
        <v>3</v>
      </c>
      <c r="K163" t="s">
        <v>850</v>
      </c>
      <c r="L163">
        <v>1191</v>
      </c>
      <c r="N163">
        <v>1013</v>
      </c>
      <c r="O163" t="s">
        <v>738</v>
      </c>
      <c r="P163" t="s">
        <v>738</v>
      </c>
      <c r="Q163">
        <v>1</v>
      </c>
      <c r="X163">
        <v>29.79</v>
      </c>
      <c r="Y163">
        <v>0</v>
      </c>
      <c r="Z163">
        <v>0</v>
      </c>
      <c r="AA163">
        <v>0</v>
      </c>
      <c r="AB163">
        <v>7.81</v>
      </c>
      <c r="AC163">
        <v>0</v>
      </c>
      <c r="AD163">
        <v>1</v>
      </c>
      <c r="AE163">
        <v>1</v>
      </c>
      <c r="AF163" t="s">
        <v>19</v>
      </c>
      <c r="AG163">
        <v>27.578092499999993</v>
      </c>
      <c r="AH163">
        <v>2</v>
      </c>
      <c r="AI163">
        <v>60095124</v>
      </c>
      <c r="AJ163">
        <v>163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 x14ac:dyDescent="0.2">
      <c r="A164">
        <f>ROW(Source!A40)</f>
        <v>40</v>
      </c>
      <c r="B164">
        <v>60095125</v>
      </c>
      <c r="C164">
        <v>60094905</v>
      </c>
      <c r="D164">
        <v>48164207</v>
      </c>
      <c r="E164">
        <v>1</v>
      </c>
      <c r="F164">
        <v>1</v>
      </c>
      <c r="G164">
        <v>1</v>
      </c>
      <c r="H164">
        <v>1</v>
      </c>
      <c r="I164" t="s">
        <v>740</v>
      </c>
      <c r="J164" t="s">
        <v>3</v>
      </c>
      <c r="K164" t="s">
        <v>741</v>
      </c>
      <c r="L164">
        <v>1191</v>
      </c>
      <c r="N164">
        <v>1013</v>
      </c>
      <c r="O164" t="s">
        <v>738</v>
      </c>
      <c r="P164" t="s">
        <v>738</v>
      </c>
      <c r="Q164">
        <v>1</v>
      </c>
      <c r="X164">
        <v>4.1100000000000003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1</v>
      </c>
      <c r="AE164">
        <v>2</v>
      </c>
      <c r="AF164" t="s">
        <v>19</v>
      </c>
      <c r="AG164">
        <v>3.8048324999999994</v>
      </c>
      <c r="AH164">
        <v>2</v>
      </c>
      <c r="AI164">
        <v>60095125</v>
      </c>
      <c r="AJ164">
        <v>164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 x14ac:dyDescent="0.2">
      <c r="A165">
        <f>ROW(Source!A40)</f>
        <v>40</v>
      </c>
      <c r="B165">
        <v>60095126</v>
      </c>
      <c r="C165">
        <v>60094905</v>
      </c>
      <c r="D165">
        <v>48244510</v>
      </c>
      <c r="E165">
        <v>1</v>
      </c>
      <c r="F165">
        <v>1</v>
      </c>
      <c r="G165">
        <v>1</v>
      </c>
      <c r="H165">
        <v>2</v>
      </c>
      <c r="I165" t="s">
        <v>742</v>
      </c>
      <c r="J165" t="s">
        <v>743</v>
      </c>
      <c r="K165" t="s">
        <v>744</v>
      </c>
      <c r="L165">
        <v>1368</v>
      </c>
      <c r="N165">
        <v>1011</v>
      </c>
      <c r="O165" t="s">
        <v>745</v>
      </c>
      <c r="P165" t="s">
        <v>745</v>
      </c>
      <c r="Q165">
        <v>1</v>
      </c>
      <c r="X165">
        <v>0.1</v>
      </c>
      <c r="Y165">
        <v>0</v>
      </c>
      <c r="Z165">
        <v>121.8</v>
      </c>
      <c r="AA165">
        <v>13.49</v>
      </c>
      <c r="AB165">
        <v>0</v>
      </c>
      <c r="AC165">
        <v>0</v>
      </c>
      <c r="AD165">
        <v>1</v>
      </c>
      <c r="AE165">
        <v>0</v>
      </c>
      <c r="AF165" t="s">
        <v>19</v>
      </c>
      <c r="AG165">
        <v>9.2574999999999977E-2</v>
      </c>
      <c r="AH165">
        <v>2</v>
      </c>
      <c r="AI165">
        <v>60095126</v>
      </c>
      <c r="AJ165">
        <v>165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 x14ac:dyDescent="0.2">
      <c r="A166">
        <f>ROW(Source!A40)</f>
        <v>40</v>
      </c>
      <c r="B166">
        <v>60095127</v>
      </c>
      <c r="C166">
        <v>60094905</v>
      </c>
      <c r="D166">
        <v>48244534</v>
      </c>
      <c r="E166">
        <v>1</v>
      </c>
      <c r="F166">
        <v>1</v>
      </c>
      <c r="G166">
        <v>1</v>
      </c>
      <c r="H166">
        <v>2</v>
      </c>
      <c r="I166" t="s">
        <v>851</v>
      </c>
      <c r="J166" t="s">
        <v>852</v>
      </c>
      <c r="K166" t="s">
        <v>853</v>
      </c>
      <c r="L166">
        <v>1368</v>
      </c>
      <c r="N166">
        <v>1011</v>
      </c>
      <c r="O166" t="s">
        <v>745</v>
      </c>
      <c r="P166" t="s">
        <v>745</v>
      </c>
      <c r="Q166">
        <v>1</v>
      </c>
      <c r="X166">
        <v>0.04</v>
      </c>
      <c r="Y166">
        <v>0</v>
      </c>
      <c r="Z166">
        <v>170.92</v>
      </c>
      <c r="AA166">
        <v>11.84</v>
      </c>
      <c r="AB166">
        <v>0</v>
      </c>
      <c r="AC166">
        <v>0</v>
      </c>
      <c r="AD166">
        <v>1</v>
      </c>
      <c r="AE166">
        <v>0</v>
      </c>
      <c r="AF166" t="s">
        <v>19</v>
      </c>
      <c r="AG166">
        <v>3.7029999999999993E-2</v>
      </c>
      <c r="AH166">
        <v>2</v>
      </c>
      <c r="AI166">
        <v>60095127</v>
      </c>
      <c r="AJ166">
        <v>166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 x14ac:dyDescent="0.2">
      <c r="A167">
        <f>ROW(Source!A40)</f>
        <v>40</v>
      </c>
      <c r="B167">
        <v>60095128</v>
      </c>
      <c r="C167">
        <v>60094905</v>
      </c>
      <c r="D167">
        <v>48244557</v>
      </c>
      <c r="E167">
        <v>1</v>
      </c>
      <c r="F167">
        <v>1</v>
      </c>
      <c r="G167">
        <v>1</v>
      </c>
      <c r="H167">
        <v>2</v>
      </c>
      <c r="I167" t="s">
        <v>746</v>
      </c>
      <c r="J167" t="s">
        <v>747</v>
      </c>
      <c r="K167" t="s">
        <v>748</v>
      </c>
      <c r="L167">
        <v>1368</v>
      </c>
      <c r="N167">
        <v>1011</v>
      </c>
      <c r="O167" t="s">
        <v>745</v>
      </c>
      <c r="P167" t="s">
        <v>745</v>
      </c>
      <c r="Q167">
        <v>1</v>
      </c>
      <c r="X167">
        <v>0.1</v>
      </c>
      <c r="Y167">
        <v>0</v>
      </c>
      <c r="Z167">
        <v>112.77</v>
      </c>
      <c r="AA167">
        <v>11.84</v>
      </c>
      <c r="AB167">
        <v>0</v>
      </c>
      <c r="AC167">
        <v>0</v>
      </c>
      <c r="AD167">
        <v>1</v>
      </c>
      <c r="AE167">
        <v>0</v>
      </c>
      <c r="AF167" t="s">
        <v>19</v>
      </c>
      <c r="AG167">
        <v>9.2574999999999977E-2</v>
      </c>
      <c r="AH167">
        <v>2</v>
      </c>
      <c r="AI167">
        <v>60095128</v>
      </c>
      <c r="AJ167">
        <v>167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 x14ac:dyDescent="0.2">
      <c r="A168">
        <f>ROW(Source!A40)</f>
        <v>40</v>
      </c>
      <c r="B168">
        <v>60095129</v>
      </c>
      <c r="C168">
        <v>60094905</v>
      </c>
      <c r="D168">
        <v>48244566</v>
      </c>
      <c r="E168">
        <v>1</v>
      </c>
      <c r="F168">
        <v>1</v>
      </c>
      <c r="G168">
        <v>1</v>
      </c>
      <c r="H168">
        <v>2</v>
      </c>
      <c r="I168" t="s">
        <v>854</v>
      </c>
      <c r="J168" t="s">
        <v>855</v>
      </c>
      <c r="K168" t="s">
        <v>856</v>
      </c>
      <c r="L168">
        <v>1368</v>
      </c>
      <c r="N168">
        <v>1011</v>
      </c>
      <c r="O168" t="s">
        <v>745</v>
      </c>
      <c r="P168" t="s">
        <v>745</v>
      </c>
      <c r="Q168">
        <v>1</v>
      </c>
      <c r="X168">
        <v>1.71</v>
      </c>
      <c r="Y168">
        <v>0</v>
      </c>
      <c r="Z168">
        <v>291.02</v>
      </c>
      <c r="AA168">
        <v>21.97</v>
      </c>
      <c r="AB168">
        <v>0</v>
      </c>
      <c r="AC168">
        <v>0</v>
      </c>
      <c r="AD168">
        <v>1</v>
      </c>
      <c r="AE168">
        <v>0</v>
      </c>
      <c r="AF168" t="s">
        <v>19</v>
      </c>
      <c r="AG168">
        <v>1.5830324999999998</v>
      </c>
      <c r="AH168">
        <v>2</v>
      </c>
      <c r="AI168">
        <v>60095129</v>
      </c>
      <c r="AJ168">
        <v>168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 x14ac:dyDescent="0.2">
      <c r="A169">
        <f>ROW(Source!A40)</f>
        <v>40</v>
      </c>
      <c r="B169">
        <v>60095130</v>
      </c>
      <c r="C169">
        <v>60094905</v>
      </c>
      <c r="D169">
        <v>48245551</v>
      </c>
      <c r="E169">
        <v>1</v>
      </c>
      <c r="F169">
        <v>1</v>
      </c>
      <c r="G169">
        <v>1</v>
      </c>
      <c r="H169">
        <v>2</v>
      </c>
      <c r="I169" t="s">
        <v>752</v>
      </c>
      <c r="J169" t="s">
        <v>753</v>
      </c>
      <c r="K169" t="s">
        <v>754</v>
      </c>
      <c r="L169">
        <v>1368</v>
      </c>
      <c r="N169">
        <v>1011</v>
      </c>
      <c r="O169" t="s">
        <v>745</v>
      </c>
      <c r="P169" t="s">
        <v>745</v>
      </c>
      <c r="Q169">
        <v>1</v>
      </c>
      <c r="X169">
        <v>0.13</v>
      </c>
      <c r="Y169">
        <v>0</v>
      </c>
      <c r="Z169">
        <v>86.79</v>
      </c>
      <c r="AA169">
        <v>10.130000000000001</v>
      </c>
      <c r="AB169">
        <v>0</v>
      </c>
      <c r="AC169">
        <v>0</v>
      </c>
      <c r="AD169">
        <v>1</v>
      </c>
      <c r="AE169">
        <v>0</v>
      </c>
      <c r="AF169" t="s">
        <v>19</v>
      </c>
      <c r="AG169">
        <v>0.12034749999999997</v>
      </c>
      <c r="AH169">
        <v>2</v>
      </c>
      <c r="AI169">
        <v>60095130</v>
      </c>
      <c r="AJ169">
        <v>169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 x14ac:dyDescent="0.2">
      <c r="A170">
        <f>ROW(Source!A40)</f>
        <v>40</v>
      </c>
      <c r="B170">
        <v>60095131</v>
      </c>
      <c r="C170">
        <v>60094905</v>
      </c>
      <c r="D170">
        <v>48245589</v>
      </c>
      <c r="E170">
        <v>1</v>
      </c>
      <c r="F170">
        <v>1</v>
      </c>
      <c r="G170">
        <v>1</v>
      </c>
      <c r="H170">
        <v>2</v>
      </c>
      <c r="I170" t="s">
        <v>857</v>
      </c>
      <c r="J170" t="s">
        <v>858</v>
      </c>
      <c r="K170" t="s">
        <v>859</v>
      </c>
      <c r="L170">
        <v>1368</v>
      </c>
      <c r="N170">
        <v>1011</v>
      </c>
      <c r="O170" t="s">
        <v>745</v>
      </c>
      <c r="P170" t="s">
        <v>745</v>
      </c>
      <c r="Q170">
        <v>1</v>
      </c>
      <c r="X170">
        <v>0.32</v>
      </c>
      <c r="Y170">
        <v>0</v>
      </c>
      <c r="Z170">
        <v>199.92</v>
      </c>
      <c r="AA170">
        <v>11.84</v>
      </c>
      <c r="AB170">
        <v>0</v>
      </c>
      <c r="AC170">
        <v>0</v>
      </c>
      <c r="AD170">
        <v>1</v>
      </c>
      <c r="AE170">
        <v>0</v>
      </c>
      <c r="AF170" t="s">
        <v>19</v>
      </c>
      <c r="AG170">
        <v>0.29623999999999995</v>
      </c>
      <c r="AH170">
        <v>2</v>
      </c>
      <c r="AI170">
        <v>60095131</v>
      </c>
      <c r="AJ170">
        <v>170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 x14ac:dyDescent="0.2">
      <c r="A171">
        <f>ROW(Source!A40)</f>
        <v>40</v>
      </c>
      <c r="B171">
        <v>60095132</v>
      </c>
      <c r="C171">
        <v>60094905</v>
      </c>
      <c r="D171">
        <v>48245719</v>
      </c>
      <c r="E171">
        <v>1</v>
      </c>
      <c r="F171">
        <v>1</v>
      </c>
      <c r="G171">
        <v>1</v>
      </c>
      <c r="H171">
        <v>2</v>
      </c>
      <c r="I171" t="s">
        <v>755</v>
      </c>
      <c r="J171" t="s">
        <v>756</v>
      </c>
      <c r="K171" t="s">
        <v>757</v>
      </c>
      <c r="L171">
        <v>1368</v>
      </c>
      <c r="N171">
        <v>1011</v>
      </c>
      <c r="O171" t="s">
        <v>745</v>
      </c>
      <c r="P171" t="s">
        <v>745</v>
      </c>
      <c r="Q171">
        <v>1</v>
      </c>
      <c r="X171">
        <v>1.01</v>
      </c>
      <c r="Y171">
        <v>0</v>
      </c>
      <c r="Z171">
        <v>1.2</v>
      </c>
      <c r="AA171">
        <v>0</v>
      </c>
      <c r="AB171">
        <v>0</v>
      </c>
      <c r="AC171">
        <v>0</v>
      </c>
      <c r="AD171">
        <v>1</v>
      </c>
      <c r="AE171">
        <v>0</v>
      </c>
      <c r="AF171" t="s">
        <v>19</v>
      </c>
      <c r="AG171">
        <v>0.93500749999999977</v>
      </c>
      <c r="AH171">
        <v>2</v>
      </c>
      <c r="AI171">
        <v>60095132</v>
      </c>
      <c r="AJ171">
        <v>171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 x14ac:dyDescent="0.2">
      <c r="A172">
        <f>ROW(Source!A40)</f>
        <v>40</v>
      </c>
      <c r="B172">
        <v>60095133</v>
      </c>
      <c r="C172">
        <v>60094905</v>
      </c>
      <c r="D172">
        <v>48245767</v>
      </c>
      <c r="E172">
        <v>1</v>
      </c>
      <c r="F172">
        <v>1</v>
      </c>
      <c r="G172">
        <v>1</v>
      </c>
      <c r="H172">
        <v>2</v>
      </c>
      <c r="I172" t="s">
        <v>758</v>
      </c>
      <c r="J172" t="s">
        <v>759</v>
      </c>
      <c r="K172" t="s">
        <v>760</v>
      </c>
      <c r="L172">
        <v>1368</v>
      </c>
      <c r="N172">
        <v>1011</v>
      </c>
      <c r="O172" t="s">
        <v>745</v>
      </c>
      <c r="P172" t="s">
        <v>745</v>
      </c>
      <c r="Q172">
        <v>1</v>
      </c>
      <c r="X172">
        <v>6.85</v>
      </c>
      <c r="Y172">
        <v>0</v>
      </c>
      <c r="Z172">
        <v>13.92</v>
      </c>
      <c r="AA172">
        <v>0</v>
      </c>
      <c r="AB172">
        <v>0</v>
      </c>
      <c r="AC172">
        <v>0</v>
      </c>
      <c r="AD172">
        <v>1</v>
      </c>
      <c r="AE172">
        <v>0</v>
      </c>
      <c r="AF172" t="s">
        <v>19</v>
      </c>
      <c r="AG172">
        <v>6.341387499999998</v>
      </c>
      <c r="AH172">
        <v>2</v>
      </c>
      <c r="AI172">
        <v>60095133</v>
      </c>
      <c r="AJ172">
        <v>172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 x14ac:dyDescent="0.2">
      <c r="A173">
        <f>ROW(Source!A40)</f>
        <v>40</v>
      </c>
      <c r="B173">
        <v>60095134</v>
      </c>
      <c r="C173">
        <v>60094905</v>
      </c>
      <c r="D173">
        <v>48168484</v>
      </c>
      <c r="E173">
        <v>1</v>
      </c>
      <c r="F173">
        <v>1</v>
      </c>
      <c r="G173">
        <v>1</v>
      </c>
      <c r="H173">
        <v>3</v>
      </c>
      <c r="I173" t="s">
        <v>223</v>
      </c>
      <c r="J173" t="s">
        <v>226</v>
      </c>
      <c r="K173" t="s">
        <v>761</v>
      </c>
      <c r="L173">
        <v>1339</v>
      </c>
      <c r="N173">
        <v>1007</v>
      </c>
      <c r="O173" t="s">
        <v>91</v>
      </c>
      <c r="P173" t="s">
        <v>91</v>
      </c>
      <c r="Q173">
        <v>1</v>
      </c>
      <c r="X173">
        <v>0.8</v>
      </c>
      <c r="Y173">
        <v>8.7899999999999991</v>
      </c>
      <c r="Z173">
        <v>0</v>
      </c>
      <c r="AA173">
        <v>0</v>
      </c>
      <c r="AB173">
        <v>0</v>
      </c>
      <c r="AC173">
        <v>0</v>
      </c>
      <c r="AD173">
        <v>1</v>
      </c>
      <c r="AE173">
        <v>0</v>
      </c>
      <c r="AF173" t="s">
        <v>18</v>
      </c>
      <c r="AG173">
        <v>0</v>
      </c>
      <c r="AH173">
        <v>2</v>
      </c>
      <c r="AI173">
        <v>60095134</v>
      </c>
      <c r="AJ173">
        <v>173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 x14ac:dyDescent="0.2">
      <c r="A174">
        <f>ROW(Source!A40)</f>
        <v>40</v>
      </c>
      <c r="B174">
        <v>60095135</v>
      </c>
      <c r="C174">
        <v>60094905</v>
      </c>
      <c r="D174">
        <v>48168491</v>
      </c>
      <c r="E174">
        <v>1</v>
      </c>
      <c r="F174">
        <v>1</v>
      </c>
      <c r="G174">
        <v>1</v>
      </c>
      <c r="H174">
        <v>3</v>
      </c>
      <c r="I174" t="s">
        <v>229</v>
      </c>
      <c r="J174" t="s">
        <v>231</v>
      </c>
      <c r="K174" t="s">
        <v>762</v>
      </c>
      <c r="L174">
        <v>1346</v>
      </c>
      <c r="N174">
        <v>1009</v>
      </c>
      <c r="O174" t="s">
        <v>225</v>
      </c>
      <c r="P174" t="s">
        <v>225</v>
      </c>
      <c r="Q174">
        <v>1</v>
      </c>
      <c r="X174">
        <v>0.24</v>
      </c>
      <c r="Y174">
        <v>4.47</v>
      </c>
      <c r="Z174">
        <v>0</v>
      </c>
      <c r="AA174">
        <v>0</v>
      </c>
      <c r="AB174">
        <v>0</v>
      </c>
      <c r="AC174">
        <v>0</v>
      </c>
      <c r="AD174">
        <v>1</v>
      </c>
      <c r="AE174">
        <v>0</v>
      </c>
      <c r="AF174" t="s">
        <v>18</v>
      </c>
      <c r="AG174">
        <v>0</v>
      </c>
      <c r="AH174">
        <v>2</v>
      </c>
      <c r="AI174">
        <v>60095135</v>
      </c>
      <c r="AJ174">
        <v>174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 x14ac:dyDescent="0.2">
      <c r="A175">
        <f>ROW(Source!A40)</f>
        <v>40</v>
      </c>
      <c r="B175">
        <v>60095136</v>
      </c>
      <c r="C175">
        <v>60094905</v>
      </c>
      <c r="D175">
        <v>48171510</v>
      </c>
      <c r="E175">
        <v>1</v>
      </c>
      <c r="F175">
        <v>1</v>
      </c>
      <c r="G175">
        <v>1</v>
      </c>
      <c r="H175">
        <v>3</v>
      </c>
      <c r="I175" t="s">
        <v>763</v>
      </c>
      <c r="J175" t="s">
        <v>764</v>
      </c>
      <c r="K175" t="s">
        <v>765</v>
      </c>
      <c r="L175">
        <v>1348</v>
      </c>
      <c r="N175">
        <v>1009</v>
      </c>
      <c r="O175" t="s">
        <v>15</v>
      </c>
      <c r="P175" t="s">
        <v>15</v>
      </c>
      <c r="Q175">
        <v>1000</v>
      </c>
      <c r="X175">
        <v>2E-3</v>
      </c>
      <c r="Y175">
        <v>11891.1</v>
      </c>
      <c r="Z175">
        <v>0</v>
      </c>
      <c r="AA175">
        <v>0</v>
      </c>
      <c r="AB175">
        <v>0</v>
      </c>
      <c r="AC175">
        <v>0</v>
      </c>
      <c r="AD175">
        <v>1</v>
      </c>
      <c r="AE175">
        <v>0</v>
      </c>
      <c r="AF175" t="s">
        <v>18</v>
      </c>
      <c r="AG175">
        <v>0</v>
      </c>
      <c r="AH175">
        <v>2</v>
      </c>
      <c r="AI175">
        <v>60095136</v>
      </c>
      <c r="AJ175">
        <v>175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 x14ac:dyDescent="0.2">
      <c r="A176">
        <f>ROW(Source!A40)</f>
        <v>40</v>
      </c>
      <c r="B176">
        <v>60095137</v>
      </c>
      <c r="C176">
        <v>60094905</v>
      </c>
      <c r="D176">
        <v>48172661</v>
      </c>
      <c r="E176">
        <v>1</v>
      </c>
      <c r="F176">
        <v>1</v>
      </c>
      <c r="G176">
        <v>1</v>
      </c>
      <c r="H176">
        <v>3</v>
      </c>
      <c r="I176" t="s">
        <v>766</v>
      </c>
      <c r="J176" t="s">
        <v>767</v>
      </c>
      <c r="K176" t="s">
        <v>768</v>
      </c>
      <c r="L176">
        <v>1348</v>
      </c>
      <c r="N176">
        <v>1009</v>
      </c>
      <c r="O176" t="s">
        <v>15</v>
      </c>
      <c r="P176" t="s">
        <v>15</v>
      </c>
      <c r="Q176">
        <v>1000</v>
      </c>
      <c r="X176">
        <v>3.0000000000000001E-5</v>
      </c>
      <c r="Y176">
        <v>15854.58</v>
      </c>
      <c r="Z176">
        <v>0</v>
      </c>
      <c r="AA176">
        <v>0</v>
      </c>
      <c r="AB176">
        <v>0</v>
      </c>
      <c r="AC176">
        <v>0</v>
      </c>
      <c r="AD176">
        <v>1</v>
      </c>
      <c r="AE176">
        <v>0</v>
      </c>
      <c r="AF176" t="s">
        <v>18</v>
      </c>
      <c r="AG176">
        <v>0</v>
      </c>
      <c r="AH176">
        <v>2</v>
      </c>
      <c r="AI176">
        <v>60095137</v>
      </c>
      <c r="AJ176">
        <v>176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 x14ac:dyDescent="0.2">
      <c r="A177">
        <f>ROW(Source!A40)</f>
        <v>40</v>
      </c>
      <c r="B177">
        <v>60095138</v>
      </c>
      <c r="C177">
        <v>60094905</v>
      </c>
      <c r="D177">
        <v>48172758</v>
      </c>
      <c r="E177">
        <v>1</v>
      </c>
      <c r="F177">
        <v>1</v>
      </c>
      <c r="G177">
        <v>1</v>
      </c>
      <c r="H177">
        <v>3</v>
      </c>
      <c r="I177" t="s">
        <v>769</v>
      </c>
      <c r="J177" t="s">
        <v>770</v>
      </c>
      <c r="K177" t="s">
        <v>771</v>
      </c>
      <c r="L177">
        <v>1348</v>
      </c>
      <c r="N177">
        <v>1009</v>
      </c>
      <c r="O177" t="s">
        <v>15</v>
      </c>
      <c r="P177" t="s">
        <v>15</v>
      </c>
      <c r="Q177">
        <v>1000</v>
      </c>
      <c r="X177">
        <v>1.0000000000000001E-5</v>
      </c>
      <c r="Y177">
        <v>7671.42</v>
      </c>
      <c r="Z177">
        <v>0</v>
      </c>
      <c r="AA177">
        <v>0</v>
      </c>
      <c r="AB177">
        <v>0</v>
      </c>
      <c r="AC177">
        <v>0</v>
      </c>
      <c r="AD177">
        <v>1</v>
      </c>
      <c r="AE177">
        <v>0</v>
      </c>
      <c r="AF177" t="s">
        <v>18</v>
      </c>
      <c r="AG177">
        <v>0</v>
      </c>
      <c r="AH177">
        <v>2</v>
      </c>
      <c r="AI177">
        <v>60095138</v>
      </c>
      <c r="AJ177">
        <v>177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 x14ac:dyDescent="0.2">
      <c r="A178">
        <f>ROW(Source!A40)</f>
        <v>40</v>
      </c>
      <c r="B178">
        <v>60095139</v>
      </c>
      <c r="C178">
        <v>60094905</v>
      </c>
      <c r="D178">
        <v>48173726</v>
      </c>
      <c r="E178">
        <v>1</v>
      </c>
      <c r="F178">
        <v>1</v>
      </c>
      <c r="G178">
        <v>1</v>
      </c>
      <c r="H178">
        <v>3</v>
      </c>
      <c r="I178" t="s">
        <v>772</v>
      </c>
      <c r="J178" t="s">
        <v>773</v>
      </c>
      <c r="K178" t="s">
        <v>774</v>
      </c>
      <c r="L178">
        <v>1348</v>
      </c>
      <c r="N178">
        <v>1009</v>
      </c>
      <c r="O178" t="s">
        <v>15</v>
      </c>
      <c r="P178" t="s">
        <v>15</v>
      </c>
      <c r="Q178">
        <v>1000</v>
      </c>
      <c r="X178">
        <v>1E-4</v>
      </c>
      <c r="Y178">
        <v>30728.69</v>
      </c>
      <c r="Z178">
        <v>0</v>
      </c>
      <c r="AA178">
        <v>0</v>
      </c>
      <c r="AB178">
        <v>0</v>
      </c>
      <c r="AC178">
        <v>0</v>
      </c>
      <c r="AD178">
        <v>1</v>
      </c>
      <c r="AE178">
        <v>0</v>
      </c>
      <c r="AF178" t="s">
        <v>18</v>
      </c>
      <c r="AG178">
        <v>0</v>
      </c>
      <c r="AH178">
        <v>2</v>
      </c>
      <c r="AI178">
        <v>60095139</v>
      </c>
      <c r="AJ178">
        <v>178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 x14ac:dyDescent="0.2">
      <c r="A179">
        <f>ROW(Source!A40)</f>
        <v>40</v>
      </c>
      <c r="B179">
        <v>60095140</v>
      </c>
      <c r="C179">
        <v>60094905</v>
      </c>
      <c r="D179">
        <v>48187448</v>
      </c>
      <c r="E179">
        <v>1</v>
      </c>
      <c r="F179">
        <v>1</v>
      </c>
      <c r="G179">
        <v>1</v>
      </c>
      <c r="H179">
        <v>3</v>
      </c>
      <c r="I179" t="s">
        <v>775</v>
      </c>
      <c r="J179" t="s">
        <v>776</v>
      </c>
      <c r="K179" t="s">
        <v>777</v>
      </c>
      <c r="L179">
        <v>1348</v>
      </c>
      <c r="N179">
        <v>1009</v>
      </c>
      <c r="O179" t="s">
        <v>15</v>
      </c>
      <c r="P179" t="s">
        <v>15</v>
      </c>
      <c r="Q179">
        <v>1000</v>
      </c>
      <c r="X179">
        <v>5.3999999999999999E-2</v>
      </c>
      <c r="Y179">
        <v>8041.65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0</v>
      </c>
      <c r="AF179" t="s">
        <v>18</v>
      </c>
      <c r="AG179">
        <v>0</v>
      </c>
      <c r="AH179">
        <v>2</v>
      </c>
      <c r="AI179">
        <v>60095140</v>
      </c>
      <c r="AJ179">
        <v>179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 x14ac:dyDescent="0.2">
      <c r="A180">
        <f>ROW(Source!A40)</f>
        <v>40</v>
      </c>
      <c r="B180">
        <v>60095141</v>
      </c>
      <c r="C180">
        <v>60094905</v>
      </c>
      <c r="D180">
        <v>48165719</v>
      </c>
      <c r="E180">
        <v>21</v>
      </c>
      <c r="F180">
        <v>1</v>
      </c>
      <c r="G180">
        <v>1</v>
      </c>
      <c r="H180">
        <v>3</v>
      </c>
      <c r="I180" t="s">
        <v>778</v>
      </c>
      <c r="J180" t="s">
        <v>3</v>
      </c>
      <c r="K180" t="s">
        <v>779</v>
      </c>
      <c r="L180">
        <v>1348</v>
      </c>
      <c r="N180">
        <v>1009</v>
      </c>
      <c r="O180" t="s">
        <v>15</v>
      </c>
      <c r="P180" t="s">
        <v>15</v>
      </c>
      <c r="Q180">
        <v>1000</v>
      </c>
      <c r="X180">
        <v>1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 t="s">
        <v>18</v>
      </c>
      <c r="AG180">
        <v>0</v>
      </c>
      <c r="AH180">
        <v>2</v>
      </c>
      <c r="AI180">
        <v>60095141</v>
      </c>
      <c r="AJ180">
        <v>180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 x14ac:dyDescent="0.2">
      <c r="A181">
        <f>ROW(Source!A40)</f>
        <v>40</v>
      </c>
      <c r="B181">
        <v>60095142</v>
      </c>
      <c r="C181">
        <v>60094905</v>
      </c>
      <c r="D181">
        <v>48189470</v>
      </c>
      <c r="E181">
        <v>1</v>
      </c>
      <c r="F181">
        <v>1</v>
      </c>
      <c r="G181">
        <v>1</v>
      </c>
      <c r="H181">
        <v>3</v>
      </c>
      <c r="I181" t="s">
        <v>780</v>
      </c>
      <c r="J181" t="s">
        <v>781</v>
      </c>
      <c r="K181" t="s">
        <v>782</v>
      </c>
      <c r="L181">
        <v>1302</v>
      </c>
      <c r="N181">
        <v>1003</v>
      </c>
      <c r="O181" t="s">
        <v>783</v>
      </c>
      <c r="P181" t="s">
        <v>783</v>
      </c>
      <c r="Q181">
        <v>10</v>
      </c>
      <c r="X181">
        <v>1.8700000000000001E-2</v>
      </c>
      <c r="Y181">
        <v>64.47</v>
      </c>
      <c r="Z181">
        <v>0</v>
      </c>
      <c r="AA181">
        <v>0</v>
      </c>
      <c r="AB181">
        <v>0</v>
      </c>
      <c r="AC181">
        <v>0</v>
      </c>
      <c r="AD181">
        <v>1</v>
      </c>
      <c r="AE181">
        <v>0</v>
      </c>
      <c r="AF181" t="s">
        <v>18</v>
      </c>
      <c r="AG181">
        <v>0</v>
      </c>
      <c r="AH181">
        <v>2</v>
      </c>
      <c r="AI181">
        <v>60095142</v>
      </c>
      <c r="AJ181">
        <v>181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 x14ac:dyDescent="0.2">
      <c r="A182">
        <f>ROW(Source!A40)</f>
        <v>40</v>
      </c>
      <c r="B182">
        <v>60095143</v>
      </c>
      <c r="C182">
        <v>60094905</v>
      </c>
      <c r="D182">
        <v>48189825</v>
      </c>
      <c r="E182">
        <v>1</v>
      </c>
      <c r="F182">
        <v>1</v>
      </c>
      <c r="G182">
        <v>1</v>
      </c>
      <c r="H182">
        <v>3</v>
      </c>
      <c r="I182" t="s">
        <v>784</v>
      </c>
      <c r="J182" t="s">
        <v>785</v>
      </c>
      <c r="K182" t="s">
        <v>786</v>
      </c>
      <c r="L182">
        <v>1348</v>
      </c>
      <c r="N182">
        <v>1009</v>
      </c>
      <c r="O182" t="s">
        <v>15</v>
      </c>
      <c r="P182" t="s">
        <v>15</v>
      </c>
      <c r="Q182">
        <v>1000</v>
      </c>
      <c r="X182">
        <v>3.0000000000000001E-5</v>
      </c>
      <c r="Y182">
        <v>4751.12</v>
      </c>
      <c r="Z182">
        <v>0</v>
      </c>
      <c r="AA182">
        <v>0</v>
      </c>
      <c r="AB182">
        <v>0</v>
      </c>
      <c r="AC182">
        <v>0</v>
      </c>
      <c r="AD182">
        <v>1</v>
      </c>
      <c r="AE182">
        <v>0</v>
      </c>
      <c r="AF182" t="s">
        <v>18</v>
      </c>
      <c r="AG182">
        <v>0</v>
      </c>
      <c r="AH182">
        <v>2</v>
      </c>
      <c r="AI182">
        <v>60095143</v>
      </c>
      <c r="AJ182">
        <v>182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 x14ac:dyDescent="0.2">
      <c r="A183">
        <f>ROW(Source!A40)</f>
        <v>40</v>
      </c>
      <c r="B183">
        <v>60095144</v>
      </c>
      <c r="C183">
        <v>60094905</v>
      </c>
      <c r="D183">
        <v>48190549</v>
      </c>
      <c r="E183">
        <v>1</v>
      </c>
      <c r="F183">
        <v>1</v>
      </c>
      <c r="G183">
        <v>1</v>
      </c>
      <c r="H183">
        <v>3</v>
      </c>
      <c r="I183" t="s">
        <v>787</v>
      </c>
      <c r="J183" t="s">
        <v>788</v>
      </c>
      <c r="K183" t="s">
        <v>789</v>
      </c>
      <c r="L183">
        <v>1348</v>
      </c>
      <c r="N183">
        <v>1009</v>
      </c>
      <c r="O183" t="s">
        <v>15</v>
      </c>
      <c r="P183" t="s">
        <v>15</v>
      </c>
      <c r="Q183">
        <v>1000</v>
      </c>
      <c r="X183">
        <v>1.9400000000000001E-3</v>
      </c>
      <c r="Y183">
        <v>6246.56</v>
      </c>
      <c r="Z183">
        <v>0</v>
      </c>
      <c r="AA183">
        <v>0</v>
      </c>
      <c r="AB183">
        <v>0</v>
      </c>
      <c r="AC183">
        <v>0</v>
      </c>
      <c r="AD183">
        <v>1</v>
      </c>
      <c r="AE183">
        <v>0</v>
      </c>
      <c r="AF183" t="s">
        <v>18</v>
      </c>
      <c r="AG183">
        <v>0</v>
      </c>
      <c r="AH183">
        <v>2</v>
      </c>
      <c r="AI183">
        <v>60095144</v>
      </c>
      <c r="AJ183">
        <v>183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 x14ac:dyDescent="0.2">
      <c r="A184">
        <f>ROW(Source!A40)</f>
        <v>40</v>
      </c>
      <c r="B184">
        <v>60095145</v>
      </c>
      <c r="C184">
        <v>60094905</v>
      </c>
      <c r="D184">
        <v>48194381</v>
      </c>
      <c r="E184">
        <v>1</v>
      </c>
      <c r="F184">
        <v>1</v>
      </c>
      <c r="G184">
        <v>1</v>
      </c>
      <c r="H184">
        <v>3</v>
      </c>
      <c r="I184" t="s">
        <v>790</v>
      </c>
      <c r="J184" t="s">
        <v>791</v>
      </c>
      <c r="K184" t="s">
        <v>792</v>
      </c>
      <c r="L184">
        <v>1339</v>
      </c>
      <c r="N184">
        <v>1007</v>
      </c>
      <c r="O184" t="s">
        <v>91</v>
      </c>
      <c r="P184" t="s">
        <v>91</v>
      </c>
      <c r="Q184">
        <v>1</v>
      </c>
      <c r="X184">
        <v>6.9999999999999999E-4</v>
      </c>
      <c r="Y184">
        <v>1793.05</v>
      </c>
      <c r="Z184">
        <v>0</v>
      </c>
      <c r="AA184">
        <v>0</v>
      </c>
      <c r="AB184">
        <v>0</v>
      </c>
      <c r="AC184">
        <v>0</v>
      </c>
      <c r="AD184">
        <v>1</v>
      </c>
      <c r="AE184">
        <v>0</v>
      </c>
      <c r="AF184" t="s">
        <v>18</v>
      </c>
      <c r="AG184">
        <v>0</v>
      </c>
      <c r="AH184">
        <v>2</v>
      </c>
      <c r="AI184">
        <v>60095145</v>
      </c>
      <c r="AJ184">
        <v>184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 x14ac:dyDescent="0.2">
      <c r="A185">
        <f>ROW(Source!A40)</f>
        <v>40</v>
      </c>
      <c r="B185">
        <v>60095146</v>
      </c>
      <c r="C185">
        <v>60094905</v>
      </c>
      <c r="D185">
        <v>48201639</v>
      </c>
      <c r="E185">
        <v>1</v>
      </c>
      <c r="F185">
        <v>1</v>
      </c>
      <c r="G185">
        <v>1</v>
      </c>
      <c r="H185">
        <v>3</v>
      </c>
      <c r="I185" t="s">
        <v>793</v>
      </c>
      <c r="J185" t="s">
        <v>794</v>
      </c>
      <c r="K185" t="s">
        <v>795</v>
      </c>
      <c r="L185">
        <v>1348</v>
      </c>
      <c r="N185">
        <v>1009</v>
      </c>
      <c r="O185" t="s">
        <v>15</v>
      </c>
      <c r="P185" t="s">
        <v>15</v>
      </c>
      <c r="Q185">
        <v>1000</v>
      </c>
      <c r="X185">
        <v>3.1E-4</v>
      </c>
      <c r="Y185">
        <v>12560.85</v>
      </c>
      <c r="Z185">
        <v>0</v>
      </c>
      <c r="AA185">
        <v>0</v>
      </c>
      <c r="AB185">
        <v>0</v>
      </c>
      <c r="AC185">
        <v>0</v>
      </c>
      <c r="AD185">
        <v>1</v>
      </c>
      <c r="AE185">
        <v>0</v>
      </c>
      <c r="AF185" t="s">
        <v>18</v>
      </c>
      <c r="AG185">
        <v>0</v>
      </c>
      <c r="AH185">
        <v>2</v>
      </c>
      <c r="AI185">
        <v>60095146</v>
      </c>
      <c r="AJ185">
        <v>185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 x14ac:dyDescent="0.2">
      <c r="A186">
        <f>ROW(Source!A40)</f>
        <v>40</v>
      </c>
      <c r="B186">
        <v>60095147</v>
      </c>
      <c r="C186">
        <v>60094905</v>
      </c>
      <c r="D186">
        <v>48202807</v>
      </c>
      <c r="E186">
        <v>1</v>
      </c>
      <c r="F186">
        <v>1</v>
      </c>
      <c r="G186">
        <v>1</v>
      </c>
      <c r="H186">
        <v>3</v>
      </c>
      <c r="I186" t="s">
        <v>796</v>
      </c>
      <c r="J186" t="s">
        <v>797</v>
      </c>
      <c r="K186" t="s">
        <v>798</v>
      </c>
      <c r="L186">
        <v>1348</v>
      </c>
      <c r="N186">
        <v>1009</v>
      </c>
      <c r="O186" t="s">
        <v>15</v>
      </c>
      <c r="P186" t="s">
        <v>15</v>
      </c>
      <c r="Q186">
        <v>1000</v>
      </c>
      <c r="X186">
        <v>5.9999999999999995E-4</v>
      </c>
      <c r="Y186">
        <v>11149.43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0</v>
      </c>
      <c r="AF186" t="s">
        <v>18</v>
      </c>
      <c r="AG186">
        <v>0</v>
      </c>
      <c r="AH186">
        <v>2</v>
      </c>
      <c r="AI186">
        <v>60095147</v>
      </c>
      <c r="AJ186">
        <v>186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 x14ac:dyDescent="0.2">
      <c r="A187">
        <f>ROW(Source!A41)</f>
        <v>41</v>
      </c>
      <c r="B187">
        <v>60095100</v>
      </c>
      <c r="C187">
        <v>60094961</v>
      </c>
      <c r="D187">
        <v>48164232</v>
      </c>
      <c r="E187">
        <v>1</v>
      </c>
      <c r="F187">
        <v>1</v>
      </c>
      <c r="G187">
        <v>1</v>
      </c>
      <c r="H187">
        <v>1</v>
      </c>
      <c r="I187" t="s">
        <v>849</v>
      </c>
      <c r="J187" t="s">
        <v>3</v>
      </c>
      <c r="K187" t="s">
        <v>850</v>
      </c>
      <c r="L187">
        <v>1191</v>
      </c>
      <c r="N187">
        <v>1013</v>
      </c>
      <c r="O187" t="s">
        <v>738</v>
      </c>
      <c r="P187" t="s">
        <v>738</v>
      </c>
      <c r="Q187">
        <v>1</v>
      </c>
      <c r="X187">
        <v>29.79</v>
      </c>
      <c r="Y187">
        <v>0</v>
      </c>
      <c r="Z187">
        <v>0</v>
      </c>
      <c r="AA187">
        <v>0</v>
      </c>
      <c r="AB187">
        <v>7.81</v>
      </c>
      <c r="AC187">
        <v>0</v>
      </c>
      <c r="AD187">
        <v>1</v>
      </c>
      <c r="AE187">
        <v>1</v>
      </c>
      <c r="AF187" t="s">
        <v>19</v>
      </c>
      <c r="AG187">
        <v>27.578092499999993</v>
      </c>
      <c r="AH187">
        <v>2</v>
      </c>
      <c r="AI187">
        <v>60095100</v>
      </c>
      <c r="AJ187">
        <v>187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 x14ac:dyDescent="0.2">
      <c r="A188">
        <f>ROW(Source!A41)</f>
        <v>41</v>
      </c>
      <c r="B188">
        <v>60095101</v>
      </c>
      <c r="C188">
        <v>60094961</v>
      </c>
      <c r="D188">
        <v>48164207</v>
      </c>
      <c r="E188">
        <v>1</v>
      </c>
      <c r="F188">
        <v>1</v>
      </c>
      <c r="G188">
        <v>1</v>
      </c>
      <c r="H188">
        <v>1</v>
      </c>
      <c r="I188" t="s">
        <v>740</v>
      </c>
      <c r="J188" t="s">
        <v>3</v>
      </c>
      <c r="K188" t="s">
        <v>741</v>
      </c>
      <c r="L188">
        <v>1191</v>
      </c>
      <c r="N188">
        <v>1013</v>
      </c>
      <c r="O188" t="s">
        <v>738</v>
      </c>
      <c r="P188" t="s">
        <v>738</v>
      </c>
      <c r="Q188">
        <v>1</v>
      </c>
      <c r="X188">
        <v>4.1100000000000003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1</v>
      </c>
      <c r="AE188">
        <v>2</v>
      </c>
      <c r="AF188" t="s">
        <v>19</v>
      </c>
      <c r="AG188">
        <v>3.8048324999999994</v>
      </c>
      <c r="AH188">
        <v>2</v>
      </c>
      <c r="AI188">
        <v>60095101</v>
      </c>
      <c r="AJ188">
        <v>188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 x14ac:dyDescent="0.2">
      <c r="A189">
        <f>ROW(Source!A41)</f>
        <v>41</v>
      </c>
      <c r="B189">
        <v>60095102</v>
      </c>
      <c r="C189">
        <v>60094961</v>
      </c>
      <c r="D189">
        <v>48244510</v>
      </c>
      <c r="E189">
        <v>1</v>
      </c>
      <c r="F189">
        <v>1</v>
      </c>
      <c r="G189">
        <v>1</v>
      </c>
      <c r="H189">
        <v>2</v>
      </c>
      <c r="I189" t="s">
        <v>742</v>
      </c>
      <c r="J189" t="s">
        <v>743</v>
      </c>
      <c r="K189" t="s">
        <v>744</v>
      </c>
      <c r="L189">
        <v>1368</v>
      </c>
      <c r="N189">
        <v>1011</v>
      </c>
      <c r="O189" t="s">
        <v>745</v>
      </c>
      <c r="P189" t="s">
        <v>745</v>
      </c>
      <c r="Q189">
        <v>1</v>
      </c>
      <c r="X189">
        <v>0.1</v>
      </c>
      <c r="Y189">
        <v>0</v>
      </c>
      <c r="Z189">
        <v>121.8</v>
      </c>
      <c r="AA189">
        <v>13.49</v>
      </c>
      <c r="AB189">
        <v>0</v>
      </c>
      <c r="AC189">
        <v>0</v>
      </c>
      <c r="AD189">
        <v>1</v>
      </c>
      <c r="AE189">
        <v>0</v>
      </c>
      <c r="AF189" t="s">
        <v>19</v>
      </c>
      <c r="AG189">
        <v>9.2574999999999977E-2</v>
      </c>
      <c r="AH189">
        <v>2</v>
      </c>
      <c r="AI189">
        <v>60095102</v>
      </c>
      <c r="AJ189">
        <v>189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 x14ac:dyDescent="0.2">
      <c r="A190">
        <f>ROW(Source!A41)</f>
        <v>41</v>
      </c>
      <c r="B190">
        <v>60095103</v>
      </c>
      <c r="C190">
        <v>60094961</v>
      </c>
      <c r="D190">
        <v>48244534</v>
      </c>
      <c r="E190">
        <v>1</v>
      </c>
      <c r="F190">
        <v>1</v>
      </c>
      <c r="G190">
        <v>1</v>
      </c>
      <c r="H190">
        <v>2</v>
      </c>
      <c r="I190" t="s">
        <v>851</v>
      </c>
      <c r="J190" t="s">
        <v>852</v>
      </c>
      <c r="K190" t="s">
        <v>853</v>
      </c>
      <c r="L190">
        <v>1368</v>
      </c>
      <c r="N190">
        <v>1011</v>
      </c>
      <c r="O190" t="s">
        <v>745</v>
      </c>
      <c r="P190" t="s">
        <v>745</v>
      </c>
      <c r="Q190">
        <v>1</v>
      </c>
      <c r="X190">
        <v>0.04</v>
      </c>
      <c r="Y190">
        <v>0</v>
      </c>
      <c r="Z190">
        <v>170.92</v>
      </c>
      <c r="AA190">
        <v>11.84</v>
      </c>
      <c r="AB190">
        <v>0</v>
      </c>
      <c r="AC190">
        <v>0</v>
      </c>
      <c r="AD190">
        <v>1</v>
      </c>
      <c r="AE190">
        <v>0</v>
      </c>
      <c r="AF190" t="s">
        <v>19</v>
      </c>
      <c r="AG190">
        <v>3.7029999999999993E-2</v>
      </c>
      <c r="AH190">
        <v>2</v>
      </c>
      <c r="AI190">
        <v>60095103</v>
      </c>
      <c r="AJ190">
        <v>190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 x14ac:dyDescent="0.2">
      <c r="A191">
        <f>ROW(Source!A41)</f>
        <v>41</v>
      </c>
      <c r="B191">
        <v>60095104</v>
      </c>
      <c r="C191">
        <v>60094961</v>
      </c>
      <c r="D191">
        <v>48244557</v>
      </c>
      <c r="E191">
        <v>1</v>
      </c>
      <c r="F191">
        <v>1</v>
      </c>
      <c r="G191">
        <v>1</v>
      </c>
      <c r="H191">
        <v>2</v>
      </c>
      <c r="I191" t="s">
        <v>746</v>
      </c>
      <c r="J191" t="s">
        <v>747</v>
      </c>
      <c r="K191" t="s">
        <v>748</v>
      </c>
      <c r="L191">
        <v>1368</v>
      </c>
      <c r="N191">
        <v>1011</v>
      </c>
      <c r="O191" t="s">
        <v>745</v>
      </c>
      <c r="P191" t="s">
        <v>745</v>
      </c>
      <c r="Q191">
        <v>1</v>
      </c>
      <c r="X191">
        <v>0.1</v>
      </c>
      <c r="Y191">
        <v>0</v>
      </c>
      <c r="Z191">
        <v>112.77</v>
      </c>
      <c r="AA191">
        <v>11.84</v>
      </c>
      <c r="AB191">
        <v>0</v>
      </c>
      <c r="AC191">
        <v>0</v>
      </c>
      <c r="AD191">
        <v>1</v>
      </c>
      <c r="AE191">
        <v>0</v>
      </c>
      <c r="AF191" t="s">
        <v>19</v>
      </c>
      <c r="AG191">
        <v>9.2574999999999977E-2</v>
      </c>
      <c r="AH191">
        <v>2</v>
      </c>
      <c r="AI191">
        <v>60095104</v>
      </c>
      <c r="AJ191">
        <v>191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 x14ac:dyDescent="0.2">
      <c r="A192">
        <f>ROW(Source!A41)</f>
        <v>41</v>
      </c>
      <c r="B192">
        <v>60095105</v>
      </c>
      <c r="C192">
        <v>60094961</v>
      </c>
      <c r="D192">
        <v>48244566</v>
      </c>
      <c r="E192">
        <v>1</v>
      </c>
      <c r="F192">
        <v>1</v>
      </c>
      <c r="G192">
        <v>1</v>
      </c>
      <c r="H192">
        <v>2</v>
      </c>
      <c r="I192" t="s">
        <v>854</v>
      </c>
      <c r="J192" t="s">
        <v>855</v>
      </c>
      <c r="K192" t="s">
        <v>856</v>
      </c>
      <c r="L192">
        <v>1368</v>
      </c>
      <c r="N192">
        <v>1011</v>
      </c>
      <c r="O192" t="s">
        <v>745</v>
      </c>
      <c r="P192" t="s">
        <v>745</v>
      </c>
      <c r="Q192">
        <v>1</v>
      </c>
      <c r="X192">
        <v>1.71</v>
      </c>
      <c r="Y192">
        <v>0</v>
      </c>
      <c r="Z192">
        <v>291.02</v>
      </c>
      <c r="AA192">
        <v>21.97</v>
      </c>
      <c r="AB192">
        <v>0</v>
      </c>
      <c r="AC192">
        <v>0</v>
      </c>
      <c r="AD192">
        <v>1</v>
      </c>
      <c r="AE192">
        <v>0</v>
      </c>
      <c r="AF192" t="s">
        <v>19</v>
      </c>
      <c r="AG192">
        <v>1.5830324999999998</v>
      </c>
      <c r="AH192">
        <v>2</v>
      </c>
      <c r="AI192">
        <v>60095105</v>
      </c>
      <c r="AJ192">
        <v>192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 x14ac:dyDescent="0.2">
      <c r="A193">
        <f>ROW(Source!A41)</f>
        <v>41</v>
      </c>
      <c r="B193">
        <v>60095106</v>
      </c>
      <c r="C193">
        <v>60094961</v>
      </c>
      <c r="D193">
        <v>48245551</v>
      </c>
      <c r="E193">
        <v>1</v>
      </c>
      <c r="F193">
        <v>1</v>
      </c>
      <c r="G193">
        <v>1</v>
      </c>
      <c r="H193">
        <v>2</v>
      </c>
      <c r="I193" t="s">
        <v>752</v>
      </c>
      <c r="J193" t="s">
        <v>753</v>
      </c>
      <c r="K193" t="s">
        <v>754</v>
      </c>
      <c r="L193">
        <v>1368</v>
      </c>
      <c r="N193">
        <v>1011</v>
      </c>
      <c r="O193" t="s">
        <v>745</v>
      </c>
      <c r="P193" t="s">
        <v>745</v>
      </c>
      <c r="Q193">
        <v>1</v>
      </c>
      <c r="X193">
        <v>0.13</v>
      </c>
      <c r="Y193">
        <v>0</v>
      </c>
      <c r="Z193">
        <v>86.79</v>
      </c>
      <c r="AA193">
        <v>10.130000000000001</v>
      </c>
      <c r="AB193">
        <v>0</v>
      </c>
      <c r="AC193">
        <v>0</v>
      </c>
      <c r="AD193">
        <v>1</v>
      </c>
      <c r="AE193">
        <v>0</v>
      </c>
      <c r="AF193" t="s">
        <v>19</v>
      </c>
      <c r="AG193">
        <v>0.12034749999999997</v>
      </c>
      <c r="AH193">
        <v>2</v>
      </c>
      <c r="AI193">
        <v>60095106</v>
      </c>
      <c r="AJ193">
        <v>193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 x14ac:dyDescent="0.2">
      <c r="A194">
        <f>ROW(Source!A41)</f>
        <v>41</v>
      </c>
      <c r="B194">
        <v>60095107</v>
      </c>
      <c r="C194">
        <v>60094961</v>
      </c>
      <c r="D194">
        <v>48245589</v>
      </c>
      <c r="E194">
        <v>1</v>
      </c>
      <c r="F194">
        <v>1</v>
      </c>
      <c r="G194">
        <v>1</v>
      </c>
      <c r="H194">
        <v>2</v>
      </c>
      <c r="I194" t="s">
        <v>857</v>
      </c>
      <c r="J194" t="s">
        <v>858</v>
      </c>
      <c r="K194" t="s">
        <v>859</v>
      </c>
      <c r="L194">
        <v>1368</v>
      </c>
      <c r="N194">
        <v>1011</v>
      </c>
      <c r="O194" t="s">
        <v>745</v>
      </c>
      <c r="P194" t="s">
        <v>745</v>
      </c>
      <c r="Q194">
        <v>1</v>
      </c>
      <c r="X194">
        <v>0.32</v>
      </c>
      <c r="Y194">
        <v>0</v>
      </c>
      <c r="Z194">
        <v>199.92</v>
      </c>
      <c r="AA194">
        <v>11.84</v>
      </c>
      <c r="AB194">
        <v>0</v>
      </c>
      <c r="AC194">
        <v>0</v>
      </c>
      <c r="AD194">
        <v>1</v>
      </c>
      <c r="AE194">
        <v>0</v>
      </c>
      <c r="AF194" t="s">
        <v>19</v>
      </c>
      <c r="AG194">
        <v>0.29623999999999995</v>
      </c>
      <c r="AH194">
        <v>2</v>
      </c>
      <c r="AI194">
        <v>60095107</v>
      </c>
      <c r="AJ194">
        <v>194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 x14ac:dyDescent="0.2">
      <c r="A195">
        <f>ROW(Source!A41)</f>
        <v>41</v>
      </c>
      <c r="B195">
        <v>60095108</v>
      </c>
      <c r="C195">
        <v>60094961</v>
      </c>
      <c r="D195">
        <v>48245719</v>
      </c>
      <c r="E195">
        <v>1</v>
      </c>
      <c r="F195">
        <v>1</v>
      </c>
      <c r="G195">
        <v>1</v>
      </c>
      <c r="H195">
        <v>2</v>
      </c>
      <c r="I195" t="s">
        <v>755</v>
      </c>
      <c r="J195" t="s">
        <v>756</v>
      </c>
      <c r="K195" t="s">
        <v>757</v>
      </c>
      <c r="L195">
        <v>1368</v>
      </c>
      <c r="N195">
        <v>1011</v>
      </c>
      <c r="O195" t="s">
        <v>745</v>
      </c>
      <c r="P195" t="s">
        <v>745</v>
      </c>
      <c r="Q195">
        <v>1</v>
      </c>
      <c r="X195">
        <v>1.01</v>
      </c>
      <c r="Y195">
        <v>0</v>
      </c>
      <c r="Z195">
        <v>1.2</v>
      </c>
      <c r="AA195">
        <v>0</v>
      </c>
      <c r="AB195">
        <v>0</v>
      </c>
      <c r="AC195">
        <v>0</v>
      </c>
      <c r="AD195">
        <v>1</v>
      </c>
      <c r="AE195">
        <v>0</v>
      </c>
      <c r="AF195" t="s">
        <v>19</v>
      </c>
      <c r="AG195">
        <v>0.93500749999999977</v>
      </c>
      <c r="AH195">
        <v>2</v>
      </c>
      <c r="AI195">
        <v>60095108</v>
      </c>
      <c r="AJ195">
        <v>195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 x14ac:dyDescent="0.2">
      <c r="A196">
        <f>ROW(Source!A41)</f>
        <v>41</v>
      </c>
      <c r="B196">
        <v>60095109</v>
      </c>
      <c r="C196">
        <v>60094961</v>
      </c>
      <c r="D196">
        <v>48245767</v>
      </c>
      <c r="E196">
        <v>1</v>
      </c>
      <c r="F196">
        <v>1</v>
      </c>
      <c r="G196">
        <v>1</v>
      </c>
      <c r="H196">
        <v>2</v>
      </c>
      <c r="I196" t="s">
        <v>758</v>
      </c>
      <c r="J196" t="s">
        <v>759</v>
      </c>
      <c r="K196" t="s">
        <v>760</v>
      </c>
      <c r="L196">
        <v>1368</v>
      </c>
      <c r="N196">
        <v>1011</v>
      </c>
      <c r="O196" t="s">
        <v>745</v>
      </c>
      <c r="P196" t="s">
        <v>745</v>
      </c>
      <c r="Q196">
        <v>1</v>
      </c>
      <c r="X196">
        <v>6.85</v>
      </c>
      <c r="Y196">
        <v>0</v>
      </c>
      <c r="Z196">
        <v>13.92</v>
      </c>
      <c r="AA196">
        <v>0</v>
      </c>
      <c r="AB196">
        <v>0</v>
      </c>
      <c r="AC196">
        <v>0</v>
      </c>
      <c r="AD196">
        <v>1</v>
      </c>
      <c r="AE196">
        <v>0</v>
      </c>
      <c r="AF196" t="s">
        <v>19</v>
      </c>
      <c r="AG196">
        <v>6.341387499999998</v>
      </c>
      <c r="AH196">
        <v>2</v>
      </c>
      <c r="AI196">
        <v>60095109</v>
      </c>
      <c r="AJ196">
        <v>196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 x14ac:dyDescent="0.2">
      <c r="A197">
        <f>ROW(Source!A41)</f>
        <v>41</v>
      </c>
      <c r="B197">
        <v>60095110</v>
      </c>
      <c r="C197">
        <v>60094961</v>
      </c>
      <c r="D197">
        <v>48168484</v>
      </c>
      <c r="E197">
        <v>1</v>
      </c>
      <c r="F197">
        <v>1</v>
      </c>
      <c r="G197">
        <v>1</v>
      </c>
      <c r="H197">
        <v>3</v>
      </c>
      <c r="I197" t="s">
        <v>223</v>
      </c>
      <c r="J197" t="s">
        <v>226</v>
      </c>
      <c r="K197" t="s">
        <v>761</v>
      </c>
      <c r="L197">
        <v>1339</v>
      </c>
      <c r="N197">
        <v>1007</v>
      </c>
      <c r="O197" t="s">
        <v>91</v>
      </c>
      <c r="P197" t="s">
        <v>91</v>
      </c>
      <c r="Q197">
        <v>1</v>
      </c>
      <c r="X197">
        <v>0.8</v>
      </c>
      <c r="Y197">
        <v>8.7899999999999991</v>
      </c>
      <c r="Z197">
        <v>0</v>
      </c>
      <c r="AA197">
        <v>0</v>
      </c>
      <c r="AB197">
        <v>0</v>
      </c>
      <c r="AC197">
        <v>0</v>
      </c>
      <c r="AD197">
        <v>1</v>
      </c>
      <c r="AE197">
        <v>0</v>
      </c>
      <c r="AF197" t="s">
        <v>18</v>
      </c>
      <c r="AG197">
        <v>0</v>
      </c>
      <c r="AH197">
        <v>2</v>
      </c>
      <c r="AI197">
        <v>60095110</v>
      </c>
      <c r="AJ197">
        <v>197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 x14ac:dyDescent="0.2">
      <c r="A198">
        <f>ROW(Source!A41)</f>
        <v>41</v>
      </c>
      <c r="B198">
        <v>60095111</v>
      </c>
      <c r="C198">
        <v>60094961</v>
      </c>
      <c r="D198">
        <v>48168491</v>
      </c>
      <c r="E198">
        <v>1</v>
      </c>
      <c r="F198">
        <v>1</v>
      </c>
      <c r="G198">
        <v>1</v>
      </c>
      <c r="H198">
        <v>3</v>
      </c>
      <c r="I198" t="s">
        <v>229</v>
      </c>
      <c r="J198" t="s">
        <v>231</v>
      </c>
      <c r="K198" t="s">
        <v>762</v>
      </c>
      <c r="L198">
        <v>1346</v>
      </c>
      <c r="N198">
        <v>1009</v>
      </c>
      <c r="O198" t="s">
        <v>225</v>
      </c>
      <c r="P198" t="s">
        <v>225</v>
      </c>
      <c r="Q198">
        <v>1</v>
      </c>
      <c r="X198">
        <v>0.24</v>
      </c>
      <c r="Y198">
        <v>4.47</v>
      </c>
      <c r="Z198">
        <v>0</v>
      </c>
      <c r="AA198">
        <v>0</v>
      </c>
      <c r="AB198">
        <v>0</v>
      </c>
      <c r="AC198">
        <v>0</v>
      </c>
      <c r="AD198">
        <v>1</v>
      </c>
      <c r="AE198">
        <v>0</v>
      </c>
      <c r="AF198" t="s">
        <v>18</v>
      </c>
      <c r="AG198">
        <v>0</v>
      </c>
      <c r="AH198">
        <v>2</v>
      </c>
      <c r="AI198">
        <v>60095111</v>
      </c>
      <c r="AJ198">
        <v>198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 x14ac:dyDescent="0.2">
      <c r="A199">
        <f>ROW(Source!A41)</f>
        <v>41</v>
      </c>
      <c r="B199">
        <v>60095112</v>
      </c>
      <c r="C199">
        <v>60094961</v>
      </c>
      <c r="D199">
        <v>48171510</v>
      </c>
      <c r="E199">
        <v>1</v>
      </c>
      <c r="F199">
        <v>1</v>
      </c>
      <c r="G199">
        <v>1</v>
      </c>
      <c r="H199">
        <v>3</v>
      </c>
      <c r="I199" t="s">
        <v>763</v>
      </c>
      <c r="J199" t="s">
        <v>764</v>
      </c>
      <c r="K199" t="s">
        <v>765</v>
      </c>
      <c r="L199">
        <v>1348</v>
      </c>
      <c r="N199">
        <v>1009</v>
      </c>
      <c r="O199" t="s">
        <v>15</v>
      </c>
      <c r="P199" t="s">
        <v>15</v>
      </c>
      <c r="Q199">
        <v>1000</v>
      </c>
      <c r="X199">
        <v>2E-3</v>
      </c>
      <c r="Y199">
        <v>11891.1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0</v>
      </c>
      <c r="AF199" t="s">
        <v>18</v>
      </c>
      <c r="AG199">
        <v>0</v>
      </c>
      <c r="AH199">
        <v>2</v>
      </c>
      <c r="AI199">
        <v>60095112</v>
      </c>
      <c r="AJ199">
        <v>199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 x14ac:dyDescent="0.2">
      <c r="A200">
        <f>ROW(Source!A41)</f>
        <v>41</v>
      </c>
      <c r="B200">
        <v>60095113</v>
      </c>
      <c r="C200">
        <v>60094961</v>
      </c>
      <c r="D200">
        <v>48172661</v>
      </c>
      <c r="E200">
        <v>1</v>
      </c>
      <c r="F200">
        <v>1</v>
      </c>
      <c r="G200">
        <v>1</v>
      </c>
      <c r="H200">
        <v>3</v>
      </c>
      <c r="I200" t="s">
        <v>766</v>
      </c>
      <c r="J200" t="s">
        <v>767</v>
      </c>
      <c r="K200" t="s">
        <v>768</v>
      </c>
      <c r="L200">
        <v>1348</v>
      </c>
      <c r="N200">
        <v>1009</v>
      </c>
      <c r="O200" t="s">
        <v>15</v>
      </c>
      <c r="P200" t="s">
        <v>15</v>
      </c>
      <c r="Q200">
        <v>1000</v>
      </c>
      <c r="X200">
        <v>3.0000000000000001E-5</v>
      </c>
      <c r="Y200">
        <v>15854.58</v>
      </c>
      <c r="Z200">
        <v>0</v>
      </c>
      <c r="AA200">
        <v>0</v>
      </c>
      <c r="AB200">
        <v>0</v>
      </c>
      <c r="AC200">
        <v>0</v>
      </c>
      <c r="AD200">
        <v>1</v>
      </c>
      <c r="AE200">
        <v>0</v>
      </c>
      <c r="AF200" t="s">
        <v>18</v>
      </c>
      <c r="AG200">
        <v>0</v>
      </c>
      <c r="AH200">
        <v>2</v>
      </c>
      <c r="AI200">
        <v>60095113</v>
      </c>
      <c r="AJ200">
        <v>200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 x14ac:dyDescent="0.2">
      <c r="A201">
        <f>ROW(Source!A41)</f>
        <v>41</v>
      </c>
      <c r="B201">
        <v>60095114</v>
      </c>
      <c r="C201">
        <v>60094961</v>
      </c>
      <c r="D201">
        <v>48172758</v>
      </c>
      <c r="E201">
        <v>1</v>
      </c>
      <c r="F201">
        <v>1</v>
      </c>
      <c r="G201">
        <v>1</v>
      </c>
      <c r="H201">
        <v>3</v>
      </c>
      <c r="I201" t="s">
        <v>769</v>
      </c>
      <c r="J201" t="s">
        <v>770</v>
      </c>
      <c r="K201" t="s">
        <v>771</v>
      </c>
      <c r="L201">
        <v>1348</v>
      </c>
      <c r="N201">
        <v>1009</v>
      </c>
      <c r="O201" t="s">
        <v>15</v>
      </c>
      <c r="P201" t="s">
        <v>15</v>
      </c>
      <c r="Q201">
        <v>1000</v>
      </c>
      <c r="X201">
        <v>1.0000000000000001E-5</v>
      </c>
      <c r="Y201">
        <v>7671.42</v>
      </c>
      <c r="Z201">
        <v>0</v>
      </c>
      <c r="AA201">
        <v>0</v>
      </c>
      <c r="AB201">
        <v>0</v>
      </c>
      <c r="AC201">
        <v>0</v>
      </c>
      <c r="AD201">
        <v>1</v>
      </c>
      <c r="AE201">
        <v>0</v>
      </c>
      <c r="AF201" t="s">
        <v>18</v>
      </c>
      <c r="AG201">
        <v>0</v>
      </c>
      <c r="AH201">
        <v>2</v>
      </c>
      <c r="AI201">
        <v>60095114</v>
      </c>
      <c r="AJ201">
        <v>201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 x14ac:dyDescent="0.2">
      <c r="A202">
        <f>ROW(Source!A41)</f>
        <v>41</v>
      </c>
      <c r="B202">
        <v>60095115</v>
      </c>
      <c r="C202">
        <v>60094961</v>
      </c>
      <c r="D202">
        <v>48173726</v>
      </c>
      <c r="E202">
        <v>1</v>
      </c>
      <c r="F202">
        <v>1</v>
      </c>
      <c r="G202">
        <v>1</v>
      </c>
      <c r="H202">
        <v>3</v>
      </c>
      <c r="I202" t="s">
        <v>772</v>
      </c>
      <c r="J202" t="s">
        <v>773</v>
      </c>
      <c r="K202" t="s">
        <v>774</v>
      </c>
      <c r="L202">
        <v>1348</v>
      </c>
      <c r="N202">
        <v>1009</v>
      </c>
      <c r="O202" t="s">
        <v>15</v>
      </c>
      <c r="P202" t="s">
        <v>15</v>
      </c>
      <c r="Q202">
        <v>1000</v>
      </c>
      <c r="X202">
        <v>1E-4</v>
      </c>
      <c r="Y202">
        <v>30728.69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0</v>
      </c>
      <c r="AF202" t="s">
        <v>18</v>
      </c>
      <c r="AG202">
        <v>0</v>
      </c>
      <c r="AH202">
        <v>2</v>
      </c>
      <c r="AI202">
        <v>60095115</v>
      </c>
      <c r="AJ202">
        <v>202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 x14ac:dyDescent="0.2">
      <c r="A203">
        <f>ROW(Source!A41)</f>
        <v>41</v>
      </c>
      <c r="B203">
        <v>60095116</v>
      </c>
      <c r="C203">
        <v>60094961</v>
      </c>
      <c r="D203">
        <v>48187448</v>
      </c>
      <c r="E203">
        <v>1</v>
      </c>
      <c r="F203">
        <v>1</v>
      </c>
      <c r="G203">
        <v>1</v>
      </c>
      <c r="H203">
        <v>3</v>
      </c>
      <c r="I203" t="s">
        <v>775</v>
      </c>
      <c r="J203" t="s">
        <v>776</v>
      </c>
      <c r="K203" t="s">
        <v>777</v>
      </c>
      <c r="L203">
        <v>1348</v>
      </c>
      <c r="N203">
        <v>1009</v>
      </c>
      <c r="O203" t="s">
        <v>15</v>
      </c>
      <c r="P203" t="s">
        <v>15</v>
      </c>
      <c r="Q203">
        <v>1000</v>
      </c>
      <c r="X203">
        <v>5.3999999999999999E-2</v>
      </c>
      <c r="Y203">
        <v>8041.65</v>
      </c>
      <c r="Z203">
        <v>0</v>
      </c>
      <c r="AA203">
        <v>0</v>
      </c>
      <c r="AB203">
        <v>0</v>
      </c>
      <c r="AC203">
        <v>0</v>
      </c>
      <c r="AD203">
        <v>1</v>
      </c>
      <c r="AE203">
        <v>0</v>
      </c>
      <c r="AF203" t="s">
        <v>18</v>
      </c>
      <c r="AG203">
        <v>0</v>
      </c>
      <c r="AH203">
        <v>2</v>
      </c>
      <c r="AI203">
        <v>60095116</v>
      </c>
      <c r="AJ203">
        <v>203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 x14ac:dyDescent="0.2">
      <c r="A204">
        <f>ROW(Source!A41)</f>
        <v>41</v>
      </c>
      <c r="B204">
        <v>60095117</v>
      </c>
      <c r="C204">
        <v>60094961</v>
      </c>
      <c r="D204">
        <v>48165719</v>
      </c>
      <c r="E204">
        <v>21</v>
      </c>
      <c r="F204">
        <v>1</v>
      </c>
      <c r="G204">
        <v>1</v>
      </c>
      <c r="H204">
        <v>3</v>
      </c>
      <c r="I204" t="s">
        <v>778</v>
      </c>
      <c r="J204" t="s">
        <v>3</v>
      </c>
      <c r="K204" t="s">
        <v>779</v>
      </c>
      <c r="L204">
        <v>1348</v>
      </c>
      <c r="N204">
        <v>1009</v>
      </c>
      <c r="O204" t="s">
        <v>15</v>
      </c>
      <c r="P204" t="s">
        <v>15</v>
      </c>
      <c r="Q204">
        <v>1000</v>
      </c>
      <c r="X204">
        <v>1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t="s">
        <v>18</v>
      </c>
      <c r="AG204">
        <v>0</v>
      </c>
      <c r="AH204">
        <v>2</v>
      </c>
      <c r="AI204">
        <v>60095117</v>
      </c>
      <c r="AJ204">
        <v>204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 x14ac:dyDescent="0.2">
      <c r="A205">
        <f>ROW(Source!A41)</f>
        <v>41</v>
      </c>
      <c r="B205">
        <v>60095118</v>
      </c>
      <c r="C205">
        <v>60094961</v>
      </c>
      <c r="D205">
        <v>48189470</v>
      </c>
      <c r="E205">
        <v>1</v>
      </c>
      <c r="F205">
        <v>1</v>
      </c>
      <c r="G205">
        <v>1</v>
      </c>
      <c r="H205">
        <v>3</v>
      </c>
      <c r="I205" t="s">
        <v>780</v>
      </c>
      <c r="J205" t="s">
        <v>781</v>
      </c>
      <c r="K205" t="s">
        <v>782</v>
      </c>
      <c r="L205">
        <v>1302</v>
      </c>
      <c r="N205">
        <v>1003</v>
      </c>
      <c r="O205" t="s">
        <v>783</v>
      </c>
      <c r="P205" t="s">
        <v>783</v>
      </c>
      <c r="Q205">
        <v>10</v>
      </c>
      <c r="X205">
        <v>1.8700000000000001E-2</v>
      </c>
      <c r="Y205">
        <v>64.47</v>
      </c>
      <c r="Z205">
        <v>0</v>
      </c>
      <c r="AA205">
        <v>0</v>
      </c>
      <c r="AB205">
        <v>0</v>
      </c>
      <c r="AC205">
        <v>0</v>
      </c>
      <c r="AD205">
        <v>1</v>
      </c>
      <c r="AE205">
        <v>0</v>
      </c>
      <c r="AF205" t="s">
        <v>18</v>
      </c>
      <c r="AG205">
        <v>0</v>
      </c>
      <c r="AH205">
        <v>2</v>
      </c>
      <c r="AI205">
        <v>60095118</v>
      </c>
      <c r="AJ205">
        <v>205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 x14ac:dyDescent="0.2">
      <c r="A206">
        <f>ROW(Source!A41)</f>
        <v>41</v>
      </c>
      <c r="B206">
        <v>60095119</v>
      </c>
      <c r="C206">
        <v>60094961</v>
      </c>
      <c r="D206">
        <v>48189825</v>
      </c>
      <c r="E206">
        <v>1</v>
      </c>
      <c r="F206">
        <v>1</v>
      </c>
      <c r="G206">
        <v>1</v>
      </c>
      <c r="H206">
        <v>3</v>
      </c>
      <c r="I206" t="s">
        <v>784</v>
      </c>
      <c r="J206" t="s">
        <v>785</v>
      </c>
      <c r="K206" t="s">
        <v>786</v>
      </c>
      <c r="L206">
        <v>1348</v>
      </c>
      <c r="N206">
        <v>1009</v>
      </c>
      <c r="O206" t="s">
        <v>15</v>
      </c>
      <c r="P206" t="s">
        <v>15</v>
      </c>
      <c r="Q206">
        <v>1000</v>
      </c>
      <c r="X206">
        <v>3.0000000000000001E-5</v>
      </c>
      <c r="Y206">
        <v>4751.12</v>
      </c>
      <c r="Z206">
        <v>0</v>
      </c>
      <c r="AA206">
        <v>0</v>
      </c>
      <c r="AB206">
        <v>0</v>
      </c>
      <c r="AC206">
        <v>0</v>
      </c>
      <c r="AD206">
        <v>1</v>
      </c>
      <c r="AE206">
        <v>0</v>
      </c>
      <c r="AF206" t="s">
        <v>18</v>
      </c>
      <c r="AG206">
        <v>0</v>
      </c>
      <c r="AH206">
        <v>2</v>
      </c>
      <c r="AI206">
        <v>60095119</v>
      </c>
      <c r="AJ206">
        <v>206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 x14ac:dyDescent="0.2">
      <c r="A207">
        <f>ROW(Source!A41)</f>
        <v>41</v>
      </c>
      <c r="B207">
        <v>60095120</v>
      </c>
      <c r="C207">
        <v>60094961</v>
      </c>
      <c r="D207">
        <v>48190549</v>
      </c>
      <c r="E207">
        <v>1</v>
      </c>
      <c r="F207">
        <v>1</v>
      </c>
      <c r="G207">
        <v>1</v>
      </c>
      <c r="H207">
        <v>3</v>
      </c>
      <c r="I207" t="s">
        <v>787</v>
      </c>
      <c r="J207" t="s">
        <v>788</v>
      </c>
      <c r="K207" t="s">
        <v>789</v>
      </c>
      <c r="L207">
        <v>1348</v>
      </c>
      <c r="N207">
        <v>1009</v>
      </c>
      <c r="O207" t="s">
        <v>15</v>
      </c>
      <c r="P207" t="s">
        <v>15</v>
      </c>
      <c r="Q207">
        <v>1000</v>
      </c>
      <c r="X207">
        <v>1.9400000000000001E-3</v>
      </c>
      <c r="Y207">
        <v>6246.56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0</v>
      </c>
      <c r="AF207" t="s">
        <v>18</v>
      </c>
      <c r="AG207">
        <v>0</v>
      </c>
      <c r="AH207">
        <v>2</v>
      </c>
      <c r="AI207">
        <v>60095120</v>
      </c>
      <c r="AJ207">
        <v>207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 x14ac:dyDescent="0.2">
      <c r="A208">
        <f>ROW(Source!A41)</f>
        <v>41</v>
      </c>
      <c r="B208">
        <v>60095121</v>
      </c>
      <c r="C208">
        <v>60094961</v>
      </c>
      <c r="D208">
        <v>48194381</v>
      </c>
      <c r="E208">
        <v>1</v>
      </c>
      <c r="F208">
        <v>1</v>
      </c>
      <c r="G208">
        <v>1</v>
      </c>
      <c r="H208">
        <v>3</v>
      </c>
      <c r="I208" t="s">
        <v>790</v>
      </c>
      <c r="J208" t="s">
        <v>791</v>
      </c>
      <c r="K208" t="s">
        <v>792</v>
      </c>
      <c r="L208">
        <v>1339</v>
      </c>
      <c r="N208">
        <v>1007</v>
      </c>
      <c r="O208" t="s">
        <v>91</v>
      </c>
      <c r="P208" t="s">
        <v>91</v>
      </c>
      <c r="Q208">
        <v>1</v>
      </c>
      <c r="X208">
        <v>6.9999999999999999E-4</v>
      </c>
      <c r="Y208">
        <v>1793.05</v>
      </c>
      <c r="Z208">
        <v>0</v>
      </c>
      <c r="AA208">
        <v>0</v>
      </c>
      <c r="AB208">
        <v>0</v>
      </c>
      <c r="AC208">
        <v>0</v>
      </c>
      <c r="AD208">
        <v>1</v>
      </c>
      <c r="AE208">
        <v>0</v>
      </c>
      <c r="AF208" t="s">
        <v>18</v>
      </c>
      <c r="AG208">
        <v>0</v>
      </c>
      <c r="AH208">
        <v>2</v>
      </c>
      <c r="AI208">
        <v>60095121</v>
      </c>
      <c r="AJ208">
        <v>208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 x14ac:dyDescent="0.2">
      <c r="A209">
        <f>ROW(Source!A41)</f>
        <v>41</v>
      </c>
      <c r="B209">
        <v>60095122</v>
      </c>
      <c r="C209">
        <v>60094961</v>
      </c>
      <c r="D209">
        <v>48201639</v>
      </c>
      <c r="E209">
        <v>1</v>
      </c>
      <c r="F209">
        <v>1</v>
      </c>
      <c r="G209">
        <v>1</v>
      </c>
      <c r="H209">
        <v>3</v>
      </c>
      <c r="I209" t="s">
        <v>793</v>
      </c>
      <c r="J209" t="s">
        <v>794</v>
      </c>
      <c r="K209" t="s">
        <v>795</v>
      </c>
      <c r="L209">
        <v>1348</v>
      </c>
      <c r="N209">
        <v>1009</v>
      </c>
      <c r="O209" t="s">
        <v>15</v>
      </c>
      <c r="P209" t="s">
        <v>15</v>
      </c>
      <c r="Q209">
        <v>1000</v>
      </c>
      <c r="X209">
        <v>3.1E-4</v>
      </c>
      <c r="Y209">
        <v>12560.85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0</v>
      </c>
      <c r="AF209" t="s">
        <v>18</v>
      </c>
      <c r="AG209">
        <v>0</v>
      </c>
      <c r="AH209">
        <v>2</v>
      </c>
      <c r="AI209">
        <v>60095122</v>
      </c>
      <c r="AJ209">
        <v>209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 x14ac:dyDescent="0.2">
      <c r="A210">
        <f>ROW(Source!A41)</f>
        <v>41</v>
      </c>
      <c r="B210">
        <v>60095123</v>
      </c>
      <c r="C210">
        <v>60094961</v>
      </c>
      <c r="D210">
        <v>48202807</v>
      </c>
      <c r="E210">
        <v>1</v>
      </c>
      <c r="F210">
        <v>1</v>
      </c>
      <c r="G210">
        <v>1</v>
      </c>
      <c r="H210">
        <v>3</v>
      </c>
      <c r="I210" t="s">
        <v>796</v>
      </c>
      <c r="J210" t="s">
        <v>797</v>
      </c>
      <c r="K210" t="s">
        <v>798</v>
      </c>
      <c r="L210">
        <v>1348</v>
      </c>
      <c r="N210">
        <v>1009</v>
      </c>
      <c r="O210" t="s">
        <v>15</v>
      </c>
      <c r="P210" t="s">
        <v>15</v>
      </c>
      <c r="Q210">
        <v>1000</v>
      </c>
      <c r="X210">
        <v>5.9999999999999995E-4</v>
      </c>
      <c r="Y210">
        <v>11149.43</v>
      </c>
      <c r="Z210">
        <v>0</v>
      </c>
      <c r="AA210">
        <v>0</v>
      </c>
      <c r="AB210">
        <v>0</v>
      </c>
      <c r="AC210">
        <v>0</v>
      </c>
      <c r="AD210">
        <v>1</v>
      </c>
      <c r="AE210">
        <v>0</v>
      </c>
      <c r="AF210" t="s">
        <v>18</v>
      </c>
      <c r="AG210">
        <v>0</v>
      </c>
      <c r="AH210">
        <v>2</v>
      </c>
      <c r="AI210">
        <v>60095123</v>
      </c>
      <c r="AJ210">
        <v>210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 x14ac:dyDescent="0.2">
      <c r="A211">
        <f>ROW(Source!A42)</f>
        <v>42</v>
      </c>
      <c r="B211">
        <v>60095076</v>
      </c>
      <c r="C211">
        <v>60095021</v>
      </c>
      <c r="D211">
        <v>48164232</v>
      </c>
      <c r="E211">
        <v>1</v>
      </c>
      <c r="F211">
        <v>1</v>
      </c>
      <c r="G211">
        <v>1</v>
      </c>
      <c r="H211">
        <v>1</v>
      </c>
      <c r="I211" t="s">
        <v>849</v>
      </c>
      <c r="J211" t="s">
        <v>3</v>
      </c>
      <c r="K211" t="s">
        <v>850</v>
      </c>
      <c r="L211">
        <v>1191</v>
      </c>
      <c r="N211">
        <v>1013</v>
      </c>
      <c r="O211" t="s">
        <v>738</v>
      </c>
      <c r="P211" t="s">
        <v>738</v>
      </c>
      <c r="Q211">
        <v>1</v>
      </c>
      <c r="X211">
        <v>29.79</v>
      </c>
      <c r="Y211">
        <v>0</v>
      </c>
      <c r="Z211">
        <v>0</v>
      </c>
      <c r="AA211">
        <v>0</v>
      </c>
      <c r="AB211">
        <v>7.81</v>
      </c>
      <c r="AC211">
        <v>0</v>
      </c>
      <c r="AD211">
        <v>1</v>
      </c>
      <c r="AE211">
        <v>1</v>
      </c>
      <c r="AF211" t="s">
        <v>19</v>
      </c>
      <c r="AG211">
        <v>27.578092499999993</v>
      </c>
      <c r="AH211">
        <v>2</v>
      </c>
      <c r="AI211">
        <v>60095076</v>
      </c>
      <c r="AJ211">
        <v>211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 x14ac:dyDescent="0.2">
      <c r="A212">
        <f>ROW(Source!A42)</f>
        <v>42</v>
      </c>
      <c r="B212">
        <v>60095077</v>
      </c>
      <c r="C212">
        <v>60095021</v>
      </c>
      <c r="D212">
        <v>48164207</v>
      </c>
      <c r="E212">
        <v>1</v>
      </c>
      <c r="F212">
        <v>1</v>
      </c>
      <c r="G212">
        <v>1</v>
      </c>
      <c r="H212">
        <v>1</v>
      </c>
      <c r="I212" t="s">
        <v>740</v>
      </c>
      <c r="J212" t="s">
        <v>3</v>
      </c>
      <c r="K212" t="s">
        <v>741</v>
      </c>
      <c r="L212">
        <v>1191</v>
      </c>
      <c r="N212">
        <v>1013</v>
      </c>
      <c r="O212" t="s">
        <v>738</v>
      </c>
      <c r="P212" t="s">
        <v>738</v>
      </c>
      <c r="Q212">
        <v>1</v>
      </c>
      <c r="X212">
        <v>4.1100000000000003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1</v>
      </c>
      <c r="AE212">
        <v>2</v>
      </c>
      <c r="AF212" t="s">
        <v>19</v>
      </c>
      <c r="AG212">
        <v>3.8048324999999994</v>
      </c>
      <c r="AH212">
        <v>2</v>
      </c>
      <c r="AI212">
        <v>60095077</v>
      </c>
      <c r="AJ212">
        <v>212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 x14ac:dyDescent="0.2">
      <c r="A213">
        <f>ROW(Source!A42)</f>
        <v>42</v>
      </c>
      <c r="B213">
        <v>60095078</v>
      </c>
      <c r="C213">
        <v>60095021</v>
      </c>
      <c r="D213">
        <v>48244510</v>
      </c>
      <c r="E213">
        <v>1</v>
      </c>
      <c r="F213">
        <v>1</v>
      </c>
      <c r="G213">
        <v>1</v>
      </c>
      <c r="H213">
        <v>2</v>
      </c>
      <c r="I213" t="s">
        <v>742</v>
      </c>
      <c r="J213" t="s">
        <v>743</v>
      </c>
      <c r="K213" t="s">
        <v>744</v>
      </c>
      <c r="L213">
        <v>1368</v>
      </c>
      <c r="N213">
        <v>1011</v>
      </c>
      <c r="O213" t="s">
        <v>745</v>
      </c>
      <c r="P213" t="s">
        <v>745</v>
      </c>
      <c r="Q213">
        <v>1</v>
      </c>
      <c r="X213">
        <v>0.1</v>
      </c>
      <c r="Y213">
        <v>0</v>
      </c>
      <c r="Z213">
        <v>121.8</v>
      </c>
      <c r="AA213">
        <v>13.49</v>
      </c>
      <c r="AB213">
        <v>0</v>
      </c>
      <c r="AC213">
        <v>0</v>
      </c>
      <c r="AD213">
        <v>1</v>
      </c>
      <c r="AE213">
        <v>0</v>
      </c>
      <c r="AF213" t="s">
        <v>19</v>
      </c>
      <c r="AG213">
        <v>9.2574999999999977E-2</v>
      </c>
      <c r="AH213">
        <v>2</v>
      </c>
      <c r="AI213">
        <v>60095078</v>
      </c>
      <c r="AJ213">
        <v>213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 x14ac:dyDescent="0.2">
      <c r="A214">
        <f>ROW(Source!A42)</f>
        <v>42</v>
      </c>
      <c r="B214">
        <v>60095079</v>
      </c>
      <c r="C214">
        <v>60095021</v>
      </c>
      <c r="D214">
        <v>48244534</v>
      </c>
      <c r="E214">
        <v>1</v>
      </c>
      <c r="F214">
        <v>1</v>
      </c>
      <c r="G214">
        <v>1</v>
      </c>
      <c r="H214">
        <v>2</v>
      </c>
      <c r="I214" t="s">
        <v>851</v>
      </c>
      <c r="J214" t="s">
        <v>852</v>
      </c>
      <c r="K214" t="s">
        <v>853</v>
      </c>
      <c r="L214">
        <v>1368</v>
      </c>
      <c r="N214">
        <v>1011</v>
      </c>
      <c r="O214" t="s">
        <v>745</v>
      </c>
      <c r="P214" t="s">
        <v>745</v>
      </c>
      <c r="Q214">
        <v>1</v>
      </c>
      <c r="X214">
        <v>0.04</v>
      </c>
      <c r="Y214">
        <v>0</v>
      </c>
      <c r="Z214">
        <v>170.92</v>
      </c>
      <c r="AA214">
        <v>11.84</v>
      </c>
      <c r="AB214">
        <v>0</v>
      </c>
      <c r="AC214">
        <v>0</v>
      </c>
      <c r="AD214">
        <v>1</v>
      </c>
      <c r="AE214">
        <v>0</v>
      </c>
      <c r="AF214" t="s">
        <v>19</v>
      </c>
      <c r="AG214">
        <v>3.7029999999999993E-2</v>
      </c>
      <c r="AH214">
        <v>2</v>
      </c>
      <c r="AI214">
        <v>60095079</v>
      </c>
      <c r="AJ214">
        <v>214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 x14ac:dyDescent="0.2">
      <c r="A215">
        <f>ROW(Source!A42)</f>
        <v>42</v>
      </c>
      <c r="B215">
        <v>60095080</v>
      </c>
      <c r="C215">
        <v>60095021</v>
      </c>
      <c r="D215">
        <v>48244557</v>
      </c>
      <c r="E215">
        <v>1</v>
      </c>
      <c r="F215">
        <v>1</v>
      </c>
      <c r="G215">
        <v>1</v>
      </c>
      <c r="H215">
        <v>2</v>
      </c>
      <c r="I215" t="s">
        <v>746</v>
      </c>
      <c r="J215" t="s">
        <v>747</v>
      </c>
      <c r="K215" t="s">
        <v>748</v>
      </c>
      <c r="L215">
        <v>1368</v>
      </c>
      <c r="N215">
        <v>1011</v>
      </c>
      <c r="O215" t="s">
        <v>745</v>
      </c>
      <c r="P215" t="s">
        <v>745</v>
      </c>
      <c r="Q215">
        <v>1</v>
      </c>
      <c r="X215">
        <v>0.1</v>
      </c>
      <c r="Y215">
        <v>0</v>
      </c>
      <c r="Z215">
        <v>112.77</v>
      </c>
      <c r="AA215">
        <v>11.84</v>
      </c>
      <c r="AB215">
        <v>0</v>
      </c>
      <c r="AC215">
        <v>0</v>
      </c>
      <c r="AD215">
        <v>1</v>
      </c>
      <c r="AE215">
        <v>0</v>
      </c>
      <c r="AF215" t="s">
        <v>19</v>
      </c>
      <c r="AG215">
        <v>9.2574999999999977E-2</v>
      </c>
      <c r="AH215">
        <v>2</v>
      </c>
      <c r="AI215">
        <v>60095080</v>
      </c>
      <c r="AJ215">
        <v>215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 x14ac:dyDescent="0.2">
      <c r="A216">
        <f>ROW(Source!A42)</f>
        <v>42</v>
      </c>
      <c r="B216">
        <v>60095081</v>
      </c>
      <c r="C216">
        <v>60095021</v>
      </c>
      <c r="D216">
        <v>48244566</v>
      </c>
      <c r="E216">
        <v>1</v>
      </c>
      <c r="F216">
        <v>1</v>
      </c>
      <c r="G216">
        <v>1</v>
      </c>
      <c r="H216">
        <v>2</v>
      </c>
      <c r="I216" t="s">
        <v>854</v>
      </c>
      <c r="J216" t="s">
        <v>855</v>
      </c>
      <c r="K216" t="s">
        <v>856</v>
      </c>
      <c r="L216">
        <v>1368</v>
      </c>
      <c r="N216">
        <v>1011</v>
      </c>
      <c r="O216" t="s">
        <v>745</v>
      </c>
      <c r="P216" t="s">
        <v>745</v>
      </c>
      <c r="Q216">
        <v>1</v>
      </c>
      <c r="X216">
        <v>1.71</v>
      </c>
      <c r="Y216">
        <v>0</v>
      </c>
      <c r="Z216">
        <v>291.02</v>
      </c>
      <c r="AA216">
        <v>21.97</v>
      </c>
      <c r="AB216">
        <v>0</v>
      </c>
      <c r="AC216">
        <v>0</v>
      </c>
      <c r="AD216">
        <v>1</v>
      </c>
      <c r="AE216">
        <v>0</v>
      </c>
      <c r="AF216" t="s">
        <v>19</v>
      </c>
      <c r="AG216">
        <v>1.5830324999999998</v>
      </c>
      <c r="AH216">
        <v>2</v>
      </c>
      <c r="AI216">
        <v>60095081</v>
      </c>
      <c r="AJ216">
        <v>216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 x14ac:dyDescent="0.2">
      <c r="A217">
        <f>ROW(Source!A42)</f>
        <v>42</v>
      </c>
      <c r="B217">
        <v>60095082</v>
      </c>
      <c r="C217">
        <v>60095021</v>
      </c>
      <c r="D217">
        <v>48245551</v>
      </c>
      <c r="E217">
        <v>1</v>
      </c>
      <c r="F217">
        <v>1</v>
      </c>
      <c r="G217">
        <v>1</v>
      </c>
      <c r="H217">
        <v>2</v>
      </c>
      <c r="I217" t="s">
        <v>752</v>
      </c>
      <c r="J217" t="s">
        <v>753</v>
      </c>
      <c r="K217" t="s">
        <v>754</v>
      </c>
      <c r="L217">
        <v>1368</v>
      </c>
      <c r="N217">
        <v>1011</v>
      </c>
      <c r="O217" t="s">
        <v>745</v>
      </c>
      <c r="P217" t="s">
        <v>745</v>
      </c>
      <c r="Q217">
        <v>1</v>
      </c>
      <c r="X217">
        <v>0.13</v>
      </c>
      <c r="Y217">
        <v>0</v>
      </c>
      <c r="Z217">
        <v>86.79</v>
      </c>
      <c r="AA217">
        <v>10.130000000000001</v>
      </c>
      <c r="AB217">
        <v>0</v>
      </c>
      <c r="AC217">
        <v>0</v>
      </c>
      <c r="AD217">
        <v>1</v>
      </c>
      <c r="AE217">
        <v>0</v>
      </c>
      <c r="AF217" t="s">
        <v>19</v>
      </c>
      <c r="AG217">
        <v>0.12034749999999997</v>
      </c>
      <c r="AH217">
        <v>2</v>
      </c>
      <c r="AI217">
        <v>60095082</v>
      </c>
      <c r="AJ217">
        <v>217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 x14ac:dyDescent="0.2">
      <c r="A218">
        <f>ROW(Source!A42)</f>
        <v>42</v>
      </c>
      <c r="B218">
        <v>60095083</v>
      </c>
      <c r="C218">
        <v>60095021</v>
      </c>
      <c r="D218">
        <v>48245589</v>
      </c>
      <c r="E218">
        <v>1</v>
      </c>
      <c r="F218">
        <v>1</v>
      </c>
      <c r="G218">
        <v>1</v>
      </c>
      <c r="H218">
        <v>2</v>
      </c>
      <c r="I218" t="s">
        <v>857</v>
      </c>
      <c r="J218" t="s">
        <v>858</v>
      </c>
      <c r="K218" t="s">
        <v>859</v>
      </c>
      <c r="L218">
        <v>1368</v>
      </c>
      <c r="N218">
        <v>1011</v>
      </c>
      <c r="O218" t="s">
        <v>745</v>
      </c>
      <c r="P218" t="s">
        <v>745</v>
      </c>
      <c r="Q218">
        <v>1</v>
      </c>
      <c r="X218">
        <v>0.32</v>
      </c>
      <c r="Y218">
        <v>0</v>
      </c>
      <c r="Z218">
        <v>199.92</v>
      </c>
      <c r="AA218">
        <v>11.84</v>
      </c>
      <c r="AB218">
        <v>0</v>
      </c>
      <c r="AC218">
        <v>0</v>
      </c>
      <c r="AD218">
        <v>1</v>
      </c>
      <c r="AE218">
        <v>0</v>
      </c>
      <c r="AF218" t="s">
        <v>19</v>
      </c>
      <c r="AG218">
        <v>0.29623999999999995</v>
      </c>
      <c r="AH218">
        <v>2</v>
      </c>
      <c r="AI218">
        <v>60095083</v>
      </c>
      <c r="AJ218">
        <v>218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 x14ac:dyDescent="0.2">
      <c r="A219">
        <f>ROW(Source!A42)</f>
        <v>42</v>
      </c>
      <c r="B219">
        <v>60095084</v>
      </c>
      <c r="C219">
        <v>60095021</v>
      </c>
      <c r="D219">
        <v>48245719</v>
      </c>
      <c r="E219">
        <v>1</v>
      </c>
      <c r="F219">
        <v>1</v>
      </c>
      <c r="G219">
        <v>1</v>
      </c>
      <c r="H219">
        <v>2</v>
      </c>
      <c r="I219" t="s">
        <v>755</v>
      </c>
      <c r="J219" t="s">
        <v>756</v>
      </c>
      <c r="K219" t="s">
        <v>757</v>
      </c>
      <c r="L219">
        <v>1368</v>
      </c>
      <c r="N219">
        <v>1011</v>
      </c>
      <c r="O219" t="s">
        <v>745</v>
      </c>
      <c r="P219" t="s">
        <v>745</v>
      </c>
      <c r="Q219">
        <v>1</v>
      </c>
      <c r="X219">
        <v>1.01</v>
      </c>
      <c r="Y219">
        <v>0</v>
      </c>
      <c r="Z219">
        <v>1.2</v>
      </c>
      <c r="AA219">
        <v>0</v>
      </c>
      <c r="AB219">
        <v>0</v>
      </c>
      <c r="AC219">
        <v>0</v>
      </c>
      <c r="AD219">
        <v>1</v>
      </c>
      <c r="AE219">
        <v>0</v>
      </c>
      <c r="AF219" t="s">
        <v>19</v>
      </c>
      <c r="AG219">
        <v>0.93500749999999977</v>
      </c>
      <c r="AH219">
        <v>2</v>
      </c>
      <c r="AI219">
        <v>60095084</v>
      </c>
      <c r="AJ219">
        <v>219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 x14ac:dyDescent="0.2">
      <c r="A220">
        <f>ROW(Source!A42)</f>
        <v>42</v>
      </c>
      <c r="B220">
        <v>60095085</v>
      </c>
      <c r="C220">
        <v>60095021</v>
      </c>
      <c r="D220">
        <v>48245767</v>
      </c>
      <c r="E220">
        <v>1</v>
      </c>
      <c r="F220">
        <v>1</v>
      </c>
      <c r="G220">
        <v>1</v>
      </c>
      <c r="H220">
        <v>2</v>
      </c>
      <c r="I220" t="s">
        <v>758</v>
      </c>
      <c r="J220" t="s">
        <v>759</v>
      </c>
      <c r="K220" t="s">
        <v>760</v>
      </c>
      <c r="L220">
        <v>1368</v>
      </c>
      <c r="N220">
        <v>1011</v>
      </c>
      <c r="O220" t="s">
        <v>745</v>
      </c>
      <c r="P220" t="s">
        <v>745</v>
      </c>
      <c r="Q220">
        <v>1</v>
      </c>
      <c r="X220">
        <v>6.85</v>
      </c>
      <c r="Y220">
        <v>0</v>
      </c>
      <c r="Z220">
        <v>13.92</v>
      </c>
      <c r="AA220">
        <v>0</v>
      </c>
      <c r="AB220">
        <v>0</v>
      </c>
      <c r="AC220">
        <v>0</v>
      </c>
      <c r="AD220">
        <v>1</v>
      </c>
      <c r="AE220">
        <v>0</v>
      </c>
      <c r="AF220" t="s">
        <v>19</v>
      </c>
      <c r="AG220">
        <v>6.341387499999998</v>
      </c>
      <c r="AH220">
        <v>2</v>
      </c>
      <c r="AI220">
        <v>60095085</v>
      </c>
      <c r="AJ220">
        <v>220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 x14ac:dyDescent="0.2">
      <c r="A221">
        <f>ROW(Source!A42)</f>
        <v>42</v>
      </c>
      <c r="B221">
        <v>60095086</v>
      </c>
      <c r="C221">
        <v>60095021</v>
      </c>
      <c r="D221">
        <v>48168484</v>
      </c>
      <c r="E221">
        <v>1</v>
      </c>
      <c r="F221">
        <v>1</v>
      </c>
      <c r="G221">
        <v>1</v>
      </c>
      <c r="H221">
        <v>3</v>
      </c>
      <c r="I221" t="s">
        <v>223</v>
      </c>
      <c r="J221" t="s">
        <v>226</v>
      </c>
      <c r="K221" t="s">
        <v>761</v>
      </c>
      <c r="L221">
        <v>1339</v>
      </c>
      <c r="N221">
        <v>1007</v>
      </c>
      <c r="O221" t="s">
        <v>91</v>
      </c>
      <c r="P221" t="s">
        <v>91</v>
      </c>
      <c r="Q221">
        <v>1</v>
      </c>
      <c r="X221">
        <v>0.8</v>
      </c>
      <c r="Y221">
        <v>8.7899999999999991</v>
      </c>
      <c r="Z221">
        <v>0</v>
      </c>
      <c r="AA221">
        <v>0</v>
      </c>
      <c r="AB221">
        <v>0</v>
      </c>
      <c r="AC221">
        <v>0</v>
      </c>
      <c r="AD221">
        <v>1</v>
      </c>
      <c r="AE221">
        <v>0</v>
      </c>
      <c r="AF221" t="s">
        <v>18</v>
      </c>
      <c r="AG221">
        <v>0</v>
      </c>
      <c r="AH221">
        <v>2</v>
      </c>
      <c r="AI221">
        <v>60095086</v>
      </c>
      <c r="AJ221">
        <v>221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 x14ac:dyDescent="0.2">
      <c r="A222">
        <f>ROW(Source!A42)</f>
        <v>42</v>
      </c>
      <c r="B222">
        <v>60095087</v>
      </c>
      <c r="C222">
        <v>60095021</v>
      </c>
      <c r="D222">
        <v>48168491</v>
      </c>
      <c r="E222">
        <v>1</v>
      </c>
      <c r="F222">
        <v>1</v>
      </c>
      <c r="G222">
        <v>1</v>
      </c>
      <c r="H222">
        <v>3</v>
      </c>
      <c r="I222" t="s">
        <v>229</v>
      </c>
      <c r="J222" t="s">
        <v>231</v>
      </c>
      <c r="K222" t="s">
        <v>762</v>
      </c>
      <c r="L222">
        <v>1346</v>
      </c>
      <c r="N222">
        <v>1009</v>
      </c>
      <c r="O222" t="s">
        <v>225</v>
      </c>
      <c r="P222" t="s">
        <v>225</v>
      </c>
      <c r="Q222">
        <v>1</v>
      </c>
      <c r="X222">
        <v>0.24</v>
      </c>
      <c r="Y222">
        <v>4.47</v>
      </c>
      <c r="Z222">
        <v>0</v>
      </c>
      <c r="AA222">
        <v>0</v>
      </c>
      <c r="AB222">
        <v>0</v>
      </c>
      <c r="AC222">
        <v>0</v>
      </c>
      <c r="AD222">
        <v>1</v>
      </c>
      <c r="AE222">
        <v>0</v>
      </c>
      <c r="AF222" t="s">
        <v>18</v>
      </c>
      <c r="AG222">
        <v>0</v>
      </c>
      <c r="AH222">
        <v>2</v>
      </c>
      <c r="AI222">
        <v>60095087</v>
      </c>
      <c r="AJ222">
        <v>222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 x14ac:dyDescent="0.2">
      <c r="A223">
        <f>ROW(Source!A42)</f>
        <v>42</v>
      </c>
      <c r="B223">
        <v>60095088</v>
      </c>
      <c r="C223">
        <v>60095021</v>
      </c>
      <c r="D223">
        <v>48171510</v>
      </c>
      <c r="E223">
        <v>1</v>
      </c>
      <c r="F223">
        <v>1</v>
      </c>
      <c r="G223">
        <v>1</v>
      </c>
      <c r="H223">
        <v>3</v>
      </c>
      <c r="I223" t="s">
        <v>763</v>
      </c>
      <c r="J223" t="s">
        <v>764</v>
      </c>
      <c r="K223" t="s">
        <v>765</v>
      </c>
      <c r="L223">
        <v>1348</v>
      </c>
      <c r="N223">
        <v>1009</v>
      </c>
      <c r="O223" t="s">
        <v>15</v>
      </c>
      <c r="P223" t="s">
        <v>15</v>
      </c>
      <c r="Q223">
        <v>1000</v>
      </c>
      <c r="X223">
        <v>2E-3</v>
      </c>
      <c r="Y223">
        <v>11891.1</v>
      </c>
      <c r="Z223">
        <v>0</v>
      </c>
      <c r="AA223">
        <v>0</v>
      </c>
      <c r="AB223">
        <v>0</v>
      </c>
      <c r="AC223">
        <v>0</v>
      </c>
      <c r="AD223">
        <v>1</v>
      </c>
      <c r="AE223">
        <v>0</v>
      </c>
      <c r="AF223" t="s">
        <v>18</v>
      </c>
      <c r="AG223">
        <v>0</v>
      </c>
      <c r="AH223">
        <v>2</v>
      </c>
      <c r="AI223">
        <v>60095088</v>
      </c>
      <c r="AJ223">
        <v>223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 x14ac:dyDescent="0.2">
      <c r="A224">
        <f>ROW(Source!A42)</f>
        <v>42</v>
      </c>
      <c r="B224">
        <v>60095089</v>
      </c>
      <c r="C224">
        <v>60095021</v>
      </c>
      <c r="D224">
        <v>48172661</v>
      </c>
      <c r="E224">
        <v>1</v>
      </c>
      <c r="F224">
        <v>1</v>
      </c>
      <c r="G224">
        <v>1</v>
      </c>
      <c r="H224">
        <v>3</v>
      </c>
      <c r="I224" t="s">
        <v>766</v>
      </c>
      <c r="J224" t="s">
        <v>767</v>
      </c>
      <c r="K224" t="s">
        <v>768</v>
      </c>
      <c r="L224">
        <v>1348</v>
      </c>
      <c r="N224">
        <v>1009</v>
      </c>
      <c r="O224" t="s">
        <v>15</v>
      </c>
      <c r="P224" t="s">
        <v>15</v>
      </c>
      <c r="Q224">
        <v>1000</v>
      </c>
      <c r="X224">
        <v>3.0000000000000001E-5</v>
      </c>
      <c r="Y224">
        <v>15854.58</v>
      </c>
      <c r="Z224">
        <v>0</v>
      </c>
      <c r="AA224">
        <v>0</v>
      </c>
      <c r="AB224">
        <v>0</v>
      </c>
      <c r="AC224">
        <v>0</v>
      </c>
      <c r="AD224">
        <v>1</v>
      </c>
      <c r="AE224">
        <v>0</v>
      </c>
      <c r="AF224" t="s">
        <v>18</v>
      </c>
      <c r="AG224">
        <v>0</v>
      </c>
      <c r="AH224">
        <v>2</v>
      </c>
      <c r="AI224">
        <v>60095089</v>
      </c>
      <c r="AJ224">
        <v>224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 x14ac:dyDescent="0.2">
      <c r="A225">
        <f>ROW(Source!A42)</f>
        <v>42</v>
      </c>
      <c r="B225">
        <v>60095090</v>
      </c>
      <c r="C225">
        <v>60095021</v>
      </c>
      <c r="D225">
        <v>48172758</v>
      </c>
      <c r="E225">
        <v>1</v>
      </c>
      <c r="F225">
        <v>1</v>
      </c>
      <c r="G225">
        <v>1</v>
      </c>
      <c r="H225">
        <v>3</v>
      </c>
      <c r="I225" t="s">
        <v>769</v>
      </c>
      <c r="J225" t="s">
        <v>770</v>
      </c>
      <c r="K225" t="s">
        <v>771</v>
      </c>
      <c r="L225">
        <v>1348</v>
      </c>
      <c r="N225">
        <v>1009</v>
      </c>
      <c r="O225" t="s">
        <v>15</v>
      </c>
      <c r="P225" t="s">
        <v>15</v>
      </c>
      <c r="Q225">
        <v>1000</v>
      </c>
      <c r="X225">
        <v>1.0000000000000001E-5</v>
      </c>
      <c r="Y225">
        <v>7671.42</v>
      </c>
      <c r="Z225">
        <v>0</v>
      </c>
      <c r="AA225">
        <v>0</v>
      </c>
      <c r="AB225">
        <v>0</v>
      </c>
      <c r="AC225">
        <v>0</v>
      </c>
      <c r="AD225">
        <v>1</v>
      </c>
      <c r="AE225">
        <v>0</v>
      </c>
      <c r="AF225" t="s">
        <v>18</v>
      </c>
      <c r="AG225">
        <v>0</v>
      </c>
      <c r="AH225">
        <v>2</v>
      </c>
      <c r="AI225">
        <v>60095090</v>
      </c>
      <c r="AJ225">
        <v>225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 x14ac:dyDescent="0.2">
      <c r="A226">
        <f>ROW(Source!A42)</f>
        <v>42</v>
      </c>
      <c r="B226">
        <v>60095091</v>
      </c>
      <c r="C226">
        <v>60095021</v>
      </c>
      <c r="D226">
        <v>48173726</v>
      </c>
      <c r="E226">
        <v>1</v>
      </c>
      <c r="F226">
        <v>1</v>
      </c>
      <c r="G226">
        <v>1</v>
      </c>
      <c r="H226">
        <v>3</v>
      </c>
      <c r="I226" t="s">
        <v>772</v>
      </c>
      <c r="J226" t="s">
        <v>773</v>
      </c>
      <c r="K226" t="s">
        <v>774</v>
      </c>
      <c r="L226">
        <v>1348</v>
      </c>
      <c r="N226">
        <v>1009</v>
      </c>
      <c r="O226" t="s">
        <v>15</v>
      </c>
      <c r="P226" t="s">
        <v>15</v>
      </c>
      <c r="Q226">
        <v>1000</v>
      </c>
      <c r="X226">
        <v>1E-4</v>
      </c>
      <c r="Y226">
        <v>30728.69</v>
      </c>
      <c r="Z226">
        <v>0</v>
      </c>
      <c r="AA226">
        <v>0</v>
      </c>
      <c r="AB226">
        <v>0</v>
      </c>
      <c r="AC226">
        <v>0</v>
      </c>
      <c r="AD226">
        <v>1</v>
      </c>
      <c r="AE226">
        <v>0</v>
      </c>
      <c r="AF226" t="s">
        <v>18</v>
      </c>
      <c r="AG226">
        <v>0</v>
      </c>
      <c r="AH226">
        <v>2</v>
      </c>
      <c r="AI226">
        <v>60095091</v>
      </c>
      <c r="AJ226">
        <v>226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 x14ac:dyDescent="0.2">
      <c r="A227">
        <f>ROW(Source!A42)</f>
        <v>42</v>
      </c>
      <c r="B227">
        <v>60095092</v>
      </c>
      <c r="C227">
        <v>60095021</v>
      </c>
      <c r="D227">
        <v>48187448</v>
      </c>
      <c r="E227">
        <v>1</v>
      </c>
      <c r="F227">
        <v>1</v>
      </c>
      <c r="G227">
        <v>1</v>
      </c>
      <c r="H227">
        <v>3</v>
      </c>
      <c r="I227" t="s">
        <v>775</v>
      </c>
      <c r="J227" t="s">
        <v>776</v>
      </c>
      <c r="K227" t="s">
        <v>777</v>
      </c>
      <c r="L227">
        <v>1348</v>
      </c>
      <c r="N227">
        <v>1009</v>
      </c>
      <c r="O227" t="s">
        <v>15</v>
      </c>
      <c r="P227" t="s">
        <v>15</v>
      </c>
      <c r="Q227">
        <v>1000</v>
      </c>
      <c r="X227">
        <v>5.3999999999999999E-2</v>
      </c>
      <c r="Y227">
        <v>8041.65</v>
      </c>
      <c r="Z227">
        <v>0</v>
      </c>
      <c r="AA227">
        <v>0</v>
      </c>
      <c r="AB227">
        <v>0</v>
      </c>
      <c r="AC227">
        <v>0</v>
      </c>
      <c r="AD227">
        <v>1</v>
      </c>
      <c r="AE227">
        <v>0</v>
      </c>
      <c r="AF227" t="s">
        <v>18</v>
      </c>
      <c r="AG227">
        <v>0</v>
      </c>
      <c r="AH227">
        <v>2</v>
      </c>
      <c r="AI227">
        <v>60095092</v>
      </c>
      <c r="AJ227">
        <v>227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 x14ac:dyDescent="0.2">
      <c r="A228">
        <f>ROW(Source!A42)</f>
        <v>42</v>
      </c>
      <c r="B228">
        <v>60095093</v>
      </c>
      <c r="C228">
        <v>60095021</v>
      </c>
      <c r="D228">
        <v>48165719</v>
      </c>
      <c r="E228">
        <v>21</v>
      </c>
      <c r="F228">
        <v>1</v>
      </c>
      <c r="G228">
        <v>1</v>
      </c>
      <c r="H228">
        <v>3</v>
      </c>
      <c r="I228" t="s">
        <v>778</v>
      </c>
      <c r="J228" t="s">
        <v>3</v>
      </c>
      <c r="K228" t="s">
        <v>779</v>
      </c>
      <c r="L228">
        <v>1348</v>
      </c>
      <c r="N228">
        <v>1009</v>
      </c>
      <c r="O228" t="s">
        <v>15</v>
      </c>
      <c r="P228" t="s">
        <v>15</v>
      </c>
      <c r="Q228">
        <v>1000</v>
      </c>
      <c r="X228">
        <v>1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 t="s">
        <v>18</v>
      </c>
      <c r="AG228">
        <v>0</v>
      </c>
      <c r="AH228">
        <v>2</v>
      </c>
      <c r="AI228">
        <v>60095093</v>
      </c>
      <c r="AJ228">
        <v>228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 x14ac:dyDescent="0.2">
      <c r="A229">
        <f>ROW(Source!A42)</f>
        <v>42</v>
      </c>
      <c r="B229">
        <v>60095094</v>
      </c>
      <c r="C229">
        <v>60095021</v>
      </c>
      <c r="D229">
        <v>48189470</v>
      </c>
      <c r="E229">
        <v>1</v>
      </c>
      <c r="F229">
        <v>1</v>
      </c>
      <c r="G229">
        <v>1</v>
      </c>
      <c r="H229">
        <v>3</v>
      </c>
      <c r="I229" t="s">
        <v>780</v>
      </c>
      <c r="J229" t="s">
        <v>781</v>
      </c>
      <c r="K229" t="s">
        <v>782</v>
      </c>
      <c r="L229">
        <v>1302</v>
      </c>
      <c r="N229">
        <v>1003</v>
      </c>
      <c r="O229" t="s">
        <v>783</v>
      </c>
      <c r="P229" t="s">
        <v>783</v>
      </c>
      <c r="Q229">
        <v>10</v>
      </c>
      <c r="X229">
        <v>1.8700000000000001E-2</v>
      </c>
      <c r="Y229">
        <v>64.47</v>
      </c>
      <c r="Z229">
        <v>0</v>
      </c>
      <c r="AA229">
        <v>0</v>
      </c>
      <c r="AB229">
        <v>0</v>
      </c>
      <c r="AC229">
        <v>0</v>
      </c>
      <c r="AD229">
        <v>1</v>
      </c>
      <c r="AE229">
        <v>0</v>
      </c>
      <c r="AF229" t="s">
        <v>18</v>
      </c>
      <c r="AG229">
        <v>0</v>
      </c>
      <c r="AH229">
        <v>2</v>
      </c>
      <c r="AI229">
        <v>60095094</v>
      </c>
      <c r="AJ229">
        <v>229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 x14ac:dyDescent="0.2">
      <c r="A230">
        <f>ROW(Source!A42)</f>
        <v>42</v>
      </c>
      <c r="B230">
        <v>60095095</v>
      </c>
      <c r="C230">
        <v>60095021</v>
      </c>
      <c r="D230">
        <v>48189825</v>
      </c>
      <c r="E230">
        <v>1</v>
      </c>
      <c r="F230">
        <v>1</v>
      </c>
      <c r="G230">
        <v>1</v>
      </c>
      <c r="H230">
        <v>3</v>
      </c>
      <c r="I230" t="s">
        <v>784</v>
      </c>
      <c r="J230" t="s">
        <v>785</v>
      </c>
      <c r="K230" t="s">
        <v>786</v>
      </c>
      <c r="L230">
        <v>1348</v>
      </c>
      <c r="N230">
        <v>1009</v>
      </c>
      <c r="O230" t="s">
        <v>15</v>
      </c>
      <c r="P230" t="s">
        <v>15</v>
      </c>
      <c r="Q230">
        <v>1000</v>
      </c>
      <c r="X230">
        <v>3.0000000000000001E-5</v>
      </c>
      <c r="Y230">
        <v>4751.12</v>
      </c>
      <c r="Z230">
        <v>0</v>
      </c>
      <c r="AA230">
        <v>0</v>
      </c>
      <c r="AB230">
        <v>0</v>
      </c>
      <c r="AC230">
        <v>0</v>
      </c>
      <c r="AD230">
        <v>1</v>
      </c>
      <c r="AE230">
        <v>0</v>
      </c>
      <c r="AF230" t="s">
        <v>18</v>
      </c>
      <c r="AG230">
        <v>0</v>
      </c>
      <c r="AH230">
        <v>2</v>
      </c>
      <c r="AI230">
        <v>60095095</v>
      </c>
      <c r="AJ230">
        <v>230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 x14ac:dyDescent="0.2">
      <c r="A231">
        <f>ROW(Source!A42)</f>
        <v>42</v>
      </c>
      <c r="B231">
        <v>60095096</v>
      </c>
      <c r="C231">
        <v>60095021</v>
      </c>
      <c r="D231">
        <v>48190549</v>
      </c>
      <c r="E231">
        <v>1</v>
      </c>
      <c r="F231">
        <v>1</v>
      </c>
      <c r="G231">
        <v>1</v>
      </c>
      <c r="H231">
        <v>3</v>
      </c>
      <c r="I231" t="s">
        <v>787</v>
      </c>
      <c r="J231" t="s">
        <v>788</v>
      </c>
      <c r="K231" t="s">
        <v>789</v>
      </c>
      <c r="L231">
        <v>1348</v>
      </c>
      <c r="N231">
        <v>1009</v>
      </c>
      <c r="O231" t="s">
        <v>15</v>
      </c>
      <c r="P231" t="s">
        <v>15</v>
      </c>
      <c r="Q231">
        <v>1000</v>
      </c>
      <c r="X231">
        <v>1.9400000000000001E-3</v>
      </c>
      <c r="Y231">
        <v>6246.56</v>
      </c>
      <c r="Z231">
        <v>0</v>
      </c>
      <c r="AA231">
        <v>0</v>
      </c>
      <c r="AB231">
        <v>0</v>
      </c>
      <c r="AC231">
        <v>0</v>
      </c>
      <c r="AD231">
        <v>1</v>
      </c>
      <c r="AE231">
        <v>0</v>
      </c>
      <c r="AF231" t="s">
        <v>18</v>
      </c>
      <c r="AG231">
        <v>0</v>
      </c>
      <c r="AH231">
        <v>2</v>
      </c>
      <c r="AI231">
        <v>60095096</v>
      </c>
      <c r="AJ231">
        <v>231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 x14ac:dyDescent="0.2">
      <c r="A232">
        <f>ROW(Source!A42)</f>
        <v>42</v>
      </c>
      <c r="B232">
        <v>60095097</v>
      </c>
      <c r="C232">
        <v>60095021</v>
      </c>
      <c r="D232">
        <v>48194381</v>
      </c>
      <c r="E232">
        <v>1</v>
      </c>
      <c r="F232">
        <v>1</v>
      </c>
      <c r="G232">
        <v>1</v>
      </c>
      <c r="H232">
        <v>3</v>
      </c>
      <c r="I232" t="s">
        <v>790</v>
      </c>
      <c r="J232" t="s">
        <v>791</v>
      </c>
      <c r="K232" t="s">
        <v>792</v>
      </c>
      <c r="L232">
        <v>1339</v>
      </c>
      <c r="N232">
        <v>1007</v>
      </c>
      <c r="O232" t="s">
        <v>91</v>
      </c>
      <c r="P232" t="s">
        <v>91</v>
      </c>
      <c r="Q232">
        <v>1</v>
      </c>
      <c r="X232">
        <v>6.9999999999999999E-4</v>
      </c>
      <c r="Y232">
        <v>1793.05</v>
      </c>
      <c r="Z232">
        <v>0</v>
      </c>
      <c r="AA232">
        <v>0</v>
      </c>
      <c r="AB232">
        <v>0</v>
      </c>
      <c r="AC232">
        <v>0</v>
      </c>
      <c r="AD232">
        <v>1</v>
      </c>
      <c r="AE232">
        <v>0</v>
      </c>
      <c r="AF232" t="s">
        <v>18</v>
      </c>
      <c r="AG232">
        <v>0</v>
      </c>
      <c r="AH232">
        <v>2</v>
      </c>
      <c r="AI232">
        <v>60095097</v>
      </c>
      <c r="AJ232">
        <v>232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 x14ac:dyDescent="0.2">
      <c r="A233">
        <f>ROW(Source!A42)</f>
        <v>42</v>
      </c>
      <c r="B233">
        <v>60095098</v>
      </c>
      <c r="C233">
        <v>60095021</v>
      </c>
      <c r="D233">
        <v>48201639</v>
      </c>
      <c r="E233">
        <v>1</v>
      </c>
      <c r="F233">
        <v>1</v>
      </c>
      <c r="G233">
        <v>1</v>
      </c>
      <c r="H233">
        <v>3</v>
      </c>
      <c r="I233" t="s">
        <v>793</v>
      </c>
      <c r="J233" t="s">
        <v>794</v>
      </c>
      <c r="K233" t="s">
        <v>795</v>
      </c>
      <c r="L233">
        <v>1348</v>
      </c>
      <c r="N233">
        <v>1009</v>
      </c>
      <c r="O233" t="s">
        <v>15</v>
      </c>
      <c r="P233" t="s">
        <v>15</v>
      </c>
      <c r="Q233">
        <v>1000</v>
      </c>
      <c r="X233">
        <v>3.1E-4</v>
      </c>
      <c r="Y233">
        <v>12560.85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0</v>
      </c>
      <c r="AF233" t="s">
        <v>18</v>
      </c>
      <c r="AG233">
        <v>0</v>
      </c>
      <c r="AH233">
        <v>2</v>
      </c>
      <c r="AI233">
        <v>60095098</v>
      </c>
      <c r="AJ233">
        <v>233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 x14ac:dyDescent="0.2">
      <c r="A234">
        <f>ROW(Source!A42)</f>
        <v>42</v>
      </c>
      <c r="B234">
        <v>60095099</v>
      </c>
      <c r="C234">
        <v>60095021</v>
      </c>
      <c r="D234">
        <v>48202807</v>
      </c>
      <c r="E234">
        <v>1</v>
      </c>
      <c r="F234">
        <v>1</v>
      </c>
      <c r="G234">
        <v>1</v>
      </c>
      <c r="H234">
        <v>3</v>
      </c>
      <c r="I234" t="s">
        <v>796</v>
      </c>
      <c r="J234" t="s">
        <v>797</v>
      </c>
      <c r="K234" t="s">
        <v>798</v>
      </c>
      <c r="L234">
        <v>1348</v>
      </c>
      <c r="N234">
        <v>1009</v>
      </c>
      <c r="O234" t="s">
        <v>15</v>
      </c>
      <c r="P234" t="s">
        <v>15</v>
      </c>
      <c r="Q234">
        <v>1000</v>
      </c>
      <c r="X234">
        <v>5.9999999999999995E-4</v>
      </c>
      <c r="Y234">
        <v>11149.43</v>
      </c>
      <c r="Z234">
        <v>0</v>
      </c>
      <c r="AA234">
        <v>0</v>
      </c>
      <c r="AB234">
        <v>0</v>
      </c>
      <c r="AC234">
        <v>0</v>
      </c>
      <c r="AD234">
        <v>1</v>
      </c>
      <c r="AE234">
        <v>0</v>
      </c>
      <c r="AF234" t="s">
        <v>18</v>
      </c>
      <c r="AG234">
        <v>0</v>
      </c>
      <c r="AH234">
        <v>2</v>
      </c>
      <c r="AI234">
        <v>60095099</v>
      </c>
      <c r="AJ234">
        <v>234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 x14ac:dyDescent="0.2">
      <c r="A235">
        <f>ROW(Source!A43)</f>
        <v>43</v>
      </c>
      <c r="B235">
        <v>60096434</v>
      </c>
      <c r="C235">
        <v>60096375</v>
      </c>
      <c r="D235">
        <v>22413549</v>
      </c>
      <c r="E235">
        <v>1</v>
      </c>
      <c r="F235">
        <v>1</v>
      </c>
      <c r="G235">
        <v>1</v>
      </c>
      <c r="H235">
        <v>1</v>
      </c>
      <c r="I235" t="s">
        <v>879</v>
      </c>
      <c r="J235" t="s">
        <v>3</v>
      </c>
      <c r="K235" t="s">
        <v>880</v>
      </c>
      <c r="L235">
        <v>1369</v>
      </c>
      <c r="N235">
        <v>1013</v>
      </c>
      <c r="O235" t="s">
        <v>862</v>
      </c>
      <c r="P235" t="s">
        <v>862</v>
      </c>
      <c r="Q235">
        <v>1</v>
      </c>
      <c r="X235">
        <v>6.74</v>
      </c>
      <c r="Y235">
        <v>0</v>
      </c>
      <c r="Z235">
        <v>0</v>
      </c>
      <c r="AA235">
        <v>0</v>
      </c>
      <c r="AB235">
        <v>11.1</v>
      </c>
      <c r="AC235">
        <v>0</v>
      </c>
      <c r="AD235">
        <v>1</v>
      </c>
      <c r="AE235">
        <v>1</v>
      </c>
      <c r="AF235" t="s">
        <v>111</v>
      </c>
      <c r="AG235">
        <v>8.4250000000000007</v>
      </c>
      <c r="AH235">
        <v>2</v>
      </c>
      <c r="AI235">
        <v>60096434</v>
      </c>
      <c r="AJ235">
        <v>235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 x14ac:dyDescent="0.2">
      <c r="A236">
        <f>ROW(Source!A43)</f>
        <v>43</v>
      </c>
      <c r="B236">
        <v>60096435</v>
      </c>
      <c r="C236">
        <v>60096375</v>
      </c>
      <c r="D236">
        <v>121548</v>
      </c>
      <c r="E236">
        <v>1</v>
      </c>
      <c r="F236">
        <v>1</v>
      </c>
      <c r="G236">
        <v>1</v>
      </c>
      <c r="H236">
        <v>1</v>
      </c>
      <c r="I236" t="s">
        <v>25</v>
      </c>
      <c r="J236" t="s">
        <v>3</v>
      </c>
      <c r="K236" t="s">
        <v>741</v>
      </c>
      <c r="L236">
        <v>608254</v>
      </c>
      <c r="N236">
        <v>1013</v>
      </c>
      <c r="O236" t="s">
        <v>881</v>
      </c>
      <c r="P236" t="s">
        <v>881</v>
      </c>
      <c r="Q236">
        <v>1</v>
      </c>
      <c r="X236">
        <v>1.55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1</v>
      </c>
      <c r="AE236">
        <v>2</v>
      </c>
      <c r="AF236" t="s">
        <v>111</v>
      </c>
      <c r="AG236">
        <v>1.9375</v>
      </c>
      <c r="AH236">
        <v>2</v>
      </c>
      <c r="AI236">
        <v>60096435</v>
      </c>
      <c r="AJ236">
        <v>236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 x14ac:dyDescent="0.2">
      <c r="A237">
        <f>ROW(Source!A43)</f>
        <v>43</v>
      </c>
      <c r="B237">
        <v>60096436</v>
      </c>
      <c r="C237">
        <v>60096375</v>
      </c>
      <c r="D237">
        <v>33592337</v>
      </c>
      <c r="E237">
        <v>1</v>
      </c>
      <c r="F237">
        <v>1</v>
      </c>
      <c r="G237">
        <v>1</v>
      </c>
      <c r="H237">
        <v>2</v>
      </c>
      <c r="I237" t="s">
        <v>882</v>
      </c>
      <c r="J237" t="s">
        <v>1064</v>
      </c>
      <c r="K237" t="s">
        <v>1065</v>
      </c>
      <c r="L237">
        <v>1368</v>
      </c>
      <c r="N237">
        <v>1011</v>
      </c>
      <c r="O237" t="s">
        <v>745</v>
      </c>
      <c r="P237" t="s">
        <v>745</v>
      </c>
      <c r="Q237">
        <v>1</v>
      </c>
      <c r="X237">
        <v>0.9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1</v>
      </c>
      <c r="AE237">
        <v>0</v>
      </c>
      <c r="AF237" t="s">
        <v>111</v>
      </c>
      <c r="AG237">
        <v>1.125</v>
      </c>
      <c r="AH237">
        <v>2</v>
      </c>
      <c r="AI237">
        <v>60096436</v>
      </c>
      <c r="AJ237">
        <v>237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 x14ac:dyDescent="0.2">
      <c r="A238">
        <f>ROW(Source!A43)</f>
        <v>43</v>
      </c>
      <c r="B238">
        <v>60096437</v>
      </c>
      <c r="C238">
        <v>60096375</v>
      </c>
      <c r="D238">
        <v>33592368</v>
      </c>
      <c r="E238">
        <v>1</v>
      </c>
      <c r="F238">
        <v>1</v>
      </c>
      <c r="G238">
        <v>1</v>
      </c>
      <c r="H238">
        <v>2</v>
      </c>
      <c r="I238" t="s">
        <v>885</v>
      </c>
      <c r="J238" t="s">
        <v>886</v>
      </c>
      <c r="K238" t="s">
        <v>887</v>
      </c>
      <c r="L238">
        <v>1368</v>
      </c>
      <c r="N238">
        <v>1011</v>
      </c>
      <c r="O238" t="s">
        <v>745</v>
      </c>
      <c r="P238" t="s">
        <v>745</v>
      </c>
      <c r="Q238">
        <v>1</v>
      </c>
      <c r="X238">
        <v>0.65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1</v>
      </c>
      <c r="AE238">
        <v>0</v>
      </c>
      <c r="AF238" t="s">
        <v>111</v>
      </c>
      <c r="AG238">
        <v>0.8125</v>
      </c>
      <c r="AH238">
        <v>2</v>
      </c>
      <c r="AI238">
        <v>60096437</v>
      </c>
      <c r="AJ238">
        <v>238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 x14ac:dyDescent="0.2">
      <c r="A239">
        <f>ROW(Source!A43)</f>
        <v>43</v>
      </c>
      <c r="B239">
        <v>60096438</v>
      </c>
      <c r="C239">
        <v>60096375</v>
      </c>
      <c r="D239">
        <v>33592437</v>
      </c>
      <c r="E239">
        <v>1</v>
      </c>
      <c r="F239">
        <v>1</v>
      </c>
      <c r="G239">
        <v>1</v>
      </c>
      <c r="H239">
        <v>2</v>
      </c>
      <c r="I239" t="s">
        <v>888</v>
      </c>
      <c r="J239" t="s">
        <v>1066</v>
      </c>
      <c r="K239" t="s">
        <v>1067</v>
      </c>
      <c r="L239">
        <v>1368</v>
      </c>
      <c r="N239">
        <v>1011</v>
      </c>
      <c r="O239" t="s">
        <v>745</v>
      </c>
      <c r="P239" t="s">
        <v>745</v>
      </c>
      <c r="Q239">
        <v>1</v>
      </c>
      <c r="X239">
        <v>1.44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1</v>
      </c>
      <c r="AE239">
        <v>0</v>
      </c>
      <c r="AF239" t="s">
        <v>111</v>
      </c>
      <c r="AG239">
        <v>1.7999999999999998</v>
      </c>
      <c r="AH239">
        <v>2</v>
      </c>
      <c r="AI239">
        <v>60096438</v>
      </c>
      <c r="AJ239">
        <v>239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 x14ac:dyDescent="0.2">
      <c r="A240">
        <f>ROW(Source!A43)</f>
        <v>43</v>
      </c>
      <c r="B240">
        <v>60096439</v>
      </c>
      <c r="C240">
        <v>60096375</v>
      </c>
      <c r="D240">
        <v>33593255</v>
      </c>
      <c r="E240">
        <v>1</v>
      </c>
      <c r="F240">
        <v>1</v>
      </c>
      <c r="G240">
        <v>1</v>
      </c>
      <c r="H240">
        <v>3</v>
      </c>
      <c r="I240" t="s">
        <v>867</v>
      </c>
      <c r="J240" t="s">
        <v>1063</v>
      </c>
      <c r="K240" t="s">
        <v>761</v>
      </c>
      <c r="L240">
        <v>1339</v>
      </c>
      <c r="N240">
        <v>1007</v>
      </c>
      <c r="O240" t="s">
        <v>91</v>
      </c>
      <c r="P240" t="s">
        <v>91</v>
      </c>
      <c r="Q240">
        <v>1</v>
      </c>
      <c r="X240">
        <v>7.35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1</v>
      </c>
      <c r="AE240">
        <v>0</v>
      </c>
      <c r="AF240" t="s">
        <v>3</v>
      </c>
      <c r="AG240">
        <v>7.35</v>
      </c>
      <c r="AH240">
        <v>2</v>
      </c>
      <c r="AI240">
        <v>60096439</v>
      </c>
      <c r="AJ240">
        <v>240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 x14ac:dyDescent="0.2">
      <c r="A241">
        <f>ROW(Source!A43)</f>
        <v>43</v>
      </c>
      <c r="B241">
        <v>60096440</v>
      </c>
      <c r="C241">
        <v>60096375</v>
      </c>
      <c r="D241">
        <v>33592934</v>
      </c>
      <c r="E241">
        <v>1</v>
      </c>
      <c r="F241">
        <v>1</v>
      </c>
      <c r="G241">
        <v>1</v>
      </c>
      <c r="H241">
        <v>3</v>
      </c>
      <c r="I241" t="s">
        <v>889</v>
      </c>
      <c r="J241" t="s">
        <v>890</v>
      </c>
      <c r="K241" t="s">
        <v>762</v>
      </c>
      <c r="L241">
        <v>1346</v>
      </c>
      <c r="N241">
        <v>1009</v>
      </c>
      <c r="O241" t="s">
        <v>225</v>
      </c>
      <c r="P241" t="s">
        <v>225</v>
      </c>
      <c r="Q241">
        <v>1</v>
      </c>
      <c r="X241">
        <v>2.1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0</v>
      </c>
      <c r="AF241" t="s">
        <v>3</v>
      </c>
      <c r="AG241">
        <v>2.1</v>
      </c>
      <c r="AH241">
        <v>2</v>
      </c>
      <c r="AI241">
        <v>60096440</v>
      </c>
      <c r="AJ241">
        <v>241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 x14ac:dyDescent="0.2">
      <c r="A242">
        <f>ROW(Source!A45)</f>
        <v>45</v>
      </c>
      <c r="B242">
        <v>60096478</v>
      </c>
      <c r="C242">
        <v>60096470</v>
      </c>
      <c r="D242">
        <v>48164249</v>
      </c>
      <c r="E242">
        <v>1</v>
      </c>
      <c r="F242">
        <v>1</v>
      </c>
      <c r="G242">
        <v>1</v>
      </c>
      <c r="H242">
        <v>1</v>
      </c>
      <c r="I242" t="s">
        <v>799</v>
      </c>
      <c r="J242" t="s">
        <v>3</v>
      </c>
      <c r="K242" t="s">
        <v>800</v>
      </c>
      <c r="L242">
        <v>1191</v>
      </c>
      <c r="N242">
        <v>1013</v>
      </c>
      <c r="O242" t="s">
        <v>738</v>
      </c>
      <c r="P242" t="s">
        <v>738</v>
      </c>
      <c r="Q242">
        <v>1</v>
      </c>
      <c r="X242">
        <v>3.92</v>
      </c>
      <c r="Y242">
        <v>0</v>
      </c>
      <c r="Z242">
        <v>0</v>
      </c>
      <c r="AA242">
        <v>0</v>
      </c>
      <c r="AB242">
        <v>9.9</v>
      </c>
      <c r="AC242">
        <v>0</v>
      </c>
      <c r="AD242">
        <v>1</v>
      </c>
      <c r="AE242">
        <v>1</v>
      </c>
      <c r="AF242" t="s">
        <v>93</v>
      </c>
      <c r="AG242">
        <v>5.1841999999999997</v>
      </c>
      <c r="AH242">
        <v>2</v>
      </c>
      <c r="AI242">
        <v>60096471</v>
      </c>
      <c r="AJ242">
        <v>242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 x14ac:dyDescent="0.2">
      <c r="A243">
        <f>ROW(Source!A45)</f>
        <v>45</v>
      </c>
      <c r="B243">
        <v>60096479</v>
      </c>
      <c r="C243">
        <v>60096470</v>
      </c>
      <c r="D243">
        <v>48164207</v>
      </c>
      <c r="E243">
        <v>1</v>
      </c>
      <c r="F243">
        <v>1</v>
      </c>
      <c r="G243">
        <v>1</v>
      </c>
      <c r="H243">
        <v>1</v>
      </c>
      <c r="I243" t="s">
        <v>740</v>
      </c>
      <c r="J243" t="s">
        <v>3</v>
      </c>
      <c r="K243" t="s">
        <v>741</v>
      </c>
      <c r="L243">
        <v>1191</v>
      </c>
      <c r="N243">
        <v>1013</v>
      </c>
      <c r="O243" t="s">
        <v>738</v>
      </c>
      <c r="P243" t="s">
        <v>738</v>
      </c>
      <c r="Q243">
        <v>1</v>
      </c>
      <c r="X243">
        <v>5.09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1</v>
      </c>
      <c r="AE243">
        <v>2</v>
      </c>
      <c r="AF243" t="s">
        <v>93</v>
      </c>
      <c r="AG243">
        <v>6.7315249999999986</v>
      </c>
      <c r="AH243">
        <v>2</v>
      </c>
      <c r="AI243">
        <v>60096472</v>
      </c>
      <c r="AJ243">
        <v>243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 x14ac:dyDescent="0.2">
      <c r="A244">
        <f>ROW(Source!A45)</f>
        <v>45</v>
      </c>
      <c r="B244">
        <v>60096480</v>
      </c>
      <c r="C244">
        <v>60096470</v>
      </c>
      <c r="D244">
        <v>48245333</v>
      </c>
      <c r="E244">
        <v>1</v>
      </c>
      <c r="F244">
        <v>1</v>
      </c>
      <c r="G244">
        <v>1</v>
      </c>
      <c r="H244">
        <v>2</v>
      </c>
      <c r="I244" t="s">
        <v>801</v>
      </c>
      <c r="J244" t="s">
        <v>802</v>
      </c>
      <c r="K244" t="s">
        <v>803</v>
      </c>
      <c r="L244">
        <v>1368</v>
      </c>
      <c r="N244">
        <v>1011</v>
      </c>
      <c r="O244" t="s">
        <v>745</v>
      </c>
      <c r="P244" t="s">
        <v>745</v>
      </c>
      <c r="Q244">
        <v>1</v>
      </c>
      <c r="X244">
        <v>2.71</v>
      </c>
      <c r="Y244">
        <v>0</v>
      </c>
      <c r="Z244">
        <v>156.78</v>
      </c>
      <c r="AA244">
        <v>12.63</v>
      </c>
      <c r="AB244">
        <v>0</v>
      </c>
      <c r="AC244">
        <v>0</v>
      </c>
      <c r="AD244">
        <v>1</v>
      </c>
      <c r="AE244">
        <v>0</v>
      </c>
      <c r="AF244" t="s">
        <v>93</v>
      </c>
      <c r="AG244">
        <v>3.5839749999999997</v>
      </c>
      <c r="AH244">
        <v>2</v>
      </c>
      <c r="AI244">
        <v>60096473</v>
      </c>
      <c r="AJ244">
        <v>244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 x14ac:dyDescent="0.2">
      <c r="A245">
        <f>ROW(Source!A45)</f>
        <v>45</v>
      </c>
      <c r="B245">
        <v>60096481</v>
      </c>
      <c r="C245">
        <v>60096470</v>
      </c>
      <c r="D245">
        <v>48245551</v>
      </c>
      <c r="E245">
        <v>1</v>
      </c>
      <c r="F245">
        <v>1</v>
      </c>
      <c r="G245">
        <v>1</v>
      </c>
      <c r="H245">
        <v>2</v>
      </c>
      <c r="I245" t="s">
        <v>752</v>
      </c>
      <c r="J245" t="s">
        <v>753</v>
      </c>
      <c r="K245" t="s">
        <v>754</v>
      </c>
      <c r="L245">
        <v>1368</v>
      </c>
      <c r="N245">
        <v>1011</v>
      </c>
      <c r="O245" t="s">
        <v>745</v>
      </c>
      <c r="P245" t="s">
        <v>745</v>
      </c>
      <c r="Q245">
        <v>1</v>
      </c>
      <c r="X245">
        <v>0.04</v>
      </c>
      <c r="Y245">
        <v>0</v>
      </c>
      <c r="Z245">
        <v>86.79</v>
      </c>
      <c r="AA245">
        <v>10.130000000000001</v>
      </c>
      <c r="AB245">
        <v>0</v>
      </c>
      <c r="AC245">
        <v>0</v>
      </c>
      <c r="AD245">
        <v>1</v>
      </c>
      <c r="AE245">
        <v>0</v>
      </c>
      <c r="AF245" t="s">
        <v>93</v>
      </c>
      <c r="AG245">
        <v>5.2899999999999996E-2</v>
      </c>
      <c r="AH245">
        <v>2</v>
      </c>
      <c r="AI245">
        <v>60096474</v>
      </c>
      <c r="AJ245">
        <v>245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 x14ac:dyDescent="0.2">
      <c r="A246">
        <f>ROW(Source!A45)</f>
        <v>45</v>
      </c>
      <c r="B246">
        <v>60096482</v>
      </c>
      <c r="C246">
        <v>60096470</v>
      </c>
      <c r="D246">
        <v>48245707</v>
      </c>
      <c r="E246">
        <v>1</v>
      </c>
      <c r="F246">
        <v>1</v>
      </c>
      <c r="G246">
        <v>1</v>
      </c>
      <c r="H246">
        <v>2</v>
      </c>
      <c r="I246" t="s">
        <v>804</v>
      </c>
      <c r="J246" t="s">
        <v>805</v>
      </c>
      <c r="K246" t="s">
        <v>806</v>
      </c>
      <c r="L246">
        <v>1368</v>
      </c>
      <c r="N246">
        <v>1011</v>
      </c>
      <c r="O246" t="s">
        <v>745</v>
      </c>
      <c r="P246" t="s">
        <v>745</v>
      </c>
      <c r="Q246">
        <v>1</v>
      </c>
      <c r="X246">
        <v>2.34</v>
      </c>
      <c r="Y246">
        <v>0</v>
      </c>
      <c r="Z246">
        <v>136.09</v>
      </c>
      <c r="AA246">
        <v>11.84</v>
      </c>
      <c r="AB246">
        <v>0</v>
      </c>
      <c r="AC246">
        <v>0</v>
      </c>
      <c r="AD246">
        <v>1</v>
      </c>
      <c r="AE246">
        <v>0</v>
      </c>
      <c r="AF246" t="s">
        <v>93</v>
      </c>
      <c r="AG246">
        <v>3.0946499999999997</v>
      </c>
      <c r="AH246">
        <v>2</v>
      </c>
      <c r="AI246">
        <v>60096475</v>
      </c>
      <c r="AJ246">
        <v>246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 x14ac:dyDescent="0.2">
      <c r="A247">
        <f>ROW(Source!A45)</f>
        <v>45</v>
      </c>
      <c r="B247">
        <v>60096483</v>
      </c>
      <c r="C247">
        <v>60096470</v>
      </c>
      <c r="D247">
        <v>48171507</v>
      </c>
      <c r="E247">
        <v>1</v>
      </c>
      <c r="F247">
        <v>1</v>
      </c>
      <c r="G247">
        <v>1</v>
      </c>
      <c r="H247">
        <v>3</v>
      </c>
      <c r="I247" t="s">
        <v>807</v>
      </c>
      <c r="J247" t="s">
        <v>808</v>
      </c>
      <c r="K247" t="s">
        <v>809</v>
      </c>
      <c r="L247">
        <v>1348</v>
      </c>
      <c r="N247">
        <v>1009</v>
      </c>
      <c r="O247" t="s">
        <v>15</v>
      </c>
      <c r="P247" t="s">
        <v>15</v>
      </c>
      <c r="Q247">
        <v>1000</v>
      </c>
      <c r="X247">
        <v>2.7000000000000001E-3</v>
      </c>
      <c r="Y247">
        <v>10616.1</v>
      </c>
      <c r="Z247">
        <v>0</v>
      </c>
      <c r="AA247">
        <v>0</v>
      </c>
      <c r="AB247">
        <v>0</v>
      </c>
      <c r="AC247">
        <v>0</v>
      </c>
      <c r="AD247">
        <v>1</v>
      </c>
      <c r="AE247">
        <v>0</v>
      </c>
      <c r="AF247" t="s">
        <v>3</v>
      </c>
      <c r="AG247">
        <v>2.7000000000000001E-3</v>
      </c>
      <c r="AH247">
        <v>2</v>
      </c>
      <c r="AI247">
        <v>60096476</v>
      </c>
      <c r="AJ247">
        <v>247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 x14ac:dyDescent="0.2">
      <c r="A248">
        <f>ROW(Source!A45)</f>
        <v>45</v>
      </c>
      <c r="B248">
        <v>60096484</v>
      </c>
      <c r="C248">
        <v>60096470</v>
      </c>
      <c r="D248">
        <v>48167136</v>
      </c>
      <c r="E248">
        <v>21</v>
      </c>
      <c r="F248">
        <v>1</v>
      </c>
      <c r="G248">
        <v>1</v>
      </c>
      <c r="H248">
        <v>3</v>
      </c>
      <c r="I248" t="s">
        <v>810</v>
      </c>
      <c r="J248" t="s">
        <v>3</v>
      </c>
      <c r="K248" t="s">
        <v>811</v>
      </c>
      <c r="L248">
        <v>1354</v>
      </c>
      <c r="N248">
        <v>1010</v>
      </c>
      <c r="O248" t="s">
        <v>27</v>
      </c>
      <c r="P248" t="s">
        <v>27</v>
      </c>
      <c r="Q248">
        <v>1</v>
      </c>
      <c r="X248">
        <v>1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 t="s">
        <v>3</v>
      </c>
      <c r="AG248">
        <v>1</v>
      </c>
      <c r="AH248">
        <v>2</v>
      </c>
      <c r="AI248">
        <v>60096477</v>
      </c>
      <c r="AJ248">
        <v>248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 x14ac:dyDescent="0.2">
      <c r="A249">
        <f>ROW(Source!A47)</f>
        <v>47</v>
      </c>
      <c r="B249">
        <v>60096492</v>
      </c>
      <c r="C249">
        <v>60096485</v>
      </c>
      <c r="D249">
        <v>48164249</v>
      </c>
      <c r="E249">
        <v>1</v>
      </c>
      <c r="F249">
        <v>1</v>
      </c>
      <c r="G249">
        <v>1</v>
      </c>
      <c r="H249">
        <v>1</v>
      </c>
      <c r="I249" t="s">
        <v>799</v>
      </c>
      <c r="J249" t="s">
        <v>3</v>
      </c>
      <c r="K249" t="s">
        <v>800</v>
      </c>
      <c r="L249">
        <v>1191</v>
      </c>
      <c r="N249">
        <v>1013</v>
      </c>
      <c r="O249" t="s">
        <v>738</v>
      </c>
      <c r="P249" t="s">
        <v>738</v>
      </c>
      <c r="Q249">
        <v>1</v>
      </c>
      <c r="X249">
        <v>1.66</v>
      </c>
      <c r="Y249">
        <v>0</v>
      </c>
      <c r="Z249">
        <v>0</v>
      </c>
      <c r="AA249">
        <v>0</v>
      </c>
      <c r="AB249">
        <v>9.9</v>
      </c>
      <c r="AC249">
        <v>0</v>
      </c>
      <c r="AD249">
        <v>1</v>
      </c>
      <c r="AE249">
        <v>1</v>
      </c>
      <c r="AF249" t="s">
        <v>93</v>
      </c>
      <c r="AG249">
        <v>2.1953499999999995</v>
      </c>
      <c r="AH249">
        <v>2</v>
      </c>
      <c r="AI249">
        <v>60096486</v>
      </c>
      <c r="AJ249">
        <v>249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 x14ac:dyDescent="0.2">
      <c r="A250">
        <f>ROW(Source!A47)</f>
        <v>47</v>
      </c>
      <c r="B250">
        <v>60096493</v>
      </c>
      <c r="C250">
        <v>60096485</v>
      </c>
      <c r="D250">
        <v>48164207</v>
      </c>
      <c r="E250">
        <v>1</v>
      </c>
      <c r="F250">
        <v>1</v>
      </c>
      <c r="G250">
        <v>1</v>
      </c>
      <c r="H250">
        <v>1</v>
      </c>
      <c r="I250" t="s">
        <v>740</v>
      </c>
      <c r="J250" t="s">
        <v>3</v>
      </c>
      <c r="K250" t="s">
        <v>741</v>
      </c>
      <c r="L250">
        <v>1191</v>
      </c>
      <c r="N250">
        <v>1013</v>
      </c>
      <c r="O250" t="s">
        <v>738</v>
      </c>
      <c r="P250" t="s">
        <v>738</v>
      </c>
      <c r="Q250">
        <v>1</v>
      </c>
      <c r="X250">
        <v>1.1000000000000001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2</v>
      </c>
      <c r="AF250" t="s">
        <v>93</v>
      </c>
      <c r="AG250">
        <v>1.4547499999999998</v>
      </c>
      <c r="AH250">
        <v>2</v>
      </c>
      <c r="AI250">
        <v>60096487</v>
      </c>
      <c r="AJ250">
        <v>250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 x14ac:dyDescent="0.2">
      <c r="A251">
        <f>ROW(Source!A47)</f>
        <v>47</v>
      </c>
      <c r="B251">
        <v>60096494</v>
      </c>
      <c r="C251">
        <v>60096485</v>
      </c>
      <c r="D251">
        <v>48245551</v>
      </c>
      <c r="E251">
        <v>1</v>
      </c>
      <c r="F251">
        <v>1</v>
      </c>
      <c r="G251">
        <v>1</v>
      </c>
      <c r="H251">
        <v>2</v>
      </c>
      <c r="I251" t="s">
        <v>752</v>
      </c>
      <c r="J251" t="s">
        <v>753</v>
      </c>
      <c r="K251" t="s">
        <v>754</v>
      </c>
      <c r="L251">
        <v>1368</v>
      </c>
      <c r="N251">
        <v>1011</v>
      </c>
      <c r="O251" t="s">
        <v>745</v>
      </c>
      <c r="P251" t="s">
        <v>745</v>
      </c>
      <c r="Q251">
        <v>1</v>
      </c>
      <c r="X251">
        <v>0.01</v>
      </c>
      <c r="Y251">
        <v>0</v>
      </c>
      <c r="Z251">
        <v>86.79</v>
      </c>
      <c r="AA251">
        <v>10.130000000000001</v>
      </c>
      <c r="AB251">
        <v>0</v>
      </c>
      <c r="AC251">
        <v>0</v>
      </c>
      <c r="AD251">
        <v>1</v>
      </c>
      <c r="AE251">
        <v>0</v>
      </c>
      <c r="AF251" t="s">
        <v>93</v>
      </c>
      <c r="AG251">
        <v>1.3224999999999999E-2</v>
      </c>
      <c r="AH251">
        <v>2</v>
      </c>
      <c r="AI251">
        <v>60096488</v>
      </c>
      <c r="AJ251">
        <v>251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 x14ac:dyDescent="0.2">
      <c r="A252">
        <f>ROW(Source!A47)</f>
        <v>47</v>
      </c>
      <c r="B252">
        <v>60096495</v>
      </c>
      <c r="C252">
        <v>60096485</v>
      </c>
      <c r="D252">
        <v>48245707</v>
      </c>
      <c r="E252">
        <v>1</v>
      </c>
      <c r="F252">
        <v>1</v>
      </c>
      <c r="G252">
        <v>1</v>
      </c>
      <c r="H252">
        <v>2</v>
      </c>
      <c r="I252" t="s">
        <v>804</v>
      </c>
      <c r="J252" t="s">
        <v>805</v>
      </c>
      <c r="K252" t="s">
        <v>806</v>
      </c>
      <c r="L252">
        <v>1368</v>
      </c>
      <c r="N252">
        <v>1011</v>
      </c>
      <c r="O252" t="s">
        <v>745</v>
      </c>
      <c r="P252" t="s">
        <v>745</v>
      </c>
      <c r="Q252">
        <v>1</v>
      </c>
      <c r="X252">
        <v>1.0900000000000001</v>
      </c>
      <c r="Y252">
        <v>0</v>
      </c>
      <c r="Z252">
        <v>136.09</v>
      </c>
      <c r="AA252">
        <v>11.84</v>
      </c>
      <c r="AB252">
        <v>0</v>
      </c>
      <c r="AC252">
        <v>0</v>
      </c>
      <c r="AD252">
        <v>1</v>
      </c>
      <c r="AE252">
        <v>0</v>
      </c>
      <c r="AF252" t="s">
        <v>93</v>
      </c>
      <c r="AG252">
        <v>1.4415249999999999</v>
      </c>
      <c r="AH252">
        <v>2</v>
      </c>
      <c r="AI252">
        <v>60096489</v>
      </c>
      <c r="AJ252">
        <v>252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 x14ac:dyDescent="0.2">
      <c r="A253">
        <f>ROW(Source!A47)</f>
        <v>47</v>
      </c>
      <c r="B253">
        <v>60096496</v>
      </c>
      <c r="C253">
        <v>60096485</v>
      </c>
      <c r="D253">
        <v>48171507</v>
      </c>
      <c r="E253">
        <v>1</v>
      </c>
      <c r="F253">
        <v>1</v>
      </c>
      <c r="G253">
        <v>1</v>
      </c>
      <c r="H253">
        <v>3</v>
      </c>
      <c r="I253" t="s">
        <v>807</v>
      </c>
      <c r="J253" t="s">
        <v>808</v>
      </c>
      <c r="K253" t="s">
        <v>809</v>
      </c>
      <c r="L253">
        <v>1348</v>
      </c>
      <c r="N253">
        <v>1009</v>
      </c>
      <c r="O253" t="s">
        <v>15</v>
      </c>
      <c r="P253" t="s">
        <v>15</v>
      </c>
      <c r="Q253">
        <v>1000</v>
      </c>
      <c r="X253">
        <v>5.8E-4</v>
      </c>
      <c r="Y253">
        <v>10616.1</v>
      </c>
      <c r="Z253">
        <v>0</v>
      </c>
      <c r="AA253">
        <v>0</v>
      </c>
      <c r="AB253">
        <v>0</v>
      </c>
      <c r="AC253">
        <v>0</v>
      </c>
      <c r="AD253">
        <v>1</v>
      </c>
      <c r="AE253">
        <v>0</v>
      </c>
      <c r="AF253" t="s">
        <v>3</v>
      </c>
      <c r="AG253">
        <v>5.8E-4</v>
      </c>
      <c r="AH253">
        <v>2</v>
      </c>
      <c r="AI253">
        <v>60096490</v>
      </c>
      <c r="AJ253">
        <v>253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 x14ac:dyDescent="0.2">
      <c r="A254">
        <f>ROW(Source!A47)</f>
        <v>47</v>
      </c>
      <c r="B254">
        <v>60096497</v>
      </c>
      <c r="C254">
        <v>60096485</v>
      </c>
      <c r="D254">
        <v>48167136</v>
      </c>
      <c r="E254">
        <v>21</v>
      </c>
      <c r="F254">
        <v>1</v>
      </c>
      <c r="G254">
        <v>1</v>
      </c>
      <c r="H254">
        <v>3</v>
      </c>
      <c r="I254" t="s">
        <v>810</v>
      </c>
      <c r="J254" t="s">
        <v>3</v>
      </c>
      <c r="K254" t="s">
        <v>811</v>
      </c>
      <c r="L254">
        <v>1354</v>
      </c>
      <c r="N254">
        <v>1010</v>
      </c>
      <c r="O254" t="s">
        <v>27</v>
      </c>
      <c r="P254" t="s">
        <v>27</v>
      </c>
      <c r="Q254">
        <v>1</v>
      </c>
      <c r="X254">
        <v>1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 t="s">
        <v>3</v>
      </c>
      <c r="AG254">
        <v>1</v>
      </c>
      <c r="AH254">
        <v>2</v>
      </c>
      <c r="AI254">
        <v>60096491</v>
      </c>
      <c r="AJ254">
        <v>254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 x14ac:dyDescent="0.2">
      <c r="A255">
        <f>ROW(Source!A49)</f>
        <v>49</v>
      </c>
      <c r="B255">
        <v>60096626</v>
      </c>
      <c r="C255">
        <v>60096619</v>
      </c>
      <c r="D255">
        <v>48164233</v>
      </c>
      <c r="E255">
        <v>1</v>
      </c>
      <c r="F255">
        <v>1</v>
      </c>
      <c r="G255">
        <v>1</v>
      </c>
      <c r="H255">
        <v>1</v>
      </c>
      <c r="I255" t="s">
        <v>812</v>
      </c>
      <c r="J255" t="s">
        <v>3</v>
      </c>
      <c r="K255" t="s">
        <v>813</v>
      </c>
      <c r="L255">
        <v>1191</v>
      </c>
      <c r="N255">
        <v>1013</v>
      </c>
      <c r="O255" t="s">
        <v>738</v>
      </c>
      <c r="P255" t="s">
        <v>738</v>
      </c>
      <c r="Q255">
        <v>1</v>
      </c>
      <c r="X255">
        <v>25.62</v>
      </c>
      <c r="Y255">
        <v>0</v>
      </c>
      <c r="Z255">
        <v>0</v>
      </c>
      <c r="AA255">
        <v>0</v>
      </c>
      <c r="AB255">
        <v>8.59</v>
      </c>
      <c r="AC255">
        <v>0</v>
      </c>
      <c r="AD255">
        <v>1</v>
      </c>
      <c r="AE255">
        <v>1</v>
      </c>
      <c r="AF255" t="s">
        <v>93</v>
      </c>
      <c r="AG255">
        <v>33.882449999999992</v>
      </c>
      <c r="AH255">
        <v>2</v>
      </c>
      <c r="AI255">
        <v>60096620</v>
      </c>
      <c r="AJ255">
        <v>255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 x14ac:dyDescent="0.2">
      <c r="A256">
        <f>ROW(Source!A49)</f>
        <v>49</v>
      </c>
      <c r="B256">
        <v>60096627</v>
      </c>
      <c r="C256">
        <v>60096619</v>
      </c>
      <c r="D256">
        <v>48164207</v>
      </c>
      <c r="E256">
        <v>1</v>
      </c>
      <c r="F256">
        <v>1</v>
      </c>
      <c r="G256">
        <v>1</v>
      </c>
      <c r="H256">
        <v>1</v>
      </c>
      <c r="I256" t="s">
        <v>740</v>
      </c>
      <c r="J256" t="s">
        <v>3</v>
      </c>
      <c r="K256" t="s">
        <v>741</v>
      </c>
      <c r="L256">
        <v>1191</v>
      </c>
      <c r="N256">
        <v>1013</v>
      </c>
      <c r="O256" t="s">
        <v>738</v>
      </c>
      <c r="P256" t="s">
        <v>738</v>
      </c>
      <c r="Q256">
        <v>1</v>
      </c>
      <c r="X256">
        <v>6.13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1</v>
      </c>
      <c r="AE256">
        <v>2</v>
      </c>
      <c r="AF256" t="s">
        <v>93</v>
      </c>
      <c r="AG256">
        <v>8.1069249999999986</v>
      </c>
      <c r="AH256">
        <v>2</v>
      </c>
      <c r="AI256">
        <v>60096621</v>
      </c>
      <c r="AJ256">
        <v>256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 x14ac:dyDescent="0.2">
      <c r="A257">
        <f>ROW(Source!A49)</f>
        <v>49</v>
      </c>
      <c r="B257">
        <v>60096628</v>
      </c>
      <c r="C257">
        <v>60096619</v>
      </c>
      <c r="D257">
        <v>48244557</v>
      </c>
      <c r="E257">
        <v>1</v>
      </c>
      <c r="F257">
        <v>1</v>
      </c>
      <c r="G257">
        <v>1</v>
      </c>
      <c r="H257">
        <v>2</v>
      </c>
      <c r="I257" t="s">
        <v>746</v>
      </c>
      <c r="J257" t="s">
        <v>747</v>
      </c>
      <c r="K257" t="s">
        <v>748</v>
      </c>
      <c r="L257">
        <v>1368</v>
      </c>
      <c r="N257">
        <v>1011</v>
      </c>
      <c r="O257" t="s">
        <v>745</v>
      </c>
      <c r="P257" t="s">
        <v>745</v>
      </c>
      <c r="Q257">
        <v>1</v>
      </c>
      <c r="X257">
        <v>5.23</v>
      </c>
      <c r="Y257">
        <v>0</v>
      </c>
      <c r="Z257">
        <v>112.77</v>
      </c>
      <c r="AA257">
        <v>11.84</v>
      </c>
      <c r="AB257">
        <v>0</v>
      </c>
      <c r="AC257">
        <v>0</v>
      </c>
      <c r="AD257">
        <v>1</v>
      </c>
      <c r="AE257">
        <v>0</v>
      </c>
      <c r="AF257" t="s">
        <v>93</v>
      </c>
      <c r="AG257">
        <v>6.9166749999999997</v>
      </c>
      <c r="AH257">
        <v>2</v>
      </c>
      <c r="AI257">
        <v>60096622</v>
      </c>
      <c r="AJ257">
        <v>257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 x14ac:dyDescent="0.2">
      <c r="A258">
        <f>ROW(Source!A49)</f>
        <v>49</v>
      </c>
      <c r="B258">
        <v>60096629</v>
      </c>
      <c r="C258">
        <v>60096619</v>
      </c>
      <c r="D258">
        <v>48245551</v>
      </c>
      <c r="E258">
        <v>1</v>
      </c>
      <c r="F258">
        <v>1</v>
      </c>
      <c r="G258">
        <v>1</v>
      </c>
      <c r="H258">
        <v>2</v>
      </c>
      <c r="I258" t="s">
        <v>752</v>
      </c>
      <c r="J258" t="s">
        <v>753</v>
      </c>
      <c r="K258" t="s">
        <v>754</v>
      </c>
      <c r="L258">
        <v>1368</v>
      </c>
      <c r="N258">
        <v>1011</v>
      </c>
      <c r="O258" t="s">
        <v>745</v>
      </c>
      <c r="P258" t="s">
        <v>745</v>
      </c>
      <c r="Q258">
        <v>1</v>
      </c>
      <c r="X258">
        <v>0.9</v>
      </c>
      <c r="Y258">
        <v>0</v>
      </c>
      <c r="Z258">
        <v>86.79</v>
      </c>
      <c r="AA258">
        <v>10.130000000000001</v>
      </c>
      <c r="AB258">
        <v>0</v>
      </c>
      <c r="AC258">
        <v>0</v>
      </c>
      <c r="AD258">
        <v>1</v>
      </c>
      <c r="AE258">
        <v>0</v>
      </c>
      <c r="AF258" t="s">
        <v>93</v>
      </c>
      <c r="AG258">
        <v>1.1902499999999998</v>
      </c>
      <c r="AH258">
        <v>2</v>
      </c>
      <c r="AI258">
        <v>60096623</v>
      </c>
      <c r="AJ258">
        <v>258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 x14ac:dyDescent="0.2">
      <c r="A259">
        <f>ROW(Source!A49)</f>
        <v>49</v>
      </c>
      <c r="B259">
        <v>60096630</v>
      </c>
      <c r="C259">
        <v>60096619</v>
      </c>
      <c r="D259">
        <v>48173531</v>
      </c>
      <c r="E259">
        <v>1</v>
      </c>
      <c r="F259">
        <v>1</v>
      </c>
      <c r="G259">
        <v>1</v>
      </c>
      <c r="H259">
        <v>3</v>
      </c>
      <c r="I259" t="s">
        <v>837</v>
      </c>
      <c r="J259" t="s">
        <v>838</v>
      </c>
      <c r="K259" t="s">
        <v>839</v>
      </c>
      <c r="L259">
        <v>1346</v>
      </c>
      <c r="N259">
        <v>1009</v>
      </c>
      <c r="O259" t="s">
        <v>225</v>
      </c>
      <c r="P259" t="s">
        <v>225</v>
      </c>
      <c r="Q259">
        <v>1</v>
      </c>
      <c r="X259">
        <v>1.4</v>
      </c>
      <c r="Y259">
        <v>25.7</v>
      </c>
      <c r="Z259">
        <v>0</v>
      </c>
      <c r="AA259">
        <v>0</v>
      </c>
      <c r="AB259">
        <v>0</v>
      </c>
      <c r="AC259">
        <v>0</v>
      </c>
      <c r="AD259">
        <v>1</v>
      </c>
      <c r="AE259">
        <v>0</v>
      </c>
      <c r="AF259" t="s">
        <v>3</v>
      </c>
      <c r="AG259">
        <v>1.4</v>
      </c>
      <c r="AH259">
        <v>2</v>
      </c>
      <c r="AI259">
        <v>60096624</v>
      </c>
      <c r="AJ259">
        <v>259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 x14ac:dyDescent="0.2">
      <c r="A260">
        <f>ROW(Source!A49)</f>
        <v>49</v>
      </c>
      <c r="B260">
        <v>60096631</v>
      </c>
      <c r="C260">
        <v>60096619</v>
      </c>
      <c r="D260">
        <v>48164599</v>
      </c>
      <c r="E260">
        <v>21</v>
      </c>
      <c r="F260">
        <v>1</v>
      </c>
      <c r="G260">
        <v>1</v>
      </c>
      <c r="H260">
        <v>3</v>
      </c>
      <c r="I260" t="s">
        <v>834</v>
      </c>
      <c r="J260" t="s">
        <v>3</v>
      </c>
      <c r="K260" t="s">
        <v>835</v>
      </c>
      <c r="L260">
        <v>1374</v>
      </c>
      <c r="N260">
        <v>1013</v>
      </c>
      <c r="O260" t="s">
        <v>836</v>
      </c>
      <c r="P260" t="s">
        <v>836</v>
      </c>
      <c r="Q260">
        <v>1</v>
      </c>
      <c r="X260">
        <v>4.4000000000000004</v>
      </c>
      <c r="Y260">
        <v>1</v>
      </c>
      <c r="Z260">
        <v>0</v>
      </c>
      <c r="AA260">
        <v>0</v>
      </c>
      <c r="AB260">
        <v>0</v>
      </c>
      <c r="AC260">
        <v>0</v>
      </c>
      <c r="AD260">
        <v>1</v>
      </c>
      <c r="AE260">
        <v>0</v>
      </c>
      <c r="AF260" t="s">
        <v>3</v>
      </c>
      <c r="AG260">
        <v>4.4000000000000004</v>
      </c>
      <c r="AH260">
        <v>2</v>
      </c>
      <c r="AI260">
        <v>60096625</v>
      </c>
      <c r="AJ260">
        <v>260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 x14ac:dyDescent="0.2">
      <c r="A261">
        <f>ROW(Source!A51)</f>
        <v>51</v>
      </c>
      <c r="B261">
        <v>60096639</v>
      </c>
      <c r="C261">
        <v>60096632</v>
      </c>
      <c r="D261">
        <v>48164233</v>
      </c>
      <c r="E261">
        <v>1</v>
      </c>
      <c r="F261">
        <v>1</v>
      </c>
      <c r="G261">
        <v>1</v>
      </c>
      <c r="H261">
        <v>1</v>
      </c>
      <c r="I261" t="s">
        <v>812</v>
      </c>
      <c r="J261" t="s">
        <v>3</v>
      </c>
      <c r="K261" t="s">
        <v>813</v>
      </c>
      <c r="L261">
        <v>1191</v>
      </c>
      <c r="N261">
        <v>1013</v>
      </c>
      <c r="O261" t="s">
        <v>738</v>
      </c>
      <c r="P261" t="s">
        <v>738</v>
      </c>
      <c r="Q261">
        <v>1</v>
      </c>
      <c r="X261">
        <v>7.74</v>
      </c>
      <c r="Y261">
        <v>0</v>
      </c>
      <c r="Z261">
        <v>0</v>
      </c>
      <c r="AA261">
        <v>0</v>
      </c>
      <c r="AB261">
        <v>8.59</v>
      </c>
      <c r="AC261">
        <v>0</v>
      </c>
      <c r="AD261">
        <v>1</v>
      </c>
      <c r="AE261">
        <v>1</v>
      </c>
      <c r="AF261" t="s">
        <v>93</v>
      </c>
      <c r="AG261">
        <v>10.236149999999999</v>
      </c>
      <c r="AH261">
        <v>2</v>
      </c>
      <c r="AI261">
        <v>60096633</v>
      </c>
      <c r="AJ261">
        <v>261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 x14ac:dyDescent="0.2">
      <c r="A262">
        <f>ROW(Source!A51)</f>
        <v>51</v>
      </c>
      <c r="B262">
        <v>60096640</v>
      </c>
      <c r="C262">
        <v>60096632</v>
      </c>
      <c r="D262">
        <v>48164207</v>
      </c>
      <c r="E262">
        <v>1</v>
      </c>
      <c r="F262">
        <v>1</v>
      </c>
      <c r="G262">
        <v>1</v>
      </c>
      <c r="H262">
        <v>1</v>
      </c>
      <c r="I262" t="s">
        <v>740</v>
      </c>
      <c r="J262" t="s">
        <v>3</v>
      </c>
      <c r="K262" t="s">
        <v>741</v>
      </c>
      <c r="L262">
        <v>1191</v>
      </c>
      <c r="N262">
        <v>1013</v>
      </c>
      <c r="O262" t="s">
        <v>738</v>
      </c>
      <c r="P262" t="s">
        <v>738</v>
      </c>
      <c r="Q262">
        <v>1</v>
      </c>
      <c r="X262">
        <v>1.5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1</v>
      </c>
      <c r="AE262">
        <v>2</v>
      </c>
      <c r="AF262" t="s">
        <v>93</v>
      </c>
      <c r="AG262">
        <v>1.9837499999999997</v>
      </c>
      <c r="AH262">
        <v>2</v>
      </c>
      <c r="AI262">
        <v>60096634</v>
      </c>
      <c r="AJ262">
        <v>262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 x14ac:dyDescent="0.2">
      <c r="A263">
        <f>ROW(Source!A51)</f>
        <v>51</v>
      </c>
      <c r="B263">
        <v>60096641</v>
      </c>
      <c r="C263">
        <v>60096632</v>
      </c>
      <c r="D263">
        <v>48244557</v>
      </c>
      <c r="E263">
        <v>1</v>
      </c>
      <c r="F263">
        <v>1</v>
      </c>
      <c r="G263">
        <v>1</v>
      </c>
      <c r="H263">
        <v>2</v>
      </c>
      <c r="I263" t="s">
        <v>746</v>
      </c>
      <c r="J263" t="s">
        <v>747</v>
      </c>
      <c r="K263" t="s">
        <v>748</v>
      </c>
      <c r="L263">
        <v>1368</v>
      </c>
      <c r="N263">
        <v>1011</v>
      </c>
      <c r="O263" t="s">
        <v>745</v>
      </c>
      <c r="P263" t="s">
        <v>745</v>
      </c>
      <c r="Q263">
        <v>1</v>
      </c>
      <c r="X263">
        <v>1.42</v>
      </c>
      <c r="Y263">
        <v>0</v>
      </c>
      <c r="Z263">
        <v>112.77</v>
      </c>
      <c r="AA263">
        <v>11.84</v>
      </c>
      <c r="AB263">
        <v>0</v>
      </c>
      <c r="AC263">
        <v>0</v>
      </c>
      <c r="AD263">
        <v>1</v>
      </c>
      <c r="AE263">
        <v>0</v>
      </c>
      <c r="AF263" t="s">
        <v>93</v>
      </c>
      <c r="AG263">
        <v>1.8779499999999996</v>
      </c>
      <c r="AH263">
        <v>2</v>
      </c>
      <c r="AI263">
        <v>60096635</v>
      </c>
      <c r="AJ263">
        <v>263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 x14ac:dyDescent="0.2">
      <c r="A264">
        <f>ROW(Source!A51)</f>
        <v>51</v>
      </c>
      <c r="B264">
        <v>60096642</v>
      </c>
      <c r="C264">
        <v>60096632</v>
      </c>
      <c r="D264">
        <v>48245551</v>
      </c>
      <c r="E264">
        <v>1</v>
      </c>
      <c r="F264">
        <v>1</v>
      </c>
      <c r="G264">
        <v>1</v>
      </c>
      <c r="H264">
        <v>2</v>
      </c>
      <c r="I264" t="s">
        <v>752</v>
      </c>
      <c r="J264" t="s">
        <v>753</v>
      </c>
      <c r="K264" t="s">
        <v>754</v>
      </c>
      <c r="L264">
        <v>1368</v>
      </c>
      <c r="N264">
        <v>1011</v>
      </c>
      <c r="O264" t="s">
        <v>745</v>
      </c>
      <c r="P264" t="s">
        <v>745</v>
      </c>
      <c r="Q264">
        <v>1</v>
      </c>
      <c r="X264">
        <v>0.08</v>
      </c>
      <c r="Y264">
        <v>0</v>
      </c>
      <c r="Z264">
        <v>86.79</v>
      </c>
      <c r="AA264">
        <v>10.130000000000001</v>
      </c>
      <c r="AB264">
        <v>0</v>
      </c>
      <c r="AC264">
        <v>0</v>
      </c>
      <c r="AD264">
        <v>1</v>
      </c>
      <c r="AE264">
        <v>0</v>
      </c>
      <c r="AF264" t="s">
        <v>93</v>
      </c>
      <c r="AG264">
        <v>0.10579999999999999</v>
      </c>
      <c r="AH264">
        <v>2</v>
      </c>
      <c r="AI264">
        <v>60096636</v>
      </c>
      <c r="AJ264">
        <v>264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 x14ac:dyDescent="0.2">
      <c r="A265">
        <f>ROW(Source!A51)</f>
        <v>51</v>
      </c>
      <c r="B265">
        <v>60096643</v>
      </c>
      <c r="C265">
        <v>60096632</v>
      </c>
      <c r="D265">
        <v>48173531</v>
      </c>
      <c r="E265">
        <v>1</v>
      </c>
      <c r="F265">
        <v>1</v>
      </c>
      <c r="G265">
        <v>1</v>
      </c>
      <c r="H265">
        <v>3</v>
      </c>
      <c r="I265" t="s">
        <v>837</v>
      </c>
      <c r="J265" t="s">
        <v>838</v>
      </c>
      <c r="K265" t="s">
        <v>839</v>
      </c>
      <c r="L265">
        <v>1346</v>
      </c>
      <c r="N265">
        <v>1009</v>
      </c>
      <c r="O265" t="s">
        <v>225</v>
      </c>
      <c r="P265" t="s">
        <v>225</v>
      </c>
      <c r="Q265">
        <v>1</v>
      </c>
      <c r="X265">
        <v>0.35</v>
      </c>
      <c r="Y265">
        <v>25.7</v>
      </c>
      <c r="Z265">
        <v>0</v>
      </c>
      <c r="AA265">
        <v>0</v>
      </c>
      <c r="AB265">
        <v>0</v>
      </c>
      <c r="AC265">
        <v>0</v>
      </c>
      <c r="AD265">
        <v>1</v>
      </c>
      <c r="AE265">
        <v>0</v>
      </c>
      <c r="AF265" t="s">
        <v>3</v>
      </c>
      <c r="AG265">
        <v>0.35</v>
      </c>
      <c r="AH265">
        <v>2</v>
      </c>
      <c r="AI265">
        <v>60096637</v>
      </c>
      <c r="AJ265">
        <v>265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 x14ac:dyDescent="0.2">
      <c r="A266">
        <f>ROW(Source!A51)</f>
        <v>51</v>
      </c>
      <c r="B266">
        <v>60096644</v>
      </c>
      <c r="C266">
        <v>60096632</v>
      </c>
      <c r="D266">
        <v>48164599</v>
      </c>
      <c r="E266">
        <v>21</v>
      </c>
      <c r="F266">
        <v>1</v>
      </c>
      <c r="G266">
        <v>1</v>
      </c>
      <c r="H266">
        <v>3</v>
      </c>
      <c r="I266" t="s">
        <v>834</v>
      </c>
      <c r="J266" t="s">
        <v>3</v>
      </c>
      <c r="K266" t="s">
        <v>835</v>
      </c>
      <c r="L266">
        <v>1374</v>
      </c>
      <c r="N266">
        <v>1013</v>
      </c>
      <c r="O266" t="s">
        <v>836</v>
      </c>
      <c r="P266" t="s">
        <v>836</v>
      </c>
      <c r="Q266">
        <v>1</v>
      </c>
      <c r="X266">
        <v>1.33</v>
      </c>
      <c r="Y266">
        <v>1</v>
      </c>
      <c r="Z266">
        <v>0</v>
      </c>
      <c r="AA266">
        <v>0</v>
      </c>
      <c r="AB266">
        <v>0</v>
      </c>
      <c r="AC266">
        <v>0</v>
      </c>
      <c r="AD266">
        <v>1</v>
      </c>
      <c r="AE266">
        <v>0</v>
      </c>
      <c r="AF266" t="s">
        <v>3</v>
      </c>
      <c r="AG266">
        <v>1.33</v>
      </c>
      <c r="AH266">
        <v>2</v>
      </c>
      <c r="AI266">
        <v>60096638</v>
      </c>
      <c r="AJ266">
        <v>266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 x14ac:dyDescent="0.2">
      <c r="A267">
        <f>ROW(Source!A53)</f>
        <v>53</v>
      </c>
      <c r="B267">
        <v>60096682</v>
      </c>
      <c r="C267">
        <v>60096657</v>
      </c>
      <c r="D267">
        <v>48164232</v>
      </c>
      <c r="E267">
        <v>1</v>
      </c>
      <c r="F267">
        <v>1</v>
      </c>
      <c r="G267">
        <v>1</v>
      </c>
      <c r="H267">
        <v>1</v>
      </c>
      <c r="I267" t="s">
        <v>849</v>
      </c>
      <c r="J267" t="s">
        <v>3</v>
      </c>
      <c r="K267" t="s">
        <v>850</v>
      </c>
      <c r="L267">
        <v>1191</v>
      </c>
      <c r="N267">
        <v>1013</v>
      </c>
      <c r="O267" t="s">
        <v>738</v>
      </c>
      <c r="P267" t="s">
        <v>738</v>
      </c>
      <c r="Q267">
        <v>1</v>
      </c>
      <c r="X267">
        <v>29.79</v>
      </c>
      <c r="Y267">
        <v>0</v>
      </c>
      <c r="Z267">
        <v>0</v>
      </c>
      <c r="AA267">
        <v>0</v>
      </c>
      <c r="AB267">
        <v>7.81</v>
      </c>
      <c r="AC267">
        <v>0</v>
      </c>
      <c r="AD267">
        <v>1</v>
      </c>
      <c r="AE267">
        <v>1</v>
      </c>
      <c r="AF267" t="s">
        <v>93</v>
      </c>
      <c r="AG267">
        <v>39.397274999999993</v>
      </c>
      <c r="AH267">
        <v>2</v>
      </c>
      <c r="AI267">
        <v>60096658</v>
      </c>
      <c r="AJ267">
        <v>267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 x14ac:dyDescent="0.2">
      <c r="A268">
        <f>ROW(Source!A53)</f>
        <v>53</v>
      </c>
      <c r="B268">
        <v>60096683</v>
      </c>
      <c r="C268">
        <v>60096657</v>
      </c>
      <c r="D268">
        <v>48164207</v>
      </c>
      <c r="E268">
        <v>1</v>
      </c>
      <c r="F268">
        <v>1</v>
      </c>
      <c r="G268">
        <v>1</v>
      </c>
      <c r="H268">
        <v>1</v>
      </c>
      <c r="I268" t="s">
        <v>740</v>
      </c>
      <c r="J268" t="s">
        <v>3</v>
      </c>
      <c r="K268" t="s">
        <v>741</v>
      </c>
      <c r="L268">
        <v>1191</v>
      </c>
      <c r="N268">
        <v>1013</v>
      </c>
      <c r="O268" t="s">
        <v>738</v>
      </c>
      <c r="P268" t="s">
        <v>738</v>
      </c>
      <c r="Q268">
        <v>1</v>
      </c>
      <c r="X268">
        <v>4.1100000000000003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1</v>
      </c>
      <c r="AE268">
        <v>2</v>
      </c>
      <c r="AF268" t="s">
        <v>93</v>
      </c>
      <c r="AG268">
        <v>5.4354749999999994</v>
      </c>
      <c r="AH268">
        <v>2</v>
      </c>
      <c r="AI268">
        <v>60096659</v>
      </c>
      <c r="AJ268">
        <v>268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 x14ac:dyDescent="0.2">
      <c r="A269">
        <f>ROW(Source!A53)</f>
        <v>53</v>
      </c>
      <c r="B269">
        <v>60096684</v>
      </c>
      <c r="C269">
        <v>60096657</v>
      </c>
      <c r="D269">
        <v>48244510</v>
      </c>
      <c r="E269">
        <v>1</v>
      </c>
      <c r="F269">
        <v>1</v>
      </c>
      <c r="G269">
        <v>1</v>
      </c>
      <c r="H269">
        <v>2</v>
      </c>
      <c r="I269" t="s">
        <v>742</v>
      </c>
      <c r="J269" t="s">
        <v>743</v>
      </c>
      <c r="K269" t="s">
        <v>744</v>
      </c>
      <c r="L269">
        <v>1368</v>
      </c>
      <c r="N269">
        <v>1011</v>
      </c>
      <c r="O269" t="s">
        <v>745</v>
      </c>
      <c r="P269" t="s">
        <v>745</v>
      </c>
      <c r="Q269">
        <v>1</v>
      </c>
      <c r="X269">
        <v>0.1</v>
      </c>
      <c r="Y269">
        <v>0</v>
      </c>
      <c r="Z269">
        <v>121.8</v>
      </c>
      <c r="AA269">
        <v>13.49</v>
      </c>
      <c r="AB269">
        <v>0</v>
      </c>
      <c r="AC269">
        <v>0</v>
      </c>
      <c r="AD269">
        <v>1</v>
      </c>
      <c r="AE269">
        <v>0</v>
      </c>
      <c r="AF269" t="s">
        <v>93</v>
      </c>
      <c r="AG269">
        <v>0.13224999999999998</v>
      </c>
      <c r="AH269">
        <v>2</v>
      </c>
      <c r="AI269">
        <v>60096660</v>
      </c>
      <c r="AJ269">
        <v>269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 x14ac:dyDescent="0.2">
      <c r="A270">
        <f>ROW(Source!A53)</f>
        <v>53</v>
      </c>
      <c r="B270">
        <v>60096685</v>
      </c>
      <c r="C270">
        <v>60096657</v>
      </c>
      <c r="D270">
        <v>48244534</v>
      </c>
      <c r="E270">
        <v>1</v>
      </c>
      <c r="F270">
        <v>1</v>
      </c>
      <c r="G270">
        <v>1</v>
      </c>
      <c r="H270">
        <v>2</v>
      </c>
      <c r="I270" t="s">
        <v>851</v>
      </c>
      <c r="J270" t="s">
        <v>852</v>
      </c>
      <c r="K270" t="s">
        <v>853</v>
      </c>
      <c r="L270">
        <v>1368</v>
      </c>
      <c r="N270">
        <v>1011</v>
      </c>
      <c r="O270" t="s">
        <v>745</v>
      </c>
      <c r="P270" t="s">
        <v>745</v>
      </c>
      <c r="Q270">
        <v>1</v>
      </c>
      <c r="X270">
        <v>0.04</v>
      </c>
      <c r="Y270">
        <v>0</v>
      </c>
      <c r="Z270">
        <v>170.92</v>
      </c>
      <c r="AA270">
        <v>11.84</v>
      </c>
      <c r="AB270">
        <v>0</v>
      </c>
      <c r="AC270">
        <v>0</v>
      </c>
      <c r="AD270">
        <v>1</v>
      </c>
      <c r="AE270">
        <v>0</v>
      </c>
      <c r="AF270" t="s">
        <v>93</v>
      </c>
      <c r="AG270">
        <v>5.2899999999999996E-2</v>
      </c>
      <c r="AH270">
        <v>2</v>
      </c>
      <c r="AI270">
        <v>60096661</v>
      </c>
      <c r="AJ270">
        <v>270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 x14ac:dyDescent="0.2">
      <c r="A271">
        <f>ROW(Source!A53)</f>
        <v>53</v>
      </c>
      <c r="B271">
        <v>60096686</v>
      </c>
      <c r="C271">
        <v>60096657</v>
      </c>
      <c r="D271">
        <v>48244557</v>
      </c>
      <c r="E271">
        <v>1</v>
      </c>
      <c r="F271">
        <v>1</v>
      </c>
      <c r="G271">
        <v>1</v>
      </c>
      <c r="H271">
        <v>2</v>
      </c>
      <c r="I271" t="s">
        <v>746</v>
      </c>
      <c r="J271" t="s">
        <v>747</v>
      </c>
      <c r="K271" t="s">
        <v>748</v>
      </c>
      <c r="L271">
        <v>1368</v>
      </c>
      <c r="N271">
        <v>1011</v>
      </c>
      <c r="O271" t="s">
        <v>745</v>
      </c>
      <c r="P271" t="s">
        <v>745</v>
      </c>
      <c r="Q271">
        <v>1</v>
      </c>
      <c r="X271">
        <v>0.1</v>
      </c>
      <c r="Y271">
        <v>0</v>
      </c>
      <c r="Z271">
        <v>112.77</v>
      </c>
      <c r="AA271">
        <v>11.84</v>
      </c>
      <c r="AB271">
        <v>0</v>
      </c>
      <c r="AC271">
        <v>0</v>
      </c>
      <c r="AD271">
        <v>1</v>
      </c>
      <c r="AE271">
        <v>0</v>
      </c>
      <c r="AF271" t="s">
        <v>93</v>
      </c>
      <c r="AG271">
        <v>0.13224999999999998</v>
      </c>
      <c r="AH271">
        <v>2</v>
      </c>
      <c r="AI271">
        <v>60096662</v>
      </c>
      <c r="AJ271">
        <v>271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 x14ac:dyDescent="0.2">
      <c r="A272">
        <f>ROW(Source!A53)</f>
        <v>53</v>
      </c>
      <c r="B272">
        <v>60096687</v>
      </c>
      <c r="C272">
        <v>60096657</v>
      </c>
      <c r="D272">
        <v>48244566</v>
      </c>
      <c r="E272">
        <v>1</v>
      </c>
      <c r="F272">
        <v>1</v>
      </c>
      <c r="G272">
        <v>1</v>
      </c>
      <c r="H272">
        <v>2</v>
      </c>
      <c r="I272" t="s">
        <v>854</v>
      </c>
      <c r="J272" t="s">
        <v>855</v>
      </c>
      <c r="K272" t="s">
        <v>856</v>
      </c>
      <c r="L272">
        <v>1368</v>
      </c>
      <c r="N272">
        <v>1011</v>
      </c>
      <c r="O272" t="s">
        <v>745</v>
      </c>
      <c r="P272" t="s">
        <v>745</v>
      </c>
      <c r="Q272">
        <v>1</v>
      </c>
      <c r="X272">
        <v>1.71</v>
      </c>
      <c r="Y272">
        <v>0</v>
      </c>
      <c r="Z272">
        <v>291.02</v>
      </c>
      <c r="AA272">
        <v>21.97</v>
      </c>
      <c r="AB272">
        <v>0</v>
      </c>
      <c r="AC272">
        <v>0</v>
      </c>
      <c r="AD272">
        <v>1</v>
      </c>
      <c r="AE272">
        <v>0</v>
      </c>
      <c r="AF272" t="s">
        <v>93</v>
      </c>
      <c r="AG272">
        <v>2.2614749999999999</v>
      </c>
      <c r="AH272">
        <v>2</v>
      </c>
      <c r="AI272">
        <v>60096663</v>
      </c>
      <c r="AJ272">
        <v>272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 x14ac:dyDescent="0.2">
      <c r="A273">
        <f>ROW(Source!A53)</f>
        <v>53</v>
      </c>
      <c r="B273">
        <v>60096688</v>
      </c>
      <c r="C273">
        <v>60096657</v>
      </c>
      <c r="D273">
        <v>48245551</v>
      </c>
      <c r="E273">
        <v>1</v>
      </c>
      <c r="F273">
        <v>1</v>
      </c>
      <c r="G273">
        <v>1</v>
      </c>
      <c r="H273">
        <v>2</v>
      </c>
      <c r="I273" t="s">
        <v>752</v>
      </c>
      <c r="J273" t="s">
        <v>753</v>
      </c>
      <c r="K273" t="s">
        <v>754</v>
      </c>
      <c r="L273">
        <v>1368</v>
      </c>
      <c r="N273">
        <v>1011</v>
      </c>
      <c r="O273" t="s">
        <v>745</v>
      </c>
      <c r="P273" t="s">
        <v>745</v>
      </c>
      <c r="Q273">
        <v>1</v>
      </c>
      <c r="X273">
        <v>0.13</v>
      </c>
      <c r="Y273">
        <v>0</v>
      </c>
      <c r="Z273">
        <v>86.79</v>
      </c>
      <c r="AA273">
        <v>10.130000000000001</v>
      </c>
      <c r="AB273">
        <v>0</v>
      </c>
      <c r="AC273">
        <v>0</v>
      </c>
      <c r="AD273">
        <v>1</v>
      </c>
      <c r="AE273">
        <v>0</v>
      </c>
      <c r="AF273" t="s">
        <v>93</v>
      </c>
      <c r="AG273">
        <v>0.17192499999999997</v>
      </c>
      <c r="AH273">
        <v>2</v>
      </c>
      <c r="AI273">
        <v>60096664</v>
      </c>
      <c r="AJ273">
        <v>273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 x14ac:dyDescent="0.2">
      <c r="A274">
        <f>ROW(Source!A53)</f>
        <v>53</v>
      </c>
      <c r="B274">
        <v>60096689</v>
      </c>
      <c r="C274">
        <v>60096657</v>
      </c>
      <c r="D274">
        <v>48245589</v>
      </c>
      <c r="E274">
        <v>1</v>
      </c>
      <c r="F274">
        <v>1</v>
      </c>
      <c r="G274">
        <v>1</v>
      </c>
      <c r="H274">
        <v>2</v>
      </c>
      <c r="I274" t="s">
        <v>857</v>
      </c>
      <c r="J274" t="s">
        <v>858</v>
      </c>
      <c r="K274" t="s">
        <v>859</v>
      </c>
      <c r="L274">
        <v>1368</v>
      </c>
      <c r="N274">
        <v>1011</v>
      </c>
      <c r="O274" t="s">
        <v>745</v>
      </c>
      <c r="P274" t="s">
        <v>745</v>
      </c>
      <c r="Q274">
        <v>1</v>
      </c>
      <c r="X274">
        <v>0.32</v>
      </c>
      <c r="Y274">
        <v>0</v>
      </c>
      <c r="Z274">
        <v>199.92</v>
      </c>
      <c r="AA274">
        <v>11.84</v>
      </c>
      <c r="AB274">
        <v>0</v>
      </c>
      <c r="AC274">
        <v>0</v>
      </c>
      <c r="AD274">
        <v>1</v>
      </c>
      <c r="AE274">
        <v>0</v>
      </c>
      <c r="AF274" t="s">
        <v>93</v>
      </c>
      <c r="AG274">
        <v>0.42319999999999997</v>
      </c>
      <c r="AH274">
        <v>2</v>
      </c>
      <c r="AI274">
        <v>60096665</v>
      </c>
      <c r="AJ274">
        <v>274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 x14ac:dyDescent="0.2">
      <c r="A275">
        <f>ROW(Source!A53)</f>
        <v>53</v>
      </c>
      <c r="B275">
        <v>60096690</v>
      </c>
      <c r="C275">
        <v>60096657</v>
      </c>
      <c r="D275">
        <v>48245719</v>
      </c>
      <c r="E275">
        <v>1</v>
      </c>
      <c r="F275">
        <v>1</v>
      </c>
      <c r="G275">
        <v>1</v>
      </c>
      <c r="H275">
        <v>2</v>
      </c>
      <c r="I275" t="s">
        <v>755</v>
      </c>
      <c r="J275" t="s">
        <v>756</v>
      </c>
      <c r="K275" t="s">
        <v>757</v>
      </c>
      <c r="L275">
        <v>1368</v>
      </c>
      <c r="N275">
        <v>1011</v>
      </c>
      <c r="O275" t="s">
        <v>745</v>
      </c>
      <c r="P275" t="s">
        <v>745</v>
      </c>
      <c r="Q275">
        <v>1</v>
      </c>
      <c r="X275">
        <v>1.01</v>
      </c>
      <c r="Y275">
        <v>0</v>
      </c>
      <c r="Z275">
        <v>1.2</v>
      </c>
      <c r="AA275">
        <v>0</v>
      </c>
      <c r="AB275">
        <v>0</v>
      </c>
      <c r="AC275">
        <v>0</v>
      </c>
      <c r="AD275">
        <v>1</v>
      </c>
      <c r="AE275">
        <v>0</v>
      </c>
      <c r="AF275" t="s">
        <v>93</v>
      </c>
      <c r="AG275">
        <v>1.3357249999999998</v>
      </c>
      <c r="AH275">
        <v>2</v>
      </c>
      <c r="AI275">
        <v>60096666</v>
      </c>
      <c r="AJ275">
        <v>275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 x14ac:dyDescent="0.2">
      <c r="A276">
        <f>ROW(Source!A53)</f>
        <v>53</v>
      </c>
      <c r="B276">
        <v>60096691</v>
      </c>
      <c r="C276">
        <v>60096657</v>
      </c>
      <c r="D276">
        <v>48245767</v>
      </c>
      <c r="E276">
        <v>1</v>
      </c>
      <c r="F276">
        <v>1</v>
      </c>
      <c r="G276">
        <v>1</v>
      </c>
      <c r="H276">
        <v>2</v>
      </c>
      <c r="I276" t="s">
        <v>758</v>
      </c>
      <c r="J276" t="s">
        <v>759</v>
      </c>
      <c r="K276" t="s">
        <v>760</v>
      </c>
      <c r="L276">
        <v>1368</v>
      </c>
      <c r="N276">
        <v>1011</v>
      </c>
      <c r="O276" t="s">
        <v>745</v>
      </c>
      <c r="P276" t="s">
        <v>745</v>
      </c>
      <c r="Q276">
        <v>1</v>
      </c>
      <c r="X276">
        <v>6.85</v>
      </c>
      <c r="Y276">
        <v>0</v>
      </c>
      <c r="Z276">
        <v>13.92</v>
      </c>
      <c r="AA276">
        <v>0</v>
      </c>
      <c r="AB276">
        <v>0</v>
      </c>
      <c r="AC276">
        <v>0</v>
      </c>
      <c r="AD276">
        <v>1</v>
      </c>
      <c r="AE276">
        <v>0</v>
      </c>
      <c r="AF276" t="s">
        <v>93</v>
      </c>
      <c r="AG276">
        <v>9.0591249999999981</v>
      </c>
      <c r="AH276">
        <v>2</v>
      </c>
      <c r="AI276">
        <v>60096667</v>
      </c>
      <c r="AJ276">
        <v>276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 x14ac:dyDescent="0.2">
      <c r="A277">
        <f>ROW(Source!A53)</f>
        <v>53</v>
      </c>
      <c r="B277">
        <v>60096692</v>
      </c>
      <c r="C277">
        <v>60096657</v>
      </c>
      <c r="D277">
        <v>48168484</v>
      </c>
      <c r="E277">
        <v>1</v>
      </c>
      <c r="F277">
        <v>1</v>
      </c>
      <c r="G277">
        <v>1</v>
      </c>
      <c r="H277">
        <v>3</v>
      </c>
      <c r="I277" t="s">
        <v>223</v>
      </c>
      <c r="J277" t="s">
        <v>226</v>
      </c>
      <c r="K277" t="s">
        <v>761</v>
      </c>
      <c r="L277">
        <v>1339</v>
      </c>
      <c r="N277">
        <v>1007</v>
      </c>
      <c r="O277" t="s">
        <v>91</v>
      </c>
      <c r="P277" t="s">
        <v>91</v>
      </c>
      <c r="Q277">
        <v>1</v>
      </c>
      <c r="X277">
        <v>0.8</v>
      </c>
      <c r="Y277">
        <v>8.7899999999999991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0</v>
      </c>
      <c r="AF277" t="s">
        <v>3</v>
      </c>
      <c r="AG277">
        <v>0.8</v>
      </c>
      <c r="AH277">
        <v>2</v>
      </c>
      <c r="AI277">
        <v>60096668</v>
      </c>
      <c r="AJ277">
        <v>277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 x14ac:dyDescent="0.2">
      <c r="A278">
        <f>ROW(Source!A53)</f>
        <v>53</v>
      </c>
      <c r="B278">
        <v>60096693</v>
      </c>
      <c r="C278">
        <v>60096657</v>
      </c>
      <c r="D278">
        <v>48168491</v>
      </c>
      <c r="E278">
        <v>1</v>
      </c>
      <c r="F278">
        <v>1</v>
      </c>
      <c r="G278">
        <v>1</v>
      </c>
      <c r="H278">
        <v>3</v>
      </c>
      <c r="I278" t="s">
        <v>229</v>
      </c>
      <c r="J278" t="s">
        <v>231</v>
      </c>
      <c r="K278" t="s">
        <v>762</v>
      </c>
      <c r="L278">
        <v>1346</v>
      </c>
      <c r="N278">
        <v>1009</v>
      </c>
      <c r="O278" t="s">
        <v>225</v>
      </c>
      <c r="P278" t="s">
        <v>225</v>
      </c>
      <c r="Q278">
        <v>1</v>
      </c>
      <c r="X278">
        <v>0.24</v>
      </c>
      <c r="Y278">
        <v>4.47</v>
      </c>
      <c r="Z278">
        <v>0</v>
      </c>
      <c r="AA278">
        <v>0</v>
      </c>
      <c r="AB278">
        <v>0</v>
      </c>
      <c r="AC278">
        <v>0</v>
      </c>
      <c r="AD278">
        <v>1</v>
      </c>
      <c r="AE278">
        <v>0</v>
      </c>
      <c r="AF278" t="s">
        <v>3</v>
      </c>
      <c r="AG278">
        <v>0.24</v>
      </c>
      <c r="AH278">
        <v>2</v>
      </c>
      <c r="AI278">
        <v>60096669</v>
      </c>
      <c r="AJ278">
        <v>278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 x14ac:dyDescent="0.2">
      <c r="A279">
        <f>ROW(Source!A53)</f>
        <v>53</v>
      </c>
      <c r="B279">
        <v>60096694</v>
      </c>
      <c r="C279">
        <v>60096657</v>
      </c>
      <c r="D279">
        <v>48171510</v>
      </c>
      <c r="E279">
        <v>1</v>
      </c>
      <c r="F279">
        <v>1</v>
      </c>
      <c r="G279">
        <v>1</v>
      </c>
      <c r="H279">
        <v>3</v>
      </c>
      <c r="I279" t="s">
        <v>763</v>
      </c>
      <c r="J279" t="s">
        <v>764</v>
      </c>
      <c r="K279" t="s">
        <v>765</v>
      </c>
      <c r="L279">
        <v>1348</v>
      </c>
      <c r="N279">
        <v>1009</v>
      </c>
      <c r="O279" t="s">
        <v>15</v>
      </c>
      <c r="P279" t="s">
        <v>15</v>
      </c>
      <c r="Q279">
        <v>1000</v>
      </c>
      <c r="X279">
        <v>2E-3</v>
      </c>
      <c r="Y279">
        <v>11891.1</v>
      </c>
      <c r="Z279">
        <v>0</v>
      </c>
      <c r="AA279">
        <v>0</v>
      </c>
      <c r="AB279">
        <v>0</v>
      </c>
      <c r="AC279">
        <v>0</v>
      </c>
      <c r="AD279">
        <v>1</v>
      </c>
      <c r="AE279">
        <v>0</v>
      </c>
      <c r="AF279" t="s">
        <v>3</v>
      </c>
      <c r="AG279">
        <v>2E-3</v>
      </c>
      <c r="AH279">
        <v>2</v>
      </c>
      <c r="AI279">
        <v>60096670</v>
      </c>
      <c r="AJ279">
        <v>279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 x14ac:dyDescent="0.2">
      <c r="A280">
        <f>ROW(Source!A53)</f>
        <v>53</v>
      </c>
      <c r="B280">
        <v>60096695</v>
      </c>
      <c r="C280">
        <v>60096657</v>
      </c>
      <c r="D280">
        <v>48172661</v>
      </c>
      <c r="E280">
        <v>1</v>
      </c>
      <c r="F280">
        <v>1</v>
      </c>
      <c r="G280">
        <v>1</v>
      </c>
      <c r="H280">
        <v>3</v>
      </c>
      <c r="I280" t="s">
        <v>766</v>
      </c>
      <c r="J280" t="s">
        <v>767</v>
      </c>
      <c r="K280" t="s">
        <v>768</v>
      </c>
      <c r="L280">
        <v>1348</v>
      </c>
      <c r="N280">
        <v>1009</v>
      </c>
      <c r="O280" t="s">
        <v>15</v>
      </c>
      <c r="P280" t="s">
        <v>15</v>
      </c>
      <c r="Q280">
        <v>1000</v>
      </c>
      <c r="X280">
        <v>3.0000000000000001E-5</v>
      </c>
      <c r="Y280">
        <v>15854.58</v>
      </c>
      <c r="Z280">
        <v>0</v>
      </c>
      <c r="AA280">
        <v>0</v>
      </c>
      <c r="AB280">
        <v>0</v>
      </c>
      <c r="AC280">
        <v>0</v>
      </c>
      <c r="AD280">
        <v>1</v>
      </c>
      <c r="AE280">
        <v>0</v>
      </c>
      <c r="AF280" t="s">
        <v>3</v>
      </c>
      <c r="AG280">
        <v>3.0000000000000001E-5</v>
      </c>
      <c r="AH280">
        <v>2</v>
      </c>
      <c r="AI280">
        <v>60096671</v>
      </c>
      <c r="AJ280">
        <v>280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 x14ac:dyDescent="0.2">
      <c r="A281">
        <f>ROW(Source!A53)</f>
        <v>53</v>
      </c>
      <c r="B281">
        <v>60096696</v>
      </c>
      <c r="C281">
        <v>60096657</v>
      </c>
      <c r="D281">
        <v>48172758</v>
      </c>
      <c r="E281">
        <v>1</v>
      </c>
      <c r="F281">
        <v>1</v>
      </c>
      <c r="G281">
        <v>1</v>
      </c>
      <c r="H281">
        <v>3</v>
      </c>
      <c r="I281" t="s">
        <v>769</v>
      </c>
      <c r="J281" t="s">
        <v>770</v>
      </c>
      <c r="K281" t="s">
        <v>771</v>
      </c>
      <c r="L281">
        <v>1348</v>
      </c>
      <c r="N281">
        <v>1009</v>
      </c>
      <c r="O281" t="s">
        <v>15</v>
      </c>
      <c r="P281" t="s">
        <v>15</v>
      </c>
      <c r="Q281">
        <v>1000</v>
      </c>
      <c r="X281">
        <v>1.0000000000000001E-5</v>
      </c>
      <c r="Y281">
        <v>7671.42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0</v>
      </c>
      <c r="AF281" t="s">
        <v>3</v>
      </c>
      <c r="AG281">
        <v>1.0000000000000001E-5</v>
      </c>
      <c r="AH281">
        <v>2</v>
      </c>
      <c r="AI281">
        <v>60096672</v>
      </c>
      <c r="AJ281">
        <v>281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 x14ac:dyDescent="0.2">
      <c r="A282">
        <f>ROW(Source!A53)</f>
        <v>53</v>
      </c>
      <c r="B282">
        <v>60096697</v>
      </c>
      <c r="C282">
        <v>60096657</v>
      </c>
      <c r="D282">
        <v>48173726</v>
      </c>
      <c r="E282">
        <v>1</v>
      </c>
      <c r="F282">
        <v>1</v>
      </c>
      <c r="G282">
        <v>1</v>
      </c>
      <c r="H282">
        <v>3</v>
      </c>
      <c r="I282" t="s">
        <v>772</v>
      </c>
      <c r="J282" t="s">
        <v>773</v>
      </c>
      <c r="K282" t="s">
        <v>774</v>
      </c>
      <c r="L282">
        <v>1348</v>
      </c>
      <c r="N282">
        <v>1009</v>
      </c>
      <c r="O282" t="s">
        <v>15</v>
      </c>
      <c r="P282" t="s">
        <v>15</v>
      </c>
      <c r="Q282">
        <v>1000</v>
      </c>
      <c r="X282">
        <v>1E-4</v>
      </c>
      <c r="Y282">
        <v>30728.69</v>
      </c>
      <c r="Z282">
        <v>0</v>
      </c>
      <c r="AA282">
        <v>0</v>
      </c>
      <c r="AB282">
        <v>0</v>
      </c>
      <c r="AC282">
        <v>0</v>
      </c>
      <c r="AD282">
        <v>1</v>
      </c>
      <c r="AE282">
        <v>0</v>
      </c>
      <c r="AF282" t="s">
        <v>3</v>
      </c>
      <c r="AG282">
        <v>1E-4</v>
      </c>
      <c r="AH282">
        <v>2</v>
      </c>
      <c r="AI282">
        <v>60096673</v>
      </c>
      <c r="AJ282">
        <v>282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 x14ac:dyDescent="0.2">
      <c r="A283">
        <f>ROW(Source!A53)</f>
        <v>53</v>
      </c>
      <c r="B283">
        <v>60096698</v>
      </c>
      <c r="C283">
        <v>60096657</v>
      </c>
      <c r="D283">
        <v>48187448</v>
      </c>
      <c r="E283">
        <v>1</v>
      </c>
      <c r="F283">
        <v>1</v>
      </c>
      <c r="G283">
        <v>1</v>
      </c>
      <c r="H283">
        <v>3</v>
      </c>
      <c r="I283" t="s">
        <v>775</v>
      </c>
      <c r="J283" t="s">
        <v>776</v>
      </c>
      <c r="K283" t="s">
        <v>777</v>
      </c>
      <c r="L283">
        <v>1348</v>
      </c>
      <c r="N283">
        <v>1009</v>
      </c>
      <c r="O283" t="s">
        <v>15</v>
      </c>
      <c r="P283" t="s">
        <v>15</v>
      </c>
      <c r="Q283">
        <v>1000</v>
      </c>
      <c r="X283">
        <v>5.3999999999999999E-2</v>
      </c>
      <c r="Y283">
        <v>8041.65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0</v>
      </c>
      <c r="AF283" t="s">
        <v>3</v>
      </c>
      <c r="AG283">
        <v>5.3999999999999999E-2</v>
      </c>
      <c r="AH283">
        <v>2</v>
      </c>
      <c r="AI283">
        <v>60096674</v>
      </c>
      <c r="AJ283">
        <v>283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 x14ac:dyDescent="0.2">
      <c r="A284">
        <f>ROW(Source!A53)</f>
        <v>53</v>
      </c>
      <c r="B284">
        <v>60096699</v>
      </c>
      <c r="C284">
        <v>60096657</v>
      </c>
      <c r="D284">
        <v>48165719</v>
      </c>
      <c r="E284">
        <v>21</v>
      </c>
      <c r="F284">
        <v>1</v>
      </c>
      <c r="G284">
        <v>1</v>
      </c>
      <c r="H284">
        <v>3</v>
      </c>
      <c r="I284" t="s">
        <v>778</v>
      </c>
      <c r="J284" t="s">
        <v>3</v>
      </c>
      <c r="K284" t="s">
        <v>779</v>
      </c>
      <c r="L284">
        <v>1348</v>
      </c>
      <c r="N284">
        <v>1009</v>
      </c>
      <c r="O284" t="s">
        <v>15</v>
      </c>
      <c r="P284" t="s">
        <v>15</v>
      </c>
      <c r="Q284">
        <v>1000</v>
      </c>
      <c r="X284">
        <v>1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 t="s">
        <v>3</v>
      </c>
      <c r="AG284">
        <v>1</v>
      </c>
      <c r="AH284">
        <v>2</v>
      </c>
      <c r="AI284">
        <v>60096675</v>
      </c>
      <c r="AJ284">
        <v>284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 x14ac:dyDescent="0.2">
      <c r="A285">
        <f>ROW(Source!A53)</f>
        <v>53</v>
      </c>
      <c r="B285">
        <v>60096700</v>
      </c>
      <c r="C285">
        <v>60096657</v>
      </c>
      <c r="D285">
        <v>48189470</v>
      </c>
      <c r="E285">
        <v>1</v>
      </c>
      <c r="F285">
        <v>1</v>
      </c>
      <c r="G285">
        <v>1</v>
      </c>
      <c r="H285">
        <v>3</v>
      </c>
      <c r="I285" t="s">
        <v>780</v>
      </c>
      <c r="J285" t="s">
        <v>781</v>
      </c>
      <c r="K285" t="s">
        <v>782</v>
      </c>
      <c r="L285">
        <v>1302</v>
      </c>
      <c r="N285">
        <v>1003</v>
      </c>
      <c r="O285" t="s">
        <v>783</v>
      </c>
      <c r="P285" t="s">
        <v>783</v>
      </c>
      <c r="Q285">
        <v>10</v>
      </c>
      <c r="X285">
        <v>1.8700000000000001E-2</v>
      </c>
      <c r="Y285">
        <v>64.47</v>
      </c>
      <c r="Z285">
        <v>0</v>
      </c>
      <c r="AA285">
        <v>0</v>
      </c>
      <c r="AB285">
        <v>0</v>
      </c>
      <c r="AC285">
        <v>0</v>
      </c>
      <c r="AD285">
        <v>1</v>
      </c>
      <c r="AE285">
        <v>0</v>
      </c>
      <c r="AF285" t="s">
        <v>3</v>
      </c>
      <c r="AG285">
        <v>1.8700000000000001E-2</v>
      </c>
      <c r="AH285">
        <v>2</v>
      </c>
      <c r="AI285">
        <v>60096676</v>
      </c>
      <c r="AJ285">
        <v>285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 x14ac:dyDescent="0.2">
      <c r="A286">
        <f>ROW(Source!A53)</f>
        <v>53</v>
      </c>
      <c r="B286">
        <v>60096701</v>
      </c>
      <c r="C286">
        <v>60096657</v>
      </c>
      <c r="D286">
        <v>48189825</v>
      </c>
      <c r="E286">
        <v>1</v>
      </c>
      <c r="F286">
        <v>1</v>
      </c>
      <c r="G286">
        <v>1</v>
      </c>
      <c r="H286">
        <v>3</v>
      </c>
      <c r="I286" t="s">
        <v>784</v>
      </c>
      <c r="J286" t="s">
        <v>785</v>
      </c>
      <c r="K286" t="s">
        <v>786</v>
      </c>
      <c r="L286">
        <v>1348</v>
      </c>
      <c r="N286">
        <v>1009</v>
      </c>
      <c r="O286" t="s">
        <v>15</v>
      </c>
      <c r="P286" t="s">
        <v>15</v>
      </c>
      <c r="Q286">
        <v>1000</v>
      </c>
      <c r="X286">
        <v>3.0000000000000001E-5</v>
      </c>
      <c r="Y286">
        <v>4751.12</v>
      </c>
      <c r="Z286">
        <v>0</v>
      </c>
      <c r="AA286">
        <v>0</v>
      </c>
      <c r="AB286">
        <v>0</v>
      </c>
      <c r="AC286">
        <v>0</v>
      </c>
      <c r="AD286">
        <v>1</v>
      </c>
      <c r="AE286">
        <v>0</v>
      </c>
      <c r="AF286" t="s">
        <v>3</v>
      </c>
      <c r="AG286">
        <v>3.0000000000000001E-5</v>
      </c>
      <c r="AH286">
        <v>2</v>
      </c>
      <c r="AI286">
        <v>60096677</v>
      </c>
      <c r="AJ286">
        <v>286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 x14ac:dyDescent="0.2">
      <c r="A287">
        <f>ROW(Source!A53)</f>
        <v>53</v>
      </c>
      <c r="B287">
        <v>60096702</v>
      </c>
      <c r="C287">
        <v>60096657</v>
      </c>
      <c r="D287">
        <v>48190549</v>
      </c>
      <c r="E287">
        <v>1</v>
      </c>
      <c r="F287">
        <v>1</v>
      </c>
      <c r="G287">
        <v>1</v>
      </c>
      <c r="H287">
        <v>3</v>
      </c>
      <c r="I287" t="s">
        <v>787</v>
      </c>
      <c r="J287" t="s">
        <v>788</v>
      </c>
      <c r="K287" t="s">
        <v>789</v>
      </c>
      <c r="L287">
        <v>1348</v>
      </c>
      <c r="N287">
        <v>1009</v>
      </c>
      <c r="O287" t="s">
        <v>15</v>
      </c>
      <c r="P287" t="s">
        <v>15</v>
      </c>
      <c r="Q287">
        <v>1000</v>
      </c>
      <c r="X287">
        <v>1.9400000000000001E-3</v>
      </c>
      <c r="Y287">
        <v>6246.56</v>
      </c>
      <c r="Z287">
        <v>0</v>
      </c>
      <c r="AA287">
        <v>0</v>
      </c>
      <c r="AB287">
        <v>0</v>
      </c>
      <c r="AC287">
        <v>0</v>
      </c>
      <c r="AD287">
        <v>1</v>
      </c>
      <c r="AE287">
        <v>0</v>
      </c>
      <c r="AF287" t="s">
        <v>3</v>
      </c>
      <c r="AG287">
        <v>1.9400000000000001E-3</v>
      </c>
      <c r="AH287">
        <v>2</v>
      </c>
      <c r="AI287">
        <v>60096678</v>
      </c>
      <c r="AJ287">
        <v>287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 x14ac:dyDescent="0.2">
      <c r="A288">
        <f>ROW(Source!A53)</f>
        <v>53</v>
      </c>
      <c r="B288">
        <v>60096703</v>
      </c>
      <c r="C288">
        <v>60096657</v>
      </c>
      <c r="D288">
        <v>48194381</v>
      </c>
      <c r="E288">
        <v>1</v>
      </c>
      <c r="F288">
        <v>1</v>
      </c>
      <c r="G288">
        <v>1</v>
      </c>
      <c r="H288">
        <v>3</v>
      </c>
      <c r="I288" t="s">
        <v>790</v>
      </c>
      <c r="J288" t="s">
        <v>791</v>
      </c>
      <c r="K288" t="s">
        <v>792</v>
      </c>
      <c r="L288">
        <v>1339</v>
      </c>
      <c r="N288">
        <v>1007</v>
      </c>
      <c r="O288" t="s">
        <v>91</v>
      </c>
      <c r="P288" t="s">
        <v>91</v>
      </c>
      <c r="Q288">
        <v>1</v>
      </c>
      <c r="X288">
        <v>6.9999999999999999E-4</v>
      </c>
      <c r="Y288">
        <v>1793.05</v>
      </c>
      <c r="Z288">
        <v>0</v>
      </c>
      <c r="AA288">
        <v>0</v>
      </c>
      <c r="AB288">
        <v>0</v>
      </c>
      <c r="AC288">
        <v>0</v>
      </c>
      <c r="AD288">
        <v>1</v>
      </c>
      <c r="AE288">
        <v>0</v>
      </c>
      <c r="AF288" t="s">
        <v>3</v>
      </c>
      <c r="AG288">
        <v>6.9999999999999999E-4</v>
      </c>
      <c r="AH288">
        <v>2</v>
      </c>
      <c r="AI288">
        <v>60096679</v>
      </c>
      <c r="AJ288">
        <v>288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 x14ac:dyDescent="0.2">
      <c r="A289">
        <f>ROW(Source!A53)</f>
        <v>53</v>
      </c>
      <c r="B289">
        <v>60096704</v>
      </c>
      <c r="C289">
        <v>60096657</v>
      </c>
      <c r="D289">
        <v>48201639</v>
      </c>
      <c r="E289">
        <v>1</v>
      </c>
      <c r="F289">
        <v>1</v>
      </c>
      <c r="G289">
        <v>1</v>
      </c>
      <c r="H289">
        <v>3</v>
      </c>
      <c r="I289" t="s">
        <v>793</v>
      </c>
      <c r="J289" t="s">
        <v>794</v>
      </c>
      <c r="K289" t="s">
        <v>795</v>
      </c>
      <c r="L289">
        <v>1348</v>
      </c>
      <c r="N289">
        <v>1009</v>
      </c>
      <c r="O289" t="s">
        <v>15</v>
      </c>
      <c r="P289" t="s">
        <v>15</v>
      </c>
      <c r="Q289">
        <v>1000</v>
      </c>
      <c r="X289">
        <v>3.1E-4</v>
      </c>
      <c r="Y289">
        <v>12560.85</v>
      </c>
      <c r="Z289">
        <v>0</v>
      </c>
      <c r="AA289">
        <v>0</v>
      </c>
      <c r="AB289">
        <v>0</v>
      </c>
      <c r="AC289">
        <v>0</v>
      </c>
      <c r="AD289">
        <v>1</v>
      </c>
      <c r="AE289">
        <v>0</v>
      </c>
      <c r="AF289" t="s">
        <v>3</v>
      </c>
      <c r="AG289">
        <v>3.1E-4</v>
      </c>
      <c r="AH289">
        <v>2</v>
      </c>
      <c r="AI289">
        <v>60096680</v>
      </c>
      <c r="AJ289">
        <v>289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 x14ac:dyDescent="0.2">
      <c r="A290">
        <f>ROW(Source!A53)</f>
        <v>53</v>
      </c>
      <c r="B290">
        <v>60096705</v>
      </c>
      <c r="C290">
        <v>60096657</v>
      </c>
      <c r="D290">
        <v>48202807</v>
      </c>
      <c r="E290">
        <v>1</v>
      </c>
      <c r="F290">
        <v>1</v>
      </c>
      <c r="G290">
        <v>1</v>
      </c>
      <c r="H290">
        <v>3</v>
      </c>
      <c r="I290" t="s">
        <v>796</v>
      </c>
      <c r="J290" t="s">
        <v>797</v>
      </c>
      <c r="K290" t="s">
        <v>798</v>
      </c>
      <c r="L290">
        <v>1348</v>
      </c>
      <c r="N290">
        <v>1009</v>
      </c>
      <c r="O290" t="s">
        <v>15</v>
      </c>
      <c r="P290" t="s">
        <v>15</v>
      </c>
      <c r="Q290">
        <v>1000</v>
      </c>
      <c r="X290">
        <v>5.9999999999999995E-4</v>
      </c>
      <c r="Y290">
        <v>11149.43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0</v>
      </c>
      <c r="AF290" t="s">
        <v>3</v>
      </c>
      <c r="AG290">
        <v>5.9999999999999995E-4</v>
      </c>
      <c r="AH290">
        <v>2</v>
      </c>
      <c r="AI290">
        <v>60096681</v>
      </c>
      <c r="AJ290">
        <v>290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 x14ac:dyDescent="0.2">
      <c r="A291">
        <f>ROW(Source!A54)</f>
        <v>54</v>
      </c>
      <c r="B291">
        <v>60097325</v>
      </c>
      <c r="C291">
        <v>60097324</v>
      </c>
      <c r="D291">
        <v>48164233</v>
      </c>
      <c r="E291">
        <v>1</v>
      </c>
      <c r="F291">
        <v>1</v>
      </c>
      <c r="G291">
        <v>1</v>
      </c>
      <c r="H291">
        <v>1</v>
      </c>
      <c r="I291" t="s">
        <v>812</v>
      </c>
      <c r="J291" t="s">
        <v>3</v>
      </c>
      <c r="K291" t="s">
        <v>813</v>
      </c>
      <c r="L291">
        <v>1191</v>
      </c>
      <c r="N291">
        <v>1013</v>
      </c>
      <c r="O291" t="s">
        <v>738</v>
      </c>
      <c r="P291" t="s">
        <v>738</v>
      </c>
      <c r="Q291">
        <v>1</v>
      </c>
      <c r="X291">
        <v>460</v>
      </c>
      <c r="Y291">
        <v>0</v>
      </c>
      <c r="Z291">
        <v>0</v>
      </c>
      <c r="AA291">
        <v>0</v>
      </c>
      <c r="AB291">
        <v>8.59</v>
      </c>
      <c r="AC291">
        <v>0</v>
      </c>
      <c r="AD291">
        <v>1</v>
      </c>
      <c r="AE291">
        <v>1</v>
      </c>
      <c r="AF291" t="s">
        <v>93</v>
      </c>
      <c r="AG291">
        <v>608.34999999999991</v>
      </c>
      <c r="AH291">
        <v>2</v>
      </c>
      <c r="AI291">
        <v>60097325</v>
      </c>
      <c r="AJ291">
        <v>291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 x14ac:dyDescent="0.2">
      <c r="A292">
        <f>ROW(Source!A54)</f>
        <v>54</v>
      </c>
      <c r="B292">
        <v>60097326</v>
      </c>
      <c r="C292">
        <v>60097324</v>
      </c>
      <c r="D292">
        <v>48164207</v>
      </c>
      <c r="E292">
        <v>1</v>
      </c>
      <c r="F292">
        <v>1</v>
      </c>
      <c r="G292">
        <v>1</v>
      </c>
      <c r="H292">
        <v>1</v>
      </c>
      <c r="I292" t="s">
        <v>740</v>
      </c>
      <c r="J292" t="s">
        <v>3</v>
      </c>
      <c r="K292" t="s">
        <v>741</v>
      </c>
      <c r="L292">
        <v>1191</v>
      </c>
      <c r="N292">
        <v>1013</v>
      </c>
      <c r="O292" t="s">
        <v>738</v>
      </c>
      <c r="P292" t="s">
        <v>738</v>
      </c>
      <c r="Q292">
        <v>1</v>
      </c>
      <c r="X292">
        <v>138.69999999999999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2</v>
      </c>
      <c r="AF292" t="s">
        <v>93</v>
      </c>
      <c r="AG292">
        <v>183.43074999999996</v>
      </c>
      <c r="AH292">
        <v>2</v>
      </c>
      <c r="AI292">
        <v>60097326</v>
      </c>
      <c r="AJ292">
        <v>292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 x14ac:dyDescent="0.2">
      <c r="A293">
        <f>ROW(Source!A54)</f>
        <v>54</v>
      </c>
      <c r="B293">
        <v>60097327</v>
      </c>
      <c r="C293">
        <v>60097324</v>
      </c>
      <c r="D293">
        <v>48244583</v>
      </c>
      <c r="E293">
        <v>1</v>
      </c>
      <c r="F293">
        <v>1</v>
      </c>
      <c r="G293">
        <v>1</v>
      </c>
      <c r="H293">
        <v>2</v>
      </c>
      <c r="I293" t="s">
        <v>840</v>
      </c>
      <c r="J293" t="s">
        <v>841</v>
      </c>
      <c r="K293" t="s">
        <v>842</v>
      </c>
      <c r="L293">
        <v>1368</v>
      </c>
      <c r="N293">
        <v>1011</v>
      </c>
      <c r="O293" t="s">
        <v>745</v>
      </c>
      <c r="P293" t="s">
        <v>745</v>
      </c>
      <c r="Q293">
        <v>1</v>
      </c>
      <c r="X293">
        <v>124.2</v>
      </c>
      <c r="Y293">
        <v>0</v>
      </c>
      <c r="Z293">
        <v>131.88999999999999</v>
      </c>
      <c r="AA293">
        <v>11.84</v>
      </c>
      <c r="AB293">
        <v>0</v>
      </c>
      <c r="AC293">
        <v>0</v>
      </c>
      <c r="AD293">
        <v>1</v>
      </c>
      <c r="AE293">
        <v>0</v>
      </c>
      <c r="AF293" t="s">
        <v>93</v>
      </c>
      <c r="AG293">
        <v>164.25449999999998</v>
      </c>
      <c r="AH293">
        <v>2</v>
      </c>
      <c r="AI293">
        <v>60097327</v>
      </c>
      <c r="AJ293">
        <v>293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 x14ac:dyDescent="0.2">
      <c r="A294">
        <f>ROW(Source!A54)</f>
        <v>54</v>
      </c>
      <c r="B294">
        <v>60097328</v>
      </c>
      <c r="C294">
        <v>60097324</v>
      </c>
      <c r="D294">
        <v>48245553</v>
      </c>
      <c r="E294">
        <v>1</v>
      </c>
      <c r="F294">
        <v>1</v>
      </c>
      <c r="G294">
        <v>1</v>
      </c>
      <c r="H294">
        <v>2</v>
      </c>
      <c r="I294" t="s">
        <v>843</v>
      </c>
      <c r="J294" t="s">
        <v>844</v>
      </c>
      <c r="K294" t="s">
        <v>845</v>
      </c>
      <c r="L294">
        <v>1368</v>
      </c>
      <c r="N294">
        <v>1011</v>
      </c>
      <c r="O294" t="s">
        <v>745</v>
      </c>
      <c r="P294" t="s">
        <v>745</v>
      </c>
      <c r="Q294">
        <v>1</v>
      </c>
      <c r="X294">
        <v>14.5</v>
      </c>
      <c r="Y294">
        <v>0</v>
      </c>
      <c r="Z294">
        <v>102.48</v>
      </c>
      <c r="AA294">
        <v>11.84</v>
      </c>
      <c r="AB294">
        <v>0</v>
      </c>
      <c r="AC294">
        <v>0</v>
      </c>
      <c r="AD294">
        <v>1</v>
      </c>
      <c r="AE294">
        <v>0</v>
      </c>
      <c r="AF294" t="s">
        <v>93</v>
      </c>
      <c r="AG294">
        <v>19.176249999999996</v>
      </c>
      <c r="AH294">
        <v>2</v>
      </c>
      <c r="AI294">
        <v>60097328</v>
      </c>
      <c r="AJ294">
        <v>294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 x14ac:dyDescent="0.2">
      <c r="A295">
        <f>ROW(Source!A54)</f>
        <v>54</v>
      </c>
      <c r="B295">
        <v>60097329</v>
      </c>
      <c r="C295">
        <v>60097324</v>
      </c>
      <c r="D295">
        <v>48245784</v>
      </c>
      <c r="E295">
        <v>1</v>
      </c>
      <c r="F295">
        <v>1</v>
      </c>
      <c r="G295">
        <v>1</v>
      </c>
      <c r="H295">
        <v>2</v>
      </c>
      <c r="I295" t="s">
        <v>846</v>
      </c>
      <c r="J295" t="s">
        <v>847</v>
      </c>
      <c r="K295" t="s">
        <v>848</v>
      </c>
      <c r="L295">
        <v>1368</v>
      </c>
      <c r="N295">
        <v>1011</v>
      </c>
      <c r="O295" t="s">
        <v>745</v>
      </c>
      <c r="P295" t="s">
        <v>745</v>
      </c>
      <c r="Q295">
        <v>1</v>
      </c>
      <c r="X295">
        <v>6.5</v>
      </c>
      <c r="Y295">
        <v>0</v>
      </c>
      <c r="Z295">
        <v>35.19</v>
      </c>
      <c r="AA295">
        <v>0</v>
      </c>
      <c r="AB295">
        <v>0</v>
      </c>
      <c r="AC295">
        <v>0</v>
      </c>
      <c r="AD295">
        <v>1</v>
      </c>
      <c r="AE295">
        <v>0</v>
      </c>
      <c r="AF295" t="s">
        <v>93</v>
      </c>
      <c r="AG295">
        <v>8.5962499999999995</v>
      </c>
      <c r="AH295">
        <v>2</v>
      </c>
      <c r="AI295">
        <v>60097329</v>
      </c>
      <c r="AJ295">
        <v>295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 x14ac:dyDescent="0.2">
      <c r="A296">
        <f>ROW(Source!A54)</f>
        <v>54</v>
      </c>
      <c r="B296">
        <v>60097330</v>
      </c>
      <c r="C296">
        <v>60097324</v>
      </c>
      <c r="D296">
        <v>48171516</v>
      </c>
      <c r="E296">
        <v>1</v>
      </c>
      <c r="F296">
        <v>1</v>
      </c>
      <c r="G296">
        <v>1</v>
      </c>
      <c r="H296">
        <v>3</v>
      </c>
      <c r="I296" t="s">
        <v>829</v>
      </c>
      <c r="J296" t="s">
        <v>830</v>
      </c>
      <c r="K296" t="s">
        <v>831</v>
      </c>
      <c r="L296">
        <v>1348</v>
      </c>
      <c r="N296">
        <v>1009</v>
      </c>
      <c r="O296" t="s">
        <v>15</v>
      </c>
      <c r="P296" t="s">
        <v>15</v>
      </c>
      <c r="Q296">
        <v>1000</v>
      </c>
      <c r="X296">
        <v>1.74E-3</v>
      </c>
      <c r="Y296">
        <v>13245.25</v>
      </c>
      <c r="Z296">
        <v>0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3</v>
      </c>
      <c r="AG296">
        <v>1.74E-3</v>
      </c>
      <c r="AH296">
        <v>2</v>
      </c>
      <c r="AI296">
        <v>60097330</v>
      </c>
      <c r="AJ296">
        <v>296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 x14ac:dyDescent="0.2">
      <c r="A297">
        <f>ROW(Source!A54)</f>
        <v>54</v>
      </c>
      <c r="B297">
        <v>60097331</v>
      </c>
      <c r="C297">
        <v>60097324</v>
      </c>
      <c r="D297">
        <v>48164601</v>
      </c>
      <c r="E297">
        <v>21</v>
      </c>
      <c r="F297">
        <v>1</v>
      </c>
      <c r="G297">
        <v>1</v>
      </c>
      <c r="H297">
        <v>3</v>
      </c>
      <c r="I297" t="s">
        <v>832</v>
      </c>
      <c r="J297" t="s">
        <v>3</v>
      </c>
      <c r="K297" t="s">
        <v>833</v>
      </c>
      <c r="L297">
        <v>1348</v>
      </c>
      <c r="N297">
        <v>1009</v>
      </c>
      <c r="O297" t="s">
        <v>15</v>
      </c>
      <c r="P297" t="s">
        <v>15</v>
      </c>
      <c r="Q297">
        <v>1000</v>
      </c>
      <c r="X297">
        <v>355.7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 t="s">
        <v>3</v>
      </c>
      <c r="AG297">
        <v>355.7</v>
      </c>
      <c r="AH297">
        <v>2</v>
      </c>
      <c r="AI297">
        <v>60097331</v>
      </c>
      <c r="AJ297">
        <v>297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 x14ac:dyDescent="0.2">
      <c r="A298">
        <f>ROW(Source!A54)</f>
        <v>54</v>
      </c>
      <c r="B298">
        <v>60097332</v>
      </c>
      <c r="C298">
        <v>60097324</v>
      </c>
      <c r="D298">
        <v>48164599</v>
      </c>
      <c r="E298">
        <v>21</v>
      </c>
      <c r="F298">
        <v>1</v>
      </c>
      <c r="G298">
        <v>1</v>
      </c>
      <c r="H298">
        <v>3</v>
      </c>
      <c r="I298" t="s">
        <v>834</v>
      </c>
      <c r="J298" t="s">
        <v>3</v>
      </c>
      <c r="K298" t="s">
        <v>835</v>
      </c>
      <c r="L298">
        <v>1374</v>
      </c>
      <c r="N298">
        <v>1013</v>
      </c>
      <c r="O298" t="s">
        <v>836</v>
      </c>
      <c r="P298" t="s">
        <v>836</v>
      </c>
      <c r="Q298">
        <v>1</v>
      </c>
      <c r="X298">
        <v>79.03</v>
      </c>
      <c r="Y298">
        <v>1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0</v>
      </c>
      <c r="AF298" t="s">
        <v>3</v>
      </c>
      <c r="AG298">
        <v>79.03</v>
      </c>
      <c r="AH298">
        <v>2</v>
      </c>
      <c r="AI298">
        <v>60097332</v>
      </c>
      <c r="AJ298">
        <v>298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 x14ac:dyDescent="0.2">
      <c r="A299">
        <f>ROW(Source!A56)</f>
        <v>56</v>
      </c>
      <c r="B299">
        <v>60097455</v>
      </c>
      <c r="C299">
        <v>60097360</v>
      </c>
      <c r="D299">
        <v>48164233</v>
      </c>
      <c r="E299">
        <v>1</v>
      </c>
      <c r="F299">
        <v>1</v>
      </c>
      <c r="G299">
        <v>1</v>
      </c>
      <c r="H299">
        <v>1</v>
      </c>
      <c r="I299" t="s">
        <v>812</v>
      </c>
      <c r="J299" t="s">
        <v>3</v>
      </c>
      <c r="K299" t="s">
        <v>813</v>
      </c>
      <c r="L299">
        <v>1191</v>
      </c>
      <c r="N299">
        <v>1013</v>
      </c>
      <c r="O299" t="s">
        <v>738</v>
      </c>
      <c r="P299" t="s">
        <v>738</v>
      </c>
      <c r="Q299">
        <v>1</v>
      </c>
      <c r="X299">
        <v>479</v>
      </c>
      <c r="Y299">
        <v>0</v>
      </c>
      <c r="Z299">
        <v>0</v>
      </c>
      <c r="AA299">
        <v>0</v>
      </c>
      <c r="AB299">
        <v>8.59</v>
      </c>
      <c r="AC299">
        <v>0</v>
      </c>
      <c r="AD299">
        <v>1</v>
      </c>
      <c r="AE299">
        <v>1</v>
      </c>
      <c r="AF299" t="s">
        <v>93</v>
      </c>
      <c r="AG299">
        <v>633.47749999999985</v>
      </c>
      <c r="AH299">
        <v>2</v>
      </c>
      <c r="AI299">
        <v>60097455</v>
      </c>
      <c r="AJ299">
        <v>299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 x14ac:dyDescent="0.2">
      <c r="A300">
        <f>ROW(Source!A56)</f>
        <v>56</v>
      </c>
      <c r="B300">
        <v>60097456</v>
      </c>
      <c r="C300">
        <v>60097360</v>
      </c>
      <c r="D300">
        <v>48164207</v>
      </c>
      <c r="E300">
        <v>1</v>
      </c>
      <c r="F300">
        <v>1</v>
      </c>
      <c r="G300">
        <v>1</v>
      </c>
      <c r="H300">
        <v>1</v>
      </c>
      <c r="I300" t="s">
        <v>740</v>
      </c>
      <c r="J300" t="s">
        <v>3</v>
      </c>
      <c r="K300" t="s">
        <v>741</v>
      </c>
      <c r="L300">
        <v>1191</v>
      </c>
      <c r="N300">
        <v>1013</v>
      </c>
      <c r="O300" t="s">
        <v>738</v>
      </c>
      <c r="P300" t="s">
        <v>738</v>
      </c>
      <c r="Q300">
        <v>1</v>
      </c>
      <c r="X300">
        <v>48.08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1</v>
      </c>
      <c r="AE300">
        <v>2</v>
      </c>
      <c r="AF300" t="s">
        <v>93</v>
      </c>
      <c r="AG300">
        <v>63.585799999999992</v>
      </c>
      <c r="AH300">
        <v>2</v>
      </c>
      <c r="AI300">
        <v>60097456</v>
      </c>
      <c r="AJ300">
        <v>300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 x14ac:dyDescent="0.2">
      <c r="A301">
        <f>ROW(Source!A56)</f>
        <v>56</v>
      </c>
      <c r="B301">
        <v>60097457</v>
      </c>
      <c r="C301">
        <v>60097360</v>
      </c>
      <c r="D301">
        <v>48244557</v>
      </c>
      <c r="E301">
        <v>1</v>
      </c>
      <c r="F301">
        <v>1</v>
      </c>
      <c r="G301">
        <v>1</v>
      </c>
      <c r="H301">
        <v>2</v>
      </c>
      <c r="I301" t="s">
        <v>746</v>
      </c>
      <c r="J301" t="s">
        <v>747</v>
      </c>
      <c r="K301" t="s">
        <v>748</v>
      </c>
      <c r="L301">
        <v>1368</v>
      </c>
      <c r="N301">
        <v>1011</v>
      </c>
      <c r="O301" t="s">
        <v>745</v>
      </c>
      <c r="P301" t="s">
        <v>745</v>
      </c>
      <c r="Q301">
        <v>1</v>
      </c>
      <c r="X301">
        <v>37.06</v>
      </c>
      <c r="Y301">
        <v>0</v>
      </c>
      <c r="Z301">
        <v>112.77</v>
      </c>
      <c r="AA301">
        <v>11.84</v>
      </c>
      <c r="AB301">
        <v>0</v>
      </c>
      <c r="AC301">
        <v>0</v>
      </c>
      <c r="AD301">
        <v>1</v>
      </c>
      <c r="AE301">
        <v>0</v>
      </c>
      <c r="AF301" t="s">
        <v>93</v>
      </c>
      <c r="AG301">
        <v>49.011849999999995</v>
      </c>
      <c r="AH301">
        <v>2</v>
      </c>
      <c r="AI301">
        <v>60097457</v>
      </c>
      <c r="AJ301">
        <v>301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 x14ac:dyDescent="0.2">
      <c r="A302">
        <f>ROW(Source!A56)</f>
        <v>56</v>
      </c>
      <c r="B302">
        <v>60097458</v>
      </c>
      <c r="C302">
        <v>60097360</v>
      </c>
      <c r="D302">
        <v>48245294</v>
      </c>
      <c r="E302">
        <v>1</v>
      </c>
      <c r="F302">
        <v>1</v>
      </c>
      <c r="G302">
        <v>1</v>
      </c>
      <c r="H302">
        <v>2</v>
      </c>
      <c r="I302" t="s">
        <v>814</v>
      </c>
      <c r="J302" t="s">
        <v>815</v>
      </c>
      <c r="K302" t="s">
        <v>816</v>
      </c>
      <c r="L302">
        <v>1368</v>
      </c>
      <c r="N302">
        <v>1011</v>
      </c>
      <c r="O302" t="s">
        <v>745</v>
      </c>
      <c r="P302" t="s">
        <v>745</v>
      </c>
      <c r="Q302">
        <v>1</v>
      </c>
      <c r="X302">
        <v>9.2799999999999994</v>
      </c>
      <c r="Y302">
        <v>0</v>
      </c>
      <c r="Z302">
        <v>298.48</v>
      </c>
      <c r="AA302">
        <v>10.130000000000001</v>
      </c>
      <c r="AB302">
        <v>0</v>
      </c>
      <c r="AC302">
        <v>0</v>
      </c>
      <c r="AD302">
        <v>1</v>
      </c>
      <c r="AE302">
        <v>0</v>
      </c>
      <c r="AF302" t="s">
        <v>93</v>
      </c>
      <c r="AG302">
        <v>12.272799999999998</v>
      </c>
      <c r="AH302">
        <v>2</v>
      </c>
      <c r="AI302">
        <v>60097458</v>
      </c>
      <c r="AJ302">
        <v>302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 x14ac:dyDescent="0.2">
      <c r="A303">
        <f>ROW(Source!A56)</f>
        <v>56</v>
      </c>
      <c r="B303">
        <v>60097459</v>
      </c>
      <c r="C303">
        <v>60097360</v>
      </c>
      <c r="D303">
        <v>48245568</v>
      </c>
      <c r="E303">
        <v>1</v>
      </c>
      <c r="F303">
        <v>1</v>
      </c>
      <c r="G303">
        <v>1</v>
      </c>
      <c r="H303">
        <v>2</v>
      </c>
      <c r="I303" t="s">
        <v>817</v>
      </c>
      <c r="J303" t="s">
        <v>818</v>
      </c>
      <c r="K303" t="s">
        <v>819</v>
      </c>
      <c r="L303">
        <v>1368</v>
      </c>
      <c r="N303">
        <v>1011</v>
      </c>
      <c r="O303" t="s">
        <v>745</v>
      </c>
      <c r="P303" t="s">
        <v>745</v>
      </c>
      <c r="Q303">
        <v>1</v>
      </c>
      <c r="X303">
        <v>1.74</v>
      </c>
      <c r="Y303">
        <v>0</v>
      </c>
      <c r="Z303">
        <v>127.86</v>
      </c>
      <c r="AA303">
        <v>11.84</v>
      </c>
      <c r="AB303">
        <v>0</v>
      </c>
      <c r="AC303">
        <v>0</v>
      </c>
      <c r="AD303">
        <v>1</v>
      </c>
      <c r="AE303">
        <v>0</v>
      </c>
      <c r="AF303" t="s">
        <v>93</v>
      </c>
      <c r="AG303">
        <v>2.3011499999999998</v>
      </c>
      <c r="AH303">
        <v>2</v>
      </c>
      <c r="AI303">
        <v>60097459</v>
      </c>
      <c r="AJ303">
        <v>303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 x14ac:dyDescent="0.2">
      <c r="A304">
        <f>ROW(Source!A56)</f>
        <v>56</v>
      </c>
      <c r="B304">
        <v>60097460</v>
      </c>
      <c r="C304">
        <v>60097360</v>
      </c>
      <c r="D304">
        <v>48245576</v>
      </c>
      <c r="E304">
        <v>1</v>
      </c>
      <c r="F304">
        <v>1</v>
      </c>
      <c r="G304">
        <v>1</v>
      </c>
      <c r="H304">
        <v>2</v>
      </c>
      <c r="I304" t="s">
        <v>820</v>
      </c>
      <c r="J304" t="s">
        <v>821</v>
      </c>
      <c r="K304" t="s">
        <v>822</v>
      </c>
      <c r="L304">
        <v>1368</v>
      </c>
      <c r="N304">
        <v>1011</v>
      </c>
      <c r="O304" t="s">
        <v>745</v>
      </c>
      <c r="P304" t="s">
        <v>745</v>
      </c>
      <c r="Q304">
        <v>1</v>
      </c>
      <c r="X304">
        <v>1.74</v>
      </c>
      <c r="Y304">
        <v>0</v>
      </c>
      <c r="Z304">
        <v>12</v>
      </c>
      <c r="AA304">
        <v>0</v>
      </c>
      <c r="AB304">
        <v>0</v>
      </c>
      <c r="AC304">
        <v>0</v>
      </c>
      <c r="AD304">
        <v>1</v>
      </c>
      <c r="AE304">
        <v>0</v>
      </c>
      <c r="AF304" t="s">
        <v>93</v>
      </c>
      <c r="AG304">
        <v>2.3011499999999998</v>
      </c>
      <c r="AH304">
        <v>2</v>
      </c>
      <c r="AI304">
        <v>60097460</v>
      </c>
      <c r="AJ304">
        <v>304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 x14ac:dyDescent="0.2">
      <c r="A305">
        <f>ROW(Source!A56)</f>
        <v>56</v>
      </c>
      <c r="B305">
        <v>60097461</v>
      </c>
      <c r="C305">
        <v>60097360</v>
      </c>
      <c r="D305">
        <v>48245786</v>
      </c>
      <c r="E305">
        <v>1</v>
      </c>
      <c r="F305">
        <v>1</v>
      </c>
      <c r="G305">
        <v>1</v>
      </c>
      <c r="H305">
        <v>2</v>
      </c>
      <c r="I305" t="s">
        <v>823</v>
      </c>
      <c r="J305" t="s">
        <v>824</v>
      </c>
      <c r="K305" t="s">
        <v>825</v>
      </c>
      <c r="L305">
        <v>1368</v>
      </c>
      <c r="N305">
        <v>1011</v>
      </c>
      <c r="O305" t="s">
        <v>745</v>
      </c>
      <c r="P305" t="s">
        <v>745</v>
      </c>
      <c r="Q305">
        <v>1</v>
      </c>
      <c r="X305">
        <v>184.21</v>
      </c>
      <c r="Y305">
        <v>0</v>
      </c>
      <c r="Z305">
        <v>8.68</v>
      </c>
      <c r="AA305">
        <v>0</v>
      </c>
      <c r="AB305">
        <v>0</v>
      </c>
      <c r="AC305">
        <v>0</v>
      </c>
      <c r="AD305">
        <v>1</v>
      </c>
      <c r="AE305">
        <v>0</v>
      </c>
      <c r="AF305" t="s">
        <v>93</v>
      </c>
      <c r="AG305">
        <v>243.61772499999998</v>
      </c>
      <c r="AH305">
        <v>2</v>
      </c>
      <c r="AI305">
        <v>60097461</v>
      </c>
      <c r="AJ305">
        <v>305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 x14ac:dyDescent="0.2">
      <c r="A306">
        <f>ROW(Source!A56)</f>
        <v>56</v>
      </c>
      <c r="B306">
        <v>60097462</v>
      </c>
      <c r="C306">
        <v>60097360</v>
      </c>
      <c r="D306">
        <v>48168478</v>
      </c>
      <c r="E306">
        <v>1</v>
      </c>
      <c r="F306">
        <v>1</v>
      </c>
      <c r="G306">
        <v>1</v>
      </c>
      <c r="H306">
        <v>3</v>
      </c>
      <c r="I306" t="s">
        <v>891</v>
      </c>
      <c r="J306" t="s">
        <v>892</v>
      </c>
      <c r="K306" t="s">
        <v>893</v>
      </c>
      <c r="L306">
        <v>1348</v>
      </c>
      <c r="N306">
        <v>1009</v>
      </c>
      <c r="O306" t="s">
        <v>15</v>
      </c>
      <c r="P306" t="s">
        <v>15</v>
      </c>
      <c r="Q306">
        <v>1000</v>
      </c>
      <c r="X306">
        <v>3.6999999999999998E-2</v>
      </c>
      <c r="Y306">
        <v>888.84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0</v>
      </c>
      <c r="AF306" t="s">
        <v>3</v>
      </c>
      <c r="AG306">
        <v>3.6999999999999998E-2</v>
      </c>
      <c r="AH306">
        <v>2</v>
      </c>
      <c r="AI306">
        <v>60097462</v>
      </c>
      <c r="AJ306">
        <v>306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 x14ac:dyDescent="0.2">
      <c r="A307">
        <f>ROW(Source!A56)</f>
        <v>56</v>
      </c>
      <c r="B307">
        <v>60097463</v>
      </c>
      <c r="C307">
        <v>60097360</v>
      </c>
      <c r="D307">
        <v>48168484</v>
      </c>
      <c r="E307">
        <v>1</v>
      </c>
      <c r="F307">
        <v>1</v>
      </c>
      <c r="G307">
        <v>1</v>
      </c>
      <c r="H307">
        <v>3</v>
      </c>
      <c r="I307" t="s">
        <v>223</v>
      </c>
      <c r="J307" t="s">
        <v>226</v>
      </c>
      <c r="K307" t="s">
        <v>761</v>
      </c>
      <c r="L307">
        <v>1339</v>
      </c>
      <c r="N307">
        <v>1007</v>
      </c>
      <c r="O307" t="s">
        <v>91</v>
      </c>
      <c r="P307" t="s">
        <v>91</v>
      </c>
      <c r="Q307">
        <v>1</v>
      </c>
      <c r="X307">
        <v>71</v>
      </c>
      <c r="Y307">
        <v>8.7899999999999991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0</v>
      </c>
      <c r="AF307" t="s">
        <v>3</v>
      </c>
      <c r="AG307">
        <v>71</v>
      </c>
      <c r="AH307">
        <v>2</v>
      </c>
      <c r="AI307">
        <v>60097463</v>
      </c>
      <c r="AJ307">
        <v>307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 x14ac:dyDescent="0.2">
      <c r="A308">
        <f>ROW(Source!A56)</f>
        <v>56</v>
      </c>
      <c r="B308">
        <v>60097464</v>
      </c>
      <c r="C308">
        <v>60097360</v>
      </c>
      <c r="D308">
        <v>48168491</v>
      </c>
      <c r="E308">
        <v>1</v>
      </c>
      <c r="F308">
        <v>1</v>
      </c>
      <c r="G308">
        <v>1</v>
      </c>
      <c r="H308">
        <v>3</v>
      </c>
      <c r="I308" t="s">
        <v>229</v>
      </c>
      <c r="J308" t="s">
        <v>231</v>
      </c>
      <c r="K308" t="s">
        <v>762</v>
      </c>
      <c r="L308">
        <v>1346</v>
      </c>
      <c r="N308">
        <v>1009</v>
      </c>
      <c r="O308" t="s">
        <v>225</v>
      </c>
      <c r="P308" t="s">
        <v>225</v>
      </c>
      <c r="Q308">
        <v>1</v>
      </c>
      <c r="X308">
        <v>16</v>
      </c>
      <c r="Y308">
        <v>4.47</v>
      </c>
      <c r="Z308">
        <v>0</v>
      </c>
      <c r="AA308">
        <v>0</v>
      </c>
      <c r="AB308">
        <v>0</v>
      </c>
      <c r="AC308">
        <v>0</v>
      </c>
      <c r="AD308">
        <v>1</v>
      </c>
      <c r="AE308">
        <v>0</v>
      </c>
      <c r="AF308" t="s">
        <v>3</v>
      </c>
      <c r="AG308">
        <v>16</v>
      </c>
      <c r="AH308">
        <v>2</v>
      </c>
      <c r="AI308">
        <v>60097464</v>
      </c>
      <c r="AJ308">
        <v>308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 x14ac:dyDescent="0.2">
      <c r="A309">
        <f>ROW(Source!A56)</f>
        <v>56</v>
      </c>
      <c r="B309">
        <v>60097465</v>
      </c>
      <c r="C309">
        <v>60097360</v>
      </c>
      <c r="D309">
        <v>48170066</v>
      </c>
      <c r="E309">
        <v>1</v>
      </c>
      <c r="F309">
        <v>1</v>
      </c>
      <c r="G309">
        <v>1</v>
      </c>
      <c r="H309">
        <v>3</v>
      </c>
      <c r="I309" t="s">
        <v>826</v>
      </c>
      <c r="J309" t="s">
        <v>827</v>
      </c>
      <c r="K309" t="s">
        <v>828</v>
      </c>
      <c r="L309">
        <v>1339</v>
      </c>
      <c r="N309">
        <v>1007</v>
      </c>
      <c r="O309" t="s">
        <v>91</v>
      </c>
      <c r="P309" t="s">
        <v>91</v>
      </c>
      <c r="Q309">
        <v>1</v>
      </c>
      <c r="X309">
        <v>31</v>
      </c>
      <c r="Y309">
        <v>3.15</v>
      </c>
      <c r="Z309">
        <v>0</v>
      </c>
      <c r="AA309">
        <v>0</v>
      </c>
      <c r="AB309">
        <v>0</v>
      </c>
      <c r="AC309">
        <v>0</v>
      </c>
      <c r="AD309">
        <v>1</v>
      </c>
      <c r="AE309">
        <v>0</v>
      </c>
      <c r="AF309" t="s">
        <v>3</v>
      </c>
      <c r="AG309">
        <v>31</v>
      </c>
      <c r="AH309">
        <v>2</v>
      </c>
      <c r="AI309">
        <v>60097465</v>
      </c>
      <c r="AJ309">
        <v>309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 x14ac:dyDescent="0.2">
      <c r="A310">
        <f>ROW(Source!A56)</f>
        <v>56</v>
      </c>
      <c r="B310">
        <v>60097466</v>
      </c>
      <c r="C310">
        <v>60097360</v>
      </c>
      <c r="D310">
        <v>48171451</v>
      </c>
      <c r="E310">
        <v>1</v>
      </c>
      <c r="F310">
        <v>1</v>
      </c>
      <c r="G310">
        <v>1</v>
      </c>
      <c r="H310">
        <v>3</v>
      </c>
      <c r="I310" t="s">
        <v>894</v>
      </c>
      <c r="J310" t="s">
        <v>895</v>
      </c>
      <c r="K310" t="s">
        <v>896</v>
      </c>
      <c r="L310">
        <v>1348</v>
      </c>
      <c r="N310">
        <v>1009</v>
      </c>
      <c r="O310" t="s">
        <v>15</v>
      </c>
      <c r="P310" t="s">
        <v>15</v>
      </c>
      <c r="Q310">
        <v>1000</v>
      </c>
      <c r="X310">
        <v>0.05</v>
      </c>
      <c r="Y310">
        <v>12851.36</v>
      </c>
      <c r="Z310">
        <v>0</v>
      </c>
      <c r="AA310">
        <v>0</v>
      </c>
      <c r="AB310">
        <v>0</v>
      </c>
      <c r="AC310">
        <v>0</v>
      </c>
      <c r="AD310">
        <v>1</v>
      </c>
      <c r="AE310">
        <v>0</v>
      </c>
      <c r="AF310" t="s">
        <v>3</v>
      </c>
      <c r="AG310">
        <v>0.05</v>
      </c>
      <c r="AH310">
        <v>2</v>
      </c>
      <c r="AI310">
        <v>60097466</v>
      </c>
      <c r="AJ310">
        <v>310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 x14ac:dyDescent="0.2">
      <c r="A311">
        <f>ROW(Source!A56)</f>
        <v>56</v>
      </c>
      <c r="B311">
        <v>60097467</v>
      </c>
      <c r="C311">
        <v>60097360</v>
      </c>
      <c r="D311">
        <v>48171468</v>
      </c>
      <c r="E311">
        <v>1</v>
      </c>
      <c r="F311">
        <v>1</v>
      </c>
      <c r="G311">
        <v>1</v>
      </c>
      <c r="H311">
        <v>3</v>
      </c>
      <c r="I311" t="s">
        <v>897</v>
      </c>
      <c r="J311" t="s">
        <v>898</v>
      </c>
      <c r="K311" t="s">
        <v>899</v>
      </c>
      <c r="L311">
        <v>1348</v>
      </c>
      <c r="N311">
        <v>1009</v>
      </c>
      <c r="O311" t="s">
        <v>15</v>
      </c>
      <c r="P311" t="s">
        <v>15</v>
      </c>
      <c r="Q311">
        <v>1000</v>
      </c>
      <c r="X311">
        <v>2.1000000000000001E-2</v>
      </c>
      <c r="Y311">
        <v>16204.33</v>
      </c>
      <c r="Z311">
        <v>0</v>
      </c>
      <c r="AA311">
        <v>0</v>
      </c>
      <c r="AB311">
        <v>0</v>
      </c>
      <c r="AC311">
        <v>0</v>
      </c>
      <c r="AD311">
        <v>1</v>
      </c>
      <c r="AE311">
        <v>0</v>
      </c>
      <c r="AF311" t="s">
        <v>3</v>
      </c>
      <c r="AG311">
        <v>2.1000000000000001E-2</v>
      </c>
      <c r="AH311">
        <v>2</v>
      </c>
      <c r="AI311">
        <v>60097467</v>
      </c>
      <c r="AJ311">
        <v>311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 x14ac:dyDescent="0.2">
      <c r="A312">
        <f>ROW(Source!A56)</f>
        <v>56</v>
      </c>
      <c r="B312">
        <v>60097468</v>
      </c>
      <c r="C312">
        <v>60097360</v>
      </c>
      <c r="D312">
        <v>48171516</v>
      </c>
      <c r="E312">
        <v>1</v>
      </c>
      <c r="F312">
        <v>1</v>
      </c>
      <c r="G312">
        <v>1</v>
      </c>
      <c r="H312">
        <v>3</v>
      </c>
      <c r="I312" t="s">
        <v>829</v>
      </c>
      <c r="J312" t="s">
        <v>830</v>
      </c>
      <c r="K312" t="s">
        <v>831</v>
      </c>
      <c r="L312">
        <v>1348</v>
      </c>
      <c r="N312">
        <v>1009</v>
      </c>
      <c r="O312" t="s">
        <v>15</v>
      </c>
      <c r="P312" t="s">
        <v>15</v>
      </c>
      <c r="Q312">
        <v>1000</v>
      </c>
      <c r="X312">
        <v>0.13900000000000001</v>
      </c>
      <c r="Y312">
        <v>13245.25</v>
      </c>
      <c r="Z312">
        <v>0</v>
      </c>
      <c r="AA312">
        <v>0</v>
      </c>
      <c r="AB312">
        <v>0</v>
      </c>
      <c r="AC312">
        <v>0</v>
      </c>
      <c r="AD312">
        <v>1</v>
      </c>
      <c r="AE312">
        <v>0</v>
      </c>
      <c r="AF312" t="s">
        <v>3</v>
      </c>
      <c r="AG312">
        <v>0.13900000000000001</v>
      </c>
      <c r="AH312">
        <v>2</v>
      </c>
      <c r="AI312">
        <v>60097468</v>
      </c>
      <c r="AJ312">
        <v>312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 x14ac:dyDescent="0.2">
      <c r="A313">
        <f>ROW(Source!A56)</f>
        <v>56</v>
      </c>
      <c r="B313">
        <v>60097469</v>
      </c>
      <c r="C313">
        <v>60097360</v>
      </c>
      <c r="D313">
        <v>48164600</v>
      </c>
      <c r="E313">
        <v>21</v>
      </c>
      <c r="F313">
        <v>1</v>
      </c>
      <c r="G313">
        <v>1</v>
      </c>
      <c r="H313">
        <v>3</v>
      </c>
      <c r="I313" t="s">
        <v>832</v>
      </c>
      <c r="J313" t="s">
        <v>3</v>
      </c>
      <c r="K313" t="s">
        <v>833</v>
      </c>
      <c r="L313">
        <v>1346</v>
      </c>
      <c r="N313">
        <v>1009</v>
      </c>
      <c r="O313" t="s">
        <v>225</v>
      </c>
      <c r="P313" t="s">
        <v>225</v>
      </c>
      <c r="Q313">
        <v>1</v>
      </c>
      <c r="X313">
        <v>11100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 t="s">
        <v>3</v>
      </c>
      <c r="AG313">
        <v>11100</v>
      </c>
      <c r="AH313">
        <v>2</v>
      </c>
      <c r="AI313">
        <v>60097469</v>
      </c>
      <c r="AJ313">
        <v>313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 x14ac:dyDescent="0.2">
      <c r="A314">
        <f>ROW(Source!A56)</f>
        <v>56</v>
      </c>
      <c r="B314">
        <v>60097470</v>
      </c>
      <c r="C314">
        <v>60097360</v>
      </c>
      <c r="D314">
        <v>48164599</v>
      </c>
      <c r="E314">
        <v>21</v>
      </c>
      <c r="F314">
        <v>1</v>
      </c>
      <c r="G314">
        <v>1</v>
      </c>
      <c r="H314">
        <v>3</v>
      </c>
      <c r="I314" t="s">
        <v>834</v>
      </c>
      <c r="J314" t="s">
        <v>3</v>
      </c>
      <c r="K314" t="s">
        <v>835</v>
      </c>
      <c r="L314">
        <v>1374</v>
      </c>
      <c r="N314">
        <v>1013</v>
      </c>
      <c r="O314" t="s">
        <v>836</v>
      </c>
      <c r="P314" t="s">
        <v>836</v>
      </c>
      <c r="Q314">
        <v>1</v>
      </c>
      <c r="X314">
        <v>82.29</v>
      </c>
      <c r="Y314">
        <v>1</v>
      </c>
      <c r="Z314">
        <v>0</v>
      </c>
      <c r="AA314">
        <v>0</v>
      </c>
      <c r="AB314">
        <v>0</v>
      </c>
      <c r="AC314">
        <v>0</v>
      </c>
      <c r="AD314">
        <v>1</v>
      </c>
      <c r="AE314">
        <v>0</v>
      </c>
      <c r="AF314" t="s">
        <v>3</v>
      </c>
      <c r="AG314">
        <v>82.29</v>
      </c>
      <c r="AH314">
        <v>2</v>
      </c>
      <c r="AI314">
        <v>60097470</v>
      </c>
      <c r="AJ314">
        <v>314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 x14ac:dyDescent="0.2">
      <c r="A315">
        <f>ROW(Source!A68)</f>
        <v>68</v>
      </c>
      <c r="B315">
        <v>60097497</v>
      </c>
      <c r="C315">
        <v>60097489</v>
      </c>
      <c r="D315">
        <v>48164249</v>
      </c>
      <c r="E315">
        <v>1</v>
      </c>
      <c r="F315">
        <v>1</v>
      </c>
      <c r="G315">
        <v>1</v>
      </c>
      <c r="H315">
        <v>1</v>
      </c>
      <c r="I315" t="s">
        <v>799</v>
      </c>
      <c r="J315" t="s">
        <v>3</v>
      </c>
      <c r="K315" t="s">
        <v>800</v>
      </c>
      <c r="L315">
        <v>1191</v>
      </c>
      <c r="N315">
        <v>1013</v>
      </c>
      <c r="O315" t="s">
        <v>738</v>
      </c>
      <c r="P315" t="s">
        <v>738</v>
      </c>
      <c r="Q315">
        <v>1</v>
      </c>
      <c r="X315">
        <v>3.92</v>
      </c>
      <c r="Y315">
        <v>0</v>
      </c>
      <c r="Z315">
        <v>0</v>
      </c>
      <c r="AA315">
        <v>0</v>
      </c>
      <c r="AB315">
        <v>9.9</v>
      </c>
      <c r="AC315">
        <v>0</v>
      </c>
      <c r="AD315">
        <v>1</v>
      </c>
      <c r="AE315">
        <v>1</v>
      </c>
      <c r="AF315" t="s">
        <v>93</v>
      </c>
      <c r="AG315">
        <v>5.1841999999999997</v>
      </c>
      <c r="AH315">
        <v>2</v>
      </c>
      <c r="AI315">
        <v>60097490</v>
      </c>
      <c r="AJ315">
        <v>315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 x14ac:dyDescent="0.2">
      <c r="A316">
        <f>ROW(Source!A68)</f>
        <v>68</v>
      </c>
      <c r="B316">
        <v>60097498</v>
      </c>
      <c r="C316">
        <v>60097489</v>
      </c>
      <c r="D316">
        <v>48164207</v>
      </c>
      <c r="E316">
        <v>1</v>
      </c>
      <c r="F316">
        <v>1</v>
      </c>
      <c r="G316">
        <v>1</v>
      </c>
      <c r="H316">
        <v>1</v>
      </c>
      <c r="I316" t="s">
        <v>740</v>
      </c>
      <c r="J316" t="s">
        <v>3</v>
      </c>
      <c r="K316" t="s">
        <v>741</v>
      </c>
      <c r="L316">
        <v>1191</v>
      </c>
      <c r="N316">
        <v>1013</v>
      </c>
      <c r="O316" t="s">
        <v>738</v>
      </c>
      <c r="P316" t="s">
        <v>738</v>
      </c>
      <c r="Q316">
        <v>1</v>
      </c>
      <c r="X316">
        <v>5.09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2</v>
      </c>
      <c r="AF316" t="s">
        <v>93</v>
      </c>
      <c r="AG316">
        <v>6.7315249999999986</v>
      </c>
      <c r="AH316">
        <v>2</v>
      </c>
      <c r="AI316">
        <v>60097491</v>
      </c>
      <c r="AJ316">
        <v>316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 x14ac:dyDescent="0.2">
      <c r="A317">
        <f>ROW(Source!A68)</f>
        <v>68</v>
      </c>
      <c r="B317">
        <v>60097499</v>
      </c>
      <c r="C317">
        <v>60097489</v>
      </c>
      <c r="D317">
        <v>48245333</v>
      </c>
      <c r="E317">
        <v>1</v>
      </c>
      <c r="F317">
        <v>1</v>
      </c>
      <c r="G317">
        <v>1</v>
      </c>
      <c r="H317">
        <v>2</v>
      </c>
      <c r="I317" t="s">
        <v>801</v>
      </c>
      <c r="J317" t="s">
        <v>802</v>
      </c>
      <c r="K317" t="s">
        <v>803</v>
      </c>
      <c r="L317">
        <v>1368</v>
      </c>
      <c r="N317">
        <v>1011</v>
      </c>
      <c r="O317" t="s">
        <v>745</v>
      </c>
      <c r="P317" t="s">
        <v>745</v>
      </c>
      <c r="Q317">
        <v>1</v>
      </c>
      <c r="X317">
        <v>2.71</v>
      </c>
      <c r="Y317">
        <v>0</v>
      </c>
      <c r="Z317">
        <v>156.78</v>
      </c>
      <c r="AA317">
        <v>12.63</v>
      </c>
      <c r="AB317">
        <v>0</v>
      </c>
      <c r="AC317">
        <v>0</v>
      </c>
      <c r="AD317">
        <v>1</v>
      </c>
      <c r="AE317">
        <v>0</v>
      </c>
      <c r="AF317" t="s">
        <v>93</v>
      </c>
      <c r="AG317">
        <v>3.5839749999999997</v>
      </c>
      <c r="AH317">
        <v>2</v>
      </c>
      <c r="AI317">
        <v>60097492</v>
      </c>
      <c r="AJ317">
        <v>317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 x14ac:dyDescent="0.2">
      <c r="A318">
        <f>ROW(Source!A68)</f>
        <v>68</v>
      </c>
      <c r="B318">
        <v>60097500</v>
      </c>
      <c r="C318">
        <v>60097489</v>
      </c>
      <c r="D318">
        <v>48245551</v>
      </c>
      <c r="E318">
        <v>1</v>
      </c>
      <c r="F318">
        <v>1</v>
      </c>
      <c r="G318">
        <v>1</v>
      </c>
      <c r="H318">
        <v>2</v>
      </c>
      <c r="I318" t="s">
        <v>752</v>
      </c>
      <c r="J318" t="s">
        <v>753</v>
      </c>
      <c r="K318" t="s">
        <v>754</v>
      </c>
      <c r="L318">
        <v>1368</v>
      </c>
      <c r="N318">
        <v>1011</v>
      </c>
      <c r="O318" t="s">
        <v>745</v>
      </c>
      <c r="P318" t="s">
        <v>745</v>
      </c>
      <c r="Q318">
        <v>1</v>
      </c>
      <c r="X318">
        <v>0.04</v>
      </c>
      <c r="Y318">
        <v>0</v>
      </c>
      <c r="Z318">
        <v>86.79</v>
      </c>
      <c r="AA318">
        <v>10.130000000000001</v>
      </c>
      <c r="AB318">
        <v>0</v>
      </c>
      <c r="AC318">
        <v>0</v>
      </c>
      <c r="AD318">
        <v>1</v>
      </c>
      <c r="AE318">
        <v>0</v>
      </c>
      <c r="AF318" t="s">
        <v>93</v>
      </c>
      <c r="AG318">
        <v>5.2899999999999996E-2</v>
      </c>
      <c r="AH318">
        <v>2</v>
      </c>
      <c r="AI318">
        <v>60097493</v>
      </c>
      <c r="AJ318">
        <v>318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 x14ac:dyDescent="0.2">
      <c r="A319">
        <f>ROW(Source!A68)</f>
        <v>68</v>
      </c>
      <c r="B319">
        <v>60097501</v>
      </c>
      <c r="C319">
        <v>60097489</v>
      </c>
      <c r="D319">
        <v>48245707</v>
      </c>
      <c r="E319">
        <v>1</v>
      </c>
      <c r="F319">
        <v>1</v>
      </c>
      <c r="G319">
        <v>1</v>
      </c>
      <c r="H319">
        <v>2</v>
      </c>
      <c r="I319" t="s">
        <v>804</v>
      </c>
      <c r="J319" t="s">
        <v>805</v>
      </c>
      <c r="K319" t="s">
        <v>806</v>
      </c>
      <c r="L319">
        <v>1368</v>
      </c>
      <c r="N319">
        <v>1011</v>
      </c>
      <c r="O319" t="s">
        <v>745</v>
      </c>
      <c r="P319" t="s">
        <v>745</v>
      </c>
      <c r="Q319">
        <v>1</v>
      </c>
      <c r="X319">
        <v>2.34</v>
      </c>
      <c r="Y319">
        <v>0</v>
      </c>
      <c r="Z319">
        <v>136.09</v>
      </c>
      <c r="AA319">
        <v>11.84</v>
      </c>
      <c r="AB319">
        <v>0</v>
      </c>
      <c r="AC319">
        <v>0</v>
      </c>
      <c r="AD319">
        <v>1</v>
      </c>
      <c r="AE319">
        <v>0</v>
      </c>
      <c r="AF319" t="s">
        <v>93</v>
      </c>
      <c r="AG319">
        <v>3.0946499999999997</v>
      </c>
      <c r="AH319">
        <v>2</v>
      </c>
      <c r="AI319">
        <v>60097494</v>
      </c>
      <c r="AJ319">
        <v>319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 x14ac:dyDescent="0.2">
      <c r="A320">
        <f>ROW(Source!A68)</f>
        <v>68</v>
      </c>
      <c r="B320">
        <v>60097502</v>
      </c>
      <c r="C320">
        <v>60097489</v>
      </c>
      <c r="D320">
        <v>48171507</v>
      </c>
      <c r="E320">
        <v>1</v>
      </c>
      <c r="F320">
        <v>1</v>
      </c>
      <c r="G320">
        <v>1</v>
      </c>
      <c r="H320">
        <v>3</v>
      </c>
      <c r="I320" t="s">
        <v>807</v>
      </c>
      <c r="J320" t="s">
        <v>808</v>
      </c>
      <c r="K320" t="s">
        <v>809</v>
      </c>
      <c r="L320">
        <v>1348</v>
      </c>
      <c r="N320">
        <v>1009</v>
      </c>
      <c r="O320" t="s">
        <v>15</v>
      </c>
      <c r="P320" t="s">
        <v>15</v>
      </c>
      <c r="Q320">
        <v>1000</v>
      </c>
      <c r="X320">
        <v>2.7000000000000001E-3</v>
      </c>
      <c r="Y320">
        <v>10616.1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0</v>
      </c>
      <c r="AF320" t="s">
        <v>3</v>
      </c>
      <c r="AG320">
        <v>2.7000000000000001E-3</v>
      </c>
      <c r="AH320">
        <v>2</v>
      </c>
      <c r="AI320">
        <v>60097495</v>
      </c>
      <c r="AJ320">
        <v>320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 x14ac:dyDescent="0.2">
      <c r="A321">
        <f>ROW(Source!A68)</f>
        <v>68</v>
      </c>
      <c r="B321">
        <v>60097503</v>
      </c>
      <c r="C321">
        <v>60097489</v>
      </c>
      <c r="D321">
        <v>48167136</v>
      </c>
      <c r="E321">
        <v>21</v>
      </c>
      <c r="F321">
        <v>1</v>
      </c>
      <c r="G321">
        <v>1</v>
      </c>
      <c r="H321">
        <v>3</v>
      </c>
      <c r="I321" t="s">
        <v>810</v>
      </c>
      <c r="J321" t="s">
        <v>3</v>
      </c>
      <c r="K321" t="s">
        <v>811</v>
      </c>
      <c r="L321">
        <v>1354</v>
      </c>
      <c r="N321">
        <v>1010</v>
      </c>
      <c r="O321" t="s">
        <v>27</v>
      </c>
      <c r="P321" t="s">
        <v>27</v>
      </c>
      <c r="Q321">
        <v>1</v>
      </c>
      <c r="X321">
        <v>1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 t="s">
        <v>3</v>
      </c>
      <c r="AG321">
        <v>1</v>
      </c>
      <c r="AH321">
        <v>2</v>
      </c>
      <c r="AI321">
        <v>60097496</v>
      </c>
      <c r="AJ321">
        <v>321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 x14ac:dyDescent="0.2">
      <c r="A322">
        <f>ROW(Source!A70)</f>
        <v>70</v>
      </c>
      <c r="B322">
        <v>60099111</v>
      </c>
      <c r="C322">
        <v>60099110</v>
      </c>
      <c r="D322">
        <v>48164231</v>
      </c>
      <c r="E322">
        <v>1</v>
      </c>
      <c r="F322">
        <v>1</v>
      </c>
      <c r="G322">
        <v>1</v>
      </c>
      <c r="H322">
        <v>1</v>
      </c>
      <c r="I322" t="s">
        <v>900</v>
      </c>
      <c r="J322" t="s">
        <v>3</v>
      </c>
      <c r="K322" t="s">
        <v>901</v>
      </c>
      <c r="L322">
        <v>1191</v>
      </c>
      <c r="N322">
        <v>1013</v>
      </c>
      <c r="O322" t="s">
        <v>738</v>
      </c>
      <c r="P322" t="s">
        <v>738</v>
      </c>
      <c r="Q322">
        <v>1</v>
      </c>
      <c r="X322">
        <v>512</v>
      </c>
      <c r="Y322">
        <v>0</v>
      </c>
      <c r="Z322">
        <v>0</v>
      </c>
      <c r="AA322">
        <v>0</v>
      </c>
      <c r="AB322">
        <v>9.24</v>
      </c>
      <c r="AC322">
        <v>0</v>
      </c>
      <c r="AD322">
        <v>1</v>
      </c>
      <c r="AE322">
        <v>1</v>
      </c>
      <c r="AF322" t="s">
        <v>93</v>
      </c>
      <c r="AG322">
        <v>677.11999999999989</v>
      </c>
      <c r="AH322">
        <v>2</v>
      </c>
      <c r="AI322">
        <v>60099111</v>
      </c>
      <c r="AJ322">
        <v>322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 x14ac:dyDescent="0.2">
      <c r="A323">
        <f>ROW(Source!A70)</f>
        <v>70</v>
      </c>
      <c r="B323">
        <v>60099112</v>
      </c>
      <c r="C323">
        <v>60099110</v>
      </c>
      <c r="D323">
        <v>48164207</v>
      </c>
      <c r="E323">
        <v>1</v>
      </c>
      <c r="F323">
        <v>1</v>
      </c>
      <c r="G323">
        <v>1</v>
      </c>
      <c r="H323">
        <v>1</v>
      </c>
      <c r="I323" t="s">
        <v>740</v>
      </c>
      <c r="J323" t="s">
        <v>3</v>
      </c>
      <c r="K323" t="s">
        <v>741</v>
      </c>
      <c r="L323">
        <v>1191</v>
      </c>
      <c r="N323">
        <v>1013</v>
      </c>
      <c r="O323" t="s">
        <v>738</v>
      </c>
      <c r="P323" t="s">
        <v>738</v>
      </c>
      <c r="Q323">
        <v>1</v>
      </c>
      <c r="X323">
        <v>132.43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2</v>
      </c>
      <c r="AF323" t="s">
        <v>93</v>
      </c>
      <c r="AG323">
        <v>175.13867499999998</v>
      </c>
      <c r="AH323">
        <v>2</v>
      </c>
      <c r="AI323">
        <v>60099112</v>
      </c>
      <c r="AJ323">
        <v>323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 x14ac:dyDescent="0.2">
      <c r="A324">
        <f>ROW(Source!A70)</f>
        <v>70</v>
      </c>
      <c r="B324">
        <v>60099113</v>
      </c>
      <c r="C324">
        <v>60099110</v>
      </c>
      <c r="D324">
        <v>48243967</v>
      </c>
      <c r="E324">
        <v>1</v>
      </c>
      <c r="F324">
        <v>1</v>
      </c>
      <c r="G324">
        <v>1</v>
      </c>
      <c r="H324">
        <v>2</v>
      </c>
      <c r="I324" t="s">
        <v>902</v>
      </c>
      <c r="J324" t="s">
        <v>903</v>
      </c>
      <c r="K324" t="s">
        <v>904</v>
      </c>
      <c r="L324">
        <v>1368</v>
      </c>
      <c r="N324">
        <v>1011</v>
      </c>
      <c r="O324" t="s">
        <v>745</v>
      </c>
      <c r="P324" t="s">
        <v>745</v>
      </c>
      <c r="Q324">
        <v>1</v>
      </c>
      <c r="X324">
        <v>1.65</v>
      </c>
      <c r="Y324">
        <v>0</v>
      </c>
      <c r="Z324">
        <v>96.34</v>
      </c>
      <c r="AA324">
        <v>11.84</v>
      </c>
      <c r="AB324">
        <v>0</v>
      </c>
      <c r="AC324">
        <v>0</v>
      </c>
      <c r="AD324">
        <v>1</v>
      </c>
      <c r="AE324">
        <v>0</v>
      </c>
      <c r="AF324" t="s">
        <v>93</v>
      </c>
      <c r="AG324">
        <v>2.1821249999999996</v>
      </c>
      <c r="AH324">
        <v>2</v>
      </c>
      <c r="AI324">
        <v>60099113</v>
      </c>
      <c r="AJ324">
        <v>324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 x14ac:dyDescent="0.2">
      <c r="A325">
        <f>ROW(Source!A70)</f>
        <v>70</v>
      </c>
      <c r="B325">
        <v>60099114</v>
      </c>
      <c r="C325">
        <v>60099110</v>
      </c>
      <c r="D325">
        <v>48245332</v>
      </c>
      <c r="E325">
        <v>1</v>
      </c>
      <c r="F325">
        <v>1</v>
      </c>
      <c r="G325">
        <v>1</v>
      </c>
      <c r="H325">
        <v>2</v>
      </c>
      <c r="I325" t="s">
        <v>905</v>
      </c>
      <c r="J325" t="s">
        <v>906</v>
      </c>
      <c r="K325" t="s">
        <v>907</v>
      </c>
      <c r="L325">
        <v>1368</v>
      </c>
      <c r="N325">
        <v>1011</v>
      </c>
      <c r="O325" t="s">
        <v>745</v>
      </c>
      <c r="P325" t="s">
        <v>745</v>
      </c>
      <c r="Q325">
        <v>1</v>
      </c>
      <c r="X325">
        <v>15.23</v>
      </c>
      <c r="Y325">
        <v>0</v>
      </c>
      <c r="Z325">
        <v>160.69</v>
      </c>
      <c r="AA325">
        <v>12.63</v>
      </c>
      <c r="AB325">
        <v>0</v>
      </c>
      <c r="AC325">
        <v>0</v>
      </c>
      <c r="AD325">
        <v>1</v>
      </c>
      <c r="AE325">
        <v>0</v>
      </c>
      <c r="AF325" t="s">
        <v>93</v>
      </c>
      <c r="AG325">
        <v>20.141674999999996</v>
      </c>
      <c r="AH325">
        <v>2</v>
      </c>
      <c r="AI325">
        <v>60099114</v>
      </c>
      <c r="AJ325">
        <v>325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 x14ac:dyDescent="0.2">
      <c r="A326">
        <f>ROW(Source!A70)</f>
        <v>70</v>
      </c>
      <c r="B326">
        <v>60099115</v>
      </c>
      <c r="C326">
        <v>60099110</v>
      </c>
      <c r="D326">
        <v>48245343</v>
      </c>
      <c r="E326">
        <v>1</v>
      </c>
      <c r="F326">
        <v>1</v>
      </c>
      <c r="G326">
        <v>1</v>
      </c>
      <c r="H326">
        <v>2</v>
      </c>
      <c r="I326" t="s">
        <v>908</v>
      </c>
      <c r="J326" t="s">
        <v>909</v>
      </c>
      <c r="K326" t="s">
        <v>910</v>
      </c>
      <c r="L326">
        <v>1368</v>
      </c>
      <c r="N326">
        <v>1011</v>
      </c>
      <c r="O326" t="s">
        <v>745</v>
      </c>
      <c r="P326" t="s">
        <v>745</v>
      </c>
      <c r="Q326">
        <v>1</v>
      </c>
      <c r="X326">
        <v>3.71</v>
      </c>
      <c r="Y326">
        <v>0</v>
      </c>
      <c r="Z326">
        <v>30.68</v>
      </c>
      <c r="AA326">
        <v>10.130000000000001</v>
      </c>
      <c r="AB326">
        <v>0</v>
      </c>
      <c r="AC326">
        <v>0</v>
      </c>
      <c r="AD326">
        <v>1</v>
      </c>
      <c r="AE326">
        <v>0</v>
      </c>
      <c r="AF326" t="s">
        <v>93</v>
      </c>
      <c r="AG326">
        <v>4.9064749999999995</v>
      </c>
      <c r="AH326">
        <v>2</v>
      </c>
      <c r="AI326">
        <v>60099115</v>
      </c>
      <c r="AJ326">
        <v>326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 x14ac:dyDescent="0.2">
      <c r="A327">
        <f>ROW(Source!A70)</f>
        <v>70</v>
      </c>
      <c r="B327">
        <v>60099116</v>
      </c>
      <c r="C327">
        <v>60099110</v>
      </c>
      <c r="D327">
        <v>48245360</v>
      </c>
      <c r="E327">
        <v>1</v>
      </c>
      <c r="F327">
        <v>1</v>
      </c>
      <c r="G327">
        <v>1</v>
      </c>
      <c r="H327">
        <v>2</v>
      </c>
      <c r="I327" t="s">
        <v>911</v>
      </c>
      <c r="J327" t="s">
        <v>912</v>
      </c>
      <c r="K327" t="s">
        <v>913</v>
      </c>
      <c r="L327">
        <v>1368</v>
      </c>
      <c r="N327">
        <v>1011</v>
      </c>
      <c r="O327" t="s">
        <v>745</v>
      </c>
      <c r="P327" t="s">
        <v>745</v>
      </c>
      <c r="Q327">
        <v>1</v>
      </c>
      <c r="X327">
        <v>35</v>
      </c>
      <c r="Y327">
        <v>0</v>
      </c>
      <c r="Z327">
        <v>26.32</v>
      </c>
      <c r="AA327">
        <v>0</v>
      </c>
      <c r="AB327">
        <v>0</v>
      </c>
      <c r="AC327">
        <v>0</v>
      </c>
      <c r="AD327">
        <v>1</v>
      </c>
      <c r="AE327">
        <v>0</v>
      </c>
      <c r="AF327" t="s">
        <v>93</v>
      </c>
      <c r="AG327">
        <v>46.287499999999994</v>
      </c>
      <c r="AH327">
        <v>2</v>
      </c>
      <c r="AI327">
        <v>60099116</v>
      </c>
      <c r="AJ327">
        <v>327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 x14ac:dyDescent="0.2">
      <c r="A328">
        <f>ROW(Source!A70)</f>
        <v>70</v>
      </c>
      <c r="B328">
        <v>60099117</v>
      </c>
      <c r="C328">
        <v>60099110</v>
      </c>
      <c r="D328">
        <v>48245551</v>
      </c>
      <c r="E328">
        <v>1</v>
      </c>
      <c r="F328">
        <v>1</v>
      </c>
      <c r="G328">
        <v>1</v>
      </c>
      <c r="H328">
        <v>2</v>
      </c>
      <c r="I328" t="s">
        <v>752</v>
      </c>
      <c r="J328" t="s">
        <v>753</v>
      </c>
      <c r="K328" t="s">
        <v>754</v>
      </c>
      <c r="L328">
        <v>1368</v>
      </c>
      <c r="N328">
        <v>1011</v>
      </c>
      <c r="O328" t="s">
        <v>745</v>
      </c>
      <c r="P328" t="s">
        <v>745</v>
      </c>
      <c r="Q328">
        <v>1</v>
      </c>
      <c r="X328">
        <v>0.46</v>
      </c>
      <c r="Y328">
        <v>0</v>
      </c>
      <c r="Z328">
        <v>86.79</v>
      </c>
      <c r="AA328">
        <v>10.130000000000001</v>
      </c>
      <c r="AB328">
        <v>0</v>
      </c>
      <c r="AC328">
        <v>0</v>
      </c>
      <c r="AD328">
        <v>1</v>
      </c>
      <c r="AE328">
        <v>0</v>
      </c>
      <c r="AF328" t="s">
        <v>93</v>
      </c>
      <c r="AG328">
        <v>0.60834999999999995</v>
      </c>
      <c r="AH328">
        <v>2</v>
      </c>
      <c r="AI328">
        <v>60099117</v>
      </c>
      <c r="AJ328">
        <v>328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 x14ac:dyDescent="0.2">
      <c r="A329">
        <f>ROW(Source!A70)</f>
        <v>70</v>
      </c>
      <c r="B329">
        <v>60099118</v>
      </c>
      <c r="C329">
        <v>60099110</v>
      </c>
      <c r="D329">
        <v>48245643</v>
      </c>
      <c r="E329">
        <v>1</v>
      </c>
      <c r="F329">
        <v>1</v>
      </c>
      <c r="G329">
        <v>1</v>
      </c>
      <c r="H329">
        <v>2</v>
      </c>
      <c r="I329" t="s">
        <v>914</v>
      </c>
      <c r="J329" t="s">
        <v>915</v>
      </c>
      <c r="K329" t="s">
        <v>916</v>
      </c>
      <c r="L329">
        <v>1368</v>
      </c>
      <c r="N329">
        <v>1011</v>
      </c>
      <c r="O329" t="s">
        <v>745</v>
      </c>
      <c r="P329" t="s">
        <v>745</v>
      </c>
      <c r="Q329">
        <v>1</v>
      </c>
      <c r="X329">
        <v>29.73</v>
      </c>
      <c r="Y329">
        <v>0</v>
      </c>
      <c r="Z329">
        <v>28.24</v>
      </c>
      <c r="AA329">
        <v>10.130000000000001</v>
      </c>
      <c r="AB329">
        <v>0</v>
      </c>
      <c r="AC329">
        <v>0</v>
      </c>
      <c r="AD329">
        <v>1</v>
      </c>
      <c r="AE329">
        <v>0</v>
      </c>
      <c r="AF329" t="s">
        <v>93</v>
      </c>
      <c r="AG329">
        <v>39.317924999999988</v>
      </c>
      <c r="AH329">
        <v>2</v>
      </c>
      <c r="AI329">
        <v>60099118</v>
      </c>
      <c r="AJ329">
        <v>329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 x14ac:dyDescent="0.2">
      <c r="A330">
        <f>ROW(Source!A70)</f>
        <v>70</v>
      </c>
      <c r="B330">
        <v>60099119</v>
      </c>
      <c r="C330">
        <v>60099110</v>
      </c>
      <c r="D330">
        <v>48245707</v>
      </c>
      <c r="E330">
        <v>1</v>
      </c>
      <c r="F330">
        <v>1</v>
      </c>
      <c r="G330">
        <v>1</v>
      </c>
      <c r="H330">
        <v>2</v>
      </c>
      <c r="I330" t="s">
        <v>804</v>
      </c>
      <c r="J330" t="s">
        <v>805</v>
      </c>
      <c r="K330" t="s">
        <v>806</v>
      </c>
      <c r="L330">
        <v>1368</v>
      </c>
      <c r="N330">
        <v>1011</v>
      </c>
      <c r="O330" t="s">
        <v>745</v>
      </c>
      <c r="P330" t="s">
        <v>745</v>
      </c>
      <c r="Q330">
        <v>1</v>
      </c>
      <c r="X330">
        <v>81.650000000000006</v>
      </c>
      <c r="Y330">
        <v>0</v>
      </c>
      <c r="Z330">
        <v>136.09</v>
      </c>
      <c r="AA330">
        <v>11.84</v>
      </c>
      <c r="AB330">
        <v>0</v>
      </c>
      <c r="AC330">
        <v>0</v>
      </c>
      <c r="AD330">
        <v>1</v>
      </c>
      <c r="AE330">
        <v>0</v>
      </c>
      <c r="AF330" t="s">
        <v>93</v>
      </c>
      <c r="AG330">
        <v>107.98212499999998</v>
      </c>
      <c r="AH330">
        <v>2</v>
      </c>
      <c r="AI330">
        <v>60099119</v>
      </c>
      <c r="AJ330">
        <v>330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 x14ac:dyDescent="0.2">
      <c r="A331">
        <f>ROW(Source!A70)</f>
        <v>70</v>
      </c>
      <c r="B331">
        <v>60099120</v>
      </c>
      <c r="C331">
        <v>60099110</v>
      </c>
      <c r="D331">
        <v>48170065</v>
      </c>
      <c r="E331">
        <v>1</v>
      </c>
      <c r="F331">
        <v>1</v>
      </c>
      <c r="G331">
        <v>1</v>
      </c>
      <c r="H331">
        <v>3</v>
      </c>
      <c r="I331" t="s">
        <v>917</v>
      </c>
      <c r="J331" t="s">
        <v>918</v>
      </c>
      <c r="K331" t="s">
        <v>919</v>
      </c>
      <c r="L331">
        <v>1339</v>
      </c>
      <c r="N331">
        <v>1007</v>
      </c>
      <c r="O331" t="s">
        <v>91</v>
      </c>
      <c r="P331" t="s">
        <v>91</v>
      </c>
      <c r="Q331">
        <v>1</v>
      </c>
      <c r="X331">
        <v>98.8</v>
      </c>
      <c r="Y331">
        <v>2.44</v>
      </c>
      <c r="Z331">
        <v>0</v>
      </c>
      <c r="AA331">
        <v>0</v>
      </c>
      <c r="AB331">
        <v>0</v>
      </c>
      <c r="AC331">
        <v>0</v>
      </c>
      <c r="AD331">
        <v>1</v>
      </c>
      <c r="AE331">
        <v>0</v>
      </c>
      <c r="AF331" t="s">
        <v>3</v>
      </c>
      <c r="AG331">
        <v>98.8</v>
      </c>
      <c r="AH331">
        <v>2</v>
      </c>
      <c r="AI331">
        <v>60099120</v>
      </c>
      <c r="AJ331">
        <v>331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 x14ac:dyDescent="0.2">
      <c r="A332">
        <f>ROW(Source!A70)</f>
        <v>70</v>
      </c>
      <c r="B332">
        <v>60099121</v>
      </c>
      <c r="C332">
        <v>60099110</v>
      </c>
      <c r="D332">
        <v>48171452</v>
      </c>
      <c r="E332">
        <v>1</v>
      </c>
      <c r="F332">
        <v>1</v>
      </c>
      <c r="G332">
        <v>1</v>
      </c>
      <c r="H332">
        <v>3</v>
      </c>
      <c r="I332" t="s">
        <v>920</v>
      </c>
      <c r="J332" t="s">
        <v>921</v>
      </c>
      <c r="K332" t="s">
        <v>922</v>
      </c>
      <c r="L332">
        <v>1348</v>
      </c>
      <c r="N332">
        <v>1009</v>
      </c>
      <c r="O332" t="s">
        <v>15</v>
      </c>
      <c r="P332" t="s">
        <v>15</v>
      </c>
      <c r="Q332">
        <v>1000</v>
      </c>
      <c r="X332">
        <v>0.06</v>
      </c>
      <c r="Y332">
        <v>10813.24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0</v>
      </c>
      <c r="AF332" t="s">
        <v>3</v>
      </c>
      <c r="AG332">
        <v>0.06</v>
      </c>
      <c r="AH332">
        <v>2</v>
      </c>
      <c r="AI332">
        <v>60099121</v>
      </c>
      <c r="AJ332">
        <v>332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 x14ac:dyDescent="0.2">
      <c r="A333">
        <f>ROW(Source!A70)</f>
        <v>70</v>
      </c>
      <c r="B333">
        <v>60099122</v>
      </c>
      <c r="C333">
        <v>60099110</v>
      </c>
      <c r="D333">
        <v>48171468</v>
      </c>
      <c r="E333">
        <v>1</v>
      </c>
      <c r="F333">
        <v>1</v>
      </c>
      <c r="G333">
        <v>1</v>
      </c>
      <c r="H333">
        <v>3</v>
      </c>
      <c r="I333" t="s">
        <v>897</v>
      </c>
      <c r="J333" t="s">
        <v>898</v>
      </c>
      <c r="K333" t="s">
        <v>899</v>
      </c>
      <c r="L333">
        <v>1348</v>
      </c>
      <c r="N333">
        <v>1009</v>
      </c>
      <c r="O333" t="s">
        <v>15</v>
      </c>
      <c r="P333" t="s">
        <v>15</v>
      </c>
      <c r="Q333">
        <v>1000</v>
      </c>
      <c r="X333">
        <v>0.08</v>
      </c>
      <c r="Y333">
        <v>16204.33</v>
      </c>
      <c r="Z333">
        <v>0</v>
      </c>
      <c r="AA333">
        <v>0</v>
      </c>
      <c r="AB333">
        <v>0</v>
      </c>
      <c r="AC333">
        <v>0</v>
      </c>
      <c r="AD333">
        <v>1</v>
      </c>
      <c r="AE333">
        <v>0</v>
      </c>
      <c r="AF333" t="s">
        <v>3</v>
      </c>
      <c r="AG333">
        <v>0.08</v>
      </c>
      <c r="AH333">
        <v>2</v>
      </c>
      <c r="AI333">
        <v>60099122</v>
      </c>
      <c r="AJ333">
        <v>333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 x14ac:dyDescent="0.2">
      <c r="A334">
        <f>ROW(Source!A70)</f>
        <v>70</v>
      </c>
      <c r="B334">
        <v>60099123</v>
      </c>
      <c r="C334">
        <v>60099110</v>
      </c>
      <c r="D334">
        <v>48171507</v>
      </c>
      <c r="E334">
        <v>1</v>
      </c>
      <c r="F334">
        <v>1</v>
      </c>
      <c r="G334">
        <v>1</v>
      </c>
      <c r="H334">
        <v>3</v>
      </c>
      <c r="I334" t="s">
        <v>807</v>
      </c>
      <c r="J334" t="s">
        <v>808</v>
      </c>
      <c r="K334" t="s">
        <v>809</v>
      </c>
      <c r="L334">
        <v>1348</v>
      </c>
      <c r="N334">
        <v>1009</v>
      </c>
      <c r="O334" t="s">
        <v>15</v>
      </c>
      <c r="P334" t="s">
        <v>15</v>
      </c>
      <c r="Q334">
        <v>1000</v>
      </c>
      <c r="X334">
        <v>0.13</v>
      </c>
      <c r="Y334">
        <v>10616.1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0</v>
      </c>
      <c r="AF334" t="s">
        <v>3</v>
      </c>
      <c r="AG334">
        <v>0.13</v>
      </c>
      <c r="AH334">
        <v>2</v>
      </c>
      <c r="AI334">
        <v>60099123</v>
      </c>
      <c r="AJ334">
        <v>334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 x14ac:dyDescent="0.2">
      <c r="A335">
        <f>ROW(Source!A70)</f>
        <v>70</v>
      </c>
      <c r="B335">
        <v>60099124</v>
      </c>
      <c r="C335">
        <v>60099110</v>
      </c>
      <c r="D335">
        <v>48194383</v>
      </c>
      <c r="E335">
        <v>1</v>
      </c>
      <c r="F335">
        <v>1</v>
      </c>
      <c r="G335">
        <v>1</v>
      </c>
      <c r="H335">
        <v>3</v>
      </c>
      <c r="I335" t="s">
        <v>923</v>
      </c>
      <c r="J335" t="s">
        <v>924</v>
      </c>
      <c r="K335" t="s">
        <v>925</v>
      </c>
      <c r="L335">
        <v>1339</v>
      </c>
      <c r="N335">
        <v>1007</v>
      </c>
      <c r="O335" t="s">
        <v>91</v>
      </c>
      <c r="P335" t="s">
        <v>91</v>
      </c>
      <c r="Q335">
        <v>1</v>
      </c>
      <c r="X335">
        <v>0.21</v>
      </c>
      <c r="Y335">
        <v>1603.15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0</v>
      </c>
      <c r="AF335" t="s">
        <v>3</v>
      </c>
      <c r="AG335">
        <v>0.21</v>
      </c>
      <c r="AH335">
        <v>2</v>
      </c>
      <c r="AI335">
        <v>60099124</v>
      </c>
      <c r="AJ335">
        <v>335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 x14ac:dyDescent="0.2">
      <c r="A336">
        <f>ROW(Source!A70)</f>
        <v>70</v>
      </c>
      <c r="B336">
        <v>60099125</v>
      </c>
      <c r="C336">
        <v>60099110</v>
      </c>
      <c r="D336">
        <v>48166052</v>
      </c>
      <c r="E336">
        <v>21</v>
      </c>
      <c r="F336">
        <v>1</v>
      </c>
      <c r="G336">
        <v>1</v>
      </c>
      <c r="H336">
        <v>3</v>
      </c>
      <c r="I336" t="s">
        <v>926</v>
      </c>
      <c r="J336" t="s">
        <v>3</v>
      </c>
      <c r="K336" t="s">
        <v>927</v>
      </c>
      <c r="L336">
        <v>1301</v>
      </c>
      <c r="N336">
        <v>1003</v>
      </c>
      <c r="O336" t="s">
        <v>928</v>
      </c>
      <c r="P336" t="s">
        <v>928</v>
      </c>
      <c r="Q336">
        <v>1</v>
      </c>
      <c r="X336">
        <v>1004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 t="s">
        <v>3</v>
      </c>
      <c r="AG336">
        <v>1004</v>
      </c>
      <c r="AH336">
        <v>2</v>
      </c>
      <c r="AI336">
        <v>60099125</v>
      </c>
      <c r="AJ336">
        <v>336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 x14ac:dyDescent="0.2">
      <c r="A337">
        <f>ROW(Source!A73)</f>
        <v>73</v>
      </c>
      <c r="B337">
        <v>60100069</v>
      </c>
      <c r="C337">
        <v>60100068</v>
      </c>
      <c r="D337">
        <v>48164233</v>
      </c>
      <c r="E337">
        <v>1</v>
      </c>
      <c r="F337">
        <v>1</v>
      </c>
      <c r="G337">
        <v>1</v>
      </c>
      <c r="H337">
        <v>1</v>
      </c>
      <c r="I337" t="s">
        <v>812</v>
      </c>
      <c r="J337" t="s">
        <v>3</v>
      </c>
      <c r="K337" t="s">
        <v>813</v>
      </c>
      <c r="L337">
        <v>1191</v>
      </c>
      <c r="N337">
        <v>1013</v>
      </c>
      <c r="O337" t="s">
        <v>738</v>
      </c>
      <c r="P337" t="s">
        <v>738</v>
      </c>
      <c r="Q337">
        <v>1</v>
      </c>
      <c r="X337">
        <v>89.8</v>
      </c>
      <c r="Y337">
        <v>0</v>
      </c>
      <c r="Z337">
        <v>0</v>
      </c>
      <c r="AA337">
        <v>0</v>
      </c>
      <c r="AB337">
        <v>8.59</v>
      </c>
      <c r="AC337">
        <v>0</v>
      </c>
      <c r="AD337">
        <v>1</v>
      </c>
      <c r="AE337">
        <v>1</v>
      </c>
      <c r="AF337" t="s">
        <v>93</v>
      </c>
      <c r="AG337">
        <v>118.76049999999996</v>
      </c>
      <c r="AH337">
        <v>2</v>
      </c>
      <c r="AI337">
        <v>60100069</v>
      </c>
      <c r="AJ337">
        <v>337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 x14ac:dyDescent="0.2">
      <c r="A338">
        <f>ROW(Source!A73)</f>
        <v>73</v>
      </c>
      <c r="B338">
        <v>60100070</v>
      </c>
      <c r="C338">
        <v>60100068</v>
      </c>
      <c r="D338">
        <v>48164207</v>
      </c>
      <c r="E338">
        <v>1</v>
      </c>
      <c r="F338">
        <v>1</v>
      </c>
      <c r="G338">
        <v>1</v>
      </c>
      <c r="H338">
        <v>1</v>
      </c>
      <c r="I338" t="s">
        <v>740</v>
      </c>
      <c r="J338" t="s">
        <v>3</v>
      </c>
      <c r="K338" t="s">
        <v>741</v>
      </c>
      <c r="L338">
        <v>1191</v>
      </c>
      <c r="N338">
        <v>1013</v>
      </c>
      <c r="O338" t="s">
        <v>738</v>
      </c>
      <c r="P338" t="s">
        <v>738</v>
      </c>
      <c r="Q338">
        <v>1</v>
      </c>
      <c r="X338">
        <v>0.21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1</v>
      </c>
      <c r="AE338">
        <v>2</v>
      </c>
      <c r="AF338" t="s">
        <v>93</v>
      </c>
      <c r="AG338">
        <v>0.27772499999999994</v>
      </c>
      <c r="AH338">
        <v>2</v>
      </c>
      <c r="AI338">
        <v>60100070</v>
      </c>
      <c r="AJ338">
        <v>338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 x14ac:dyDescent="0.2">
      <c r="A339">
        <f>ROW(Source!A73)</f>
        <v>73</v>
      </c>
      <c r="B339">
        <v>60100071</v>
      </c>
      <c r="C339">
        <v>60100068</v>
      </c>
      <c r="D339">
        <v>48244682</v>
      </c>
      <c r="E339">
        <v>1</v>
      </c>
      <c r="F339">
        <v>1</v>
      </c>
      <c r="G339">
        <v>1</v>
      </c>
      <c r="H339">
        <v>2</v>
      </c>
      <c r="I339" t="s">
        <v>929</v>
      </c>
      <c r="J339" t="s">
        <v>930</v>
      </c>
      <c r="K339" t="s">
        <v>931</v>
      </c>
      <c r="L339">
        <v>1368</v>
      </c>
      <c r="N339">
        <v>1011</v>
      </c>
      <c r="O339" t="s">
        <v>745</v>
      </c>
      <c r="P339" t="s">
        <v>745</v>
      </c>
      <c r="Q339">
        <v>1</v>
      </c>
      <c r="X339">
        <v>26.08</v>
      </c>
      <c r="Y339">
        <v>0</v>
      </c>
      <c r="Z339">
        <v>0.7</v>
      </c>
      <c r="AA339">
        <v>0</v>
      </c>
      <c r="AB339">
        <v>0</v>
      </c>
      <c r="AC339">
        <v>0</v>
      </c>
      <c r="AD339">
        <v>1</v>
      </c>
      <c r="AE339">
        <v>0</v>
      </c>
      <c r="AF339" t="s">
        <v>93</v>
      </c>
      <c r="AG339">
        <v>34.490799999999993</v>
      </c>
      <c r="AH339">
        <v>2</v>
      </c>
      <c r="AI339">
        <v>60100071</v>
      </c>
      <c r="AJ339">
        <v>339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 x14ac:dyDescent="0.2">
      <c r="A340">
        <f>ROW(Source!A73)</f>
        <v>73</v>
      </c>
      <c r="B340">
        <v>60100072</v>
      </c>
      <c r="C340">
        <v>60100068</v>
      </c>
      <c r="D340">
        <v>48245551</v>
      </c>
      <c r="E340">
        <v>1</v>
      </c>
      <c r="F340">
        <v>1</v>
      </c>
      <c r="G340">
        <v>1</v>
      </c>
      <c r="H340">
        <v>2</v>
      </c>
      <c r="I340" t="s">
        <v>752</v>
      </c>
      <c r="J340" t="s">
        <v>753</v>
      </c>
      <c r="K340" t="s">
        <v>754</v>
      </c>
      <c r="L340">
        <v>1368</v>
      </c>
      <c r="N340">
        <v>1011</v>
      </c>
      <c r="O340" t="s">
        <v>745</v>
      </c>
      <c r="P340" t="s">
        <v>745</v>
      </c>
      <c r="Q340">
        <v>1</v>
      </c>
      <c r="X340">
        <v>0.21</v>
      </c>
      <c r="Y340">
        <v>0</v>
      </c>
      <c r="Z340">
        <v>86.79</v>
      </c>
      <c r="AA340">
        <v>10.130000000000001</v>
      </c>
      <c r="AB340">
        <v>0</v>
      </c>
      <c r="AC340">
        <v>0</v>
      </c>
      <c r="AD340">
        <v>1</v>
      </c>
      <c r="AE340">
        <v>0</v>
      </c>
      <c r="AF340" t="s">
        <v>93</v>
      </c>
      <c r="AG340">
        <v>0.27772499999999994</v>
      </c>
      <c r="AH340">
        <v>2</v>
      </c>
      <c r="AI340">
        <v>60100072</v>
      </c>
      <c r="AJ340">
        <v>340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 x14ac:dyDescent="0.2">
      <c r="A341">
        <f>ROW(Source!A73)</f>
        <v>73</v>
      </c>
      <c r="B341">
        <v>60100073</v>
      </c>
      <c r="C341">
        <v>60100068</v>
      </c>
      <c r="D341">
        <v>48168423</v>
      </c>
      <c r="E341">
        <v>1</v>
      </c>
      <c r="F341">
        <v>1</v>
      </c>
      <c r="G341">
        <v>1</v>
      </c>
      <c r="H341">
        <v>3</v>
      </c>
      <c r="I341" t="s">
        <v>932</v>
      </c>
      <c r="J341" t="s">
        <v>933</v>
      </c>
      <c r="K341" t="s">
        <v>934</v>
      </c>
      <c r="L341">
        <v>1348</v>
      </c>
      <c r="N341">
        <v>1009</v>
      </c>
      <c r="O341" t="s">
        <v>15</v>
      </c>
      <c r="P341" t="s">
        <v>15</v>
      </c>
      <c r="Q341">
        <v>1000</v>
      </c>
      <c r="X341">
        <v>5.8999999999999999E-3</v>
      </c>
      <c r="Y341">
        <v>9379.86</v>
      </c>
      <c r="Z341">
        <v>0</v>
      </c>
      <c r="AA341">
        <v>0</v>
      </c>
      <c r="AB341">
        <v>0</v>
      </c>
      <c r="AC341">
        <v>0</v>
      </c>
      <c r="AD341">
        <v>1</v>
      </c>
      <c r="AE341">
        <v>0</v>
      </c>
      <c r="AF341" t="s">
        <v>3</v>
      </c>
      <c r="AG341">
        <v>5.8999999999999999E-3</v>
      </c>
      <c r="AH341">
        <v>2</v>
      </c>
      <c r="AI341">
        <v>60100073</v>
      </c>
      <c r="AJ341">
        <v>341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 x14ac:dyDescent="0.2">
      <c r="A342">
        <f>ROW(Source!A73)</f>
        <v>73</v>
      </c>
      <c r="B342">
        <v>60100074</v>
      </c>
      <c r="C342">
        <v>60100068</v>
      </c>
      <c r="D342">
        <v>48173552</v>
      </c>
      <c r="E342">
        <v>1</v>
      </c>
      <c r="F342">
        <v>1</v>
      </c>
      <c r="G342">
        <v>1</v>
      </c>
      <c r="H342">
        <v>3</v>
      </c>
      <c r="I342" t="s">
        <v>935</v>
      </c>
      <c r="J342" t="s">
        <v>936</v>
      </c>
      <c r="K342" t="s">
        <v>937</v>
      </c>
      <c r="L342">
        <v>1346</v>
      </c>
      <c r="N342">
        <v>1009</v>
      </c>
      <c r="O342" t="s">
        <v>225</v>
      </c>
      <c r="P342" t="s">
        <v>225</v>
      </c>
      <c r="Q342">
        <v>1</v>
      </c>
      <c r="X342">
        <v>40.200000000000003</v>
      </c>
      <c r="Y342">
        <v>23.65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0</v>
      </c>
      <c r="AF342" t="s">
        <v>3</v>
      </c>
      <c r="AG342">
        <v>40.200000000000003</v>
      </c>
      <c r="AH342">
        <v>2</v>
      </c>
      <c r="AI342">
        <v>60100074</v>
      </c>
      <c r="AJ342">
        <v>342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 x14ac:dyDescent="0.2">
      <c r="A343">
        <f>ROW(Source!A73)</f>
        <v>73</v>
      </c>
      <c r="B343">
        <v>60100075</v>
      </c>
      <c r="C343">
        <v>60100068</v>
      </c>
      <c r="D343">
        <v>48188475</v>
      </c>
      <c r="E343">
        <v>1</v>
      </c>
      <c r="F343">
        <v>1</v>
      </c>
      <c r="G343">
        <v>1</v>
      </c>
      <c r="H343">
        <v>3</v>
      </c>
      <c r="I343" t="s">
        <v>938</v>
      </c>
      <c r="J343" t="s">
        <v>939</v>
      </c>
      <c r="K343" t="s">
        <v>940</v>
      </c>
      <c r="L343">
        <v>1348</v>
      </c>
      <c r="N343">
        <v>1009</v>
      </c>
      <c r="O343" t="s">
        <v>15</v>
      </c>
      <c r="P343" t="s">
        <v>15</v>
      </c>
      <c r="Q343">
        <v>1000</v>
      </c>
      <c r="X343">
        <v>7.5399999999999995E-2</v>
      </c>
      <c r="Y343">
        <v>6730.2</v>
      </c>
      <c r="Z343">
        <v>0</v>
      </c>
      <c r="AA343">
        <v>0</v>
      </c>
      <c r="AB343">
        <v>0</v>
      </c>
      <c r="AC343">
        <v>0</v>
      </c>
      <c r="AD343">
        <v>1</v>
      </c>
      <c r="AE343">
        <v>0</v>
      </c>
      <c r="AF343" t="s">
        <v>3</v>
      </c>
      <c r="AG343">
        <v>7.5399999999999995E-2</v>
      </c>
      <c r="AH343">
        <v>2</v>
      </c>
      <c r="AI343">
        <v>60100075</v>
      </c>
      <c r="AJ343">
        <v>343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 x14ac:dyDescent="0.2">
      <c r="A344">
        <f>ROW(Source!A74)</f>
        <v>74</v>
      </c>
      <c r="B344">
        <v>60100114</v>
      </c>
      <c r="C344">
        <v>60100081</v>
      </c>
      <c r="D344">
        <v>48164233</v>
      </c>
      <c r="E344">
        <v>1</v>
      </c>
      <c r="F344">
        <v>1</v>
      </c>
      <c r="G344">
        <v>1</v>
      </c>
      <c r="H344">
        <v>1</v>
      </c>
      <c r="I344" t="s">
        <v>812</v>
      </c>
      <c r="J344" t="s">
        <v>3</v>
      </c>
      <c r="K344" t="s">
        <v>813</v>
      </c>
      <c r="L344">
        <v>1191</v>
      </c>
      <c r="N344">
        <v>1013</v>
      </c>
      <c r="O344" t="s">
        <v>738</v>
      </c>
      <c r="P344" t="s">
        <v>738</v>
      </c>
      <c r="Q344">
        <v>1</v>
      </c>
      <c r="X344">
        <v>333</v>
      </c>
      <c r="Y344">
        <v>0</v>
      </c>
      <c r="Z344">
        <v>0</v>
      </c>
      <c r="AA344">
        <v>0</v>
      </c>
      <c r="AB344">
        <v>8.59</v>
      </c>
      <c r="AC344">
        <v>0</v>
      </c>
      <c r="AD344">
        <v>1</v>
      </c>
      <c r="AE344">
        <v>1</v>
      </c>
      <c r="AF344" t="s">
        <v>93</v>
      </c>
      <c r="AG344">
        <v>440.39249999999993</v>
      </c>
      <c r="AH344">
        <v>2</v>
      </c>
      <c r="AI344">
        <v>60100114</v>
      </c>
      <c r="AJ344">
        <v>344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 x14ac:dyDescent="0.2">
      <c r="A345">
        <f>ROW(Source!A74)</f>
        <v>74</v>
      </c>
      <c r="B345">
        <v>60100115</v>
      </c>
      <c r="C345">
        <v>60100081</v>
      </c>
      <c r="D345">
        <v>48164207</v>
      </c>
      <c r="E345">
        <v>1</v>
      </c>
      <c r="F345">
        <v>1</v>
      </c>
      <c r="G345">
        <v>1</v>
      </c>
      <c r="H345">
        <v>1</v>
      </c>
      <c r="I345" t="s">
        <v>740</v>
      </c>
      <c r="J345" t="s">
        <v>3</v>
      </c>
      <c r="K345" t="s">
        <v>741</v>
      </c>
      <c r="L345">
        <v>1191</v>
      </c>
      <c r="N345">
        <v>1013</v>
      </c>
      <c r="O345" t="s">
        <v>738</v>
      </c>
      <c r="P345" t="s">
        <v>738</v>
      </c>
      <c r="Q345">
        <v>1</v>
      </c>
      <c r="X345">
        <v>36.630000000000003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1</v>
      </c>
      <c r="AE345">
        <v>2</v>
      </c>
      <c r="AF345" t="s">
        <v>93</v>
      </c>
      <c r="AG345">
        <v>48.443174999999997</v>
      </c>
      <c r="AH345">
        <v>2</v>
      </c>
      <c r="AI345">
        <v>60100115</v>
      </c>
      <c r="AJ345">
        <v>345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 x14ac:dyDescent="0.2">
      <c r="A346">
        <f>ROW(Source!A74)</f>
        <v>74</v>
      </c>
      <c r="B346">
        <v>60100116</v>
      </c>
      <c r="C346">
        <v>60100081</v>
      </c>
      <c r="D346">
        <v>48244557</v>
      </c>
      <c r="E346">
        <v>1</v>
      </c>
      <c r="F346">
        <v>1</v>
      </c>
      <c r="G346">
        <v>1</v>
      </c>
      <c r="H346">
        <v>2</v>
      </c>
      <c r="I346" t="s">
        <v>746</v>
      </c>
      <c r="J346" t="s">
        <v>747</v>
      </c>
      <c r="K346" t="s">
        <v>748</v>
      </c>
      <c r="L346">
        <v>1368</v>
      </c>
      <c r="N346">
        <v>1011</v>
      </c>
      <c r="O346" t="s">
        <v>745</v>
      </c>
      <c r="P346" t="s">
        <v>745</v>
      </c>
      <c r="Q346">
        <v>1</v>
      </c>
      <c r="X346">
        <v>28.34</v>
      </c>
      <c r="Y346">
        <v>0</v>
      </c>
      <c r="Z346">
        <v>112.77</v>
      </c>
      <c r="AA346">
        <v>11.84</v>
      </c>
      <c r="AB346">
        <v>0</v>
      </c>
      <c r="AC346">
        <v>0</v>
      </c>
      <c r="AD346">
        <v>1</v>
      </c>
      <c r="AE346">
        <v>0</v>
      </c>
      <c r="AF346" t="s">
        <v>93</v>
      </c>
      <c r="AG346">
        <v>37.479649999999992</v>
      </c>
      <c r="AH346">
        <v>2</v>
      </c>
      <c r="AI346">
        <v>60100116</v>
      </c>
      <c r="AJ346">
        <v>346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 x14ac:dyDescent="0.2">
      <c r="A347">
        <f>ROW(Source!A74)</f>
        <v>74</v>
      </c>
      <c r="B347">
        <v>60100117</v>
      </c>
      <c r="C347">
        <v>60100081</v>
      </c>
      <c r="D347">
        <v>48245294</v>
      </c>
      <c r="E347">
        <v>1</v>
      </c>
      <c r="F347">
        <v>1</v>
      </c>
      <c r="G347">
        <v>1</v>
      </c>
      <c r="H347">
        <v>2</v>
      </c>
      <c r="I347" t="s">
        <v>814</v>
      </c>
      <c r="J347" t="s">
        <v>815</v>
      </c>
      <c r="K347" t="s">
        <v>816</v>
      </c>
      <c r="L347">
        <v>1368</v>
      </c>
      <c r="N347">
        <v>1011</v>
      </c>
      <c r="O347" t="s">
        <v>745</v>
      </c>
      <c r="P347" t="s">
        <v>745</v>
      </c>
      <c r="Q347">
        <v>1</v>
      </c>
      <c r="X347">
        <v>7.77</v>
      </c>
      <c r="Y347">
        <v>0</v>
      </c>
      <c r="Z347">
        <v>298.48</v>
      </c>
      <c r="AA347">
        <v>10.130000000000001</v>
      </c>
      <c r="AB347">
        <v>0</v>
      </c>
      <c r="AC347">
        <v>0</v>
      </c>
      <c r="AD347">
        <v>1</v>
      </c>
      <c r="AE347">
        <v>0</v>
      </c>
      <c r="AF347" t="s">
        <v>93</v>
      </c>
      <c r="AG347">
        <v>10.275824999999999</v>
      </c>
      <c r="AH347">
        <v>2</v>
      </c>
      <c r="AI347">
        <v>60100117</v>
      </c>
      <c r="AJ347">
        <v>347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 x14ac:dyDescent="0.2">
      <c r="A348">
        <f>ROW(Source!A74)</f>
        <v>74</v>
      </c>
      <c r="B348">
        <v>60100118</v>
      </c>
      <c r="C348">
        <v>60100081</v>
      </c>
      <c r="D348">
        <v>48245568</v>
      </c>
      <c r="E348">
        <v>1</v>
      </c>
      <c r="F348">
        <v>1</v>
      </c>
      <c r="G348">
        <v>1</v>
      </c>
      <c r="H348">
        <v>2</v>
      </c>
      <c r="I348" t="s">
        <v>817</v>
      </c>
      <c r="J348" t="s">
        <v>818</v>
      </c>
      <c r="K348" t="s">
        <v>819</v>
      </c>
      <c r="L348">
        <v>1368</v>
      </c>
      <c r="N348">
        <v>1011</v>
      </c>
      <c r="O348" t="s">
        <v>745</v>
      </c>
      <c r="P348" t="s">
        <v>745</v>
      </c>
      <c r="Q348">
        <v>1</v>
      </c>
      <c r="X348">
        <v>0.52</v>
      </c>
      <c r="Y348">
        <v>0</v>
      </c>
      <c r="Z348">
        <v>127.86</v>
      </c>
      <c r="AA348">
        <v>11.84</v>
      </c>
      <c r="AB348">
        <v>0</v>
      </c>
      <c r="AC348">
        <v>0</v>
      </c>
      <c r="AD348">
        <v>1</v>
      </c>
      <c r="AE348">
        <v>0</v>
      </c>
      <c r="AF348" t="s">
        <v>93</v>
      </c>
      <c r="AG348">
        <v>0.68769999999999987</v>
      </c>
      <c r="AH348">
        <v>2</v>
      </c>
      <c r="AI348">
        <v>60100118</v>
      </c>
      <c r="AJ348">
        <v>348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 x14ac:dyDescent="0.2">
      <c r="A349">
        <f>ROW(Source!A74)</f>
        <v>74</v>
      </c>
      <c r="B349">
        <v>60100119</v>
      </c>
      <c r="C349">
        <v>60100081</v>
      </c>
      <c r="D349">
        <v>48245576</v>
      </c>
      <c r="E349">
        <v>1</v>
      </c>
      <c r="F349">
        <v>1</v>
      </c>
      <c r="G349">
        <v>1</v>
      </c>
      <c r="H349">
        <v>2</v>
      </c>
      <c r="I349" t="s">
        <v>820</v>
      </c>
      <c r="J349" t="s">
        <v>821</v>
      </c>
      <c r="K349" t="s">
        <v>822</v>
      </c>
      <c r="L349">
        <v>1368</v>
      </c>
      <c r="N349">
        <v>1011</v>
      </c>
      <c r="O349" t="s">
        <v>745</v>
      </c>
      <c r="P349" t="s">
        <v>745</v>
      </c>
      <c r="Q349">
        <v>1</v>
      </c>
      <c r="X349">
        <v>0.52</v>
      </c>
      <c r="Y349">
        <v>0</v>
      </c>
      <c r="Z349">
        <v>12</v>
      </c>
      <c r="AA349">
        <v>0</v>
      </c>
      <c r="AB349">
        <v>0</v>
      </c>
      <c r="AC349">
        <v>0</v>
      </c>
      <c r="AD349">
        <v>1</v>
      </c>
      <c r="AE349">
        <v>0</v>
      </c>
      <c r="AF349" t="s">
        <v>93</v>
      </c>
      <c r="AG349">
        <v>0.68769999999999987</v>
      </c>
      <c r="AH349">
        <v>2</v>
      </c>
      <c r="AI349">
        <v>60100119</v>
      </c>
      <c r="AJ349">
        <v>349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 x14ac:dyDescent="0.2">
      <c r="A350">
        <f>ROW(Source!A74)</f>
        <v>74</v>
      </c>
      <c r="B350">
        <v>60100120</v>
      </c>
      <c r="C350">
        <v>60100081</v>
      </c>
      <c r="D350">
        <v>48245786</v>
      </c>
      <c r="E350">
        <v>1</v>
      </c>
      <c r="F350">
        <v>1</v>
      </c>
      <c r="G350">
        <v>1</v>
      </c>
      <c r="H350">
        <v>2</v>
      </c>
      <c r="I350" t="s">
        <v>823</v>
      </c>
      <c r="J350" t="s">
        <v>824</v>
      </c>
      <c r="K350" t="s">
        <v>825</v>
      </c>
      <c r="L350">
        <v>1368</v>
      </c>
      <c r="N350">
        <v>1011</v>
      </c>
      <c r="O350" t="s">
        <v>745</v>
      </c>
      <c r="P350" t="s">
        <v>745</v>
      </c>
      <c r="Q350">
        <v>1</v>
      </c>
      <c r="X350">
        <v>140.61000000000001</v>
      </c>
      <c r="Y350">
        <v>0</v>
      </c>
      <c r="Z350">
        <v>8.68</v>
      </c>
      <c r="AA350">
        <v>0</v>
      </c>
      <c r="AB350">
        <v>0</v>
      </c>
      <c r="AC350">
        <v>0</v>
      </c>
      <c r="AD350">
        <v>1</v>
      </c>
      <c r="AE350">
        <v>0</v>
      </c>
      <c r="AF350" t="s">
        <v>93</v>
      </c>
      <c r="AG350">
        <v>185.95672500000001</v>
      </c>
      <c r="AH350">
        <v>2</v>
      </c>
      <c r="AI350">
        <v>60100120</v>
      </c>
      <c r="AJ350">
        <v>350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 x14ac:dyDescent="0.2">
      <c r="A351">
        <f>ROW(Source!A74)</f>
        <v>74</v>
      </c>
      <c r="B351">
        <v>60100121</v>
      </c>
      <c r="C351">
        <v>60100081</v>
      </c>
      <c r="D351">
        <v>48168478</v>
      </c>
      <c r="E351">
        <v>1</v>
      </c>
      <c r="F351">
        <v>1</v>
      </c>
      <c r="G351">
        <v>1</v>
      </c>
      <c r="H351">
        <v>3</v>
      </c>
      <c r="I351" t="s">
        <v>891</v>
      </c>
      <c r="J351" t="s">
        <v>892</v>
      </c>
      <c r="K351" t="s">
        <v>893</v>
      </c>
      <c r="L351">
        <v>1348</v>
      </c>
      <c r="N351">
        <v>1009</v>
      </c>
      <c r="O351" t="s">
        <v>15</v>
      </c>
      <c r="P351" t="s">
        <v>15</v>
      </c>
      <c r="Q351">
        <v>1000</v>
      </c>
      <c r="X351">
        <v>2.3E-2</v>
      </c>
      <c r="Y351">
        <v>888.84</v>
      </c>
      <c r="Z351">
        <v>0</v>
      </c>
      <c r="AA351">
        <v>0</v>
      </c>
      <c r="AB351">
        <v>0</v>
      </c>
      <c r="AC351">
        <v>0</v>
      </c>
      <c r="AD351">
        <v>1</v>
      </c>
      <c r="AE351">
        <v>0</v>
      </c>
      <c r="AF351" t="s">
        <v>3</v>
      </c>
      <c r="AG351">
        <v>2.3E-2</v>
      </c>
      <c r="AH351">
        <v>2</v>
      </c>
      <c r="AI351">
        <v>60100121</v>
      </c>
      <c r="AJ351">
        <v>351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 x14ac:dyDescent="0.2">
      <c r="A352">
        <f>ROW(Source!A74)</f>
        <v>74</v>
      </c>
      <c r="B352">
        <v>60100122</v>
      </c>
      <c r="C352">
        <v>60100081</v>
      </c>
      <c r="D352">
        <v>48168484</v>
      </c>
      <c r="E352">
        <v>1</v>
      </c>
      <c r="F352">
        <v>1</v>
      </c>
      <c r="G352">
        <v>1</v>
      </c>
      <c r="H352">
        <v>3</v>
      </c>
      <c r="I352" t="s">
        <v>223</v>
      </c>
      <c r="J352" t="s">
        <v>226</v>
      </c>
      <c r="K352" t="s">
        <v>761</v>
      </c>
      <c r="L352">
        <v>1339</v>
      </c>
      <c r="N352">
        <v>1007</v>
      </c>
      <c r="O352" t="s">
        <v>91</v>
      </c>
      <c r="P352" t="s">
        <v>91</v>
      </c>
      <c r="Q352">
        <v>1</v>
      </c>
      <c r="X352">
        <v>36.5</v>
      </c>
      <c r="Y352">
        <v>8.7899999999999991</v>
      </c>
      <c r="Z352">
        <v>0</v>
      </c>
      <c r="AA352">
        <v>0</v>
      </c>
      <c r="AB352">
        <v>0</v>
      </c>
      <c r="AC352">
        <v>0</v>
      </c>
      <c r="AD352">
        <v>1</v>
      </c>
      <c r="AE352">
        <v>0</v>
      </c>
      <c r="AF352" t="s">
        <v>3</v>
      </c>
      <c r="AG352">
        <v>36.5</v>
      </c>
      <c r="AH352">
        <v>2</v>
      </c>
      <c r="AI352">
        <v>60100122</v>
      </c>
      <c r="AJ352">
        <v>352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 x14ac:dyDescent="0.2">
      <c r="A353">
        <f>ROW(Source!A74)</f>
        <v>74</v>
      </c>
      <c r="B353">
        <v>60100123</v>
      </c>
      <c r="C353">
        <v>60100081</v>
      </c>
      <c r="D353">
        <v>48168491</v>
      </c>
      <c r="E353">
        <v>1</v>
      </c>
      <c r="F353">
        <v>1</v>
      </c>
      <c r="G353">
        <v>1</v>
      </c>
      <c r="H353">
        <v>3</v>
      </c>
      <c r="I353" t="s">
        <v>229</v>
      </c>
      <c r="J353" t="s">
        <v>231</v>
      </c>
      <c r="K353" t="s">
        <v>762</v>
      </c>
      <c r="L353">
        <v>1346</v>
      </c>
      <c r="N353">
        <v>1009</v>
      </c>
      <c r="O353" t="s">
        <v>225</v>
      </c>
      <c r="P353" t="s">
        <v>225</v>
      </c>
      <c r="Q353">
        <v>1</v>
      </c>
      <c r="X353">
        <v>9.3000000000000007</v>
      </c>
      <c r="Y353">
        <v>4.47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0</v>
      </c>
      <c r="AF353" t="s">
        <v>3</v>
      </c>
      <c r="AG353">
        <v>9.3000000000000007</v>
      </c>
      <c r="AH353">
        <v>2</v>
      </c>
      <c r="AI353">
        <v>60100123</v>
      </c>
      <c r="AJ353">
        <v>353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 x14ac:dyDescent="0.2">
      <c r="A354">
        <f>ROW(Source!A74)</f>
        <v>74</v>
      </c>
      <c r="B354">
        <v>60100124</v>
      </c>
      <c r="C354">
        <v>60100081</v>
      </c>
      <c r="D354">
        <v>48170066</v>
      </c>
      <c r="E354">
        <v>1</v>
      </c>
      <c r="F354">
        <v>1</v>
      </c>
      <c r="G354">
        <v>1</v>
      </c>
      <c r="H354">
        <v>3</v>
      </c>
      <c r="I354" t="s">
        <v>826</v>
      </c>
      <c r="J354" t="s">
        <v>827</v>
      </c>
      <c r="K354" t="s">
        <v>828</v>
      </c>
      <c r="L354">
        <v>1339</v>
      </c>
      <c r="N354">
        <v>1007</v>
      </c>
      <c r="O354" t="s">
        <v>91</v>
      </c>
      <c r="P354" t="s">
        <v>91</v>
      </c>
      <c r="Q354">
        <v>1</v>
      </c>
      <c r="X354">
        <v>3.8</v>
      </c>
      <c r="Y354">
        <v>3.15</v>
      </c>
      <c r="Z354">
        <v>0</v>
      </c>
      <c r="AA354">
        <v>0</v>
      </c>
      <c r="AB354">
        <v>0</v>
      </c>
      <c r="AC354">
        <v>0</v>
      </c>
      <c r="AD354">
        <v>1</v>
      </c>
      <c r="AE354">
        <v>0</v>
      </c>
      <c r="AF354" t="s">
        <v>3</v>
      </c>
      <c r="AG354">
        <v>3.8</v>
      </c>
      <c r="AH354">
        <v>2</v>
      </c>
      <c r="AI354">
        <v>60100124</v>
      </c>
      <c r="AJ354">
        <v>354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 x14ac:dyDescent="0.2">
      <c r="A355">
        <f>ROW(Source!A74)</f>
        <v>74</v>
      </c>
      <c r="B355">
        <v>60100125</v>
      </c>
      <c r="C355">
        <v>60100081</v>
      </c>
      <c r="D355">
        <v>48171451</v>
      </c>
      <c r="E355">
        <v>1</v>
      </c>
      <c r="F355">
        <v>1</v>
      </c>
      <c r="G355">
        <v>1</v>
      </c>
      <c r="H355">
        <v>3</v>
      </c>
      <c r="I355" t="s">
        <v>894</v>
      </c>
      <c r="J355" t="s">
        <v>895</v>
      </c>
      <c r="K355" t="s">
        <v>896</v>
      </c>
      <c r="L355">
        <v>1348</v>
      </c>
      <c r="N355">
        <v>1009</v>
      </c>
      <c r="O355" t="s">
        <v>15</v>
      </c>
      <c r="P355" t="s">
        <v>15</v>
      </c>
      <c r="Q355">
        <v>1000</v>
      </c>
      <c r="X355">
        <v>2.8500000000000001E-2</v>
      </c>
      <c r="Y355">
        <v>12851.36</v>
      </c>
      <c r="Z355">
        <v>0</v>
      </c>
      <c r="AA355">
        <v>0</v>
      </c>
      <c r="AB355">
        <v>0</v>
      </c>
      <c r="AC355">
        <v>0</v>
      </c>
      <c r="AD355">
        <v>1</v>
      </c>
      <c r="AE355">
        <v>0</v>
      </c>
      <c r="AF355" t="s">
        <v>3</v>
      </c>
      <c r="AG355">
        <v>2.8500000000000001E-2</v>
      </c>
      <c r="AH355">
        <v>2</v>
      </c>
      <c r="AI355">
        <v>60100125</v>
      </c>
      <c r="AJ355">
        <v>355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 x14ac:dyDescent="0.2">
      <c r="A356">
        <f>ROW(Source!A74)</f>
        <v>74</v>
      </c>
      <c r="B356">
        <v>60100126</v>
      </c>
      <c r="C356">
        <v>60100081</v>
      </c>
      <c r="D356">
        <v>48171516</v>
      </c>
      <c r="E356">
        <v>1</v>
      </c>
      <c r="F356">
        <v>1</v>
      </c>
      <c r="G356">
        <v>1</v>
      </c>
      <c r="H356">
        <v>3</v>
      </c>
      <c r="I356" t="s">
        <v>829</v>
      </c>
      <c r="J356" t="s">
        <v>830</v>
      </c>
      <c r="K356" t="s">
        <v>831</v>
      </c>
      <c r="L356">
        <v>1348</v>
      </c>
      <c r="N356">
        <v>1009</v>
      </c>
      <c r="O356" t="s">
        <v>15</v>
      </c>
      <c r="P356" t="s">
        <v>15</v>
      </c>
      <c r="Q356">
        <v>1000</v>
      </c>
      <c r="X356">
        <v>5.1999999999999998E-2</v>
      </c>
      <c r="Y356">
        <v>13245.25</v>
      </c>
      <c r="Z356">
        <v>0</v>
      </c>
      <c r="AA356">
        <v>0</v>
      </c>
      <c r="AB356">
        <v>0</v>
      </c>
      <c r="AC356">
        <v>0</v>
      </c>
      <c r="AD356">
        <v>1</v>
      </c>
      <c r="AE356">
        <v>0</v>
      </c>
      <c r="AF356" t="s">
        <v>3</v>
      </c>
      <c r="AG356">
        <v>5.1999999999999998E-2</v>
      </c>
      <c r="AH356">
        <v>2</v>
      </c>
      <c r="AI356">
        <v>60100126</v>
      </c>
      <c r="AJ356">
        <v>356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 x14ac:dyDescent="0.2">
      <c r="A357">
        <f>ROW(Source!A74)</f>
        <v>74</v>
      </c>
      <c r="B357">
        <v>60100127</v>
      </c>
      <c r="C357">
        <v>60100081</v>
      </c>
      <c r="D357">
        <v>48164600</v>
      </c>
      <c r="E357">
        <v>21</v>
      </c>
      <c r="F357">
        <v>1</v>
      </c>
      <c r="G357">
        <v>1</v>
      </c>
      <c r="H357">
        <v>3</v>
      </c>
      <c r="I357" t="s">
        <v>832</v>
      </c>
      <c r="J357" t="s">
        <v>3</v>
      </c>
      <c r="K357" t="s">
        <v>833</v>
      </c>
      <c r="L357">
        <v>1346</v>
      </c>
      <c r="N357">
        <v>1009</v>
      </c>
      <c r="O357" t="s">
        <v>225</v>
      </c>
      <c r="P357" t="s">
        <v>225</v>
      </c>
      <c r="Q357">
        <v>1</v>
      </c>
      <c r="X357">
        <v>3450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 t="s">
        <v>3</v>
      </c>
      <c r="AG357">
        <v>3450</v>
      </c>
      <c r="AH357">
        <v>2</v>
      </c>
      <c r="AI357">
        <v>60100127</v>
      </c>
      <c r="AJ357">
        <v>357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 x14ac:dyDescent="0.2">
      <c r="A358">
        <f>ROW(Source!A74)</f>
        <v>74</v>
      </c>
      <c r="B358">
        <v>60100128</v>
      </c>
      <c r="C358">
        <v>60100081</v>
      </c>
      <c r="D358">
        <v>48164599</v>
      </c>
      <c r="E358">
        <v>21</v>
      </c>
      <c r="F358">
        <v>1</v>
      </c>
      <c r="G358">
        <v>1</v>
      </c>
      <c r="H358">
        <v>3</v>
      </c>
      <c r="I358" t="s">
        <v>834</v>
      </c>
      <c r="J358" t="s">
        <v>3</v>
      </c>
      <c r="K358" t="s">
        <v>835</v>
      </c>
      <c r="L358">
        <v>1374</v>
      </c>
      <c r="N358">
        <v>1013</v>
      </c>
      <c r="O358" t="s">
        <v>836</v>
      </c>
      <c r="P358" t="s">
        <v>836</v>
      </c>
      <c r="Q358">
        <v>1</v>
      </c>
      <c r="X358">
        <v>57.21</v>
      </c>
      <c r="Y358">
        <v>1</v>
      </c>
      <c r="Z358">
        <v>0</v>
      </c>
      <c r="AA358">
        <v>0</v>
      </c>
      <c r="AB358">
        <v>0</v>
      </c>
      <c r="AC358">
        <v>0</v>
      </c>
      <c r="AD358">
        <v>1</v>
      </c>
      <c r="AE358">
        <v>0</v>
      </c>
      <c r="AF358" t="s">
        <v>3</v>
      </c>
      <c r="AG358">
        <v>57.21</v>
      </c>
      <c r="AH358">
        <v>2</v>
      </c>
      <c r="AI358">
        <v>60100128</v>
      </c>
      <c r="AJ358">
        <v>358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 x14ac:dyDescent="0.2">
      <c r="A359">
        <f>ROW(Source!A87)</f>
        <v>87</v>
      </c>
      <c r="B359">
        <v>60146693</v>
      </c>
      <c r="C359">
        <v>60146665</v>
      </c>
      <c r="D359">
        <v>48164249</v>
      </c>
      <c r="E359">
        <v>1</v>
      </c>
      <c r="F359">
        <v>1</v>
      </c>
      <c r="G359">
        <v>1</v>
      </c>
      <c r="H359">
        <v>1</v>
      </c>
      <c r="I359" t="s">
        <v>799</v>
      </c>
      <c r="J359" t="s">
        <v>3</v>
      </c>
      <c r="K359" t="s">
        <v>800</v>
      </c>
      <c r="L359">
        <v>1191</v>
      </c>
      <c r="N359">
        <v>1013</v>
      </c>
      <c r="O359" t="s">
        <v>738</v>
      </c>
      <c r="P359" t="s">
        <v>738</v>
      </c>
      <c r="Q359">
        <v>1</v>
      </c>
      <c r="X359">
        <v>1.66</v>
      </c>
      <c r="Y359">
        <v>0</v>
      </c>
      <c r="Z359">
        <v>0</v>
      </c>
      <c r="AA359">
        <v>0</v>
      </c>
      <c r="AB359">
        <v>9.9</v>
      </c>
      <c r="AC359">
        <v>0</v>
      </c>
      <c r="AD359">
        <v>1</v>
      </c>
      <c r="AE359">
        <v>1</v>
      </c>
      <c r="AF359" t="s">
        <v>93</v>
      </c>
      <c r="AG359">
        <v>2.1953499999999995</v>
      </c>
      <c r="AH359">
        <v>2</v>
      </c>
      <c r="AI359">
        <v>60146693</v>
      </c>
      <c r="AJ359">
        <v>359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 x14ac:dyDescent="0.2">
      <c r="A360">
        <f>ROW(Source!A87)</f>
        <v>87</v>
      </c>
      <c r="B360">
        <v>60146694</v>
      </c>
      <c r="C360">
        <v>60146665</v>
      </c>
      <c r="D360">
        <v>48164207</v>
      </c>
      <c r="E360">
        <v>1</v>
      </c>
      <c r="F360">
        <v>1</v>
      </c>
      <c r="G360">
        <v>1</v>
      </c>
      <c r="H360">
        <v>1</v>
      </c>
      <c r="I360" t="s">
        <v>740</v>
      </c>
      <c r="J360" t="s">
        <v>3</v>
      </c>
      <c r="K360" t="s">
        <v>741</v>
      </c>
      <c r="L360">
        <v>1191</v>
      </c>
      <c r="N360">
        <v>1013</v>
      </c>
      <c r="O360" t="s">
        <v>738</v>
      </c>
      <c r="P360" t="s">
        <v>738</v>
      </c>
      <c r="Q360">
        <v>1</v>
      </c>
      <c r="X360">
        <v>1.1000000000000001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1</v>
      </c>
      <c r="AE360">
        <v>2</v>
      </c>
      <c r="AF360" t="s">
        <v>93</v>
      </c>
      <c r="AG360">
        <v>1.4547499999999998</v>
      </c>
      <c r="AH360">
        <v>2</v>
      </c>
      <c r="AI360">
        <v>60146694</v>
      </c>
      <c r="AJ360">
        <v>360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 x14ac:dyDescent="0.2">
      <c r="A361">
        <f>ROW(Source!A87)</f>
        <v>87</v>
      </c>
      <c r="B361">
        <v>60146695</v>
      </c>
      <c r="C361">
        <v>60146665</v>
      </c>
      <c r="D361">
        <v>48245551</v>
      </c>
      <c r="E361">
        <v>1</v>
      </c>
      <c r="F361">
        <v>1</v>
      </c>
      <c r="G361">
        <v>1</v>
      </c>
      <c r="H361">
        <v>2</v>
      </c>
      <c r="I361" t="s">
        <v>752</v>
      </c>
      <c r="J361" t="s">
        <v>753</v>
      </c>
      <c r="K361" t="s">
        <v>754</v>
      </c>
      <c r="L361">
        <v>1368</v>
      </c>
      <c r="N361">
        <v>1011</v>
      </c>
      <c r="O361" t="s">
        <v>745</v>
      </c>
      <c r="P361" t="s">
        <v>745</v>
      </c>
      <c r="Q361">
        <v>1</v>
      </c>
      <c r="X361">
        <v>0.01</v>
      </c>
      <c r="Y361">
        <v>0</v>
      </c>
      <c r="Z361">
        <v>86.79</v>
      </c>
      <c r="AA361">
        <v>10.130000000000001</v>
      </c>
      <c r="AB361">
        <v>0</v>
      </c>
      <c r="AC361">
        <v>0</v>
      </c>
      <c r="AD361">
        <v>1</v>
      </c>
      <c r="AE361">
        <v>0</v>
      </c>
      <c r="AF361" t="s">
        <v>93</v>
      </c>
      <c r="AG361">
        <v>1.3224999999999999E-2</v>
      </c>
      <c r="AH361">
        <v>2</v>
      </c>
      <c r="AI361">
        <v>60146695</v>
      </c>
      <c r="AJ361">
        <v>361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 x14ac:dyDescent="0.2">
      <c r="A362">
        <f>ROW(Source!A87)</f>
        <v>87</v>
      </c>
      <c r="B362">
        <v>60146696</v>
      </c>
      <c r="C362">
        <v>60146665</v>
      </c>
      <c r="D362">
        <v>48245707</v>
      </c>
      <c r="E362">
        <v>1</v>
      </c>
      <c r="F362">
        <v>1</v>
      </c>
      <c r="G362">
        <v>1</v>
      </c>
      <c r="H362">
        <v>2</v>
      </c>
      <c r="I362" t="s">
        <v>804</v>
      </c>
      <c r="J362" t="s">
        <v>805</v>
      </c>
      <c r="K362" t="s">
        <v>806</v>
      </c>
      <c r="L362">
        <v>1368</v>
      </c>
      <c r="N362">
        <v>1011</v>
      </c>
      <c r="O362" t="s">
        <v>745</v>
      </c>
      <c r="P362" t="s">
        <v>745</v>
      </c>
      <c r="Q362">
        <v>1</v>
      </c>
      <c r="X362">
        <v>1.0900000000000001</v>
      </c>
      <c r="Y362">
        <v>0</v>
      </c>
      <c r="Z362">
        <v>136.09</v>
      </c>
      <c r="AA362">
        <v>11.84</v>
      </c>
      <c r="AB362">
        <v>0</v>
      </c>
      <c r="AC362">
        <v>0</v>
      </c>
      <c r="AD362">
        <v>1</v>
      </c>
      <c r="AE362">
        <v>0</v>
      </c>
      <c r="AF362" t="s">
        <v>93</v>
      </c>
      <c r="AG362">
        <v>1.4415249999999999</v>
      </c>
      <c r="AH362">
        <v>2</v>
      </c>
      <c r="AI362">
        <v>60146696</v>
      </c>
      <c r="AJ362">
        <v>362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 x14ac:dyDescent="0.2">
      <c r="A363">
        <f>ROW(Source!A87)</f>
        <v>87</v>
      </c>
      <c r="B363">
        <v>60146697</v>
      </c>
      <c r="C363">
        <v>60146665</v>
      </c>
      <c r="D363">
        <v>48171507</v>
      </c>
      <c r="E363">
        <v>1</v>
      </c>
      <c r="F363">
        <v>1</v>
      </c>
      <c r="G363">
        <v>1</v>
      </c>
      <c r="H363">
        <v>3</v>
      </c>
      <c r="I363" t="s">
        <v>807</v>
      </c>
      <c r="J363" t="s">
        <v>808</v>
      </c>
      <c r="K363" t="s">
        <v>809</v>
      </c>
      <c r="L363">
        <v>1348</v>
      </c>
      <c r="N363">
        <v>1009</v>
      </c>
      <c r="O363" t="s">
        <v>15</v>
      </c>
      <c r="P363" t="s">
        <v>15</v>
      </c>
      <c r="Q363">
        <v>1000</v>
      </c>
      <c r="X363">
        <v>5.8E-4</v>
      </c>
      <c r="Y363">
        <v>10616.1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0</v>
      </c>
      <c r="AF363" t="s">
        <v>3</v>
      </c>
      <c r="AG363">
        <v>5.8E-4</v>
      </c>
      <c r="AH363">
        <v>2</v>
      </c>
      <c r="AI363">
        <v>60146697</v>
      </c>
      <c r="AJ363">
        <v>363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 x14ac:dyDescent="0.2">
      <c r="A364">
        <f>ROW(Source!A87)</f>
        <v>87</v>
      </c>
      <c r="B364">
        <v>60146698</v>
      </c>
      <c r="C364">
        <v>60146665</v>
      </c>
      <c r="D364">
        <v>48167136</v>
      </c>
      <c r="E364">
        <v>21</v>
      </c>
      <c r="F364">
        <v>1</v>
      </c>
      <c r="G364">
        <v>1</v>
      </c>
      <c r="H364">
        <v>3</v>
      </c>
      <c r="I364" t="s">
        <v>810</v>
      </c>
      <c r="J364" t="s">
        <v>3</v>
      </c>
      <c r="K364" t="s">
        <v>811</v>
      </c>
      <c r="L364">
        <v>1354</v>
      </c>
      <c r="N364">
        <v>1010</v>
      </c>
      <c r="O364" t="s">
        <v>27</v>
      </c>
      <c r="P364" t="s">
        <v>27</v>
      </c>
      <c r="Q364">
        <v>1</v>
      </c>
      <c r="X364">
        <v>1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 t="s">
        <v>3</v>
      </c>
      <c r="AG364">
        <v>1</v>
      </c>
      <c r="AH364">
        <v>2</v>
      </c>
      <c r="AI364">
        <v>60146698</v>
      </c>
      <c r="AJ364">
        <v>364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 x14ac:dyDescent="0.2">
      <c r="A365">
        <f>ROW(Source!A90)</f>
        <v>90</v>
      </c>
      <c r="B365">
        <v>60102706</v>
      </c>
      <c r="C365">
        <v>60102582</v>
      </c>
      <c r="D365">
        <v>48164245</v>
      </c>
      <c r="E365">
        <v>1</v>
      </c>
      <c r="F365">
        <v>1</v>
      </c>
      <c r="G365">
        <v>1</v>
      </c>
      <c r="H365">
        <v>1</v>
      </c>
      <c r="I365" t="s">
        <v>941</v>
      </c>
      <c r="J365" t="s">
        <v>3</v>
      </c>
      <c r="K365" t="s">
        <v>942</v>
      </c>
      <c r="L365">
        <v>1191</v>
      </c>
      <c r="N365">
        <v>1013</v>
      </c>
      <c r="O365" t="s">
        <v>738</v>
      </c>
      <c r="P365" t="s">
        <v>738</v>
      </c>
      <c r="Q365">
        <v>1</v>
      </c>
      <c r="X365">
        <v>18.850000000000001</v>
      </c>
      <c r="Y365">
        <v>0</v>
      </c>
      <c r="Z365">
        <v>0</v>
      </c>
      <c r="AA365">
        <v>0</v>
      </c>
      <c r="AB365">
        <v>8.7200000000000006</v>
      </c>
      <c r="AC365">
        <v>0</v>
      </c>
      <c r="AD365">
        <v>1</v>
      </c>
      <c r="AE365">
        <v>1</v>
      </c>
      <c r="AF365" t="s">
        <v>93</v>
      </c>
      <c r="AG365">
        <v>24.929124999999996</v>
      </c>
      <c r="AH365">
        <v>2</v>
      </c>
      <c r="AI365">
        <v>60102706</v>
      </c>
      <c r="AJ365">
        <v>365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 x14ac:dyDescent="0.2">
      <c r="A366">
        <f>ROW(Source!A90)</f>
        <v>90</v>
      </c>
      <c r="B366">
        <v>60102707</v>
      </c>
      <c r="C366">
        <v>60102582</v>
      </c>
      <c r="D366">
        <v>48164207</v>
      </c>
      <c r="E366">
        <v>1</v>
      </c>
      <c r="F366">
        <v>1</v>
      </c>
      <c r="G366">
        <v>1</v>
      </c>
      <c r="H366">
        <v>1</v>
      </c>
      <c r="I366" t="s">
        <v>740</v>
      </c>
      <c r="J366" t="s">
        <v>3</v>
      </c>
      <c r="K366" t="s">
        <v>741</v>
      </c>
      <c r="L366">
        <v>1191</v>
      </c>
      <c r="N366">
        <v>1013</v>
      </c>
      <c r="O366" t="s">
        <v>738</v>
      </c>
      <c r="P366" t="s">
        <v>738</v>
      </c>
      <c r="Q366">
        <v>1</v>
      </c>
      <c r="X366">
        <v>0.55000000000000004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1</v>
      </c>
      <c r="AE366">
        <v>2</v>
      </c>
      <c r="AF366" t="s">
        <v>93</v>
      </c>
      <c r="AG366">
        <v>0.72737499999999988</v>
      </c>
      <c r="AH366">
        <v>2</v>
      </c>
      <c r="AI366">
        <v>60102707</v>
      </c>
      <c r="AJ366">
        <v>366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 x14ac:dyDescent="0.2">
      <c r="A367">
        <f>ROW(Source!A90)</f>
        <v>90</v>
      </c>
      <c r="B367">
        <v>60102708</v>
      </c>
      <c r="C367">
        <v>60102582</v>
      </c>
      <c r="D367">
        <v>48245551</v>
      </c>
      <c r="E367">
        <v>1</v>
      </c>
      <c r="F367">
        <v>1</v>
      </c>
      <c r="G367">
        <v>1</v>
      </c>
      <c r="H367">
        <v>2</v>
      </c>
      <c r="I367" t="s">
        <v>752</v>
      </c>
      <c r="J367" t="s">
        <v>753</v>
      </c>
      <c r="K367" t="s">
        <v>754</v>
      </c>
      <c r="L367">
        <v>1368</v>
      </c>
      <c r="N367">
        <v>1011</v>
      </c>
      <c r="O367" t="s">
        <v>745</v>
      </c>
      <c r="P367" t="s">
        <v>745</v>
      </c>
      <c r="Q367">
        <v>1</v>
      </c>
      <c r="X367">
        <v>0.55000000000000004</v>
      </c>
      <c r="Y367">
        <v>0</v>
      </c>
      <c r="Z367">
        <v>86.79</v>
      </c>
      <c r="AA367">
        <v>10.130000000000001</v>
      </c>
      <c r="AB367">
        <v>0</v>
      </c>
      <c r="AC367">
        <v>0</v>
      </c>
      <c r="AD367">
        <v>1</v>
      </c>
      <c r="AE367">
        <v>0</v>
      </c>
      <c r="AF367" t="s">
        <v>93</v>
      </c>
      <c r="AG367">
        <v>0.72737499999999988</v>
      </c>
      <c r="AH367">
        <v>2</v>
      </c>
      <c r="AI367">
        <v>60102708</v>
      </c>
      <c r="AJ367">
        <v>367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 x14ac:dyDescent="0.2">
      <c r="A368">
        <f>ROW(Source!A90)</f>
        <v>90</v>
      </c>
      <c r="B368">
        <v>60102709</v>
      </c>
      <c r="C368">
        <v>60102582</v>
      </c>
      <c r="D368">
        <v>48246426</v>
      </c>
      <c r="E368">
        <v>1</v>
      </c>
      <c r="F368">
        <v>1</v>
      </c>
      <c r="G368">
        <v>1</v>
      </c>
      <c r="H368">
        <v>2</v>
      </c>
      <c r="I368" t="s">
        <v>943</v>
      </c>
      <c r="J368" t="s">
        <v>944</v>
      </c>
      <c r="K368" t="s">
        <v>945</v>
      </c>
      <c r="L368">
        <v>1368</v>
      </c>
      <c r="N368">
        <v>1011</v>
      </c>
      <c r="O368" t="s">
        <v>745</v>
      </c>
      <c r="P368" t="s">
        <v>745</v>
      </c>
      <c r="Q368">
        <v>1</v>
      </c>
      <c r="X368">
        <v>0.65</v>
      </c>
      <c r="Y368">
        <v>0</v>
      </c>
      <c r="Z368">
        <v>2.16</v>
      </c>
      <c r="AA368">
        <v>0</v>
      </c>
      <c r="AB368">
        <v>0</v>
      </c>
      <c r="AC368">
        <v>0</v>
      </c>
      <c r="AD368">
        <v>1</v>
      </c>
      <c r="AE368">
        <v>0</v>
      </c>
      <c r="AF368" t="s">
        <v>93</v>
      </c>
      <c r="AG368">
        <v>0.85962499999999986</v>
      </c>
      <c r="AH368">
        <v>2</v>
      </c>
      <c r="AI368">
        <v>60102709</v>
      </c>
      <c r="AJ368">
        <v>368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 x14ac:dyDescent="0.2">
      <c r="A369">
        <f>ROW(Source!A90)</f>
        <v>90</v>
      </c>
      <c r="B369">
        <v>60102710</v>
      </c>
      <c r="C369">
        <v>60102582</v>
      </c>
      <c r="D369">
        <v>48172698</v>
      </c>
      <c r="E369">
        <v>1</v>
      </c>
      <c r="F369">
        <v>1</v>
      </c>
      <c r="G369">
        <v>1</v>
      </c>
      <c r="H369">
        <v>3</v>
      </c>
      <c r="I369" t="s">
        <v>946</v>
      </c>
      <c r="J369" t="s">
        <v>947</v>
      </c>
      <c r="K369" t="s">
        <v>948</v>
      </c>
      <c r="L369">
        <v>1348</v>
      </c>
      <c r="N369">
        <v>1009</v>
      </c>
      <c r="O369" t="s">
        <v>15</v>
      </c>
      <c r="P369" t="s">
        <v>15</v>
      </c>
      <c r="Q369">
        <v>1000</v>
      </c>
      <c r="X369">
        <v>4.0000000000000003E-5</v>
      </c>
      <c r="Y369">
        <v>19579.09</v>
      </c>
      <c r="Z369">
        <v>0</v>
      </c>
      <c r="AA369">
        <v>0</v>
      </c>
      <c r="AB369">
        <v>0</v>
      </c>
      <c r="AC369">
        <v>0</v>
      </c>
      <c r="AD369">
        <v>1</v>
      </c>
      <c r="AE369">
        <v>0</v>
      </c>
      <c r="AF369" t="s">
        <v>3</v>
      </c>
      <c r="AG369">
        <v>4.0000000000000003E-5</v>
      </c>
      <c r="AH369">
        <v>2</v>
      </c>
      <c r="AI369">
        <v>60102710</v>
      </c>
      <c r="AJ369">
        <v>369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 x14ac:dyDescent="0.2">
      <c r="A370">
        <f>ROW(Source!A90)</f>
        <v>90</v>
      </c>
      <c r="B370">
        <v>60102711</v>
      </c>
      <c r="C370">
        <v>60102582</v>
      </c>
      <c r="D370">
        <v>48189742</v>
      </c>
      <c r="E370">
        <v>1</v>
      </c>
      <c r="F370">
        <v>1</v>
      </c>
      <c r="G370">
        <v>1</v>
      </c>
      <c r="H370">
        <v>3</v>
      </c>
      <c r="I370" t="s">
        <v>949</v>
      </c>
      <c r="J370" t="s">
        <v>950</v>
      </c>
      <c r="K370" t="s">
        <v>951</v>
      </c>
      <c r="L370">
        <v>1348</v>
      </c>
      <c r="N370">
        <v>1009</v>
      </c>
      <c r="O370" t="s">
        <v>15</v>
      </c>
      <c r="P370" t="s">
        <v>15</v>
      </c>
      <c r="Q370">
        <v>1000</v>
      </c>
      <c r="X370">
        <v>1.06E-2</v>
      </c>
      <c r="Y370">
        <v>6468.04</v>
      </c>
      <c r="Z370">
        <v>0</v>
      </c>
      <c r="AA370">
        <v>0</v>
      </c>
      <c r="AB370">
        <v>0</v>
      </c>
      <c r="AC370">
        <v>0</v>
      </c>
      <c r="AD370">
        <v>1</v>
      </c>
      <c r="AE370">
        <v>0</v>
      </c>
      <c r="AF370" t="s">
        <v>3</v>
      </c>
      <c r="AG370">
        <v>1.06E-2</v>
      </c>
      <c r="AH370">
        <v>2</v>
      </c>
      <c r="AI370">
        <v>60102711</v>
      </c>
      <c r="AJ370">
        <v>370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 x14ac:dyDescent="0.2">
      <c r="A371">
        <f>ROW(Source!A90)</f>
        <v>90</v>
      </c>
      <c r="B371">
        <v>60102712</v>
      </c>
      <c r="C371">
        <v>60102582</v>
      </c>
      <c r="D371">
        <v>48189814</v>
      </c>
      <c r="E371">
        <v>1</v>
      </c>
      <c r="F371">
        <v>1</v>
      </c>
      <c r="G371">
        <v>1</v>
      </c>
      <c r="H371">
        <v>3</v>
      </c>
      <c r="I371" t="s">
        <v>952</v>
      </c>
      <c r="J371" t="s">
        <v>953</v>
      </c>
      <c r="K371" t="s">
        <v>954</v>
      </c>
      <c r="L371">
        <v>1348</v>
      </c>
      <c r="N371">
        <v>1009</v>
      </c>
      <c r="O371" t="s">
        <v>15</v>
      </c>
      <c r="P371" t="s">
        <v>15</v>
      </c>
      <c r="Q371">
        <v>1000</v>
      </c>
      <c r="X371">
        <v>1E-3</v>
      </c>
      <c r="Y371">
        <v>11967.92</v>
      </c>
      <c r="Z371">
        <v>0</v>
      </c>
      <c r="AA371">
        <v>0</v>
      </c>
      <c r="AB371">
        <v>0</v>
      </c>
      <c r="AC371">
        <v>0</v>
      </c>
      <c r="AD371">
        <v>1</v>
      </c>
      <c r="AE371">
        <v>0</v>
      </c>
      <c r="AF371" t="s">
        <v>3</v>
      </c>
      <c r="AG371">
        <v>1E-3</v>
      </c>
      <c r="AH371">
        <v>2</v>
      </c>
      <c r="AI371">
        <v>60102712</v>
      </c>
      <c r="AJ371">
        <v>371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 x14ac:dyDescent="0.2">
      <c r="A372">
        <f>ROW(Source!A90)</f>
        <v>90</v>
      </c>
      <c r="B372">
        <v>60102713</v>
      </c>
      <c r="C372">
        <v>60102582</v>
      </c>
      <c r="D372">
        <v>48189816</v>
      </c>
      <c r="E372">
        <v>1</v>
      </c>
      <c r="F372">
        <v>1</v>
      </c>
      <c r="G372">
        <v>1</v>
      </c>
      <c r="H372">
        <v>3</v>
      </c>
      <c r="I372" t="s">
        <v>955</v>
      </c>
      <c r="J372" t="s">
        <v>956</v>
      </c>
      <c r="K372" t="s">
        <v>957</v>
      </c>
      <c r="L372">
        <v>1348</v>
      </c>
      <c r="N372">
        <v>1009</v>
      </c>
      <c r="O372" t="s">
        <v>15</v>
      </c>
      <c r="P372" t="s">
        <v>15</v>
      </c>
      <c r="Q372">
        <v>1000</v>
      </c>
      <c r="X372">
        <v>1.23E-3</v>
      </c>
      <c r="Y372">
        <v>10186.57</v>
      </c>
      <c r="Z372">
        <v>0</v>
      </c>
      <c r="AA372">
        <v>0</v>
      </c>
      <c r="AB372">
        <v>0</v>
      </c>
      <c r="AC372">
        <v>0</v>
      </c>
      <c r="AD372">
        <v>1</v>
      </c>
      <c r="AE372">
        <v>0</v>
      </c>
      <c r="AF372" t="s">
        <v>3</v>
      </c>
      <c r="AG372">
        <v>1.23E-3</v>
      </c>
      <c r="AH372">
        <v>2</v>
      </c>
      <c r="AI372">
        <v>60102713</v>
      </c>
      <c r="AJ372">
        <v>372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 x14ac:dyDescent="0.2">
      <c r="A373">
        <f>ROW(Source!A90)</f>
        <v>90</v>
      </c>
      <c r="B373">
        <v>60102714</v>
      </c>
      <c r="C373">
        <v>60102582</v>
      </c>
      <c r="D373">
        <v>48190060</v>
      </c>
      <c r="E373">
        <v>1</v>
      </c>
      <c r="F373">
        <v>1</v>
      </c>
      <c r="G373">
        <v>1</v>
      </c>
      <c r="H373">
        <v>3</v>
      </c>
      <c r="I373" t="s">
        <v>958</v>
      </c>
      <c r="J373" t="s">
        <v>959</v>
      </c>
      <c r="K373" t="s">
        <v>960</v>
      </c>
      <c r="L373">
        <v>1348</v>
      </c>
      <c r="N373">
        <v>1009</v>
      </c>
      <c r="O373" t="s">
        <v>15</v>
      </c>
      <c r="P373" t="s">
        <v>15</v>
      </c>
      <c r="Q373">
        <v>1000</v>
      </c>
      <c r="X373">
        <v>2.6499999999999999E-2</v>
      </c>
      <c r="Y373">
        <v>8320.31</v>
      </c>
      <c r="Z373">
        <v>0</v>
      </c>
      <c r="AA373">
        <v>0</v>
      </c>
      <c r="AB373">
        <v>0</v>
      </c>
      <c r="AC373">
        <v>0</v>
      </c>
      <c r="AD373">
        <v>1</v>
      </c>
      <c r="AE373">
        <v>0</v>
      </c>
      <c r="AF373" t="s">
        <v>3</v>
      </c>
      <c r="AG373">
        <v>2.6499999999999999E-2</v>
      </c>
      <c r="AH373">
        <v>2</v>
      </c>
      <c r="AI373">
        <v>60102714</v>
      </c>
      <c r="AJ373">
        <v>373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 x14ac:dyDescent="0.2">
      <c r="A374">
        <f>ROW(Source!A90)</f>
        <v>90</v>
      </c>
      <c r="B374">
        <v>60102715</v>
      </c>
      <c r="C374">
        <v>60102582</v>
      </c>
      <c r="D374">
        <v>48192367</v>
      </c>
      <c r="E374">
        <v>1</v>
      </c>
      <c r="F374">
        <v>1</v>
      </c>
      <c r="G374">
        <v>1</v>
      </c>
      <c r="H374">
        <v>3</v>
      </c>
      <c r="I374" t="s">
        <v>961</v>
      </c>
      <c r="J374" t="s">
        <v>962</v>
      </c>
      <c r="K374" t="s">
        <v>963</v>
      </c>
      <c r="L374">
        <v>1346</v>
      </c>
      <c r="N374">
        <v>1009</v>
      </c>
      <c r="O374" t="s">
        <v>225</v>
      </c>
      <c r="P374" t="s">
        <v>225</v>
      </c>
      <c r="Q374">
        <v>1</v>
      </c>
      <c r="X374">
        <v>0.56000000000000005</v>
      </c>
      <c r="Y374">
        <v>33.39</v>
      </c>
      <c r="Z374">
        <v>0</v>
      </c>
      <c r="AA374">
        <v>0</v>
      </c>
      <c r="AB374">
        <v>0</v>
      </c>
      <c r="AC374">
        <v>0</v>
      </c>
      <c r="AD374">
        <v>1</v>
      </c>
      <c r="AE374">
        <v>0</v>
      </c>
      <c r="AF374" t="s">
        <v>3</v>
      </c>
      <c r="AG374">
        <v>0.56000000000000005</v>
      </c>
      <c r="AH374">
        <v>2</v>
      </c>
      <c r="AI374">
        <v>60102715</v>
      </c>
      <c r="AJ374">
        <v>374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 x14ac:dyDescent="0.2">
      <c r="A375">
        <f>ROW(Source!A90)</f>
        <v>90</v>
      </c>
      <c r="B375">
        <v>60102716</v>
      </c>
      <c r="C375">
        <v>60102582</v>
      </c>
      <c r="D375">
        <v>48167008</v>
      </c>
      <c r="E375">
        <v>21</v>
      </c>
      <c r="F375">
        <v>1</v>
      </c>
      <c r="G375">
        <v>1</v>
      </c>
      <c r="H375">
        <v>3</v>
      </c>
      <c r="I375" t="s">
        <v>964</v>
      </c>
      <c r="J375" t="s">
        <v>3</v>
      </c>
      <c r="K375" t="s">
        <v>965</v>
      </c>
      <c r="L375">
        <v>1339</v>
      </c>
      <c r="N375">
        <v>1007</v>
      </c>
      <c r="O375" t="s">
        <v>91</v>
      </c>
      <c r="P375" t="s">
        <v>91</v>
      </c>
      <c r="Q375">
        <v>1</v>
      </c>
      <c r="X375">
        <v>1.03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 t="s">
        <v>3</v>
      </c>
      <c r="AG375">
        <v>1.03</v>
      </c>
      <c r="AH375">
        <v>2</v>
      </c>
      <c r="AI375">
        <v>60102716</v>
      </c>
      <c r="AJ375">
        <v>375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 x14ac:dyDescent="0.2">
      <c r="A376">
        <f>ROW(Source!A92)</f>
        <v>92</v>
      </c>
      <c r="B376">
        <v>60103125</v>
      </c>
      <c r="C376">
        <v>60102605</v>
      </c>
      <c r="D376">
        <v>48164245</v>
      </c>
      <c r="E376">
        <v>1</v>
      </c>
      <c r="F376">
        <v>1</v>
      </c>
      <c r="G376">
        <v>1</v>
      </c>
      <c r="H376">
        <v>1</v>
      </c>
      <c r="I376" t="s">
        <v>941</v>
      </c>
      <c r="J376" t="s">
        <v>3</v>
      </c>
      <c r="K376" t="s">
        <v>942</v>
      </c>
      <c r="L376">
        <v>1191</v>
      </c>
      <c r="N376">
        <v>1013</v>
      </c>
      <c r="O376" t="s">
        <v>738</v>
      </c>
      <c r="P376" t="s">
        <v>738</v>
      </c>
      <c r="Q376">
        <v>1</v>
      </c>
      <c r="X376">
        <v>148.52000000000001</v>
      </c>
      <c r="Y376">
        <v>0</v>
      </c>
      <c r="Z376">
        <v>0</v>
      </c>
      <c r="AA376">
        <v>0</v>
      </c>
      <c r="AB376">
        <v>8.7200000000000006</v>
      </c>
      <c r="AC376">
        <v>0</v>
      </c>
      <c r="AD376">
        <v>1</v>
      </c>
      <c r="AE376">
        <v>1</v>
      </c>
      <c r="AF376" t="s">
        <v>93</v>
      </c>
      <c r="AG376">
        <v>196.4177</v>
      </c>
      <c r="AH376">
        <v>2</v>
      </c>
      <c r="AI376">
        <v>60103125</v>
      </c>
      <c r="AJ376">
        <v>376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 x14ac:dyDescent="0.2">
      <c r="A377">
        <f>ROW(Source!A92)</f>
        <v>92</v>
      </c>
      <c r="B377">
        <v>60103126</v>
      </c>
      <c r="C377">
        <v>60102605</v>
      </c>
      <c r="D377">
        <v>48164207</v>
      </c>
      <c r="E377">
        <v>1</v>
      </c>
      <c r="F377">
        <v>1</v>
      </c>
      <c r="G377">
        <v>1</v>
      </c>
      <c r="H377">
        <v>1</v>
      </c>
      <c r="I377" t="s">
        <v>740</v>
      </c>
      <c r="J377" t="s">
        <v>3</v>
      </c>
      <c r="K377" t="s">
        <v>741</v>
      </c>
      <c r="L377">
        <v>1191</v>
      </c>
      <c r="N377">
        <v>1013</v>
      </c>
      <c r="O377" t="s">
        <v>738</v>
      </c>
      <c r="P377" t="s">
        <v>738</v>
      </c>
      <c r="Q377">
        <v>1</v>
      </c>
      <c r="X377">
        <v>1.08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1</v>
      </c>
      <c r="AE377">
        <v>2</v>
      </c>
      <c r="AF377" t="s">
        <v>93</v>
      </c>
      <c r="AG377">
        <v>1.4282999999999999</v>
      </c>
      <c r="AH377">
        <v>2</v>
      </c>
      <c r="AI377">
        <v>60103126</v>
      </c>
      <c r="AJ377">
        <v>377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 x14ac:dyDescent="0.2">
      <c r="A378">
        <f>ROW(Source!A92)</f>
        <v>92</v>
      </c>
      <c r="B378">
        <v>60103127</v>
      </c>
      <c r="C378">
        <v>60102605</v>
      </c>
      <c r="D378">
        <v>48245551</v>
      </c>
      <c r="E378">
        <v>1</v>
      </c>
      <c r="F378">
        <v>1</v>
      </c>
      <c r="G378">
        <v>1</v>
      </c>
      <c r="H378">
        <v>2</v>
      </c>
      <c r="I378" t="s">
        <v>752</v>
      </c>
      <c r="J378" t="s">
        <v>753</v>
      </c>
      <c r="K378" t="s">
        <v>754</v>
      </c>
      <c r="L378">
        <v>1368</v>
      </c>
      <c r="N378">
        <v>1011</v>
      </c>
      <c r="O378" t="s">
        <v>745</v>
      </c>
      <c r="P378" t="s">
        <v>745</v>
      </c>
      <c r="Q378">
        <v>1</v>
      </c>
      <c r="X378">
        <v>1.08</v>
      </c>
      <c r="Y378">
        <v>0</v>
      </c>
      <c r="Z378">
        <v>86.79</v>
      </c>
      <c r="AA378">
        <v>10.130000000000001</v>
      </c>
      <c r="AB378">
        <v>0</v>
      </c>
      <c r="AC378">
        <v>0</v>
      </c>
      <c r="AD378">
        <v>1</v>
      </c>
      <c r="AE378">
        <v>0</v>
      </c>
      <c r="AF378" t="s">
        <v>93</v>
      </c>
      <c r="AG378">
        <v>1.4282999999999999</v>
      </c>
      <c r="AH378">
        <v>2</v>
      </c>
      <c r="AI378">
        <v>60103127</v>
      </c>
      <c r="AJ378">
        <v>378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 x14ac:dyDescent="0.2">
      <c r="A379">
        <f>ROW(Source!A92)</f>
        <v>92</v>
      </c>
      <c r="B379">
        <v>60103128</v>
      </c>
      <c r="C379">
        <v>60102605</v>
      </c>
      <c r="D379">
        <v>48246424</v>
      </c>
      <c r="E379">
        <v>1</v>
      </c>
      <c r="F379">
        <v>1</v>
      </c>
      <c r="G379">
        <v>1</v>
      </c>
      <c r="H379">
        <v>2</v>
      </c>
      <c r="I379" t="s">
        <v>966</v>
      </c>
      <c r="J379" t="s">
        <v>967</v>
      </c>
      <c r="K379" t="s">
        <v>968</v>
      </c>
      <c r="L379">
        <v>1368</v>
      </c>
      <c r="N379">
        <v>1011</v>
      </c>
      <c r="O379" t="s">
        <v>745</v>
      </c>
      <c r="P379" t="s">
        <v>745</v>
      </c>
      <c r="Q379">
        <v>1</v>
      </c>
      <c r="X379">
        <v>12.97</v>
      </c>
      <c r="Y379">
        <v>0</v>
      </c>
      <c r="Z379">
        <v>65.25</v>
      </c>
      <c r="AA379">
        <v>0</v>
      </c>
      <c r="AB379">
        <v>0</v>
      </c>
      <c r="AC379">
        <v>0</v>
      </c>
      <c r="AD379">
        <v>1</v>
      </c>
      <c r="AE379">
        <v>0</v>
      </c>
      <c r="AF379" t="s">
        <v>93</v>
      </c>
      <c r="AG379">
        <v>17.152825</v>
      </c>
      <c r="AH379">
        <v>2</v>
      </c>
      <c r="AI379">
        <v>60103128</v>
      </c>
      <c r="AJ379">
        <v>379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 x14ac:dyDescent="0.2">
      <c r="A380">
        <f>ROW(Source!A92)</f>
        <v>92</v>
      </c>
      <c r="B380">
        <v>60103129</v>
      </c>
      <c r="C380">
        <v>60102605</v>
      </c>
      <c r="D380">
        <v>48246426</v>
      </c>
      <c r="E380">
        <v>1</v>
      </c>
      <c r="F380">
        <v>1</v>
      </c>
      <c r="G380">
        <v>1</v>
      </c>
      <c r="H380">
        <v>2</v>
      </c>
      <c r="I380" t="s">
        <v>943</v>
      </c>
      <c r="J380" t="s">
        <v>944</v>
      </c>
      <c r="K380" t="s">
        <v>945</v>
      </c>
      <c r="L380">
        <v>1368</v>
      </c>
      <c r="N380">
        <v>1011</v>
      </c>
      <c r="O380" t="s">
        <v>745</v>
      </c>
      <c r="P380" t="s">
        <v>745</v>
      </c>
      <c r="Q380">
        <v>1</v>
      </c>
      <c r="X380">
        <v>5.73</v>
      </c>
      <c r="Y380">
        <v>0</v>
      </c>
      <c r="Z380">
        <v>2.16</v>
      </c>
      <c r="AA380">
        <v>0</v>
      </c>
      <c r="AB380">
        <v>0</v>
      </c>
      <c r="AC380">
        <v>0</v>
      </c>
      <c r="AD380">
        <v>1</v>
      </c>
      <c r="AE380">
        <v>0</v>
      </c>
      <c r="AF380" t="s">
        <v>93</v>
      </c>
      <c r="AG380">
        <v>7.5779249999999996</v>
      </c>
      <c r="AH380">
        <v>2</v>
      </c>
      <c r="AI380">
        <v>60103129</v>
      </c>
      <c r="AJ380">
        <v>380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 x14ac:dyDescent="0.2">
      <c r="A381">
        <f>ROW(Source!A92)</f>
        <v>92</v>
      </c>
      <c r="B381">
        <v>60103130</v>
      </c>
      <c r="C381">
        <v>60102605</v>
      </c>
      <c r="D381">
        <v>48172698</v>
      </c>
      <c r="E381">
        <v>1</v>
      </c>
      <c r="F381">
        <v>1</v>
      </c>
      <c r="G381">
        <v>1</v>
      </c>
      <c r="H381">
        <v>3</v>
      </c>
      <c r="I381" t="s">
        <v>946</v>
      </c>
      <c r="J381" t="s">
        <v>947</v>
      </c>
      <c r="K381" t="s">
        <v>948</v>
      </c>
      <c r="L381">
        <v>1348</v>
      </c>
      <c r="N381">
        <v>1009</v>
      </c>
      <c r="O381" t="s">
        <v>15</v>
      </c>
      <c r="P381" t="s">
        <v>15</v>
      </c>
      <c r="Q381">
        <v>1000</v>
      </c>
      <c r="X381">
        <v>1.6999999999999999E-3</v>
      </c>
      <c r="Y381">
        <v>19579.09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0</v>
      </c>
      <c r="AF381" t="s">
        <v>3</v>
      </c>
      <c r="AG381">
        <v>1.6999999999999999E-3</v>
      </c>
      <c r="AH381">
        <v>2</v>
      </c>
      <c r="AI381">
        <v>60103130</v>
      </c>
      <c r="AJ381">
        <v>381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 x14ac:dyDescent="0.2">
      <c r="A382">
        <f>ROW(Source!A92)</f>
        <v>92</v>
      </c>
      <c r="B382">
        <v>60103131</v>
      </c>
      <c r="C382">
        <v>60102605</v>
      </c>
      <c r="D382">
        <v>48189742</v>
      </c>
      <c r="E382">
        <v>1</v>
      </c>
      <c r="F382">
        <v>1</v>
      </c>
      <c r="G382">
        <v>1</v>
      </c>
      <c r="H382">
        <v>3</v>
      </c>
      <c r="I382" t="s">
        <v>949</v>
      </c>
      <c r="J382" t="s">
        <v>950</v>
      </c>
      <c r="K382" t="s">
        <v>951</v>
      </c>
      <c r="L382">
        <v>1348</v>
      </c>
      <c r="N382">
        <v>1009</v>
      </c>
      <c r="O382" t="s">
        <v>15</v>
      </c>
      <c r="P382" t="s">
        <v>15</v>
      </c>
      <c r="Q382">
        <v>1000</v>
      </c>
      <c r="X382">
        <v>1.1560000000000001E-2</v>
      </c>
      <c r="Y382">
        <v>6468.04</v>
      </c>
      <c r="Z382">
        <v>0</v>
      </c>
      <c r="AA382">
        <v>0</v>
      </c>
      <c r="AB382">
        <v>0</v>
      </c>
      <c r="AC382">
        <v>0</v>
      </c>
      <c r="AD382">
        <v>1</v>
      </c>
      <c r="AE382">
        <v>0</v>
      </c>
      <c r="AF382" t="s">
        <v>3</v>
      </c>
      <c r="AG382">
        <v>1.1560000000000001E-2</v>
      </c>
      <c r="AH382">
        <v>2</v>
      </c>
      <c r="AI382">
        <v>60103131</v>
      </c>
      <c r="AJ382">
        <v>382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 x14ac:dyDescent="0.2">
      <c r="A383">
        <f>ROW(Source!A92)</f>
        <v>92</v>
      </c>
      <c r="B383">
        <v>60103132</v>
      </c>
      <c r="C383">
        <v>60102605</v>
      </c>
      <c r="D383">
        <v>48190057</v>
      </c>
      <c r="E383">
        <v>1</v>
      </c>
      <c r="F383">
        <v>1</v>
      </c>
      <c r="G383">
        <v>1</v>
      </c>
      <c r="H383">
        <v>3</v>
      </c>
      <c r="I383" t="s">
        <v>969</v>
      </c>
      <c r="J383" t="s">
        <v>970</v>
      </c>
      <c r="K383" t="s">
        <v>971</v>
      </c>
      <c r="L383">
        <v>1348</v>
      </c>
      <c r="N383">
        <v>1009</v>
      </c>
      <c r="O383" t="s">
        <v>15</v>
      </c>
      <c r="P383" t="s">
        <v>15</v>
      </c>
      <c r="Q383">
        <v>1000</v>
      </c>
      <c r="X383">
        <v>4.6999999999999999E-4</v>
      </c>
      <c r="Y383">
        <v>8869.84</v>
      </c>
      <c r="Z383">
        <v>0</v>
      </c>
      <c r="AA383">
        <v>0</v>
      </c>
      <c r="AB383">
        <v>0</v>
      </c>
      <c r="AC383">
        <v>0</v>
      </c>
      <c r="AD383">
        <v>1</v>
      </c>
      <c r="AE383">
        <v>0</v>
      </c>
      <c r="AF383" t="s">
        <v>3</v>
      </c>
      <c r="AG383">
        <v>4.6999999999999999E-4</v>
      </c>
      <c r="AH383">
        <v>2</v>
      </c>
      <c r="AI383">
        <v>60103132</v>
      </c>
      <c r="AJ383">
        <v>383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 x14ac:dyDescent="0.2">
      <c r="A384">
        <f>ROW(Source!A92)</f>
        <v>92</v>
      </c>
      <c r="B384">
        <v>60103133</v>
      </c>
      <c r="C384">
        <v>60102605</v>
      </c>
      <c r="D384">
        <v>48190060</v>
      </c>
      <c r="E384">
        <v>1</v>
      </c>
      <c r="F384">
        <v>1</v>
      </c>
      <c r="G384">
        <v>1</v>
      </c>
      <c r="H384">
        <v>3</v>
      </c>
      <c r="I384" t="s">
        <v>958</v>
      </c>
      <c r="J384" t="s">
        <v>959</v>
      </c>
      <c r="K384" t="s">
        <v>960</v>
      </c>
      <c r="L384">
        <v>1348</v>
      </c>
      <c r="N384">
        <v>1009</v>
      </c>
      <c r="O384" t="s">
        <v>15</v>
      </c>
      <c r="P384" t="s">
        <v>15</v>
      </c>
      <c r="Q384">
        <v>1000</v>
      </c>
      <c r="X384">
        <v>4.2770000000000002E-2</v>
      </c>
      <c r="Y384">
        <v>8320.31</v>
      </c>
      <c r="Z384">
        <v>0</v>
      </c>
      <c r="AA384">
        <v>0</v>
      </c>
      <c r="AB384">
        <v>0</v>
      </c>
      <c r="AC384">
        <v>0</v>
      </c>
      <c r="AD384">
        <v>1</v>
      </c>
      <c r="AE384">
        <v>0</v>
      </c>
      <c r="AF384" t="s">
        <v>3</v>
      </c>
      <c r="AG384">
        <v>4.2770000000000002E-2</v>
      </c>
      <c r="AH384">
        <v>2</v>
      </c>
      <c r="AI384">
        <v>60103133</v>
      </c>
      <c r="AJ384">
        <v>384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 x14ac:dyDescent="0.2">
      <c r="A385">
        <f>ROW(Source!A92)</f>
        <v>92</v>
      </c>
      <c r="B385">
        <v>60103134</v>
      </c>
      <c r="C385">
        <v>60102605</v>
      </c>
      <c r="D385">
        <v>48167070</v>
      </c>
      <c r="E385">
        <v>21</v>
      </c>
      <c r="F385">
        <v>1</v>
      </c>
      <c r="G385">
        <v>1</v>
      </c>
      <c r="H385">
        <v>3</v>
      </c>
      <c r="I385" t="s">
        <v>972</v>
      </c>
      <c r="J385" t="s">
        <v>3</v>
      </c>
      <c r="K385" t="s">
        <v>973</v>
      </c>
      <c r="L385">
        <v>1327</v>
      </c>
      <c r="N385">
        <v>1005</v>
      </c>
      <c r="O385" t="s">
        <v>317</v>
      </c>
      <c r="P385" t="s">
        <v>317</v>
      </c>
      <c r="Q385">
        <v>1</v>
      </c>
      <c r="X385">
        <v>122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 t="s">
        <v>3</v>
      </c>
      <c r="AG385">
        <v>122</v>
      </c>
      <c r="AH385">
        <v>2</v>
      </c>
      <c r="AI385">
        <v>60103134</v>
      </c>
      <c r="AJ385">
        <v>385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 x14ac:dyDescent="0.2">
      <c r="A386">
        <f>ROW(Source!A94)</f>
        <v>94</v>
      </c>
      <c r="B386">
        <v>60102930</v>
      </c>
      <c r="C386">
        <v>60102907</v>
      </c>
      <c r="D386">
        <v>48164228</v>
      </c>
      <c r="E386">
        <v>1</v>
      </c>
      <c r="F386">
        <v>1</v>
      </c>
      <c r="G386">
        <v>1</v>
      </c>
      <c r="H386">
        <v>1</v>
      </c>
      <c r="I386" t="s">
        <v>974</v>
      </c>
      <c r="J386" t="s">
        <v>3</v>
      </c>
      <c r="K386" t="s">
        <v>975</v>
      </c>
      <c r="L386">
        <v>1191</v>
      </c>
      <c r="N386">
        <v>1013</v>
      </c>
      <c r="O386" t="s">
        <v>738</v>
      </c>
      <c r="P386" t="s">
        <v>738</v>
      </c>
      <c r="Q386">
        <v>1</v>
      </c>
      <c r="X386">
        <v>14.8</v>
      </c>
      <c r="Y386">
        <v>0</v>
      </c>
      <c r="Z386">
        <v>0</v>
      </c>
      <c r="AA386">
        <v>0</v>
      </c>
      <c r="AB386">
        <v>8.2899999999999991</v>
      </c>
      <c r="AC386">
        <v>0</v>
      </c>
      <c r="AD386">
        <v>1</v>
      </c>
      <c r="AE386">
        <v>1</v>
      </c>
      <c r="AF386" t="s">
        <v>93</v>
      </c>
      <c r="AG386">
        <v>19.572999999999997</v>
      </c>
      <c r="AH386">
        <v>2</v>
      </c>
      <c r="AI386">
        <v>60102930</v>
      </c>
      <c r="AJ386">
        <v>386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 x14ac:dyDescent="0.2">
      <c r="A387">
        <f>ROW(Source!A94)</f>
        <v>94</v>
      </c>
      <c r="B387">
        <v>60102931</v>
      </c>
      <c r="C387">
        <v>60102907</v>
      </c>
      <c r="D387">
        <v>48164207</v>
      </c>
      <c r="E387">
        <v>1</v>
      </c>
      <c r="F387">
        <v>1</v>
      </c>
      <c r="G387">
        <v>1</v>
      </c>
      <c r="H387">
        <v>1</v>
      </c>
      <c r="I387" t="s">
        <v>740</v>
      </c>
      <c r="J387" t="s">
        <v>3</v>
      </c>
      <c r="K387" t="s">
        <v>741</v>
      </c>
      <c r="L387">
        <v>1191</v>
      </c>
      <c r="N387">
        <v>1013</v>
      </c>
      <c r="O387" t="s">
        <v>738</v>
      </c>
      <c r="P387" t="s">
        <v>738</v>
      </c>
      <c r="Q387">
        <v>1</v>
      </c>
      <c r="X387">
        <v>0.51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1</v>
      </c>
      <c r="AE387">
        <v>2</v>
      </c>
      <c r="AF387" t="s">
        <v>93</v>
      </c>
      <c r="AG387">
        <v>0.67447499999999982</v>
      </c>
      <c r="AH387">
        <v>2</v>
      </c>
      <c r="AI387">
        <v>60102931</v>
      </c>
      <c r="AJ387">
        <v>387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 x14ac:dyDescent="0.2">
      <c r="A388">
        <f>ROW(Source!A94)</f>
        <v>94</v>
      </c>
      <c r="B388">
        <v>60102932</v>
      </c>
      <c r="C388">
        <v>60102907</v>
      </c>
      <c r="D388">
        <v>48245551</v>
      </c>
      <c r="E388">
        <v>1</v>
      </c>
      <c r="F388">
        <v>1</v>
      </c>
      <c r="G388">
        <v>1</v>
      </c>
      <c r="H388">
        <v>2</v>
      </c>
      <c r="I388" t="s">
        <v>752</v>
      </c>
      <c r="J388" t="s">
        <v>753</v>
      </c>
      <c r="K388" t="s">
        <v>754</v>
      </c>
      <c r="L388">
        <v>1368</v>
      </c>
      <c r="N388">
        <v>1011</v>
      </c>
      <c r="O388" t="s">
        <v>745</v>
      </c>
      <c r="P388" t="s">
        <v>745</v>
      </c>
      <c r="Q388">
        <v>1</v>
      </c>
      <c r="X388">
        <v>0.51</v>
      </c>
      <c r="Y388">
        <v>0</v>
      </c>
      <c r="Z388">
        <v>86.79</v>
      </c>
      <c r="AA388">
        <v>10.130000000000001</v>
      </c>
      <c r="AB388">
        <v>0</v>
      </c>
      <c r="AC388">
        <v>0</v>
      </c>
      <c r="AD388">
        <v>1</v>
      </c>
      <c r="AE388">
        <v>0</v>
      </c>
      <c r="AF388" t="s">
        <v>93</v>
      </c>
      <c r="AG388">
        <v>0.67447499999999982</v>
      </c>
      <c r="AH388">
        <v>2</v>
      </c>
      <c r="AI388">
        <v>60102932</v>
      </c>
      <c r="AJ388">
        <v>388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 x14ac:dyDescent="0.2">
      <c r="A389">
        <f>ROW(Source!A94)</f>
        <v>94</v>
      </c>
      <c r="B389">
        <v>60102933</v>
      </c>
      <c r="C389">
        <v>60102907</v>
      </c>
      <c r="D389">
        <v>48246426</v>
      </c>
      <c r="E389">
        <v>1</v>
      </c>
      <c r="F389">
        <v>1</v>
      </c>
      <c r="G389">
        <v>1</v>
      </c>
      <c r="H389">
        <v>2</v>
      </c>
      <c r="I389" t="s">
        <v>943</v>
      </c>
      <c r="J389" t="s">
        <v>944</v>
      </c>
      <c r="K389" t="s">
        <v>945</v>
      </c>
      <c r="L389">
        <v>1368</v>
      </c>
      <c r="N389">
        <v>1011</v>
      </c>
      <c r="O389" t="s">
        <v>745</v>
      </c>
      <c r="P389" t="s">
        <v>745</v>
      </c>
      <c r="Q389">
        <v>1</v>
      </c>
      <c r="X389">
        <v>0.2</v>
      </c>
      <c r="Y389">
        <v>0</v>
      </c>
      <c r="Z389">
        <v>2.16</v>
      </c>
      <c r="AA389">
        <v>0</v>
      </c>
      <c r="AB389">
        <v>0</v>
      </c>
      <c r="AC389">
        <v>0</v>
      </c>
      <c r="AD389">
        <v>1</v>
      </c>
      <c r="AE389">
        <v>0</v>
      </c>
      <c r="AF389" t="s">
        <v>93</v>
      </c>
      <c r="AG389">
        <v>0.26449999999999996</v>
      </c>
      <c r="AH389">
        <v>2</v>
      </c>
      <c r="AI389">
        <v>60102933</v>
      </c>
      <c r="AJ389">
        <v>389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 x14ac:dyDescent="0.2">
      <c r="A390">
        <f>ROW(Source!A94)</f>
        <v>94</v>
      </c>
      <c r="B390">
        <v>60102934</v>
      </c>
      <c r="C390">
        <v>60102907</v>
      </c>
      <c r="D390">
        <v>48189742</v>
      </c>
      <c r="E390">
        <v>1</v>
      </c>
      <c r="F390">
        <v>1</v>
      </c>
      <c r="G390">
        <v>1</v>
      </c>
      <c r="H390">
        <v>3</v>
      </c>
      <c r="I390" t="s">
        <v>949</v>
      </c>
      <c r="J390" t="s">
        <v>950</v>
      </c>
      <c r="K390" t="s">
        <v>951</v>
      </c>
      <c r="L390">
        <v>1348</v>
      </c>
      <c r="N390">
        <v>1009</v>
      </c>
      <c r="O390" t="s">
        <v>15</v>
      </c>
      <c r="P390" t="s">
        <v>15</v>
      </c>
      <c r="Q390">
        <v>1000</v>
      </c>
      <c r="X390">
        <v>7.26E-3</v>
      </c>
      <c r="Y390">
        <v>6468.04</v>
      </c>
      <c r="Z390">
        <v>0</v>
      </c>
      <c r="AA390">
        <v>0</v>
      </c>
      <c r="AB390">
        <v>0</v>
      </c>
      <c r="AC390">
        <v>0</v>
      </c>
      <c r="AD390">
        <v>1</v>
      </c>
      <c r="AE390">
        <v>0</v>
      </c>
      <c r="AF390" t="s">
        <v>3</v>
      </c>
      <c r="AG390">
        <v>7.26E-3</v>
      </c>
      <c r="AH390">
        <v>2</v>
      </c>
      <c r="AI390">
        <v>60102934</v>
      </c>
      <c r="AJ390">
        <v>390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 x14ac:dyDescent="0.2">
      <c r="A391">
        <f>ROW(Source!A94)</f>
        <v>94</v>
      </c>
      <c r="B391">
        <v>60102935</v>
      </c>
      <c r="C391">
        <v>60102907</v>
      </c>
      <c r="D391">
        <v>48189792</v>
      </c>
      <c r="E391">
        <v>1</v>
      </c>
      <c r="F391">
        <v>1</v>
      </c>
      <c r="G391">
        <v>1</v>
      </c>
      <c r="H391">
        <v>3</v>
      </c>
      <c r="I391" t="s">
        <v>976</v>
      </c>
      <c r="J391" t="s">
        <v>977</v>
      </c>
      <c r="K391" t="s">
        <v>978</v>
      </c>
      <c r="L391">
        <v>1346</v>
      </c>
      <c r="N391">
        <v>1009</v>
      </c>
      <c r="O391" t="s">
        <v>225</v>
      </c>
      <c r="P391" t="s">
        <v>225</v>
      </c>
      <c r="Q391">
        <v>1</v>
      </c>
      <c r="X391">
        <v>0.5</v>
      </c>
      <c r="Y391">
        <v>9.23</v>
      </c>
      <c r="Z391">
        <v>0</v>
      </c>
      <c r="AA391">
        <v>0</v>
      </c>
      <c r="AB391">
        <v>0</v>
      </c>
      <c r="AC391">
        <v>0</v>
      </c>
      <c r="AD391">
        <v>1</v>
      </c>
      <c r="AE391">
        <v>0</v>
      </c>
      <c r="AF391" t="s">
        <v>3</v>
      </c>
      <c r="AG391">
        <v>0.5</v>
      </c>
      <c r="AH391">
        <v>2</v>
      </c>
      <c r="AI391">
        <v>60102935</v>
      </c>
      <c r="AJ391">
        <v>391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 x14ac:dyDescent="0.2">
      <c r="A392">
        <f>ROW(Source!A94)</f>
        <v>94</v>
      </c>
      <c r="B392">
        <v>60102936</v>
      </c>
      <c r="C392">
        <v>60102907</v>
      </c>
      <c r="D392">
        <v>48189796</v>
      </c>
      <c r="E392">
        <v>1</v>
      </c>
      <c r="F392">
        <v>1</v>
      </c>
      <c r="G392">
        <v>1</v>
      </c>
      <c r="H392">
        <v>3</v>
      </c>
      <c r="I392" t="s">
        <v>979</v>
      </c>
      <c r="J392" t="s">
        <v>980</v>
      </c>
      <c r="K392" t="s">
        <v>981</v>
      </c>
      <c r="L392">
        <v>1346</v>
      </c>
      <c r="N392">
        <v>1009</v>
      </c>
      <c r="O392" t="s">
        <v>225</v>
      </c>
      <c r="P392" t="s">
        <v>225</v>
      </c>
      <c r="Q392">
        <v>1</v>
      </c>
      <c r="X392">
        <v>1.4</v>
      </c>
      <c r="Y392">
        <v>6.9</v>
      </c>
      <c r="Z392">
        <v>0</v>
      </c>
      <c r="AA392">
        <v>0</v>
      </c>
      <c r="AB392">
        <v>0</v>
      </c>
      <c r="AC392">
        <v>0</v>
      </c>
      <c r="AD392">
        <v>1</v>
      </c>
      <c r="AE392">
        <v>0</v>
      </c>
      <c r="AF392" t="s">
        <v>3</v>
      </c>
      <c r="AG392">
        <v>1.4</v>
      </c>
      <c r="AH392">
        <v>2</v>
      </c>
      <c r="AI392">
        <v>60102936</v>
      </c>
      <c r="AJ392">
        <v>392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 x14ac:dyDescent="0.2">
      <c r="A393">
        <f>ROW(Source!A94)</f>
        <v>94</v>
      </c>
      <c r="B393">
        <v>60102937</v>
      </c>
      <c r="C393">
        <v>60102907</v>
      </c>
      <c r="D393">
        <v>48189814</v>
      </c>
      <c r="E393">
        <v>1</v>
      </c>
      <c r="F393">
        <v>1</v>
      </c>
      <c r="G393">
        <v>1</v>
      </c>
      <c r="H393">
        <v>3</v>
      </c>
      <c r="I393" t="s">
        <v>952</v>
      </c>
      <c r="J393" t="s">
        <v>953</v>
      </c>
      <c r="K393" t="s">
        <v>954</v>
      </c>
      <c r="L393">
        <v>1348</v>
      </c>
      <c r="N393">
        <v>1009</v>
      </c>
      <c r="O393" t="s">
        <v>15</v>
      </c>
      <c r="P393" t="s">
        <v>15</v>
      </c>
      <c r="Q393">
        <v>1000</v>
      </c>
      <c r="X393">
        <v>2E-3</v>
      </c>
      <c r="Y393">
        <v>11967.92</v>
      </c>
      <c r="Z393">
        <v>0</v>
      </c>
      <c r="AA393">
        <v>0</v>
      </c>
      <c r="AB393">
        <v>0</v>
      </c>
      <c r="AC393">
        <v>0</v>
      </c>
      <c r="AD393">
        <v>1</v>
      </c>
      <c r="AE393">
        <v>0</v>
      </c>
      <c r="AF393" t="s">
        <v>3</v>
      </c>
      <c r="AG393">
        <v>2E-3</v>
      </c>
      <c r="AH393">
        <v>2</v>
      </c>
      <c r="AI393">
        <v>60102937</v>
      </c>
      <c r="AJ393">
        <v>393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 x14ac:dyDescent="0.2">
      <c r="A394">
        <f>ROW(Source!A94)</f>
        <v>94</v>
      </c>
      <c r="B394">
        <v>60102938</v>
      </c>
      <c r="C394">
        <v>60102907</v>
      </c>
      <c r="D394">
        <v>48189823</v>
      </c>
      <c r="E394">
        <v>1</v>
      </c>
      <c r="F394">
        <v>1</v>
      </c>
      <c r="G394">
        <v>1</v>
      </c>
      <c r="H394">
        <v>3</v>
      </c>
      <c r="I394" t="s">
        <v>982</v>
      </c>
      <c r="J394" t="s">
        <v>983</v>
      </c>
      <c r="K394" t="s">
        <v>984</v>
      </c>
      <c r="L394">
        <v>1348</v>
      </c>
      <c r="N394">
        <v>1009</v>
      </c>
      <c r="O394" t="s">
        <v>15</v>
      </c>
      <c r="P394" t="s">
        <v>15</v>
      </c>
      <c r="Q394">
        <v>1000</v>
      </c>
      <c r="X394">
        <v>3.0000000000000001E-3</v>
      </c>
      <c r="Y394">
        <v>10744.44</v>
      </c>
      <c r="Z394">
        <v>0</v>
      </c>
      <c r="AA394">
        <v>0</v>
      </c>
      <c r="AB394">
        <v>0</v>
      </c>
      <c r="AC394">
        <v>0</v>
      </c>
      <c r="AD394">
        <v>1</v>
      </c>
      <c r="AE394">
        <v>0</v>
      </c>
      <c r="AF394" t="s">
        <v>3</v>
      </c>
      <c r="AG394">
        <v>3.0000000000000001E-3</v>
      </c>
      <c r="AH394">
        <v>2</v>
      </c>
      <c r="AI394">
        <v>60102938</v>
      </c>
      <c r="AJ394">
        <v>394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 x14ac:dyDescent="0.2">
      <c r="A395">
        <f>ROW(Source!A94)</f>
        <v>94</v>
      </c>
      <c r="B395">
        <v>60102939</v>
      </c>
      <c r="C395">
        <v>60102907</v>
      </c>
      <c r="D395">
        <v>48190060</v>
      </c>
      <c r="E395">
        <v>1</v>
      </c>
      <c r="F395">
        <v>1</v>
      </c>
      <c r="G395">
        <v>1</v>
      </c>
      <c r="H395">
        <v>3</v>
      </c>
      <c r="I395" t="s">
        <v>958</v>
      </c>
      <c r="J395" t="s">
        <v>959</v>
      </c>
      <c r="K395" t="s">
        <v>960</v>
      </c>
      <c r="L395">
        <v>1348</v>
      </c>
      <c r="N395">
        <v>1009</v>
      </c>
      <c r="O395" t="s">
        <v>15</v>
      </c>
      <c r="P395" t="s">
        <v>15</v>
      </c>
      <c r="Q395">
        <v>1000</v>
      </c>
      <c r="X395">
        <v>6.0000000000000002E-5</v>
      </c>
      <c r="Y395">
        <v>8320.31</v>
      </c>
      <c r="Z395">
        <v>0</v>
      </c>
      <c r="AA395">
        <v>0</v>
      </c>
      <c r="AB395">
        <v>0</v>
      </c>
      <c r="AC395">
        <v>0</v>
      </c>
      <c r="AD395">
        <v>1</v>
      </c>
      <c r="AE395">
        <v>0</v>
      </c>
      <c r="AF395" t="s">
        <v>3</v>
      </c>
      <c r="AG395">
        <v>6.0000000000000002E-5</v>
      </c>
      <c r="AH395">
        <v>2</v>
      </c>
      <c r="AI395">
        <v>60102939</v>
      </c>
      <c r="AJ395">
        <v>395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 x14ac:dyDescent="0.2">
      <c r="A396">
        <f>ROW(Source!A94)</f>
        <v>94</v>
      </c>
      <c r="B396">
        <v>60102940</v>
      </c>
      <c r="C396">
        <v>60102907</v>
      </c>
      <c r="D396">
        <v>48167048</v>
      </c>
      <c r="E396">
        <v>21</v>
      </c>
      <c r="F396">
        <v>1</v>
      </c>
      <c r="G396">
        <v>1</v>
      </c>
      <c r="H396">
        <v>3</v>
      </c>
      <c r="I396" t="s">
        <v>985</v>
      </c>
      <c r="J396" t="s">
        <v>3</v>
      </c>
      <c r="K396" t="s">
        <v>986</v>
      </c>
      <c r="L396">
        <v>1339</v>
      </c>
      <c r="N396">
        <v>1007</v>
      </c>
      <c r="O396" t="s">
        <v>91</v>
      </c>
      <c r="P396" t="s">
        <v>91</v>
      </c>
      <c r="Q396">
        <v>1</v>
      </c>
      <c r="X396">
        <v>1.08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 t="s">
        <v>3</v>
      </c>
      <c r="AG396">
        <v>1.08</v>
      </c>
      <c r="AH396">
        <v>2</v>
      </c>
      <c r="AI396">
        <v>60102940</v>
      </c>
      <c r="AJ396">
        <v>396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 x14ac:dyDescent="0.2">
      <c r="A397">
        <f>ROW(Source!A96)</f>
        <v>96</v>
      </c>
      <c r="B397">
        <v>60102988</v>
      </c>
      <c r="C397">
        <v>60102961</v>
      </c>
      <c r="D397">
        <v>48164209</v>
      </c>
      <c r="E397">
        <v>1</v>
      </c>
      <c r="F397">
        <v>1</v>
      </c>
      <c r="G397">
        <v>1</v>
      </c>
      <c r="H397">
        <v>1</v>
      </c>
      <c r="I397" t="s">
        <v>987</v>
      </c>
      <c r="J397" t="s">
        <v>3</v>
      </c>
      <c r="K397" t="s">
        <v>988</v>
      </c>
      <c r="L397">
        <v>1191</v>
      </c>
      <c r="N397">
        <v>1013</v>
      </c>
      <c r="O397" t="s">
        <v>738</v>
      </c>
      <c r="P397" t="s">
        <v>738</v>
      </c>
      <c r="Q397">
        <v>1</v>
      </c>
      <c r="X397">
        <v>139.55000000000001</v>
      </c>
      <c r="Y397">
        <v>0</v>
      </c>
      <c r="Z397">
        <v>0</v>
      </c>
      <c r="AA397">
        <v>0</v>
      </c>
      <c r="AB397">
        <v>8.1</v>
      </c>
      <c r="AC397">
        <v>0</v>
      </c>
      <c r="AD397">
        <v>1</v>
      </c>
      <c r="AE397">
        <v>1</v>
      </c>
      <c r="AF397" t="s">
        <v>93</v>
      </c>
      <c r="AG397">
        <v>184.55487499999998</v>
      </c>
      <c r="AH397">
        <v>2</v>
      </c>
      <c r="AI397">
        <v>60102988</v>
      </c>
      <c r="AJ397">
        <v>397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 x14ac:dyDescent="0.2">
      <c r="A398">
        <f>ROW(Source!A96)</f>
        <v>96</v>
      </c>
      <c r="B398">
        <v>60102989</v>
      </c>
      <c r="C398">
        <v>60102961</v>
      </c>
      <c r="D398">
        <v>48164207</v>
      </c>
      <c r="E398">
        <v>1</v>
      </c>
      <c r="F398">
        <v>1</v>
      </c>
      <c r="G398">
        <v>1</v>
      </c>
      <c r="H398">
        <v>1</v>
      </c>
      <c r="I398" t="s">
        <v>740</v>
      </c>
      <c r="J398" t="s">
        <v>3</v>
      </c>
      <c r="K398" t="s">
        <v>741</v>
      </c>
      <c r="L398">
        <v>1191</v>
      </c>
      <c r="N398">
        <v>1013</v>
      </c>
      <c r="O398" t="s">
        <v>738</v>
      </c>
      <c r="P398" t="s">
        <v>738</v>
      </c>
      <c r="Q398">
        <v>1</v>
      </c>
      <c r="X398">
        <v>1.06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1</v>
      </c>
      <c r="AE398">
        <v>2</v>
      </c>
      <c r="AF398" t="s">
        <v>93</v>
      </c>
      <c r="AG398">
        <v>1.4018499999999998</v>
      </c>
      <c r="AH398">
        <v>2</v>
      </c>
      <c r="AI398">
        <v>60102989</v>
      </c>
      <c r="AJ398">
        <v>398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 x14ac:dyDescent="0.2">
      <c r="A399">
        <f>ROW(Source!A96)</f>
        <v>96</v>
      </c>
      <c r="B399">
        <v>60102990</v>
      </c>
      <c r="C399">
        <v>60102961</v>
      </c>
      <c r="D399">
        <v>48245551</v>
      </c>
      <c r="E399">
        <v>1</v>
      </c>
      <c r="F399">
        <v>1</v>
      </c>
      <c r="G399">
        <v>1</v>
      </c>
      <c r="H399">
        <v>2</v>
      </c>
      <c r="I399" t="s">
        <v>752</v>
      </c>
      <c r="J399" t="s">
        <v>753</v>
      </c>
      <c r="K399" t="s">
        <v>754</v>
      </c>
      <c r="L399">
        <v>1368</v>
      </c>
      <c r="N399">
        <v>1011</v>
      </c>
      <c r="O399" t="s">
        <v>745</v>
      </c>
      <c r="P399" t="s">
        <v>745</v>
      </c>
      <c r="Q399">
        <v>1</v>
      </c>
      <c r="X399">
        <v>1.06</v>
      </c>
      <c r="Y399">
        <v>0</v>
      </c>
      <c r="Z399">
        <v>86.79</v>
      </c>
      <c r="AA399">
        <v>10.130000000000001</v>
      </c>
      <c r="AB399">
        <v>0</v>
      </c>
      <c r="AC399">
        <v>0</v>
      </c>
      <c r="AD399">
        <v>1</v>
      </c>
      <c r="AE399">
        <v>0</v>
      </c>
      <c r="AF399" t="s">
        <v>93</v>
      </c>
      <c r="AG399">
        <v>1.4018499999999998</v>
      </c>
      <c r="AH399">
        <v>2</v>
      </c>
      <c r="AI399">
        <v>60102990</v>
      </c>
      <c r="AJ399">
        <v>399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 x14ac:dyDescent="0.2">
      <c r="A400">
        <f>ROW(Source!A96)</f>
        <v>96</v>
      </c>
      <c r="B400">
        <v>60102991</v>
      </c>
      <c r="C400">
        <v>60102961</v>
      </c>
      <c r="D400">
        <v>48246424</v>
      </c>
      <c r="E400">
        <v>1</v>
      </c>
      <c r="F400">
        <v>1</v>
      </c>
      <c r="G400">
        <v>1</v>
      </c>
      <c r="H400">
        <v>2</v>
      </c>
      <c r="I400" t="s">
        <v>966</v>
      </c>
      <c r="J400" t="s">
        <v>967</v>
      </c>
      <c r="K400" t="s">
        <v>968</v>
      </c>
      <c r="L400">
        <v>1368</v>
      </c>
      <c r="N400">
        <v>1011</v>
      </c>
      <c r="O400" t="s">
        <v>745</v>
      </c>
      <c r="P400" t="s">
        <v>745</v>
      </c>
      <c r="Q400">
        <v>1</v>
      </c>
      <c r="X400">
        <v>7.2</v>
      </c>
      <c r="Y400">
        <v>0</v>
      </c>
      <c r="Z400">
        <v>65.25</v>
      </c>
      <c r="AA400">
        <v>0</v>
      </c>
      <c r="AB400">
        <v>0</v>
      </c>
      <c r="AC400">
        <v>0</v>
      </c>
      <c r="AD400">
        <v>1</v>
      </c>
      <c r="AE400">
        <v>0</v>
      </c>
      <c r="AF400" t="s">
        <v>93</v>
      </c>
      <c r="AG400">
        <v>9.5219999999999985</v>
      </c>
      <c r="AH400">
        <v>2</v>
      </c>
      <c r="AI400">
        <v>60102991</v>
      </c>
      <c r="AJ400">
        <v>400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 x14ac:dyDescent="0.2">
      <c r="A401">
        <f>ROW(Source!A96)</f>
        <v>96</v>
      </c>
      <c r="B401">
        <v>60102992</v>
      </c>
      <c r="C401">
        <v>60102961</v>
      </c>
      <c r="D401">
        <v>48172698</v>
      </c>
      <c r="E401">
        <v>1</v>
      </c>
      <c r="F401">
        <v>1</v>
      </c>
      <c r="G401">
        <v>1</v>
      </c>
      <c r="H401">
        <v>3</v>
      </c>
      <c r="I401" t="s">
        <v>946</v>
      </c>
      <c r="J401" t="s">
        <v>947</v>
      </c>
      <c r="K401" t="s">
        <v>948</v>
      </c>
      <c r="L401">
        <v>1348</v>
      </c>
      <c r="N401">
        <v>1009</v>
      </c>
      <c r="O401" t="s">
        <v>15</v>
      </c>
      <c r="P401" t="s">
        <v>15</v>
      </c>
      <c r="Q401">
        <v>1000</v>
      </c>
      <c r="X401">
        <v>1.6999999999999999E-3</v>
      </c>
      <c r="Y401">
        <v>19579.09</v>
      </c>
      <c r="Z401">
        <v>0</v>
      </c>
      <c r="AA401">
        <v>0</v>
      </c>
      <c r="AB401">
        <v>0</v>
      </c>
      <c r="AC401">
        <v>0</v>
      </c>
      <c r="AD401">
        <v>1</v>
      </c>
      <c r="AE401">
        <v>0</v>
      </c>
      <c r="AF401" t="s">
        <v>3</v>
      </c>
      <c r="AG401">
        <v>1.6999999999999999E-3</v>
      </c>
      <c r="AH401">
        <v>2</v>
      </c>
      <c r="AI401">
        <v>60102992</v>
      </c>
      <c r="AJ401">
        <v>401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 x14ac:dyDescent="0.2">
      <c r="A402">
        <f>ROW(Source!A96)</f>
        <v>96</v>
      </c>
      <c r="B402">
        <v>60102993</v>
      </c>
      <c r="C402">
        <v>60102961</v>
      </c>
      <c r="D402">
        <v>48167057</v>
      </c>
      <c r="E402">
        <v>21</v>
      </c>
      <c r="F402">
        <v>1</v>
      </c>
      <c r="G402">
        <v>1</v>
      </c>
      <c r="H402">
        <v>3</v>
      </c>
      <c r="I402" t="s">
        <v>989</v>
      </c>
      <c r="J402" t="s">
        <v>3</v>
      </c>
      <c r="K402" t="s">
        <v>990</v>
      </c>
      <c r="L402">
        <v>1327</v>
      </c>
      <c r="N402">
        <v>1005</v>
      </c>
      <c r="O402" t="s">
        <v>317</v>
      </c>
      <c r="P402" t="s">
        <v>317</v>
      </c>
      <c r="Q402">
        <v>1</v>
      </c>
      <c r="X402">
        <v>122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 t="s">
        <v>3</v>
      </c>
      <c r="AG402">
        <v>122</v>
      </c>
      <c r="AH402">
        <v>2</v>
      </c>
      <c r="AI402">
        <v>60102993</v>
      </c>
      <c r="AJ402">
        <v>402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 x14ac:dyDescent="0.2">
      <c r="A403">
        <f>ROW(Source!A99)</f>
        <v>99</v>
      </c>
      <c r="B403">
        <v>60103322</v>
      </c>
      <c r="C403">
        <v>60103307</v>
      </c>
      <c r="D403">
        <v>48164212</v>
      </c>
      <c r="E403">
        <v>1</v>
      </c>
      <c r="F403">
        <v>1</v>
      </c>
      <c r="G403">
        <v>1</v>
      </c>
      <c r="H403">
        <v>1</v>
      </c>
      <c r="I403" t="s">
        <v>871</v>
      </c>
      <c r="J403" t="s">
        <v>3</v>
      </c>
      <c r="K403" t="s">
        <v>872</v>
      </c>
      <c r="L403">
        <v>1191</v>
      </c>
      <c r="N403">
        <v>1013</v>
      </c>
      <c r="O403" t="s">
        <v>738</v>
      </c>
      <c r="P403" t="s">
        <v>738</v>
      </c>
      <c r="Q403">
        <v>1</v>
      </c>
      <c r="X403">
        <v>0.76</v>
      </c>
      <c r="Y403">
        <v>0</v>
      </c>
      <c r="Z403">
        <v>0</v>
      </c>
      <c r="AA403">
        <v>0</v>
      </c>
      <c r="AB403">
        <v>7.61</v>
      </c>
      <c r="AC403">
        <v>0</v>
      </c>
      <c r="AD403">
        <v>1</v>
      </c>
      <c r="AE403">
        <v>1</v>
      </c>
      <c r="AF403" t="s">
        <v>93</v>
      </c>
      <c r="AG403">
        <v>1.0050999999999999</v>
      </c>
      <c r="AH403">
        <v>2</v>
      </c>
      <c r="AI403">
        <v>60103322</v>
      </c>
      <c r="AJ403">
        <v>403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 x14ac:dyDescent="0.2">
      <c r="A404">
        <f>ROW(Source!A99)</f>
        <v>99</v>
      </c>
      <c r="B404">
        <v>60103323</v>
      </c>
      <c r="C404">
        <v>60103307</v>
      </c>
      <c r="D404">
        <v>48164207</v>
      </c>
      <c r="E404">
        <v>1</v>
      </c>
      <c r="F404">
        <v>1</v>
      </c>
      <c r="G404">
        <v>1</v>
      </c>
      <c r="H404">
        <v>1</v>
      </c>
      <c r="I404" t="s">
        <v>740</v>
      </c>
      <c r="J404" t="s">
        <v>3</v>
      </c>
      <c r="K404" t="s">
        <v>741</v>
      </c>
      <c r="L404">
        <v>1191</v>
      </c>
      <c r="N404">
        <v>1013</v>
      </c>
      <c r="O404" t="s">
        <v>738</v>
      </c>
      <c r="P404" t="s">
        <v>738</v>
      </c>
      <c r="Q404">
        <v>1</v>
      </c>
      <c r="X404">
        <v>0.46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2</v>
      </c>
      <c r="AF404" t="s">
        <v>93</v>
      </c>
      <c r="AG404">
        <v>0.60834999999999995</v>
      </c>
      <c r="AH404">
        <v>2</v>
      </c>
      <c r="AI404">
        <v>60103323</v>
      </c>
      <c r="AJ404">
        <v>404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 x14ac:dyDescent="0.2">
      <c r="A405">
        <f>ROW(Source!A99)</f>
        <v>99</v>
      </c>
      <c r="B405">
        <v>60103324</v>
      </c>
      <c r="C405">
        <v>60103307</v>
      </c>
      <c r="D405">
        <v>48244697</v>
      </c>
      <c r="E405">
        <v>1</v>
      </c>
      <c r="F405">
        <v>1</v>
      </c>
      <c r="G405">
        <v>1</v>
      </c>
      <c r="H405">
        <v>2</v>
      </c>
      <c r="I405" t="s">
        <v>991</v>
      </c>
      <c r="J405" t="s">
        <v>992</v>
      </c>
      <c r="K405" t="s">
        <v>993</v>
      </c>
      <c r="L405">
        <v>1368</v>
      </c>
      <c r="N405">
        <v>1011</v>
      </c>
      <c r="O405" t="s">
        <v>745</v>
      </c>
      <c r="P405" t="s">
        <v>745</v>
      </c>
      <c r="Q405">
        <v>1</v>
      </c>
      <c r="X405">
        <v>0.01</v>
      </c>
      <c r="Y405">
        <v>0</v>
      </c>
      <c r="Z405">
        <v>1.73</v>
      </c>
      <c r="AA405">
        <v>0</v>
      </c>
      <c r="AB405">
        <v>0</v>
      </c>
      <c r="AC405">
        <v>0</v>
      </c>
      <c r="AD405">
        <v>1</v>
      </c>
      <c r="AE405">
        <v>0</v>
      </c>
      <c r="AF405" t="s">
        <v>93</v>
      </c>
      <c r="AG405">
        <v>1.3224999999999999E-2</v>
      </c>
      <c r="AH405">
        <v>2</v>
      </c>
      <c r="AI405">
        <v>60103324</v>
      </c>
      <c r="AJ405">
        <v>405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 x14ac:dyDescent="0.2">
      <c r="A406">
        <f>ROW(Source!A99)</f>
        <v>99</v>
      </c>
      <c r="B406">
        <v>60103325</v>
      </c>
      <c r="C406">
        <v>60103307</v>
      </c>
      <c r="D406">
        <v>48244716</v>
      </c>
      <c r="E406">
        <v>1</v>
      </c>
      <c r="F406">
        <v>1</v>
      </c>
      <c r="G406">
        <v>1</v>
      </c>
      <c r="H406">
        <v>2</v>
      </c>
      <c r="I406" t="s">
        <v>994</v>
      </c>
      <c r="J406" t="s">
        <v>995</v>
      </c>
      <c r="K406" t="s">
        <v>996</v>
      </c>
      <c r="L406">
        <v>1368</v>
      </c>
      <c r="N406">
        <v>1011</v>
      </c>
      <c r="O406" t="s">
        <v>745</v>
      </c>
      <c r="P406" t="s">
        <v>745</v>
      </c>
      <c r="Q406">
        <v>1</v>
      </c>
      <c r="X406">
        <v>0.02</v>
      </c>
      <c r="Y406">
        <v>0</v>
      </c>
      <c r="Z406">
        <v>93.73</v>
      </c>
      <c r="AA406">
        <v>8.82</v>
      </c>
      <c r="AB406">
        <v>0</v>
      </c>
      <c r="AC406">
        <v>0</v>
      </c>
      <c r="AD406">
        <v>1</v>
      </c>
      <c r="AE406">
        <v>0</v>
      </c>
      <c r="AF406" t="s">
        <v>93</v>
      </c>
      <c r="AG406">
        <v>2.6449999999999998E-2</v>
      </c>
      <c r="AH406">
        <v>2</v>
      </c>
      <c r="AI406">
        <v>60103325</v>
      </c>
      <c r="AJ406">
        <v>406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 x14ac:dyDescent="0.2">
      <c r="A407">
        <f>ROW(Source!A99)</f>
        <v>99</v>
      </c>
      <c r="B407">
        <v>60103326</v>
      </c>
      <c r="C407">
        <v>60103307</v>
      </c>
      <c r="D407">
        <v>48245551</v>
      </c>
      <c r="E407">
        <v>1</v>
      </c>
      <c r="F407">
        <v>1</v>
      </c>
      <c r="G407">
        <v>1</v>
      </c>
      <c r="H407">
        <v>2</v>
      </c>
      <c r="I407" t="s">
        <v>752</v>
      </c>
      <c r="J407" t="s">
        <v>753</v>
      </c>
      <c r="K407" t="s">
        <v>754</v>
      </c>
      <c r="L407">
        <v>1368</v>
      </c>
      <c r="N407">
        <v>1011</v>
      </c>
      <c r="O407" t="s">
        <v>745</v>
      </c>
      <c r="P407" t="s">
        <v>745</v>
      </c>
      <c r="Q407">
        <v>1</v>
      </c>
      <c r="X407">
        <v>0.12</v>
      </c>
      <c r="Y407">
        <v>0</v>
      </c>
      <c r="Z407">
        <v>86.79</v>
      </c>
      <c r="AA407">
        <v>10.130000000000001</v>
      </c>
      <c r="AB407">
        <v>0</v>
      </c>
      <c r="AC407">
        <v>0</v>
      </c>
      <c r="AD407">
        <v>1</v>
      </c>
      <c r="AE407">
        <v>0</v>
      </c>
      <c r="AF407" t="s">
        <v>93</v>
      </c>
      <c r="AG407">
        <v>0.15869999999999998</v>
      </c>
      <c r="AH407">
        <v>2</v>
      </c>
      <c r="AI407">
        <v>60103326</v>
      </c>
      <c r="AJ407">
        <v>407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 x14ac:dyDescent="0.2">
      <c r="A408">
        <f>ROW(Source!A99)</f>
        <v>99</v>
      </c>
      <c r="B408">
        <v>60103327</v>
      </c>
      <c r="C408">
        <v>60103307</v>
      </c>
      <c r="D408">
        <v>48245799</v>
      </c>
      <c r="E408">
        <v>1</v>
      </c>
      <c r="F408">
        <v>1</v>
      </c>
      <c r="G408">
        <v>1</v>
      </c>
      <c r="H408">
        <v>2</v>
      </c>
      <c r="I408" t="s">
        <v>997</v>
      </c>
      <c r="J408" t="s">
        <v>998</v>
      </c>
      <c r="K408" t="s">
        <v>999</v>
      </c>
      <c r="L408">
        <v>1368</v>
      </c>
      <c r="N408">
        <v>1011</v>
      </c>
      <c r="O408" t="s">
        <v>745</v>
      </c>
      <c r="P408" t="s">
        <v>745</v>
      </c>
      <c r="Q408">
        <v>1</v>
      </c>
      <c r="X408">
        <v>0.32</v>
      </c>
      <c r="Y408">
        <v>0</v>
      </c>
      <c r="Z408">
        <v>91.1</v>
      </c>
      <c r="AA408">
        <v>8.82</v>
      </c>
      <c r="AB408">
        <v>0</v>
      </c>
      <c r="AC408">
        <v>0</v>
      </c>
      <c r="AD408">
        <v>1</v>
      </c>
      <c r="AE408">
        <v>0</v>
      </c>
      <c r="AF408" t="s">
        <v>93</v>
      </c>
      <c r="AG408">
        <v>0.42319999999999997</v>
      </c>
      <c r="AH408">
        <v>2</v>
      </c>
      <c r="AI408">
        <v>60103327</v>
      </c>
      <c r="AJ408">
        <v>408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 x14ac:dyDescent="0.2">
      <c r="A409">
        <f>ROW(Source!A99)</f>
        <v>99</v>
      </c>
      <c r="B409">
        <v>60103328</v>
      </c>
      <c r="C409">
        <v>60103307</v>
      </c>
      <c r="D409">
        <v>48166136</v>
      </c>
      <c r="E409">
        <v>21</v>
      </c>
      <c r="F409">
        <v>1</v>
      </c>
      <c r="G409">
        <v>1</v>
      </c>
      <c r="H409">
        <v>3</v>
      </c>
      <c r="I409" t="s">
        <v>1000</v>
      </c>
      <c r="J409" t="s">
        <v>3</v>
      </c>
      <c r="K409" t="s">
        <v>1001</v>
      </c>
      <c r="L409">
        <v>1346</v>
      </c>
      <c r="N409">
        <v>1009</v>
      </c>
      <c r="O409" t="s">
        <v>225</v>
      </c>
      <c r="P409" t="s">
        <v>225</v>
      </c>
      <c r="Q409">
        <v>1</v>
      </c>
      <c r="X409">
        <v>38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 t="s">
        <v>3</v>
      </c>
      <c r="AG409">
        <v>38</v>
      </c>
      <c r="AH409">
        <v>2</v>
      </c>
      <c r="AI409">
        <v>60103328</v>
      </c>
      <c r="AJ409">
        <v>409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 x14ac:dyDescent="0.2">
      <c r="A410">
        <f>ROW(Source!A101)</f>
        <v>101</v>
      </c>
      <c r="B410">
        <v>60104583</v>
      </c>
      <c r="C410">
        <v>60104573</v>
      </c>
      <c r="D410">
        <v>48164212</v>
      </c>
      <c r="E410">
        <v>1</v>
      </c>
      <c r="F410">
        <v>1</v>
      </c>
      <c r="G410">
        <v>1</v>
      </c>
      <c r="H410">
        <v>1</v>
      </c>
      <c r="I410" t="s">
        <v>871</v>
      </c>
      <c r="J410" t="s">
        <v>3</v>
      </c>
      <c r="K410" t="s">
        <v>872</v>
      </c>
      <c r="L410">
        <v>1191</v>
      </c>
      <c r="N410">
        <v>1013</v>
      </c>
      <c r="O410" t="s">
        <v>738</v>
      </c>
      <c r="P410" t="s">
        <v>738</v>
      </c>
      <c r="Q410">
        <v>1</v>
      </c>
      <c r="X410">
        <v>0.1</v>
      </c>
      <c r="Y410">
        <v>0</v>
      </c>
      <c r="Z410">
        <v>0</v>
      </c>
      <c r="AA410">
        <v>0</v>
      </c>
      <c r="AB410">
        <v>7.61</v>
      </c>
      <c r="AC410">
        <v>0</v>
      </c>
      <c r="AD410">
        <v>1</v>
      </c>
      <c r="AE410">
        <v>1</v>
      </c>
      <c r="AF410" t="s">
        <v>93</v>
      </c>
      <c r="AG410">
        <v>0.13224999999999998</v>
      </c>
      <c r="AH410">
        <v>2</v>
      </c>
      <c r="AI410">
        <v>60104583</v>
      </c>
      <c r="AJ410">
        <v>410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 x14ac:dyDescent="0.2">
      <c r="A411">
        <f>ROW(Source!A102)</f>
        <v>102</v>
      </c>
      <c r="B411">
        <v>60104600</v>
      </c>
      <c r="C411">
        <v>60104597</v>
      </c>
      <c r="D411">
        <v>48164232</v>
      </c>
      <c r="E411">
        <v>1</v>
      </c>
      <c r="F411">
        <v>1</v>
      </c>
      <c r="G411">
        <v>1</v>
      </c>
      <c r="H411">
        <v>1</v>
      </c>
      <c r="I411" t="s">
        <v>849</v>
      </c>
      <c r="J411" t="s">
        <v>3</v>
      </c>
      <c r="K411" t="s">
        <v>850</v>
      </c>
      <c r="L411">
        <v>1191</v>
      </c>
      <c r="N411">
        <v>1013</v>
      </c>
      <c r="O411" t="s">
        <v>738</v>
      </c>
      <c r="P411" t="s">
        <v>738</v>
      </c>
      <c r="Q411">
        <v>1</v>
      </c>
      <c r="X411">
        <v>4.45</v>
      </c>
      <c r="Y411">
        <v>0</v>
      </c>
      <c r="Z411">
        <v>0</v>
      </c>
      <c r="AA411">
        <v>0</v>
      </c>
      <c r="AB411">
        <v>7.81</v>
      </c>
      <c r="AC411">
        <v>0</v>
      </c>
      <c r="AD411">
        <v>1</v>
      </c>
      <c r="AE411">
        <v>1</v>
      </c>
      <c r="AF411" t="s">
        <v>93</v>
      </c>
      <c r="AG411">
        <v>5.8851249999999995</v>
      </c>
      <c r="AH411">
        <v>2</v>
      </c>
      <c r="AI411">
        <v>60104600</v>
      </c>
      <c r="AJ411">
        <v>411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 x14ac:dyDescent="0.2">
      <c r="A412">
        <f>ROW(Source!A102)</f>
        <v>102</v>
      </c>
      <c r="B412">
        <v>60104601</v>
      </c>
      <c r="C412">
        <v>60104597</v>
      </c>
      <c r="D412">
        <v>48164207</v>
      </c>
      <c r="E412">
        <v>1</v>
      </c>
      <c r="F412">
        <v>1</v>
      </c>
      <c r="G412">
        <v>1</v>
      </c>
      <c r="H412">
        <v>1</v>
      </c>
      <c r="I412" t="s">
        <v>740</v>
      </c>
      <c r="J412" t="s">
        <v>3</v>
      </c>
      <c r="K412" t="s">
        <v>741</v>
      </c>
      <c r="L412">
        <v>1191</v>
      </c>
      <c r="N412">
        <v>1013</v>
      </c>
      <c r="O412" t="s">
        <v>738</v>
      </c>
      <c r="P412" t="s">
        <v>738</v>
      </c>
      <c r="Q412">
        <v>1</v>
      </c>
      <c r="X412">
        <v>0.03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1</v>
      </c>
      <c r="AE412">
        <v>2</v>
      </c>
      <c r="AF412" t="s">
        <v>93</v>
      </c>
      <c r="AG412">
        <v>3.9674999999999995E-2</v>
      </c>
      <c r="AH412">
        <v>2</v>
      </c>
      <c r="AI412">
        <v>60104601</v>
      </c>
      <c r="AJ412">
        <v>412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 x14ac:dyDescent="0.2">
      <c r="A413">
        <f>ROW(Source!A102)</f>
        <v>102</v>
      </c>
      <c r="B413">
        <v>60104602</v>
      </c>
      <c r="C413">
        <v>60104597</v>
      </c>
      <c r="D413">
        <v>48244697</v>
      </c>
      <c r="E413">
        <v>1</v>
      </c>
      <c r="F413">
        <v>1</v>
      </c>
      <c r="G413">
        <v>1</v>
      </c>
      <c r="H413">
        <v>2</v>
      </c>
      <c r="I413" t="s">
        <v>991</v>
      </c>
      <c r="J413" t="s">
        <v>992</v>
      </c>
      <c r="K413" t="s">
        <v>993</v>
      </c>
      <c r="L413">
        <v>1368</v>
      </c>
      <c r="N413">
        <v>1011</v>
      </c>
      <c r="O413" t="s">
        <v>745</v>
      </c>
      <c r="P413" t="s">
        <v>745</v>
      </c>
      <c r="Q413">
        <v>1</v>
      </c>
      <c r="X413">
        <v>0.01</v>
      </c>
      <c r="Y413">
        <v>0</v>
      </c>
      <c r="Z413">
        <v>1.73</v>
      </c>
      <c r="AA413">
        <v>0</v>
      </c>
      <c r="AB413">
        <v>0</v>
      </c>
      <c r="AC413">
        <v>0</v>
      </c>
      <c r="AD413">
        <v>1</v>
      </c>
      <c r="AE413">
        <v>0</v>
      </c>
      <c r="AF413" t="s">
        <v>93</v>
      </c>
      <c r="AG413">
        <v>1.3224999999999999E-2</v>
      </c>
      <c r="AH413">
        <v>2</v>
      </c>
      <c r="AI413">
        <v>60104602</v>
      </c>
      <c r="AJ413">
        <v>413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 x14ac:dyDescent="0.2">
      <c r="A414">
        <f>ROW(Source!A102)</f>
        <v>102</v>
      </c>
      <c r="B414">
        <v>60104603</v>
      </c>
      <c r="C414">
        <v>60104597</v>
      </c>
      <c r="D414">
        <v>48244716</v>
      </c>
      <c r="E414">
        <v>1</v>
      </c>
      <c r="F414">
        <v>1</v>
      </c>
      <c r="G414">
        <v>1</v>
      </c>
      <c r="H414">
        <v>2</v>
      </c>
      <c r="I414" t="s">
        <v>994</v>
      </c>
      <c r="J414" t="s">
        <v>995</v>
      </c>
      <c r="K414" t="s">
        <v>996</v>
      </c>
      <c r="L414">
        <v>1368</v>
      </c>
      <c r="N414">
        <v>1011</v>
      </c>
      <c r="O414" t="s">
        <v>745</v>
      </c>
      <c r="P414" t="s">
        <v>745</v>
      </c>
      <c r="Q414">
        <v>1</v>
      </c>
      <c r="X414">
        <v>0.01</v>
      </c>
      <c r="Y414">
        <v>0</v>
      </c>
      <c r="Z414">
        <v>93.73</v>
      </c>
      <c r="AA414">
        <v>8.82</v>
      </c>
      <c r="AB414">
        <v>0</v>
      </c>
      <c r="AC414">
        <v>0</v>
      </c>
      <c r="AD414">
        <v>1</v>
      </c>
      <c r="AE414">
        <v>0</v>
      </c>
      <c r="AF414" t="s">
        <v>93</v>
      </c>
      <c r="AG414">
        <v>1.3224999999999999E-2</v>
      </c>
      <c r="AH414">
        <v>2</v>
      </c>
      <c r="AI414">
        <v>60104603</v>
      </c>
      <c r="AJ414">
        <v>414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 x14ac:dyDescent="0.2">
      <c r="A415">
        <f>ROW(Source!A102)</f>
        <v>102</v>
      </c>
      <c r="B415">
        <v>60104604</v>
      </c>
      <c r="C415">
        <v>60104597</v>
      </c>
      <c r="D415">
        <v>48245551</v>
      </c>
      <c r="E415">
        <v>1</v>
      </c>
      <c r="F415">
        <v>1</v>
      </c>
      <c r="G415">
        <v>1</v>
      </c>
      <c r="H415">
        <v>2</v>
      </c>
      <c r="I415" t="s">
        <v>752</v>
      </c>
      <c r="J415" t="s">
        <v>753</v>
      </c>
      <c r="K415" t="s">
        <v>754</v>
      </c>
      <c r="L415">
        <v>1368</v>
      </c>
      <c r="N415">
        <v>1011</v>
      </c>
      <c r="O415" t="s">
        <v>745</v>
      </c>
      <c r="P415" t="s">
        <v>745</v>
      </c>
      <c r="Q415">
        <v>1</v>
      </c>
      <c r="X415">
        <v>0.02</v>
      </c>
      <c r="Y415">
        <v>0</v>
      </c>
      <c r="Z415">
        <v>86.79</v>
      </c>
      <c r="AA415">
        <v>10.130000000000001</v>
      </c>
      <c r="AB415">
        <v>0</v>
      </c>
      <c r="AC415">
        <v>0</v>
      </c>
      <c r="AD415">
        <v>1</v>
      </c>
      <c r="AE415">
        <v>0</v>
      </c>
      <c r="AF415" t="s">
        <v>93</v>
      </c>
      <c r="AG415">
        <v>2.6449999999999998E-2</v>
      </c>
      <c r="AH415">
        <v>2</v>
      </c>
      <c r="AI415">
        <v>60104604</v>
      </c>
      <c r="AJ415">
        <v>415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 x14ac:dyDescent="0.2">
      <c r="A416">
        <f>ROW(Source!A102)</f>
        <v>102</v>
      </c>
      <c r="B416">
        <v>60104605</v>
      </c>
      <c r="C416">
        <v>60104597</v>
      </c>
      <c r="D416">
        <v>48173723</v>
      </c>
      <c r="E416">
        <v>1</v>
      </c>
      <c r="F416">
        <v>1</v>
      </c>
      <c r="G416">
        <v>1</v>
      </c>
      <c r="H416">
        <v>3</v>
      </c>
      <c r="I416" t="s">
        <v>1002</v>
      </c>
      <c r="J416" t="s">
        <v>1003</v>
      </c>
      <c r="K416" t="s">
        <v>1004</v>
      </c>
      <c r="L416">
        <v>1346</v>
      </c>
      <c r="N416">
        <v>1009</v>
      </c>
      <c r="O416" t="s">
        <v>225</v>
      </c>
      <c r="P416" t="s">
        <v>225</v>
      </c>
      <c r="Q416">
        <v>1</v>
      </c>
      <c r="X416">
        <v>5</v>
      </c>
      <c r="Y416">
        <v>1.74</v>
      </c>
      <c r="Z416">
        <v>0</v>
      </c>
      <c r="AA416">
        <v>0</v>
      </c>
      <c r="AB416">
        <v>0</v>
      </c>
      <c r="AC416">
        <v>0</v>
      </c>
      <c r="AD416">
        <v>1</v>
      </c>
      <c r="AE416">
        <v>0</v>
      </c>
      <c r="AF416" t="s">
        <v>3</v>
      </c>
      <c r="AG416">
        <v>5</v>
      </c>
      <c r="AH416">
        <v>2</v>
      </c>
      <c r="AI416">
        <v>60104605</v>
      </c>
      <c r="AJ416">
        <v>416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 x14ac:dyDescent="0.2">
      <c r="A417">
        <f>ROW(Source!A102)</f>
        <v>102</v>
      </c>
      <c r="B417">
        <v>60104606</v>
      </c>
      <c r="C417">
        <v>60104597</v>
      </c>
      <c r="D417">
        <v>48202847</v>
      </c>
      <c r="E417">
        <v>1</v>
      </c>
      <c r="F417">
        <v>1</v>
      </c>
      <c r="G417">
        <v>1</v>
      </c>
      <c r="H417">
        <v>3</v>
      </c>
      <c r="I417" t="s">
        <v>1005</v>
      </c>
      <c r="J417" t="s">
        <v>1006</v>
      </c>
      <c r="K417" t="s">
        <v>1007</v>
      </c>
      <c r="L417">
        <v>1348</v>
      </c>
      <c r="N417">
        <v>1009</v>
      </c>
      <c r="O417" t="s">
        <v>15</v>
      </c>
      <c r="P417" t="s">
        <v>15</v>
      </c>
      <c r="Q417">
        <v>1000</v>
      </c>
      <c r="X417">
        <v>3.3000000000000002E-2</v>
      </c>
      <c r="Y417">
        <v>7971.09</v>
      </c>
      <c r="Z417">
        <v>0</v>
      </c>
      <c r="AA417">
        <v>0</v>
      </c>
      <c r="AB417">
        <v>0</v>
      </c>
      <c r="AC417">
        <v>0</v>
      </c>
      <c r="AD417">
        <v>1</v>
      </c>
      <c r="AE417">
        <v>0</v>
      </c>
      <c r="AF417" t="s">
        <v>3</v>
      </c>
      <c r="AG417">
        <v>3.3000000000000002E-2</v>
      </c>
      <c r="AH417">
        <v>2</v>
      </c>
      <c r="AI417">
        <v>60104606</v>
      </c>
      <c r="AJ417">
        <v>417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 x14ac:dyDescent="0.2">
      <c r="A418">
        <f>ROW(Source!A103)</f>
        <v>103</v>
      </c>
      <c r="B418">
        <v>60106076</v>
      </c>
      <c r="C418">
        <v>60104635</v>
      </c>
      <c r="D418">
        <v>48164229</v>
      </c>
      <c r="E418">
        <v>1</v>
      </c>
      <c r="F418">
        <v>1</v>
      </c>
      <c r="G418">
        <v>1</v>
      </c>
      <c r="H418">
        <v>1</v>
      </c>
      <c r="I418" t="s">
        <v>1008</v>
      </c>
      <c r="J418" t="s">
        <v>3</v>
      </c>
      <c r="K418" t="s">
        <v>1009</v>
      </c>
      <c r="L418">
        <v>1191</v>
      </c>
      <c r="N418">
        <v>1013</v>
      </c>
      <c r="O418" t="s">
        <v>738</v>
      </c>
      <c r="P418" t="s">
        <v>738</v>
      </c>
      <c r="Q418">
        <v>1</v>
      </c>
      <c r="X418">
        <v>4.6399999999999997</v>
      </c>
      <c r="Y418">
        <v>0</v>
      </c>
      <c r="Z418">
        <v>0</v>
      </c>
      <c r="AA418">
        <v>0</v>
      </c>
      <c r="AB418">
        <v>9.77</v>
      </c>
      <c r="AC418">
        <v>0</v>
      </c>
      <c r="AD418">
        <v>1</v>
      </c>
      <c r="AE418">
        <v>1</v>
      </c>
      <c r="AF418" t="s">
        <v>93</v>
      </c>
      <c r="AG418">
        <v>6.1363999999999992</v>
      </c>
      <c r="AH418">
        <v>2</v>
      </c>
      <c r="AI418">
        <v>60106076</v>
      </c>
      <c r="AJ418">
        <v>418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 x14ac:dyDescent="0.2">
      <c r="A419">
        <f>ROW(Source!A103)</f>
        <v>103</v>
      </c>
      <c r="B419">
        <v>60106077</v>
      </c>
      <c r="C419">
        <v>60104635</v>
      </c>
      <c r="D419">
        <v>48164207</v>
      </c>
      <c r="E419">
        <v>1</v>
      </c>
      <c r="F419">
        <v>1</v>
      </c>
      <c r="G419">
        <v>1</v>
      </c>
      <c r="H419">
        <v>1</v>
      </c>
      <c r="I419" t="s">
        <v>740</v>
      </c>
      <c r="J419" t="s">
        <v>3</v>
      </c>
      <c r="K419" t="s">
        <v>741</v>
      </c>
      <c r="L419">
        <v>1191</v>
      </c>
      <c r="N419">
        <v>1013</v>
      </c>
      <c r="O419" t="s">
        <v>738</v>
      </c>
      <c r="P419" t="s">
        <v>738</v>
      </c>
      <c r="Q419">
        <v>1</v>
      </c>
      <c r="X419">
        <v>0.02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1</v>
      </c>
      <c r="AE419">
        <v>2</v>
      </c>
      <c r="AF419" t="s">
        <v>93</v>
      </c>
      <c r="AG419">
        <v>2.6449999999999998E-2</v>
      </c>
      <c r="AH419">
        <v>2</v>
      </c>
      <c r="AI419">
        <v>60106077</v>
      </c>
      <c r="AJ419">
        <v>419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 x14ac:dyDescent="0.2">
      <c r="A420">
        <f>ROW(Source!A103)</f>
        <v>103</v>
      </c>
      <c r="B420">
        <v>60106078</v>
      </c>
      <c r="C420">
        <v>60104635</v>
      </c>
      <c r="D420">
        <v>48244697</v>
      </c>
      <c r="E420">
        <v>1</v>
      </c>
      <c r="F420">
        <v>1</v>
      </c>
      <c r="G420">
        <v>1</v>
      </c>
      <c r="H420">
        <v>2</v>
      </c>
      <c r="I420" t="s">
        <v>991</v>
      </c>
      <c r="J420" t="s">
        <v>992</v>
      </c>
      <c r="K420" t="s">
        <v>993</v>
      </c>
      <c r="L420">
        <v>1368</v>
      </c>
      <c r="N420">
        <v>1011</v>
      </c>
      <c r="O420" t="s">
        <v>745</v>
      </c>
      <c r="P420" t="s">
        <v>745</v>
      </c>
      <c r="Q420">
        <v>1</v>
      </c>
      <c r="X420">
        <v>0.01</v>
      </c>
      <c r="Y420">
        <v>0</v>
      </c>
      <c r="Z420">
        <v>1.73</v>
      </c>
      <c r="AA420">
        <v>0</v>
      </c>
      <c r="AB420">
        <v>0</v>
      </c>
      <c r="AC420">
        <v>0</v>
      </c>
      <c r="AD420">
        <v>1</v>
      </c>
      <c r="AE420">
        <v>0</v>
      </c>
      <c r="AF420" t="s">
        <v>93</v>
      </c>
      <c r="AG420">
        <v>1.3224999999999999E-2</v>
      </c>
      <c r="AH420">
        <v>2</v>
      </c>
      <c r="AI420">
        <v>60106078</v>
      </c>
      <c r="AJ420">
        <v>420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 x14ac:dyDescent="0.2">
      <c r="A421">
        <f>ROW(Source!A103)</f>
        <v>103</v>
      </c>
      <c r="B421">
        <v>60106079</v>
      </c>
      <c r="C421">
        <v>60104635</v>
      </c>
      <c r="D421">
        <v>48244716</v>
      </c>
      <c r="E421">
        <v>1</v>
      </c>
      <c r="F421">
        <v>1</v>
      </c>
      <c r="G421">
        <v>1</v>
      </c>
      <c r="H421">
        <v>2</v>
      </c>
      <c r="I421" t="s">
        <v>994</v>
      </c>
      <c r="J421" t="s">
        <v>995</v>
      </c>
      <c r="K421" t="s">
        <v>996</v>
      </c>
      <c r="L421">
        <v>1368</v>
      </c>
      <c r="N421">
        <v>1011</v>
      </c>
      <c r="O421" t="s">
        <v>745</v>
      </c>
      <c r="P421" t="s">
        <v>745</v>
      </c>
      <c r="Q421">
        <v>1</v>
      </c>
      <c r="X421">
        <v>0.01</v>
      </c>
      <c r="Y421">
        <v>0</v>
      </c>
      <c r="Z421">
        <v>93.73</v>
      </c>
      <c r="AA421">
        <v>8.82</v>
      </c>
      <c r="AB421">
        <v>0</v>
      </c>
      <c r="AC421">
        <v>0</v>
      </c>
      <c r="AD421">
        <v>1</v>
      </c>
      <c r="AE421">
        <v>0</v>
      </c>
      <c r="AF421" t="s">
        <v>93</v>
      </c>
      <c r="AG421">
        <v>1.3224999999999999E-2</v>
      </c>
      <c r="AH421">
        <v>2</v>
      </c>
      <c r="AI421">
        <v>60106079</v>
      </c>
      <c r="AJ421">
        <v>421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 x14ac:dyDescent="0.2">
      <c r="A422">
        <f>ROW(Source!A103)</f>
        <v>103</v>
      </c>
      <c r="B422">
        <v>60106080</v>
      </c>
      <c r="C422">
        <v>60104635</v>
      </c>
      <c r="D422">
        <v>48245551</v>
      </c>
      <c r="E422">
        <v>1</v>
      </c>
      <c r="F422">
        <v>1</v>
      </c>
      <c r="G422">
        <v>1</v>
      </c>
      <c r="H422">
        <v>2</v>
      </c>
      <c r="I422" t="s">
        <v>752</v>
      </c>
      <c r="J422" t="s">
        <v>753</v>
      </c>
      <c r="K422" t="s">
        <v>754</v>
      </c>
      <c r="L422">
        <v>1368</v>
      </c>
      <c r="N422">
        <v>1011</v>
      </c>
      <c r="O422" t="s">
        <v>745</v>
      </c>
      <c r="P422" t="s">
        <v>745</v>
      </c>
      <c r="Q422">
        <v>1</v>
      </c>
      <c r="X422">
        <v>0.01</v>
      </c>
      <c r="Y422">
        <v>0</v>
      </c>
      <c r="Z422">
        <v>86.79</v>
      </c>
      <c r="AA422">
        <v>10.130000000000001</v>
      </c>
      <c r="AB422">
        <v>0</v>
      </c>
      <c r="AC422">
        <v>0</v>
      </c>
      <c r="AD422">
        <v>1</v>
      </c>
      <c r="AE422">
        <v>0</v>
      </c>
      <c r="AF422" t="s">
        <v>93</v>
      </c>
      <c r="AG422">
        <v>1.3224999999999999E-2</v>
      </c>
      <c r="AH422">
        <v>2</v>
      </c>
      <c r="AI422">
        <v>60106080</v>
      </c>
      <c r="AJ422">
        <v>422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 x14ac:dyDescent="0.2">
      <c r="A423">
        <f>ROW(Source!A103)</f>
        <v>103</v>
      </c>
      <c r="B423">
        <v>60106081</v>
      </c>
      <c r="C423">
        <v>60104635</v>
      </c>
      <c r="D423">
        <v>48246205</v>
      </c>
      <c r="E423">
        <v>1</v>
      </c>
      <c r="F423">
        <v>1</v>
      </c>
      <c r="G423">
        <v>1</v>
      </c>
      <c r="H423">
        <v>2</v>
      </c>
      <c r="I423" t="s">
        <v>1010</v>
      </c>
      <c r="J423" t="s">
        <v>1011</v>
      </c>
      <c r="K423" t="s">
        <v>1012</v>
      </c>
      <c r="L423">
        <v>1368</v>
      </c>
      <c r="N423">
        <v>1011</v>
      </c>
      <c r="O423" t="s">
        <v>745</v>
      </c>
      <c r="P423" t="s">
        <v>745</v>
      </c>
      <c r="Q423">
        <v>1</v>
      </c>
      <c r="X423">
        <v>1.1200000000000001</v>
      </c>
      <c r="Y423">
        <v>0</v>
      </c>
      <c r="Z423">
        <v>6.86</v>
      </c>
      <c r="AA423">
        <v>0</v>
      </c>
      <c r="AB423">
        <v>0</v>
      </c>
      <c r="AC423">
        <v>0</v>
      </c>
      <c r="AD423">
        <v>1</v>
      </c>
      <c r="AE423">
        <v>0</v>
      </c>
      <c r="AF423" t="s">
        <v>93</v>
      </c>
      <c r="AG423">
        <v>1.4811999999999999</v>
      </c>
      <c r="AH423">
        <v>2</v>
      </c>
      <c r="AI423">
        <v>60106081</v>
      </c>
      <c r="AJ423">
        <v>423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 x14ac:dyDescent="0.2">
      <c r="A424">
        <f>ROW(Source!A103)</f>
        <v>103</v>
      </c>
      <c r="B424">
        <v>60106082</v>
      </c>
      <c r="C424">
        <v>60104635</v>
      </c>
      <c r="D424">
        <v>48202756</v>
      </c>
      <c r="E424">
        <v>1</v>
      </c>
      <c r="F424">
        <v>1</v>
      </c>
      <c r="G424">
        <v>1</v>
      </c>
      <c r="H424">
        <v>3</v>
      </c>
      <c r="I424" t="s">
        <v>1013</v>
      </c>
      <c r="J424" t="s">
        <v>1014</v>
      </c>
      <c r="K424" t="s">
        <v>1015</v>
      </c>
      <c r="L424">
        <v>1348</v>
      </c>
      <c r="N424">
        <v>1009</v>
      </c>
      <c r="O424" t="s">
        <v>15</v>
      </c>
      <c r="P424" t="s">
        <v>15</v>
      </c>
      <c r="Q424">
        <v>1000</v>
      </c>
      <c r="X424">
        <v>1E-3</v>
      </c>
      <c r="Y424">
        <v>48671.73</v>
      </c>
      <c r="Z424">
        <v>0</v>
      </c>
      <c r="AA424">
        <v>0</v>
      </c>
      <c r="AB424">
        <v>0</v>
      </c>
      <c r="AC424">
        <v>0</v>
      </c>
      <c r="AD424">
        <v>1</v>
      </c>
      <c r="AE424">
        <v>0</v>
      </c>
      <c r="AF424" t="s">
        <v>3</v>
      </c>
      <c r="AG424">
        <v>1E-3</v>
      </c>
      <c r="AH424">
        <v>2</v>
      </c>
      <c r="AI424">
        <v>60106082</v>
      </c>
      <c r="AJ424">
        <v>424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 x14ac:dyDescent="0.2">
      <c r="A425">
        <f>ROW(Source!A103)</f>
        <v>103</v>
      </c>
      <c r="B425">
        <v>60106083</v>
      </c>
      <c r="C425">
        <v>60104635</v>
      </c>
      <c r="D425">
        <v>48202810</v>
      </c>
      <c r="E425">
        <v>1</v>
      </c>
      <c r="F425">
        <v>1</v>
      </c>
      <c r="G425">
        <v>1</v>
      </c>
      <c r="H425">
        <v>3</v>
      </c>
      <c r="I425" t="s">
        <v>360</v>
      </c>
      <c r="J425" t="s">
        <v>363</v>
      </c>
      <c r="K425" t="s">
        <v>1016</v>
      </c>
      <c r="L425">
        <v>1348</v>
      </c>
      <c r="N425">
        <v>1009</v>
      </c>
      <c r="O425" t="s">
        <v>15</v>
      </c>
      <c r="P425" t="s">
        <v>15</v>
      </c>
      <c r="Q425">
        <v>1000</v>
      </c>
      <c r="X425">
        <v>2.3E-3</v>
      </c>
      <c r="Y425">
        <v>10648.58</v>
      </c>
      <c r="Z425">
        <v>0</v>
      </c>
      <c r="AA425">
        <v>0</v>
      </c>
      <c r="AB425">
        <v>0</v>
      </c>
      <c r="AC425">
        <v>0</v>
      </c>
      <c r="AD425">
        <v>1</v>
      </c>
      <c r="AE425">
        <v>0</v>
      </c>
      <c r="AF425" t="s">
        <v>3</v>
      </c>
      <c r="AG425">
        <v>2.3E-3</v>
      </c>
      <c r="AH425">
        <v>2</v>
      </c>
      <c r="AI425">
        <v>60106083</v>
      </c>
      <c r="AJ425">
        <v>425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 x14ac:dyDescent="0.2">
      <c r="A426">
        <f>ROW(Source!A103)</f>
        <v>103</v>
      </c>
      <c r="B426">
        <v>60106084</v>
      </c>
      <c r="C426">
        <v>60104635</v>
      </c>
      <c r="D426">
        <v>48202938</v>
      </c>
      <c r="E426">
        <v>1</v>
      </c>
      <c r="F426">
        <v>1</v>
      </c>
      <c r="G426">
        <v>1</v>
      </c>
      <c r="H426">
        <v>3</v>
      </c>
      <c r="I426" t="s">
        <v>1017</v>
      </c>
      <c r="J426" t="s">
        <v>1018</v>
      </c>
      <c r="K426" t="s">
        <v>1019</v>
      </c>
      <c r="L426">
        <v>1348</v>
      </c>
      <c r="N426">
        <v>1009</v>
      </c>
      <c r="O426" t="s">
        <v>15</v>
      </c>
      <c r="P426" t="s">
        <v>15</v>
      </c>
      <c r="Q426">
        <v>1000</v>
      </c>
      <c r="X426">
        <v>1.1299999999999999E-2</v>
      </c>
      <c r="Y426">
        <v>29166.41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0</v>
      </c>
      <c r="AF426" t="s">
        <v>3</v>
      </c>
      <c r="AG426">
        <v>1.1299999999999999E-2</v>
      </c>
      <c r="AH426">
        <v>2</v>
      </c>
      <c r="AI426">
        <v>60106084</v>
      </c>
      <c r="AJ426">
        <v>426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 x14ac:dyDescent="0.2">
      <c r="A427">
        <f>ROW(Source!A106)</f>
        <v>106</v>
      </c>
      <c r="B427">
        <v>60105343</v>
      </c>
      <c r="C427">
        <v>60104656</v>
      </c>
      <c r="D427">
        <v>48164209</v>
      </c>
      <c r="E427">
        <v>1</v>
      </c>
      <c r="F427">
        <v>1</v>
      </c>
      <c r="G427">
        <v>1</v>
      </c>
      <c r="H427">
        <v>1</v>
      </c>
      <c r="I427" t="s">
        <v>987</v>
      </c>
      <c r="J427" t="s">
        <v>3</v>
      </c>
      <c r="K427" t="s">
        <v>988</v>
      </c>
      <c r="L427">
        <v>1191</v>
      </c>
      <c r="N427">
        <v>1013</v>
      </c>
      <c r="O427" t="s">
        <v>738</v>
      </c>
      <c r="P427" t="s">
        <v>738</v>
      </c>
      <c r="Q427">
        <v>1</v>
      </c>
      <c r="X427">
        <v>4.6399999999999997</v>
      </c>
      <c r="Y427">
        <v>0</v>
      </c>
      <c r="Z427">
        <v>0</v>
      </c>
      <c r="AA427">
        <v>0</v>
      </c>
      <c r="AB427">
        <v>8.1</v>
      </c>
      <c r="AC427">
        <v>0</v>
      </c>
      <c r="AD427">
        <v>1</v>
      </c>
      <c r="AE427">
        <v>1</v>
      </c>
      <c r="AF427" t="s">
        <v>93</v>
      </c>
      <c r="AG427">
        <v>6.1363999999999992</v>
      </c>
      <c r="AH427">
        <v>2</v>
      </c>
      <c r="AI427">
        <v>60105343</v>
      </c>
      <c r="AJ427">
        <v>427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 x14ac:dyDescent="0.2">
      <c r="A428">
        <f>ROW(Source!A106)</f>
        <v>106</v>
      </c>
      <c r="B428">
        <v>60105344</v>
      </c>
      <c r="C428">
        <v>60104656</v>
      </c>
      <c r="D428">
        <v>48164207</v>
      </c>
      <c r="E428">
        <v>1</v>
      </c>
      <c r="F428">
        <v>1</v>
      </c>
      <c r="G428">
        <v>1</v>
      </c>
      <c r="H428">
        <v>1</v>
      </c>
      <c r="I428" t="s">
        <v>740</v>
      </c>
      <c r="J428" t="s">
        <v>3</v>
      </c>
      <c r="K428" t="s">
        <v>741</v>
      </c>
      <c r="L428">
        <v>1191</v>
      </c>
      <c r="N428">
        <v>1013</v>
      </c>
      <c r="O428" t="s">
        <v>738</v>
      </c>
      <c r="P428" t="s">
        <v>738</v>
      </c>
      <c r="Q428">
        <v>1</v>
      </c>
      <c r="X428">
        <v>0.02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1</v>
      </c>
      <c r="AE428">
        <v>2</v>
      </c>
      <c r="AF428" t="s">
        <v>93</v>
      </c>
      <c r="AG428">
        <v>2.6449999999999998E-2</v>
      </c>
      <c r="AH428">
        <v>2</v>
      </c>
      <c r="AI428">
        <v>60105344</v>
      </c>
      <c r="AJ428">
        <v>428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 x14ac:dyDescent="0.2">
      <c r="A429">
        <f>ROW(Source!A106)</f>
        <v>106</v>
      </c>
      <c r="B429">
        <v>60105345</v>
      </c>
      <c r="C429">
        <v>60104656</v>
      </c>
      <c r="D429">
        <v>48244697</v>
      </c>
      <c r="E429">
        <v>1</v>
      </c>
      <c r="F429">
        <v>1</v>
      </c>
      <c r="G429">
        <v>1</v>
      </c>
      <c r="H429">
        <v>2</v>
      </c>
      <c r="I429" t="s">
        <v>991</v>
      </c>
      <c r="J429" t="s">
        <v>992</v>
      </c>
      <c r="K429" t="s">
        <v>993</v>
      </c>
      <c r="L429">
        <v>1368</v>
      </c>
      <c r="N429">
        <v>1011</v>
      </c>
      <c r="O429" t="s">
        <v>745</v>
      </c>
      <c r="P429" t="s">
        <v>745</v>
      </c>
      <c r="Q429">
        <v>1</v>
      </c>
      <c r="X429">
        <v>0.01</v>
      </c>
      <c r="Y429">
        <v>0</v>
      </c>
      <c r="Z429">
        <v>1.73</v>
      </c>
      <c r="AA429">
        <v>0</v>
      </c>
      <c r="AB429">
        <v>0</v>
      </c>
      <c r="AC429">
        <v>0</v>
      </c>
      <c r="AD429">
        <v>1</v>
      </c>
      <c r="AE429">
        <v>0</v>
      </c>
      <c r="AF429" t="s">
        <v>93</v>
      </c>
      <c r="AG429">
        <v>1.3224999999999999E-2</v>
      </c>
      <c r="AH429">
        <v>2</v>
      </c>
      <c r="AI429">
        <v>60105345</v>
      </c>
      <c r="AJ429">
        <v>429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 x14ac:dyDescent="0.2">
      <c r="A430">
        <f>ROW(Source!A106)</f>
        <v>106</v>
      </c>
      <c r="B430">
        <v>60105346</v>
      </c>
      <c r="C430">
        <v>60104656</v>
      </c>
      <c r="D430">
        <v>48244716</v>
      </c>
      <c r="E430">
        <v>1</v>
      </c>
      <c r="F430">
        <v>1</v>
      </c>
      <c r="G430">
        <v>1</v>
      </c>
      <c r="H430">
        <v>2</v>
      </c>
      <c r="I430" t="s">
        <v>994</v>
      </c>
      <c r="J430" t="s">
        <v>995</v>
      </c>
      <c r="K430" t="s">
        <v>996</v>
      </c>
      <c r="L430">
        <v>1368</v>
      </c>
      <c r="N430">
        <v>1011</v>
      </c>
      <c r="O430" t="s">
        <v>745</v>
      </c>
      <c r="P430" t="s">
        <v>745</v>
      </c>
      <c r="Q430">
        <v>1</v>
      </c>
      <c r="X430">
        <v>0.01</v>
      </c>
      <c r="Y430">
        <v>0</v>
      </c>
      <c r="Z430">
        <v>93.73</v>
      </c>
      <c r="AA430">
        <v>8.82</v>
      </c>
      <c r="AB430">
        <v>0</v>
      </c>
      <c r="AC430">
        <v>0</v>
      </c>
      <c r="AD430">
        <v>1</v>
      </c>
      <c r="AE430">
        <v>0</v>
      </c>
      <c r="AF430" t="s">
        <v>93</v>
      </c>
      <c r="AG430">
        <v>1.3224999999999999E-2</v>
      </c>
      <c r="AH430">
        <v>2</v>
      </c>
      <c r="AI430">
        <v>60105346</v>
      </c>
      <c r="AJ430">
        <v>430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 x14ac:dyDescent="0.2">
      <c r="A431">
        <f>ROW(Source!A106)</f>
        <v>106</v>
      </c>
      <c r="B431">
        <v>60105347</v>
      </c>
      <c r="C431">
        <v>60104656</v>
      </c>
      <c r="D431">
        <v>48245551</v>
      </c>
      <c r="E431">
        <v>1</v>
      </c>
      <c r="F431">
        <v>1</v>
      </c>
      <c r="G431">
        <v>1</v>
      </c>
      <c r="H431">
        <v>2</v>
      </c>
      <c r="I431" t="s">
        <v>752</v>
      </c>
      <c r="J431" t="s">
        <v>753</v>
      </c>
      <c r="K431" t="s">
        <v>754</v>
      </c>
      <c r="L431">
        <v>1368</v>
      </c>
      <c r="N431">
        <v>1011</v>
      </c>
      <c r="O431" t="s">
        <v>745</v>
      </c>
      <c r="P431" t="s">
        <v>745</v>
      </c>
      <c r="Q431">
        <v>1</v>
      </c>
      <c r="X431">
        <v>0.01</v>
      </c>
      <c r="Y431">
        <v>0</v>
      </c>
      <c r="Z431">
        <v>86.79</v>
      </c>
      <c r="AA431">
        <v>10.130000000000001</v>
      </c>
      <c r="AB431">
        <v>0</v>
      </c>
      <c r="AC431">
        <v>0</v>
      </c>
      <c r="AD431">
        <v>1</v>
      </c>
      <c r="AE431">
        <v>0</v>
      </c>
      <c r="AF431" t="s">
        <v>93</v>
      </c>
      <c r="AG431">
        <v>1.3224999999999999E-2</v>
      </c>
      <c r="AH431">
        <v>2</v>
      </c>
      <c r="AI431">
        <v>60105347</v>
      </c>
      <c r="AJ431">
        <v>431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 x14ac:dyDescent="0.2">
      <c r="A432">
        <f>ROW(Source!A106)</f>
        <v>106</v>
      </c>
      <c r="B432">
        <v>60105348</v>
      </c>
      <c r="C432">
        <v>60104656</v>
      </c>
      <c r="D432">
        <v>48246205</v>
      </c>
      <c r="E432">
        <v>1</v>
      </c>
      <c r="F432">
        <v>1</v>
      </c>
      <c r="G432">
        <v>1</v>
      </c>
      <c r="H432">
        <v>2</v>
      </c>
      <c r="I432" t="s">
        <v>1010</v>
      </c>
      <c r="J432" t="s">
        <v>1011</v>
      </c>
      <c r="K432" t="s">
        <v>1012</v>
      </c>
      <c r="L432">
        <v>1368</v>
      </c>
      <c r="N432">
        <v>1011</v>
      </c>
      <c r="O432" t="s">
        <v>745</v>
      </c>
      <c r="P432" t="s">
        <v>745</v>
      </c>
      <c r="Q432">
        <v>1</v>
      </c>
      <c r="X432">
        <v>0.65</v>
      </c>
      <c r="Y432">
        <v>0</v>
      </c>
      <c r="Z432">
        <v>6.86</v>
      </c>
      <c r="AA432">
        <v>0</v>
      </c>
      <c r="AB432">
        <v>0</v>
      </c>
      <c r="AC432">
        <v>0</v>
      </c>
      <c r="AD432">
        <v>1</v>
      </c>
      <c r="AE432">
        <v>0</v>
      </c>
      <c r="AF432" t="s">
        <v>93</v>
      </c>
      <c r="AG432">
        <v>0.85962499999999986</v>
      </c>
      <c r="AH432">
        <v>2</v>
      </c>
      <c r="AI432">
        <v>60105348</v>
      </c>
      <c r="AJ432">
        <v>432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 x14ac:dyDescent="0.2">
      <c r="A433">
        <f>ROW(Source!A106)</f>
        <v>106</v>
      </c>
      <c r="B433">
        <v>60105349</v>
      </c>
      <c r="C433">
        <v>60104656</v>
      </c>
      <c r="D433">
        <v>48202756</v>
      </c>
      <c r="E433">
        <v>1</v>
      </c>
      <c r="F433">
        <v>1</v>
      </c>
      <c r="G433">
        <v>1</v>
      </c>
      <c r="H433">
        <v>3</v>
      </c>
      <c r="I433" t="s">
        <v>1013</v>
      </c>
      <c r="J433" t="s">
        <v>1014</v>
      </c>
      <c r="K433" t="s">
        <v>1015</v>
      </c>
      <c r="L433">
        <v>1348</v>
      </c>
      <c r="N433">
        <v>1009</v>
      </c>
      <c r="O433" t="s">
        <v>15</v>
      </c>
      <c r="P433" t="s">
        <v>15</v>
      </c>
      <c r="Q433">
        <v>1000</v>
      </c>
      <c r="X433">
        <v>1E-3</v>
      </c>
      <c r="Y433">
        <v>48671.73</v>
      </c>
      <c r="Z433">
        <v>0</v>
      </c>
      <c r="AA433">
        <v>0</v>
      </c>
      <c r="AB433">
        <v>0</v>
      </c>
      <c r="AC433">
        <v>0</v>
      </c>
      <c r="AD433">
        <v>1</v>
      </c>
      <c r="AE433">
        <v>0</v>
      </c>
      <c r="AF433" t="s">
        <v>3</v>
      </c>
      <c r="AG433">
        <v>1E-3</v>
      </c>
      <c r="AH433">
        <v>2</v>
      </c>
      <c r="AI433">
        <v>60105349</v>
      </c>
      <c r="AJ433">
        <v>433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 x14ac:dyDescent="0.2">
      <c r="A434">
        <f>ROW(Source!A106)</f>
        <v>106</v>
      </c>
      <c r="B434">
        <v>60105350</v>
      </c>
      <c r="C434">
        <v>60104656</v>
      </c>
      <c r="D434">
        <v>48202807</v>
      </c>
      <c r="E434">
        <v>1</v>
      </c>
      <c r="F434">
        <v>1</v>
      </c>
      <c r="G434">
        <v>1</v>
      </c>
      <c r="H434">
        <v>3</v>
      </c>
      <c r="I434" t="s">
        <v>796</v>
      </c>
      <c r="J434" t="s">
        <v>797</v>
      </c>
      <c r="K434" t="s">
        <v>798</v>
      </c>
      <c r="L434">
        <v>1348</v>
      </c>
      <c r="N434">
        <v>1009</v>
      </c>
      <c r="O434" t="s">
        <v>15</v>
      </c>
      <c r="P434" t="s">
        <v>15</v>
      </c>
      <c r="Q434">
        <v>1000</v>
      </c>
      <c r="X434">
        <v>2.3E-3</v>
      </c>
      <c r="Y434">
        <v>11149.43</v>
      </c>
      <c r="Z434">
        <v>0</v>
      </c>
      <c r="AA434">
        <v>0</v>
      </c>
      <c r="AB434">
        <v>0</v>
      </c>
      <c r="AC434">
        <v>0</v>
      </c>
      <c r="AD434">
        <v>1</v>
      </c>
      <c r="AE434">
        <v>0</v>
      </c>
      <c r="AF434" t="s">
        <v>3</v>
      </c>
      <c r="AG434">
        <v>2.3E-3</v>
      </c>
      <c r="AH434">
        <v>2</v>
      </c>
      <c r="AI434">
        <v>60105350</v>
      </c>
      <c r="AJ434">
        <v>434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 x14ac:dyDescent="0.2">
      <c r="A435">
        <f>ROW(Source!A106)</f>
        <v>106</v>
      </c>
      <c r="B435">
        <v>60105351</v>
      </c>
      <c r="C435">
        <v>60104656</v>
      </c>
      <c r="D435">
        <v>48202938</v>
      </c>
      <c r="E435">
        <v>1</v>
      </c>
      <c r="F435">
        <v>1</v>
      </c>
      <c r="G435">
        <v>1</v>
      </c>
      <c r="H435">
        <v>3</v>
      </c>
      <c r="I435" t="s">
        <v>1017</v>
      </c>
      <c r="J435" t="s">
        <v>1018</v>
      </c>
      <c r="K435" t="s">
        <v>1019</v>
      </c>
      <c r="L435">
        <v>1348</v>
      </c>
      <c r="N435">
        <v>1009</v>
      </c>
      <c r="O435" t="s">
        <v>15</v>
      </c>
      <c r="P435" t="s">
        <v>15</v>
      </c>
      <c r="Q435">
        <v>1000</v>
      </c>
      <c r="X435">
        <v>1.0999999999999999E-2</v>
      </c>
      <c r="Y435">
        <v>29166.41</v>
      </c>
      <c r="Z435">
        <v>0</v>
      </c>
      <c r="AA435">
        <v>0</v>
      </c>
      <c r="AB435">
        <v>0</v>
      </c>
      <c r="AC435">
        <v>0</v>
      </c>
      <c r="AD435">
        <v>1</v>
      </c>
      <c r="AE435">
        <v>0</v>
      </c>
      <c r="AF435" t="s">
        <v>3</v>
      </c>
      <c r="AG435">
        <v>1.0999999999999999E-2</v>
      </c>
      <c r="AH435">
        <v>2</v>
      </c>
      <c r="AI435">
        <v>60105351</v>
      </c>
      <c r="AJ435">
        <v>435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 x14ac:dyDescent="0.2">
      <c r="A436">
        <f>ROW(Source!A110)</f>
        <v>110</v>
      </c>
      <c r="B436">
        <v>60106963</v>
      </c>
      <c r="C436">
        <v>60106302</v>
      </c>
      <c r="D436">
        <v>48164208</v>
      </c>
      <c r="E436">
        <v>1</v>
      </c>
      <c r="F436">
        <v>1</v>
      </c>
      <c r="G436">
        <v>1</v>
      </c>
      <c r="H436">
        <v>1</v>
      </c>
      <c r="I436" t="s">
        <v>1020</v>
      </c>
      <c r="J436" t="s">
        <v>3</v>
      </c>
      <c r="K436" t="s">
        <v>1021</v>
      </c>
      <c r="L436">
        <v>1191</v>
      </c>
      <c r="N436">
        <v>1013</v>
      </c>
      <c r="O436" t="s">
        <v>738</v>
      </c>
      <c r="P436" t="s">
        <v>738</v>
      </c>
      <c r="Q436">
        <v>1</v>
      </c>
      <c r="X436">
        <v>95</v>
      </c>
      <c r="Y436">
        <v>0</v>
      </c>
      <c r="Z436">
        <v>0</v>
      </c>
      <c r="AA436">
        <v>0</v>
      </c>
      <c r="AB436">
        <v>8.4</v>
      </c>
      <c r="AC436">
        <v>0</v>
      </c>
      <c r="AD436">
        <v>1</v>
      </c>
      <c r="AE436">
        <v>1</v>
      </c>
      <c r="AF436" t="s">
        <v>93</v>
      </c>
      <c r="AG436">
        <v>125.63749999999997</v>
      </c>
      <c r="AH436">
        <v>2</v>
      </c>
      <c r="AI436">
        <v>60106963</v>
      </c>
      <c r="AJ436">
        <v>436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 x14ac:dyDescent="0.2">
      <c r="A437">
        <f>ROW(Source!A110)</f>
        <v>110</v>
      </c>
      <c r="B437">
        <v>60106964</v>
      </c>
      <c r="C437">
        <v>60106302</v>
      </c>
      <c r="D437">
        <v>48164207</v>
      </c>
      <c r="E437">
        <v>1</v>
      </c>
      <c r="F437">
        <v>1</v>
      </c>
      <c r="G437">
        <v>1</v>
      </c>
      <c r="H437">
        <v>1</v>
      </c>
      <c r="I437" t="s">
        <v>740</v>
      </c>
      <c r="J437" t="s">
        <v>3</v>
      </c>
      <c r="K437" t="s">
        <v>741</v>
      </c>
      <c r="L437">
        <v>1191</v>
      </c>
      <c r="N437">
        <v>1013</v>
      </c>
      <c r="O437" t="s">
        <v>738</v>
      </c>
      <c r="P437" t="s">
        <v>738</v>
      </c>
      <c r="Q437">
        <v>1</v>
      </c>
      <c r="X437">
        <v>6.4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2</v>
      </c>
      <c r="AF437" t="s">
        <v>93</v>
      </c>
      <c r="AG437">
        <v>8.4639999999999986</v>
      </c>
      <c r="AH437">
        <v>2</v>
      </c>
      <c r="AI437">
        <v>60106964</v>
      </c>
      <c r="AJ437">
        <v>437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 x14ac:dyDescent="0.2">
      <c r="A438">
        <f>ROW(Source!A110)</f>
        <v>110</v>
      </c>
      <c r="B438">
        <v>60106965</v>
      </c>
      <c r="C438">
        <v>60106302</v>
      </c>
      <c r="D438">
        <v>48244557</v>
      </c>
      <c r="E438">
        <v>1</v>
      </c>
      <c r="F438">
        <v>1</v>
      </c>
      <c r="G438">
        <v>1</v>
      </c>
      <c r="H438">
        <v>2</v>
      </c>
      <c r="I438" t="s">
        <v>746</v>
      </c>
      <c r="J438" t="s">
        <v>747</v>
      </c>
      <c r="K438" t="s">
        <v>748</v>
      </c>
      <c r="L438">
        <v>1368</v>
      </c>
      <c r="N438">
        <v>1011</v>
      </c>
      <c r="O438" t="s">
        <v>745</v>
      </c>
      <c r="P438" t="s">
        <v>745</v>
      </c>
      <c r="Q438">
        <v>1</v>
      </c>
      <c r="X438">
        <v>3.9</v>
      </c>
      <c r="Y438">
        <v>0</v>
      </c>
      <c r="Z438">
        <v>112.77</v>
      </c>
      <c r="AA438">
        <v>11.84</v>
      </c>
      <c r="AB438">
        <v>0</v>
      </c>
      <c r="AC438">
        <v>0</v>
      </c>
      <c r="AD438">
        <v>1</v>
      </c>
      <c r="AE438">
        <v>0</v>
      </c>
      <c r="AF438" t="s">
        <v>93</v>
      </c>
      <c r="AG438">
        <v>5.1577499999999992</v>
      </c>
      <c r="AH438">
        <v>2</v>
      </c>
      <c r="AI438">
        <v>60106965</v>
      </c>
      <c r="AJ438">
        <v>438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 x14ac:dyDescent="0.2">
      <c r="A439">
        <f>ROW(Source!A110)</f>
        <v>110</v>
      </c>
      <c r="B439">
        <v>60106966</v>
      </c>
      <c r="C439">
        <v>60106302</v>
      </c>
      <c r="D439">
        <v>48245552</v>
      </c>
      <c r="E439">
        <v>1</v>
      </c>
      <c r="F439">
        <v>1</v>
      </c>
      <c r="G439">
        <v>1</v>
      </c>
      <c r="H439">
        <v>2</v>
      </c>
      <c r="I439" t="s">
        <v>1022</v>
      </c>
      <c r="J439" t="s">
        <v>1023</v>
      </c>
      <c r="K439" t="s">
        <v>1024</v>
      </c>
      <c r="L439">
        <v>1368</v>
      </c>
      <c r="N439">
        <v>1011</v>
      </c>
      <c r="O439" t="s">
        <v>745</v>
      </c>
      <c r="P439" t="s">
        <v>745</v>
      </c>
      <c r="Q439">
        <v>1</v>
      </c>
      <c r="X439">
        <v>0.5</v>
      </c>
      <c r="Y439">
        <v>0</v>
      </c>
      <c r="Z439">
        <v>107.03</v>
      </c>
      <c r="AA439">
        <v>10.130000000000001</v>
      </c>
      <c r="AB439">
        <v>0</v>
      </c>
      <c r="AC439">
        <v>0</v>
      </c>
      <c r="AD439">
        <v>1</v>
      </c>
      <c r="AE439">
        <v>0</v>
      </c>
      <c r="AF439" t="s">
        <v>93</v>
      </c>
      <c r="AG439">
        <v>0.66124999999999989</v>
      </c>
      <c r="AH439">
        <v>2</v>
      </c>
      <c r="AI439">
        <v>60106966</v>
      </c>
      <c r="AJ439">
        <v>439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 x14ac:dyDescent="0.2">
      <c r="A440">
        <f>ROW(Source!A110)</f>
        <v>110</v>
      </c>
      <c r="B440">
        <v>60106967</v>
      </c>
      <c r="C440">
        <v>60106302</v>
      </c>
      <c r="D440">
        <v>48245719</v>
      </c>
      <c r="E440">
        <v>1</v>
      </c>
      <c r="F440">
        <v>1</v>
      </c>
      <c r="G440">
        <v>1</v>
      </c>
      <c r="H440">
        <v>2</v>
      </c>
      <c r="I440" t="s">
        <v>755</v>
      </c>
      <c r="J440" t="s">
        <v>756</v>
      </c>
      <c r="K440" t="s">
        <v>757</v>
      </c>
      <c r="L440">
        <v>1368</v>
      </c>
      <c r="N440">
        <v>1011</v>
      </c>
      <c r="O440" t="s">
        <v>745</v>
      </c>
      <c r="P440" t="s">
        <v>745</v>
      </c>
      <c r="Q440">
        <v>1</v>
      </c>
      <c r="X440">
        <v>1.5</v>
      </c>
      <c r="Y440">
        <v>0</v>
      </c>
      <c r="Z440">
        <v>1.2</v>
      </c>
      <c r="AA440">
        <v>0</v>
      </c>
      <c r="AB440">
        <v>0</v>
      </c>
      <c r="AC440">
        <v>0</v>
      </c>
      <c r="AD440">
        <v>1</v>
      </c>
      <c r="AE440">
        <v>0</v>
      </c>
      <c r="AF440" t="s">
        <v>93</v>
      </c>
      <c r="AG440">
        <v>1.9837499999999997</v>
      </c>
      <c r="AH440">
        <v>2</v>
      </c>
      <c r="AI440">
        <v>60106967</v>
      </c>
      <c r="AJ440">
        <v>440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 x14ac:dyDescent="0.2">
      <c r="A441">
        <f>ROW(Source!A110)</f>
        <v>110</v>
      </c>
      <c r="B441">
        <v>60106968</v>
      </c>
      <c r="C441">
        <v>60106302</v>
      </c>
      <c r="D441">
        <v>48245786</v>
      </c>
      <c r="E441">
        <v>1</v>
      </c>
      <c r="F441">
        <v>1</v>
      </c>
      <c r="G441">
        <v>1</v>
      </c>
      <c r="H441">
        <v>2</v>
      </c>
      <c r="I441" t="s">
        <v>823</v>
      </c>
      <c r="J441" t="s">
        <v>824</v>
      </c>
      <c r="K441" t="s">
        <v>825</v>
      </c>
      <c r="L441">
        <v>1368</v>
      </c>
      <c r="N441">
        <v>1011</v>
      </c>
      <c r="O441" t="s">
        <v>745</v>
      </c>
      <c r="P441" t="s">
        <v>745</v>
      </c>
      <c r="Q441">
        <v>1</v>
      </c>
      <c r="X441">
        <v>21.3</v>
      </c>
      <c r="Y441">
        <v>0</v>
      </c>
      <c r="Z441">
        <v>8.68</v>
      </c>
      <c r="AA441">
        <v>0</v>
      </c>
      <c r="AB441">
        <v>0</v>
      </c>
      <c r="AC441">
        <v>0</v>
      </c>
      <c r="AD441">
        <v>1</v>
      </c>
      <c r="AE441">
        <v>0</v>
      </c>
      <c r="AF441" t="s">
        <v>93</v>
      </c>
      <c r="AG441">
        <v>28.169249999999995</v>
      </c>
      <c r="AH441">
        <v>2</v>
      </c>
      <c r="AI441">
        <v>60106968</v>
      </c>
      <c r="AJ441">
        <v>441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 x14ac:dyDescent="0.2">
      <c r="A442">
        <f>ROW(Source!A110)</f>
        <v>110</v>
      </c>
      <c r="B442">
        <v>60106969</v>
      </c>
      <c r="C442">
        <v>60106302</v>
      </c>
      <c r="D442">
        <v>48246266</v>
      </c>
      <c r="E442">
        <v>1</v>
      </c>
      <c r="F442">
        <v>1</v>
      </c>
      <c r="G442">
        <v>1</v>
      </c>
      <c r="H442">
        <v>2</v>
      </c>
      <c r="I442" t="s">
        <v>1025</v>
      </c>
      <c r="J442" t="s">
        <v>1026</v>
      </c>
      <c r="K442" t="s">
        <v>1027</v>
      </c>
      <c r="L442">
        <v>1368</v>
      </c>
      <c r="N442">
        <v>1011</v>
      </c>
      <c r="O442" t="s">
        <v>745</v>
      </c>
      <c r="P442" t="s">
        <v>745</v>
      </c>
      <c r="Q442">
        <v>1</v>
      </c>
      <c r="X442">
        <v>2.4</v>
      </c>
      <c r="Y442">
        <v>0</v>
      </c>
      <c r="Z442">
        <v>70.66</v>
      </c>
      <c r="AA442">
        <v>0</v>
      </c>
      <c r="AB442">
        <v>0</v>
      </c>
      <c r="AC442">
        <v>0</v>
      </c>
      <c r="AD442">
        <v>1</v>
      </c>
      <c r="AE442">
        <v>0</v>
      </c>
      <c r="AF442" t="s">
        <v>93</v>
      </c>
      <c r="AG442">
        <v>3.1739999999999995</v>
      </c>
      <c r="AH442">
        <v>2</v>
      </c>
      <c r="AI442">
        <v>60106969</v>
      </c>
      <c r="AJ442">
        <v>442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 x14ac:dyDescent="0.2">
      <c r="A443">
        <f>ROW(Source!A110)</f>
        <v>110</v>
      </c>
      <c r="B443">
        <v>60106970</v>
      </c>
      <c r="C443">
        <v>60106302</v>
      </c>
      <c r="D443">
        <v>48246286</v>
      </c>
      <c r="E443">
        <v>1</v>
      </c>
      <c r="F443">
        <v>1</v>
      </c>
      <c r="G443">
        <v>1</v>
      </c>
      <c r="H443">
        <v>2</v>
      </c>
      <c r="I443" t="s">
        <v>1028</v>
      </c>
      <c r="J443" t="s">
        <v>1029</v>
      </c>
      <c r="K443" t="s">
        <v>1030</v>
      </c>
      <c r="L443">
        <v>1368</v>
      </c>
      <c r="N443">
        <v>1011</v>
      </c>
      <c r="O443" t="s">
        <v>745</v>
      </c>
      <c r="P443" t="s">
        <v>745</v>
      </c>
      <c r="Q443">
        <v>1</v>
      </c>
      <c r="X443">
        <v>2</v>
      </c>
      <c r="Y443">
        <v>0</v>
      </c>
      <c r="Z443">
        <v>14.3</v>
      </c>
      <c r="AA443">
        <v>8.82</v>
      </c>
      <c r="AB443">
        <v>0</v>
      </c>
      <c r="AC443">
        <v>0</v>
      </c>
      <c r="AD443">
        <v>1</v>
      </c>
      <c r="AE443">
        <v>0</v>
      </c>
      <c r="AF443" t="s">
        <v>93</v>
      </c>
      <c r="AG443">
        <v>2.6449999999999996</v>
      </c>
      <c r="AH443">
        <v>2</v>
      </c>
      <c r="AI443">
        <v>60106970</v>
      </c>
      <c r="AJ443">
        <v>443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 x14ac:dyDescent="0.2">
      <c r="A444">
        <f>ROW(Source!A110)</f>
        <v>110</v>
      </c>
      <c r="B444">
        <v>60106971</v>
      </c>
      <c r="C444">
        <v>60106302</v>
      </c>
      <c r="D444">
        <v>48168484</v>
      </c>
      <c r="E444">
        <v>1</v>
      </c>
      <c r="F444">
        <v>1</v>
      </c>
      <c r="G444">
        <v>1</v>
      </c>
      <c r="H444">
        <v>3</v>
      </c>
      <c r="I444" t="s">
        <v>223</v>
      </c>
      <c r="J444" t="s">
        <v>226</v>
      </c>
      <c r="K444" t="s">
        <v>761</v>
      </c>
      <c r="L444">
        <v>1339</v>
      </c>
      <c r="N444">
        <v>1007</v>
      </c>
      <c r="O444" t="s">
        <v>91</v>
      </c>
      <c r="P444" t="s">
        <v>91</v>
      </c>
      <c r="Q444">
        <v>1</v>
      </c>
      <c r="X444">
        <v>0.9</v>
      </c>
      <c r="Y444">
        <v>8.7899999999999991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0</v>
      </c>
      <c r="AF444" t="s">
        <v>3</v>
      </c>
      <c r="AG444">
        <v>0.9</v>
      </c>
      <c r="AH444">
        <v>2</v>
      </c>
      <c r="AI444">
        <v>60106971</v>
      </c>
      <c r="AJ444">
        <v>444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 x14ac:dyDescent="0.2">
      <c r="A445">
        <f>ROW(Source!A110)</f>
        <v>110</v>
      </c>
      <c r="B445">
        <v>60106972</v>
      </c>
      <c r="C445">
        <v>60106302</v>
      </c>
      <c r="D445">
        <v>48168491</v>
      </c>
      <c r="E445">
        <v>1</v>
      </c>
      <c r="F445">
        <v>1</v>
      </c>
      <c r="G445">
        <v>1</v>
      </c>
      <c r="H445">
        <v>3</v>
      </c>
      <c r="I445" t="s">
        <v>229</v>
      </c>
      <c r="J445" t="s">
        <v>231</v>
      </c>
      <c r="K445" t="s">
        <v>762</v>
      </c>
      <c r="L445">
        <v>1346</v>
      </c>
      <c r="N445">
        <v>1009</v>
      </c>
      <c r="O445" t="s">
        <v>225</v>
      </c>
      <c r="P445" t="s">
        <v>225</v>
      </c>
      <c r="Q445">
        <v>1</v>
      </c>
      <c r="X445">
        <v>0.2</v>
      </c>
      <c r="Y445">
        <v>4.47</v>
      </c>
      <c r="Z445">
        <v>0</v>
      </c>
      <c r="AA445">
        <v>0</v>
      </c>
      <c r="AB445">
        <v>0</v>
      </c>
      <c r="AC445">
        <v>0</v>
      </c>
      <c r="AD445">
        <v>1</v>
      </c>
      <c r="AE445">
        <v>0</v>
      </c>
      <c r="AF445" t="s">
        <v>3</v>
      </c>
      <c r="AG445">
        <v>0.2</v>
      </c>
      <c r="AH445">
        <v>2</v>
      </c>
      <c r="AI445">
        <v>60106972</v>
      </c>
      <c r="AJ445">
        <v>445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 x14ac:dyDescent="0.2">
      <c r="A446">
        <f>ROW(Source!A110)</f>
        <v>110</v>
      </c>
      <c r="B446">
        <v>60106973</v>
      </c>
      <c r="C446">
        <v>60106302</v>
      </c>
      <c r="D446">
        <v>48171510</v>
      </c>
      <c r="E446">
        <v>1</v>
      </c>
      <c r="F446">
        <v>1</v>
      </c>
      <c r="G446">
        <v>1</v>
      </c>
      <c r="H446">
        <v>3</v>
      </c>
      <c r="I446" t="s">
        <v>763</v>
      </c>
      <c r="J446" t="s">
        <v>764</v>
      </c>
      <c r="K446" t="s">
        <v>765</v>
      </c>
      <c r="L446">
        <v>1348</v>
      </c>
      <c r="N446">
        <v>1009</v>
      </c>
      <c r="O446" t="s">
        <v>15</v>
      </c>
      <c r="P446" t="s">
        <v>15</v>
      </c>
      <c r="Q446">
        <v>1000</v>
      </c>
      <c r="X446">
        <v>1.7899999999999999E-2</v>
      </c>
      <c r="Y446">
        <v>11891.1</v>
      </c>
      <c r="Z446">
        <v>0</v>
      </c>
      <c r="AA446">
        <v>0</v>
      </c>
      <c r="AB446">
        <v>0</v>
      </c>
      <c r="AC446">
        <v>0</v>
      </c>
      <c r="AD446">
        <v>1</v>
      </c>
      <c r="AE446">
        <v>0</v>
      </c>
      <c r="AF446" t="s">
        <v>3</v>
      </c>
      <c r="AG446">
        <v>1.7899999999999999E-2</v>
      </c>
      <c r="AH446">
        <v>2</v>
      </c>
      <c r="AI446">
        <v>60106973</v>
      </c>
      <c r="AJ446">
        <v>446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 x14ac:dyDescent="0.2">
      <c r="A447">
        <f>ROW(Source!A110)</f>
        <v>110</v>
      </c>
      <c r="B447">
        <v>60106974</v>
      </c>
      <c r="C447">
        <v>60106302</v>
      </c>
      <c r="D447">
        <v>48164599</v>
      </c>
      <c r="E447">
        <v>21</v>
      </c>
      <c r="F447">
        <v>1</v>
      </c>
      <c r="G447">
        <v>1</v>
      </c>
      <c r="H447">
        <v>3</v>
      </c>
      <c r="I447" t="s">
        <v>834</v>
      </c>
      <c r="J447" t="s">
        <v>3</v>
      </c>
      <c r="K447" t="s">
        <v>835</v>
      </c>
      <c r="L447">
        <v>1374</v>
      </c>
      <c r="N447">
        <v>1013</v>
      </c>
      <c r="O447" t="s">
        <v>836</v>
      </c>
      <c r="P447" t="s">
        <v>836</v>
      </c>
      <c r="Q447">
        <v>1</v>
      </c>
      <c r="X447">
        <v>15.96</v>
      </c>
      <c r="Y447">
        <v>1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0</v>
      </c>
      <c r="AF447" t="s">
        <v>3</v>
      </c>
      <c r="AG447">
        <v>15.96</v>
      </c>
      <c r="AH447">
        <v>2</v>
      </c>
      <c r="AI447">
        <v>60106974</v>
      </c>
      <c r="AJ447">
        <v>447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 x14ac:dyDescent="0.2">
      <c r="A448">
        <f>ROW(Source!A112)</f>
        <v>112</v>
      </c>
      <c r="B448">
        <v>60106952</v>
      </c>
      <c r="C448">
        <v>60106331</v>
      </c>
      <c r="D448">
        <v>48164233</v>
      </c>
      <c r="E448">
        <v>1</v>
      </c>
      <c r="F448">
        <v>1</v>
      </c>
      <c r="G448">
        <v>1</v>
      </c>
      <c r="H448">
        <v>1</v>
      </c>
      <c r="I448" t="s">
        <v>812</v>
      </c>
      <c r="J448" t="s">
        <v>3</v>
      </c>
      <c r="K448" t="s">
        <v>813</v>
      </c>
      <c r="L448">
        <v>1191</v>
      </c>
      <c r="N448">
        <v>1013</v>
      </c>
      <c r="O448" t="s">
        <v>738</v>
      </c>
      <c r="P448" t="s">
        <v>738</v>
      </c>
      <c r="Q448">
        <v>1</v>
      </c>
      <c r="X448">
        <v>91</v>
      </c>
      <c r="Y448">
        <v>0</v>
      </c>
      <c r="Z448">
        <v>0</v>
      </c>
      <c r="AA448">
        <v>0</v>
      </c>
      <c r="AB448">
        <v>8.59</v>
      </c>
      <c r="AC448">
        <v>0</v>
      </c>
      <c r="AD448">
        <v>1</v>
      </c>
      <c r="AE448">
        <v>1</v>
      </c>
      <c r="AF448" t="s">
        <v>93</v>
      </c>
      <c r="AG448">
        <v>120.34749999999998</v>
      </c>
      <c r="AH448">
        <v>2</v>
      </c>
      <c r="AI448">
        <v>60106952</v>
      </c>
      <c r="AJ448">
        <v>448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 x14ac:dyDescent="0.2">
      <c r="A449">
        <f>ROW(Source!A112)</f>
        <v>112</v>
      </c>
      <c r="B449">
        <v>60106953</v>
      </c>
      <c r="C449">
        <v>60106331</v>
      </c>
      <c r="D449">
        <v>48164207</v>
      </c>
      <c r="E449">
        <v>1</v>
      </c>
      <c r="F449">
        <v>1</v>
      </c>
      <c r="G449">
        <v>1</v>
      </c>
      <c r="H449">
        <v>1</v>
      </c>
      <c r="I449" t="s">
        <v>740</v>
      </c>
      <c r="J449" t="s">
        <v>3</v>
      </c>
      <c r="K449" t="s">
        <v>741</v>
      </c>
      <c r="L449">
        <v>1191</v>
      </c>
      <c r="N449">
        <v>1013</v>
      </c>
      <c r="O449" t="s">
        <v>738</v>
      </c>
      <c r="P449" t="s">
        <v>738</v>
      </c>
      <c r="Q449">
        <v>1</v>
      </c>
      <c r="X449">
        <v>7.34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1</v>
      </c>
      <c r="AE449">
        <v>2</v>
      </c>
      <c r="AF449" t="s">
        <v>93</v>
      </c>
      <c r="AG449">
        <v>9.7071499999999986</v>
      </c>
      <c r="AH449">
        <v>2</v>
      </c>
      <c r="AI449">
        <v>60106953</v>
      </c>
      <c r="AJ449">
        <v>449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 x14ac:dyDescent="0.2">
      <c r="A450">
        <f>ROW(Source!A112)</f>
        <v>112</v>
      </c>
      <c r="B450">
        <v>60106954</v>
      </c>
      <c r="C450">
        <v>60106331</v>
      </c>
      <c r="D450">
        <v>48244557</v>
      </c>
      <c r="E450">
        <v>1</v>
      </c>
      <c r="F450">
        <v>1</v>
      </c>
      <c r="G450">
        <v>1</v>
      </c>
      <c r="H450">
        <v>2</v>
      </c>
      <c r="I450" t="s">
        <v>746</v>
      </c>
      <c r="J450" t="s">
        <v>747</v>
      </c>
      <c r="K450" t="s">
        <v>748</v>
      </c>
      <c r="L450">
        <v>1368</v>
      </c>
      <c r="N450">
        <v>1011</v>
      </c>
      <c r="O450" t="s">
        <v>745</v>
      </c>
      <c r="P450" t="s">
        <v>745</v>
      </c>
      <c r="Q450">
        <v>1</v>
      </c>
      <c r="X450">
        <v>6</v>
      </c>
      <c r="Y450">
        <v>0</v>
      </c>
      <c r="Z450">
        <v>112.77</v>
      </c>
      <c r="AA450">
        <v>11.84</v>
      </c>
      <c r="AB450">
        <v>0</v>
      </c>
      <c r="AC450">
        <v>0</v>
      </c>
      <c r="AD450">
        <v>1</v>
      </c>
      <c r="AE450">
        <v>0</v>
      </c>
      <c r="AF450" t="s">
        <v>93</v>
      </c>
      <c r="AG450">
        <v>7.9349999999999987</v>
      </c>
      <c r="AH450">
        <v>2</v>
      </c>
      <c r="AI450">
        <v>60106954</v>
      </c>
      <c r="AJ450">
        <v>450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 x14ac:dyDescent="0.2">
      <c r="A451">
        <f>ROW(Source!A112)</f>
        <v>112</v>
      </c>
      <c r="B451">
        <v>60106955</v>
      </c>
      <c r="C451">
        <v>60106331</v>
      </c>
      <c r="D451">
        <v>48245552</v>
      </c>
      <c r="E451">
        <v>1</v>
      </c>
      <c r="F451">
        <v>1</v>
      </c>
      <c r="G451">
        <v>1</v>
      </c>
      <c r="H451">
        <v>2</v>
      </c>
      <c r="I451" t="s">
        <v>1022</v>
      </c>
      <c r="J451" t="s">
        <v>1023</v>
      </c>
      <c r="K451" t="s">
        <v>1024</v>
      </c>
      <c r="L451">
        <v>1368</v>
      </c>
      <c r="N451">
        <v>1011</v>
      </c>
      <c r="O451" t="s">
        <v>745</v>
      </c>
      <c r="P451" t="s">
        <v>745</v>
      </c>
      <c r="Q451">
        <v>1</v>
      </c>
      <c r="X451">
        <v>0.5</v>
      </c>
      <c r="Y451">
        <v>0</v>
      </c>
      <c r="Z451">
        <v>107.03</v>
      </c>
      <c r="AA451">
        <v>10.130000000000001</v>
      </c>
      <c r="AB451">
        <v>0</v>
      </c>
      <c r="AC451">
        <v>0</v>
      </c>
      <c r="AD451">
        <v>1</v>
      </c>
      <c r="AE451">
        <v>0</v>
      </c>
      <c r="AF451" t="s">
        <v>93</v>
      </c>
      <c r="AG451">
        <v>0.66124999999999989</v>
      </c>
      <c r="AH451">
        <v>2</v>
      </c>
      <c r="AI451">
        <v>60106955</v>
      </c>
      <c r="AJ451">
        <v>451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 x14ac:dyDescent="0.2">
      <c r="A452">
        <f>ROW(Source!A112)</f>
        <v>112</v>
      </c>
      <c r="B452">
        <v>60106956</v>
      </c>
      <c r="C452">
        <v>60106331</v>
      </c>
      <c r="D452">
        <v>48245719</v>
      </c>
      <c r="E452">
        <v>1</v>
      </c>
      <c r="F452">
        <v>1</v>
      </c>
      <c r="G452">
        <v>1</v>
      </c>
      <c r="H452">
        <v>2</v>
      </c>
      <c r="I452" t="s">
        <v>755</v>
      </c>
      <c r="J452" t="s">
        <v>756</v>
      </c>
      <c r="K452" t="s">
        <v>757</v>
      </c>
      <c r="L452">
        <v>1368</v>
      </c>
      <c r="N452">
        <v>1011</v>
      </c>
      <c r="O452" t="s">
        <v>745</v>
      </c>
      <c r="P452" t="s">
        <v>745</v>
      </c>
      <c r="Q452">
        <v>1</v>
      </c>
      <c r="X452">
        <v>1</v>
      </c>
      <c r="Y452">
        <v>0</v>
      </c>
      <c r="Z452">
        <v>1.2</v>
      </c>
      <c r="AA452">
        <v>0</v>
      </c>
      <c r="AB452">
        <v>0</v>
      </c>
      <c r="AC452">
        <v>0</v>
      </c>
      <c r="AD452">
        <v>1</v>
      </c>
      <c r="AE452">
        <v>0</v>
      </c>
      <c r="AF452" t="s">
        <v>93</v>
      </c>
      <c r="AG452">
        <v>1.3224999999999998</v>
      </c>
      <c r="AH452">
        <v>2</v>
      </c>
      <c r="AI452">
        <v>60106956</v>
      </c>
      <c r="AJ452">
        <v>452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 x14ac:dyDescent="0.2">
      <c r="A453">
        <f>ROW(Source!A112)</f>
        <v>112</v>
      </c>
      <c r="B453">
        <v>60106957</v>
      </c>
      <c r="C453">
        <v>60106331</v>
      </c>
      <c r="D453">
        <v>48245786</v>
      </c>
      <c r="E453">
        <v>1</v>
      </c>
      <c r="F453">
        <v>1</v>
      </c>
      <c r="G453">
        <v>1</v>
      </c>
      <c r="H453">
        <v>2</v>
      </c>
      <c r="I453" t="s">
        <v>823</v>
      </c>
      <c r="J453" t="s">
        <v>824</v>
      </c>
      <c r="K453" t="s">
        <v>825</v>
      </c>
      <c r="L453">
        <v>1368</v>
      </c>
      <c r="N453">
        <v>1011</v>
      </c>
      <c r="O453" t="s">
        <v>745</v>
      </c>
      <c r="P453" t="s">
        <v>745</v>
      </c>
      <c r="Q453">
        <v>1</v>
      </c>
      <c r="X453">
        <v>27.3</v>
      </c>
      <c r="Y453">
        <v>0</v>
      </c>
      <c r="Z453">
        <v>8.68</v>
      </c>
      <c r="AA453">
        <v>0</v>
      </c>
      <c r="AB453">
        <v>0</v>
      </c>
      <c r="AC453">
        <v>0</v>
      </c>
      <c r="AD453">
        <v>1</v>
      </c>
      <c r="AE453">
        <v>0</v>
      </c>
      <c r="AF453" t="s">
        <v>93</v>
      </c>
      <c r="AG453">
        <v>36.104249999999993</v>
      </c>
      <c r="AH453">
        <v>2</v>
      </c>
      <c r="AI453">
        <v>60106957</v>
      </c>
      <c r="AJ453">
        <v>453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 x14ac:dyDescent="0.2">
      <c r="A454">
        <f>ROW(Source!A112)</f>
        <v>112</v>
      </c>
      <c r="B454">
        <v>60106958</v>
      </c>
      <c r="C454">
        <v>60106331</v>
      </c>
      <c r="D454">
        <v>48246286</v>
      </c>
      <c r="E454">
        <v>1</v>
      </c>
      <c r="F454">
        <v>1</v>
      </c>
      <c r="G454">
        <v>1</v>
      </c>
      <c r="H454">
        <v>2</v>
      </c>
      <c r="I454" t="s">
        <v>1028</v>
      </c>
      <c r="J454" t="s">
        <v>1029</v>
      </c>
      <c r="K454" t="s">
        <v>1030</v>
      </c>
      <c r="L454">
        <v>1368</v>
      </c>
      <c r="N454">
        <v>1011</v>
      </c>
      <c r="O454" t="s">
        <v>745</v>
      </c>
      <c r="P454" t="s">
        <v>745</v>
      </c>
      <c r="Q454">
        <v>1</v>
      </c>
      <c r="X454">
        <v>0.84</v>
      </c>
      <c r="Y454">
        <v>0</v>
      </c>
      <c r="Z454">
        <v>14.3</v>
      </c>
      <c r="AA454">
        <v>8.82</v>
      </c>
      <c r="AB454">
        <v>0</v>
      </c>
      <c r="AC454">
        <v>0</v>
      </c>
      <c r="AD454">
        <v>1</v>
      </c>
      <c r="AE454">
        <v>0</v>
      </c>
      <c r="AF454" t="s">
        <v>93</v>
      </c>
      <c r="AG454">
        <v>1.1108999999999998</v>
      </c>
      <c r="AH454">
        <v>2</v>
      </c>
      <c r="AI454">
        <v>60106958</v>
      </c>
      <c r="AJ454">
        <v>454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 x14ac:dyDescent="0.2">
      <c r="A455">
        <f>ROW(Source!A112)</f>
        <v>112</v>
      </c>
      <c r="B455">
        <v>60106959</v>
      </c>
      <c r="C455">
        <v>60106331</v>
      </c>
      <c r="D455">
        <v>48168484</v>
      </c>
      <c r="E455">
        <v>1</v>
      </c>
      <c r="F455">
        <v>1</v>
      </c>
      <c r="G455">
        <v>1</v>
      </c>
      <c r="H455">
        <v>3</v>
      </c>
      <c r="I455" t="s">
        <v>223</v>
      </c>
      <c r="J455" t="s">
        <v>226</v>
      </c>
      <c r="K455" t="s">
        <v>761</v>
      </c>
      <c r="L455">
        <v>1339</v>
      </c>
      <c r="N455">
        <v>1007</v>
      </c>
      <c r="O455" t="s">
        <v>91</v>
      </c>
      <c r="P455" t="s">
        <v>91</v>
      </c>
      <c r="Q455">
        <v>1</v>
      </c>
      <c r="X455">
        <v>2.6</v>
      </c>
      <c r="Y455">
        <v>8.7899999999999991</v>
      </c>
      <c r="Z455">
        <v>0</v>
      </c>
      <c r="AA455">
        <v>0</v>
      </c>
      <c r="AB455">
        <v>0</v>
      </c>
      <c r="AC455">
        <v>0</v>
      </c>
      <c r="AD455">
        <v>1</v>
      </c>
      <c r="AE455">
        <v>0</v>
      </c>
      <c r="AF455" t="s">
        <v>3</v>
      </c>
      <c r="AG455">
        <v>2.6</v>
      </c>
      <c r="AH455">
        <v>2</v>
      </c>
      <c r="AI455">
        <v>60106959</v>
      </c>
      <c r="AJ455">
        <v>455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 x14ac:dyDescent="0.2">
      <c r="A456">
        <f>ROW(Source!A112)</f>
        <v>112</v>
      </c>
      <c r="B456">
        <v>60106960</v>
      </c>
      <c r="C456">
        <v>60106331</v>
      </c>
      <c r="D456">
        <v>48168491</v>
      </c>
      <c r="E456">
        <v>1</v>
      </c>
      <c r="F456">
        <v>1</v>
      </c>
      <c r="G456">
        <v>1</v>
      </c>
      <c r="H456">
        <v>3</v>
      </c>
      <c r="I456" t="s">
        <v>229</v>
      </c>
      <c r="J456" t="s">
        <v>231</v>
      </c>
      <c r="K456" t="s">
        <v>762</v>
      </c>
      <c r="L456">
        <v>1346</v>
      </c>
      <c r="N456">
        <v>1009</v>
      </c>
      <c r="O456" t="s">
        <v>225</v>
      </c>
      <c r="P456" t="s">
        <v>225</v>
      </c>
      <c r="Q456">
        <v>1</v>
      </c>
      <c r="X456">
        <v>0.5</v>
      </c>
      <c r="Y456">
        <v>4.47</v>
      </c>
      <c r="Z456">
        <v>0</v>
      </c>
      <c r="AA456">
        <v>0</v>
      </c>
      <c r="AB456">
        <v>0</v>
      </c>
      <c r="AC456">
        <v>0</v>
      </c>
      <c r="AD456">
        <v>1</v>
      </c>
      <c r="AE456">
        <v>0</v>
      </c>
      <c r="AF456" t="s">
        <v>3</v>
      </c>
      <c r="AG456">
        <v>0.5</v>
      </c>
      <c r="AH456">
        <v>2</v>
      </c>
      <c r="AI456">
        <v>60106960</v>
      </c>
      <c r="AJ456">
        <v>456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 x14ac:dyDescent="0.2">
      <c r="A457">
        <f>ROW(Source!A112)</f>
        <v>112</v>
      </c>
      <c r="B457">
        <v>60106961</v>
      </c>
      <c r="C457">
        <v>60106331</v>
      </c>
      <c r="D457">
        <v>48171519</v>
      </c>
      <c r="E457">
        <v>1</v>
      </c>
      <c r="F457">
        <v>1</v>
      </c>
      <c r="G457">
        <v>1</v>
      </c>
      <c r="H457">
        <v>3</v>
      </c>
      <c r="I457" t="s">
        <v>1031</v>
      </c>
      <c r="J457" t="s">
        <v>1032</v>
      </c>
      <c r="K457" t="s">
        <v>1033</v>
      </c>
      <c r="L457">
        <v>1348</v>
      </c>
      <c r="N457">
        <v>1009</v>
      </c>
      <c r="O457" t="s">
        <v>15</v>
      </c>
      <c r="P457" t="s">
        <v>15</v>
      </c>
      <c r="Q457">
        <v>1000</v>
      </c>
      <c r="X457">
        <v>2.1499999999999998E-2</v>
      </c>
      <c r="Y457">
        <v>10397.450000000001</v>
      </c>
      <c r="Z457">
        <v>0</v>
      </c>
      <c r="AA457">
        <v>0</v>
      </c>
      <c r="AB457">
        <v>0</v>
      </c>
      <c r="AC457">
        <v>0</v>
      </c>
      <c r="AD457">
        <v>1</v>
      </c>
      <c r="AE457">
        <v>0</v>
      </c>
      <c r="AF457" t="s">
        <v>3</v>
      </c>
      <c r="AG457">
        <v>2.1499999999999998E-2</v>
      </c>
      <c r="AH457">
        <v>2</v>
      </c>
      <c r="AI457">
        <v>60106961</v>
      </c>
      <c r="AJ457">
        <v>457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 x14ac:dyDescent="0.2">
      <c r="A458">
        <f>ROW(Source!A112)</f>
        <v>112</v>
      </c>
      <c r="B458">
        <v>60106962</v>
      </c>
      <c r="C458">
        <v>60106331</v>
      </c>
      <c r="D458">
        <v>48164599</v>
      </c>
      <c r="E458">
        <v>21</v>
      </c>
      <c r="F458">
        <v>1</v>
      </c>
      <c r="G458">
        <v>1</v>
      </c>
      <c r="H458">
        <v>3</v>
      </c>
      <c r="I458" t="s">
        <v>834</v>
      </c>
      <c r="J458" t="s">
        <v>3</v>
      </c>
      <c r="K458" t="s">
        <v>835</v>
      </c>
      <c r="L458">
        <v>1374</v>
      </c>
      <c r="N458">
        <v>1013</v>
      </c>
      <c r="O458" t="s">
        <v>836</v>
      </c>
      <c r="P458" t="s">
        <v>836</v>
      </c>
      <c r="Q458">
        <v>1</v>
      </c>
      <c r="X458">
        <v>15.63</v>
      </c>
      <c r="Y458">
        <v>1</v>
      </c>
      <c r="Z458">
        <v>0</v>
      </c>
      <c r="AA458">
        <v>0</v>
      </c>
      <c r="AB458">
        <v>0</v>
      </c>
      <c r="AC458">
        <v>0</v>
      </c>
      <c r="AD458">
        <v>1</v>
      </c>
      <c r="AE458">
        <v>0</v>
      </c>
      <c r="AF458" t="s">
        <v>3</v>
      </c>
      <c r="AG458">
        <v>15.63</v>
      </c>
      <c r="AH458">
        <v>2</v>
      </c>
      <c r="AI458">
        <v>60106962</v>
      </c>
      <c r="AJ458">
        <v>458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 x14ac:dyDescent="0.2">
      <c r="A459">
        <f>ROW(Source!A116)</f>
        <v>116</v>
      </c>
      <c r="B459">
        <v>60106930</v>
      </c>
      <c r="C459">
        <v>60106358</v>
      </c>
      <c r="D459">
        <v>48164237</v>
      </c>
      <c r="E459">
        <v>1</v>
      </c>
      <c r="F459">
        <v>1</v>
      </c>
      <c r="G459">
        <v>1</v>
      </c>
      <c r="H459">
        <v>1</v>
      </c>
      <c r="I459" t="s">
        <v>736</v>
      </c>
      <c r="J459" t="s">
        <v>3</v>
      </c>
      <c r="K459" t="s">
        <v>737</v>
      </c>
      <c r="L459">
        <v>1191</v>
      </c>
      <c r="N459">
        <v>1013</v>
      </c>
      <c r="O459" t="s">
        <v>738</v>
      </c>
      <c r="P459" t="s">
        <v>738</v>
      </c>
      <c r="Q459">
        <v>1</v>
      </c>
      <c r="X459">
        <v>39.130000000000003</v>
      </c>
      <c r="Y459">
        <v>0</v>
      </c>
      <c r="Z459">
        <v>0</v>
      </c>
      <c r="AA459">
        <v>0</v>
      </c>
      <c r="AB459">
        <v>8.1999999999999993</v>
      </c>
      <c r="AC459">
        <v>0</v>
      </c>
      <c r="AD459">
        <v>1</v>
      </c>
      <c r="AE459">
        <v>1</v>
      </c>
      <c r="AF459" t="s">
        <v>93</v>
      </c>
      <c r="AG459">
        <v>51.749424999999995</v>
      </c>
      <c r="AH459">
        <v>2</v>
      </c>
      <c r="AI459">
        <v>60106930</v>
      </c>
      <c r="AJ459">
        <v>459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 x14ac:dyDescent="0.2">
      <c r="A460">
        <f>ROW(Source!A116)</f>
        <v>116</v>
      </c>
      <c r="B460">
        <v>60106931</v>
      </c>
      <c r="C460">
        <v>60106358</v>
      </c>
      <c r="D460">
        <v>48164207</v>
      </c>
      <c r="E460">
        <v>1</v>
      </c>
      <c r="F460">
        <v>1</v>
      </c>
      <c r="G460">
        <v>1</v>
      </c>
      <c r="H460">
        <v>1</v>
      </c>
      <c r="I460" t="s">
        <v>740</v>
      </c>
      <c r="J460" t="s">
        <v>3</v>
      </c>
      <c r="K460" t="s">
        <v>741</v>
      </c>
      <c r="L460">
        <v>1191</v>
      </c>
      <c r="N460">
        <v>1013</v>
      </c>
      <c r="O460" t="s">
        <v>738</v>
      </c>
      <c r="P460" t="s">
        <v>738</v>
      </c>
      <c r="Q460">
        <v>1</v>
      </c>
      <c r="X460">
        <v>4.91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1</v>
      </c>
      <c r="AE460">
        <v>2</v>
      </c>
      <c r="AF460" t="s">
        <v>93</v>
      </c>
      <c r="AG460">
        <v>6.4934749999999992</v>
      </c>
      <c r="AH460">
        <v>2</v>
      </c>
      <c r="AI460">
        <v>60106931</v>
      </c>
      <c r="AJ460">
        <v>460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 x14ac:dyDescent="0.2">
      <c r="A461">
        <f>ROW(Source!A116)</f>
        <v>116</v>
      </c>
      <c r="B461">
        <v>60106932</v>
      </c>
      <c r="C461">
        <v>60106358</v>
      </c>
      <c r="D461">
        <v>48244510</v>
      </c>
      <c r="E461">
        <v>1</v>
      </c>
      <c r="F461">
        <v>1</v>
      </c>
      <c r="G461">
        <v>1</v>
      </c>
      <c r="H461">
        <v>2</v>
      </c>
      <c r="I461" t="s">
        <v>742</v>
      </c>
      <c r="J461" t="s">
        <v>743</v>
      </c>
      <c r="K461" t="s">
        <v>744</v>
      </c>
      <c r="L461">
        <v>1368</v>
      </c>
      <c r="N461">
        <v>1011</v>
      </c>
      <c r="O461" t="s">
        <v>745</v>
      </c>
      <c r="P461" t="s">
        <v>745</v>
      </c>
      <c r="Q461">
        <v>1</v>
      </c>
      <c r="X461">
        <v>0.1</v>
      </c>
      <c r="Y461">
        <v>0</v>
      </c>
      <c r="Z461">
        <v>121.8</v>
      </c>
      <c r="AA461">
        <v>13.49</v>
      </c>
      <c r="AB461">
        <v>0</v>
      </c>
      <c r="AC461">
        <v>0</v>
      </c>
      <c r="AD461">
        <v>1</v>
      </c>
      <c r="AE461">
        <v>0</v>
      </c>
      <c r="AF461" t="s">
        <v>93</v>
      </c>
      <c r="AG461">
        <v>0.13224999999999998</v>
      </c>
      <c r="AH461">
        <v>2</v>
      </c>
      <c r="AI461">
        <v>60106932</v>
      </c>
      <c r="AJ461">
        <v>461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 x14ac:dyDescent="0.2">
      <c r="A462">
        <f>ROW(Source!A116)</f>
        <v>116</v>
      </c>
      <c r="B462">
        <v>60106933</v>
      </c>
      <c r="C462">
        <v>60106358</v>
      </c>
      <c r="D462">
        <v>48244557</v>
      </c>
      <c r="E462">
        <v>1</v>
      </c>
      <c r="F462">
        <v>1</v>
      </c>
      <c r="G462">
        <v>1</v>
      </c>
      <c r="H462">
        <v>2</v>
      </c>
      <c r="I462" t="s">
        <v>746</v>
      </c>
      <c r="J462" t="s">
        <v>747</v>
      </c>
      <c r="K462" t="s">
        <v>748</v>
      </c>
      <c r="L462">
        <v>1368</v>
      </c>
      <c r="N462">
        <v>1011</v>
      </c>
      <c r="O462" t="s">
        <v>745</v>
      </c>
      <c r="P462" t="s">
        <v>745</v>
      </c>
      <c r="Q462">
        <v>1</v>
      </c>
      <c r="X462">
        <v>4.62</v>
      </c>
      <c r="Y462">
        <v>0</v>
      </c>
      <c r="Z462">
        <v>112.77</v>
      </c>
      <c r="AA462">
        <v>11.84</v>
      </c>
      <c r="AB462">
        <v>0</v>
      </c>
      <c r="AC462">
        <v>0</v>
      </c>
      <c r="AD462">
        <v>1</v>
      </c>
      <c r="AE462">
        <v>0</v>
      </c>
      <c r="AF462" t="s">
        <v>93</v>
      </c>
      <c r="AG462">
        <v>6.1099499999999995</v>
      </c>
      <c r="AH462">
        <v>2</v>
      </c>
      <c r="AI462">
        <v>60106933</v>
      </c>
      <c r="AJ462">
        <v>462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 x14ac:dyDescent="0.2">
      <c r="A463">
        <f>ROW(Source!A116)</f>
        <v>116</v>
      </c>
      <c r="B463">
        <v>60106934</v>
      </c>
      <c r="C463">
        <v>60106358</v>
      </c>
      <c r="D463">
        <v>48244644</v>
      </c>
      <c r="E463">
        <v>1</v>
      </c>
      <c r="F463">
        <v>1</v>
      </c>
      <c r="G463">
        <v>1</v>
      </c>
      <c r="H463">
        <v>2</v>
      </c>
      <c r="I463" t="s">
        <v>749</v>
      </c>
      <c r="J463" t="s">
        <v>750</v>
      </c>
      <c r="K463" t="s">
        <v>751</v>
      </c>
      <c r="L463">
        <v>1368</v>
      </c>
      <c r="N463">
        <v>1011</v>
      </c>
      <c r="O463" t="s">
        <v>745</v>
      </c>
      <c r="P463" t="s">
        <v>745</v>
      </c>
      <c r="Q463">
        <v>1</v>
      </c>
      <c r="X463">
        <v>3.46</v>
      </c>
      <c r="Y463">
        <v>0</v>
      </c>
      <c r="Z463">
        <v>0.83</v>
      </c>
      <c r="AA463">
        <v>0</v>
      </c>
      <c r="AB463">
        <v>0</v>
      </c>
      <c r="AC463">
        <v>0</v>
      </c>
      <c r="AD463">
        <v>1</v>
      </c>
      <c r="AE463">
        <v>0</v>
      </c>
      <c r="AF463" t="s">
        <v>93</v>
      </c>
      <c r="AG463">
        <v>4.5758499999999991</v>
      </c>
      <c r="AH463">
        <v>2</v>
      </c>
      <c r="AI463">
        <v>60106934</v>
      </c>
      <c r="AJ463">
        <v>463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 x14ac:dyDescent="0.2">
      <c r="A464">
        <f>ROW(Source!A116)</f>
        <v>116</v>
      </c>
      <c r="B464">
        <v>60106935</v>
      </c>
      <c r="C464">
        <v>60106358</v>
      </c>
      <c r="D464">
        <v>48245551</v>
      </c>
      <c r="E464">
        <v>1</v>
      </c>
      <c r="F464">
        <v>1</v>
      </c>
      <c r="G464">
        <v>1</v>
      </c>
      <c r="H464">
        <v>2</v>
      </c>
      <c r="I464" t="s">
        <v>752</v>
      </c>
      <c r="J464" t="s">
        <v>753</v>
      </c>
      <c r="K464" t="s">
        <v>754</v>
      </c>
      <c r="L464">
        <v>1368</v>
      </c>
      <c r="N464">
        <v>1011</v>
      </c>
      <c r="O464" t="s">
        <v>745</v>
      </c>
      <c r="P464" t="s">
        <v>745</v>
      </c>
      <c r="Q464">
        <v>1</v>
      </c>
      <c r="X464">
        <v>0.19</v>
      </c>
      <c r="Y464">
        <v>0</v>
      </c>
      <c r="Z464">
        <v>86.79</v>
      </c>
      <c r="AA464">
        <v>10.130000000000001</v>
      </c>
      <c r="AB464">
        <v>0</v>
      </c>
      <c r="AC464">
        <v>0</v>
      </c>
      <c r="AD464">
        <v>1</v>
      </c>
      <c r="AE464">
        <v>0</v>
      </c>
      <c r="AF464" t="s">
        <v>93</v>
      </c>
      <c r="AG464">
        <v>0.25127499999999997</v>
      </c>
      <c r="AH464">
        <v>2</v>
      </c>
      <c r="AI464">
        <v>60106935</v>
      </c>
      <c r="AJ464">
        <v>464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 x14ac:dyDescent="0.2">
      <c r="A465">
        <f>ROW(Source!A116)</f>
        <v>116</v>
      </c>
      <c r="B465">
        <v>60106936</v>
      </c>
      <c r="C465">
        <v>60106358</v>
      </c>
      <c r="D465">
        <v>48245719</v>
      </c>
      <c r="E465">
        <v>1</v>
      </c>
      <c r="F465">
        <v>1</v>
      </c>
      <c r="G465">
        <v>1</v>
      </c>
      <c r="H465">
        <v>2</v>
      </c>
      <c r="I465" t="s">
        <v>755</v>
      </c>
      <c r="J465" t="s">
        <v>756</v>
      </c>
      <c r="K465" t="s">
        <v>757</v>
      </c>
      <c r="L465">
        <v>1368</v>
      </c>
      <c r="N465">
        <v>1011</v>
      </c>
      <c r="O465" t="s">
        <v>745</v>
      </c>
      <c r="P465" t="s">
        <v>745</v>
      </c>
      <c r="Q465">
        <v>1</v>
      </c>
      <c r="X465">
        <v>1.63</v>
      </c>
      <c r="Y465">
        <v>0</v>
      </c>
      <c r="Z465">
        <v>1.2</v>
      </c>
      <c r="AA465">
        <v>0</v>
      </c>
      <c r="AB465">
        <v>0</v>
      </c>
      <c r="AC465">
        <v>0</v>
      </c>
      <c r="AD465">
        <v>1</v>
      </c>
      <c r="AE465">
        <v>0</v>
      </c>
      <c r="AF465" t="s">
        <v>93</v>
      </c>
      <c r="AG465">
        <v>2.1556749999999996</v>
      </c>
      <c r="AH465">
        <v>2</v>
      </c>
      <c r="AI465">
        <v>60106936</v>
      </c>
      <c r="AJ465">
        <v>465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 x14ac:dyDescent="0.2">
      <c r="A466">
        <f>ROW(Source!A116)</f>
        <v>116</v>
      </c>
      <c r="B466">
        <v>60106937</v>
      </c>
      <c r="C466">
        <v>60106358</v>
      </c>
      <c r="D466">
        <v>48245767</v>
      </c>
      <c r="E466">
        <v>1</v>
      </c>
      <c r="F466">
        <v>1</v>
      </c>
      <c r="G466">
        <v>1</v>
      </c>
      <c r="H466">
        <v>2</v>
      </c>
      <c r="I466" t="s">
        <v>758</v>
      </c>
      <c r="J466" t="s">
        <v>759</v>
      </c>
      <c r="K466" t="s">
        <v>760</v>
      </c>
      <c r="L466">
        <v>1368</v>
      </c>
      <c r="N466">
        <v>1011</v>
      </c>
      <c r="O466" t="s">
        <v>745</v>
      </c>
      <c r="P466" t="s">
        <v>745</v>
      </c>
      <c r="Q466">
        <v>1</v>
      </c>
      <c r="X466">
        <v>6.71</v>
      </c>
      <c r="Y466">
        <v>0</v>
      </c>
      <c r="Z466">
        <v>13.92</v>
      </c>
      <c r="AA466">
        <v>0</v>
      </c>
      <c r="AB466">
        <v>0</v>
      </c>
      <c r="AC466">
        <v>0</v>
      </c>
      <c r="AD466">
        <v>1</v>
      </c>
      <c r="AE466">
        <v>0</v>
      </c>
      <c r="AF466" t="s">
        <v>93</v>
      </c>
      <c r="AG466">
        <v>8.8739749999999979</v>
      </c>
      <c r="AH466">
        <v>2</v>
      </c>
      <c r="AI466">
        <v>60106937</v>
      </c>
      <c r="AJ466">
        <v>466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 x14ac:dyDescent="0.2">
      <c r="A467">
        <f>ROW(Source!A116)</f>
        <v>116</v>
      </c>
      <c r="B467">
        <v>60106938</v>
      </c>
      <c r="C467">
        <v>60106358</v>
      </c>
      <c r="D467">
        <v>48168484</v>
      </c>
      <c r="E467">
        <v>1</v>
      </c>
      <c r="F467">
        <v>1</v>
      </c>
      <c r="G467">
        <v>1</v>
      </c>
      <c r="H467">
        <v>3</v>
      </c>
      <c r="I467" t="s">
        <v>223</v>
      </c>
      <c r="J467" t="s">
        <v>226</v>
      </c>
      <c r="K467" t="s">
        <v>761</v>
      </c>
      <c r="L467">
        <v>1339</v>
      </c>
      <c r="N467">
        <v>1007</v>
      </c>
      <c r="O467" t="s">
        <v>91</v>
      </c>
      <c r="P467" t="s">
        <v>91</v>
      </c>
      <c r="Q467">
        <v>1</v>
      </c>
      <c r="X467">
        <v>1.37</v>
      </c>
      <c r="Y467">
        <v>8.7899999999999991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0</v>
      </c>
      <c r="AF467" t="s">
        <v>3</v>
      </c>
      <c r="AG467">
        <v>1.37</v>
      </c>
      <c r="AH467">
        <v>2</v>
      </c>
      <c r="AI467">
        <v>60106938</v>
      </c>
      <c r="AJ467">
        <v>467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 x14ac:dyDescent="0.2">
      <c r="A468">
        <f>ROW(Source!A116)</f>
        <v>116</v>
      </c>
      <c r="B468">
        <v>60106939</v>
      </c>
      <c r="C468">
        <v>60106358</v>
      </c>
      <c r="D468">
        <v>48168491</v>
      </c>
      <c r="E468">
        <v>1</v>
      </c>
      <c r="F468">
        <v>1</v>
      </c>
      <c r="G468">
        <v>1</v>
      </c>
      <c r="H468">
        <v>3</v>
      </c>
      <c r="I468" t="s">
        <v>229</v>
      </c>
      <c r="J468" t="s">
        <v>231</v>
      </c>
      <c r="K468" t="s">
        <v>762</v>
      </c>
      <c r="L468">
        <v>1346</v>
      </c>
      <c r="N468">
        <v>1009</v>
      </c>
      <c r="O468" t="s">
        <v>225</v>
      </c>
      <c r="P468" t="s">
        <v>225</v>
      </c>
      <c r="Q468">
        <v>1</v>
      </c>
      <c r="X468">
        <v>0.41</v>
      </c>
      <c r="Y468">
        <v>4.47</v>
      </c>
      <c r="Z468">
        <v>0</v>
      </c>
      <c r="AA468">
        <v>0</v>
      </c>
      <c r="AB468">
        <v>0</v>
      </c>
      <c r="AC468">
        <v>0</v>
      </c>
      <c r="AD468">
        <v>1</v>
      </c>
      <c r="AE468">
        <v>0</v>
      </c>
      <c r="AF468" t="s">
        <v>3</v>
      </c>
      <c r="AG468">
        <v>0.41</v>
      </c>
      <c r="AH468">
        <v>2</v>
      </c>
      <c r="AI468">
        <v>60106939</v>
      </c>
      <c r="AJ468">
        <v>468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 x14ac:dyDescent="0.2">
      <c r="A469">
        <f>ROW(Source!A116)</f>
        <v>116</v>
      </c>
      <c r="B469">
        <v>60106940</v>
      </c>
      <c r="C469">
        <v>60106358</v>
      </c>
      <c r="D469">
        <v>48171510</v>
      </c>
      <c r="E469">
        <v>1</v>
      </c>
      <c r="F469">
        <v>1</v>
      </c>
      <c r="G469">
        <v>1</v>
      </c>
      <c r="H469">
        <v>3</v>
      </c>
      <c r="I469" t="s">
        <v>763</v>
      </c>
      <c r="J469" t="s">
        <v>764</v>
      </c>
      <c r="K469" t="s">
        <v>765</v>
      </c>
      <c r="L469">
        <v>1348</v>
      </c>
      <c r="N469">
        <v>1009</v>
      </c>
      <c r="O469" t="s">
        <v>15</v>
      </c>
      <c r="P469" t="s">
        <v>15</v>
      </c>
      <c r="Q469">
        <v>1000</v>
      </c>
      <c r="X469">
        <v>4.0000000000000001E-3</v>
      </c>
      <c r="Y469">
        <v>11891.1</v>
      </c>
      <c r="Z469">
        <v>0</v>
      </c>
      <c r="AA469">
        <v>0</v>
      </c>
      <c r="AB469">
        <v>0</v>
      </c>
      <c r="AC469">
        <v>0</v>
      </c>
      <c r="AD469">
        <v>1</v>
      </c>
      <c r="AE469">
        <v>0</v>
      </c>
      <c r="AF469" t="s">
        <v>3</v>
      </c>
      <c r="AG469">
        <v>4.0000000000000001E-3</v>
      </c>
      <c r="AH469">
        <v>2</v>
      </c>
      <c r="AI469">
        <v>60106940</v>
      </c>
      <c r="AJ469">
        <v>469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 x14ac:dyDescent="0.2">
      <c r="A470">
        <f>ROW(Source!A116)</f>
        <v>116</v>
      </c>
      <c r="B470">
        <v>60106941</v>
      </c>
      <c r="C470">
        <v>60106358</v>
      </c>
      <c r="D470">
        <v>48172661</v>
      </c>
      <c r="E470">
        <v>1</v>
      </c>
      <c r="F470">
        <v>1</v>
      </c>
      <c r="G470">
        <v>1</v>
      </c>
      <c r="H470">
        <v>3</v>
      </c>
      <c r="I470" t="s">
        <v>766</v>
      </c>
      <c r="J470" t="s">
        <v>767</v>
      </c>
      <c r="K470" t="s">
        <v>768</v>
      </c>
      <c r="L470">
        <v>1348</v>
      </c>
      <c r="N470">
        <v>1009</v>
      </c>
      <c r="O470" t="s">
        <v>15</v>
      </c>
      <c r="P470" t="s">
        <v>15</v>
      </c>
      <c r="Q470">
        <v>1000</v>
      </c>
      <c r="X470">
        <v>0</v>
      </c>
      <c r="Y470">
        <v>15854.58</v>
      </c>
      <c r="Z470">
        <v>0</v>
      </c>
      <c r="AA470">
        <v>0</v>
      </c>
      <c r="AB470">
        <v>0</v>
      </c>
      <c r="AC470">
        <v>1</v>
      </c>
      <c r="AD470">
        <v>0</v>
      </c>
      <c r="AE470">
        <v>0</v>
      </c>
      <c r="AF470" t="s">
        <v>3</v>
      </c>
      <c r="AG470">
        <v>0</v>
      </c>
      <c r="AH470">
        <v>2</v>
      </c>
      <c r="AI470">
        <v>60106941</v>
      </c>
      <c r="AJ470">
        <v>470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 x14ac:dyDescent="0.2">
      <c r="A471">
        <f>ROW(Source!A116)</f>
        <v>116</v>
      </c>
      <c r="B471">
        <v>60106942</v>
      </c>
      <c r="C471">
        <v>60106358</v>
      </c>
      <c r="D471">
        <v>48172758</v>
      </c>
      <c r="E471">
        <v>1</v>
      </c>
      <c r="F471">
        <v>1</v>
      </c>
      <c r="G471">
        <v>1</v>
      </c>
      <c r="H471">
        <v>3</v>
      </c>
      <c r="I471" t="s">
        <v>769</v>
      </c>
      <c r="J471" t="s">
        <v>770</v>
      </c>
      <c r="K471" t="s">
        <v>771</v>
      </c>
      <c r="L471">
        <v>1348</v>
      </c>
      <c r="N471">
        <v>1009</v>
      </c>
      <c r="O471" t="s">
        <v>15</v>
      </c>
      <c r="P471" t="s">
        <v>15</v>
      </c>
      <c r="Q471">
        <v>1000</v>
      </c>
      <c r="X471">
        <v>1.0000000000000001E-5</v>
      </c>
      <c r="Y471">
        <v>7671.42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0</v>
      </c>
      <c r="AF471" t="s">
        <v>3</v>
      </c>
      <c r="AG471">
        <v>1.0000000000000001E-5</v>
      </c>
      <c r="AH471">
        <v>2</v>
      </c>
      <c r="AI471">
        <v>60106942</v>
      </c>
      <c r="AJ471">
        <v>471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 x14ac:dyDescent="0.2">
      <c r="A472">
        <f>ROW(Source!A116)</f>
        <v>116</v>
      </c>
      <c r="B472">
        <v>60106943</v>
      </c>
      <c r="C472">
        <v>60106358</v>
      </c>
      <c r="D472">
        <v>48173726</v>
      </c>
      <c r="E472">
        <v>1</v>
      </c>
      <c r="F472">
        <v>1</v>
      </c>
      <c r="G472">
        <v>1</v>
      </c>
      <c r="H472">
        <v>3</v>
      </c>
      <c r="I472" t="s">
        <v>772</v>
      </c>
      <c r="J472" t="s">
        <v>773</v>
      </c>
      <c r="K472" t="s">
        <v>774</v>
      </c>
      <c r="L472">
        <v>1348</v>
      </c>
      <c r="N472">
        <v>1009</v>
      </c>
      <c r="O472" t="s">
        <v>15</v>
      </c>
      <c r="P472" t="s">
        <v>15</v>
      </c>
      <c r="Q472">
        <v>1000</v>
      </c>
      <c r="X472">
        <v>1E-4</v>
      </c>
      <c r="Y472">
        <v>30728.69</v>
      </c>
      <c r="Z472">
        <v>0</v>
      </c>
      <c r="AA472">
        <v>0</v>
      </c>
      <c r="AB472">
        <v>0</v>
      </c>
      <c r="AC472">
        <v>0</v>
      </c>
      <c r="AD472">
        <v>1</v>
      </c>
      <c r="AE472">
        <v>0</v>
      </c>
      <c r="AF472" t="s">
        <v>3</v>
      </c>
      <c r="AG472">
        <v>1E-4</v>
      </c>
      <c r="AH472">
        <v>2</v>
      </c>
      <c r="AI472">
        <v>60106943</v>
      </c>
      <c r="AJ472">
        <v>472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 x14ac:dyDescent="0.2">
      <c r="A473">
        <f>ROW(Source!A116)</f>
        <v>116</v>
      </c>
      <c r="B473">
        <v>60106944</v>
      </c>
      <c r="C473">
        <v>60106358</v>
      </c>
      <c r="D473">
        <v>48187448</v>
      </c>
      <c r="E473">
        <v>1</v>
      </c>
      <c r="F473">
        <v>1</v>
      </c>
      <c r="G473">
        <v>1</v>
      </c>
      <c r="H473">
        <v>3</v>
      </c>
      <c r="I473" t="s">
        <v>775</v>
      </c>
      <c r="J473" t="s">
        <v>776</v>
      </c>
      <c r="K473" t="s">
        <v>777</v>
      </c>
      <c r="L473">
        <v>1348</v>
      </c>
      <c r="N473">
        <v>1009</v>
      </c>
      <c r="O473" t="s">
        <v>15</v>
      </c>
      <c r="P473" t="s">
        <v>15</v>
      </c>
      <c r="Q473">
        <v>1000</v>
      </c>
      <c r="X473">
        <v>1E-3</v>
      </c>
      <c r="Y473">
        <v>8041.65</v>
      </c>
      <c r="Z473">
        <v>0</v>
      </c>
      <c r="AA473">
        <v>0</v>
      </c>
      <c r="AB473">
        <v>0</v>
      </c>
      <c r="AC473">
        <v>0</v>
      </c>
      <c r="AD473">
        <v>1</v>
      </c>
      <c r="AE473">
        <v>0</v>
      </c>
      <c r="AF473" t="s">
        <v>3</v>
      </c>
      <c r="AG473">
        <v>1E-3</v>
      </c>
      <c r="AH473">
        <v>2</v>
      </c>
      <c r="AI473">
        <v>60106944</v>
      </c>
      <c r="AJ473">
        <v>473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 x14ac:dyDescent="0.2">
      <c r="A474">
        <f>ROW(Source!A116)</f>
        <v>116</v>
      </c>
      <c r="B474">
        <v>60106945</v>
      </c>
      <c r="C474">
        <v>60106358</v>
      </c>
      <c r="D474">
        <v>48165719</v>
      </c>
      <c r="E474">
        <v>21</v>
      </c>
      <c r="F474">
        <v>1</v>
      </c>
      <c r="G474">
        <v>1</v>
      </c>
      <c r="H474">
        <v>3</v>
      </c>
      <c r="I474" t="s">
        <v>778</v>
      </c>
      <c r="J474" t="s">
        <v>3</v>
      </c>
      <c r="K474" t="s">
        <v>779</v>
      </c>
      <c r="L474">
        <v>1348</v>
      </c>
      <c r="N474">
        <v>1009</v>
      </c>
      <c r="O474" t="s">
        <v>15</v>
      </c>
      <c r="P474" t="s">
        <v>15</v>
      </c>
      <c r="Q474">
        <v>1000</v>
      </c>
      <c r="X474">
        <v>1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 t="s">
        <v>3</v>
      </c>
      <c r="AG474">
        <v>1</v>
      </c>
      <c r="AH474">
        <v>2</v>
      </c>
      <c r="AI474">
        <v>60106945</v>
      </c>
      <c r="AJ474">
        <v>474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 x14ac:dyDescent="0.2">
      <c r="A475">
        <f>ROW(Source!A116)</f>
        <v>116</v>
      </c>
      <c r="B475">
        <v>60106946</v>
      </c>
      <c r="C475">
        <v>60106358</v>
      </c>
      <c r="D475">
        <v>48189470</v>
      </c>
      <c r="E475">
        <v>1</v>
      </c>
      <c r="F475">
        <v>1</v>
      </c>
      <c r="G475">
        <v>1</v>
      </c>
      <c r="H475">
        <v>3</v>
      </c>
      <c r="I475" t="s">
        <v>780</v>
      </c>
      <c r="J475" t="s">
        <v>781</v>
      </c>
      <c r="K475" t="s">
        <v>782</v>
      </c>
      <c r="L475">
        <v>1302</v>
      </c>
      <c r="N475">
        <v>1003</v>
      </c>
      <c r="O475" t="s">
        <v>783</v>
      </c>
      <c r="P475" t="s">
        <v>783</v>
      </c>
      <c r="Q475">
        <v>10</v>
      </c>
      <c r="X475">
        <v>1.8700000000000001E-2</v>
      </c>
      <c r="Y475">
        <v>64.47</v>
      </c>
      <c r="Z475">
        <v>0</v>
      </c>
      <c r="AA475">
        <v>0</v>
      </c>
      <c r="AB475">
        <v>0</v>
      </c>
      <c r="AC475">
        <v>0</v>
      </c>
      <c r="AD475">
        <v>1</v>
      </c>
      <c r="AE475">
        <v>0</v>
      </c>
      <c r="AF475" t="s">
        <v>3</v>
      </c>
      <c r="AG475">
        <v>1.8700000000000001E-2</v>
      </c>
      <c r="AH475">
        <v>2</v>
      </c>
      <c r="AI475">
        <v>60106946</v>
      </c>
      <c r="AJ475">
        <v>475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 x14ac:dyDescent="0.2">
      <c r="A476">
        <f>ROW(Source!A116)</f>
        <v>116</v>
      </c>
      <c r="B476">
        <v>60106947</v>
      </c>
      <c r="C476">
        <v>60106358</v>
      </c>
      <c r="D476">
        <v>48189825</v>
      </c>
      <c r="E476">
        <v>1</v>
      </c>
      <c r="F476">
        <v>1</v>
      </c>
      <c r="G476">
        <v>1</v>
      </c>
      <c r="H476">
        <v>3</v>
      </c>
      <c r="I476" t="s">
        <v>784</v>
      </c>
      <c r="J476" t="s">
        <v>785</v>
      </c>
      <c r="K476" t="s">
        <v>786</v>
      </c>
      <c r="L476">
        <v>1348</v>
      </c>
      <c r="N476">
        <v>1009</v>
      </c>
      <c r="O476" t="s">
        <v>15</v>
      </c>
      <c r="P476" t="s">
        <v>15</v>
      </c>
      <c r="Q476">
        <v>1000</v>
      </c>
      <c r="X476">
        <v>3.0000000000000001E-5</v>
      </c>
      <c r="Y476">
        <v>4751.12</v>
      </c>
      <c r="Z476">
        <v>0</v>
      </c>
      <c r="AA476">
        <v>0</v>
      </c>
      <c r="AB476">
        <v>0</v>
      </c>
      <c r="AC476">
        <v>0</v>
      </c>
      <c r="AD476">
        <v>1</v>
      </c>
      <c r="AE476">
        <v>0</v>
      </c>
      <c r="AF476" t="s">
        <v>3</v>
      </c>
      <c r="AG476">
        <v>3.0000000000000001E-5</v>
      </c>
      <c r="AH476">
        <v>2</v>
      </c>
      <c r="AI476">
        <v>60106947</v>
      </c>
      <c r="AJ476">
        <v>476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 x14ac:dyDescent="0.2">
      <c r="A477">
        <f>ROW(Source!A116)</f>
        <v>116</v>
      </c>
      <c r="B477">
        <v>60106948</v>
      </c>
      <c r="C477">
        <v>60106358</v>
      </c>
      <c r="D477">
        <v>48190549</v>
      </c>
      <c r="E477">
        <v>1</v>
      </c>
      <c r="F477">
        <v>1</v>
      </c>
      <c r="G477">
        <v>1</v>
      </c>
      <c r="H477">
        <v>3</v>
      </c>
      <c r="I477" t="s">
        <v>787</v>
      </c>
      <c r="J477" t="s">
        <v>788</v>
      </c>
      <c r="K477" t="s">
        <v>789</v>
      </c>
      <c r="L477">
        <v>1348</v>
      </c>
      <c r="N477">
        <v>1009</v>
      </c>
      <c r="O477" t="s">
        <v>15</v>
      </c>
      <c r="P477" t="s">
        <v>15</v>
      </c>
      <c r="Q477">
        <v>1000</v>
      </c>
      <c r="X477">
        <v>1.9400000000000001E-3</v>
      </c>
      <c r="Y477">
        <v>6246.56</v>
      </c>
      <c r="Z477">
        <v>0</v>
      </c>
      <c r="AA477">
        <v>0</v>
      </c>
      <c r="AB477">
        <v>0</v>
      </c>
      <c r="AC477">
        <v>0</v>
      </c>
      <c r="AD477">
        <v>1</v>
      </c>
      <c r="AE477">
        <v>0</v>
      </c>
      <c r="AF477" t="s">
        <v>3</v>
      </c>
      <c r="AG477">
        <v>1.9400000000000001E-3</v>
      </c>
      <c r="AH477">
        <v>2</v>
      </c>
      <c r="AI477">
        <v>60106948</v>
      </c>
      <c r="AJ477">
        <v>477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 x14ac:dyDescent="0.2">
      <c r="A478">
        <f>ROW(Source!A116)</f>
        <v>116</v>
      </c>
      <c r="B478">
        <v>60106949</v>
      </c>
      <c r="C478">
        <v>60106358</v>
      </c>
      <c r="D478">
        <v>48194381</v>
      </c>
      <c r="E478">
        <v>1</v>
      </c>
      <c r="F478">
        <v>1</v>
      </c>
      <c r="G478">
        <v>1</v>
      </c>
      <c r="H478">
        <v>3</v>
      </c>
      <c r="I478" t="s">
        <v>790</v>
      </c>
      <c r="J478" t="s">
        <v>791</v>
      </c>
      <c r="K478" t="s">
        <v>792</v>
      </c>
      <c r="L478">
        <v>1339</v>
      </c>
      <c r="N478">
        <v>1007</v>
      </c>
      <c r="O478" t="s">
        <v>91</v>
      </c>
      <c r="P478" t="s">
        <v>91</v>
      </c>
      <c r="Q478">
        <v>1</v>
      </c>
      <c r="X478">
        <v>1.0300000000000001E-3</v>
      </c>
      <c r="Y478">
        <v>1793.05</v>
      </c>
      <c r="Z478">
        <v>0</v>
      </c>
      <c r="AA478">
        <v>0</v>
      </c>
      <c r="AB478">
        <v>0</v>
      </c>
      <c r="AC478">
        <v>0</v>
      </c>
      <c r="AD478">
        <v>1</v>
      </c>
      <c r="AE478">
        <v>0</v>
      </c>
      <c r="AF478" t="s">
        <v>3</v>
      </c>
      <c r="AG478">
        <v>1.0300000000000001E-3</v>
      </c>
      <c r="AH478">
        <v>2</v>
      </c>
      <c r="AI478">
        <v>60106949</v>
      </c>
      <c r="AJ478">
        <v>478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 x14ac:dyDescent="0.2">
      <c r="A479">
        <f>ROW(Source!A116)</f>
        <v>116</v>
      </c>
      <c r="B479">
        <v>60106950</v>
      </c>
      <c r="C479">
        <v>60106358</v>
      </c>
      <c r="D479">
        <v>48201639</v>
      </c>
      <c r="E479">
        <v>1</v>
      </c>
      <c r="F479">
        <v>1</v>
      </c>
      <c r="G479">
        <v>1</v>
      </c>
      <c r="H479">
        <v>3</v>
      </c>
      <c r="I479" t="s">
        <v>793</v>
      </c>
      <c r="J479" t="s">
        <v>794</v>
      </c>
      <c r="K479" t="s">
        <v>795</v>
      </c>
      <c r="L479">
        <v>1348</v>
      </c>
      <c r="N479">
        <v>1009</v>
      </c>
      <c r="O479" t="s">
        <v>15</v>
      </c>
      <c r="P479" t="s">
        <v>15</v>
      </c>
      <c r="Q479">
        <v>1000</v>
      </c>
      <c r="X479">
        <v>3.1E-4</v>
      </c>
      <c r="Y479">
        <v>12560.85</v>
      </c>
      <c r="Z479">
        <v>0</v>
      </c>
      <c r="AA479">
        <v>0</v>
      </c>
      <c r="AB479">
        <v>0</v>
      </c>
      <c r="AC479">
        <v>0</v>
      </c>
      <c r="AD479">
        <v>1</v>
      </c>
      <c r="AE479">
        <v>0</v>
      </c>
      <c r="AF479" t="s">
        <v>3</v>
      </c>
      <c r="AG479">
        <v>3.1E-4</v>
      </c>
      <c r="AH479">
        <v>2</v>
      </c>
      <c r="AI479">
        <v>60106950</v>
      </c>
      <c r="AJ479">
        <v>479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 x14ac:dyDescent="0.2">
      <c r="A480">
        <f>ROW(Source!A116)</f>
        <v>116</v>
      </c>
      <c r="B480">
        <v>60106951</v>
      </c>
      <c r="C480">
        <v>60106358</v>
      </c>
      <c r="D480">
        <v>48202807</v>
      </c>
      <c r="E480">
        <v>1</v>
      </c>
      <c r="F480">
        <v>1</v>
      </c>
      <c r="G480">
        <v>1</v>
      </c>
      <c r="H480">
        <v>3</v>
      </c>
      <c r="I480" t="s">
        <v>796</v>
      </c>
      <c r="J480" t="s">
        <v>797</v>
      </c>
      <c r="K480" t="s">
        <v>798</v>
      </c>
      <c r="L480">
        <v>1348</v>
      </c>
      <c r="N480">
        <v>1009</v>
      </c>
      <c r="O480" t="s">
        <v>15</v>
      </c>
      <c r="P480" t="s">
        <v>15</v>
      </c>
      <c r="Q480">
        <v>1000</v>
      </c>
      <c r="X480">
        <v>5.9999999999999995E-4</v>
      </c>
      <c r="Y480">
        <v>11149.43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0</v>
      </c>
      <c r="AF480" t="s">
        <v>3</v>
      </c>
      <c r="AG480">
        <v>5.9999999999999995E-4</v>
      </c>
      <c r="AH480">
        <v>2</v>
      </c>
      <c r="AI480">
        <v>60106951</v>
      </c>
      <c r="AJ480">
        <v>480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 x14ac:dyDescent="0.2">
      <c r="A481">
        <f>ROW(Source!A117)</f>
        <v>117</v>
      </c>
      <c r="B481">
        <v>60107426</v>
      </c>
      <c r="C481">
        <v>60107282</v>
      </c>
      <c r="D481">
        <v>48164233</v>
      </c>
      <c r="E481">
        <v>1</v>
      </c>
      <c r="F481">
        <v>1</v>
      </c>
      <c r="G481">
        <v>1</v>
      </c>
      <c r="H481">
        <v>1</v>
      </c>
      <c r="I481" t="s">
        <v>812</v>
      </c>
      <c r="J481" t="s">
        <v>3</v>
      </c>
      <c r="K481" t="s">
        <v>813</v>
      </c>
      <c r="L481">
        <v>1191</v>
      </c>
      <c r="N481">
        <v>1013</v>
      </c>
      <c r="O481" t="s">
        <v>738</v>
      </c>
      <c r="P481" t="s">
        <v>738</v>
      </c>
      <c r="Q481">
        <v>1</v>
      </c>
      <c r="X481">
        <v>91</v>
      </c>
      <c r="Y481">
        <v>0</v>
      </c>
      <c r="Z481">
        <v>0</v>
      </c>
      <c r="AA481">
        <v>0</v>
      </c>
      <c r="AB481">
        <v>8.59</v>
      </c>
      <c r="AC481">
        <v>0</v>
      </c>
      <c r="AD481">
        <v>1</v>
      </c>
      <c r="AE481">
        <v>1</v>
      </c>
      <c r="AF481" t="s">
        <v>93</v>
      </c>
      <c r="AG481">
        <v>120.34749999999998</v>
      </c>
      <c r="AH481">
        <v>2</v>
      </c>
      <c r="AI481">
        <v>60107426</v>
      </c>
      <c r="AJ481">
        <v>481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 x14ac:dyDescent="0.2">
      <c r="A482">
        <f>ROW(Source!A117)</f>
        <v>117</v>
      </c>
      <c r="B482">
        <v>60107427</v>
      </c>
      <c r="C482">
        <v>60107282</v>
      </c>
      <c r="D482">
        <v>48164207</v>
      </c>
      <c r="E482">
        <v>1</v>
      </c>
      <c r="F482">
        <v>1</v>
      </c>
      <c r="G482">
        <v>1</v>
      </c>
      <c r="H482">
        <v>1</v>
      </c>
      <c r="I482" t="s">
        <v>740</v>
      </c>
      <c r="J482" t="s">
        <v>3</v>
      </c>
      <c r="K482" t="s">
        <v>741</v>
      </c>
      <c r="L482">
        <v>1191</v>
      </c>
      <c r="N482">
        <v>1013</v>
      </c>
      <c r="O482" t="s">
        <v>738</v>
      </c>
      <c r="P482" t="s">
        <v>738</v>
      </c>
      <c r="Q482">
        <v>1</v>
      </c>
      <c r="X482">
        <v>7.34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1</v>
      </c>
      <c r="AE482">
        <v>2</v>
      </c>
      <c r="AF482" t="s">
        <v>93</v>
      </c>
      <c r="AG482">
        <v>9.7071499999999986</v>
      </c>
      <c r="AH482">
        <v>2</v>
      </c>
      <c r="AI482">
        <v>60107427</v>
      </c>
      <c r="AJ482">
        <v>482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 x14ac:dyDescent="0.2">
      <c r="A483">
        <f>ROW(Source!A117)</f>
        <v>117</v>
      </c>
      <c r="B483">
        <v>60107428</v>
      </c>
      <c r="C483">
        <v>60107282</v>
      </c>
      <c r="D483">
        <v>48244557</v>
      </c>
      <c r="E483">
        <v>1</v>
      </c>
      <c r="F483">
        <v>1</v>
      </c>
      <c r="G483">
        <v>1</v>
      </c>
      <c r="H483">
        <v>2</v>
      </c>
      <c r="I483" t="s">
        <v>746</v>
      </c>
      <c r="J483" t="s">
        <v>747</v>
      </c>
      <c r="K483" t="s">
        <v>748</v>
      </c>
      <c r="L483">
        <v>1368</v>
      </c>
      <c r="N483">
        <v>1011</v>
      </c>
      <c r="O483" t="s">
        <v>745</v>
      </c>
      <c r="P483" t="s">
        <v>745</v>
      </c>
      <c r="Q483">
        <v>1</v>
      </c>
      <c r="X483">
        <v>6</v>
      </c>
      <c r="Y483">
        <v>0</v>
      </c>
      <c r="Z483">
        <v>112.77</v>
      </c>
      <c r="AA483">
        <v>11.84</v>
      </c>
      <c r="AB483">
        <v>0</v>
      </c>
      <c r="AC483">
        <v>0</v>
      </c>
      <c r="AD483">
        <v>1</v>
      </c>
      <c r="AE483">
        <v>0</v>
      </c>
      <c r="AF483" t="s">
        <v>93</v>
      </c>
      <c r="AG483">
        <v>7.9349999999999987</v>
      </c>
      <c r="AH483">
        <v>2</v>
      </c>
      <c r="AI483">
        <v>60107428</v>
      </c>
      <c r="AJ483">
        <v>483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 x14ac:dyDescent="0.2">
      <c r="A484">
        <f>ROW(Source!A117)</f>
        <v>117</v>
      </c>
      <c r="B484">
        <v>60107429</v>
      </c>
      <c r="C484">
        <v>60107282</v>
      </c>
      <c r="D484">
        <v>48245552</v>
      </c>
      <c r="E484">
        <v>1</v>
      </c>
      <c r="F484">
        <v>1</v>
      </c>
      <c r="G484">
        <v>1</v>
      </c>
      <c r="H484">
        <v>2</v>
      </c>
      <c r="I484" t="s">
        <v>1022</v>
      </c>
      <c r="J484" t="s">
        <v>1023</v>
      </c>
      <c r="K484" t="s">
        <v>1024</v>
      </c>
      <c r="L484">
        <v>1368</v>
      </c>
      <c r="N484">
        <v>1011</v>
      </c>
      <c r="O484" t="s">
        <v>745</v>
      </c>
      <c r="P484" t="s">
        <v>745</v>
      </c>
      <c r="Q484">
        <v>1</v>
      </c>
      <c r="X484">
        <v>0.5</v>
      </c>
      <c r="Y484">
        <v>0</v>
      </c>
      <c r="Z484">
        <v>107.03</v>
      </c>
      <c r="AA484">
        <v>10.130000000000001</v>
      </c>
      <c r="AB484">
        <v>0</v>
      </c>
      <c r="AC484">
        <v>0</v>
      </c>
      <c r="AD484">
        <v>1</v>
      </c>
      <c r="AE484">
        <v>0</v>
      </c>
      <c r="AF484" t="s">
        <v>93</v>
      </c>
      <c r="AG484">
        <v>0.66124999999999989</v>
      </c>
      <c r="AH484">
        <v>2</v>
      </c>
      <c r="AI484">
        <v>60107429</v>
      </c>
      <c r="AJ484">
        <v>484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 x14ac:dyDescent="0.2">
      <c r="A485">
        <f>ROW(Source!A117)</f>
        <v>117</v>
      </c>
      <c r="B485">
        <v>60107430</v>
      </c>
      <c r="C485">
        <v>60107282</v>
      </c>
      <c r="D485">
        <v>48245719</v>
      </c>
      <c r="E485">
        <v>1</v>
      </c>
      <c r="F485">
        <v>1</v>
      </c>
      <c r="G485">
        <v>1</v>
      </c>
      <c r="H485">
        <v>2</v>
      </c>
      <c r="I485" t="s">
        <v>755</v>
      </c>
      <c r="J485" t="s">
        <v>756</v>
      </c>
      <c r="K485" t="s">
        <v>757</v>
      </c>
      <c r="L485">
        <v>1368</v>
      </c>
      <c r="N485">
        <v>1011</v>
      </c>
      <c r="O485" t="s">
        <v>745</v>
      </c>
      <c r="P485" t="s">
        <v>745</v>
      </c>
      <c r="Q485">
        <v>1</v>
      </c>
      <c r="X485">
        <v>1</v>
      </c>
      <c r="Y485">
        <v>0</v>
      </c>
      <c r="Z485">
        <v>1.2</v>
      </c>
      <c r="AA485">
        <v>0</v>
      </c>
      <c r="AB485">
        <v>0</v>
      </c>
      <c r="AC485">
        <v>0</v>
      </c>
      <c r="AD485">
        <v>1</v>
      </c>
      <c r="AE485">
        <v>0</v>
      </c>
      <c r="AF485" t="s">
        <v>93</v>
      </c>
      <c r="AG485">
        <v>1.3224999999999998</v>
      </c>
      <c r="AH485">
        <v>2</v>
      </c>
      <c r="AI485">
        <v>60107430</v>
      </c>
      <c r="AJ485">
        <v>485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 x14ac:dyDescent="0.2">
      <c r="A486">
        <f>ROW(Source!A117)</f>
        <v>117</v>
      </c>
      <c r="B486">
        <v>60107431</v>
      </c>
      <c r="C486">
        <v>60107282</v>
      </c>
      <c r="D486">
        <v>48245786</v>
      </c>
      <c r="E486">
        <v>1</v>
      </c>
      <c r="F486">
        <v>1</v>
      </c>
      <c r="G486">
        <v>1</v>
      </c>
      <c r="H486">
        <v>2</v>
      </c>
      <c r="I486" t="s">
        <v>823</v>
      </c>
      <c r="J486" t="s">
        <v>824</v>
      </c>
      <c r="K486" t="s">
        <v>825</v>
      </c>
      <c r="L486">
        <v>1368</v>
      </c>
      <c r="N486">
        <v>1011</v>
      </c>
      <c r="O486" t="s">
        <v>745</v>
      </c>
      <c r="P486" t="s">
        <v>745</v>
      </c>
      <c r="Q486">
        <v>1</v>
      </c>
      <c r="X486">
        <v>27.3</v>
      </c>
      <c r="Y486">
        <v>0</v>
      </c>
      <c r="Z486">
        <v>8.68</v>
      </c>
      <c r="AA486">
        <v>0</v>
      </c>
      <c r="AB486">
        <v>0</v>
      </c>
      <c r="AC486">
        <v>0</v>
      </c>
      <c r="AD486">
        <v>1</v>
      </c>
      <c r="AE486">
        <v>0</v>
      </c>
      <c r="AF486" t="s">
        <v>93</v>
      </c>
      <c r="AG486">
        <v>36.104249999999993</v>
      </c>
      <c r="AH486">
        <v>2</v>
      </c>
      <c r="AI486">
        <v>60107431</v>
      </c>
      <c r="AJ486">
        <v>486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 x14ac:dyDescent="0.2">
      <c r="A487">
        <f>ROW(Source!A117)</f>
        <v>117</v>
      </c>
      <c r="B487">
        <v>60107432</v>
      </c>
      <c r="C487">
        <v>60107282</v>
      </c>
      <c r="D487">
        <v>48246286</v>
      </c>
      <c r="E487">
        <v>1</v>
      </c>
      <c r="F487">
        <v>1</v>
      </c>
      <c r="G487">
        <v>1</v>
      </c>
      <c r="H487">
        <v>2</v>
      </c>
      <c r="I487" t="s">
        <v>1028</v>
      </c>
      <c r="J487" t="s">
        <v>1029</v>
      </c>
      <c r="K487" t="s">
        <v>1030</v>
      </c>
      <c r="L487">
        <v>1368</v>
      </c>
      <c r="N487">
        <v>1011</v>
      </c>
      <c r="O487" t="s">
        <v>745</v>
      </c>
      <c r="P487" t="s">
        <v>745</v>
      </c>
      <c r="Q487">
        <v>1</v>
      </c>
      <c r="X487">
        <v>0.84</v>
      </c>
      <c r="Y487">
        <v>0</v>
      </c>
      <c r="Z487">
        <v>14.3</v>
      </c>
      <c r="AA487">
        <v>8.82</v>
      </c>
      <c r="AB487">
        <v>0</v>
      </c>
      <c r="AC487">
        <v>0</v>
      </c>
      <c r="AD487">
        <v>1</v>
      </c>
      <c r="AE487">
        <v>0</v>
      </c>
      <c r="AF487" t="s">
        <v>93</v>
      </c>
      <c r="AG487">
        <v>1.1108999999999998</v>
      </c>
      <c r="AH487">
        <v>2</v>
      </c>
      <c r="AI487">
        <v>60107432</v>
      </c>
      <c r="AJ487">
        <v>487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 x14ac:dyDescent="0.2">
      <c r="A488">
        <f>ROW(Source!A117)</f>
        <v>117</v>
      </c>
      <c r="B488">
        <v>60107433</v>
      </c>
      <c r="C488">
        <v>60107282</v>
      </c>
      <c r="D488">
        <v>48168484</v>
      </c>
      <c r="E488">
        <v>1</v>
      </c>
      <c r="F488">
        <v>1</v>
      </c>
      <c r="G488">
        <v>1</v>
      </c>
      <c r="H488">
        <v>3</v>
      </c>
      <c r="I488" t="s">
        <v>223</v>
      </c>
      <c r="J488" t="s">
        <v>226</v>
      </c>
      <c r="K488" t="s">
        <v>761</v>
      </c>
      <c r="L488">
        <v>1339</v>
      </c>
      <c r="N488">
        <v>1007</v>
      </c>
      <c r="O488" t="s">
        <v>91</v>
      </c>
      <c r="P488" t="s">
        <v>91</v>
      </c>
      <c r="Q488">
        <v>1</v>
      </c>
      <c r="X488">
        <v>2.6</v>
      </c>
      <c r="Y488">
        <v>8.7899999999999991</v>
      </c>
      <c r="Z488">
        <v>0</v>
      </c>
      <c r="AA488">
        <v>0</v>
      </c>
      <c r="AB488">
        <v>0</v>
      </c>
      <c r="AC488">
        <v>0</v>
      </c>
      <c r="AD488">
        <v>1</v>
      </c>
      <c r="AE488">
        <v>0</v>
      </c>
      <c r="AF488" t="s">
        <v>3</v>
      </c>
      <c r="AG488">
        <v>2.6</v>
      </c>
      <c r="AH488">
        <v>2</v>
      </c>
      <c r="AI488">
        <v>60107433</v>
      </c>
      <c r="AJ488">
        <v>488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 x14ac:dyDescent="0.2">
      <c r="A489">
        <f>ROW(Source!A117)</f>
        <v>117</v>
      </c>
      <c r="B489">
        <v>60107434</v>
      </c>
      <c r="C489">
        <v>60107282</v>
      </c>
      <c r="D489">
        <v>48168491</v>
      </c>
      <c r="E489">
        <v>1</v>
      </c>
      <c r="F489">
        <v>1</v>
      </c>
      <c r="G489">
        <v>1</v>
      </c>
      <c r="H489">
        <v>3</v>
      </c>
      <c r="I489" t="s">
        <v>229</v>
      </c>
      <c r="J489" t="s">
        <v>231</v>
      </c>
      <c r="K489" t="s">
        <v>762</v>
      </c>
      <c r="L489">
        <v>1346</v>
      </c>
      <c r="N489">
        <v>1009</v>
      </c>
      <c r="O489" t="s">
        <v>225</v>
      </c>
      <c r="P489" t="s">
        <v>225</v>
      </c>
      <c r="Q489">
        <v>1</v>
      </c>
      <c r="X489">
        <v>0.5</v>
      </c>
      <c r="Y489">
        <v>4.47</v>
      </c>
      <c r="Z489">
        <v>0</v>
      </c>
      <c r="AA489">
        <v>0</v>
      </c>
      <c r="AB489">
        <v>0</v>
      </c>
      <c r="AC489">
        <v>0</v>
      </c>
      <c r="AD489">
        <v>1</v>
      </c>
      <c r="AE489">
        <v>0</v>
      </c>
      <c r="AF489" t="s">
        <v>3</v>
      </c>
      <c r="AG489">
        <v>0.5</v>
      </c>
      <c r="AH489">
        <v>2</v>
      </c>
      <c r="AI489">
        <v>60107434</v>
      </c>
      <c r="AJ489">
        <v>489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 x14ac:dyDescent="0.2">
      <c r="A490">
        <f>ROW(Source!A117)</f>
        <v>117</v>
      </c>
      <c r="B490">
        <v>60107435</v>
      </c>
      <c r="C490">
        <v>60107282</v>
      </c>
      <c r="D490">
        <v>48171519</v>
      </c>
      <c r="E490">
        <v>1</v>
      </c>
      <c r="F490">
        <v>1</v>
      </c>
      <c r="G490">
        <v>1</v>
      </c>
      <c r="H490">
        <v>3</v>
      </c>
      <c r="I490" t="s">
        <v>1031</v>
      </c>
      <c r="J490" t="s">
        <v>1032</v>
      </c>
      <c r="K490" t="s">
        <v>1033</v>
      </c>
      <c r="L490">
        <v>1348</v>
      </c>
      <c r="N490">
        <v>1009</v>
      </c>
      <c r="O490" t="s">
        <v>15</v>
      </c>
      <c r="P490" t="s">
        <v>15</v>
      </c>
      <c r="Q490">
        <v>1000</v>
      </c>
      <c r="X490">
        <v>2.1499999999999998E-2</v>
      </c>
      <c r="Y490">
        <v>10397.450000000001</v>
      </c>
      <c r="Z490">
        <v>0</v>
      </c>
      <c r="AA490">
        <v>0</v>
      </c>
      <c r="AB490">
        <v>0</v>
      </c>
      <c r="AC490">
        <v>0</v>
      </c>
      <c r="AD490">
        <v>1</v>
      </c>
      <c r="AE490">
        <v>0</v>
      </c>
      <c r="AF490" t="s">
        <v>3</v>
      </c>
      <c r="AG490">
        <v>2.1499999999999998E-2</v>
      </c>
      <c r="AH490">
        <v>2</v>
      </c>
      <c r="AI490">
        <v>60107435</v>
      </c>
      <c r="AJ490">
        <v>490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 x14ac:dyDescent="0.2">
      <c r="A491">
        <f>ROW(Source!A117)</f>
        <v>117</v>
      </c>
      <c r="B491">
        <v>60107436</v>
      </c>
      <c r="C491">
        <v>60107282</v>
      </c>
      <c r="D491">
        <v>48164599</v>
      </c>
      <c r="E491">
        <v>21</v>
      </c>
      <c r="F491">
        <v>1</v>
      </c>
      <c r="G491">
        <v>1</v>
      </c>
      <c r="H491">
        <v>3</v>
      </c>
      <c r="I491" t="s">
        <v>834</v>
      </c>
      <c r="J491" t="s">
        <v>3</v>
      </c>
      <c r="K491" t="s">
        <v>835</v>
      </c>
      <c r="L491">
        <v>1374</v>
      </c>
      <c r="N491">
        <v>1013</v>
      </c>
      <c r="O491" t="s">
        <v>836</v>
      </c>
      <c r="P491" t="s">
        <v>836</v>
      </c>
      <c r="Q491">
        <v>1</v>
      </c>
      <c r="X491">
        <v>15.63</v>
      </c>
      <c r="Y491">
        <v>1</v>
      </c>
      <c r="Z491">
        <v>0</v>
      </c>
      <c r="AA491">
        <v>0</v>
      </c>
      <c r="AB491">
        <v>0</v>
      </c>
      <c r="AC491">
        <v>0</v>
      </c>
      <c r="AD491">
        <v>1</v>
      </c>
      <c r="AE491">
        <v>0</v>
      </c>
      <c r="AF491" t="s">
        <v>3</v>
      </c>
      <c r="AG491">
        <v>15.63</v>
      </c>
      <c r="AH491">
        <v>2</v>
      </c>
      <c r="AI491">
        <v>60107436</v>
      </c>
      <c r="AJ491">
        <v>491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 x14ac:dyDescent="0.2">
      <c r="A492">
        <f>ROW(Source!A121)</f>
        <v>121</v>
      </c>
      <c r="B492">
        <v>60108523</v>
      </c>
      <c r="C492">
        <v>60107309</v>
      </c>
      <c r="D492">
        <v>48164227</v>
      </c>
      <c r="E492">
        <v>1</v>
      </c>
      <c r="F492">
        <v>1</v>
      </c>
      <c r="G492">
        <v>1</v>
      </c>
      <c r="H492">
        <v>1</v>
      </c>
      <c r="I492" t="s">
        <v>1034</v>
      </c>
      <c r="J492" t="s">
        <v>3</v>
      </c>
      <c r="K492" t="s">
        <v>1035</v>
      </c>
      <c r="L492">
        <v>1191</v>
      </c>
      <c r="N492">
        <v>1013</v>
      </c>
      <c r="O492" t="s">
        <v>738</v>
      </c>
      <c r="P492" t="s">
        <v>738</v>
      </c>
      <c r="Q492">
        <v>1</v>
      </c>
      <c r="X492">
        <v>6.59</v>
      </c>
      <c r="Y492">
        <v>0</v>
      </c>
      <c r="Z492">
        <v>0</v>
      </c>
      <c r="AA492">
        <v>0</v>
      </c>
      <c r="AB492">
        <v>8.01</v>
      </c>
      <c r="AC492">
        <v>0</v>
      </c>
      <c r="AD492">
        <v>1</v>
      </c>
      <c r="AE492">
        <v>1</v>
      </c>
      <c r="AF492" t="s">
        <v>93</v>
      </c>
      <c r="AG492">
        <v>8.7152749999999983</v>
      </c>
      <c r="AH492">
        <v>2</v>
      </c>
      <c r="AI492">
        <v>60108523</v>
      </c>
      <c r="AJ492">
        <v>492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 x14ac:dyDescent="0.2">
      <c r="A493">
        <f>ROW(Source!A121)</f>
        <v>121</v>
      </c>
      <c r="B493">
        <v>60108524</v>
      </c>
      <c r="C493">
        <v>60107309</v>
      </c>
      <c r="D493">
        <v>48164207</v>
      </c>
      <c r="E493">
        <v>1</v>
      </c>
      <c r="F493">
        <v>1</v>
      </c>
      <c r="G493">
        <v>1</v>
      </c>
      <c r="H493">
        <v>1</v>
      </c>
      <c r="I493" t="s">
        <v>740</v>
      </c>
      <c r="J493" t="s">
        <v>3</v>
      </c>
      <c r="K493" t="s">
        <v>741</v>
      </c>
      <c r="L493">
        <v>1191</v>
      </c>
      <c r="N493">
        <v>1013</v>
      </c>
      <c r="O493" t="s">
        <v>738</v>
      </c>
      <c r="P493" t="s">
        <v>738</v>
      </c>
      <c r="Q493">
        <v>1</v>
      </c>
      <c r="X493">
        <v>2.3199999999999998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2</v>
      </c>
      <c r="AF493" t="s">
        <v>93</v>
      </c>
      <c r="AG493">
        <v>3.0681999999999996</v>
      </c>
      <c r="AH493">
        <v>2</v>
      </c>
      <c r="AI493">
        <v>60108524</v>
      </c>
      <c r="AJ493">
        <v>493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 x14ac:dyDescent="0.2">
      <c r="A494">
        <f>ROW(Source!A121)</f>
        <v>121</v>
      </c>
      <c r="B494">
        <v>60108525</v>
      </c>
      <c r="C494">
        <v>60107309</v>
      </c>
      <c r="D494">
        <v>48244510</v>
      </c>
      <c r="E494">
        <v>1</v>
      </c>
      <c r="F494">
        <v>1</v>
      </c>
      <c r="G494">
        <v>1</v>
      </c>
      <c r="H494">
        <v>2</v>
      </c>
      <c r="I494" t="s">
        <v>742</v>
      </c>
      <c r="J494" t="s">
        <v>743</v>
      </c>
      <c r="K494" t="s">
        <v>744</v>
      </c>
      <c r="L494">
        <v>1368</v>
      </c>
      <c r="N494">
        <v>1011</v>
      </c>
      <c r="O494" t="s">
        <v>745</v>
      </c>
      <c r="P494" t="s">
        <v>745</v>
      </c>
      <c r="Q494">
        <v>1</v>
      </c>
      <c r="X494">
        <v>0.88</v>
      </c>
      <c r="Y494">
        <v>0</v>
      </c>
      <c r="Z494">
        <v>121.8</v>
      </c>
      <c r="AA494">
        <v>13.49</v>
      </c>
      <c r="AB494">
        <v>0</v>
      </c>
      <c r="AC494">
        <v>0</v>
      </c>
      <c r="AD494">
        <v>1</v>
      </c>
      <c r="AE494">
        <v>0</v>
      </c>
      <c r="AF494" t="s">
        <v>93</v>
      </c>
      <c r="AG494">
        <v>1.1637999999999999</v>
      </c>
      <c r="AH494">
        <v>2</v>
      </c>
      <c r="AI494">
        <v>60108525</v>
      </c>
      <c r="AJ494">
        <v>494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 x14ac:dyDescent="0.2">
      <c r="A495">
        <f>ROW(Source!A121)</f>
        <v>121</v>
      </c>
      <c r="B495">
        <v>60108526</v>
      </c>
      <c r="C495">
        <v>60107309</v>
      </c>
      <c r="D495">
        <v>48244557</v>
      </c>
      <c r="E495">
        <v>1</v>
      </c>
      <c r="F495">
        <v>1</v>
      </c>
      <c r="G495">
        <v>1</v>
      </c>
      <c r="H495">
        <v>2</v>
      </c>
      <c r="I495" t="s">
        <v>746</v>
      </c>
      <c r="J495" t="s">
        <v>747</v>
      </c>
      <c r="K495" t="s">
        <v>748</v>
      </c>
      <c r="L495">
        <v>1368</v>
      </c>
      <c r="N495">
        <v>1011</v>
      </c>
      <c r="O495" t="s">
        <v>745</v>
      </c>
      <c r="P495" t="s">
        <v>745</v>
      </c>
      <c r="Q495">
        <v>1</v>
      </c>
      <c r="X495">
        <v>0.15</v>
      </c>
      <c r="Y495">
        <v>0</v>
      </c>
      <c r="Z495">
        <v>112.77</v>
      </c>
      <c r="AA495">
        <v>11.84</v>
      </c>
      <c r="AB495">
        <v>0</v>
      </c>
      <c r="AC495">
        <v>0</v>
      </c>
      <c r="AD495">
        <v>1</v>
      </c>
      <c r="AE495">
        <v>0</v>
      </c>
      <c r="AF495" t="s">
        <v>93</v>
      </c>
      <c r="AG495">
        <v>0.19837499999999997</v>
      </c>
      <c r="AH495">
        <v>2</v>
      </c>
      <c r="AI495">
        <v>60108526</v>
      </c>
      <c r="AJ495">
        <v>495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 x14ac:dyDescent="0.2">
      <c r="A496">
        <f>ROW(Source!A121)</f>
        <v>121</v>
      </c>
      <c r="B496">
        <v>60108527</v>
      </c>
      <c r="C496">
        <v>60107309</v>
      </c>
      <c r="D496">
        <v>48244564</v>
      </c>
      <c r="E496">
        <v>1</v>
      </c>
      <c r="F496">
        <v>1</v>
      </c>
      <c r="G496">
        <v>1</v>
      </c>
      <c r="H496">
        <v>2</v>
      </c>
      <c r="I496" t="s">
        <v>1036</v>
      </c>
      <c r="J496" t="s">
        <v>1037</v>
      </c>
      <c r="K496" t="s">
        <v>1038</v>
      </c>
      <c r="L496">
        <v>1368</v>
      </c>
      <c r="N496">
        <v>1011</v>
      </c>
      <c r="O496" t="s">
        <v>745</v>
      </c>
      <c r="P496" t="s">
        <v>745</v>
      </c>
      <c r="Q496">
        <v>1</v>
      </c>
      <c r="X496">
        <v>1.06</v>
      </c>
      <c r="Y496">
        <v>0</v>
      </c>
      <c r="Z496">
        <v>113.19</v>
      </c>
      <c r="AA496">
        <v>11.84</v>
      </c>
      <c r="AB496">
        <v>0</v>
      </c>
      <c r="AC496">
        <v>0</v>
      </c>
      <c r="AD496">
        <v>1</v>
      </c>
      <c r="AE496">
        <v>0</v>
      </c>
      <c r="AF496" t="s">
        <v>93</v>
      </c>
      <c r="AG496">
        <v>1.4018499999999998</v>
      </c>
      <c r="AH496">
        <v>2</v>
      </c>
      <c r="AI496">
        <v>60108527</v>
      </c>
      <c r="AJ496">
        <v>496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 x14ac:dyDescent="0.2">
      <c r="A497">
        <f>ROW(Source!A121)</f>
        <v>121</v>
      </c>
      <c r="B497">
        <v>60108528</v>
      </c>
      <c r="C497">
        <v>60107309</v>
      </c>
      <c r="D497">
        <v>48245551</v>
      </c>
      <c r="E497">
        <v>1</v>
      </c>
      <c r="F497">
        <v>1</v>
      </c>
      <c r="G497">
        <v>1</v>
      </c>
      <c r="H497">
        <v>2</v>
      </c>
      <c r="I497" t="s">
        <v>752</v>
      </c>
      <c r="J497" t="s">
        <v>753</v>
      </c>
      <c r="K497" t="s">
        <v>754</v>
      </c>
      <c r="L497">
        <v>1368</v>
      </c>
      <c r="N497">
        <v>1011</v>
      </c>
      <c r="O497" t="s">
        <v>745</v>
      </c>
      <c r="P497" t="s">
        <v>745</v>
      </c>
      <c r="Q497">
        <v>1</v>
      </c>
      <c r="X497">
        <v>0.23</v>
      </c>
      <c r="Y497">
        <v>0</v>
      </c>
      <c r="Z497">
        <v>86.79</v>
      </c>
      <c r="AA497">
        <v>10.130000000000001</v>
      </c>
      <c r="AB497">
        <v>0</v>
      </c>
      <c r="AC497">
        <v>0</v>
      </c>
      <c r="AD497">
        <v>1</v>
      </c>
      <c r="AE497">
        <v>0</v>
      </c>
      <c r="AF497" t="s">
        <v>93</v>
      </c>
      <c r="AG497">
        <v>0.30417499999999997</v>
      </c>
      <c r="AH497">
        <v>2</v>
      </c>
      <c r="AI497">
        <v>60108528</v>
      </c>
      <c r="AJ497">
        <v>497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 x14ac:dyDescent="0.2">
      <c r="A498">
        <f>ROW(Source!A121)</f>
        <v>121</v>
      </c>
      <c r="B498">
        <v>60108529</v>
      </c>
      <c r="C498">
        <v>60107309</v>
      </c>
      <c r="D498">
        <v>48245719</v>
      </c>
      <c r="E498">
        <v>1</v>
      </c>
      <c r="F498">
        <v>1</v>
      </c>
      <c r="G498">
        <v>1</v>
      </c>
      <c r="H498">
        <v>2</v>
      </c>
      <c r="I498" t="s">
        <v>755</v>
      </c>
      <c r="J498" t="s">
        <v>756</v>
      </c>
      <c r="K498" t="s">
        <v>757</v>
      </c>
      <c r="L498">
        <v>1368</v>
      </c>
      <c r="N498">
        <v>1011</v>
      </c>
      <c r="O498" t="s">
        <v>745</v>
      </c>
      <c r="P498" t="s">
        <v>745</v>
      </c>
      <c r="Q498">
        <v>1</v>
      </c>
      <c r="X498">
        <v>2.2400000000000002</v>
      </c>
      <c r="Y498">
        <v>0</v>
      </c>
      <c r="Z498">
        <v>1.2</v>
      </c>
      <c r="AA498">
        <v>0</v>
      </c>
      <c r="AB498">
        <v>0</v>
      </c>
      <c r="AC498">
        <v>0</v>
      </c>
      <c r="AD498">
        <v>1</v>
      </c>
      <c r="AE498">
        <v>0</v>
      </c>
      <c r="AF498" t="s">
        <v>93</v>
      </c>
      <c r="AG498">
        <v>2.9623999999999997</v>
      </c>
      <c r="AH498">
        <v>2</v>
      </c>
      <c r="AI498">
        <v>60108529</v>
      </c>
      <c r="AJ498">
        <v>498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 x14ac:dyDescent="0.2">
      <c r="A499">
        <f>ROW(Source!A121)</f>
        <v>121</v>
      </c>
      <c r="B499">
        <v>60108530</v>
      </c>
      <c r="C499">
        <v>60107309</v>
      </c>
      <c r="D499">
        <v>48245767</v>
      </c>
      <c r="E499">
        <v>1</v>
      </c>
      <c r="F499">
        <v>1</v>
      </c>
      <c r="G499">
        <v>1</v>
      </c>
      <c r="H499">
        <v>2</v>
      </c>
      <c r="I499" t="s">
        <v>758</v>
      </c>
      <c r="J499" t="s">
        <v>759</v>
      </c>
      <c r="K499" t="s">
        <v>760</v>
      </c>
      <c r="L499">
        <v>1368</v>
      </c>
      <c r="N499">
        <v>1011</v>
      </c>
      <c r="O499" t="s">
        <v>745</v>
      </c>
      <c r="P499" t="s">
        <v>745</v>
      </c>
      <c r="Q499">
        <v>1</v>
      </c>
      <c r="X499">
        <v>0.09</v>
      </c>
      <c r="Y499">
        <v>0</v>
      </c>
      <c r="Z499">
        <v>13.92</v>
      </c>
      <c r="AA499">
        <v>0</v>
      </c>
      <c r="AB499">
        <v>0</v>
      </c>
      <c r="AC499">
        <v>0</v>
      </c>
      <c r="AD499">
        <v>1</v>
      </c>
      <c r="AE499">
        <v>0</v>
      </c>
      <c r="AF499" t="s">
        <v>93</v>
      </c>
      <c r="AG499">
        <v>0.11902499999999998</v>
      </c>
      <c r="AH499">
        <v>2</v>
      </c>
      <c r="AI499">
        <v>60108530</v>
      </c>
      <c r="AJ499">
        <v>499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 x14ac:dyDescent="0.2">
      <c r="A500">
        <f>ROW(Source!A121)</f>
        <v>121</v>
      </c>
      <c r="B500">
        <v>60108531</v>
      </c>
      <c r="C500">
        <v>60107309</v>
      </c>
      <c r="D500">
        <v>48168484</v>
      </c>
      <c r="E500">
        <v>1</v>
      </c>
      <c r="F500">
        <v>1</v>
      </c>
      <c r="G500">
        <v>1</v>
      </c>
      <c r="H500">
        <v>3</v>
      </c>
      <c r="I500" t="s">
        <v>223</v>
      </c>
      <c r="J500" t="s">
        <v>226</v>
      </c>
      <c r="K500" t="s">
        <v>761</v>
      </c>
      <c r="L500">
        <v>1339</v>
      </c>
      <c r="N500">
        <v>1007</v>
      </c>
      <c r="O500" t="s">
        <v>91</v>
      </c>
      <c r="P500" t="s">
        <v>91</v>
      </c>
      <c r="Q500">
        <v>1</v>
      </c>
      <c r="X500">
        <v>1.95</v>
      </c>
      <c r="Y500">
        <v>8.7899999999999991</v>
      </c>
      <c r="Z500">
        <v>0</v>
      </c>
      <c r="AA500">
        <v>0</v>
      </c>
      <c r="AB500">
        <v>0</v>
      </c>
      <c r="AC500">
        <v>0</v>
      </c>
      <c r="AD500">
        <v>1</v>
      </c>
      <c r="AE500">
        <v>0</v>
      </c>
      <c r="AF500" t="s">
        <v>3</v>
      </c>
      <c r="AG500">
        <v>1.95</v>
      </c>
      <c r="AH500">
        <v>2</v>
      </c>
      <c r="AI500">
        <v>60108531</v>
      </c>
      <c r="AJ500">
        <v>500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 x14ac:dyDescent="0.2">
      <c r="A501">
        <f>ROW(Source!A121)</f>
        <v>121</v>
      </c>
      <c r="B501">
        <v>60108532</v>
      </c>
      <c r="C501">
        <v>60107309</v>
      </c>
      <c r="D501">
        <v>48168491</v>
      </c>
      <c r="E501">
        <v>1</v>
      </c>
      <c r="F501">
        <v>1</v>
      </c>
      <c r="G501">
        <v>1</v>
      </c>
      <c r="H501">
        <v>3</v>
      </c>
      <c r="I501" t="s">
        <v>229</v>
      </c>
      <c r="J501" t="s">
        <v>231</v>
      </c>
      <c r="K501" t="s">
        <v>762</v>
      </c>
      <c r="L501">
        <v>1346</v>
      </c>
      <c r="N501">
        <v>1009</v>
      </c>
      <c r="O501" t="s">
        <v>225</v>
      </c>
      <c r="P501" t="s">
        <v>225</v>
      </c>
      <c r="Q501">
        <v>1</v>
      </c>
      <c r="X501">
        <v>0.59</v>
      </c>
      <c r="Y501">
        <v>4.47</v>
      </c>
      <c r="Z501">
        <v>0</v>
      </c>
      <c r="AA501">
        <v>0</v>
      </c>
      <c r="AB501">
        <v>0</v>
      </c>
      <c r="AC501">
        <v>0</v>
      </c>
      <c r="AD501">
        <v>1</v>
      </c>
      <c r="AE501">
        <v>0</v>
      </c>
      <c r="AF501" t="s">
        <v>3</v>
      </c>
      <c r="AG501">
        <v>0.59</v>
      </c>
      <c r="AH501">
        <v>2</v>
      </c>
      <c r="AI501">
        <v>60108532</v>
      </c>
      <c r="AJ501">
        <v>501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 x14ac:dyDescent="0.2">
      <c r="A502">
        <f>ROW(Source!A121)</f>
        <v>121</v>
      </c>
      <c r="B502">
        <v>60108533</v>
      </c>
      <c r="C502">
        <v>60107309</v>
      </c>
      <c r="D502">
        <v>48171507</v>
      </c>
      <c r="E502">
        <v>1</v>
      </c>
      <c r="F502">
        <v>1</v>
      </c>
      <c r="G502">
        <v>1</v>
      </c>
      <c r="H502">
        <v>3</v>
      </c>
      <c r="I502" t="s">
        <v>807</v>
      </c>
      <c r="J502" t="s">
        <v>808</v>
      </c>
      <c r="K502" t="s">
        <v>809</v>
      </c>
      <c r="L502">
        <v>1348</v>
      </c>
      <c r="N502">
        <v>1009</v>
      </c>
      <c r="O502" t="s">
        <v>15</v>
      </c>
      <c r="P502" t="s">
        <v>15</v>
      </c>
      <c r="Q502">
        <v>1000</v>
      </c>
      <c r="X502">
        <v>4.0000000000000002E-4</v>
      </c>
      <c r="Y502">
        <v>10616.1</v>
      </c>
      <c r="Z502">
        <v>0</v>
      </c>
      <c r="AA502">
        <v>0</v>
      </c>
      <c r="AB502">
        <v>0</v>
      </c>
      <c r="AC502">
        <v>0</v>
      </c>
      <c r="AD502">
        <v>1</v>
      </c>
      <c r="AE502">
        <v>0</v>
      </c>
      <c r="AF502" t="s">
        <v>3</v>
      </c>
      <c r="AG502">
        <v>4.0000000000000002E-4</v>
      </c>
      <c r="AH502">
        <v>2</v>
      </c>
      <c r="AI502">
        <v>60108533</v>
      </c>
      <c r="AJ502">
        <v>502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 x14ac:dyDescent="0.2">
      <c r="A503">
        <f>ROW(Source!A121)</f>
        <v>121</v>
      </c>
      <c r="B503">
        <v>60108534</v>
      </c>
      <c r="C503">
        <v>60107309</v>
      </c>
      <c r="D503">
        <v>48172661</v>
      </c>
      <c r="E503">
        <v>1</v>
      </c>
      <c r="F503">
        <v>1</v>
      </c>
      <c r="G503">
        <v>1</v>
      </c>
      <c r="H503">
        <v>3</v>
      </c>
      <c r="I503" t="s">
        <v>766</v>
      </c>
      <c r="J503" t="s">
        <v>767</v>
      </c>
      <c r="K503" t="s">
        <v>768</v>
      </c>
      <c r="L503">
        <v>1348</v>
      </c>
      <c r="N503">
        <v>1009</v>
      </c>
      <c r="O503" t="s">
        <v>15</v>
      </c>
      <c r="P503" t="s">
        <v>15</v>
      </c>
      <c r="Q503">
        <v>1000</v>
      </c>
      <c r="X503">
        <v>4.0000000000000001E-3</v>
      </c>
      <c r="Y503">
        <v>15854.58</v>
      </c>
      <c r="Z503">
        <v>0</v>
      </c>
      <c r="AA503">
        <v>0</v>
      </c>
      <c r="AB503">
        <v>0</v>
      </c>
      <c r="AC503">
        <v>0</v>
      </c>
      <c r="AD503">
        <v>1</v>
      </c>
      <c r="AE503">
        <v>0</v>
      </c>
      <c r="AF503" t="s">
        <v>3</v>
      </c>
      <c r="AG503">
        <v>4.0000000000000001E-3</v>
      </c>
      <c r="AH503">
        <v>2</v>
      </c>
      <c r="AI503">
        <v>60108534</v>
      </c>
      <c r="AJ503">
        <v>503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 x14ac:dyDescent="0.2">
      <c r="A504">
        <f>ROW(Source!A121)</f>
        <v>121</v>
      </c>
      <c r="B504">
        <v>60108535</v>
      </c>
      <c r="C504">
        <v>60107309</v>
      </c>
      <c r="D504">
        <v>48172758</v>
      </c>
      <c r="E504">
        <v>1</v>
      </c>
      <c r="F504">
        <v>1</v>
      </c>
      <c r="G504">
        <v>1</v>
      </c>
      <c r="H504">
        <v>3</v>
      </c>
      <c r="I504" t="s">
        <v>769</v>
      </c>
      <c r="J504" t="s">
        <v>770</v>
      </c>
      <c r="K504" t="s">
        <v>771</v>
      </c>
      <c r="L504">
        <v>1348</v>
      </c>
      <c r="N504">
        <v>1009</v>
      </c>
      <c r="O504" t="s">
        <v>15</v>
      </c>
      <c r="P504" t="s">
        <v>15</v>
      </c>
      <c r="Q504">
        <v>1000</v>
      </c>
      <c r="X504">
        <v>1.0000000000000001E-5</v>
      </c>
      <c r="Y504">
        <v>7671.42</v>
      </c>
      <c r="Z504">
        <v>0</v>
      </c>
      <c r="AA504">
        <v>0</v>
      </c>
      <c r="AB504">
        <v>0</v>
      </c>
      <c r="AC504">
        <v>0</v>
      </c>
      <c r="AD504">
        <v>1</v>
      </c>
      <c r="AE504">
        <v>0</v>
      </c>
      <c r="AF504" t="s">
        <v>3</v>
      </c>
      <c r="AG504">
        <v>1.0000000000000001E-5</v>
      </c>
      <c r="AH504">
        <v>2</v>
      </c>
      <c r="AI504">
        <v>60108535</v>
      </c>
      <c r="AJ504">
        <v>504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 x14ac:dyDescent="0.2">
      <c r="A505">
        <f>ROW(Source!A121)</f>
        <v>121</v>
      </c>
      <c r="B505">
        <v>60108536</v>
      </c>
      <c r="C505">
        <v>60107309</v>
      </c>
      <c r="D505">
        <v>48173726</v>
      </c>
      <c r="E505">
        <v>1</v>
      </c>
      <c r="F505">
        <v>1</v>
      </c>
      <c r="G505">
        <v>1</v>
      </c>
      <c r="H505">
        <v>3</v>
      </c>
      <c r="I505" t="s">
        <v>772</v>
      </c>
      <c r="J505" t="s">
        <v>773</v>
      </c>
      <c r="K505" t="s">
        <v>774</v>
      </c>
      <c r="L505">
        <v>1348</v>
      </c>
      <c r="N505">
        <v>1009</v>
      </c>
      <c r="O505" t="s">
        <v>15</v>
      </c>
      <c r="P505" t="s">
        <v>15</v>
      </c>
      <c r="Q505">
        <v>1000</v>
      </c>
      <c r="X505">
        <v>1E-4</v>
      </c>
      <c r="Y505">
        <v>30728.69</v>
      </c>
      <c r="Z505">
        <v>0</v>
      </c>
      <c r="AA505">
        <v>0</v>
      </c>
      <c r="AB505">
        <v>0</v>
      </c>
      <c r="AC505">
        <v>0</v>
      </c>
      <c r="AD505">
        <v>1</v>
      </c>
      <c r="AE505">
        <v>0</v>
      </c>
      <c r="AF505" t="s">
        <v>3</v>
      </c>
      <c r="AG505">
        <v>1E-4</v>
      </c>
      <c r="AH505">
        <v>2</v>
      </c>
      <c r="AI505">
        <v>60108536</v>
      </c>
      <c r="AJ505">
        <v>505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 x14ac:dyDescent="0.2">
      <c r="A506">
        <f>ROW(Source!A121)</f>
        <v>121</v>
      </c>
      <c r="B506">
        <v>60108537</v>
      </c>
      <c r="C506">
        <v>60107309</v>
      </c>
      <c r="D506">
        <v>48187448</v>
      </c>
      <c r="E506">
        <v>1</v>
      </c>
      <c r="F506">
        <v>1</v>
      </c>
      <c r="G506">
        <v>1</v>
      </c>
      <c r="H506">
        <v>3</v>
      </c>
      <c r="I506" t="s">
        <v>775</v>
      </c>
      <c r="J506" t="s">
        <v>776</v>
      </c>
      <c r="K506" t="s">
        <v>777</v>
      </c>
      <c r="L506">
        <v>1348</v>
      </c>
      <c r="N506">
        <v>1009</v>
      </c>
      <c r="O506" t="s">
        <v>15</v>
      </c>
      <c r="P506" t="s">
        <v>15</v>
      </c>
      <c r="Q506">
        <v>1000</v>
      </c>
      <c r="X506">
        <v>5.0000000000000001E-3</v>
      </c>
      <c r="Y506">
        <v>8041.65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0</v>
      </c>
      <c r="AF506" t="s">
        <v>3</v>
      </c>
      <c r="AG506">
        <v>5.0000000000000001E-3</v>
      </c>
      <c r="AH506">
        <v>2</v>
      </c>
      <c r="AI506">
        <v>60108537</v>
      </c>
      <c r="AJ506">
        <v>506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 x14ac:dyDescent="0.2">
      <c r="A507">
        <f>ROW(Source!A121)</f>
        <v>121</v>
      </c>
      <c r="B507">
        <v>60108538</v>
      </c>
      <c r="C507">
        <v>60107309</v>
      </c>
      <c r="D507">
        <v>48165719</v>
      </c>
      <c r="E507">
        <v>21</v>
      </c>
      <c r="F507">
        <v>1</v>
      </c>
      <c r="G507">
        <v>1</v>
      </c>
      <c r="H507">
        <v>3</v>
      </c>
      <c r="I507" t="s">
        <v>778</v>
      </c>
      <c r="J507" t="s">
        <v>3</v>
      </c>
      <c r="K507" t="s">
        <v>779</v>
      </c>
      <c r="L507">
        <v>1348</v>
      </c>
      <c r="N507">
        <v>1009</v>
      </c>
      <c r="O507" t="s">
        <v>15</v>
      </c>
      <c r="P507" t="s">
        <v>15</v>
      </c>
      <c r="Q507">
        <v>1000</v>
      </c>
      <c r="X507">
        <v>1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 t="s">
        <v>3</v>
      </c>
      <c r="AG507">
        <v>1</v>
      </c>
      <c r="AH507">
        <v>2</v>
      </c>
      <c r="AI507">
        <v>60108538</v>
      </c>
      <c r="AJ507">
        <v>507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 x14ac:dyDescent="0.2">
      <c r="A508">
        <f>ROW(Source!A121)</f>
        <v>121</v>
      </c>
      <c r="B508">
        <v>60108539</v>
      </c>
      <c r="C508">
        <v>60107309</v>
      </c>
      <c r="D508">
        <v>48189470</v>
      </c>
      <c r="E508">
        <v>1</v>
      </c>
      <c r="F508">
        <v>1</v>
      </c>
      <c r="G508">
        <v>1</v>
      </c>
      <c r="H508">
        <v>3</v>
      </c>
      <c r="I508" t="s">
        <v>780</v>
      </c>
      <c r="J508" t="s">
        <v>781</v>
      </c>
      <c r="K508" t="s">
        <v>782</v>
      </c>
      <c r="L508">
        <v>1302</v>
      </c>
      <c r="N508">
        <v>1003</v>
      </c>
      <c r="O508" t="s">
        <v>783</v>
      </c>
      <c r="P508" t="s">
        <v>783</v>
      </c>
      <c r="Q508">
        <v>10</v>
      </c>
      <c r="X508">
        <v>1.8700000000000001E-2</v>
      </c>
      <c r="Y508">
        <v>64.47</v>
      </c>
      <c r="Z508">
        <v>0</v>
      </c>
      <c r="AA508">
        <v>0</v>
      </c>
      <c r="AB508">
        <v>0</v>
      </c>
      <c r="AC508">
        <v>0</v>
      </c>
      <c r="AD508">
        <v>1</v>
      </c>
      <c r="AE508">
        <v>0</v>
      </c>
      <c r="AF508" t="s">
        <v>3</v>
      </c>
      <c r="AG508">
        <v>1.8700000000000001E-2</v>
      </c>
      <c r="AH508">
        <v>2</v>
      </c>
      <c r="AI508">
        <v>60108539</v>
      </c>
      <c r="AJ508">
        <v>508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 x14ac:dyDescent="0.2">
      <c r="A509">
        <f>ROW(Source!A121)</f>
        <v>121</v>
      </c>
      <c r="B509">
        <v>60108540</v>
      </c>
      <c r="C509">
        <v>60107309</v>
      </c>
      <c r="D509">
        <v>48189825</v>
      </c>
      <c r="E509">
        <v>1</v>
      </c>
      <c r="F509">
        <v>1</v>
      </c>
      <c r="G509">
        <v>1</v>
      </c>
      <c r="H509">
        <v>3</v>
      </c>
      <c r="I509" t="s">
        <v>784</v>
      </c>
      <c r="J509" t="s">
        <v>785</v>
      </c>
      <c r="K509" t="s">
        <v>786</v>
      </c>
      <c r="L509">
        <v>1348</v>
      </c>
      <c r="N509">
        <v>1009</v>
      </c>
      <c r="O509" t="s">
        <v>15</v>
      </c>
      <c r="P509" t="s">
        <v>15</v>
      </c>
      <c r="Q509">
        <v>1000</v>
      </c>
      <c r="X509">
        <v>3.0000000000000001E-5</v>
      </c>
      <c r="Y509">
        <v>4751.12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0</v>
      </c>
      <c r="AF509" t="s">
        <v>3</v>
      </c>
      <c r="AG509">
        <v>3.0000000000000001E-5</v>
      </c>
      <c r="AH509">
        <v>2</v>
      </c>
      <c r="AI509">
        <v>60108540</v>
      </c>
      <c r="AJ509">
        <v>509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 x14ac:dyDescent="0.2">
      <c r="A510">
        <f>ROW(Source!A121)</f>
        <v>121</v>
      </c>
      <c r="B510">
        <v>60108541</v>
      </c>
      <c r="C510">
        <v>60107309</v>
      </c>
      <c r="D510">
        <v>48190549</v>
      </c>
      <c r="E510">
        <v>1</v>
      </c>
      <c r="F510">
        <v>1</v>
      </c>
      <c r="G510">
        <v>1</v>
      </c>
      <c r="H510">
        <v>3</v>
      </c>
      <c r="I510" t="s">
        <v>787</v>
      </c>
      <c r="J510" t="s">
        <v>788</v>
      </c>
      <c r="K510" t="s">
        <v>789</v>
      </c>
      <c r="L510">
        <v>1348</v>
      </c>
      <c r="N510">
        <v>1009</v>
      </c>
      <c r="O510" t="s">
        <v>15</v>
      </c>
      <c r="P510" t="s">
        <v>15</v>
      </c>
      <c r="Q510">
        <v>1000</v>
      </c>
      <c r="X510">
        <v>1.9400000000000001E-3</v>
      </c>
      <c r="Y510">
        <v>6246.56</v>
      </c>
      <c r="Z510">
        <v>0</v>
      </c>
      <c r="AA510">
        <v>0</v>
      </c>
      <c r="AB510">
        <v>0</v>
      </c>
      <c r="AC510">
        <v>0</v>
      </c>
      <c r="AD510">
        <v>1</v>
      </c>
      <c r="AE510">
        <v>0</v>
      </c>
      <c r="AF510" t="s">
        <v>3</v>
      </c>
      <c r="AG510">
        <v>1.9400000000000001E-3</v>
      </c>
      <c r="AH510">
        <v>2</v>
      </c>
      <c r="AI510">
        <v>60108541</v>
      </c>
      <c r="AJ510">
        <v>510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 x14ac:dyDescent="0.2">
      <c r="A511">
        <f>ROW(Source!A121)</f>
        <v>121</v>
      </c>
      <c r="B511">
        <v>60108542</v>
      </c>
      <c r="C511">
        <v>60107309</v>
      </c>
      <c r="D511">
        <v>48194381</v>
      </c>
      <c r="E511">
        <v>1</v>
      </c>
      <c r="F511">
        <v>1</v>
      </c>
      <c r="G511">
        <v>1</v>
      </c>
      <c r="H511">
        <v>3</v>
      </c>
      <c r="I511" t="s">
        <v>790</v>
      </c>
      <c r="J511" t="s">
        <v>791</v>
      </c>
      <c r="K511" t="s">
        <v>792</v>
      </c>
      <c r="L511">
        <v>1339</v>
      </c>
      <c r="N511">
        <v>1007</v>
      </c>
      <c r="O511" t="s">
        <v>91</v>
      </c>
      <c r="P511" t="s">
        <v>91</v>
      </c>
      <c r="Q511">
        <v>1</v>
      </c>
      <c r="X511">
        <v>1.0300000000000001E-3</v>
      </c>
      <c r="Y511">
        <v>1793.05</v>
      </c>
      <c r="Z511">
        <v>0</v>
      </c>
      <c r="AA511">
        <v>0</v>
      </c>
      <c r="AB511">
        <v>0</v>
      </c>
      <c r="AC511">
        <v>0</v>
      </c>
      <c r="AD511">
        <v>1</v>
      </c>
      <c r="AE511">
        <v>0</v>
      </c>
      <c r="AF511" t="s">
        <v>3</v>
      </c>
      <c r="AG511">
        <v>1.0300000000000001E-3</v>
      </c>
      <c r="AH511">
        <v>2</v>
      </c>
      <c r="AI511">
        <v>60108542</v>
      </c>
      <c r="AJ511">
        <v>511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 x14ac:dyDescent="0.2">
      <c r="A512">
        <f>ROW(Source!A121)</f>
        <v>121</v>
      </c>
      <c r="B512">
        <v>60108543</v>
      </c>
      <c r="C512">
        <v>60107309</v>
      </c>
      <c r="D512">
        <v>48201639</v>
      </c>
      <c r="E512">
        <v>1</v>
      </c>
      <c r="F512">
        <v>1</v>
      </c>
      <c r="G512">
        <v>1</v>
      </c>
      <c r="H512">
        <v>3</v>
      </c>
      <c r="I512" t="s">
        <v>793</v>
      </c>
      <c r="J512" t="s">
        <v>794</v>
      </c>
      <c r="K512" t="s">
        <v>795</v>
      </c>
      <c r="L512">
        <v>1348</v>
      </c>
      <c r="N512">
        <v>1009</v>
      </c>
      <c r="O512" t="s">
        <v>15</v>
      </c>
      <c r="P512" t="s">
        <v>15</v>
      </c>
      <c r="Q512">
        <v>1000</v>
      </c>
      <c r="X512">
        <v>3.1E-4</v>
      </c>
      <c r="Y512">
        <v>12560.85</v>
      </c>
      <c r="Z512">
        <v>0</v>
      </c>
      <c r="AA512">
        <v>0</v>
      </c>
      <c r="AB512">
        <v>0</v>
      </c>
      <c r="AC512">
        <v>0</v>
      </c>
      <c r="AD512">
        <v>1</v>
      </c>
      <c r="AE512">
        <v>0</v>
      </c>
      <c r="AF512" t="s">
        <v>3</v>
      </c>
      <c r="AG512">
        <v>3.1E-4</v>
      </c>
      <c r="AH512">
        <v>2</v>
      </c>
      <c r="AI512">
        <v>60108543</v>
      </c>
      <c r="AJ512">
        <v>512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 x14ac:dyDescent="0.2">
      <c r="A513">
        <f>ROW(Source!A121)</f>
        <v>121</v>
      </c>
      <c r="B513">
        <v>60108544</v>
      </c>
      <c r="C513">
        <v>60107309</v>
      </c>
      <c r="D513">
        <v>48202807</v>
      </c>
      <c r="E513">
        <v>1</v>
      </c>
      <c r="F513">
        <v>1</v>
      </c>
      <c r="G513">
        <v>1</v>
      </c>
      <c r="H513">
        <v>3</v>
      </c>
      <c r="I513" t="s">
        <v>796</v>
      </c>
      <c r="J513" t="s">
        <v>797</v>
      </c>
      <c r="K513" t="s">
        <v>798</v>
      </c>
      <c r="L513">
        <v>1348</v>
      </c>
      <c r="N513">
        <v>1009</v>
      </c>
      <c r="O513" t="s">
        <v>15</v>
      </c>
      <c r="P513" t="s">
        <v>15</v>
      </c>
      <c r="Q513">
        <v>1000</v>
      </c>
      <c r="X513">
        <v>5.9999999999999995E-4</v>
      </c>
      <c r="Y513">
        <v>11149.43</v>
      </c>
      <c r="Z513">
        <v>0</v>
      </c>
      <c r="AA513">
        <v>0</v>
      </c>
      <c r="AB513">
        <v>0</v>
      </c>
      <c r="AC513">
        <v>0</v>
      </c>
      <c r="AD513">
        <v>1</v>
      </c>
      <c r="AE513">
        <v>0</v>
      </c>
      <c r="AF513" t="s">
        <v>3</v>
      </c>
      <c r="AG513">
        <v>5.9999999999999995E-4</v>
      </c>
      <c r="AH513">
        <v>2</v>
      </c>
      <c r="AI513">
        <v>60108544</v>
      </c>
      <c r="AJ513">
        <v>513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 x14ac:dyDescent="0.2">
      <c r="A514">
        <f>ROW(Source!A122)</f>
        <v>122</v>
      </c>
      <c r="B514">
        <v>60112721</v>
      </c>
      <c r="C514">
        <v>60107354</v>
      </c>
      <c r="D514">
        <v>48164233</v>
      </c>
      <c r="E514">
        <v>1</v>
      </c>
      <c r="F514">
        <v>1</v>
      </c>
      <c r="G514">
        <v>1</v>
      </c>
      <c r="H514">
        <v>1</v>
      </c>
      <c r="I514" t="s">
        <v>812</v>
      </c>
      <c r="J514" t="s">
        <v>3</v>
      </c>
      <c r="K514" t="s">
        <v>813</v>
      </c>
      <c r="L514">
        <v>1191</v>
      </c>
      <c r="N514">
        <v>1013</v>
      </c>
      <c r="O514" t="s">
        <v>738</v>
      </c>
      <c r="P514" t="s">
        <v>738</v>
      </c>
      <c r="Q514">
        <v>1</v>
      </c>
      <c r="X514">
        <v>91</v>
      </c>
      <c r="Y514">
        <v>0</v>
      </c>
      <c r="Z514">
        <v>0</v>
      </c>
      <c r="AA514">
        <v>0</v>
      </c>
      <c r="AB514">
        <v>8.59</v>
      </c>
      <c r="AC514">
        <v>0</v>
      </c>
      <c r="AD514">
        <v>1</v>
      </c>
      <c r="AE514">
        <v>1</v>
      </c>
      <c r="AF514" t="s">
        <v>93</v>
      </c>
      <c r="AG514">
        <v>120.34749999999998</v>
      </c>
      <c r="AH514">
        <v>2</v>
      </c>
      <c r="AI514">
        <v>60112721</v>
      </c>
      <c r="AJ514">
        <v>514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 x14ac:dyDescent="0.2">
      <c r="A515">
        <f>ROW(Source!A122)</f>
        <v>122</v>
      </c>
      <c r="B515">
        <v>60112722</v>
      </c>
      <c r="C515">
        <v>60107354</v>
      </c>
      <c r="D515">
        <v>48164207</v>
      </c>
      <c r="E515">
        <v>1</v>
      </c>
      <c r="F515">
        <v>1</v>
      </c>
      <c r="G515">
        <v>1</v>
      </c>
      <c r="H515">
        <v>1</v>
      </c>
      <c r="I515" t="s">
        <v>740</v>
      </c>
      <c r="J515" t="s">
        <v>3</v>
      </c>
      <c r="K515" t="s">
        <v>741</v>
      </c>
      <c r="L515">
        <v>1191</v>
      </c>
      <c r="N515">
        <v>1013</v>
      </c>
      <c r="O515" t="s">
        <v>738</v>
      </c>
      <c r="P515" t="s">
        <v>738</v>
      </c>
      <c r="Q515">
        <v>1</v>
      </c>
      <c r="X515">
        <v>7.34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1</v>
      </c>
      <c r="AE515">
        <v>2</v>
      </c>
      <c r="AF515" t="s">
        <v>93</v>
      </c>
      <c r="AG515">
        <v>9.7071499999999986</v>
      </c>
      <c r="AH515">
        <v>2</v>
      </c>
      <c r="AI515">
        <v>60112722</v>
      </c>
      <c r="AJ515">
        <v>515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 x14ac:dyDescent="0.2">
      <c r="A516">
        <f>ROW(Source!A122)</f>
        <v>122</v>
      </c>
      <c r="B516">
        <v>60112723</v>
      </c>
      <c r="C516">
        <v>60107354</v>
      </c>
      <c r="D516">
        <v>48244557</v>
      </c>
      <c r="E516">
        <v>1</v>
      </c>
      <c r="F516">
        <v>1</v>
      </c>
      <c r="G516">
        <v>1</v>
      </c>
      <c r="H516">
        <v>2</v>
      </c>
      <c r="I516" t="s">
        <v>746</v>
      </c>
      <c r="J516" t="s">
        <v>747</v>
      </c>
      <c r="K516" t="s">
        <v>748</v>
      </c>
      <c r="L516">
        <v>1368</v>
      </c>
      <c r="N516">
        <v>1011</v>
      </c>
      <c r="O516" t="s">
        <v>745</v>
      </c>
      <c r="P516" t="s">
        <v>745</v>
      </c>
      <c r="Q516">
        <v>1</v>
      </c>
      <c r="X516">
        <v>6</v>
      </c>
      <c r="Y516">
        <v>0</v>
      </c>
      <c r="Z516">
        <v>112.77</v>
      </c>
      <c r="AA516">
        <v>11.84</v>
      </c>
      <c r="AB516">
        <v>0</v>
      </c>
      <c r="AC516">
        <v>0</v>
      </c>
      <c r="AD516">
        <v>1</v>
      </c>
      <c r="AE516">
        <v>0</v>
      </c>
      <c r="AF516" t="s">
        <v>93</v>
      </c>
      <c r="AG516">
        <v>7.9349999999999987</v>
      </c>
      <c r="AH516">
        <v>2</v>
      </c>
      <c r="AI516">
        <v>60112723</v>
      </c>
      <c r="AJ516">
        <v>516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 x14ac:dyDescent="0.2">
      <c r="A517">
        <f>ROW(Source!A122)</f>
        <v>122</v>
      </c>
      <c r="B517">
        <v>60112724</v>
      </c>
      <c r="C517">
        <v>60107354</v>
      </c>
      <c r="D517">
        <v>48245552</v>
      </c>
      <c r="E517">
        <v>1</v>
      </c>
      <c r="F517">
        <v>1</v>
      </c>
      <c r="G517">
        <v>1</v>
      </c>
      <c r="H517">
        <v>2</v>
      </c>
      <c r="I517" t="s">
        <v>1022</v>
      </c>
      <c r="J517" t="s">
        <v>1023</v>
      </c>
      <c r="K517" t="s">
        <v>1024</v>
      </c>
      <c r="L517">
        <v>1368</v>
      </c>
      <c r="N517">
        <v>1011</v>
      </c>
      <c r="O517" t="s">
        <v>745</v>
      </c>
      <c r="P517" t="s">
        <v>745</v>
      </c>
      <c r="Q517">
        <v>1</v>
      </c>
      <c r="X517">
        <v>0.5</v>
      </c>
      <c r="Y517">
        <v>0</v>
      </c>
      <c r="Z517">
        <v>107.03</v>
      </c>
      <c r="AA517">
        <v>10.130000000000001</v>
      </c>
      <c r="AB517">
        <v>0</v>
      </c>
      <c r="AC517">
        <v>0</v>
      </c>
      <c r="AD517">
        <v>1</v>
      </c>
      <c r="AE517">
        <v>0</v>
      </c>
      <c r="AF517" t="s">
        <v>93</v>
      </c>
      <c r="AG517">
        <v>0.66124999999999989</v>
      </c>
      <c r="AH517">
        <v>2</v>
      </c>
      <c r="AI517">
        <v>60112724</v>
      </c>
      <c r="AJ517">
        <v>517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 x14ac:dyDescent="0.2">
      <c r="A518">
        <f>ROW(Source!A122)</f>
        <v>122</v>
      </c>
      <c r="B518">
        <v>60112725</v>
      </c>
      <c r="C518">
        <v>60107354</v>
      </c>
      <c r="D518">
        <v>48245719</v>
      </c>
      <c r="E518">
        <v>1</v>
      </c>
      <c r="F518">
        <v>1</v>
      </c>
      <c r="G518">
        <v>1</v>
      </c>
      <c r="H518">
        <v>2</v>
      </c>
      <c r="I518" t="s">
        <v>755</v>
      </c>
      <c r="J518" t="s">
        <v>756</v>
      </c>
      <c r="K518" t="s">
        <v>757</v>
      </c>
      <c r="L518">
        <v>1368</v>
      </c>
      <c r="N518">
        <v>1011</v>
      </c>
      <c r="O518" t="s">
        <v>745</v>
      </c>
      <c r="P518" t="s">
        <v>745</v>
      </c>
      <c r="Q518">
        <v>1</v>
      </c>
      <c r="X518">
        <v>1</v>
      </c>
      <c r="Y518">
        <v>0</v>
      </c>
      <c r="Z518">
        <v>1.2</v>
      </c>
      <c r="AA518">
        <v>0</v>
      </c>
      <c r="AB518">
        <v>0</v>
      </c>
      <c r="AC518">
        <v>0</v>
      </c>
      <c r="AD518">
        <v>1</v>
      </c>
      <c r="AE518">
        <v>0</v>
      </c>
      <c r="AF518" t="s">
        <v>93</v>
      </c>
      <c r="AG518">
        <v>1.3224999999999998</v>
      </c>
      <c r="AH518">
        <v>2</v>
      </c>
      <c r="AI518">
        <v>60112725</v>
      </c>
      <c r="AJ518">
        <v>518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 x14ac:dyDescent="0.2">
      <c r="A519">
        <f>ROW(Source!A122)</f>
        <v>122</v>
      </c>
      <c r="B519">
        <v>60112726</v>
      </c>
      <c r="C519">
        <v>60107354</v>
      </c>
      <c r="D519">
        <v>48245786</v>
      </c>
      <c r="E519">
        <v>1</v>
      </c>
      <c r="F519">
        <v>1</v>
      </c>
      <c r="G519">
        <v>1</v>
      </c>
      <c r="H519">
        <v>2</v>
      </c>
      <c r="I519" t="s">
        <v>823</v>
      </c>
      <c r="J519" t="s">
        <v>824</v>
      </c>
      <c r="K519" t="s">
        <v>825</v>
      </c>
      <c r="L519">
        <v>1368</v>
      </c>
      <c r="N519">
        <v>1011</v>
      </c>
      <c r="O519" t="s">
        <v>745</v>
      </c>
      <c r="P519" t="s">
        <v>745</v>
      </c>
      <c r="Q519">
        <v>1</v>
      </c>
      <c r="X519">
        <v>27.3</v>
      </c>
      <c r="Y519">
        <v>0</v>
      </c>
      <c r="Z519">
        <v>8.68</v>
      </c>
      <c r="AA519">
        <v>0</v>
      </c>
      <c r="AB519">
        <v>0</v>
      </c>
      <c r="AC519">
        <v>0</v>
      </c>
      <c r="AD519">
        <v>1</v>
      </c>
      <c r="AE519">
        <v>0</v>
      </c>
      <c r="AF519" t="s">
        <v>93</v>
      </c>
      <c r="AG519">
        <v>36.104249999999993</v>
      </c>
      <c r="AH519">
        <v>2</v>
      </c>
      <c r="AI519">
        <v>60112726</v>
      </c>
      <c r="AJ519">
        <v>519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 x14ac:dyDescent="0.2">
      <c r="A520">
        <f>ROW(Source!A122)</f>
        <v>122</v>
      </c>
      <c r="B520">
        <v>60112727</v>
      </c>
      <c r="C520">
        <v>60107354</v>
      </c>
      <c r="D520">
        <v>48246286</v>
      </c>
      <c r="E520">
        <v>1</v>
      </c>
      <c r="F520">
        <v>1</v>
      </c>
      <c r="G520">
        <v>1</v>
      </c>
      <c r="H520">
        <v>2</v>
      </c>
      <c r="I520" t="s">
        <v>1028</v>
      </c>
      <c r="J520" t="s">
        <v>1029</v>
      </c>
      <c r="K520" t="s">
        <v>1030</v>
      </c>
      <c r="L520">
        <v>1368</v>
      </c>
      <c r="N520">
        <v>1011</v>
      </c>
      <c r="O520" t="s">
        <v>745</v>
      </c>
      <c r="P520" t="s">
        <v>745</v>
      </c>
      <c r="Q520">
        <v>1</v>
      </c>
      <c r="X520">
        <v>0.84</v>
      </c>
      <c r="Y520">
        <v>0</v>
      </c>
      <c r="Z520">
        <v>14.3</v>
      </c>
      <c r="AA520">
        <v>8.82</v>
      </c>
      <c r="AB520">
        <v>0</v>
      </c>
      <c r="AC520">
        <v>0</v>
      </c>
      <c r="AD520">
        <v>1</v>
      </c>
      <c r="AE520">
        <v>0</v>
      </c>
      <c r="AF520" t="s">
        <v>93</v>
      </c>
      <c r="AG520">
        <v>1.1108999999999998</v>
      </c>
      <c r="AH520">
        <v>2</v>
      </c>
      <c r="AI520">
        <v>60112727</v>
      </c>
      <c r="AJ520">
        <v>520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 x14ac:dyDescent="0.2">
      <c r="A521">
        <f>ROW(Source!A122)</f>
        <v>122</v>
      </c>
      <c r="B521">
        <v>60112728</v>
      </c>
      <c r="C521">
        <v>60107354</v>
      </c>
      <c r="D521">
        <v>48168484</v>
      </c>
      <c r="E521">
        <v>1</v>
      </c>
      <c r="F521">
        <v>1</v>
      </c>
      <c r="G521">
        <v>1</v>
      </c>
      <c r="H521">
        <v>3</v>
      </c>
      <c r="I521" t="s">
        <v>223</v>
      </c>
      <c r="J521" t="s">
        <v>226</v>
      </c>
      <c r="K521" t="s">
        <v>761</v>
      </c>
      <c r="L521">
        <v>1339</v>
      </c>
      <c r="N521">
        <v>1007</v>
      </c>
      <c r="O521" t="s">
        <v>91</v>
      </c>
      <c r="P521" t="s">
        <v>91</v>
      </c>
      <c r="Q521">
        <v>1</v>
      </c>
      <c r="X521">
        <v>2.6</v>
      </c>
      <c r="Y521">
        <v>8.7899999999999991</v>
      </c>
      <c r="Z521">
        <v>0</v>
      </c>
      <c r="AA521">
        <v>0</v>
      </c>
      <c r="AB521">
        <v>0</v>
      </c>
      <c r="AC521">
        <v>0</v>
      </c>
      <c r="AD521">
        <v>1</v>
      </c>
      <c r="AE521">
        <v>0</v>
      </c>
      <c r="AF521" t="s">
        <v>3</v>
      </c>
      <c r="AG521">
        <v>2.6</v>
      </c>
      <c r="AH521">
        <v>2</v>
      </c>
      <c r="AI521">
        <v>60112728</v>
      </c>
      <c r="AJ521">
        <v>521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 x14ac:dyDescent="0.2">
      <c r="A522">
        <f>ROW(Source!A122)</f>
        <v>122</v>
      </c>
      <c r="B522">
        <v>60112729</v>
      </c>
      <c r="C522">
        <v>60107354</v>
      </c>
      <c r="D522">
        <v>48168491</v>
      </c>
      <c r="E522">
        <v>1</v>
      </c>
      <c r="F522">
        <v>1</v>
      </c>
      <c r="G522">
        <v>1</v>
      </c>
      <c r="H522">
        <v>3</v>
      </c>
      <c r="I522" t="s">
        <v>229</v>
      </c>
      <c r="J522" t="s">
        <v>231</v>
      </c>
      <c r="K522" t="s">
        <v>762</v>
      </c>
      <c r="L522">
        <v>1346</v>
      </c>
      <c r="N522">
        <v>1009</v>
      </c>
      <c r="O522" t="s">
        <v>225</v>
      </c>
      <c r="P522" t="s">
        <v>225</v>
      </c>
      <c r="Q522">
        <v>1</v>
      </c>
      <c r="X522">
        <v>0.5</v>
      </c>
      <c r="Y522">
        <v>4.47</v>
      </c>
      <c r="Z522">
        <v>0</v>
      </c>
      <c r="AA522">
        <v>0</v>
      </c>
      <c r="AB522">
        <v>0</v>
      </c>
      <c r="AC522">
        <v>0</v>
      </c>
      <c r="AD522">
        <v>1</v>
      </c>
      <c r="AE522">
        <v>0</v>
      </c>
      <c r="AF522" t="s">
        <v>3</v>
      </c>
      <c r="AG522">
        <v>0.5</v>
      </c>
      <c r="AH522">
        <v>2</v>
      </c>
      <c r="AI522">
        <v>60112729</v>
      </c>
      <c r="AJ522">
        <v>522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 x14ac:dyDescent="0.2">
      <c r="A523">
        <f>ROW(Source!A122)</f>
        <v>122</v>
      </c>
      <c r="B523">
        <v>60112730</v>
      </c>
      <c r="C523">
        <v>60107354</v>
      </c>
      <c r="D523">
        <v>48171519</v>
      </c>
      <c r="E523">
        <v>1</v>
      </c>
      <c r="F523">
        <v>1</v>
      </c>
      <c r="G523">
        <v>1</v>
      </c>
      <c r="H523">
        <v>3</v>
      </c>
      <c r="I523" t="s">
        <v>1031</v>
      </c>
      <c r="J523" t="s">
        <v>1032</v>
      </c>
      <c r="K523" t="s">
        <v>1033</v>
      </c>
      <c r="L523">
        <v>1348</v>
      </c>
      <c r="N523">
        <v>1009</v>
      </c>
      <c r="O523" t="s">
        <v>15</v>
      </c>
      <c r="P523" t="s">
        <v>15</v>
      </c>
      <c r="Q523">
        <v>1000</v>
      </c>
      <c r="X523">
        <v>2.1499999999999998E-2</v>
      </c>
      <c r="Y523">
        <v>10397.450000000001</v>
      </c>
      <c r="Z523">
        <v>0</v>
      </c>
      <c r="AA523">
        <v>0</v>
      </c>
      <c r="AB523">
        <v>0</v>
      </c>
      <c r="AC523">
        <v>0</v>
      </c>
      <c r="AD523">
        <v>1</v>
      </c>
      <c r="AE523">
        <v>0</v>
      </c>
      <c r="AF523" t="s">
        <v>3</v>
      </c>
      <c r="AG523">
        <v>2.1499999999999998E-2</v>
      </c>
      <c r="AH523">
        <v>2</v>
      </c>
      <c r="AI523">
        <v>60112730</v>
      </c>
      <c r="AJ523">
        <v>523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 x14ac:dyDescent="0.2">
      <c r="A524">
        <f>ROW(Source!A122)</f>
        <v>122</v>
      </c>
      <c r="B524">
        <v>60112731</v>
      </c>
      <c r="C524">
        <v>60107354</v>
      </c>
      <c r="D524">
        <v>48164599</v>
      </c>
      <c r="E524">
        <v>21</v>
      </c>
      <c r="F524">
        <v>1</v>
      </c>
      <c r="G524">
        <v>1</v>
      </c>
      <c r="H524">
        <v>3</v>
      </c>
      <c r="I524" t="s">
        <v>834</v>
      </c>
      <c r="J524" t="s">
        <v>3</v>
      </c>
      <c r="K524" t="s">
        <v>835</v>
      </c>
      <c r="L524">
        <v>1374</v>
      </c>
      <c r="N524">
        <v>1013</v>
      </c>
      <c r="O524" t="s">
        <v>836</v>
      </c>
      <c r="P524" t="s">
        <v>836</v>
      </c>
      <c r="Q524">
        <v>1</v>
      </c>
      <c r="X524">
        <v>15.63</v>
      </c>
      <c r="Y524">
        <v>1</v>
      </c>
      <c r="Z524">
        <v>0</v>
      </c>
      <c r="AA524">
        <v>0</v>
      </c>
      <c r="AB524">
        <v>0</v>
      </c>
      <c r="AC524">
        <v>0</v>
      </c>
      <c r="AD524">
        <v>1</v>
      </c>
      <c r="AE524">
        <v>0</v>
      </c>
      <c r="AF524" t="s">
        <v>3</v>
      </c>
      <c r="AG524">
        <v>15.63</v>
      </c>
      <c r="AH524">
        <v>2</v>
      </c>
      <c r="AI524">
        <v>60112731</v>
      </c>
      <c r="AJ524">
        <v>524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 x14ac:dyDescent="0.2">
      <c r="A525">
        <f>ROW(Source!A127)</f>
        <v>127</v>
      </c>
      <c r="B525">
        <v>60119335</v>
      </c>
      <c r="C525">
        <v>60107381</v>
      </c>
      <c r="D525">
        <v>48164227</v>
      </c>
      <c r="E525">
        <v>1</v>
      </c>
      <c r="F525">
        <v>1</v>
      </c>
      <c r="G525">
        <v>1</v>
      </c>
      <c r="H525">
        <v>1</v>
      </c>
      <c r="I525" t="s">
        <v>1034</v>
      </c>
      <c r="J525" t="s">
        <v>3</v>
      </c>
      <c r="K525" t="s">
        <v>1035</v>
      </c>
      <c r="L525">
        <v>1191</v>
      </c>
      <c r="N525">
        <v>1013</v>
      </c>
      <c r="O525" t="s">
        <v>738</v>
      </c>
      <c r="P525" t="s">
        <v>738</v>
      </c>
      <c r="Q525">
        <v>1</v>
      </c>
      <c r="X525">
        <v>6.59</v>
      </c>
      <c r="Y525">
        <v>0</v>
      </c>
      <c r="Z525">
        <v>0</v>
      </c>
      <c r="AA525">
        <v>0</v>
      </c>
      <c r="AB525">
        <v>8.01</v>
      </c>
      <c r="AC525">
        <v>0</v>
      </c>
      <c r="AD525">
        <v>1</v>
      </c>
      <c r="AE525">
        <v>1</v>
      </c>
      <c r="AF525" t="s">
        <v>93</v>
      </c>
      <c r="AG525">
        <v>8.7152749999999983</v>
      </c>
      <c r="AH525">
        <v>2</v>
      </c>
      <c r="AI525">
        <v>60119335</v>
      </c>
      <c r="AJ525">
        <v>525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 x14ac:dyDescent="0.2">
      <c r="A526">
        <f>ROW(Source!A127)</f>
        <v>127</v>
      </c>
      <c r="B526">
        <v>60119336</v>
      </c>
      <c r="C526">
        <v>60107381</v>
      </c>
      <c r="D526">
        <v>48164207</v>
      </c>
      <c r="E526">
        <v>1</v>
      </c>
      <c r="F526">
        <v>1</v>
      </c>
      <c r="G526">
        <v>1</v>
      </c>
      <c r="H526">
        <v>1</v>
      </c>
      <c r="I526" t="s">
        <v>740</v>
      </c>
      <c r="J526" t="s">
        <v>3</v>
      </c>
      <c r="K526" t="s">
        <v>741</v>
      </c>
      <c r="L526">
        <v>1191</v>
      </c>
      <c r="N526">
        <v>1013</v>
      </c>
      <c r="O526" t="s">
        <v>738</v>
      </c>
      <c r="P526" t="s">
        <v>738</v>
      </c>
      <c r="Q526">
        <v>1</v>
      </c>
      <c r="X526">
        <v>2.3199999999999998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1</v>
      </c>
      <c r="AE526">
        <v>2</v>
      </c>
      <c r="AF526" t="s">
        <v>93</v>
      </c>
      <c r="AG526">
        <v>3.0681999999999996</v>
      </c>
      <c r="AH526">
        <v>2</v>
      </c>
      <c r="AI526">
        <v>60119336</v>
      </c>
      <c r="AJ526">
        <v>526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 x14ac:dyDescent="0.2">
      <c r="A527">
        <f>ROW(Source!A127)</f>
        <v>127</v>
      </c>
      <c r="B527">
        <v>60119337</v>
      </c>
      <c r="C527">
        <v>60107381</v>
      </c>
      <c r="D527">
        <v>48244510</v>
      </c>
      <c r="E527">
        <v>1</v>
      </c>
      <c r="F527">
        <v>1</v>
      </c>
      <c r="G527">
        <v>1</v>
      </c>
      <c r="H527">
        <v>2</v>
      </c>
      <c r="I527" t="s">
        <v>742</v>
      </c>
      <c r="J527" t="s">
        <v>743</v>
      </c>
      <c r="K527" t="s">
        <v>744</v>
      </c>
      <c r="L527">
        <v>1368</v>
      </c>
      <c r="N527">
        <v>1011</v>
      </c>
      <c r="O527" t="s">
        <v>745</v>
      </c>
      <c r="P527" t="s">
        <v>745</v>
      </c>
      <c r="Q527">
        <v>1</v>
      </c>
      <c r="X527">
        <v>0.88</v>
      </c>
      <c r="Y527">
        <v>0</v>
      </c>
      <c r="Z527">
        <v>121.8</v>
      </c>
      <c r="AA527">
        <v>13.49</v>
      </c>
      <c r="AB527">
        <v>0</v>
      </c>
      <c r="AC527">
        <v>0</v>
      </c>
      <c r="AD527">
        <v>1</v>
      </c>
      <c r="AE527">
        <v>0</v>
      </c>
      <c r="AF527" t="s">
        <v>93</v>
      </c>
      <c r="AG527">
        <v>1.1637999999999999</v>
      </c>
      <c r="AH527">
        <v>2</v>
      </c>
      <c r="AI527">
        <v>60119337</v>
      </c>
      <c r="AJ527">
        <v>527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 x14ac:dyDescent="0.2">
      <c r="A528">
        <f>ROW(Source!A127)</f>
        <v>127</v>
      </c>
      <c r="B528">
        <v>60119338</v>
      </c>
      <c r="C528">
        <v>60107381</v>
      </c>
      <c r="D528">
        <v>48244557</v>
      </c>
      <c r="E528">
        <v>1</v>
      </c>
      <c r="F528">
        <v>1</v>
      </c>
      <c r="G528">
        <v>1</v>
      </c>
      <c r="H528">
        <v>2</v>
      </c>
      <c r="I528" t="s">
        <v>746</v>
      </c>
      <c r="J528" t="s">
        <v>747</v>
      </c>
      <c r="K528" t="s">
        <v>748</v>
      </c>
      <c r="L528">
        <v>1368</v>
      </c>
      <c r="N528">
        <v>1011</v>
      </c>
      <c r="O528" t="s">
        <v>745</v>
      </c>
      <c r="P528" t="s">
        <v>745</v>
      </c>
      <c r="Q528">
        <v>1</v>
      </c>
      <c r="X528">
        <v>0.15</v>
      </c>
      <c r="Y528">
        <v>0</v>
      </c>
      <c r="Z528">
        <v>112.77</v>
      </c>
      <c r="AA528">
        <v>11.84</v>
      </c>
      <c r="AB528">
        <v>0</v>
      </c>
      <c r="AC528">
        <v>0</v>
      </c>
      <c r="AD528">
        <v>1</v>
      </c>
      <c r="AE528">
        <v>0</v>
      </c>
      <c r="AF528" t="s">
        <v>93</v>
      </c>
      <c r="AG528">
        <v>0.19837499999999997</v>
      </c>
      <c r="AH528">
        <v>2</v>
      </c>
      <c r="AI528">
        <v>60119338</v>
      </c>
      <c r="AJ528">
        <v>528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 x14ac:dyDescent="0.2">
      <c r="A529">
        <f>ROW(Source!A127)</f>
        <v>127</v>
      </c>
      <c r="B529">
        <v>60119339</v>
      </c>
      <c r="C529">
        <v>60107381</v>
      </c>
      <c r="D529">
        <v>48244564</v>
      </c>
      <c r="E529">
        <v>1</v>
      </c>
      <c r="F529">
        <v>1</v>
      </c>
      <c r="G529">
        <v>1</v>
      </c>
      <c r="H529">
        <v>2</v>
      </c>
      <c r="I529" t="s">
        <v>1036</v>
      </c>
      <c r="J529" t="s">
        <v>1037</v>
      </c>
      <c r="K529" t="s">
        <v>1038</v>
      </c>
      <c r="L529">
        <v>1368</v>
      </c>
      <c r="N529">
        <v>1011</v>
      </c>
      <c r="O529" t="s">
        <v>745</v>
      </c>
      <c r="P529" t="s">
        <v>745</v>
      </c>
      <c r="Q529">
        <v>1</v>
      </c>
      <c r="X529">
        <v>1.06</v>
      </c>
      <c r="Y529">
        <v>0</v>
      </c>
      <c r="Z529">
        <v>113.19</v>
      </c>
      <c r="AA529">
        <v>11.84</v>
      </c>
      <c r="AB529">
        <v>0</v>
      </c>
      <c r="AC529">
        <v>0</v>
      </c>
      <c r="AD529">
        <v>1</v>
      </c>
      <c r="AE529">
        <v>0</v>
      </c>
      <c r="AF529" t="s">
        <v>93</v>
      </c>
      <c r="AG529">
        <v>1.4018499999999998</v>
      </c>
      <c r="AH529">
        <v>2</v>
      </c>
      <c r="AI529">
        <v>60119339</v>
      </c>
      <c r="AJ529">
        <v>529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 x14ac:dyDescent="0.2">
      <c r="A530">
        <f>ROW(Source!A127)</f>
        <v>127</v>
      </c>
      <c r="B530">
        <v>60119340</v>
      </c>
      <c r="C530">
        <v>60107381</v>
      </c>
      <c r="D530">
        <v>48245551</v>
      </c>
      <c r="E530">
        <v>1</v>
      </c>
      <c r="F530">
        <v>1</v>
      </c>
      <c r="G530">
        <v>1</v>
      </c>
      <c r="H530">
        <v>2</v>
      </c>
      <c r="I530" t="s">
        <v>752</v>
      </c>
      <c r="J530" t="s">
        <v>753</v>
      </c>
      <c r="K530" t="s">
        <v>754</v>
      </c>
      <c r="L530">
        <v>1368</v>
      </c>
      <c r="N530">
        <v>1011</v>
      </c>
      <c r="O530" t="s">
        <v>745</v>
      </c>
      <c r="P530" t="s">
        <v>745</v>
      </c>
      <c r="Q530">
        <v>1</v>
      </c>
      <c r="X530">
        <v>0.23</v>
      </c>
      <c r="Y530">
        <v>0</v>
      </c>
      <c r="Z530">
        <v>86.79</v>
      </c>
      <c r="AA530">
        <v>10.130000000000001</v>
      </c>
      <c r="AB530">
        <v>0</v>
      </c>
      <c r="AC530">
        <v>0</v>
      </c>
      <c r="AD530">
        <v>1</v>
      </c>
      <c r="AE530">
        <v>0</v>
      </c>
      <c r="AF530" t="s">
        <v>93</v>
      </c>
      <c r="AG530">
        <v>0.30417499999999997</v>
      </c>
      <c r="AH530">
        <v>2</v>
      </c>
      <c r="AI530">
        <v>60119340</v>
      </c>
      <c r="AJ530">
        <v>530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 x14ac:dyDescent="0.2">
      <c r="A531">
        <f>ROW(Source!A127)</f>
        <v>127</v>
      </c>
      <c r="B531">
        <v>60119341</v>
      </c>
      <c r="C531">
        <v>60107381</v>
      </c>
      <c r="D531">
        <v>48245719</v>
      </c>
      <c r="E531">
        <v>1</v>
      </c>
      <c r="F531">
        <v>1</v>
      </c>
      <c r="G531">
        <v>1</v>
      </c>
      <c r="H531">
        <v>2</v>
      </c>
      <c r="I531" t="s">
        <v>755</v>
      </c>
      <c r="J531" t="s">
        <v>756</v>
      </c>
      <c r="K531" t="s">
        <v>757</v>
      </c>
      <c r="L531">
        <v>1368</v>
      </c>
      <c r="N531">
        <v>1011</v>
      </c>
      <c r="O531" t="s">
        <v>745</v>
      </c>
      <c r="P531" t="s">
        <v>745</v>
      </c>
      <c r="Q531">
        <v>1</v>
      </c>
      <c r="X531">
        <v>2.2400000000000002</v>
      </c>
      <c r="Y531">
        <v>0</v>
      </c>
      <c r="Z531">
        <v>1.2</v>
      </c>
      <c r="AA531">
        <v>0</v>
      </c>
      <c r="AB531">
        <v>0</v>
      </c>
      <c r="AC531">
        <v>0</v>
      </c>
      <c r="AD531">
        <v>1</v>
      </c>
      <c r="AE531">
        <v>0</v>
      </c>
      <c r="AF531" t="s">
        <v>93</v>
      </c>
      <c r="AG531">
        <v>2.9623999999999997</v>
      </c>
      <c r="AH531">
        <v>2</v>
      </c>
      <c r="AI531">
        <v>60119341</v>
      </c>
      <c r="AJ531">
        <v>531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 x14ac:dyDescent="0.2">
      <c r="A532">
        <f>ROW(Source!A127)</f>
        <v>127</v>
      </c>
      <c r="B532">
        <v>60119342</v>
      </c>
      <c r="C532">
        <v>60107381</v>
      </c>
      <c r="D532">
        <v>48245767</v>
      </c>
      <c r="E532">
        <v>1</v>
      </c>
      <c r="F532">
        <v>1</v>
      </c>
      <c r="G532">
        <v>1</v>
      </c>
      <c r="H532">
        <v>2</v>
      </c>
      <c r="I532" t="s">
        <v>758</v>
      </c>
      <c r="J532" t="s">
        <v>759</v>
      </c>
      <c r="K532" t="s">
        <v>760</v>
      </c>
      <c r="L532">
        <v>1368</v>
      </c>
      <c r="N532">
        <v>1011</v>
      </c>
      <c r="O532" t="s">
        <v>745</v>
      </c>
      <c r="P532" t="s">
        <v>745</v>
      </c>
      <c r="Q532">
        <v>1</v>
      </c>
      <c r="X532">
        <v>0.09</v>
      </c>
      <c r="Y532">
        <v>0</v>
      </c>
      <c r="Z532">
        <v>13.92</v>
      </c>
      <c r="AA532">
        <v>0</v>
      </c>
      <c r="AB532">
        <v>0</v>
      </c>
      <c r="AC532">
        <v>0</v>
      </c>
      <c r="AD532">
        <v>1</v>
      </c>
      <c r="AE532">
        <v>0</v>
      </c>
      <c r="AF532" t="s">
        <v>93</v>
      </c>
      <c r="AG532">
        <v>0.11902499999999998</v>
      </c>
      <c r="AH532">
        <v>2</v>
      </c>
      <c r="AI532">
        <v>60119342</v>
      </c>
      <c r="AJ532">
        <v>532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 x14ac:dyDescent="0.2">
      <c r="A533">
        <f>ROW(Source!A127)</f>
        <v>127</v>
      </c>
      <c r="B533">
        <v>60119343</v>
      </c>
      <c r="C533">
        <v>60107381</v>
      </c>
      <c r="D533">
        <v>48168484</v>
      </c>
      <c r="E533">
        <v>1</v>
      </c>
      <c r="F533">
        <v>1</v>
      </c>
      <c r="G533">
        <v>1</v>
      </c>
      <c r="H533">
        <v>3</v>
      </c>
      <c r="I533" t="s">
        <v>223</v>
      </c>
      <c r="J533" t="s">
        <v>226</v>
      </c>
      <c r="K533" t="s">
        <v>761</v>
      </c>
      <c r="L533">
        <v>1339</v>
      </c>
      <c r="N533">
        <v>1007</v>
      </c>
      <c r="O533" t="s">
        <v>91</v>
      </c>
      <c r="P533" t="s">
        <v>91</v>
      </c>
      <c r="Q533">
        <v>1</v>
      </c>
      <c r="X533">
        <v>1.95</v>
      </c>
      <c r="Y533">
        <v>8.7899999999999991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0</v>
      </c>
      <c r="AF533" t="s">
        <v>3</v>
      </c>
      <c r="AG533">
        <v>1.95</v>
      </c>
      <c r="AH533">
        <v>2</v>
      </c>
      <c r="AI533">
        <v>60119343</v>
      </c>
      <c r="AJ533">
        <v>533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 x14ac:dyDescent="0.2">
      <c r="A534">
        <f>ROW(Source!A127)</f>
        <v>127</v>
      </c>
      <c r="B534">
        <v>60119344</v>
      </c>
      <c r="C534">
        <v>60107381</v>
      </c>
      <c r="D534">
        <v>48168491</v>
      </c>
      <c r="E534">
        <v>1</v>
      </c>
      <c r="F534">
        <v>1</v>
      </c>
      <c r="G534">
        <v>1</v>
      </c>
      <c r="H534">
        <v>3</v>
      </c>
      <c r="I534" t="s">
        <v>229</v>
      </c>
      <c r="J534" t="s">
        <v>231</v>
      </c>
      <c r="K534" t="s">
        <v>762</v>
      </c>
      <c r="L534">
        <v>1346</v>
      </c>
      <c r="N534">
        <v>1009</v>
      </c>
      <c r="O534" t="s">
        <v>225</v>
      </c>
      <c r="P534" t="s">
        <v>225</v>
      </c>
      <c r="Q534">
        <v>1</v>
      </c>
      <c r="X534">
        <v>0.59</v>
      </c>
      <c r="Y534">
        <v>4.47</v>
      </c>
      <c r="Z534">
        <v>0</v>
      </c>
      <c r="AA534">
        <v>0</v>
      </c>
      <c r="AB534">
        <v>0</v>
      </c>
      <c r="AC534">
        <v>0</v>
      </c>
      <c r="AD534">
        <v>1</v>
      </c>
      <c r="AE534">
        <v>0</v>
      </c>
      <c r="AF534" t="s">
        <v>3</v>
      </c>
      <c r="AG534">
        <v>0.59</v>
      </c>
      <c r="AH534">
        <v>2</v>
      </c>
      <c r="AI534">
        <v>60119344</v>
      </c>
      <c r="AJ534">
        <v>534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 x14ac:dyDescent="0.2">
      <c r="A535">
        <f>ROW(Source!A127)</f>
        <v>127</v>
      </c>
      <c r="B535">
        <v>60119345</v>
      </c>
      <c r="C535">
        <v>60107381</v>
      </c>
      <c r="D535">
        <v>48171507</v>
      </c>
      <c r="E535">
        <v>1</v>
      </c>
      <c r="F535">
        <v>1</v>
      </c>
      <c r="G535">
        <v>1</v>
      </c>
      <c r="H535">
        <v>3</v>
      </c>
      <c r="I535" t="s">
        <v>807</v>
      </c>
      <c r="J535" t="s">
        <v>808</v>
      </c>
      <c r="K535" t="s">
        <v>809</v>
      </c>
      <c r="L535">
        <v>1348</v>
      </c>
      <c r="N535">
        <v>1009</v>
      </c>
      <c r="O535" t="s">
        <v>15</v>
      </c>
      <c r="P535" t="s">
        <v>15</v>
      </c>
      <c r="Q535">
        <v>1000</v>
      </c>
      <c r="X535">
        <v>4.0000000000000002E-4</v>
      </c>
      <c r="Y535">
        <v>10616.1</v>
      </c>
      <c r="Z535">
        <v>0</v>
      </c>
      <c r="AA535">
        <v>0</v>
      </c>
      <c r="AB535">
        <v>0</v>
      </c>
      <c r="AC535">
        <v>0</v>
      </c>
      <c r="AD535">
        <v>1</v>
      </c>
      <c r="AE535">
        <v>0</v>
      </c>
      <c r="AF535" t="s">
        <v>3</v>
      </c>
      <c r="AG535">
        <v>4.0000000000000002E-4</v>
      </c>
      <c r="AH535">
        <v>2</v>
      </c>
      <c r="AI535">
        <v>60119345</v>
      </c>
      <c r="AJ535">
        <v>535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 x14ac:dyDescent="0.2">
      <c r="A536">
        <f>ROW(Source!A127)</f>
        <v>127</v>
      </c>
      <c r="B536">
        <v>60119346</v>
      </c>
      <c r="C536">
        <v>60107381</v>
      </c>
      <c r="D536">
        <v>48172661</v>
      </c>
      <c r="E536">
        <v>1</v>
      </c>
      <c r="F536">
        <v>1</v>
      </c>
      <c r="G536">
        <v>1</v>
      </c>
      <c r="H536">
        <v>3</v>
      </c>
      <c r="I536" t="s">
        <v>766</v>
      </c>
      <c r="J536" t="s">
        <v>767</v>
      </c>
      <c r="K536" t="s">
        <v>768</v>
      </c>
      <c r="L536">
        <v>1348</v>
      </c>
      <c r="N536">
        <v>1009</v>
      </c>
      <c r="O536" t="s">
        <v>15</v>
      </c>
      <c r="P536" t="s">
        <v>15</v>
      </c>
      <c r="Q536">
        <v>1000</v>
      </c>
      <c r="X536">
        <v>4.0000000000000001E-3</v>
      </c>
      <c r="Y536">
        <v>15854.58</v>
      </c>
      <c r="Z536">
        <v>0</v>
      </c>
      <c r="AA536">
        <v>0</v>
      </c>
      <c r="AB536">
        <v>0</v>
      </c>
      <c r="AC536">
        <v>0</v>
      </c>
      <c r="AD536">
        <v>1</v>
      </c>
      <c r="AE536">
        <v>0</v>
      </c>
      <c r="AF536" t="s">
        <v>3</v>
      </c>
      <c r="AG536">
        <v>4.0000000000000001E-3</v>
      </c>
      <c r="AH536">
        <v>2</v>
      </c>
      <c r="AI536">
        <v>60119346</v>
      </c>
      <c r="AJ536">
        <v>536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 x14ac:dyDescent="0.2">
      <c r="A537">
        <f>ROW(Source!A127)</f>
        <v>127</v>
      </c>
      <c r="B537">
        <v>60119347</v>
      </c>
      <c r="C537">
        <v>60107381</v>
      </c>
      <c r="D537">
        <v>48172758</v>
      </c>
      <c r="E537">
        <v>1</v>
      </c>
      <c r="F537">
        <v>1</v>
      </c>
      <c r="G537">
        <v>1</v>
      </c>
      <c r="H537">
        <v>3</v>
      </c>
      <c r="I537" t="s">
        <v>769</v>
      </c>
      <c r="J537" t="s">
        <v>770</v>
      </c>
      <c r="K537" t="s">
        <v>771</v>
      </c>
      <c r="L537">
        <v>1348</v>
      </c>
      <c r="N537">
        <v>1009</v>
      </c>
      <c r="O537" t="s">
        <v>15</v>
      </c>
      <c r="P537" t="s">
        <v>15</v>
      </c>
      <c r="Q537">
        <v>1000</v>
      </c>
      <c r="X537">
        <v>1.0000000000000001E-5</v>
      </c>
      <c r="Y537">
        <v>7671.42</v>
      </c>
      <c r="Z537">
        <v>0</v>
      </c>
      <c r="AA537">
        <v>0</v>
      </c>
      <c r="AB537">
        <v>0</v>
      </c>
      <c r="AC537">
        <v>0</v>
      </c>
      <c r="AD537">
        <v>1</v>
      </c>
      <c r="AE537">
        <v>0</v>
      </c>
      <c r="AF537" t="s">
        <v>3</v>
      </c>
      <c r="AG537">
        <v>1.0000000000000001E-5</v>
      </c>
      <c r="AH537">
        <v>2</v>
      </c>
      <c r="AI537">
        <v>60119347</v>
      </c>
      <c r="AJ537">
        <v>537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 x14ac:dyDescent="0.2">
      <c r="A538">
        <f>ROW(Source!A127)</f>
        <v>127</v>
      </c>
      <c r="B538">
        <v>60119348</v>
      </c>
      <c r="C538">
        <v>60107381</v>
      </c>
      <c r="D538">
        <v>48173726</v>
      </c>
      <c r="E538">
        <v>1</v>
      </c>
      <c r="F538">
        <v>1</v>
      </c>
      <c r="G538">
        <v>1</v>
      </c>
      <c r="H538">
        <v>3</v>
      </c>
      <c r="I538" t="s">
        <v>772</v>
      </c>
      <c r="J538" t="s">
        <v>773</v>
      </c>
      <c r="K538" t="s">
        <v>774</v>
      </c>
      <c r="L538">
        <v>1348</v>
      </c>
      <c r="N538">
        <v>1009</v>
      </c>
      <c r="O538" t="s">
        <v>15</v>
      </c>
      <c r="P538" t="s">
        <v>15</v>
      </c>
      <c r="Q538">
        <v>1000</v>
      </c>
      <c r="X538">
        <v>1E-4</v>
      </c>
      <c r="Y538">
        <v>30728.69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0</v>
      </c>
      <c r="AF538" t="s">
        <v>3</v>
      </c>
      <c r="AG538">
        <v>1E-4</v>
      </c>
      <c r="AH538">
        <v>2</v>
      </c>
      <c r="AI538">
        <v>60119348</v>
      </c>
      <c r="AJ538">
        <v>538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 x14ac:dyDescent="0.2">
      <c r="A539">
        <f>ROW(Source!A127)</f>
        <v>127</v>
      </c>
      <c r="B539">
        <v>60119349</v>
      </c>
      <c r="C539">
        <v>60107381</v>
      </c>
      <c r="D539">
        <v>48187448</v>
      </c>
      <c r="E539">
        <v>1</v>
      </c>
      <c r="F539">
        <v>1</v>
      </c>
      <c r="G539">
        <v>1</v>
      </c>
      <c r="H539">
        <v>3</v>
      </c>
      <c r="I539" t="s">
        <v>775</v>
      </c>
      <c r="J539" t="s">
        <v>776</v>
      </c>
      <c r="K539" t="s">
        <v>777</v>
      </c>
      <c r="L539">
        <v>1348</v>
      </c>
      <c r="N539">
        <v>1009</v>
      </c>
      <c r="O539" t="s">
        <v>15</v>
      </c>
      <c r="P539" t="s">
        <v>15</v>
      </c>
      <c r="Q539">
        <v>1000</v>
      </c>
      <c r="X539">
        <v>5.0000000000000001E-3</v>
      </c>
      <c r="Y539">
        <v>8041.65</v>
      </c>
      <c r="Z539">
        <v>0</v>
      </c>
      <c r="AA539">
        <v>0</v>
      </c>
      <c r="AB539">
        <v>0</v>
      </c>
      <c r="AC539">
        <v>0</v>
      </c>
      <c r="AD539">
        <v>1</v>
      </c>
      <c r="AE539">
        <v>0</v>
      </c>
      <c r="AF539" t="s">
        <v>3</v>
      </c>
      <c r="AG539">
        <v>5.0000000000000001E-3</v>
      </c>
      <c r="AH539">
        <v>2</v>
      </c>
      <c r="AI539">
        <v>60119349</v>
      </c>
      <c r="AJ539">
        <v>539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 x14ac:dyDescent="0.2">
      <c r="A540">
        <f>ROW(Source!A127)</f>
        <v>127</v>
      </c>
      <c r="B540">
        <v>60119350</v>
      </c>
      <c r="C540">
        <v>60107381</v>
      </c>
      <c r="D540">
        <v>48165719</v>
      </c>
      <c r="E540">
        <v>21</v>
      </c>
      <c r="F540">
        <v>1</v>
      </c>
      <c r="G540">
        <v>1</v>
      </c>
      <c r="H540">
        <v>3</v>
      </c>
      <c r="I540" t="s">
        <v>778</v>
      </c>
      <c r="J540" t="s">
        <v>3</v>
      </c>
      <c r="K540" t="s">
        <v>779</v>
      </c>
      <c r="L540">
        <v>1348</v>
      </c>
      <c r="N540">
        <v>1009</v>
      </c>
      <c r="O540" t="s">
        <v>15</v>
      </c>
      <c r="P540" t="s">
        <v>15</v>
      </c>
      <c r="Q540">
        <v>1000</v>
      </c>
      <c r="X540">
        <v>1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 t="s">
        <v>3</v>
      </c>
      <c r="AG540">
        <v>1</v>
      </c>
      <c r="AH540">
        <v>2</v>
      </c>
      <c r="AI540">
        <v>60119350</v>
      </c>
      <c r="AJ540">
        <v>540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 x14ac:dyDescent="0.2">
      <c r="A541">
        <f>ROW(Source!A127)</f>
        <v>127</v>
      </c>
      <c r="B541">
        <v>60119351</v>
      </c>
      <c r="C541">
        <v>60107381</v>
      </c>
      <c r="D541">
        <v>48189470</v>
      </c>
      <c r="E541">
        <v>1</v>
      </c>
      <c r="F541">
        <v>1</v>
      </c>
      <c r="G541">
        <v>1</v>
      </c>
      <c r="H541">
        <v>3</v>
      </c>
      <c r="I541" t="s">
        <v>780</v>
      </c>
      <c r="J541" t="s">
        <v>781</v>
      </c>
      <c r="K541" t="s">
        <v>782</v>
      </c>
      <c r="L541">
        <v>1302</v>
      </c>
      <c r="N541">
        <v>1003</v>
      </c>
      <c r="O541" t="s">
        <v>783</v>
      </c>
      <c r="P541" t="s">
        <v>783</v>
      </c>
      <c r="Q541">
        <v>10</v>
      </c>
      <c r="X541">
        <v>1.8700000000000001E-2</v>
      </c>
      <c r="Y541">
        <v>64.47</v>
      </c>
      <c r="Z541">
        <v>0</v>
      </c>
      <c r="AA541">
        <v>0</v>
      </c>
      <c r="AB541">
        <v>0</v>
      </c>
      <c r="AC541">
        <v>0</v>
      </c>
      <c r="AD541">
        <v>1</v>
      </c>
      <c r="AE541">
        <v>0</v>
      </c>
      <c r="AF541" t="s">
        <v>3</v>
      </c>
      <c r="AG541">
        <v>1.8700000000000001E-2</v>
      </c>
      <c r="AH541">
        <v>2</v>
      </c>
      <c r="AI541">
        <v>60119351</v>
      </c>
      <c r="AJ541">
        <v>541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 x14ac:dyDescent="0.2">
      <c r="A542">
        <f>ROW(Source!A127)</f>
        <v>127</v>
      </c>
      <c r="B542">
        <v>60119352</v>
      </c>
      <c r="C542">
        <v>60107381</v>
      </c>
      <c r="D542">
        <v>48189825</v>
      </c>
      <c r="E542">
        <v>1</v>
      </c>
      <c r="F542">
        <v>1</v>
      </c>
      <c r="G542">
        <v>1</v>
      </c>
      <c r="H542">
        <v>3</v>
      </c>
      <c r="I542" t="s">
        <v>784</v>
      </c>
      <c r="J542" t="s">
        <v>785</v>
      </c>
      <c r="K542" t="s">
        <v>786</v>
      </c>
      <c r="L542">
        <v>1348</v>
      </c>
      <c r="N542">
        <v>1009</v>
      </c>
      <c r="O542" t="s">
        <v>15</v>
      </c>
      <c r="P542" t="s">
        <v>15</v>
      </c>
      <c r="Q542">
        <v>1000</v>
      </c>
      <c r="X542">
        <v>3.0000000000000001E-5</v>
      </c>
      <c r="Y542">
        <v>4751.12</v>
      </c>
      <c r="Z542">
        <v>0</v>
      </c>
      <c r="AA542">
        <v>0</v>
      </c>
      <c r="AB542">
        <v>0</v>
      </c>
      <c r="AC542">
        <v>0</v>
      </c>
      <c r="AD542">
        <v>1</v>
      </c>
      <c r="AE542">
        <v>0</v>
      </c>
      <c r="AF542" t="s">
        <v>3</v>
      </c>
      <c r="AG542">
        <v>3.0000000000000001E-5</v>
      </c>
      <c r="AH542">
        <v>2</v>
      </c>
      <c r="AI542">
        <v>60119352</v>
      </c>
      <c r="AJ542">
        <v>542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 x14ac:dyDescent="0.2">
      <c r="A543">
        <f>ROW(Source!A127)</f>
        <v>127</v>
      </c>
      <c r="B543">
        <v>60119353</v>
      </c>
      <c r="C543">
        <v>60107381</v>
      </c>
      <c r="D543">
        <v>48190549</v>
      </c>
      <c r="E543">
        <v>1</v>
      </c>
      <c r="F543">
        <v>1</v>
      </c>
      <c r="G543">
        <v>1</v>
      </c>
      <c r="H543">
        <v>3</v>
      </c>
      <c r="I543" t="s">
        <v>787</v>
      </c>
      <c r="J543" t="s">
        <v>788</v>
      </c>
      <c r="K543" t="s">
        <v>789</v>
      </c>
      <c r="L543">
        <v>1348</v>
      </c>
      <c r="N543">
        <v>1009</v>
      </c>
      <c r="O543" t="s">
        <v>15</v>
      </c>
      <c r="P543" t="s">
        <v>15</v>
      </c>
      <c r="Q543">
        <v>1000</v>
      </c>
      <c r="X543">
        <v>1.9400000000000001E-3</v>
      </c>
      <c r="Y543">
        <v>6246.56</v>
      </c>
      <c r="Z543">
        <v>0</v>
      </c>
      <c r="AA543">
        <v>0</v>
      </c>
      <c r="AB543">
        <v>0</v>
      </c>
      <c r="AC543">
        <v>0</v>
      </c>
      <c r="AD543">
        <v>1</v>
      </c>
      <c r="AE543">
        <v>0</v>
      </c>
      <c r="AF543" t="s">
        <v>3</v>
      </c>
      <c r="AG543">
        <v>1.9400000000000001E-3</v>
      </c>
      <c r="AH543">
        <v>2</v>
      </c>
      <c r="AI543">
        <v>60119353</v>
      </c>
      <c r="AJ543">
        <v>543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 x14ac:dyDescent="0.2">
      <c r="A544">
        <f>ROW(Source!A127)</f>
        <v>127</v>
      </c>
      <c r="B544">
        <v>60119354</v>
      </c>
      <c r="C544">
        <v>60107381</v>
      </c>
      <c r="D544">
        <v>48194381</v>
      </c>
      <c r="E544">
        <v>1</v>
      </c>
      <c r="F544">
        <v>1</v>
      </c>
      <c r="G544">
        <v>1</v>
      </c>
      <c r="H544">
        <v>3</v>
      </c>
      <c r="I544" t="s">
        <v>790</v>
      </c>
      <c r="J544" t="s">
        <v>791</v>
      </c>
      <c r="K544" t="s">
        <v>792</v>
      </c>
      <c r="L544">
        <v>1339</v>
      </c>
      <c r="N544">
        <v>1007</v>
      </c>
      <c r="O544" t="s">
        <v>91</v>
      </c>
      <c r="P544" t="s">
        <v>91</v>
      </c>
      <c r="Q544">
        <v>1</v>
      </c>
      <c r="X544">
        <v>1.0300000000000001E-3</v>
      </c>
      <c r="Y544">
        <v>1793.05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0</v>
      </c>
      <c r="AF544" t="s">
        <v>3</v>
      </c>
      <c r="AG544">
        <v>1.0300000000000001E-3</v>
      </c>
      <c r="AH544">
        <v>2</v>
      </c>
      <c r="AI544">
        <v>60119354</v>
      </c>
      <c r="AJ544">
        <v>544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 x14ac:dyDescent="0.2">
      <c r="A545">
        <f>ROW(Source!A127)</f>
        <v>127</v>
      </c>
      <c r="B545">
        <v>60119355</v>
      </c>
      <c r="C545">
        <v>60107381</v>
      </c>
      <c r="D545">
        <v>48201639</v>
      </c>
      <c r="E545">
        <v>1</v>
      </c>
      <c r="F545">
        <v>1</v>
      </c>
      <c r="G545">
        <v>1</v>
      </c>
      <c r="H545">
        <v>3</v>
      </c>
      <c r="I545" t="s">
        <v>793</v>
      </c>
      <c r="J545" t="s">
        <v>794</v>
      </c>
      <c r="K545" t="s">
        <v>795</v>
      </c>
      <c r="L545">
        <v>1348</v>
      </c>
      <c r="N545">
        <v>1009</v>
      </c>
      <c r="O545" t="s">
        <v>15</v>
      </c>
      <c r="P545" t="s">
        <v>15</v>
      </c>
      <c r="Q545">
        <v>1000</v>
      </c>
      <c r="X545">
        <v>3.1E-4</v>
      </c>
      <c r="Y545">
        <v>12560.85</v>
      </c>
      <c r="Z545">
        <v>0</v>
      </c>
      <c r="AA545">
        <v>0</v>
      </c>
      <c r="AB545">
        <v>0</v>
      </c>
      <c r="AC545">
        <v>0</v>
      </c>
      <c r="AD545">
        <v>1</v>
      </c>
      <c r="AE545">
        <v>0</v>
      </c>
      <c r="AF545" t="s">
        <v>3</v>
      </c>
      <c r="AG545">
        <v>3.1E-4</v>
      </c>
      <c r="AH545">
        <v>2</v>
      </c>
      <c r="AI545">
        <v>60119355</v>
      </c>
      <c r="AJ545">
        <v>545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 x14ac:dyDescent="0.2">
      <c r="A546">
        <f>ROW(Source!A127)</f>
        <v>127</v>
      </c>
      <c r="B546">
        <v>60119356</v>
      </c>
      <c r="C546">
        <v>60107381</v>
      </c>
      <c r="D546">
        <v>48202807</v>
      </c>
      <c r="E546">
        <v>1</v>
      </c>
      <c r="F546">
        <v>1</v>
      </c>
      <c r="G546">
        <v>1</v>
      </c>
      <c r="H546">
        <v>3</v>
      </c>
      <c r="I546" t="s">
        <v>796</v>
      </c>
      <c r="J546" t="s">
        <v>797</v>
      </c>
      <c r="K546" t="s">
        <v>798</v>
      </c>
      <c r="L546">
        <v>1348</v>
      </c>
      <c r="N546">
        <v>1009</v>
      </c>
      <c r="O546" t="s">
        <v>15</v>
      </c>
      <c r="P546" t="s">
        <v>15</v>
      </c>
      <c r="Q546">
        <v>1000</v>
      </c>
      <c r="X546">
        <v>5.9999999999999995E-4</v>
      </c>
      <c r="Y546">
        <v>11149.43</v>
      </c>
      <c r="Z546">
        <v>0</v>
      </c>
      <c r="AA546">
        <v>0</v>
      </c>
      <c r="AB546">
        <v>0</v>
      </c>
      <c r="AC546">
        <v>0</v>
      </c>
      <c r="AD546">
        <v>1</v>
      </c>
      <c r="AE546">
        <v>0</v>
      </c>
      <c r="AF546" t="s">
        <v>3</v>
      </c>
      <c r="AG546">
        <v>5.9999999999999995E-4</v>
      </c>
      <c r="AH546">
        <v>2</v>
      </c>
      <c r="AI546">
        <v>60119356</v>
      </c>
      <c r="AJ546">
        <v>546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 x14ac:dyDescent="0.2">
      <c r="A547">
        <f>ROW(Source!A128)</f>
        <v>128</v>
      </c>
      <c r="B547">
        <v>60119525</v>
      </c>
      <c r="C547">
        <v>60119357</v>
      </c>
      <c r="D547">
        <v>48164233</v>
      </c>
      <c r="E547">
        <v>1</v>
      </c>
      <c r="F547">
        <v>1</v>
      </c>
      <c r="G547">
        <v>1</v>
      </c>
      <c r="H547">
        <v>1</v>
      </c>
      <c r="I547" t="s">
        <v>812</v>
      </c>
      <c r="J547" t="s">
        <v>3</v>
      </c>
      <c r="K547" t="s">
        <v>813</v>
      </c>
      <c r="L547">
        <v>1191</v>
      </c>
      <c r="N547">
        <v>1013</v>
      </c>
      <c r="O547" t="s">
        <v>738</v>
      </c>
      <c r="P547" t="s">
        <v>738</v>
      </c>
      <c r="Q547">
        <v>1</v>
      </c>
      <c r="X547">
        <v>23.3</v>
      </c>
      <c r="Y547">
        <v>0</v>
      </c>
      <c r="Z547">
        <v>0</v>
      </c>
      <c r="AA547">
        <v>0</v>
      </c>
      <c r="AB547">
        <v>8.59</v>
      </c>
      <c r="AC547">
        <v>0</v>
      </c>
      <c r="AD547">
        <v>1</v>
      </c>
      <c r="AE547">
        <v>1</v>
      </c>
      <c r="AF547" t="s">
        <v>93</v>
      </c>
      <c r="AG547">
        <v>30.814249999999994</v>
      </c>
      <c r="AH547">
        <v>2</v>
      </c>
      <c r="AI547">
        <v>60119525</v>
      </c>
      <c r="AJ547">
        <v>547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 x14ac:dyDescent="0.2">
      <c r="A548">
        <f>ROW(Source!A128)</f>
        <v>128</v>
      </c>
      <c r="B548">
        <v>60119526</v>
      </c>
      <c r="C548">
        <v>60119357</v>
      </c>
      <c r="D548">
        <v>48164207</v>
      </c>
      <c r="E548">
        <v>1</v>
      </c>
      <c r="F548">
        <v>1</v>
      </c>
      <c r="G548">
        <v>1</v>
      </c>
      <c r="H548">
        <v>1</v>
      </c>
      <c r="I548" t="s">
        <v>740</v>
      </c>
      <c r="J548" t="s">
        <v>3</v>
      </c>
      <c r="K548" t="s">
        <v>741</v>
      </c>
      <c r="L548">
        <v>1191</v>
      </c>
      <c r="N548">
        <v>1013</v>
      </c>
      <c r="O548" t="s">
        <v>738</v>
      </c>
      <c r="P548" t="s">
        <v>738</v>
      </c>
      <c r="Q548">
        <v>1</v>
      </c>
      <c r="X548">
        <v>1.5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1</v>
      </c>
      <c r="AE548">
        <v>2</v>
      </c>
      <c r="AF548" t="s">
        <v>93</v>
      </c>
      <c r="AG548">
        <v>1.9837499999999997</v>
      </c>
      <c r="AH548">
        <v>2</v>
      </c>
      <c r="AI548">
        <v>60119526</v>
      </c>
      <c r="AJ548">
        <v>548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 x14ac:dyDescent="0.2">
      <c r="A549">
        <f>ROW(Source!A128)</f>
        <v>128</v>
      </c>
      <c r="B549">
        <v>60119527</v>
      </c>
      <c r="C549">
        <v>60119357</v>
      </c>
      <c r="D549">
        <v>48244557</v>
      </c>
      <c r="E549">
        <v>1</v>
      </c>
      <c r="F549">
        <v>1</v>
      </c>
      <c r="G549">
        <v>1</v>
      </c>
      <c r="H549">
        <v>2</v>
      </c>
      <c r="I549" t="s">
        <v>746</v>
      </c>
      <c r="J549" t="s">
        <v>747</v>
      </c>
      <c r="K549" t="s">
        <v>748</v>
      </c>
      <c r="L549">
        <v>1368</v>
      </c>
      <c r="N549">
        <v>1011</v>
      </c>
      <c r="O549" t="s">
        <v>745</v>
      </c>
      <c r="P549" t="s">
        <v>745</v>
      </c>
      <c r="Q549">
        <v>1</v>
      </c>
      <c r="X549">
        <v>1</v>
      </c>
      <c r="Y549">
        <v>0</v>
      </c>
      <c r="Z549">
        <v>112.77</v>
      </c>
      <c r="AA549">
        <v>11.84</v>
      </c>
      <c r="AB549">
        <v>0</v>
      </c>
      <c r="AC549">
        <v>0</v>
      </c>
      <c r="AD549">
        <v>1</v>
      </c>
      <c r="AE549">
        <v>0</v>
      </c>
      <c r="AF549" t="s">
        <v>93</v>
      </c>
      <c r="AG549">
        <v>1.3224999999999998</v>
      </c>
      <c r="AH549">
        <v>2</v>
      </c>
      <c r="AI549">
        <v>60119527</v>
      </c>
      <c r="AJ549">
        <v>549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 x14ac:dyDescent="0.2">
      <c r="A550">
        <f>ROW(Source!A128)</f>
        <v>128</v>
      </c>
      <c r="B550">
        <v>60119528</v>
      </c>
      <c r="C550">
        <v>60119357</v>
      </c>
      <c r="D550">
        <v>48245552</v>
      </c>
      <c r="E550">
        <v>1</v>
      </c>
      <c r="F550">
        <v>1</v>
      </c>
      <c r="G550">
        <v>1</v>
      </c>
      <c r="H550">
        <v>2</v>
      </c>
      <c r="I550" t="s">
        <v>1022</v>
      </c>
      <c r="J550" t="s">
        <v>1023</v>
      </c>
      <c r="K550" t="s">
        <v>1024</v>
      </c>
      <c r="L550">
        <v>1368</v>
      </c>
      <c r="N550">
        <v>1011</v>
      </c>
      <c r="O550" t="s">
        <v>745</v>
      </c>
      <c r="P550" t="s">
        <v>745</v>
      </c>
      <c r="Q550">
        <v>1</v>
      </c>
      <c r="X550">
        <v>0.5</v>
      </c>
      <c r="Y550">
        <v>0</v>
      </c>
      <c r="Z550">
        <v>107.03</v>
      </c>
      <c r="AA550">
        <v>10.130000000000001</v>
      </c>
      <c r="AB550">
        <v>0</v>
      </c>
      <c r="AC550">
        <v>0</v>
      </c>
      <c r="AD550">
        <v>1</v>
      </c>
      <c r="AE550">
        <v>0</v>
      </c>
      <c r="AF550" t="s">
        <v>93</v>
      </c>
      <c r="AG550">
        <v>0.66124999999999989</v>
      </c>
      <c r="AH550">
        <v>2</v>
      </c>
      <c r="AI550">
        <v>60119528</v>
      </c>
      <c r="AJ550">
        <v>550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 x14ac:dyDescent="0.2">
      <c r="A551">
        <f>ROW(Source!A128)</f>
        <v>128</v>
      </c>
      <c r="B551">
        <v>60119529</v>
      </c>
      <c r="C551">
        <v>60119357</v>
      </c>
      <c r="D551">
        <v>48245719</v>
      </c>
      <c r="E551">
        <v>1</v>
      </c>
      <c r="F551">
        <v>1</v>
      </c>
      <c r="G551">
        <v>1</v>
      </c>
      <c r="H551">
        <v>2</v>
      </c>
      <c r="I551" t="s">
        <v>755</v>
      </c>
      <c r="J551" t="s">
        <v>756</v>
      </c>
      <c r="K551" t="s">
        <v>757</v>
      </c>
      <c r="L551">
        <v>1368</v>
      </c>
      <c r="N551">
        <v>1011</v>
      </c>
      <c r="O551" t="s">
        <v>745</v>
      </c>
      <c r="P551" t="s">
        <v>745</v>
      </c>
      <c r="Q551">
        <v>1</v>
      </c>
      <c r="X551">
        <v>1.2</v>
      </c>
      <c r="Y551">
        <v>0</v>
      </c>
      <c r="Z551">
        <v>1.2</v>
      </c>
      <c r="AA551">
        <v>0</v>
      </c>
      <c r="AB551">
        <v>0</v>
      </c>
      <c r="AC551">
        <v>0</v>
      </c>
      <c r="AD551">
        <v>1</v>
      </c>
      <c r="AE551">
        <v>0</v>
      </c>
      <c r="AF551" t="s">
        <v>93</v>
      </c>
      <c r="AG551">
        <v>1.5869999999999997</v>
      </c>
      <c r="AH551">
        <v>2</v>
      </c>
      <c r="AI551">
        <v>60119529</v>
      </c>
      <c r="AJ551">
        <v>551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 x14ac:dyDescent="0.2">
      <c r="A552">
        <f>ROW(Source!A128)</f>
        <v>128</v>
      </c>
      <c r="B552">
        <v>60119530</v>
      </c>
      <c r="C552">
        <v>60119357</v>
      </c>
      <c r="D552">
        <v>48245786</v>
      </c>
      <c r="E552">
        <v>1</v>
      </c>
      <c r="F552">
        <v>1</v>
      </c>
      <c r="G552">
        <v>1</v>
      </c>
      <c r="H552">
        <v>2</v>
      </c>
      <c r="I552" t="s">
        <v>823</v>
      </c>
      <c r="J552" t="s">
        <v>824</v>
      </c>
      <c r="K552" t="s">
        <v>825</v>
      </c>
      <c r="L552">
        <v>1368</v>
      </c>
      <c r="N552">
        <v>1011</v>
      </c>
      <c r="O552" t="s">
        <v>745</v>
      </c>
      <c r="P552" t="s">
        <v>745</v>
      </c>
      <c r="Q552">
        <v>1</v>
      </c>
      <c r="X552">
        <v>7</v>
      </c>
      <c r="Y552">
        <v>0</v>
      </c>
      <c r="Z552">
        <v>8.68</v>
      </c>
      <c r="AA552">
        <v>0</v>
      </c>
      <c r="AB552">
        <v>0</v>
      </c>
      <c r="AC552">
        <v>0</v>
      </c>
      <c r="AD552">
        <v>1</v>
      </c>
      <c r="AE552">
        <v>0</v>
      </c>
      <c r="AF552" t="s">
        <v>93</v>
      </c>
      <c r="AG552">
        <v>9.2574999999999985</v>
      </c>
      <c r="AH552">
        <v>2</v>
      </c>
      <c r="AI552">
        <v>60119530</v>
      </c>
      <c r="AJ552">
        <v>552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 x14ac:dyDescent="0.2">
      <c r="A553">
        <f>ROW(Source!A128)</f>
        <v>128</v>
      </c>
      <c r="B553">
        <v>60119531</v>
      </c>
      <c r="C553">
        <v>60119357</v>
      </c>
      <c r="D553">
        <v>48246332</v>
      </c>
      <c r="E553">
        <v>1</v>
      </c>
      <c r="F553">
        <v>1</v>
      </c>
      <c r="G553">
        <v>1</v>
      </c>
      <c r="H553">
        <v>2</v>
      </c>
      <c r="I553" t="s">
        <v>1039</v>
      </c>
      <c r="J553" t="s">
        <v>1040</v>
      </c>
      <c r="K553" t="s">
        <v>1041</v>
      </c>
      <c r="L553">
        <v>1368</v>
      </c>
      <c r="N553">
        <v>1011</v>
      </c>
      <c r="O553" t="s">
        <v>745</v>
      </c>
      <c r="P553" t="s">
        <v>745</v>
      </c>
      <c r="Q553">
        <v>1</v>
      </c>
      <c r="X553">
        <v>4.7</v>
      </c>
      <c r="Y553">
        <v>0</v>
      </c>
      <c r="Z553">
        <v>2.4</v>
      </c>
      <c r="AA553">
        <v>0</v>
      </c>
      <c r="AB553">
        <v>0</v>
      </c>
      <c r="AC553">
        <v>0</v>
      </c>
      <c r="AD553">
        <v>1</v>
      </c>
      <c r="AE553">
        <v>0</v>
      </c>
      <c r="AF553" t="s">
        <v>93</v>
      </c>
      <c r="AG553">
        <v>6.215749999999999</v>
      </c>
      <c r="AH553">
        <v>2</v>
      </c>
      <c r="AI553">
        <v>60119531</v>
      </c>
      <c r="AJ553">
        <v>553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 x14ac:dyDescent="0.2">
      <c r="A554">
        <f>ROW(Source!A128)</f>
        <v>128</v>
      </c>
      <c r="B554">
        <v>60119532</v>
      </c>
      <c r="C554">
        <v>60119357</v>
      </c>
      <c r="D554">
        <v>48168484</v>
      </c>
      <c r="E554">
        <v>1</v>
      </c>
      <c r="F554">
        <v>1</v>
      </c>
      <c r="G554">
        <v>1</v>
      </c>
      <c r="H554">
        <v>3</v>
      </c>
      <c r="I554" t="s">
        <v>223</v>
      </c>
      <c r="J554" t="s">
        <v>226</v>
      </c>
      <c r="K554" t="s">
        <v>761</v>
      </c>
      <c r="L554">
        <v>1339</v>
      </c>
      <c r="N554">
        <v>1007</v>
      </c>
      <c r="O554" t="s">
        <v>91</v>
      </c>
      <c r="P554" t="s">
        <v>91</v>
      </c>
      <c r="Q554">
        <v>1</v>
      </c>
      <c r="X554">
        <v>0.6</v>
      </c>
      <c r="Y554">
        <v>8.7899999999999991</v>
      </c>
      <c r="Z554">
        <v>0</v>
      </c>
      <c r="AA554">
        <v>0</v>
      </c>
      <c r="AB554">
        <v>0</v>
      </c>
      <c r="AC554">
        <v>0</v>
      </c>
      <c r="AD554">
        <v>1</v>
      </c>
      <c r="AE554">
        <v>0</v>
      </c>
      <c r="AF554" t="s">
        <v>3</v>
      </c>
      <c r="AG554">
        <v>0.6</v>
      </c>
      <c r="AH554">
        <v>2</v>
      </c>
      <c r="AI554">
        <v>60119532</v>
      </c>
      <c r="AJ554">
        <v>554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 x14ac:dyDescent="0.2">
      <c r="A555">
        <f>ROW(Source!A128)</f>
        <v>128</v>
      </c>
      <c r="B555">
        <v>60119533</v>
      </c>
      <c r="C555">
        <v>60119357</v>
      </c>
      <c r="D555">
        <v>48168491</v>
      </c>
      <c r="E555">
        <v>1</v>
      </c>
      <c r="F555">
        <v>1</v>
      </c>
      <c r="G555">
        <v>1</v>
      </c>
      <c r="H555">
        <v>3</v>
      </c>
      <c r="I555" t="s">
        <v>229</v>
      </c>
      <c r="J555" t="s">
        <v>231</v>
      </c>
      <c r="K555" t="s">
        <v>762</v>
      </c>
      <c r="L555">
        <v>1346</v>
      </c>
      <c r="N555">
        <v>1009</v>
      </c>
      <c r="O555" t="s">
        <v>225</v>
      </c>
      <c r="P555" t="s">
        <v>225</v>
      </c>
      <c r="Q555">
        <v>1</v>
      </c>
      <c r="X555">
        <v>0.2</v>
      </c>
      <c r="Y555">
        <v>4.47</v>
      </c>
      <c r="Z555">
        <v>0</v>
      </c>
      <c r="AA555">
        <v>0</v>
      </c>
      <c r="AB555">
        <v>0</v>
      </c>
      <c r="AC555">
        <v>0</v>
      </c>
      <c r="AD555">
        <v>1</v>
      </c>
      <c r="AE555">
        <v>0</v>
      </c>
      <c r="AF555" t="s">
        <v>3</v>
      </c>
      <c r="AG555">
        <v>0.2</v>
      </c>
      <c r="AH555">
        <v>2</v>
      </c>
      <c r="AI555">
        <v>60119533</v>
      </c>
      <c r="AJ555">
        <v>555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 x14ac:dyDescent="0.2">
      <c r="A556">
        <f>ROW(Source!A128)</f>
        <v>128</v>
      </c>
      <c r="B556">
        <v>60119534</v>
      </c>
      <c r="C556">
        <v>60119357</v>
      </c>
      <c r="D556">
        <v>48171519</v>
      </c>
      <c r="E556">
        <v>1</v>
      </c>
      <c r="F556">
        <v>1</v>
      </c>
      <c r="G556">
        <v>1</v>
      </c>
      <c r="H556">
        <v>3</v>
      </c>
      <c r="I556" t="s">
        <v>1031</v>
      </c>
      <c r="J556" t="s">
        <v>1032</v>
      </c>
      <c r="K556" t="s">
        <v>1033</v>
      </c>
      <c r="L556">
        <v>1348</v>
      </c>
      <c r="N556">
        <v>1009</v>
      </c>
      <c r="O556" t="s">
        <v>15</v>
      </c>
      <c r="P556" t="s">
        <v>15</v>
      </c>
      <c r="Q556">
        <v>1000</v>
      </c>
      <c r="X556">
        <v>3.2000000000000002E-3</v>
      </c>
      <c r="Y556">
        <v>10397.450000000001</v>
      </c>
      <c r="Z556">
        <v>0</v>
      </c>
      <c r="AA556">
        <v>0</v>
      </c>
      <c r="AB556">
        <v>0</v>
      </c>
      <c r="AC556">
        <v>0</v>
      </c>
      <c r="AD556">
        <v>1</v>
      </c>
      <c r="AE556">
        <v>0</v>
      </c>
      <c r="AF556" t="s">
        <v>3</v>
      </c>
      <c r="AG556">
        <v>3.2000000000000002E-3</v>
      </c>
      <c r="AH556">
        <v>2</v>
      </c>
      <c r="AI556">
        <v>60119534</v>
      </c>
      <c r="AJ556">
        <v>556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 x14ac:dyDescent="0.2">
      <c r="A557">
        <f>ROW(Source!A128)</f>
        <v>128</v>
      </c>
      <c r="B557">
        <v>60119535</v>
      </c>
      <c r="C557">
        <v>60119357</v>
      </c>
      <c r="D557">
        <v>48164599</v>
      </c>
      <c r="E557">
        <v>21</v>
      </c>
      <c r="F557">
        <v>1</v>
      </c>
      <c r="G557">
        <v>1</v>
      </c>
      <c r="H557">
        <v>3</v>
      </c>
      <c r="I557" t="s">
        <v>834</v>
      </c>
      <c r="J557" t="s">
        <v>3</v>
      </c>
      <c r="K557" t="s">
        <v>835</v>
      </c>
      <c r="L557">
        <v>1374</v>
      </c>
      <c r="N557">
        <v>1013</v>
      </c>
      <c r="O557" t="s">
        <v>836</v>
      </c>
      <c r="P557" t="s">
        <v>836</v>
      </c>
      <c r="Q557">
        <v>1</v>
      </c>
      <c r="X557">
        <v>4</v>
      </c>
      <c r="Y557">
        <v>1</v>
      </c>
      <c r="Z557">
        <v>0</v>
      </c>
      <c r="AA557">
        <v>0</v>
      </c>
      <c r="AB557">
        <v>0</v>
      </c>
      <c r="AC557">
        <v>0</v>
      </c>
      <c r="AD557">
        <v>1</v>
      </c>
      <c r="AE557">
        <v>0</v>
      </c>
      <c r="AF557" t="s">
        <v>3</v>
      </c>
      <c r="AG557">
        <v>4</v>
      </c>
      <c r="AH557">
        <v>2</v>
      </c>
      <c r="AI557">
        <v>60119535</v>
      </c>
      <c r="AJ557">
        <v>557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 x14ac:dyDescent="0.2">
      <c r="A558">
        <f>ROW(Source!A132)</f>
        <v>132</v>
      </c>
      <c r="B558">
        <v>60121619</v>
      </c>
      <c r="C558">
        <v>60119384</v>
      </c>
      <c r="D558">
        <v>48164238</v>
      </c>
      <c r="E558">
        <v>1</v>
      </c>
      <c r="F558">
        <v>1</v>
      </c>
      <c r="G558">
        <v>1</v>
      </c>
      <c r="H558">
        <v>1</v>
      </c>
      <c r="I558" t="s">
        <v>1042</v>
      </c>
      <c r="J558" t="s">
        <v>3</v>
      </c>
      <c r="K558" t="s">
        <v>1043</v>
      </c>
      <c r="L558">
        <v>1191</v>
      </c>
      <c r="N558">
        <v>1013</v>
      </c>
      <c r="O558" t="s">
        <v>738</v>
      </c>
      <c r="P558" t="s">
        <v>738</v>
      </c>
      <c r="Q558">
        <v>1</v>
      </c>
      <c r="X558">
        <v>18.25</v>
      </c>
      <c r="Y558">
        <v>0</v>
      </c>
      <c r="Z558">
        <v>0</v>
      </c>
      <c r="AA558">
        <v>0</v>
      </c>
      <c r="AB558">
        <v>9.1199999999999992</v>
      </c>
      <c r="AC558">
        <v>0</v>
      </c>
      <c r="AD558">
        <v>1</v>
      </c>
      <c r="AE558">
        <v>1</v>
      </c>
      <c r="AF558" t="s">
        <v>93</v>
      </c>
      <c r="AG558">
        <v>24.135624999999994</v>
      </c>
      <c r="AH558">
        <v>2</v>
      </c>
      <c r="AI558">
        <v>60121619</v>
      </c>
      <c r="AJ558">
        <v>558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 x14ac:dyDescent="0.2">
      <c r="A559">
        <f>ROW(Source!A132)</f>
        <v>132</v>
      </c>
      <c r="B559">
        <v>60121620</v>
      </c>
      <c r="C559">
        <v>60119384</v>
      </c>
      <c r="D559">
        <v>48164207</v>
      </c>
      <c r="E559">
        <v>1</v>
      </c>
      <c r="F559">
        <v>1</v>
      </c>
      <c r="G559">
        <v>1</v>
      </c>
      <c r="H559">
        <v>1</v>
      </c>
      <c r="I559" t="s">
        <v>740</v>
      </c>
      <c r="J559" t="s">
        <v>3</v>
      </c>
      <c r="K559" t="s">
        <v>741</v>
      </c>
      <c r="L559">
        <v>1191</v>
      </c>
      <c r="N559">
        <v>1013</v>
      </c>
      <c r="O559" t="s">
        <v>738</v>
      </c>
      <c r="P559" t="s">
        <v>738</v>
      </c>
      <c r="Q559">
        <v>1</v>
      </c>
      <c r="X559">
        <v>2.88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1</v>
      </c>
      <c r="AE559">
        <v>2</v>
      </c>
      <c r="AF559" t="s">
        <v>93</v>
      </c>
      <c r="AG559">
        <v>3.8087999999999993</v>
      </c>
      <c r="AH559">
        <v>2</v>
      </c>
      <c r="AI559">
        <v>60121620</v>
      </c>
      <c r="AJ559">
        <v>559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 x14ac:dyDescent="0.2">
      <c r="A560">
        <f>ROW(Source!A132)</f>
        <v>132</v>
      </c>
      <c r="B560">
        <v>60121621</v>
      </c>
      <c r="C560">
        <v>60119384</v>
      </c>
      <c r="D560">
        <v>48244501</v>
      </c>
      <c r="E560">
        <v>1</v>
      </c>
      <c r="F560">
        <v>1</v>
      </c>
      <c r="G560">
        <v>1</v>
      </c>
      <c r="H560">
        <v>2</v>
      </c>
      <c r="I560" t="s">
        <v>1044</v>
      </c>
      <c r="J560" t="s">
        <v>1045</v>
      </c>
      <c r="K560" t="s">
        <v>1046</v>
      </c>
      <c r="L560">
        <v>1368</v>
      </c>
      <c r="N560">
        <v>1011</v>
      </c>
      <c r="O560" t="s">
        <v>745</v>
      </c>
      <c r="P560" t="s">
        <v>745</v>
      </c>
      <c r="Q560">
        <v>1</v>
      </c>
      <c r="X560">
        <v>0.68</v>
      </c>
      <c r="Y560">
        <v>0</v>
      </c>
      <c r="Z560">
        <v>311.73</v>
      </c>
      <c r="AA560">
        <v>13.49</v>
      </c>
      <c r="AB560">
        <v>0</v>
      </c>
      <c r="AC560">
        <v>0</v>
      </c>
      <c r="AD560">
        <v>1</v>
      </c>
      <c r="AE560">
        <v>0</v>
      </c>
      <c r="AF560" t="s">
        <v>93</v>
      </c>
      <c r="AG560">
        <v>0.89929999999999999</v>
      </c>
      <c r="AH560">
        <v>2</v>
      </c>
      <c r="AI560">
        <v>60121621</v>
      </c>
      <c r="AJ560">
        <v>560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 x14ac:dyDescent="0.2">
      <c r="A561">
        <f>ROW(Source!A132)</f>
        <v>132</v>
      </c>
      <c r="B561">
        <v>60121622</v>
      </c>
      <c r="C561">
        <v>60119384</v>
      </c>
      <c r="D561">
        <v>48244510</v>
      </c>
      <c r="E561">
        <v>1</v>
      </c>
      <c r="F561">
        <v>1</v>
      </c>
      <c r="G561">
        <v>1</v>
      </c>
      <c r="H561">
        <v>2</v>
      </c>
      <c r="I561" t="s">
        <v>742</v>
      </c>
      <c r="J561" t="s">
        <v>743</v>
      </c>
      <c r="K561" t="s">
        <v>744</v>
      </c>
      <c r="L561">
        <v>1368</v>
      </c>
      <c r="N561">
        <v>1011</v>
      </c>
      <c r="O561" t="s">
        <v>745</v>
      </c>
      <c r="P561" t="s">
        <v>745</v>
      </c>
      <c r="Q561">
        <v>1</v>
      </c>
      <c r="X561">
        <v>1.68</v>
      </c>
      <c r="Y561">
        <v>0</v>
      </c>
      <c r="Z561">
        <v>121.8</v>
      </c>
      <c r="AA561">
        <v>13.49</v>
      </c>
      <c r="AB561">
        <v>0</v>
      </c>
      <c r="AC561">
        <v>0</v>
      </c>
      <c r="AD561">
        <v>1</v>
      </c>
      <c r="AE561">
        <v>0</v>
      </c>
      <c r="AF561" t="s">
        <v>93</v>
      </c>
      <c r="AG561">
        <v>2.2217999999999996</v>
      </c>
      <c r="AH561">
        <v>2</v>
      </c>
      <c r="AI561">
        <v>60121622</v>
      </c>
      <c r="AJ561">
        <v>561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 x14ac:dyDescent="0.2">
      <c r="A562">
        <f>ROW(Source!A132)</f>
        <v>132</v>
      </c>
      <c r="B562">
        <v>60121623</v>
      </c>
      <c r="C562">
        <v>60119384</v>
      </c>
      <c r="D562">
        <v>48244557</v>
      </c>
      <c r="E562">
        <v>1</v>
      </c>
      <c r="F562">
        <v>1</v>
      </c>
      <c r="G562">
        <v>1</v>
      </c>
      <c r="H562">
        <v>2</v>
      </c>
      <c r="I562" t="s">
        <v>746</v>
      </c>
      <c r="J562" t="s">
        <v>747</v>
      </c>
      <c r="K562" t="s">
        <v>748</v>
      </c>
      <c r="L562">
        <v>1368</v>
      </c>
      <c r="N562">
        <v>1011</v>
      </c>
      <c r="O562" t="s">
        <v>745</v>
      </c>
      <c r="P562" t="s">
        <v>745</v>
      </c>
      <c r="Q562">
        <v>1</v>
      </c>
      <c r="X562">
        <v>0.21</v>
      </c>
      <c r="Y562">
        <v>0</v>
      </c>
      <c r="Z562">
        <v>112.77</v>
      </c>
      <c r="AA562">
        <v>11.84</v>
      </c>
      <c r="AB562">
        <v>0</v>
      </c>
      <c r="AC562">
        <v>0</v>
      </c>
      <c r="AD562">
        <v>1</v>
      </c>
      <c r="AE562">
        <v>0</v>
      </c>
      <c r="AF562" t="s">
        <v>93</v>
      </c>
      <c r="AG562">
        <v>0.27772499999999994</v>
      </c>
      <c r="AH562">
        <v>2</v>
      </c>
      <c r="AI562">
        <v>60121623</v>
      </c>
      <c r="AJ562">
        <v>562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 x14ac:dyDescent="0.2">
      <c r="A563">
        <f>ROW(Source!A132)</f>
        <v>132</v>
      </c>
      <c r="B563">
        <v>60121624</v>
      </c>
      <c r="C563">
        <v>60119384</v>
      </c>
      <c r="D563">
        <v>48245551</v>
      </c>
      <c r="E563">
        <v>1</v>
      </c>
      <c r="F563">
        <v>1</v>
      </c>
      <c r="G563">
        <v>1</v>
      </c>
      <c r="H563">
        <v>2</v>
      </c>
      <c r="I563" t="s">
        <v>752</v>
      </c>
      <c r="J563" t="s">
        <v>753</v>
      </c>
      <c r="K563" t="s">
        <v>754</v>
      </c>
      <c r="L563">
        <v>1368</v>
      </c>
      <c r="N563">
        <v>1011</v>
      </c>
      <c r="O563" t="s">
        <v>745</v>
      </c>
      <c r="P563" t="s">
        <v>745</v>
      </c>
      <c r="Q563">
        <v>1</v>
      </c>
      <c r="X563">
        <v>0.31</v>
      </c>
      <c r="Y563">
        <v>0</v>
      </c>
      <c r="Z563">
        <v>86.79</v>
      </c>
      <c r="AA563">
        <v>10.130000000000001</v>
      </c>
      <c r="AB563">
        <v>0</v>
      </c>
      <c r="AC563">
        <v>0</v>
      </c>
      <c r="AD563">
        <v>1</v>
      </c>
      <c r="AE563">
        <v>0</v>
      </c>
      <c r="AF563" t="s">
        <v>93</v>
      </c>
      <c r="AG563">
        <v>0.40997499999999992</v>
      </c>
      <c r="AH563">
        <v>2</v>
      </c>
      <c r="AI563">
        <v>60121624</v>
      </c>
      <c r="AJ563">
        <v>563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 x14ac:dyDescent="0.2">
      <c r="A564">
        <f>ROW(Source!A132)</f>
        <v>132</v>
      </c>
      <c r="B564">
        <v>60121625</v>
      </c>
      <c r="C564">
        <v>60119384</v>
      </c>
      <c r="D564">
        <v>48245719</v>
      </c>
      <c r="E564">
        <v>1</v>
      </c>
      <c r="F564">
        <v>1</v>
      </c>
      <c r="G564">
        <v>1</v>
      </c>
      <c r="H564">
        <v>2</v>
      </c>
      <c r="I564" t="s">
        <v>755</v>
      </c>
      <c r="J564" t="s">
        <v>756</v>
      </c>
      <c r="K564" t="s">
        <v>757</v>
      </c>
      <c r="L564">
        <v>1368</v>
      </c>
      <c r="N564">
        <v>1011</v>
      </c>
      <c r="O564" t="s">
        <v>745</v>
      </c>
      <c r="P564" t="s">
        <v>745</v>
      </c>
      <c r="Q564">
        <v>1</v>
      </c>
      <c r="X564">
        <v>2.38</v>
      </c>
      <c r="Y564">
        <v>0</v>
      </c>
      <c r="Z564">
        <v>1.2</v>
      </c>
      <c r="AA564">
        <v>0</v>
      </c>
      <c r="AB564">
        <v>0</v>
      </c>
      <c r="AC564">
        <v>0</v>
      </c>
      <c r="AD564">
        <v>1</v>
      </c>
      <c r="AE564">
        <v>0</v>
      </c>
      <c r="AF564" t="s">
        <v>93</v>
      </c>
      <c r="AG564">
        <v>3.1475499999999994</v>
      </c>
      <c r="AH564">
        <v>2</v>
      </c>
      <c r="AI564">
        <v>60121625</v>
      </c>
      <c r="AJ564">
        <v>564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 x14ac:dyDescent="0.2">
      <c r="A565">
        <f>ROW(Source!A132)</f>
        <v>132</v>
      </c>
      <c r="B565">
        <v>60121626</v>
      </c>
      <c r="C565">
        <v>60119384</v>
      </c>
      <c r="D565">
        <v>48245767</v>
      </c>
      <c r="E565">
        <v>1</v>
      </c>
      <c r="F565">
        <v>1</v>
      </c>
      <c r="G565">
        <v>1</v>
      </c>
      <c r="H565">
        <v>2</v>
      </c>
      <c r="I565" t="s">
        <v>758</v>
      </c>
      <c r="J565" t="s">
        <v>759</v>
      </c>
      <c r="K565" t="s">
        <v>760</v>
      </c>
      <c r="L565">
        <v>1368</v>
      </c>
      <c r="N565">
        <v>1011</v>
      </c>
      <c r="O565" t="s">
        <v>745</v>
      </c>
      <c r="P565" t="s">
        <v>745</v>
      </c>
      <c r="Q565">
        <v>1</v>
      </c>
      <c r="X565">
        <v>0.48</v>
      </c>
      <c r="Y565">
        <v>0</v>
      </c>
      <c r="Z565">
        <v>13.92</v>
      </c>
      <c r="AA565">
        <v>0</v>
      </c>
      <c r="AB565">
        <v>0</v>
      </c>
      <c r="AC565">
        <v>0</v>
      </c>
      <c r="AD565">
        <v>1</v>
      </c>
      <c r="AE565">
        <v>0</v>
      </c>
      <c r="AF565" t="s">
        <v>93</v>
      </c>
      <c r="AG565">
        <v>0.63479999999999992</v>
      </c>
      <c r="AH565">
        <v>2</v>
      </c>
      <c r="AI565">
        <v>60121626</v>
      </c>
      <c r="AJ565">
        <v>565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 x14ac:dyDescent="0.2">
      <c r="A566">
        <f>ROW(Source!A132)</f>
        <v>132</v>
      </c>
      <c r="B566">
        <v>60121627</v>
      </c>
      <c r="C566">
        <v>60119384</v>
      </c>
      <c r="D566">
        <v>48168484</v>
      </c>
      <c r="E566">
        <v>1</v>
      </c>
      <c r="F566">
        <v>1</v>
      </c>
      <c r="G566">
        <v>1</v>
      </c>
      <c r="H566">
        <v>3</v>
      </c>
      <c r="I566" t="s">
        <v>223</v>
      </c>
      <c r="J566" t="s">
        <v>226</v>
      </c>
      <c r="K566" t="s">
        <v>761</v>
      </c>
      <c r="L566">
        <v>1339</v>
      </c>
      <c r="N566">
        <v>1007</v>
      </c>
      <c r="O566" t="s">
        <v>91</v>
      </c>
      <c r="P566" t="s">
        <v>91</v>
      </c>
      <c r="Q566">
        <v>1</v>
      </c>
      <c r="X566">
        <v>1.95</v>
      </c>
      <c r="Y566">
        <v>8.7899999999999991</v>
      </c>
      <c r="Z566">
        <v>0</v>
      </c>
      <c r="AA566">
        <v>0</v>
      </c>
      <c r="AB566">
        <v>0</v>
      </c>
      <c r="AC566">
        <v>0</v>
      </c>
      <c r="AD566">
        <v>1</v>
      </c>
      <c r="AE566">
        <v>0</v>
      </c>
      <c r="AF566" t="s">
        <v>3</v>
      </c>
      <c r="AG566">
        <v>1.95</v>
      </c>
      <c r="AH566">
        <v>2</v>
      </c>
      <c r="AI566">
        <v>60121627</v>
      </c>
      <c r="AJ566">
        <v>566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 x14ac:dyDescent="0.2">
      <c r="A567">
        <f>ROW(Source!A132)</f>
        <v>132</v>
      </c>
      <c r="B567">
        <v>60121628</v>
      </c>
      <c r="C567">
        <v>60119384</v>
      </c>
      <c r="D567">
        <v>48168491</v>
      </c>
      <c r="E567">
        <v>1</v>
      </c>
      <c r="F567">
        <v>1</v>
      </c>
      <c r="G567">
        <v>1</v>
      </c>
      <c r="H567">
        <v>3</v>
      </c>
      <c r="I567" t="s">
        <v>229</v>
      </c>
      <c r="J567" t="s">
        <v>231</v>
      </c>
      <c r="K567" t="s">
        <v>762</v>
      </c>
      <c r="L567">
        <v>1346</v>
      </c>
      <c r="N567">
        <v>1009</v>
      </c>
      <c r="O567" t="s">
        <v>225</v>
      </c>
      <c r="P567" t="s">
        <v>225</v>
      </c>
      <c r="Q567">
        <v>1</v>
      </c>
      <c r="X567">
        <v>0.59</v>
      </c>
      <c r="Y567">
        <v>4.47</v>
      </c>
      <c r="Z567">
        <v>0</v>
      </c>
      <c r="AA567">
        <v>0</v>
      </c>
      <c r="AB567">
        <v>0</v>
      </c>
      <c r="AC567">
        <v>0</v>
      </c>
      <c r="AD567">
        <v>1</v>
      </c>
      <c r="AE567">
        <v>0</v>
      </c>
      <c r="AF567" t="s">
        <v>3</v>
      </c>
      <c r="AG567">
        <v>0.59</v>
      </c>
      <c r="AH567">
        <v>2</v>
      </c>
      <c r="AI567">
        <v>60121628</v>
      </c>
      <c r="AJ567">
        <v>567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 x14ac:dyDescent="0.2">
      <c r="A568">
        <f>ROW(Source!A132)</f>
        <v>132</v>
      </c>
      <c r="B568">
        <v>60121629</v>
      </c>
      <c r="C568">
        <v>60119384</v>
      </c>
      <c r="D568">
        <v>48171507</v>
      </c>
      <c r="E568">
        <v>1</v>
      </c>
      <c r="F568">
        <v>1</v>
      </c>
      <c r="G568">
        <v>1</v>
      </c>
      <c r="H568">
        <v>3</v>
      </c>
      <c r="I568" t="s">
        <v>807</v>
      </c>
      <c r="J568" t="s">
        <v>808</v>
      </c>
      <c r="K568" t="s">
        <v>809</v>
      </c>
      <c r="L568">
        <v>1348</v>
      </c>
      <c r="N568">
        <v>1009</v>
      </c>
      <c r="O568" t="s">
        <v>15</v>
      </c>
      <c r="P568" t="s">
        <v>15</v>
      </c>
      <c r="Q568">
        <v>1000</v>
      </c>
      <c r="X568">
        <v>3.0999999999999999E-3</v>
      </c>
      <c r="Y568">
        <v>10616.1</v>
      </c>
      <c r="Z568">
        <v>0</v>
      </c>
      <c r="AA568">
        <v>0</v>
      </c>
      <c r="AB568">
        <v>0</v>
      </c>
      <c r="AC568">
        <v>0</v>
      </c>
      <c r="AD568">
        <v>1</v>
      </c>
      <c r="AE568">
        <v>0</v>
      </c>
      <c r="AF568" t="s">
        <v>3</v>
      </c>
      <c r="AG568">
        <v>3.0999999999999999E-3</v>
      </c>
      <c r="AH568">
        <v>2</v>
      </c>
      <c r="AI568">
        <v>60121629</v>
      </c>
      <c r="AJ568">
        <v>568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 x14ac:dyDescent="0.2">
      <c r="A569">
        <f>ROW(Source!A132)</f>
        <v>132</v>
      </c>
      <c r="B569">
        <v>60121630</v>
      </c>
      <c r="C569">
        <v>60119384</v>
      </c>
      <c r="D569">
        <v>48172661</v>
      </c>
      <c r="E569">
        <v>1</v>
      </c>
      <c r="F569">
        <v>1</v>
      </c>
      <c r="G569">
        <v>1</v>
      </c>
      <c r="H569">
        <v>3</v>
      </c>
      <c r="I569" t="s">
        <v>766</v>
      </c>
      <c r="J569" t="s">
        <v>767</v>
      </c>
      <c r="K569" t="s">
        <v>768</v>
      </c>
      <c r="L569">
        <v>1348</v>
      </c>
      <c r="N569">
        <v>1009</v>
      </c>
      <c r="O569" t="s">
        <v>15</v>
      </c>
      <c r="P569" t="s">
        <v>15</v>
      </c>
      <c r="Q569">
        <v>1000</v>
      </c>
      <c r="X569">
        <v>3.0999999999999999E-3</v>
      </c>
      <c r="Y569">
        <v>15854.58</v>
      </c>
      <c r="Z569">
        <v>0</v>
      </c>
      <c r="AA569">
        <v>0</v>
      </c>
      <c r="AB569">
        <v>0</v>
      </c>
      <c r="AC569">
        <v>0</v>
      </c>
      <c r="AD569">
        <v>1</v>
      </c>
      <c r="AE569">
        <v>0</v>
      </c>
      <c r="AF569" t="s">
        <v>3</v>
      </c>
      <c r="AG569">
        <v>3.0999999999999999E-3</v>
      </c>
      <c r="AH569">
        <v>2</v>
      </c>
      <c r="AI569">
        <v>60121630</v>
      </c>
      <c r="AJ569">
        <v>569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 x14ac:dyDescent="0.2">
      <c r="A570">
        <f>ROW(Source!A132)</f>
        <v>132</v>
      </c>
      <c r="B570">
        <v>60121631</v>
      </c>
      <c r="C570">
        <v>60119384</v>
      </c>
      <c r="D570">
        <v>48172758</v>
      </c>
      <c r="E570">
        <v>1</v>
      </c>
      <c r="F570">
        <v>1</v>
      </c>
      <c r="G570">
        <v>1</v>
      </c>
      <c r="H570">
        <v>3</v>
      </c>
      <c r="I570" t="s">
        <v>769</v>
      </c>
      <c r="J570" t="s">
        <v>770</v>
      </c>
      <c r="K570" t="s">
        <v>771</v>
      </c>
      <c r="L570">
        <v>1348</v>
      </c>
      <c r="N570">
        <v>1009</v>
      </c>
      <c r="O570" t="s">
        <v>15</v>
      </c>
      <c r="P570" t="s">
        <v>15</v>
      </c>
      <c r="Q570">
        <v>1000</v>
      </c>
      <c r="X570">
        <v>1.0000000000000001E-5</v>
      </c>
      <c r="Y570">
        <v>7671.42</v>
      </c>
      <c r="Z570">
        <v>0</v>
      </c>
      <c r="AA570">
        <v>0</v>
      </c>
      <c r="AB570">
        <v>0</v>
      </c>
      <c r="AC570">
        <v>0</v>
      </c>
      <c r="AD570">
        <v>1</v>
      </c>
      <c r="AE570">
        <v>0</v>
      </c>
      <c r="AF570" t="s">
        <v>3</v>
      </c>
      <c r="AG570">
        <v>1.0000000000000001E-5</v>
      </c>
      <c r="AH570">
        <v>2</v>
      </c>
      <c r="AI570">
        <v>60121631</v>
      </c>
      <c r="AJ570">
        <v>570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 x14ac:dyDescent="0.2">
      <c r="A571">
        <f>ROW(Source!A132)</f>
        <v>132</v>
      </c>
      <c r="B571">
        <v>60121632</v>
      </c>
      <c r="C571">
        <v>60119384</v>
      </c>
      <c r="D571">
        <v>48173726</v>
      </c>
      <c r="E571">
        <v>1</v>
      </c>
      <c r="F571">
        <v>1</v>
      </c>
      <c r="G571">
        <v>1</v>
      </c>
      <c r="H571">
        <v>3</v>
      </c>
      <c r="I571" t="s">
        <v>772</v>
      </c>
      <c r="J571" t="s">
        <v>773</v>
      </c>
      <c r="K571" t="s">
        <v>774</v>
      </c>
      <c r="L571">
        <v>1348</v>
      </c>
      <c r="N571">
        <v>1009</v>
      </c>
      <c r="O571" t="s">
        <v>15</v>
      </c>
      <c r="P571" t="s">
        <v>15</v>
      </c>
      <c r="Q571">
        <v>1000</v>
      </c>
      <c r="X571">
        <v>1E-4</v>
      </c>
      <c r="Y571">
        <v>30728.69</v>
      </c>
      <c r="Z571">
        <v>0</v>
      </c>
      <c r="AA571">
        <v>0</v>
      </c>
      <c r="AB571">
        <v>0</v>
      </c>
      <c r="AC571">
        <v>0</v>
      </c>
      <c r="AD571">
        <v>1</v>
      </c>
      <c r="AE571">
        <v>0</v>
      </c>
      <c r="AF571" t="s">
        <v>3</v>
      </c>
      <c r="AG571">
        <v>1E-4</v>
      </c>
      <c r="AH571">
        <v>2</v>
      </c>
      <c r="AI571">
        <v>60121632</v>
      </c>
      <c r="AJ571">
        <v>571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 x14ac:dyDescent="0.2">
      <c r="A572">
        <f>ROW(Source!A132)</f>
        <v>132</v>
      </c>
      <c r="B572">
        <v>60121633</v>
      </c>
      <c r="C572">
        <v>60119384</v>
      </c>
      <c r="D572">
        <v>48187448</v>
      </c>
      <c r="E572">
        <v>1</v>
      </c>
      <c r="F572">
        <v>1</v>
      </c>
      <c r="G572">
        <v>1</v>
      </c>
      <c r="H572">
        <v>3</v>
      </c>
      <c r="I572" t="s">
        <v>775</v>
      </c>
      <c r="J572" t="s">
        <v>776</v>
      </c>
      <c r="K572" t="s">
        <v>777</v>
      </c>
      <c r="L572">
        <v>1348</v>
      </c>
      <c r="N572">
        <v>1009</v>
      </c>
      <c r="O572" t="s">
        <v>15</v>
      </c>
      <c r="P572" t="s">
        <v>15</v>
      </c>
      <c r="Q572">
        <v>1000</v>
      </c>
      <c r="X572">
        <v>5.0000000000000001E-4</v>
      </c>
      <c r="Y572">
        <v>8041.65</v>
      </c>
      <c r="Z572">
        <v>0</v>
      </c>
      <c r="AA572">
        <v>0</v>
      </c>
      <c r="AB572">
        <v>0</v>
      </c>
      <c r="AC572">
        <v>0</v>
      </c>
      <c r="AD572">
        <v>1</v>
      </c>
      <c r="AE572">
        <v>0</v>
      </c>
      <c r="AF572" t="s">
        <v>3</v>
      </c>
      <c r="AG572">
        <v>5.0000000000000001E-4</v>
      </c>
      <c r="AH572">
        <v>2</v>
      </c>
      <c r="AI572">
        <v>60121633</v>
      </c>
      <c r="AJ572">
        <v>572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 x14ac:dyDescent="0.2">
      <c r="A573">
        <f>ROW(Source!A132)</f>
        <v>132</v>
      </c>
      <c r="B573">
        <v>60121634</v>
      </c>
      <c r="C573">
        <v>60119384</v>
      </c>
      <c r="D573">
        <v>48165719</v>
      </c>
      <c r="E573">
        <v>21</v>
      </c>
      <c r="F573">
        <v>1</v>
      </c>
      <c r="G573">
        <v>1</v>
      </c>
      <c r="H573">
        <v>3</v>
      </c>
      <c r="I573" t="s">
        <v>778</v>
      </c>
      <c r="J573" t="s">
        <v>3</v>
      </c>
      <c r="K573" t="s">
        <v>779</v>
      </c>
      <c r="L573">
        <v>1348</v>
      </c>
      <c r="N573">
        <v>1009</v>
      </c>
      <c r="O573" t="s">
        <v>15</v>
      </c>
      <c r="P573" t="s">
        <v>15</v>
      </c>
      <c r="Q573">
        <v>1000</v>
      </c>
      <c r="X573">
        <v>1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 t="s">
        <v>3</v>
      </c>
      <c r="AG573">
        <v>1</v>
      </c>
      <c r="AH573">
        <v>2</v>
      </c>
      <c r="AI573">
        <v>60121634</v>
      </c>
      <c r="AJ573">
        <v>573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 x14ac:dyDescent="0.2">
      <c r="A574">
        <f>ROW(Source!A132)</f>
        <v>132</v>
      </c>
      <c r="B574">
        <v>60121635</v>
      </c>
      <c r="C574">
        <v>60119384</v>
      </c>
      <c r="D574">
        <v>48189470</v>
      </c>
      <c r="E574">
        <v>1</v>
      </c>
      <c r="F574">
        <v>1</v>
      </c>
      <c r="G574">
        <v>1</v>
      </c>
      <c r="H574">
        <v>3</v>
      </c>
      <c r="I574" t="s">
        <v>780</v>
      </c>
      <c r="J574" t="s">
        <v>781</v>
      </c>
      <c r="K574" t="s">
        <v>782</v>
      </c>
      <c r="L574">
        <v>1302</v>
      </c>
      <c r="N574">
        <v>1003</v>
      </c>
      <c r="O574" t="s">
        <v>783</v>
      </c>
      <c r="P574" t="s">
        <v>783</v>
      </c>
      <c r="Q574">
        <v>10</v>
      </c>
      <c r="X574">
        <v>1.8700000000000001E-2</v>
      </c>
      <c r="Y574">
        <v>64.47</v>
      </c>
      <c r="Z574">
        <v>0</v>
      </c>
      <c r="AA574">
        <v>0</v>
      </c>
      <c r="AB574">
        <v>0</v>
      </c>
      <c r="AC574">
        <v>0</v>
      </c>
      <c r="AD574">
        <v>1</v>
      </c>
      <c r="AE574">
        <v>0</v>
      </c>
      <c r="AF574" t="s">
        <v>3</v>
      </c>
      <c r="AG574">
        <v>1.8700000000000001E-2</v>
      </c>
      <c r="AH574">
        <v>2</v>
      </c>
      <c r="AI574">
        <v>60121635</v>
      </c>
      <c r="AJ574">
        <v>574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 x14ac:dyDescent="0.2">
      <c r="A575">
        <f>ROW(Source!A132)</f>
        <v>132</v>
      </c>
      <c r="B575">
        <v>60121636</v>
      </c>
      <c r="C575">
        <v>60119384</v>
      </c>
      <c r="D575">
        <v>48189825</v>
      </c>
      <c r="E575">
        <v>1</v>
      </c>
      <c r="F575">
        <v>1</v>
      </c>
      <c r="G575">
        <v>1</v>
      </c>
      <c r="H575">
        <v>3</v>
      </c>
      <c r="I575" t="s">
        <v>784</v>
      </c>
      <c r="J575" t="s">
        <v>785</v>
      </c>
      <c r="K575" t="s">
        <v>786</v>
      </c>
      <c r="L575">
        <v>1348</v>
      </c>
      <c r="N575">
        <v>1009</v>
      </c>
      <c r="O575" t="s">
        <v>15</v>
      </c>
      <c r="P575" t="s">
        <v>15</v>
      </c>
      <c r="Q575">
        <v>1000</v>
      </c>
      <c r="X575">
        <v>3.0000000000000001E-5</v>
      </c>
      <c r="Y575">
        <v>4751.12</v>
      </c>
      <c r="Z575">
        <v>0</v>
      </c>
      <c r="AA575">
        <v>0</v>
      </c>
      <c r="AB575">
        <v>0</v>
      </c>
      <c r="AC575">
        <v>0</v>
      </c>
      <c r="AD575">
        <v>1</v>
      </c>
      <c r="AE575">
        <v>0</v>
      </c>
      <c r="AF575" t="s">
        <v>3</v>
      </c>
      <c r="AG575">
        <v>3.0000000000000001E-5</v>
      </c>
      <c r="AH575">
        <v>2</v>
      </c>
      <c r="AI575">
        <v>60121636</v>
      </c>
      <c r="AJ575">
        <v>575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 x14ac:dyDescent="0.2">
      <c r="A576">
        <f>ROW(Source!A132)</f>
        <v>132</v>
      </c>
      <c r="B576">
        <v>60121637</v>
      </c>
      <c r="C576">
        <v>60119384</v>
      </c>
      <c r="D576">
        <v>48190549</v>
      </c>
      <c r="E576">
        <v>1</v>
      </c>
      <c r="F576">
        <v>1</v>
      </c>
      <c r="G576">
        <v>1</v>
      </c>
      <c r="H576">
        <v>3</v>
      </c>
      <c r="I576" t="s">
        <v>787</v>
      </c>
      <c r="J576" t="s">
        <v>788</v>
      </c>
      <c r="K576" t="s">
        <v>789</v>
      </c>
      <c r="L576">
        <v>1348</v>
      </c>
      <c r="N576">
        <v>1009</v>
      </c>
      <c r="O576" t="s">
        <v>15</v>
      </c>
      <c r="P576" t="s">
        <v>15</v>
      </c>
      <c r="Q576">
        <v>1000</v>
      </c>
      <c r="X576">
        <v>1.9400000000000001E-3</v>
      </c>
      <c r="Y576">
        <v>6246.56</v>
      </c>
      <c r="Z576">
        <v>0</v>
      </c>
      <c r="AA576">
        <v>0</v>
      </c>
      <c r="AB576">
        <v>0</v>
      </c>
      <c r="AC576">
        <v>0</v>
      </c>
      <c r="AD576">
        <v>1</v>
      </c>
      <c r="AE576">
        <v>0</v>
      </c>
      <c r="AF576" t="s">
        <v>3</v>
      </c>
      <c r="AG576">
        <v>1.9400000000000001E-3</v>
      </c>
      <c r="AH576">
        <v>2</v>
      </c>
      <c r="AI576">
        <v>60121637</v>
      </c>
      <c r="AJ576">
        <v>576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 x14ac:dyDescent="0.2">
      <c r="A577">
        <f>ROW(Source!A132)</f>
        <v>132</v>
      </c>
      <c r="B577">
        <v>60121638</v>
      </c>
      <c r="C577">
        <v>60119384</v>
      </c>
      <c r="D577">
        <v>48194381</v>
      </c>
      <c r="E577">
        <v>1</v>
      </c>
      <c r="F577">
        <v>1</v>
      </c>
      <c r="G577">
        <v>1</v>
      </c>
      <c r="H577">
        <v>3</v>
      </c>
      <c r="I577" t="s">
        <v>790</v>
      </c>
      <c r="J577" t="s">
        <v>791</v>
      </c>
      <c r="K577" t="s">
        <v>792</v>
      </c>
      <c r="L577">
        <v>1339</v>
      </c>
      <c r="N577">
        <v>1007</v>
      </c>
      <c r="O577" t="s">
        <v>91</v>
      </c>
      <c r="P577" t="s">
        <v>91</v>
      </c>
      <c r="Q577">
        <v>1</v>
      </c>
      <c r="X577">
        <v>1.0300000000000001E-3</v>
      </c>
      <c r="Y577">
        <v>1793.05</v>
      </c>
      <c r="Z577">
        <v>0</v>
      </c>
      <c r="AA577">
        <v>0</v>
      </c>
      <c r="AB577">
        <v>0</v>
      </c>
      <c r="AC577">
        <v>0</v>
      </c>
      <c r="AD577">
        <v>1</v>
      </c>
      <c r="AE577">
        <v>0</v>
      </c>
      <c r="AF577" t="s">
        <v>3</v>
      </c>
      <c r="AG577">
        <v>1.0300000000000001E-3</v>
      </c>
      <c r="AH577">
        <v>2</v>
      </c>
      <c r="AI577">
        <v>60121638</v>
      </c>
      <c r="AJ577">
        <v>577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 x14ac:dyDescent="0.2">
      <c r="A578">
        <f>ROW(Source!A132)</f>
        <v>132</v>
      </c>
      <c r="B578">
        <v>60121639</v>
      </c>
      <c r="C578">
        <v>60119384</v>
      </c>
      <c r="D578">
        <v>48201639</v>
      </c>
      <c r="E578">
        <v>1</v>
      </c>
      <c r="F578">
        <v>1</v>
      </c>
      <c r="G578">
        <v>1</v>
      </c>
      <c r="H578">
        <v>3</v>
      </c>
      <c r="I578" t="s">
        <v>793</v>
      </c>
      <c r="J578" t="s">
        <v>794</v>
      </c>
      <c r="K578" t="s">
        <v>795</v>
      </c>
      <c r="L578">
        <v>1348</v>
      </c>
      <c r="N578">
        <v>1009</v>
      </c>
      <c r="O578" t="s">
        <v>15</v>
      </c>
      <c r="P578" t="s">
        <v>15</v>
      </c>
      <c r="Q578">
        <v>1000</v>
      </c>
      <c r="X578">
        <v>3.1E-4</v>
      </c>
      <c r="Y578">
        <v>12560.85</v>
      </c>
      <c r="Z578">
        <v>0</v>
      </c>
      <c r="AA578">
        <v>0</v>
      </c>
      <c r="AB578">
        <v>0</v>
      </c>
      <c r="AC578">
        <v>0</v>
      </c>
      <c r="AD578">
        <v>1</v>
      </c>
      <c r="AE578">
        <v>0</v>
      </c>
      <c r="AF578" t="s">
        <v>3</v>
      </c>
      <c r="AG578">
        <v>3.1E-4</v>
      </c>
      <c r="AH578">
        <v>2</v>
      </c>
      <c r="AI578">
        <v>60121639</v>
      </c>
      <c r="AJ578">
        <v>578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 x14ac:dyDescent="0.2">
      <c r="A579">
        <f>ROW(Source!A132)</f>
        <v>132</v>
      </c>
      <c r="B579">
        <v>60121640</v>
      </c>
      <c r="C579">
        <v>60119384</v>
      </c>
      <c r="D579">
        <v>48202807</v>
      </c>
      <c r="E579">
        <v>1</v>
      </c>
      <c r="F579">
        <v>1</v>
      </c>
      <c r="G579">
        <v>1</v>
      </c>
      <c r="H579">
        <v>3</v>
      </c>
      <c r="I579" t="s">
        <v>796</v>
      </c>
      <c r="J579" t="s">
        <v>797</v>
      </c>
      <c r="K579" t="s">
        <v>798</v>
      </c>
      <c r="L579">
        <v>1348</v>
      </c>
      <c r="N579">
        <v>1009</v>
      </c>
      <c r="O579" t="s">
        <v>15</v>
      </c>
      <c r="P579" t="s">
        <v>15</v>
      </c>
      <c r="Q579">
        <v>1000</v>
      </c>
      <c r="X579">
        <v>5.9999999999999995E-4</v>
      </c>
      <c r="Y579">
        <v>11149.43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0</v>
      </c>
      <c r="AF579" t="s">
        <v>3</v>
      </c>
      <c r="AG579">
        <v>5.9999999999999995E-4</v>
      </c>
      <c r="AH579">
        <v>2</v>
      </c>
      <c r="AI579">
        <v>60121640</v>
      </c>
      <c r="AJ579">
        <v>579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 x14ac:dyDescent="0.2">
      <c r="A580">
        <f>ROW(Source!A133)</f>
        <v>133</v>
      </c>
      <c r="B580">
        <v>60122447</v>
      </c>
      <c r="C580">
        <v>60121641</v>
      </c>
      <c r="D580">
        <v>48164208</v>
      </c>
      <c r="E580">
        <v>1</v>
      </c>
      <c r="F580">
        <v>1</v>
      </c>
      <c r="G580">
        <v>1</v>
      </c>
      <c r="H580">
        <v>1</v>
      </c>
      <c r="I580" t="s">
        <v>1020</v>
      </c>
      <c r="J580" t="s">
        <v>3</v>
      </c>
      <c r="K580" t="s">
        <v>1021</v>
      </c>
      <c r="L580">
        <v>1191</v>
      </c>
      <c r="N580">
        <v>1013</v>
      </c>
      <c r="O580" t="s">
        <v>738</v>
      </c>
      <c r="P580" t="s">
        <v>738</v>
      </c>
      <c r="Q580">
        <v>1</v>
      </c>
      <c r="X580">
        <v>130</v>
      </c>
      <c r="Y580">
        <v>0</v>
      </c>
      <c r="Z580">
        <v>0</v>
      </c>
      <c r="AA580">
        <v>0</v>
      </c>
      <c r="AB580">
        <v>8.4</v>
      </c>
      <c r="AC580">
        <v>0</v>
      </c>
      <c r="AD580">
        <v>1</v>
      </c>
      <c r="AE580">
        <v>1</v>
      </c>
      <c r="AF580" t="s">
        <v>93</v>
      </c>
      <c r="AG580">
        <v>171.92499999999998</v>
      </c>
      <c r="AH580">
        <v>2</v>
      </c>
      <c r="AI580">
        <v>60122447</v>
      </c>
      <c r="AJ580">
        <v>580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 x14ac:dyDescent="0.2">
      <c r="A581">
        <f>ROW(Source!A133)</f>
        <v>133</v>
      </c>
      <c r="B581">
        <v>60122448</v>
      </c>
      <c r="C581">
        <v>60121641</v>
      </c>
      <c r="D581">
        <v>48164207</v>
      </c>
      <c r="E581">
        <v>1</v>
      </c>
      <c r="F581">
        <v>1</v>
      </c>
      <c r="G581">
        <v>1</v>
      </c>
      <c r="H581">
        <v>1</v>
      </c>
      <c r="I581" t="s">
        <v>740</v>
      </c>
      <c r="J581" t="s">
        <v>3</v>
      </c>
      <c r="K581" t="s">
        <v>741</v>
      </c>
      <c r="L581">
        <v>1191</v>
      </c>
      <c r="N581">
        <v>1013</v>
      </c>
      <c r="O581" t="s">
        <v>738</v>
      </c>
      <c r="P581" t="s">
        <v>738</v>
      </c>
      <c r="Q581">
        <v>1</v>
      </c>
      <c r="X581">
        <v>1.8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1</v>
      </c>
      <c r="AE581">
        <v>2</v>
      </c>
      <c r="AF581" t="s">
        <v>93</v>
      </c>
      <c r="AG581">
        <v>2.3804999999999996</v>
      </c>
      <c r="AH581">
        <v>2</v>
      </c>
      <c r="AI581">
        <v>60122448</v>
      </c>
      <c r="AJ581">
        <v>581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 x14ac:dyDescent="0.2">
      <c r="A582">
        <f>ROW(Source!A133)</f>
        <v>133</v>
      </c>
      <c r="B582">
        <v>60122449</v>
      </c>
      <c r="C582">
        <v>60121641</v>
      </c>
      <c r="D582">
        <v>48244557</v>
      </c>
      <c r="E582">
        <v>1</v>
      </c>
      <c r="F582">
        <v>1</v>
      </c>
      <c r="G582">
        <v>1</v>
      </c>
      <c r="H582">
        <v>2</v>
      </c>
      <c r="I582" t="s">
        <v>746</v>
      </c>
      <c r="J582" t="s">
        <v>747</v>
      </c>
      <c r="K582" t="s">
        <v>748</v>
      </c>
      <c r="L582">
        <v>1368</v>
      </c>
      <c r="N582">
        <v>1011</v>
      </c>
      <c r="O582" t="s">
        <v>745</v>
      </c>
      <c r="P582" t="s">
        <v>745</v>
      </c>
      <c r="Q582">
        <v>1</v>
      </c>
      <c r="X582">
        <v>0.5</v>
      </c>
      <c r="Y582">
        <v>0</v>
      </c>
      <c r="Z582">
        <v>112.77</v>
      </c>
      <c r="AA582">
        <v>11.84</v>
      </c>
      <c r="AB582">
        <v>0</v>
      </c>
      <c r="AC582">
        <v>0</v>
      </c>
      <c r="AD582">
        <v>1</v>
      </c>
      <c r="AE582">
        <v>0</v>
      </c>
      <c r="AF582" t="s">
        <v>93</v>
      </c>
      <c r="AG582">
        <v>0.66124999999999989</v>
      </c>
      <c r="AH582">
        <v>2</v>
      </c>
      <c r="AI582">
        <v>60122449</v>
      </c>
      <c r="AJ582">
        <v>582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 x14ac:dyDescent="0.2">
      <c r="A583">
        <f>ROW(Source!A133)</f>
        <v>133</v>
      </c>
      <c r="B583">
        <v>60122450</v>
      </c>
      <c r="C583">
        <v>60121641</v>
      </c>
      <c r="D583">
        <v>48244699</v>
      </c>
      <c r="E583">
        <v>1</v>
      </c>
      <c r="F583">
        <v>1</v>
      </c>
      <c r="G583">
        <v>1</v>
      </c>
      <c r="H583">
        <v>2</v>
      </c>
      <c r="I583" t="s">
        <v>1047</v>
      </c>
      <c r="J583" t="s">
        <v>1048</v>
      </c>
      <c r="K583" t="s">
        <v>1049</v>
      </c>
      <c r="L583">
        <v>1368</v>
      </c>
      <c r="N583">
        <v>1011</v>
      </c>
      <c r="O583" t="s">
        <v>745</v>
      </c>
      <c r="P583" t="s">
        <v>745</v>
      </c>
      <c r="Q583">
        <v>1</v>
      </c>
      <c r="X583">
        <v>1.37</v>
      </c>
      <c r="Y583">
        <v>0</v>
      </c>
      <c r="Z583">
        <v>6.99</v>
      </c>
      <c r="AA583">
        <v>0</v>
      </c>
      <c r="AB583">
        <v>0</v>
      </c>
      <c r="AC583">
        <v>0</v>
      </c>
      <c r="AD583">
        <v>1</v>
      </c>
      <c r="AE583">
        <v>0</v>
      </c>
      <c r="AF583" t="s">
        <v>93</v>
      </c>
      <c r="AG583">
        <v>1.8118249999999998</v>
      </c>
      <c r="AH583">
        <v>2</v>
      </c>
      <c r="AI583">
        <v>60122450</v>
      </c>
      <c r="AJ583">
        <v>583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 x14ac:dyDescent="0.2">
      <c r="A584">
        <f>ROW(Source!A133)</f>
        <v>133</v>
      </c>
      <c r="B584">
        <v>60122451</v>
      </c>
      <c r="C584">
        <v>60121641</v>
      </c>
      <c r="D584">
        <v>48245552</v>
      </c>
      <c r="E584">
        <v>1</v>
      </c>
      <c r="F584">
        <v>1</v>
      </c>
      <c r="G584">
        <v>1</v>
      </c>
      <c r="H584">
        <v>2</v>
      </c>
      <c r="I584" t="s">
        <v>1022</v>
      </c>
      <c r="J584" t="s">
        <v>1023</v>
      </c>
      <c r="K584" t="s">
        <v>1024</v>
      </c>
      <c r="L584">
        <v>1368</v>
      </c>
      <c r="N584">
        <v>1011</v>
      </c>
      <c r="O584" t="s">
        <v>745</v>
      </c>
      <c r="P584" t="s">
        <v>745</v>
      </c>
      <c r="Q584">
        <v>1</v>
      </c>
      <c r="X584">
        <v>0.5</v>
      </c>
      <c r="Y584">
        <v>0</v>
      </c>
      <c r="Z584">
        <v>107.03</v>
      </c>
      <c r="AA584">
        <v>10.130000000000001</v>
      </c>
      <c r="AB584">
        <v>0</v>
      </c>
      <c r="AC584">
        <v>0</v>
      </c>
      <c r="AD584">
        <v>1</v>
      </c>
      <c r="AE584">
        <v>0</v>
      </c>
      <c r="AF584" t="s">
        <v>93</v>
      </c>
      <c r="AG584">
        <v>0.66124999999999989</v>
      </c>
      <c r="AH584">
        <v>2</v>
      </c>
      <c r="AI584">
        <v>60122451</v>
      </c>
      <c r="AJ584">
        <v>584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 x14ac:dyDescent="0.2">
      <c r="A585">
        <f>ROW(Source!A133)</f>
        <v>133</v>
      </c>
      <c r="B585">
        <v>60122452</v>
      </c>
      <c r="C585">
        <v>60121641</v>
      </c>
      <c r="D585">
        <v>48245702</v>
      </c>
      <c r="E585">
        <v>1</v>
      </c>
      <c r="F585">
        <v>1</v>
      </c>
      <c r="G585">
        <v>1</v>
      </c>
      <c r="H585">
        <v>2</v>
      </c>
      <c r="I585" t="s">
        <v>1050</v>
      </c>
      <c r="J585" t="s">
        <v>1051</v>
      </c>
      <c r="K585" t="s">
        <v>1052</v>
      </c>
      <c r="L585">
        <v>1368</v>
      </c>
      <c r="N585">
        <v>1011</v>
      </c>
      <c r="O585" t="s">
        <v>745</v>
      </c>
      <c r="P585" t="s">
        <v>745</v>
      </c>
      <c r="Q585">
        <v>1</v>
      </c>
      <c r="X585">
        <v>43.4</v>
      </c>
      <c r="Y585">
        <v>0</v>
      </c>
      <c r="Z585">
        <v>45.41</v>
      </c>
      <c r="AA585">
        <v>0</v>
      </c>
      <c r="AB585">
        <v>0</v>
      </c>
      <c r="AC585">
        <v>0</v>
      </c>
      <c r="AD585">
        <v>1</v>
      </c>
      <c r="AE585">
        <v>0</v>
      </c>
      <c r="AF585" t="s">
        <v>93</v>
      </c>
      <c r="AG585">
        <v>57.396499999999989</v>
      </c>
      <c r="AH585">
        <v>2</v>
      </c>
      <c r="AI585">
        <v>60122452</v>
      </c>
      <c r="AJ585">
        <v>585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 x14ac:dyDescent="0.2">
      <c r="A586">
        <f>ROW(Source!A133)</f>
        <v>133</v>
      </c>
      <c r="B586">
        <v>60122453</v>
      </c>
      <c r="C586">
        <v>60121641</v>
      </c>
      <c r="D586">
        <v>48245719</v>
      </c>
      <c r="E586">
        <v>1</v>
      </c>
      <c r="F586">
        <v>1</v>
      </c>
      <c r="G586">
        <v>1</v>
      </c>
      <c r="H586">
        <v>2</v>
      </c>
      <c r="I586" t="s">
        <v>755</v>
      </c>
      <c r="J586" t="s">
        <v>756</v>
      </c>
      <c r="K586" t="s">
        <v>757</v>
      </c>
      <c r="L586">
        <v>1368</v>
      </c>
      <c r="N586">
        <v>1011</v>
      </c>
      <c r="O586" t="s">
        <v>745</v>
      </c>
      <c r="P586" t="s">
        <v>745</v>
      </c>
      <c r="Q586">
        <v>1</v>
      </c>
      <c r="X586">
        <v>0.9</v>
      </c>
      <c r="Y586">
        <v>0</v>
      </c>
      <c r="Z586">
        <v>1.2</v>
      </c>
      <c r="AA586">
        <v>0</v>
      </c>
      <c r="AB586">
        <v>0</v>
      </c>
      <c r="AC586">
        <v>0</v>
      </c>
      <c r="AD586">
        <v>1</v>
      </c>
      <c r="AE586">
        <v>0</v>
      </c>
      <c r="AF586" t="s">
        <v>93</v>
      </c>
      <c r="AG586">
        <v>1.1902499999999998</v>
      </c>
      <c r="AH586">
        <v>2</v>
      </c>
      <c r="AI586">
        <v>60122453</v>
      </c>
      <c r="AJ586">
        <v>586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 x14ac:dyDescent="0.2">
      <c r="A587">
        <f>ROW(Source!A133)</f>
        <v>133</v>
      </c>
      <c r="B587">
        <v>60122454</v>
      </c>
      <c r="C587">
        <v>60121641</v>
      </c>
      <c r="D587">
        <v>48246286</v>
      </c>
      <c r="E587">
        <v>1</v>
      </c>
      <c r="F587">
        <v>1</v>
      </c>
      <c r="G587">
        <v>1</v>
      </c>
      <c r="H587">
        <v>2</v>
      </c>
      <c r="I587" t="s">
        <v>1028</v>
      </c>
      <c r="J587" t="s">
        <v>1029</v>
      </c>
      <c r="K587" t="s">
        <v>1030</v>
      </c>
      <c r="L587">
        <v>1368</v>
      </c>
      <c r="N587">
        <v>1011</v>
      </c>
      <c r="O587" t="s">
        <v>745</v>
      </c>
      <c r="P587" t="s">
        <v>745</v>
      </c>
      <c r="Q587">
        <v>1</v>
      </c>
      <c r="X587">
        <v>0.8</v>
      </c>
      <c r="Y587">
        <v>0</v>
      </c>
      <c r="Z587">
        <v>14.3</v>
      </c>
      <c r="AA587">
        <v>8.82</v>
      </c>
      <c r="AB587">
        <v>0</v>
      </c>
      <c r="AC587">
        <v>0</v>
      </c>
      <c r="AD587">
        <v>1</v>
      </c>
      <c r="AE587">
        <v>0</v>
      </c>
      <c r="AF587" t="s">
        <v>93</v>
      </c>
      <c r="AG587">
        <v>1.0579999999999998</v>
      </c>
      <c r="AH587">
        <v>2</v>
      </c>
      <c r="AI587">
        <v>60122454</v>
      </c>
      <c r="AJ587">
        <v>587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 x14ac:dyDescent="0.2">
      <c r="A588">
        <f>ROW(Source!A133)</f>
        <v>133</v>
      </c>
      <c r="B588">
        <v>60122455</v>
      </c>
      <c r="C588">
        <v>60121641</v>
      </c>
      <c r="D588">
        <v>48246332</v>
      </c>
      <c r="E588">
        <v>1</v>
      </c>
      <c r="F588">
        <v>1</v>
      </c>
      <c r="G588">
        <v>1</v>
      </c>
      <c r="H588">
        <v>2</v>
      </c>
      <c r="I588" t="s">
        <v>1039</v>
      </c>
      <c r="J588" t="s">
        <v>1040</v>
      </c>
      <c r="K588" t="s">
        <v>1041</v>
      </c>
      <c r="L588">
        <v>1368</v>
      </c>
      <c r="N588">
        <v>1011</v>
      </c>
      <c r="O588" t="s">
        <v>745</v>
      </c>
      <c r="P588" t="s">
        <v>745</v>
      </c>
      <c r="Q588">
        <v>1</v>
      </c>
      <c r="X588">
        <v>2.4</v>
      </c>
      <c r="Y588">
        <v>0</v>
      </c>
      <c r="Z588">
        <v>2.4</v>
      </c>
      <c r="AA588">
        <v>0</v>
      </c>
      <c r="AB588">
        <v>0</v>
      </c>
      <c r="AC588">
        <v>0</v>
      </c>
      <c r="AD588">
        <v>1</v>
      </c>
      <c r="AE588">
        <v>0</v>
      </c>
      <c r="AF588" t="s">
        <v>93</v>
      </c>
      <c r="AG588">
        <v>3.1739999999999995</v>
      </c>
      <c r="AH588">
        <v>2</v>
      </c>
      <c r="AI588">
        <v>60122455</v>
      </c>
      <c r="AJ588">
        <v>588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 x14ac:dyDescent="0.2">
      <c r="A589">
        <f>ROW(Source!A133)</f>
        <v>133</v>
      </c>
      <c r="B589">
        <v>60122456</v>
      </c>
      <c r="C589">
        <v>60121641</v>
      </c>
      <c r="D589">
        <v>48168484</v>
      </c>
      <c r="E589">
        <v>1</v>
      </c>
      <c r="F589">
        <v>1</v>
      </c>
      <c r="G589">
        <v>1</v>
      </c>
      <c r="H589">
        <v>3</v>
      </c>
      <c r="I589" t="s">
        <v>223</v>
      </c>
      <c r="J589" t="s">
        <v>226</v>
      </c>
      <c r="K589" t="s">
        <v>761</v>
      </c>
      <c r="L589">
        <v>1339</v>
      </c>
      <c r="N589">
        <v>1007</v>
      </c>
      <c r="O589" t="s">
        <v>91</v>
      </c>
      <c r="P589" t="s">
        <v>91</v>
      </c>
      <c r="Q589">
        <v>1</v>
      </c>
      <c r="X589">
        <v>0.6</v>
      </c>
      <c r="Y589">
        <v>8.7899999999999991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 t="s">
        <v>3</v>
      </c>
      <c r="AG589">
        <v>0.6</v>
      </c>
      <c r="AH589">
        <v>2</v>
      </c>
      <c r="AI589">
        <v>60122456</v>
      </c>
      <c r="AJ589">
        <v>589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 x14ac:dyDescent="0.2">
      <c r="A590">
        <f>ROW(Source!A133)</f>
        <v>133</v>
      </c>
      <c r="B590">
        <v>60122457</v>
      </c>
      <c r="C590">
        <v>60121641</v>
      </c>
      <c r="D590">
        <v>48168491</v>
      </c>
      <c r="E590">
        <v>1</v>
      </c>
      <c r="F590">
        <v>1</v>
      </c>
      <c r="G590">
        <v>1</v>
      </c>
      <c r="H590">
        <v>3</v>
      </c>
      <c r="I590" t="s">
        <v>229</v>
      </c>
      <c r="J590" t="s">
        <v>231</v>
      </c>
      <c r="K590" t="s">
        <v>762</v>
      </c>
      <c r="L590">
        <v>1346</v>
      </c>
      <c r="N590">
        <v>1009</v>
      </c>
      <c r="O590" t="s">
        <v>225</v>
      </c>
      <c r="P590" t="s">
        <v>225</v>
      </c>
      <c r="Q590">
        <v>1</v>
      </c>
      <c r="X590">
        <v>0.2</v>
      </c>
      <c r="Y590">
        <v>4.47</v>
      </c>
      <c r="Z590">
        <v>0</v>
      </c>
      <c r="AA590">
        <v>0</v>
      </c>
      <c r="AB590">
        <v>0</v>
      </c>
      <c r="AC590">
        <v>0</v>
      </c>
      <c r="AD590">
        <v>1</v>
      </c>
      <c r="AE590">
        <v>0</v>
      </c>
      <c r="AF590" t="s">
        <v>3</v>
      </c>
      <c r="AG590">
        <v>0.2</v>
      </c>
      <c r="AH590">
        <v>2</v>
      </c>
      <c r="AI590">
        <v>60122457</v>
      </c>
      <c r="AJ590">
        <v>590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 x14ac:dyDescent="0.2">
      <c r="A591">
        <f>ROW(Source!A133)</f>
        <v>133</v>
      </c>
      <c r="B591">
        <v>60122458</v>
      </c>
      <c r="C591">
        <v>60121641</v>
      </c>
      <c r="D591">
        <v>48171519</v>
      </c>
      <c r="E591">
        <v>1</v>
      </c>
      <c r="F591">
        <v>1</v>
      </c>
      <c r="G591">
        <v>1</v>
      </c>
      <c r="H591">
        <v>3</v>
      </c>
      <c r="I591" t="s">
        <v>1031</v>
      </c>
      <c r="J591" t="s">
        <v>1032</v>
      </c>
      <c r="K591" t="s">
        <v>1033</v>
      </c>
      <c r="L591">
        <v>1348</v>
      </c>
      <c r="N591">
        <v>1009</v>
      </c>
      <c r="O591" t="s">
        <v>15</v>
      </c>
      <c r="P591" t="s">
        <v>15</v>
      </c>
      <c r="Q591">
        <v>1000</v>
      </c>
      <c r="X591">
        <v>1.9E-2</v>
      </c>
      <c r="Y591">
        <v>10397.450000000001</v>
      </c>
      <c r="Z591">
        <v>0</v>
      </c>
      <c r="AA591">
        <v>0</v>
      </c>
      <c r="AB591">
        <v>0</v>
      </c>
      <c r="AC591">
        <v>0</v>
      </c>
      <c r="AD591">
        <v>1</v>
      </c>
      <c r="AE591">
        <v>0</v>
      </c>
      <c r="AF591" t="s">
        <v>3</v>
      </c>
      <c r="AG591">
        <v>1.9E-2</v>
      </c>
      <c r="AH591">
        <v>2</v>
      </c>
      <c r="AI591">
        <v>60122458</v>
      </c>
      <c r="AJ591">
        <v>591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 x14ac:dyDescent="0.2">
      <c r="A592">
        <f>ROW(Source!A133)</f>
        <v>133</v>
      </c>
      <c r="B592">
        <v>60122459</v>
      </c>
      <c r="C592">
        <v>60121641</v>
      </c>
      <c r="D592">
        <v>48164599</v>
      </c>
      <c r="E592">
        <v>21</v>
      </c>
      <c r="F592">
        <v>1</v>
      </c>
      <c r="G592">
        <v>1</v>
      </c>
      <c r="H592">
        <v>3</v>
      </c>
      <c r="I592" t="s">
        <v>834</v>
      </c>
      <c r="J592" t="s">
        <v>3</v>
      </c>
      <c r="K592" t="s">
        <v>835</v>
      </c>
      <c r="L592">
        <v>1374</v>
      </c>
      <c r="N592">
        <v>1013</v>
      </c>
      <c r="O592" t="s">
        <v>836</v>
      </c>
      <c r="P592" t="s">
        <v>836</v>
      </c>
      <c r="Q592">
        <v>1</v>
      </c>
      <c r="X592">
        <v>21.84</v>
      </c>
      <c r="Y592">
        <v>1</v>
      </c>
      <c r="Z592">
        <v>0</v>
      </c>
      <c r="AA592">
        <v>0</v>
      </c>
      <c r="AB592">
        <v>0</v>
      </c>
      <c r="AC592">
        <v>0</v>
      </c>
      <c r="AD592">
        <v>1</v>
      </c>
      <c r="AE592">
        <v>0</v>
      </c>
      <c r="AF592" t="s">
        <v>3</v>
      </c>
      <c r="AG592">
        <v>21.84</v>
      </c>
      <c r="AH592">
        <v>2</v>
      </c>
      <c r="AI592">
        <v>60122459</v>
      </c>
      <c r="AJ592">
        <v>592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 x14ac:dyDescent="0.2">
      <c r="A593">
        <f>ROW(Source!A138)</f>
        <v>138</v>
      </c>
      <c r="B593">
        <v>60123115</v>
      </c>
      <c r="C593">
        <v>60121672</v>
      </c>
      <c r="D593">
        <v>48164227</v>
      </c>
      <c r="E593">
        <v>1</v>
      </c>
      <c r="F593">
        <v>1</v>
      </c>
      <c r="G593">
        <v>1</v>
      </c>
      <c r="H593">
        <v>1</v>
      </c>
      <c r="I593" t="s">
        <v>1034</v>
      </c>
      <c r="J593" t="s">
        <v>3</v>
      </c>
      <c r="K593" t="s">
        <v>1035</v>
      </c>
      <c r="L593">
        <v>1191</v>
      </c>
      <c r="N593">
        <v>1013</v>
      </c>
      <c r="O593" t="s">
        <v>738</v>
      </c>
      <c r="P593" t="s">
        <v>738</v>
      </c>
      <c r="Q593">
        <v>1</v>
      </c>
      <c r="X593">
        <v>108.89</v>
      </c>
      <c r="Y593">
        <v>0</v>
      </c>
      <c r="Z593">
        <v>0</v>
      </c>
      <c r="AA593">
        <v>0</v>
      </c>
      <c r="AB593">
        <v>8.01</v>
      </c>
      <c r="AC593">
        <v>0</v>
      </c>
      <c r="AD593">
        <v>1</v>
      </c>
      <c r="AE593">
        <v>1</v>
      </c>
      <c r="AF593" t="s">
        <v>93</v>
      </c>
      <c r="AG593">
        <v>144.00702499999997</v>
      </c>
      <c r="AH593">
        <v>2</v>
      </c>
      <c r="AI593">
        <v>60123115</v>
      </c>
      <c r="AJ593">
        <v>593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 x14ac:dyDescent="0.2">
      <c r="A594">
        <f>ROW(Source!A138)</f>
        <v>138</v>
      </c>
      <c r="B594">
        <v>60123116</v>
      </c>
      <c r="C594">
        <v>60121672</v>
      </c>
      <c r="D594">
        <v>48164207</v>
      </c>
      <c r="E594">
        <v>1</v>
      </c>
      <c r="F594">
        <v>1</v>
      </c>
      <c r="G594">
        <v>1</v>
      </c>
      <c r="H594">
        <v>1</v>
      </c>
      <c r="I594" t="s">
        <v>740</v>
      </c>
      <c r="J594" t="s">
        <v>3</v>
      </c>
      <c r="K594" t="s">
        <v>741</v>
      </c>
      <c r="L594">
        <v>1191</v>
      </c>
      <c r="N594">
        <v>1013</v>
      </c>
      <c r="O594" t="s">
        <v>738</v>
      </c>
      <c r="P594" t="s">
        <v>738</v>
      </c>
      <c r="Q594">
        <v>1</v>
      </c>
      <c r="X594">
        <v>0.31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1</v>
      </c>
      <c r="AE594">
        <v>2</v>
      </c>
      <c r="AF594" t="s">
        <v>93</v>
      </c>
      <c r="AG594">
        <v>0.40997499999999992</v>
      </c>
      <c r="AH594">
        <v>2</v>
      </c>
      <c r="AI594">
        <v>60123116</v>
      </c>
      <c r="AJ594">
        <v>594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 x14ac:dyDescent="0.2">
      <c r="A595">
        <f>ROW(Source!A138)</f>
        <v>138</v>
      </c>
      <c r="B595">
        <v>60123117</v>
      </c>
      <c r="C595">
        <v>60121672</v>
      </c>
      <c r="D595">
        <v>48244557</v>
      </c>
      <c r="E595">
        <v>1</v>
      </c>
      <c r="F595">
        <v>1</v>
      </c>
      <c r="G595">
        <v>1</v>
      </c>
      <c r="H595">
        <v>2</v>
      </c>
      <c r="I595" t="s">
        <v>746</v>
      </c>
      <c r="J595" t="s">
        <v>747</v>
      </c>
      <c r="K595" t="s">
        <v>748</v>
      </c>
      <c r="L595">
        <v>1368</v>
      </c>
      <c r="N595">
        <v>1011</v>
      </c>
      <c r="O595" t="s">
        <v>745</v>
      </c>
      <c r="P595" t="s">
        <v>745</v>
      </c>
      <c r="Q595">
        <v>1</v>
      </c>
      <c r="X595">
        <v>0.12</v>
      </c>
      <c r="Y595">
        <v>0</v>
      </c>
      <c r="Z595">
        <v>112.77</v>
      </c>
      <c r="AA595">
        <v>11.84</v>
      </c>
      <c r="AB595">
        <v>0</v>
      </c>
      <c r="AC595">
        <v>0</v>
      </c>
      <c r="AD595">
        <v>1</v>
      </c>
      <c r="AE595">
        <v>0</v>
      </c>
      <c r="AF595" t="s">
        <v>93</v>
      </c>
      <c r="AG595">
        <v>0.15869999999999998</v>
      </c>
      <c r="AH595">
        <v>2</v>
      </c>
      <c r="AI595">
        <v>60123117</v>
      </c>
      <c r="AJ595">
        <v>595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 x14ac:dyDescent="0.2">
      <c r="A596">
        <f>ROW(Source!A138)</f>
        <v>138</v>
      </c>
      <c r="B596">
        <v>60123118</v>
      </c>
      <c r="C596">
        <v>60121672</v>
      </c>
      <c r="D596">
        <v>48244699</v>
      </c>
      <c r="E596">
        <v>1</v>
      </c>
      <c r="F596">
        <v>1</v>
      </c>
      <c r="G596">
        <v>1</v>
      </c>
      <c r="H596">
        <v>2</v>
      </c>
      <c r="I596" t="s">
        <v>1047</v>
      </c>
      <c r="J596" t="s">
        <v>1048</v>
      </c>
      <c r="K596" t="s">
        <v>1049</v>
      </c>
      <c r="L596">
        <v>1368</v>
      </c>
      <c r="N596">
        <v>1011</v>
      </c>
      <c r="O596" t="s">
        <v>745</v>
      </c>
      <c r="P596" t="s">
        <v>745</v>
      </c>
      <c r="Q596">
        <v>1</v>
      </c>
      <c r="X596">
        <v>8.6</v>
      </c>
      <c r="Y596">
        <v>0</v>
      </c>
      <c r="Z596">
        <v>6.99</v>
      </c>
      <c r="AA596">
        <v>0</v>
      </c>
      <c r="AB596">
        <v>0</v>
      </c>
      <c r="AC596">
        <v>0</v>
      </c>
      <c r="AD596">
        <v>1</v>
      </c>
      <c r="AE596">
        <v>0</v>
      </c>
      <c r="AF596" t="s">
        <v>93</v>
      </c>
      <c r="AG596">
        <v>11.373499999999998</v>
      </c>
      <c r="AH596">
        <v>2</v>
      </c>
      <c r="AI596">
        <v>60123118</v>
      </c>
      <c r="AJ596">
        <v>596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 x14ac:dyDescent="0.2">
      <c r="A597">
        <f>ROW(Source!A138)</f>
        <v>138</v>
      </c>
      <c r="B597">
        <v>60123119</v>
      </c>
      <c r="C597">
        <v>60121672</v>
      </c>
      <c r="D597">
        <v>48245551</v>
      </c>
      <c r="E597">
        <v>1</v>
      </c>
      <c r="F597">
        <v>1</v>
      </c>
      <c r="G597">
        <v>1</v>
      </c>
      <c r="H597">
        <v>2</v>
      </c>
      <c r="I597" t="s">
        <v>752</v>
      </c>
      <c r="J597" t="s">
        <v>753</v>
      </c>
      <c r="K597" t="s">
        <v>754</v>
      </c>
      <c r="L597">
        <v>1368</v>
      </c>
      <c r="N597">
        <v>1011</v>
      </c>
      <c r="O597" t="s">
        <v>745</v>
      </c>
      <c r="P597" t="s">
        <v>745</v>
      </c>
      <c r="Q597">
        <v>1</v>
      </c>
      <c r="X597">
        <v>0.19</v>
      </c>
      <c r="Y597">
        <v>0</v>
      </c>
      <c r="Z597">
        <v>86.79</v>
      </c>
      <c r="AA597">
        <v>10.130000000000001</v>
      </c>
      <c r="AB597">
        <v>0</v>
      </c>
      <c r="AC597">
        <v>0</v>
      </c>
      <c r="AD597">
        <v>1</v>
      </c>
      <c r="AE597">
        <v>0</v>
      </c>
      <c r="AF597" t="s">
        <v>93</v>
      </c>
      <c r="AG597">
        <v>0.25127499999999997</v>
      </c>
      <c r="AH597">
        <v>2</v>
      </c>
      <c r="AI597">
        <v>60123119</v>
      </c>
      <c r="AJ597">
        <v>597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 x14ac:dyDescent="0.2">
      <c r="A598">
        <f>ROW(Source!A138)</f>
        <v>138</v>
      </c>
      <c r="B598">
        <v>60123120</v>
      </c>
      <c r="C598">
        <v>60121672</v>
      </c>
      <c r="D598">
        <v>48172661</v>
      </c>
      <c r="E598">
        <v>1</v>
      </c>
      <c r="F598">
        <v>1</v>
      </c>
      <c r="G598">
        <v>1</v>
      </c>
      <c r="H598">
        <v>3</v>
      </c>
      <c r="I598" t="s">
        <v>766</v>
      </c>
      <c r="J598" t="s">
        <v>767</v>
      </c>
      <c r="K598" t="s">
        <v>768</v>
      </c>
      <c r="L598">
        <v>1348</v>
      </c>
      <c r="N598">
        <v>1009</v>
      </c>
      <c r="O598" t="s">
        <v>15</v>
      </c>
      <c r="P598" t="s">
        <v>15</v>
      </c>
      <c r="Q598">
        <v>1000</v>
      </c>
      <c r="X598">
        <v>2.1999999999999999E-2</v>
      </c>
      <c r="Y598">
        <v>15854.58</v>
      </c>
      <c r="Z598">
        <v>0</v>
      </c>
      <c r="AA598">
        <v>0</v>
      </c>
      <c r="AB598">
        <v>0</v>
      </c>
      <c r="AC598">
        <v>0</v>
      </c>
      <c r="AD598">
        <v>1</v>
      </c>
      <c r="AE598">
        <v>0</v>
      </c>
      <c r="AF598" t="s">
        <v>3</v>
      </c>
      <c r="AG598">
        <v>2.1999999999999999E-2</v>
      </c>
      <c r="AH598">
        <v>2</v>
      </c>
      <c r="AI598">
        <v>60123120</v>
      </c>
      <c r="AJ598">
        <v>598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 x14ac:dyDescent="0.2">
      <c r="A599">
        <f>ROW(Source!A138)</f>
        <v>138</v>
      </c>
      <c r="B599">
        <v>60123121</v>
      </c>
      <c r="C599">
        <v>60121672</v>
      </c>
      <c r="D599">
        <v>48172758</v>
      </c>
      <c r="E599">
        <v>1</v>
      </c>
      <c r="F599">
        <v>1</v>
      </c>
      <c r="G599">
        <v>1</v>
      </c>
      <c r="H599">
        <v>3</v>
      </c>
      <c r="I599" t="s">
        <v>769</v>
      </c>
      <c r="J599" t="s">
        <v>770</v>
      </c>
      <c r="K599" t="s">
        <v>771</v>
      </c>
      <c r="L599">
        <v>1348</v>
      </c>
      <c r="N599">
        <v>1009</v>
      </c>
      <c r="O599" t="s">
        <v>15</v>
      </c>
      <c r="P599" t="s">
        <v>15</v>
      </c>
      <c r="Q599">
        <v>1000</v>
      </c>
      <c r="X599">
        <v>1.0000000000000001E-5</v>
      </c>
      <c r="Y599">
        <v>7671.42</v>
      </c>
      <c r="Z599">
        <v>0</v>
      </c>
      <c r="AA599">
        <v>0</v>
      </c>
      <c r="AB599">
        <v>0</v>
      </c>
      <c r="AC599">
        <v>0</v>
      </c>
      <c r="AD599">
        <v>1</v>
      </c>
      <c r="AE599">
        <v>0</v>
      </c>
      <c r="AF599" t="s">
        <v>3</v>
      </c>
      <c r="AG599">
        <v>1.0000000000000001E-5</v>
      </c>
      <c r="AH599">
        <v>2</v>
      </c>
      <c r="AI599">
        <v>60123121</v>
      </c>
      <c r="AJ599">
        <v>599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 x14ac:dyDescent="0.2">
      <c r="A600">
        <f>ROW(Source!A138)</f>
        <v>138</v>
      </c>
      <c r="B600">
        <v>60123122</v>
      </c>
      <c r="C600">
        <v>60121672</v>
      </c>
      <c r="D600">
        <v>48173726</v>
      </c>
      <c r="E600">
        <v>1</v>
      </c>
      <c r="F600">
        <v>1</v>
      </c>
      <c r="G600">
        <v>1</v>
      </c>
      <c r="H600">
        <v>3</v>
      </c>
      <c r="I600" t="s">
        <v>772</v>
      </c>
      <c r="J600" t="s">
        <v>773</v>
      </c>
      <c r="K600" t="s">
        <v>774</v>
      </c>
      <c r="L600">
        <v>1348</v>
      </c>
      <c r="N600">
        <v>1009</v>
      </c>
      <c r="O600" t="s">
        <v>15</v>
      </c>
      <c r="P600" t="s">
        <v>15</v>
      </c>
      <c r="Q600">
        <v>1000</v>
      </c>
      <c r="X600">
        <v>1E-4</v>
      </c>
      <c r="Y600">
        <v>30728.69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 t="s">
        <v>3</v>
      </c>
      <c r="AG600">
        <v>1E-4</v>
      </c>
      <c r="AH600">
        <v>2</v>
      </c>
      <c r="AI600">
        <v>60123122</v>
      </c>
      <c r="AJ600">
        <v>600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 x14ac:dyDescent="0.2">
      <c r="A601">
        <f>ROW(Source!A138)</f>
        <v>138</v>
      </c>
      <c r="B601">
        <v>60123123</v>
      </c>
      <c r="C601">
        <v>60121672</v>
      </c>
      <c r="D601">
        <v>48165719</v>
      </c>
      <c r="E601">
        <v>21</v>
      </c>
      <c r="F601">
        <v>1</v>
      </c>
      <c r="G601">
        <v>1</v>
      </c>
      <c r="H601">
        <v>3</v>
      </c>
      <c r="I601" t="s">
        <v>778</v>
      </c>
      <c r="J601" t="s">
        <v>3</v>
      </c>
      <c r="K601" t="s">
        <v>779</v>
      </c>
      <c r="L601">
        <v>1348</v>
      </c>
      <c r="N601">
        <v>1009</v>
      </c>
      <c r="O601" t="s">
        <v>15</v>
      </c>
      <c r="P601" t="s">
        <v>15</v>
      </c>
      <c r="Q601">
        <v>1000</v>
      </c>
      <c r="X601">
        <v>1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 t="s">
        <v>3</v>
      </c>
      <c r="AG601">
        <v>1</v>
      </c>
      <c r="AH601">
        <v>2</v>
      </c>
      <c r="AI601">
        <v>60123123</v>
      </c>
      <c r="AJ601">
        <v>601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 x14ac:dyDescent="0.2">
      <c r="A602">
        <f>ROW(Source!A138)</f>
        <v>138</v>
      </c>
      <c r="B602">
        <v>60123124</v>
      </c>
      <c r="C602">
        <v>60121672</v>
      </c>
      <c r="D602">
        <v>48189470</v>
      </c>
      <c r="E602">
        <v>1</v>
      </c>
      <c r="F602">
        <v>1</v>
      </c>
      <c r="G602">
        <v>1</v>
      </c>
      <c r="H602">
        <v>3</v>
      </c>
      <c r="I602" t="s">
        <v>780</v>
      </c>
      <c r="J602" t="s">
        <v>781</v>
      </c>
      <c r="K602" t="s">
        <v>782</v>
      </c>
      <c r="L602">
        <v>1302</v>
      </c>
      <c r="N602">
        <v>1003</v>
      </c>
      <c r="O602" t="s">
        <v>783</v>
      </c>
      <c r="P602" t="s">
        <v>783</v>
      </c>
      <c r="Q602">
        <v>10</v>
      </c>
      <c r="X602">
        <v>1.8700000000000001E-2</v>
      </c>
      <c r="Y602">
        <v>64.47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 t="s">
        <v>3</v>
      </c>
      <c r="AG602">
        <v>1.8700000000000001E-2</v>
      </c>
      <c r="AH602">
        <v>2</v>
      </c>
      <c r="AI602">
        <v>60123124</v>
      </c>
      <c r="AJ602">
        <v>602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 x14ac:dyDescent="0.2">
      <c r="A603">
        <f>ROW(Source!A138)</f>
        <v>138</v>
      </c>
      <c r="B603">
        <v>60123125</v>
      </c>
      <c r="C603">
        <v>60121672</v>
      </c>
      <c r="D603">
        <v>48189825</v>
      </c>
      <c r="E603">
        <v>1</v>
      </c>
      <c r="F603">
        <v>1</v>
      </c>
      <c r="G603">
        <v>1</v>
      </c>
      <c r="H603">
        <v>3</v>
      </c>
      <c r="I603" t="s">
        <v>784</v>
      </c>
      <c r="J603" t="s">
        <v>785</v>
      </c>
      <c r="K603" t="s">
        <v>786</v>
      </c>
      <c r="L603">
        <v>1348</v>
      </c>
      <c r="N603">
        <v>1009</v>
      </c>
      <c r="O603" t="s">
        <v>15</v>
      </c>
      <c r="P603" t="s">
        <v>15</v>
      </c>
      <c r="Q603">
        <v>1000</v>
      </c>
      <c r="X603">
        <v>3.0000000000000001E-5</v>
      </c>
      <c r="Y603">
        <v>4751.12</v>
      </c>
      <c r="Z603">
        <v>0</v>
      </c>
      <c r="AA603">
        <v>0</v>
      </c>
      <c r="AB603">
        <v>0</v>
      </c>
      <c r="AC603">
        <v>0</v>
      </c>
      <c r="AD603">
        <v>1</v>
      </c>
      <c r="AE603">
        <v>0</v>
      </c>
      <c r="AF603" t="s">
        <v>3</v>
      </c>
      <c r="AG603">
        <v>3.0000000000000001E-5</v>
      </c>
      <c r="AH603">
        <v>2</v>
      </c>
      <c r="AI603">
        <v>60123125</v>
      </c>
      <c r="AJ603">
        <v>603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 x14ac:dyDescent="0.2">
      <c r="A604">
        <f>ROW(Source!A138)</f>
        <v>138</v>
      </c>
      <c r="B604">
        <v>60123126</v>
      </c>
      <c r="C604">
        <v>60121672</v>
      </c>
      <c r="D604">
        <v>48190549</v>
      </c>
      <c r="E604">
        <v>1</v>
      </c>
      <c r="F604">
        <v>1</v>
      </c>
      <c r="G604">
        <v>1</v>
      </c>
      <c r="H604">
        <v>3</v>
      </c>
      <c r="I604" t="s">
        <v>787</v>
      </c>
      <c r="J604" t="s">
        <v>788</v>
      </c>
      <c r="K604" t="s">
        <v>789</v>
      </c>
      <c r="L604">
        <v>1348</v>
      </c>
      <c r="N604">
        <v>1009</v>
      </c>
      <c r="O604" t="s">
        <v>15</v>
      </c>
      <c r="P604" t="s">
        <v>15</v>
      </c>
      <c r="Q604">
        <v>1000</v>
      </c>
      <c r="X604">
        <v>1.9400000000000001E-3</v>
      </c>
      <c r="Y604">
        <v>6246.56</v>
      </c>
      <c r="Z604">
        <v>0</v>
      </c>
      <c r="AA604">
        <v>0</v>
      </c>
      <c r="AB604">
        <v>0</v>
      </c>
      <c r="AC604">
        <v>0</v>
      </c>
      <c r="AD604">
        <v>1</v>
      </c>
      <c r="AE604">
        <v>0</v>
      </c>
      <c r="AF604" t="s">
        <v>3</v>
      </c>
      <c r="AG604">
        <v>1.9400000000000001E-3</v>
      </c>
      <c r="AH604">
        <v>2</v>
      </c>
      <c r="AI604">
        <v>60123126</v>
      </c>
      <c r="AJ604">
        <v>604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 x14ac:dyDescent="0.2">
      <c r="A605">
        <f>ROW(Source!A138)</f>
        <v>138</v>
      </c>
      <c r="B605">
        <v>60123127</v>
      </c>
      <c r="C605">
        <v>60121672</v>
      </c>
      <c r="D605">
        <v>48194381</v>
      </c>
      <c r="E605">
        <v>1</v>
      </c>
      <c r="F605">
        <v>1</v>
      </c>
      <c r="G605">
        <v>1</v>
      </c>
      <c r="H605">
        <v>3</v>
      </c>
      <c r="I605" t="s">
        <v>790</v>
      </c>
      <c r="J605" t="s">
        <v>791</v>
      </c>
      <c r="K605" t="s">
        <v>792</v>
      </c>
      <c r="L605">
        <v>1339</v>
      </c>
      <c r="N605">
        <v>1007</v>
      </c>
      <c r="O605" t="s">
        <v>91</v>
      </c>
      <c r="P605" t="s">
        <v>91</v>
      </c>
      <c r="Q605">
        <v>1</v>
      </c>
      <c r="X605">
        <v>1.0300000000000001E-3</v>
      </c>
      <c r="Y605">
        <v>1793.05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0</v>
      </c>
      <c r="AF605" t="s">
        <v>3</v>
      </c>
      <c r="AG605">
        <v>1.0300000000000001E-3</v>
      </c>
      <c r="AH605">
        <v>2</v>
      </c>
      <c r="AI605">
        <v>60123127</v>
      </c>
      <c r="AJ605">
        <v>605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 x14ac:dyDescent="0.2">
      <c r="A606">
        <f>ROW(Source!A138)</f>
        <v>138</v>
      </c>
      <c r="B606">
        <v>60123128</v>
      </c>
      <c r="C606">
        <v>60121672</v>
      </c>
      <c r="D606">
        <v>48201639</v>
      </c>
      <c r="E606">
        <v>1</v>
      </c>
      <c r="F606">
        <v>1</v>
      </c>
      <c r="G606">
        <v>1</v>
      </c>
      <c r="H606">
        <v>3</v>
      </c>
      <c r="I606" t="s">
        <v>793</v>
      </c>
      <c r="J606" t="s">
        <v>794</v>
      </c>
      <c r="K606" t="s">
        <v>795</v>
      </c>
      <c r="L606">
        <v>1348</v>
      </c>
      <c r="N606">
        <v>1009</v>
      </c>
      <c r="O606" t="s">
        <v>15</v>
      </c>
      <c r="P606" t="s">
        <v>15</v>
      </c>
      <c r="Q606">
        <v>1000</v>
      </c>
      <c r="X606">
        <v>3.1E-4</v>
      </c>
      <c r="Y606">
        <v>12560.85</v>
      </c>
      <c r="Z606">
        <v>0</v>
      </c>
      <c r="AA606">
        <v>0</v>
      </c>
      <c r="AB606">
        <v>0</v>
      </c>
      <c r="AC606">
        <v>0</v>
      </c>
      <c r="AD606">
        <v>1</v>
      </c>
      <c r="AE606">
        <v>0</v>
      </c>
      <c r="AF606" t="s">
        <v>3</v>
      </c>
      <c r="AG606">
        <v>3.1E-4</v>
      </c>
      <c r="AH606">
        <v>2</v>
      </c>
      <c r="AI606">
        <v>60123128</v>
      </c>
      <c r="AJ606">
        <v>606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 x14ac:dyDescent="0.2">
      <c r="A607">
        <f>ROW(Source!A138)</f>
        <v>138</v>
      </c>
      <c r="B607">
        <v>60123129</v>
      </c>
      <c r="C607">
        <v>60121672</v>
      </c>
      <c r="D607">
        <v>48202807</v>
      </c>
      <c r="E607">
        <v>1</v>
      </c>
      <c r="F607">
        <v>1</v>
      </c>
      <c r="G607">
        <v>1</v>
      </c>
      <c r="H607">
        <v>3</v>
      </c>
      <c r="I607" t="s">
        <v>796</v>
      </c>
      <c r="J607" t="s">
        <v>797</v>
      </c>
      <c r="K607" t="s">
        <v>798</v>
      </c>
      <c r="L607">
        <v>1348</v>
      </c>
      <c r="N607">
        <v>1009</v>
      </c>
      <c r="O607" t="s">
        <v>15</v>
      </c>
      <c r="P607" t="s">
        <v>15</v>
      </c>
      <c r="Q607">
        <v>1000</v>
      </c>
      <c r="X607">
        <v>5.9999999999999995E-4</v>
      </c>
      <c r="Y607">
        <v>11149.43</v>
      </c>
      <c r="Z607">
        <v>0</v>
      </c>
      <c r="AA607">
        <v>0</v>
      </c>
      <c r="AB607">
        <v>0</v>
      </c>
      <c r="AC607">
        <v>0</v>
      </c>
      <c r="AD607">
        <v>1</v>
      </c>
      <c r="AE607">
        <v>0</v>
      </c>
      <c r="AF607" t="s">
        <v>3</v>
      </c>
      <c r="AG607">
        <v>5.9999999999999995E-4</v>
      </c>
      <c r="AH607">
        <v>2</v>
      </c>
      <c r="AI607">
        <v>60123129</v>
      </c>
      <c r="AJ607">
        <v>607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 x14ac:dyDescent="0.2">
      <c r="A608">
        <f>ROW(Source!A139)</f>
        <v>139</v>
      </c>
      <c r="B608">
        <v>60130934</v>
      </c>
      <c r="C608">
        <v>60121703</v>
      </c>
      <c r="D608">
        <v>48164208</v>
      </c>
      <c r="E608">
        <v>1</v>
      </c>
      <c r="F608">
        <v>1</v>
      </c>
      <c r="G608">
        <v>1</v>
      </c>
      <c r="H608">
        <v>1</v>
      </c>
      <c r="I608" t="s">
        <v>1020</v>
      </c>
      <c r="J608" t="s">
        <v>3</v>
      </c>
      <c r="K608" t="s">
        <v>1021</v>
      </c>
      <c r="L608">
        <v>1191</v>
      </c>
      <c r="N608">
        <v>1013</v>
      </c>
      <c r="O608" t="s">
        <v>738</v>
      </c>
      <c r="P608" t="s">
        <v>738</v>
      </c>
      <c r="Q608">
        <v>1</v>
      </c>
      <c r="X608">
        <v>130</v>
      </c>
      <c r="Y608">
        <v>0</v>
      </c>
      <c r="Z608">
        <v>0</v>
      </c>
      <c r="AA608">
        <v>0</v>
      </c>
      <c r="AB608">
        <v>8.4</v>
      </c>
      <c r="AC608">
        <v>0</v>
      </c>
      <c r="AD608">
        <v>1</v>
      </c>
      <c r="AE608">
        <v>1</v>
      </c>
      <c r="AF608" t="s">
        <v>93</v>
      </c>
      <c r="AG608">
        <v>171.92499999999998</v>
      </c>
      <c r="AH608">
        <v>2</v>
      </c>
      <c r="AI608">
        <v>60130934</v>
      </c>
      <c r="AJ608">
        <v>608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 x14ac:dyDescent="0.2">
      <c r="A609">
        <f>ROW(Source!A139)</f>
        <v>139</v>
      </c>
      <c r="B609">
        <v>60130935</v>
      </c>
      <c r="C609">
        <v>60121703</v>
      </c>
      <c r="D609">
        <v>48164207</v>
      </c>
      <c r="E609">
        <v>1</v>
      </c>
      <c r="F609">
        <v>1</v>
      </c>
      <c r="G609">
        <v>1</v>
      </c>
      <c r="H609">
        <v>1</v>
      </c>
      <c r="I609" t="s">
        <v>740</v>
      </c>
      <c r="J609" t="s">
        <v>3</v>
      </c>
      <c r="K609" t="s">
        <v>741</v>
      </c>
      <c r="L609">
        <v>1191</v>
      </c>
      <c r="N609">
        <v>1013</v>
      </c>
      <c r="O609" t="s">
        <v>738</v>
      </c>
      <c r="P609" t="s">
        <v>738</v>
      </c>
      <c r="Q609">
        <v>1</v>
      </c>
      <c r="X609">
        <v>1.8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1</v>
      </c>
      <c r="AE609">
        <v>2</v>
      </c>
      <c r="AF609" t="s">
        <v>93</v>
      </c>
      <c r="AG609">
        <v>2.3804999999999996</v>
      </c>
      <c r="AH609">
        <v>2</v>
      </c>
      <c r="AI609">
        <v>60130935</v>
      </c>
      <c r="AJ609">
        <v>609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 x14ac:dyDescent="0.2">
      <c r="A610">
        <f>ROW(Source!A139)</f>
        <v>139</v>
      </c>
      <c r="B610">
        <v>60130936</v>
      </c>
      <c r="C610">
        <v>60121703</v>
      </c>
      <c r="D610">
        <v>48244557</v>
      </c>
      <c r="E610">
        <v>1</v>
      </c>
      <c r="F610">
        <v>1</v>
      </c>
      <c r="G610">
        <v>1</v>
      </c>
      <c r="H610">
        <v>2</v>
      </c>
      <c r="I610" t="s">
        <v>746</v>
      </c>
      <c r="J610" t="s">
        <v>747</v>
      </c>
      <c r="K610" t="s">
        <v>748</v>
      </c>
      <c r="L610">
        <v>1368</v>
      </c>
      <c r="N610">
        <v>1011</v>
      </c>
      <c r="O610" t="s">
        <v>745</v>
      </c>
      <c r="P610" t="s">
        <v>745</v>
      </c>
      <c r="Q610">
        <v>1</v>
      </c>
      <c r="X610">
        <v>0.5</v>
      </c>
      <c r="Y610">
        <v>0</v>
      </c>
      <c r="Z610">
        <v>112.77</v>
      </c>
      <c r="AA610">
        <v>11.84</v>
      </c>
      <c r="AB610">
        <v>0</v>
      </c>
      <c r="AC610">
        <v>0</v>
      </c>
      <c r="AD610">
        <v>1</v>
      </c>
      <c r="AE610">
        <v>0</v>
      </c>
      <c r="AF610" t="s">
        <v>93</v>
      </c>
      <c r="AG610">
        <v>0.66124999999999989</v>
      </c>
      <c r="AH610">
        <v>2</v>
      </c>
      <c r="AI610">
        <v>60130936</v>
      </c>
      <c r="AJ610">
        <v>610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 x14ac:dyDescent="0.2">
      <c r="A611">
        <f>ROW(Source!A139)</f>
        <v>139</v>
      </c>
      <c r="B611">
        <v>60130937</v>
      </c>
      <c r="C611">
        <v>60121703</v>
      </c>
      <c r="D611">
        <v>48244699</v>
      </c>
      <c r="E611">
        <v>1</v>
      </c>
      <c r="F611">
        <v>1</v>
      </c>
      <c r="G611">
        <v>1</v>
      </c>
      <c r="H611">
        <v>2</v>
      </c>
      <c r="I611" t="s">
        <v>1047</v>
      </c>
      <c r="J611" t="s">
        <v>1048</v>
      </c>
      <c r="K611" t="s">
        <v>1049</v>
      </c>
      <c r="L611">
        <v>1368</v>
      </c>
      <c r="N611">
        <v>1011</v>
      </c>
      <c r="O611" t="s">
        <v>745</v>
      </c>
      <c r="P611" t="s">
        <v>745</v>
      </c>
      <c r="Q611">
        <v>1</v>
      </c>
      <c r="X611">
        <v>1.37</v>
      </c>
      <c r="Y611">
        <v>0</v>
      </c>
      <c r="Z611">
        <v>6.99</v>
      </c>
      <c r="AA611">
        <v>0</v>
      </c>
      <c r="AB611">
        <v>0</v>
      </c>
      <c r="AC611">
        <v>0</v>
      </c>
      <c r="AD611">
        <v>1</v>
      </c>
      <c r="AE611">
        <v>0</v>
      </c>
      <c r="AF611" t="s">
        <v>93</v>
      </c>
      <c r="AG611">
        <v>1.8118249999999998</v>
      </c>
      <c r="AH611">
        <v>2</v>
      </c>
      <c r="AI611">
        <v>60130937</v>
      </c>
      <c r="AJ611">
        <v>611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 x14ac:dyDescent="0.2">
      <c r="A612">
        <f>ROW(Source!A139)</f>
        <v>139</v>
      </c>
      <c r="B612">
        <v>60130938</v>
      </c>
      <c r="C612">
        <v>60121703</v>
      </c>
      <c r="D612">
        <v>48245552</v>
      </c>
      <c r="E612">
        <v>1</v>
      </c>
      <c r="F612">
        <v>1</v>
      </c>
      <c r="G612">
        <v>1</v>
      </c>
      <c r="H612">
        <v>2</v>
      </c>
      <c r="I612" t="s">
        <v>1022</v>
      </c>
      <c r="J612" t="s">
        <v>1023</v>
      </c>
      <c r="K612" t="s">
        <v>1024</v>
      </c>
      <c r="L612">
        <v>1368</v>
      </c>
      <c r="N612">
        <v>1011</v>
      </c>
      <c r="O612" t="s">
        <v>745</v>
      </c>
      <c r="P612" t="s">
        <v>745</v>
      </c>
      <c r="Q612">
        <v>1</v>
      </c>
      <c r="X612">
        <v>0.5</v>
      </c>
      <c r="Y612">
        <v>0</v>
      </c>
      <c r="Z612">
        <v>107.03</v>
      </c>
      <c r="AA612">
        <v>10.130000000000001</v>
      </c>
      <c r="AB612">
        <v>0</v>
      </c>
      <c r="AC612">
        <v>0</v>
      </c>
      <c r="AD612">
        <v>1</v>
      </c>
      <c r="AE612">
        <v>0</v>
      </c>
      <c r="AF612" t="s">
        <v>93</v>
      </c>
      <c r="AG612">
        <v>0.66124999999999989</v>
      </c>
      <c r="AH612">
        <v>2</v>
      </c>
      <c r="AI612">
        <v>60130938</v>
      </c>
      <c r="AJ612">
        <v>612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 x14ac:dyDescent="0.2">
      <c r="A613">
        <f>ROW(Source!A139)</f>
        <v>139</v>
      </c>
      <c r="B613">
        <v>60130939</v>
      </c>
      <c r="C613">
        <v>60121703</v>
      </c>
      <c r="D613">
        <v>48245702</v>
      </c>
      <c r="E613">
        <v>1</v>
      </c>
      <c r="F613">
        <v>1</v>
      </c>
      <c r="G613">
        <v>1</v>
      </c>
      <c r="H613">
        <v>2</v>
      </c>
      <c r="I613" t="s">
        <v>1050</v>
      </c>
      <c r="J613" t="s">
        <v>1051</v>
      </c>
      <c r="K613" t="s">
        <v>1052</v>
      </c>
      <c r="L613">
        <v>1368</v>
      </c>
      <c r="N613">
        <v>1011</v>
      </c>
      <c r="O613" t="s">
        <v>745</v>
      </c>
      <c r="P613" t="s">
        <v>745</v>
      </c>
      <c r="Q613">
        <v>1</v>
      </c>
      <c r="X613">
        <v>43.4</v>
      </c>
      <c r="Y613">
        <v>0</v>
      </c>
      <c r="Z613">
        <v>45.41</v>
      </c>
      <c r="AA613">
        <v>0</v>
      </c>
      <c r="AB613">
        <v>0</v>
      </c>
      <c r="AC613">
        <v>0</v>
      </c>
      <c r="AD613">
        <v>1</v>
      </c>
      <c r="AE613">
        <v>0</v>
      </c>
      <c r="AF613" t="s">
        <v>93</v>
      </c>
      <c r="AG613">
        <v>57.396499999999989</v>
      </c>
      <c r="AH613">
        <v>2</v>
      </c>
      <c r="AI613">
        <v>60130939</v>
      </c>
      <c r="AJ613">
        <v>613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 x14ac:dyDescent="0.2">
      <c r="A614">
        <f>ROW(Source!A139)</f>
        <v>139</v>
      </c>
      <c r="B614">
        <v>60130940</v>
      </c>
      <c r="C614">
        <v>60121703</v>
      </c>
      <c r="D614">
        <v>48245719</v>
      </c>
      <c r="E614">
        <v>1</v>
      </c>
      <c r="F614">
        <v>1</v>
      </c>
      <c r="G614">
        <v>1</v>
      </c>
      <c r="H614">
        <v>2</v>
      </c>
      <c r="I614" t="s">
        <v>755</v>
      </c>
      <c r="J614" t="s">
        <v>756</v>
      </c>
      <c r="K614" t="s">
        <v>757</v>
      </c>
      <c r="L614">
        <v>1368</v>
      </c>
      <c r="N614">
        <v>1011</v>
      </c>
      <c r="O614" t="s">
        <v>745</v>
      </c>
      <c r="P614" t="s">
        <v>745</v>
      </c>
      <c r="Q614">
        <v>1</v>
      </c>
      <c r="X614">
        <v>0.9</v>
      </c>
      <c r="Y614">
        <v>0</v>
      </c>
      <c r="Z614">
        <v>1.2</v>
      </c>
      <c r="AA614">
        <v>0</v>
      </c>
      <c r="AB614">
        <v>0</v>
      </c>
      <c r="AC614">
        <v>0</v>
      </c>
      <c r="AD614">
        <v>1</v>
      </c>
      <c r="AE614">
        <v>0</v>
      </c>
      <c r="AF614" t="s">
        <v>93</v>
      </c>
      <c r="AG614">
        <v>1.1902499999999998</v>
      </c>
      <c r="AH614">
        <v>2</v>
      </c>
      <c r="AI614">
        <v>60130940</v>
      </c>
      <c r="AJ614">
        <v>614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 x14ac:dyDescent="0.2">
      <c r="A615">
        <f>ROW(Source!A139)</f>
        <v>139</v>
      </c>
      <c r="B615">
        <v>60130941</v>
      </c>
      <c r="C615">
        <v>60121703</v>
      </c>
      <c r="D615">
        <v>48246286</v>
      </c>
      <c r="E615">
        <v>1</v>
      </c>
      <c r="F615">
        <v>1</v>
      </c>
      <c r="G615">
        <v>1</v>
      </c>
      <c r="H615">
        <v>2</v>
      </c>
      <c r="I615" t="s">
        <v>1028</v>
      </c>
      <c r="J615" t="s">
        <v>1029</v>
      </c>
      <c r="K615" t="s">
        <v>1030</v>
      </c>
      <c r="L615">
        <v>1368</v>
      </c>
      <c r="N615">
        <v>1011</v>
      </c>
      <c r="O615" t="s">
        <v>745</v>
      </c>
      <c r="P615" t="s">
        <v>745</v>
      </c>
      <c r="Q615">
        <v>1</v>
      </c>
      <c r="X615">
        <v>0.8</v>
      </c>
      <c r="Y615">
        <v>0</v>
      </c>
      <c r="Z615">
        <v>14.3</v>
      </c>
      <c r="AA615">
        <v>8.82</v>
      </c>
      <c r="AB615">
        <v>0</v>
      </c>
      <c r="AC615">
        <v>0</v>
      </c>
      <c r="AD615">
        <v>1</v>
      </c>
      <c r="AE615">
        <v>0</v>
      </c>
      <c r="AF615" t="s">
        <v>93</v>
      </c>
      <c r="AG615">
        <v>1.0579999999999998</v>
      </c>
      <c r="AH615">
        <v>2</v>
      </c>
      <c r="AI615">
        <v>60130941</v>
      </c>
      <c r="AJ615">
        <v>615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 x14ac:dyDescent="0.2">
      <c r="A616">
        <f>ROW(Source!A139)</f>
        <v>139</v>
      </c>
      <c r="B616">
        <v>60130942</v>
      </c>
      <c r="C616">
        <v>60121703</v>
      </c>
      <c r="D616">
        <v>48246332</v>
      </c>
      <c r="E616">
        <v>1</v>
      </c>
      <c r="F616">
        <v>1</v>
      </c>
      <c r="G616">
        <v>1</v>
      </c>
      <c r="H616">
        <v>2</v>
      </c>
      <c r="I616" t="s">
        <v>1039</v>
      </c>
      <c r="J616" t="s">
        <v>1040</v>
      </c>
      <c r="K616" t="s">
        <v>1041</v>
      </c>
      <c r="L616">
        <v>1368</v>
      </c>
      <c r="N616">
        <v>1011</v>
      </c>
      <c r="O616" t="s">
        <v>745</v>
      </c>
      <c r="P616" t="s">
        <v>745</v>
      </c>
      <c r="Q616">
        <v>1</v>
      </c>
      <c r="X616">
        <v>2.4</v>
      </c>
      <c r="Y616">
        <v>0</v>
      </c>
      <c r="Z616">
        <v>2.4</v>
      </c>
      <c r="AA616">
        <v>0</v>
      </c>
      <c r="AB616">
        <v>0</v>
      </c>
      <c r="AC616">
        <v>0</v>
      </c>
      <c r="AD616">
        <v>1</v>
      </c>
      <c r="AE616">
        <v>0</v>
      </c>
      <c r="AF616" t="s">
        <v>93</v>
      </c>
      <c r="AG616">
        <v>3.1739999999999995</v>
      </c>
      <c r="AH616">
        <v>2</v>
      </c>
      <c r="AI616">
        <v>60130942</v>
      </c>
      <c r="AJ616">
        <v>616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 x14ac:dyDescent="0.2">
      <c r="A617">
        <f>ROW(Source!A139)</f>
        <v>139</v>
      </c>
      <c r="B617">
        <v>60130943</v>
      </c>
      <c r="C617">
        <v>60121703</v>
      </c>
      <c r="D617">
        <v>48168484</v>
      </c>
      <c r="E617">
        <v>1</v>
      </c>
      <c r="F617">
        <v>1</v>
      </c>
      <c r="G617">
        <v>1</v>
      </c>
      <c r="H617">
        <v>3</v>
      </c>
      <c r="I617" t="s">
        <v>223</v>
      </c>
      <c r="J617" t="s">
        <v>226</v>
      </c>
      <c r="K617" t="s">
        <v>761</v>
      </c>
      <c r="L617">
        <v>1339</v>
      </c>
      <c r="N617">
        <v>1007</v>
      </c>
      <c r="O617" t="s">
        <v>91</v>
      </c>
      <c r="P617" t="s">
        <v>91</v>
      </c>
      <c r="Q617">
        <v>1</v>
      </c>
      <c r="X617">
        <v>0.6</v>
      </c>
      <c r="Y617">
        <v>8.7899999999999991</v>
      </c>
      <c r="Z617">
        <v>0</v>
      </c>
      <c r="AA617">
        <v>0</v>
      </c>
      <c r="AB617">
        <v>0</v>
      </c>
      <c r="AC617">
        <v>0</v>
      </c>
      <c r="AD617">
        <v>1</v>
      </c>
      <c r="AE617">
        <v>0</v>
      </c>
      <c r="AF617" t="s">
        <v>3</v>
      </c>
      <c r="AG617">
        <v>0.6</v>
      </c>
      <c r="AH617">
        <v>2</v>
      </c>
      <c r="AI617">
        <v>60130943</v>
      </c>
      <c r="AJ617">
        <v>617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 x14ac:dyDescent="0.2">
      <c r="A618">
        <f>ROW(Source!A139)</f>
        <v>139</v>
      </c>
      <c r="B618">
        <v>60130944</v>
      </c>
      <c r="C618">
        <v>60121703</v>
      </c>
      <c r="D618">
        <v>48168491</v>
      </c>
      <c r="E618">
        <v>1</v>
      </c>
      <c r="F618">
        <v>1</v>
      </c>
      <c r="G618">
        <v>1</v>
      </c>
      <c r="H618">
        <v>3</v>
      </c>
      <c r="I618" t="s">
        <v>229</v>
      </c>
      <c r="J618" t="s">
        <v>231</v>
      </c>
      <c r="K618" t="s">
        <v>762</v>
      </c>
      <c r="L618">
        <v>1346</v>
      </c>
      <c r="N618">
        <v>1009</v>
      </c>
      <c r="O618" t="s">
        <v>225</v>
      </c>
      <c r="P618" t="s">
        <v>225</v>
      </c>
      <c r="Q618">
        <v>1</v>
      </c>
      <c r="X618">
        <v>0.2</v>
      </c>
      <c r="Y618">
        <v>4.47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0</v>
      </c>
      <c r="AF618" t="s">
        <v>3</v>
      </c>
      <c r="AG618">
        <v>0.2</v>
      </c>
      <c r="AH618">
        <v>2</v>
      </c>
      <c r="AI618">
        <v>60130944</v>
      </c>
      <c r="AJ618">
        <v>618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 x14ac:dyDescent="0.2">
      <c r="A619">
        <f>ROW(Source!A139)</f>
        <v>139</v>
      </c>
      <c r="B619">
        <v>60130945</v>
      </c>
      <c r="C619">
        <v>60121703</v>
      </c>
      <c r="D619">
        <v>48171519</v>
      </c>
      <c r="E619">
        <v>1</v>
      </c>
      <c r="F619">
        <v>1</v>
      </c>
      <c r="G619">
        <v>1</v>
      </c>
      <c r="H619">
        <v>3</v>
      </c>
      <c r="I619" t="s">
        <v>1031</v>
      </c>
      <c r="J619" t="s">
        <v>1032</v>
      </c>
      <c r="K619" t="s">
        <v>1033</v>
      </c>
      <c r="L619">
        <v>1348</v>
      </c>
      <c r="N619">
        <v>1009</v>
      </c>
      <c r="O619" t="s">
        <v>15</v>
      </c>
      <c r="P619" t="s">
        <v>15</v>
      </c>
      <c r="Q619">
        <v>1000</v>
      </c>
      <c r="X619">
        <v>1.9E-2</v>
      </c>
      <c r="Y619">
        <v>10397.450000000001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0</v>
      </c>
      <c r="AF619" t="s">
        <v>3</v>
      </c>
      <c r="AG619">
        <v>1.9E-2</v>
      </c>
      <c r="AH619">
        <v>2</v>
      </c>
      <c r="AI619">
        <v>60130945</v>
      </c>
      <c r="AJ619">
        <v>619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 x14ac:dyDescent="0.2">
      <c r="A620">
        <f>ROW(Source!A139)</f>
        <v>139</v>
      </c>
      <c r="B620">
        <v>60130946</v>
      </c>
      <c r="C620">
        <v>60121703</v>
      </c>
      <c r="D620">
        <v>48164599</v>
      </c>
      <c r="E620">
        <v>21</v>
      </c>
      <c r="F620">
        <v>1</v>
      </c>
      <c r="G620">
        <v>1</v>
      </c>
      <c r="H620">
        <v>3</v>
      </c>
      <c r="I620" t="s">
        <v>834</v>
      </c>
      <c r="J620" t="s">
        <v>3</v>
      </c>
      <c r="K620" t="s">
        <v>835</v>
      </c>
      <c r="L620">
        <v>1374</v>
      </c>
      <c r="N620">
        <v>1013</v>
      </c>
      <c r="O620" t="s">
        <v>836</v>
      </c>
      <c r="P620" t="s">
        <v>836</v>
      </c>
      <c r="Q620">
        <v>1</v>
      </c>
      <c r="X620">
        <v>21.84</v>
      </c>
      <c r="Y620">
        <v>1</v>
      </c>
      <c r="Z620">
        <v>0</v>
      </c>
      <c r="AA620">
        <v>0</v>
      </c>
      <c r="AB620">
        <v>0</v>
      </c>
      <c r="AC620">
        <v>0</v>
      </c>
      <c r="AD620">
        <v>1</v>
      </c>
      <c r="AE620">
        <v>0</v>
      </c>
      <c r="AF620" t="s">
        <v>3</v>
      </c>
      <c r="AG620">
        <v>21.84</v>
      </c>
      <c r="AH620">
        <v>2</v>
      </c>
      <c r="AI620">
        <v>60130946</v>
      </c>
      <c r="AJ620">
        <v>620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 x14ac:dyDescent="0.2">
      <c r="A621">
        <f>ROW(Source!A143)</f>
        <v>143</v>
      </c>
      <c r="B621">
        <v>60130974</v>
      </c>
      <c r="C621">
        <v>60121734</v>
      </c>
      <c r="D621">
        <v>48164232</v>
      </c>
      <c r="E621">
        <v>1</v>
      </c>
      <c r="F621">
        <v>1</v>
      </c>
      <c r="G621">
        <v>1</v>
      </c>
      <c r="H621">
        <v>1</v>
      </c>
      <c r="I621" t="s">
        <v>849</v>
      </c>
      <c r="J621" t="s">
        <v>3</v>
      </c>
      <c r="K621" t="s">
        <v>850</v>
      </c>
      <c r="L621">
        <v>1191</v>
      </c>
      <c r="N621">
        <v>1013</v>
      </c>
      <c r="O621" t="s">
        <v>738</v>
      </c>
      <c r="P621" t="s">
        <v>738</v>
      </c>
      <c r="Q621">
        <v>1</v>
      </c>
      <c r="X621">
        <v>63.28</v>
      </c>
      <c r="Y621">
        <v>0</v>
      </c>
      <c r="Z621">
        <v>0</v>
      </c>
      <c r="AA621">
        <v>0</v>
      </c>
      <c r="AB621">
        <v>7.81</v>
      </c>
      <c r="AC621">
        <v>0</v>
      </c>
      <c r="AD621">
        <v>1</v>
      </c>
      <c r="AE621">
        <v>1</v>
      </c>
      <c r="AF621" t="s">
        <v>93</v>
      </c>
      <c r="AG621">
        <v>83.687799999999982</v>
      </c>
      <c r="AH621">
        <v>2</v>
      </c>
      <c r="AI621">
        <v>60130974</v>
      </c>
      <c r="AJ621">
        <v>621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 x14ac:dyDescent="0.2">
      <c r="A622">
        <f>ROW(Source!A143)</f>
        <v>143</v>
      </c>
      <c r="B622">
        <v>60130975</v>
      </c>
      <c r="C622">
        <v>60121734</v>
      </c>
      <c r="D622">
        <v>48164207</v>
      </c>
      <c r="E622">
        <v>1</v>
      </c>
      <c r="F622">
        <v>1</v>
      </c>
      <c r="G622">
        <v>1</v>
      </c>
      <c r="H622">
        <v>1</v>
      </c>
      <c r="I622" t="s">
        <v>740</v>
      </c>
      <c r="J622" t="s">
        <v>3</v>
      </c>
      <c r="K622" t="s">
        <v>741</v>
      </c>
      <c r="L622">
        <v>1191</v>
      </c>
      <c r="N622">
        <v>1013</v>
      </c>
      <c r="O622" t="s">
        <v>738</v>
      </c>
      <c r="P622" t="s">
        <v>738</v>
      </c>
      <c r="Q622">
        <v>1</v>
      </c>
      <c r="X622">
        <v>4.01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1</v>
      </c>
      <c r="AE622">
        <v>2</v>
      </c>
      <c r="AF622" t="s">
        <v>93</v>
      </c>
      <c r="AG622">
        <v>5.3032249999999994</v>
      </c>
      <c r="AH622">
        <v>2</v>
      </c>
      <c r="AI622">
        <v>60130975</v>
      </c>
      <c r="AJ622">
        <v>622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 x14ac:dyDescent="0.2">
      <c r="A623">
        <f>ROW(Source!A143)</f>
        <v>143</v>
      </c>
      <c r="B623">
        <v>60130976</v>
      </c>
      <c r="C623">
        <v>60121734</v>
      </c>
      <c r="D623">
        <v>48244510</v>
      </c>
      <c r="E623">
        <v>1</v>
      </c>
      <c r="F623">
        <v>1</v>
      </c>
      <c r="G623">
        <v>1</v>
      </c>
      <c r="H623">
        <v>2</v>
      </c>
      <c r="I623" t="s">
        <v>742</v>
      </c>
      <c r="J623" t="s">
        <v>743</v>
      </c>
      <c r="K623" t="s">
        <v>744</v>
      </c>
      <c r="L623">
        <v>1368</v>
      </c>
      <c r="N623">
        <v>1011</v>
      </c>
      <c r="O623" t="s">
        <v>745</v>
      </c>
      <c r="P623" t="s">
        <v>745</v>
      </c>
      <c r="Q623">
        <v>1</v>
      </c>
      <c r="X623">
        <v>0.1</v>
      </c>
      <c r="Y623">
        <v>0</v>
      </c>
      <c r="Z623">
        <v>121.8</v>
      </c>
      <c r="AA623">
        <v>13.49</v>
      </c>
      <c r="AB623">
        <v>0</v>
      </c>
      <c r="AC623">
        <v>0</v>
      </c>
      <c r="AD623">
        <v>1</v>
      </c>
      <c r="AE623">
        <v>0</v>
      </c>
      <c r="AF623" t="s">
        <v>93</v>
      </c>
      <c r="AG623">
        <v>0.13224999999999998</v>
      </c>
      <c r="AH623">
        <v>2</v>
      </c>
      <c r="AI623">
        <v>60130976</v>
      </c>
      <c r="AJ623">
        <v>623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 x14ac:dyDescent="0.2">
      <c r="A624">
        <f>ROW(Source!A143)</f>
        <v>143</v>
      </c>
      <c r="B624">
        <v>60130977</v>
      </c>
      <c r="C624">
        <v>60121734</v>
      </c>
      <c r="D624">
        <v>48244557</v>
      </c>
      <c r="E624">
        <v>1</v>
      </c>
      <c r="F624">
        <v>1</v>
      </c>
      <c r="G624">
        <v>1</v>
      </c>
      <c r="H624">
        <v>2</v>
      </c>
      <c r="I624" t="s">
        <v>746</v>
      </c>
      <c r="J624" t="s">
        <v>747</v>
      </c>
      <c r="K624" t="s">
        <v>748</v>
      </c>
      <c r="L624">
        <v>1368</v>
      </c>
      <c r="N624">
        <v>1011</v>
      </c>
      <c r="O624" t="s">
        <v>745</v>
      </c>
      <c r="P624" t="s">
        <v>745</v>
      </c>
      <c r="Q624">
        <v>1</v>
      </c>
      <c r="X624">
        <v>0.12</v>
      </c>
      <c r="Y624">
        <v>0</v>
      </c>
      <c r="Z624">
        <v>112.77</v>
      </c>
      <c r="AA624">
        <v>11.84</v>
      </c>
      <c r="AB624">
        <v>0</v>
      </c>
      <c r="AC624">
        <v>0</v>
      </c>
      <c r="AD624">
        <v>1</v>
      </c>
      <c r="AE624">
        <v>0</v>
      </c>
      <c r="AF624" t="s">
        <v>93</v>
      </c>
      <c r="AG624">
        <v>0.15869999999999998</v>
      </c>
      <c r="AH624">
        <v>2</v>
      </c>
      <c r="AI624">
        <v>60130977</v>
      </c>
      <c r="AJ624">
        <v>624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 x14ac:dyDescent="0.2">
      <c r="A625">
        <f>ROW(Source!A143)</f>
        <v>143</v>
      </c>
      <c r="B625">
        <v>60130978</v>
      </c>
      <c r="C625">
        <v>60121734</v>
      </c>
      <c r="D625">
        <v>48244564</v>
      </c>
      <c r="E625">
        <v>1</v>
      </c>
      <c r="F625">
        <v>1</v>
      </c>
      <c r="G625">
        <v>1</v>
      </c>
      <c r="H625">
        <v>2</v>
      </c>
      <c r="I625" t="s">
        <v>1036</v>
      </c>
      <c r="J625" t="s">
        <v>1037</v>
      </c>
      <c r="K625" t="s">
        <v>1038</v>
      </c>
      <c r="L625">
        <v>1368</v>
      </c>
      <c r="N625">
        <v>1011</v>
      </c>
      <c r="O625" t="s">
        <v>745</v>
      </c>
      <c r="P625" t="s">
        <v>745</v>
      </c>
      <c r="Q625">
        <v>1</v>
      </c>
      <c r="X625">
        <v>3.6</v>
      </c>
      <c r="Y625">
        <v>0</v>
      </c>
      <c r="Z625">
        <v>113.19</v>
      </c>
      <c r="AA625">
        <v>11.84</v>
      </c>
      <c r="AB625">
        <v>0</v>
      </c>
      <c r="AC625">
        <v>0</v>
      </c>
      <c r="AD625">
        <v>1</v>
      </c>
      <c r="AE625">
        <v>0</v>
      </c>
      <c r="AF625" t="s">
        <v>93</v>
      </c>
      <c r="AG625">
        <v>4.7609999999999992</v>
      </c>
      <c r="AH625">
        <v>2</v>
      </c>
      <c r="AI625">
        <v>60130978</v>
      </c>
      <c r="AJ625">
        <v>625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 x14ac:dyDescent="0.2">
      <c r="A626">
        <f>ROW(Source!A143)</f>
        <v>143</v>
      </c>
      <c r="B626">
        <v>60130979</v>
      </c>
      <c r="C626">
        <v>60121734</v>
      </c>
      <c r="D626">
        <v>48245551</v>
      </c>
      <c r="E626">
        <v>1</v>
      </c>
      <c r="F626">
        <v>1</v>
      </c>
      <c r="G626">
        <v>1</v>
      </c>
      <c r="H626">
        <v>2</v>
      </c>
      <c r="I626" t="s">
        <v>752</v>
      </c>
      <c r="J626" t="s">
        <v>753</v>
      </c>
      <c r="K626" t="s">
        <v>754</v>
      </c>
      <c r="L626">
        <v>1368</v>
      </c>
      <c r="N626">
        <v>1011</v>
      </c>
      <c r="O626" t="s">
        <v>745</v>
      </c>
      <c r="P626" t="s">
        <v>745</v>
      </c>
      <c r="Q626">
        <v>1</v>
      </c>
      <c r="X626">
        <v>0.19</v>
      </c>
      <c r="Y626">
        <v>0</v>
      </c>
      <c r="Z626">
        <v>86.79</v>
      </c>
      <c r="AA626">
        <v>10.130000000000001</v>
      </c>
      <c r="AB626">
        <v>0</v>
      </c>
      <c r="AC626">
        <v>0</v>
      </c>
      <c r="AD626">
        <v>1</v>
      </c>
      <c r="AE626">
        <v>0</v>
      </c>
      <c r="AF626" t="s">
        <v>93</v>
      </c>
      <c r="AG626">
        <v>0.25127499999999997</v>
      </c>
      <c r="AH626">
        <v>2</v>
      </c>
      <c r="AI626">
        <v>60130979</v>
      </c>
      <c r="AJ626">
        <v>626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 x14ac:dyDescent="0.2">
      <c r="A627">
        <f>ROW(Source!A143)</f>
        <v>143</v>
      </c>
      <c r="B627">
        <v>60130980</v>
      </c>
      <c r="C627">
        <v>60121734</v>
      </c>
      <c r="D627">
        <v>48245719</v>
      </c>
      <c r="E627">
        <v>1</v>
      </c>
      <c r="F627">
        <v>1</v>
      </c>
      <c r="G627">
        <v>1</v>
      </c>
      <c r="H627">
        <v>2</v>
      </c>
      <c r="I627" t="s">
        <v>755</v>
      </c>
      <c r="J627" t="s">
        <v>756</v>
      </c>
      <c r="K627" t="s">
        <v>757</v>
      </c>
      <c r="L627">
        <v>1368</v>
      </c>
      <c r="N627">
        <v>1011</v>
      </c>
      <c r="O627" t="s">
        <v>745</v>
      </c>
      <c r="P627" t="s">
        <v>745</v>
      </c>
      <c r="Q627">
        <v>1</v>
      </c>
      <c r="X627">
        <v>1.46</v>
      </c>
      <c r="Y627">
        <v>0</v>
      </c>
      <c r="Z627">
        <v>1.2</v>
      </c>
      <c r="AA627">
        <v>0</v>
      </c>
      <c r="AB627">
        <v>0</v>
      </c>
      <c r="AC627">
        <v>0</v>
      </c>
      <c r="AD627">
        <v>1</v>
      </c>
      <c r="AE627">
        <v>0</v>
      </c>
      <c r="AF627" t="s">
        <v>93</v>
      </c>
      <c r="AG627">
        <v>1.9308499999999997</v>
      </c>
      <c r="AH627">
        <v>2</v>
      </c>
      <c r="AI627">
        <v>60130980</v>
      </c>
      <c r="AJ627">
        <v>627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 x14ac:dyDescent="0.2">
      <c r="A628">
        <f>ROW(Source!A143)</f>
        <v>143</v>
      </c>
      <c r="B628">
        <v>60130981</v>
      </c>
      <c r="C628">
        <v>60121734</v>
      </c>
      <c r="D628">
        <v>48245767</v>
      </c>
      <c r="E628">
        <v>1</v>
      </c>
      <c r="F628">
        <v>1</v>
      </c>
      <c r="G628">
        <v>1</v>
      </c>
      <c r="H628">
        <v>2</v>
      </c>
      <c r="I628" t="s">
        <v>758</v>
      </c>
      <c r="J628" t="s">
        <v>759</v>
      </c>
      <c r="K628" t="s">
        <v>760</v>
      </c>
      <c r="L628">
        <v>1368</v>
      </c>
      <c r="N628">
        <v>1011</v>
      </c>
      <c r="O628" t="s">
        <v>745</v>
      </c>
      <c r="P628" t="s">
        <v>745</v>
      </c>
      <c r="Q628">
        <v>1</v>
      </c>
      <c r="X628">
        <v>0.1</v>
      </c>
      <c r="Y628">
        <v>0</v>
      </c>
      <c r="Z628">
        <v>13.92</v>
      </c>
      <c r="AA628">
        <v>0</v>
      </c>
      <c r="AB628">
        <v>0</v>
      </c>
      <c r="AC628">
        <v>0</v>
      </c>
      <c r="AD628">
        <v>1</v>
      </c>
      <c r="AE628">
        <v>0</v>
      </c>
      <c r="AF628" t="s">
        <v>93</v>
      </c>
      <c r="AG628">
        <v>0.13224999999999998</v>
      </c>
      <c r="AH628">
        <v>2</v>
      </c>
      <c r="AI628">
        <v>60130981</v>
      </c>
      <c r="AJ628">
        <v>628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 x14ac:dyDescent="0.2">
      <c r="A629">
        <f>ROW(Source!A143)</f>
        <v>143</v>
      </c>
      <c r="B629">
        <v>60130982</v>
      </c>
      <c r="C629">
        <v>60121734</v>
      </c>
      <c r="D629">
        <v>48168484</v>
      </c>
      <c r="E629">
        <v>1</v>
      </c>
      <c r="F629">
        <v>1</v>
      </c>
      <c r="G629">
        <v>1</v>
      </c>
      <c r="H629">
        <v>3</v>
      </c>
      <c r="I629" t="s">
        <v>223</v>
      </c>
      <c r="J629" t="s">
        <v>226</v>
      </c>
      <c r="K629" t="s">
        <v>761</v>
      </c>
      <c r="L629">
        <v>1339</v>
      </c>
      <c r="N629">
        <v>1007</v>
      </c>
      <c r="O629" t="s">
        <v>91</v>
      </c>
      <c r="P629" t="s">
        <v>91</v>
      </c>
      <c r="Q629">
        <v>1</v>
      </c>
      <c r="X629">
        <v>1.2</v>
      </c>
      <c r="Y629">
        <v>8.7899999999999991</v>
      </c>
      <c r="Z629">
        <v>0</v>
      </c>
      <c r="AA629">
        <v>0</v>
      </c>
      <c r="AB629">
        <v>0</v>
      </c>
      <c r="AC629">
        <v>0</v>
      </c>
      <c r="AD629">
        <v>1</v>
      </c>
      <c r="AE629">
        <v>0</v>
      </c>
      <c r="AF629" t="s">
        <v>3</v>
      </c>
      <c r="AG629">
        <v>1.2</v>
      </c>
      <c r="AH629">
        <v>2</v>
      </c>
      <c r="AI629">
        <v>60130982</v>
      </c>
      <c r="AJ629">
        <v>629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 x14ac:dyDescent="0.2">
      <c r="A630">
        <f>ROW(Source!A143)</f>
        <v>143</v>
      </c>
      <c r="B630">
        <v>60130983</v>
      </c>
      <c r="C630">
        <v>60121734</v>
      </c>
      <c r="D630">
        <v>48168491</v>
      </c>
      <c r="E630">
        <v>1</v>
      </c>
      <c r="F630">
        <v>1</v>
      </c>
      <c r="G630">
        <v>1</v>
      </c>
      <c r="H630">
        <v>3</v>
      </c>
      <c r="I630" t="s">
        <v>229</v>
      </c>
      <c r="J630" t="s">
        <v>231</v>
      </c>
      <c r="K630" t="s">
        <v>762</v>
      </c>
      <c r="L630">
        <v>1346</v>
      </c>
      <c r="N630">
        <v>1009</v>
      </c>
      <c r="O630" t="s">
        <v>225</v>
      </c>
      <c r="P630" t="s">
        <v>225</v>
      </c>
      <c r="Q630">
        <v>1</v>
      </c>
      <c r="X630">
        <v>0.36</v>
      </c>
      <c r="Y630">
        <v>4.47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3</v>
      </c>
      <c r="AG630">
        <v>0.36</v>
      </c>
      <c r="AH630">
        <v>2</v>
      </c>
      <c r="AI630">
        <v>60130983</v>
      </c>
      <c r="AJ630">
        <v>630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 x14ac:dyDescent="0.2">
      <c r="A631">
        <f>ROW(Source!A143)</f>
        <v>143</v>
      </c>
      <c r="B631">
        <v>60130984</v>
      </c>
      <c r="C631">
        <v>60121734</v>
      </c>
      <c r="D631">
        <v>48171507</v>
      </c>
      <c r="E631">
        <v>1</v>
      </c>
      <c r="F631">
        <v>1</v>
      </c>
      <c r="G631">
        <v>1</v>
      </c>
      <c r="H631">
        <v>3</v>
      </c>
      <c r="I631" t="s">
        <v>807</v>
      </c>
      <c r="J631" t="s">
        <v>808</v>
      </c>
      <c r="K631" t="s">
        <v>809</v>
      </c>
      <c r="L631">
        <v>1348</v>
      </c>
      <c r="N631">
        <v>1009</v>
      </c>
      <c r="O631" t="s">
        <v>15</v>
      </c>
      <c r="P631" t="s">
        <v>15</v>
      </c>
      <c r="Q631">
        <v>1000</v>
      </c>
      <c r="X631">
        <v>4.4000000000000002E-4</v>
      </c>
      <c r="Y631">
        <v>10616.1</v>
      </c>
      <c r="Z631">
        <v>0</v>
      </c>
      <c r="AA631">
        <v>0</v>
      </c>
      <c r="AB631">
        <v>0</v>
      </c>
      <c r="AC631">
        <v>0</v>
      </c>
      <c r="AD631">
        <v>1</v>
      </c>
      <c r="AE631">
        <v>0</v>
      </c>
      <c r="AF631" t="s">
        <v>3</v>
      </c>
      <c r="AG631">
        <v>4.4000000000000002E-4</v>
      </c>
      <c r="AH631">
        <v>2</v>
      </c>
      <c r="AI631">
        <v>60130984</v>
      </c>
      <c r="AJ631">
        <v>631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 x14ac:dyDescent="0.2">
      <c r="A632">
        <f>ROW(Source!A143)</f>
        <v>143</v>
      </c>
      <c r="B632">
        <v>60130985</v>
      </c>
      <c r="C632">
        <v>60121734</v>
      </c>
      <c r="D632">
        <v>48172661</v>
      </c>
      <c r="E632">
        <v>1</v>
      </c>
      <c r="F632">
        <v>1</v>
      </c>
      <c r="G632">
        <v>1</v>
      </c>
      <c r="H632">
        <v>3</v>
      </c>
      <c r="I632" t="s">
        <v>766</v>
      </c>
      <c r="J632" t="s">
        <v>767</v>
      </c>
      <c r="K632" t="s">
        <v>768</v>
      </c>
      <c r="L632">
        <v>1348</v>
      </c>
      <c r="N632">
        <v>1009</v>
      </c>
      <c r="O632" t="s">
        <v>15</v>
      </c>
      <c r="P632" t="s">
        <v>15</v>
      </c>
      <c r="Q632">
        <v>1000</v>
      </c>
      <c r="X632">
        <v>2.1000000000000001E-2</v>
      </c>
      <c r="Y632">
        <v>15854.58</v>
      </c>
      <c r="Z632">
        <v>0</v>
      </c>
      <c r="AA632">
        <v>0</v>
      </c>
      <c r="AB632">
        <v>0</v>
      </c>
      <c r="AC632">
        <v>0</v>
      </c>
      <c r="AD632">
        <v>1</v>
      </c>
      <c r="AE632">
        <v>0</v>
      </c>
      <c r="AF632" t="s">
        <v>3</v>
      </c>
      <c r="AG632">
        <v>2.1000000000000001E-2</v>
      </c>
      <c r="AH632">
        <v>2</v>
      </c>
      <c r="AI632">
        <v>60130985</v>
      </c>
      <c r="AJ632">
        <v>632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 x14ac:dyDescent="0.2">
      <c r="A633">
        <f>ROW(Source!A143)</f>
        <v>143</v>
      </c>
      <c r="B633">
        <v>60130986</v>
      </c>
      <c r="C633">
        <v>60121734</v>
      </c>
      <c r="D633">
        <v>48172758</v>
      </c>
      <c r="E633">
        <v>1</v>
      </c>
      <c r="F633">
        <v>1</v>
      </c>
      <c r="G633">
        <v>1</v>
      </c>
      <c r="H633">
        <v>3</v>
      </c>
      <c r="I633" t="s">
        <v>769</v>
      </c>
      <c r="J633" t="s">
        <v>770</v>
      </c>
      <c r="K633" t="s">
        <v>771</v>
      </c>
      <c r="L633">
        <v>1348</v>
      </c>
      <c r="N633">
        <v>1009</v>
      </c>
      <c r="O633" t="s">
        <v>15</v>
      </c>
      <c r="P633" t="s">
        <v>15</v>
      </c>
      <c r="Q633">
        <v>1000</v>
      </c>
      <c r="X633">
        <v>1.0000000000000001E-5</v>
      </c>
      <c r="Y633">
        <v>7671.42</v>
      </c>
      <c r="Z633">
        <v>0</v>
      </c>
      <c r="AA633">
        <v>0</v>
      </c>
      <c r="AB633">
        <v>0</v>
      </c>
      <c r="AC633">
        <v>0</v>
      </c>
      <c r="AD633">
        <v>1</v>
      </c>
      <c r="AE633">
        <v>0</v>
      </c>
      <c r="AF633" t="s">
        <v>3</v>
      </c>
      <c r="AG633">
        <v>1.0000000000000001E-5</v>
      </c>
      <c r="AH633">
        <v>2</v>
      </c>
      <c r="AI633">
        <v>60130986</v>
      </c>
      <c r="AJ633">
        <v>633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 x14ac:dyDescent="0.2">
      <c r="A634">
        <f>ROW(Source!A143)</f>
        <v>143</v>
      </c>
      <c r="B634">
        <v>60130987</v>
      </c>
      <c r="C634">
        <v>60121734</v>
      </c>
      <c r="D634">
        <v>48173726</v>
      </c>
      <c r="E634">
        <v>1</v>
      </c>
      <c r="F634">
        <v>1</v>
      </c>
      <c r="G634">
        <v>1</v>
      </c>
      <c r="H634">
        <v>3</v>
      </c>
      <c r="I634" t="s">
        <v>772</v>
      </c>
      <c r="J634" t="s">
        <v>773</v>
      </c>
      <c r="K634" t="s">
        <v>774</v>
      </c>
      <c r="L634">
        <v>1348</v>
      </c>
      <c r="N634">
        <v>1009</v>
      </c>
      <c r="O634" t="s">
        <v>15</v>
      </c>
      <c r="P634" t="s">
        <v>15</v>
      </c>
      <c r="Q634">
        <v>1000</v>
      </c>
      <c r="X634">
        <v>1E-4</v>
      </c>
      <c r="Y634">
        <v>30728.69</v>
      </c>
      <c r="Z634">
        <v>0</v>
      </c>
      <c r="AA634">
        <v>0</v>
      </c>
      <c r="AB634">
        <v>0</v>
      </c>
      <c r="AC634">
        <v>0</v>
      </c>
      <c r="AD634">
        <v>1</v>
      </c>
      <c r="AE634">
        <v>0</v>
      </c>
      <c r="AF634" t="s">
        <v>3</v>
      </c>
      <c r="AG634">
        <v>1E-4</v>
      </c>
      <c r="AH634">
        <v>2</v>
      </c>
      <c r="AI634">
        <v>60130987</v>
      </c>
      <c r="AJ634">
        <v>634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 x14ac:dyDescent="0.2">
      <c r="A635">
        <f>ROW(Source!A143)</f>
        <v>143</v>
      </c>
      <c r="B635">
        <v>60130988</v>
      </c>
      <c r="C635">
        <v>60121734</v>
      </c>
      <c r="D635">
        <v>48187448</v>
      </c>
      <c r="E635">
        <v>1</v>
      </c>
      <c r="F635">
        <v>1</v>
      </c>
      <c r="G635">
        <v>1</v>
      </c>
      <c r="H635">
        <v>3</v>
      </c>
      <c r="I635" t="s">
        <v>775</v>
      </c>
      <c r="J635" t="s">
        <v>776</v>
      </c>
      <c r="K635" t="s">
        <v>777</v>
      </c>
      <c r="L635">
        <v>1348</v>
      </c>
      <c r="N635">
        <v>1009</v>
      </c>
      <c r="O635" t="s">
        <v>15</v>
      </c>
      <c r="P635" t="s">
        <v>15</v>
      </c>
      <c r="Q635">
        <v>1000</v>
      </c>
      <c r="X635">
        <v>2.0000000000000001E-4</v>
      </c>
      <c r="Y635">
        <v>8041.65</v>
      </c>
      <c r="Z635">
        <v>0</v>
      </c>
      <c r="AA635">
        <v>0</v>
      </c>
      <c r="AB635">
        <v>0</v>
      </c>
      <c r="AC635">
        <v>0</v>
      </c>
      <c r="AD635">
        <v>1</v>
      </c>
      <c r="AE635">
        <v>0</v>
      </c>
      <c r="AF635" t="s">
        <v>3</v>
      </c>
      <c r="AG635">
        <v>2.0000000000000001E-4</v>
      </c>
      <c r="AH635">
        <v>2</v>
      </c>
      <c r="AI635">
        <v>60130988</v>
      </c>
      <c r="AJ635">
        <v>635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 x14ac:dyDescent="0.2">
      <c r="A636">
        <f>ROW(Source!A143)</f>
        <v>143</v>
      </c>
      <c r="B636">
        <v>60130989</v>
      </c>
      <c r="C636">
        <v>60121734</v>
      </c>
      <c r="D636">
        <v>48165719</v>
      </c>
      <c r="E636">
        <v>21</v>
      </c>
      <c r="F636">
        <v>1</v>
      </c>
      <c r="G636">
        <v>1</v>
      </c>
      <c r="H636">
        <v>3</v>
      </c>
      <c r="I636" t="s">
        <v>778</v>
      </c>
      <c r="J636" t="s">
        <v>3</v>
      </c>
      <c r="K636" t="s">
        <v>779</v>
      </c>
      <c r="L636">
        <v>1348</v>
      </c>
      <c r="N636">
        <v>1009</v>
      </c>
      <c r="O636" t="s">
        <v>15</v>
      </c>
      <c r="P636" t="s">
        <v>15</v>
      </c>
      <c r="Q636">
        <v>1000</v>
      </c>
      <c r="X636">
        <v>1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 t="s">
        <v>3</v>
      </c>
      <c r="AG636">
        <v>1</v>
      </c>
      <c r="AH636">
        <v>2</v>
      </c>
      <c r="AI636">
        <v>60130989</v>
      </c>
      <c r="AJ636">
        <v>636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 x14ac:dyDescent="0.2">
      <c r="A637">
        <f>ROW(Source!A143)</f>
        <v>143</v>
      </c>
      <c r="B637">
        <v>60130990</v>
      </c>
      <c r="C637">
        <v>60121734</v>
      </c>
      <c r="D637">
        <v>48189470</v>
      </c>
      <c r="E637">
        <v>1</v>
      </c>
      <c r="F637">
        <v>1</v>
      </c>
      <c r="G637">
        <v>1</v>
      </c>
      <c r="H637">
        <v>3</v>
      </c>
      <c r="I637" t="s">
        <v>780</v>
      </c>
      <c r="J637" t="s">
        <v>781</v>
      </c>
      <c r="K637" t="s">
        <v>782</v>
      </c>
      <c r="L637">
        <v>1302</v>
      </c>
      <c r="N637">
        <v>1003</v>
      </c>
      <c r="O637" t="s">
        <v>783</v>
      </c>
      <c r="P637" t="s">
        <v>783</v>
      </c>
      <c r="Q637">
        <v>10</v>
      </c>
      <c r="X637">
        <v>1.8700000000000001E-2</v>
      </c>
      <c r="Y637">
        <v>64.47</v>
      </c>
      <c r="Z637">
        <v>0</v>
      </c>
      <c r="AA637">
        <v>0</v>
      </c>
      <c r="AB637">
        <v>0</v>
      </c>
      <c r="AC637">
        <v>0</v>
      </c>
      <c r="AD637">
        <v>1</v>
      </c>
      <c r="AE637">
        <v>0</v>
      </c>
      <c r="AF637" t="s">
        <v>3</v>
      </c>
      <c r="AG637">
        <v>1.8700000000000001E-2</v>
      </c>
      <c r="AH637">
        <v>2</v>
      </c>
      <c r="AI637">
        <v>60130990</v>
      </c>
      <c r="AJ637">
        <v>637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 x14ac:dyDescent="0.2">
      <c r="A638">
        <f>ROW(Source!A143)</f>
        <v>143</v>
      </c>
      <c r="B638">
        <v>60130991</v>
      </c>
      <c r="C638">
        <v>60121734</v>
      </c>
      <c r="D638">
        <v>48189825</v>
      </c>
      <c r="E638">
        <v>1</v>
      </c>
      <c r="F638">
        <v>1</v>
      </c>
      <c r="G638">
        <v>1</v>
      </c>
      <c r="H638">
        <v>3</v>
      </c>
      <c r="I638" t="s">
        <v>784</v>
      </c>
      <c r="J638" t="s">
        <v>785</v>
      </c>
      <c r="K638" t="s">
        <v>786</v>
      </c>
      <c r="L638">
        <v>1348</v>
      </c>
      <c r="N638">
        <v>1009</v>
      </c>
      <c r="O638" t="s">
        <v>15</v>
      </c>
      <c r="P638" t="s">
        <v>15</v>
      </c>
      <c r="Q638">
        <v>1000</v>
      </c>
      <c r="X638">
        <v>3.0000000000000001E-5</v>
      </c>
      <c r="Y638">
        <v>4751.12</v>
      </c>
      <c r="Z638">
        <v>0</v>
      </c>
      <c r="AA638">
        <v>0</v>
      </c>
      <c r="AB638">
        <v>0</v>
      </c>
      <c r="AC638">
        <v>0</v>
      </c>
      <c r="AD638">
        <v>1</v>
      </c>
      <c r="AE638">
        <v>0</v>
      </c>
      <c r="AF638" t="s">
        <v>3</v>
      </c>
      <c r="AG638">
        <v>3.0000000000000001E-5</v>
      </c>
      <c r="AH638">
        <v>2</v>
      </c>
      <c r="AI638">
        <v>60130991</v>
      </c>
      <c r="AJ638">
        <v>638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 x14ac:dyDescent="0.2">
      <c r="A639">
        <f>ROW(Source!A143)</f>
        <v>143</v>
      </c>
      <c r="B639">
        <v>60130992</v>
      </c>
      <c r="C639">
        <v>60121734</v>
      </c>
      <c r="D639">
        <v>48190549</v>
      </c>
      <c r="E639">
        <v>1</v>
      </c>
      <c r="F639">
        <v>1</v>
      </c>
      <c r="G639">
        <v>1</v>
      </c>
      <c r="H639">
        <v>3</v>
      </c>
      <c r="I639" t="s">
        <v>787</v>
      </c>
      <c r="J639" t="s">
        <v>788</v>
      </c>
      <c r="K639" t="s">
        <v>789</v>
      </c>
      <c r="L639">
        <v>1348</v>
      </c>
      <c r="N639">
        <v>1009</v>
      </c>
      <c r="O639" t="s">
        <v>15</v>
      </c>
      <c r="P639" t="s">
        <v>15</v>
      </c>
      <c r="Q639">
        <v>1000</v>
      </c>
      <c r="X639">
        <v>1.9400000000000001E-3</v>
      </c>
      <c r="Y639">
        <v>6246.56</v>
      </c>
      <c r="Z639">
        <v>0</v>
      </c>
      <c r="AA639">
        <v>0</v>
      </c>
      <c r="AB639">
        <v>0</v>
      </c>
      <c r="AC639">
        <v>0</v>
      </c>
      <c r="AD639">
        <v>1</v>
      </c>
      <c r="AE639">
        <v>0</v>
      </c>
      <c r="AF639" t="s">
        <v>3</v>
      </c>
      <c r="AG639">
        <v>1.9400000000000001E-3</v>
      </c>
      <c r="AH639">
        <v>2</v>
      </c>
      <c r="AI639">
        <v>60130992</v>
      </c>
      <c r="AJ639">
        <v>639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 x14ac:dyDescent="0.2">
      <c r="A640">
        <f>ROW(Source!A143)</f>
        <v>143</v>
      </c>
      <c r="B640">
        <v>60130993</v>
      </c>
      <c r="C640">
        <v>60121734</v>
      </c>
      <c r="D640">
        <v>48194381</v>
      </c>
      <c r="E640">
        <v>1</v>
      </c>
      <c r="F640">
        <v>1</v>
      </c>
      <c r="G640">
        <v>1</v>
      </c>
      <c r="H640">
        <v>3</v>
      </c>
      <c r="I640" t="s">
        <v>790</v>
      </c>
      <c r="J640" t="s">
        <v>791</v>
      </c>
      <c r="K640" t="s">
        <v>792</v>
      </c>
      <c r="L640">
        <v>1339</v>
      </c>
      <c r="N640">
        <v>1007</v>
      </c>
      <c r="O640" t="s">
        <v>91</v>
      </c>
      <c r="P640" t="s">
        <v>91</v>
      </c>
      <c r="Q640">
        <v>1</v>
      </c>
      <c r="X640">
        <v>1.0300000000000001E-3</v>
      </c>
      <c r="Y640">
        <v>1793.05</v>
      </c>
      <c r="Z640">
        <v>0</v>
      </c>
      <c r="AA640">
        <v>0</v>
      </c>
      <c r="AB640">
        <v>0</v>
      </c>
      <c r="AC640">
        <v>0</v>
      </c>
      <c r="AD640">
        <v>1</v>
      </c>
      <c r="AE640">
        <v>0</v>
      </c>
      <c r="AF640" t="s">
        <v>3</v>
      </c>
      <c r="AG640">
        <v>1.0300000000000001E-3</v>
      </c>
      <c r="AH640">
        <v>2</v>
      </c>
      <c r="AI640">
        <v>60130993</v>
      </c>
      <c r="AJ640">
        <v>640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 x14ac:dyDescent="0.2">
      <c r="A641">
        <f>ROW(Source!A143)</f>
        <v>143</v>
      </c>
      <c r="B641">
        <v>60130994</v>
      </c>
      <c r="C641">
        <v>60121734</v>
      </c>
      <c r="D641">
        <v>48201639</v>
      </c>
      <c r="E641">
        <v>1</v>
      </c>
      <c r="F641">
        <v>1</v>
      </c>
      <c r="G641">
        <v>1</v>
      </c>
      <c r="H641">
        <v>3</v>
      </c>
      <c r="I641" t="s">
        <v>793</v>
      </c>
      <c r="J641" t="s">
        <v>794</v>
      </c>
      <c r="K641" t="s">
        <v>795</v>
      </c>
      <c r="L641">
        <v>1348</v>
      </c>
      <c r="N641">
        <v>1009</v>
      </c>
      <c r="O641" t="s">
        <v>15</v>
      </c>
      <c r="P641" t="s">
        <v>15</v>
      </c>
      <c r="Q641">
        <v>1000</v>
      </c>
      <c r="X641">
        <v>3.1E-4</v>
      </c>
      <c r="Y641">
        <v>12560.85</v>
      </c>
      <c r="Z641">
        <v>0</v>
      </c>
      <c r="AA641">
        <v>0</v>
      </c>
      <c r="AB641">
        <v>0</v>
      </c>
      <c r="AC641">
        <v>0</v>
      </c>
      <c r="AD641">
        <v>1</v>
      </c>
      <c r="AE641">
        <v>0</v>
      </c>
      <c r="AF641" t="s">
        <v>3</v>
      </c>
      <c r="AG641">
        <v>3.1E-4</v>
      </c>
      <c r="AH641">
        <v>2</v>
      </c>
      <c r="AI641">
        <v>60130994</v>
      </c>
      <c r="AJ641">
        <v>641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 x14ac:dyDescent="0.2">
      <c r="A642">
        <f>ROW(Source!A143)</f>
        <v>143</v>
      </c>
      <c r="B642">
        <v>60130995</v>
      </c>
      <c r="C642">
        <v>60121734</v>
      </c>
      <c r="D642">
        <v>48202807</v>
      </c>
      <c r="E642">
        <v>1</v>
      </c>
      <c r="F642">
        <v>1</v>
      </c>
      <c r="G642">
        <v>1</v>
      </c>
      <c r="H642">
        <v>3</v>
      </c>
      <c r="I642" t="s">
        <v>796</v>
      </c>
      <c r="J642" t="s">
        <v>797</v>
      </c>
      <c r="K642" t="s">
        <v>798</v>
      </c>
      <c r="L642">
        <v>1348</v>
      </c>
      <c r="N642">
        <v>1009</v>
      </c>
      <c r="O642" t="s">
        <v>15</v>
      </c>
      <c r="P642" t="s">
        <v>15</v>
      </c>
      <c r="Q642">
        <v>1000</v>
      </c>
      <c r="X642">
        <v>5.9999999999999995E-4</v>
      </c>
      <c r="Y642">
        <v>11149.43</v>
      </c>
      <c r="Z642">
        <v>0</v>
      </c>
      <c r="AA642">
        <v>0</v>
      </c>
      <c r="AB642">
        <v>0</v>
      </c>
      <c r="AC642">
        <v>0</v>
      </c>
      <c r="AD642">
        <v>1</v>
      </c>
      <c r="AE642">
        <v>0</v>
      </c>
      <c r="AF642" t="s">
        <v>3</v>
      </c>
      <c r="AG642">
        <v>5.9999999999999995E-4</v>
      </c>
      <c r="AH642">
        <v>2</v>
      </c>
      <c r="AI642">
        <v>60130995</v>
      </c>
      <c r="AJ642">
        <v>642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 x14ac:dyDescent="0.2">
      <c r="A643">
        <f>ROW(Source!A145)</f>
        <v>145</v>
      </c>
      <c r="B643">
        <v>60131025</v>
      </c>
      <c r="C643">
        <v>60131012</v>
      </c>
      <c r="D643">
        <v>48164208</v>
      </c>
      <c r="E643">
        <v>1</v>
      </c>
      <c r="F643">
        <v>1</v>
      </c>
      <c r="G643">
        <v>1</v>
      </c>
      <c r="H643">
        <v>1</v>
      </c>
      <c r="I643" t="s">
        <v>1020</v>
      </c>
      <c r="J643" t="s">
        <v>3</v>
      </c>
      <c r="K643" t="s">
        <v>1021</v>
      </c>
      <c r="L643">
        <v>1191</v>
      </c>
      <c r="N643">
        <v>1013</v>
      </c>
      <c r="O643" t="s">
        <v>738</v>
      </c>
      <c r="P643" t="s">
        <v>738</v>
      </c>
      <c r="Q643">
        <v>1</v>
      </c>
      <c r="X643">
        <v>95</v>
      </c>
      <c r="Y643">
        <v>0</v>
      </c>
      <c r="Z643">
        <v>0</v>
      </c>
      <c r="AA643">
        <v>0</v>
      </c>
      <c r="AB643">
        <v>8.4</v>
      </c>
      <c r="AC643">
        <v>0</v>
      </c>
      <c r="AD643">
        <v>1</v>
      </c>
      <c r="AE643">
        <v>1</v>
      </c>
      <c r="AF643" t="s">
        <v>93</v>
      </c>
      <c r="AG643">
        <v>125.63749999999997</v>
      </c>
      <c r="AH643">
        <v>2</v>
      </c>
      <c r="AI643">
        <v>60131013</v>
      </c>
      <c r="AJ643">
        <v>643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 x14ac:dyDescent="0.2">
      <c r="A644">
        <f>ROW(Source!A145)</f>
        <v>145</v>
      </c>
      <c r="B644">
        <v>60131026</v>
      </c>
      <c r="C644">
        <v>60131012</v>
      </c>
      <c r="D644">
        <v>48164207</v>
      </c>
      <c r="E644">
        <v>1</v>
      </c>
      <c r="F644">
        <v>1</v>
      </c>
      <c r="G644">
        <v>1</v>
      </c>
      <c r="H644">
        <v>1</v>
      </c>
      <c r="I644" t="s">
        <v>740</v>
      </c>
      <c r="J644" t="s">
        <v>3</v>
      </c>
      <c r="K644" t="s">
        <v>741</v>
      </c>
      <c r="L644">
        <v>1191</v>
      </c>
      <c r="N644">
        <v>1013</v>
      </c>
      <c r="O644" t="s">
        <v>738</v>
      </c>
      <c r="P644" t="s">
        <v>738</v>
      </c>
      <c r="Q644">
        <v>1</v>
      </c>
      <c r="X644">
        <v>6.4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1</v>
      </c>
      <c r="AE644">
        <v>2</v>
      </c>
      <c r="AF644" t="s">
        <v>93</v>
      </c>
      <c r="AG644">
        <v>8.4639999999999986</v>
      </c>
      <c r="AH644">
        <v>2</v>
      </c>
      <c r="AI644">
        <v>60131014</v>
      </c>
      <c r="AJ644">
        <v>644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 x14ac:dyDescent="0.2">
      <c r="A645">
        <f>ROW(Source!A145)</f>
        <v>145</v>
      </c>
      <c r="B645">
        <v>60131027</v>
      </c>
      <c r="C645">
        <v>60131012</v>
      </c>
      <c r="D645">
        <v>48244557</v>
      </c>
      <c r="E645">
        <v>1</v>
      </c>
      <c r="F645">
        <v>1</v>
      </c>
      <c r="G645">
        <v>1</v>
      </c>
      <c r="H645">
        <v>2</v>
      </c>
      <c r="I645" t="s">
        <v>746</v>
      </c>
      <c r="J645" t="s">
        <v>747</v>
      </c>
      <c r="K645" t="s">
        <v>748</v>
      </c>
      <c r="L645">
        <v>1368</v>
      </c>
      <c r="N645">
        <v>1011</v>
      </c>
      <c r="O645" t="s">
        <v>745</v>
      </c>
      <c r="P645" t="s">
        <v>745</v>
      </c>
      <c r="Q645">
        <v>1</v>
      </c>
      <c r="X645">
        <v>3.9</v>
      </c>
      <c r="Y645">
        <v>0</v>
      </c>
      <c r="Z645">
        <v>112.77</v>
      </c>
      <c r="AA645">
        <v>11.84</v>
      </c>
      <c r="AB645">
        <v>0</v>
      </c>
      <c r="AC645">
        <v>0</v>
      </c>
      <c r="AD645">
        <v>1</v>
      </c>
      <c r="AE645">
        <v>0</v>
      </c>
      <c r="AF645" t="s">
        <v>93</v>
      </c>
      <c r="AG645">
        <v>5.1577499999999992</v>
      </c>
      <c r="AH645">
        <v>2</v>
      </c>
      <c r="AI645">
        <v>60131015</v>
      </c>
      <c r="AJ645">
        <v>645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 x14ac:dyDescent="0.2">
      <c r="A646">
        <f>ROW(Source!A145)</f>
        <v>145</v>
      </c>
      <c r="B646">
        <v>60131028</v>
      </c>
      <c r="C646">
        <v>60131012</v>
      </c>
      <c r="D646">
        <v>48245552</v>
      </c>
      <c r="E646">
        <v>1</v>
      </c>
      <c r="F646">
        <v>1</v>
      </c>
      <c r="G646">
        <v>1</v>
      </c>
      <c r="H646">
        <v>2</v>
      </c>
      <c r="I646" t="s">
        <v>1022</v>
      </c>
      <c r="J646" t="s">
        <v>1023</v>
      </c>
      <c r="K646" t="s">
        <v>1024</v>
      </c>
      <c r="L646">
        <v>1368</v>
      </c>
      <c r="N646">
        <v>1011</v>
      </c>
      <c r="O646" t="s">
        <v>745</v>
      </c>
      <c r="P646" t="s">
        <v>745</v>
      </c>
      <c r="Q646">
        <v>1</v>
      </c>
      <c r="X646">
        <v>0.5</v>
      </c>
      <c r="Y646">
        <v>0</v>
      </c>
      <c r="Z646">
        <v>107.03</v>
      </c>
      <c r="AA646">
        <v>10.130000000000001</v>
      </c>
      <c r="AB646">
        <v>0</v>
      </c>
      <c r="AC646">
        <v>0</v>
      </c>
      <c r="AD646">
        <v>1</v>
      </c>
      <c r="AE646">
        <v>0</v>
      </c>
      <c r="AF646" t="s">
        <v>93</v>
      </c>
      <c r="AG646">
        <v>0.66124999999999989</v>
      </c>
      <c r="AH646">
        <v>2</v>
      </c>
      <c r="AI646">
        <v>60131016</v>
      </c>
      <c r="AJ646">
        <v>646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 x14ac:dyDescent="0.2">
      <c r="A647">
        <f>ROW(Source!A145)</f>
        <v>145</v>
      </c>
      <c r="B647">
        <v>60131029</v>
      </c>
      <c r="C647">
        <v>60131012</v>
      </c>
      <c r="D647">
        <v>48245719</v>
      </c>
      <c r="E647">
        <v>1</v>
      </c>
      <c r="F647">
        <v>1</v>
      </c>
      <c r="G647">
        <v>1</v>
      </c>
      <c r="H647">
        <v>2</v>
      </c>
      <c r="I647" t="s">
        <v>755</v>
      </c>
      <c r="J647" t="s">
        <v>756</v>
      </c>
      <c r="K647" t="s">
        <v>757</v>
      </c>
      <c r="L647">
        <v>1368</v>
      </c>
      <c r="N647">
        <v>1011</v>
      </c>
      <c r="O647" t="s">
        <v>745</v>
      </c>
      <c r="P647" t="s">
        <v>745</v>
      </c>
      <c r="Q647">
        <v>1</v>
      </c>
      <c r="X647">
        <v>1.5</v>
      </c>
      <c r="Y647">
        <v>0</v>
      </c>
      <c r="Z647">
        <v>1.2</v>
      </c>
      <c r="AA647">
        <v>0</v>
      </c>
      <c r="AB647">
        <v>0</v>
      </c>
      <c r="AC647">
        <v>0</v>
      </c>
      <c r="AD647">
        <v>1</v>
      </c>
      <c r="AE647">
        <v>0</v>
      </c>
      <c r="AF647" t="s">
        <v>93</v>
      </c>
      <c r="AG647">
        <v>1.9837499999999997</v>
      </c>
      <c r="AH647">
        <v>2</v>
      </c>
      <c r="AI647">
        <v>60131017</v>
      </c>
      <c r="AJ647">
        <v>647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 x14ac:dyDescent="0.2">
      <c r="A648">
        <f>ROW(Source!A145)</f>
        <v>145</v>
      </c>
      <c r="B648">
        <v>60131030</v>
      </c>
      <c r="C648">
        <v>60131012</v>
      </c>
      <c r="D648">
        <v>48245786</v>
      </c>
      <c r="E648">
        <v>1</v>
      </c>
      <c r="F648">
        <v>1</v>
      </c>
      <c r="G648">
        <v>1</v>
      </c>
      <c r="H648">
        <v>2</v>
      </c>
      <c r="I648" t="s">
        <v>823</v>
      </c>
      <c r="J648" t="s">
        <v>824</v>
      </c>
      <c r="K648" t="s">
        <v>825</v>
      </c>
      <c r="L648">
        <v>1368</v>
      </c>
      <c r="N648">
        <v>1011</v>
      </c>
      <c r="O648" t="s">
        <v>745</v>
      </c>
      <c r="P648" t="s">
        <v>745</v>
      </c>
      <c r="Q648">
        <v>1</v>
      </c>
      <c r="X648">
        <v>21.3</v>
      </c>
      <c r="Y648">
        <v>0</v>
      </c>
      <c r="Z648">
        <v>8.68</v>
      </c>
      <c r="AA648">
        <v>0</v>
      </c>
      <c r="AB648">
        <v>0</v>
      </c>
      <c r="AC648">
        <v>0</v>
      </c>
      <c r="AD648">
        <v>1</v>
      </c>
      <c r="AE648">
        <v>0</v>
      </c>
      <c r="AF648" t="s">
        <v>93</v>
      </c>
      <c r="AG648">
        <v>28.169249999999995</v>
      </c>
      <c r="AH648">
        <v>2</v>
      </c>
      <c r="AI648">
        <v>60131018</v>
      </c>
      <c r="AJ648">
        <v>648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 x14ac:dyDescent="0.2">
      <c r="A649">
        <f>ROW(Source!A145)</f>
        <v>145</v>
      </c>
      <c r="B649">
        <v>60131031</v>
      </c>
      <c r="C649">
        <v>60131012</v>
      </c>
      <c r="D649">
        <v>48246266</v>
      </c>
      <c r="E649">
        <v>1</v>
      </c>
      <c r="F649">
        <v>1</v>
      </c>
      <c r="G649">
        <v>1</v>
      </c>
      <c r="H649">
        <v>2</v>
      </c>
      <c r="I649" t="s">
        <v>1025</v>
      </c>
      <c r="J649" t="s">
        <v>1026</v>
      </c>
      <c r="K649" t="s">
        <v>1027</v>
      </c>
      <c r="L649">
        <v>1368</v>
      </c>
      <c r="N649">
        <v>1011</v>
      </c>
      <c r="O649" t="s">
        <v>745</v>
      </c>
      <c r="P649" t="s">
        <v>745</v>
      </c>
      <c r="Q649">
        <v>1</v>
      </c>
      <c r="X649">
        <v>2.4</v>
      </c>
      <c r="Y649">
        <v>0</v>
      </c>
      <c r="Z649">
        <v>70.66</v>
      </c>
      <c r="AA649">
        <v>0</v>
      </c>
      <c r="AB649">
        <v>0</v>
      </c>
      <c r="AC649">
        <v>0</v>
      </c>
      <c r="AD649">
        <v>1</v>
      </c>
      <c r="AE649">
        <v>0</v>
      </c>
      <c r="AF649" t="s">
        <v>93</v>
      </c>
      <c r="AG649">
        <v>3.1739999999999995</v>
      </c>
      <c r="AH649">
        <v>2</v>
      </c>
      <c r="AI649">
        <v>60131019</v>
      </c>
      <c r="AJ649">
        <v>649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 x14ac:dyDescent="0.2">
      <c r="A650">
        <f>ROW(Source!A145)</f>
        <v>145</v>
      </c>
      <c r="B650">
        <v>60131032</v>
      </c>
      <c r="C650">
        <v>60131012</v>
      </c>
      <c r="D650">
        <v>48246286</v>
      </c>
      <c r="E650">
        <v>1</v>
      </c>
      <c r="F650">
        <v>1</v>
      </c>
      <c r="G650">
        <v>1</v>
      </c>
      <c r="H650">
        <v>2</v>
      </c>
      <c r="I650" t="s">
        <v>1028</v>
      </c>
      <c r="J650" t="s">
        <v>1029</v>
      </c>
      <c r="K650" t="s">
        <v>1030</v>
      </c>
      <c r="L650">
        <v>1368</v>
      </c>
      <c r="N650">
        <v>1011</v>
      </c>
      <c r="O650" t="s">
        <v>745</v>
      </c>
      <c r="P650" t="s">
        <v>745</v>
      </c>
      <c r="Q650">
        <v>1</v>
      </c>
      <c r="X650">
        <v>2</v>
      </c>
      <c r="Y650">
        <v>0</v>
      </c>
      <c r="Z650">
        <v>14.3</v>
      </c>
      <c r="AA650">
        <v>8.82</v>
      </c>
      <c r="AB650">
        <v>0</v>
      </c>
      <c r="AC650">
        <v>0</v>
      </c>
      <c r="AD650">
        <v>1</v>
      </c>
      <c r="AE650">
        <v>0</v>
      </c>
      <c r="AF650" t="s">
        <v>93</v>
      </c>
      <c r="AG650">
        <v>2.6449999999999996</v>
      </c>
      <c r="AH650">
        <v>2</v>
      </c>
      <c r="AI650">
        <v>60131020</v>
      </c>
      <c r="AJ650">
        <v>650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 x14ac:dyDescent="0.2">
      <c r="A651">
        <f>ROW(Source!A145)</f>
        <v>145</v>
      </c>
      <c r="B651">
        <v>60131033</v>
      </c>
      <c r="C651">
        <v>60131012</v>
      </c>
      <c r="D651">
        <v>48168484</v>
      </c>
      <c r="E651">
        <v>1</v>
      </c>
      <c r="F651">
        <v>1</v>
      </c>
      <c r="G651">
        <v>1</v>
      </c>
      <c r="H651">
        <v>3</v>
      </c>
      <c r="I651" t="s">
        <v>223</v>
      </c>
      <c r="J651" t="s">
        <v>226</v>
      </c>
      <c r="K651" t="s">
        <v>761</v>
      </c>
      <c r="L651">
        <v>1339</v>
      </c>
      <c r="N651">
        <v>1007</v>
      </c>
      <c r="O651" t="s">
        <v>91</v>
      </c>
      <c r="P651" t="s">
        <v>91</v>
      </c>
      <c r="Q651">
        <v>1</v>
      </c>
      <c r="X651">
        <v>0.9</v>
      </c>
      <c r="Y651">
        <v>8.7899999999999991</v>
      </c>
      <c r="Z651">
        <v>0</v>
      </c>
      <c r="AA651">
        <v>0</v>
      </c>
      <c r="AB651">
        <v>0</v>
      </c>
      <c r="AC651">
        <v>0</v>
      </c>
      <c r="AD651">
        <v>1</v>
      </c>
      <c r="AE651">
        <v>0</v>
      </c>
      <c r="AF651" t="s">
        <v>3</v>
      </c>
      <c r="AG651">
        <v>0.9</v>
      </c>
      <c r="AH651">
        <v>2</v>
      </c>
      <c r="AI651">
        <v>60131021</v>
      </c>
      <c r="AJ651">
        <v>651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 x14ac:dyDescent="0.2">
      <c r="A652">
        <f>ROW(Source!A145)</f>
        <v>145</v>
      </c>
      <c r="B652">
        <v>60131034</v>
      </c>
      <c r="C652">
        <v>60131012</v>
      </c>
      <c r="D652">
        <v>48168491</v>
      </c>
      <c r="E652">
        <v>1</v>
      </c>
      <c r="F652">
        <v>1</v>
      </c>
      <c r="G652">
        <v>1</v>
      </c>
      <c r="H652">
        <v>3</v>
      </c>
      <c r="I652" t="s">
        <v>229</v>
      </c>
      <c r="J652" t="s">
        <v>231</v>
      </c>
      <c r="K652" t="s">
        <v>762</v>
      </c>
      <c r="L652">
        <v>1346</v>
      </c>
      <c r="N652">
        <v>1009</v>
      </c>
      <c r="O652" t="s">
        <v>225</v>
      </c>
      <c r="P652" t="s">
        <v>225</v>
      </c>
      <c r="Q652">
        <v>1</v>
      </c>
      <c r="X652">
        <v>0.2</v>
      </c>
      <c r="Y652">
        <v>4.47</v>
      </c>
      <c r="Z652">
        <v>0</v>
      </c>
      <c r="AA652">
        <v>0</v>
      </c>
      <c r="AB652">
        <v>0</v>
      </c>
      <c r="AC652">
        <v>0</v>
      </c>
      <c r="AD652">
        <v>1</v>
      </c>
      <c r="AE652">
        <v>0</v>
      </c>
      <c r="AF652" t="s">
        <v>3</v>
      </c>
      <c r="AG652">
        <v>0.2</v>
      </c>
      <c r="AH652">
        <v>2</v>
      </c>
      <c r="AI652">
        <v>60131022</v>
      </c>
      <c r="AJ652">
        <v>652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 x14ac:dyDescent="0.2">
      <c r="A653">
        <f>ROW(Source!A145)</f>
        <v>145</v>
      </c>
      <c r="B653">
        <v>60131035</v>
      </c>
      <c r="C653">
        <v>60131012</v>
      </c>
      <c r="D653">
        <v>48171510</v>
      </c>
      <c r="E653">
        <v>1</v>
      </c>
      <c r="F653">
        <v>1</v>
      </c>
      <c r="G653">
        <v>1</v>
      </c>
      <c r="H653">
        <v>3</v>
      </c>
      <c r="I653" t="s">
        <v>763</v>
      </c>
      <c r="J653" t="s">
        <v>764</v>
      </c>
      <c r="K653" t="s">
        <v>765</v>
      </c>
      <c r="L653">
        <v>1348</v>
      </c>
      <c r="N653">
        <v>1009</v>
      </c>
      <c r="O653" t="s">
        <v>15</v>
      </c>
      <c r="P653" t="s">
        <v>15</v>
      </c>
      <c r="Q653">
        <v>1000</v>
      </c>
      <c r="X653">
        <v>1.7899999999999999E-2</v>
      </c>
      <c r="Y653">
        <v>11891.1</v>
      </c>
      <c r="Z653">
        <v>0</v>
      </c>
      <c r="AA653">
        <v>0</v>
      </c>
      <c r="AB653">
        <v>0</v>
      </c>
      <c r="AC653">
        <v>0</v>
      </c>
      <c r="AD653">
        <v>1</v>
      </c>
      <c r="AE653">
        <v>0</v>
      </c>
      <c r="AF653" t="s">
        <v>3</v>
      </c>
      <c r="AG653">
        <v>1.7899999999999999E-2</v>
      </c>
      <c r="AH653">
        <v>2</v>
      </c>
      <c r="AI653">
        <v>60131023</v>
      </c>
      <c r="AJ653">
        <v>653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 x14ac:dyDescent="0.2">
      <c r="A654">
        <f>ROW(Source!A145)</f>
        <v>145</v>
      </c>
      <c r="B654">
        <v>60131036</v>
      </c>
      <c r="C654">
        <v>60131012</v>
      </c>
      <c r="D654">
        <v>48164599</v>
      </c>
      <c r="E654">
        <v>21</v>
      </c>
      <c r="F654">
        <v>1</v>
      </c>
      <c r="G654">
        <v>1</v>
      </c>
      <c r="H654">
        <v>3</v>
      </c>
      <c r="I654" t="s">
        <v>834</v>
      </c>
      <c r="J654" t="s">
        <v>3</v>
      </c>
      <c r="K654" t="s">
        <v>835</v>
      </c>
      <c r="L654">
        <v>1374</v>
      </c>
      <c r="N654">
        <v>1013</v>
      </c>
      <c r="O654" t="s">
        <v>836</v>
      </c>
      <c r="P654" t="s">
        <v>836</v>
      </c>
      <c r="Q654">
        <v>1</v>
      </c>
      <c r="X654">
        <v>15.96</v>
      </c>
      <c r="Y654">
        <v>1</v>
      </c>
      <c r="Z654">
        <v>0</v>
      </c>
      <c r="AA654">
        <v>0</v>
      </c>
      <c r="AB654">
        <v>0</v>
      </c>
      <c r="AC654">
        <v>0</v>
      </c>
      <c r="AD654">
        <v>1</v>
      </c>
      <c r="AE654">
        <v>0</v>
      </c>
      <c r="AF654" t="s">
        <v>3</v>
      </c>
      <c r="AG654">
        <v>15.96</v>
      </c>
      <c r="AH654">
        <v>2</v>
      </c>
      <c r="AI654">
        <v>60131024</v>
      </c>
      <c r="AJ654">
        <v>654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 x14ac:dyDescent="0.2">
      <c r="A655">
        <f>ROW(Source!A147)</f>
        <v>147</v>
      </c>
      <c r="B655">
        <v>60131050</v>
      </c>
      <c r="C655">
        <v>60131038</v>
      </c>
      <c r="D655">
        <v>48164233</v>
      </c>
      <c r="E655">
        <v>1</v>
      </c>
      <c r="F655">
        <v>1</v>
      </c>
      <c r="G655">
        <v>1</v>
      </c>
      <c r="H655">
        <v>1</v>
      </c>
      <c r="I655" t="s">
        <v>812</v>
      </c>
      <c r="J655" t="s">
        <v>3</v>
      </c>
      <c r="K655" t="s">
        <v>813</v>
      </c>
      <c r="L655">
        <v>1191</v>
      </c>
      <c r="N655">
        <v>1013</v>
      </c>
      <c r="O655" t="s">
        <v>738</v>
      </c>
      <c r="P655" t="s">
        <v>738</v>
      </c>
      <c r="Q655">
        <v>1</v>
      </c>
      <c r="X655">
        <v>91</v>
      </c>
      <c r="Y655">
        <v>0</v>
      </c>
      <c r="Z655">
        <v>0</v>
      </c>
      <c r="AA655">
        <v>0</v>
      </c>
      <c r="AB655">
        <v>8.59</v>
      </c>
      <c r="AC655">
        <v>0</v>
      </c>
      <c r="AD655">
        <v>1</v>
      </c>
      <c r="AE655">
        <v>1</v>
      </c>
      <c r="AF655" t="s">
        <v>93</v>
      </c>
      <c r="AG655">
        <v>120.34749999999998</v>
      </c>
      <c r="AH655">
        <v>2</v>
      </c>
      <c r="AI655">
        <v>60131039</v>
      </c>
      <c r="AJ655">
        <v>655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 x14ac:dyDescent="0.2">
      <c r="A656">
        <f>ROW(Source!A147)</f>
        <v>147</v>
      </c>
      <c r="B656">
        <v>60131051</v>
      </c>
      <c r="C656">
        <v>60131038</v>
      </c>
      <c r="D656">
        <v>48164207</v>
      </c>
      <c r="E656">
        <v>1</v>
      </c>
      <c r="F656">
        <v>1</v>
      </c>
      <c r="G656">
        <v>1</v>
      </c>
      <c r="H656">
        <v>1</v>
      </c>
      <c r="I656" t="s">
        <v>740</v>
      </c>
      <c r="J656" t="s">
        <v>3</v>
      </c>
      <c r="K656" t="s">
        <v>741</v>
      </c>
      <c r="L656">
        <v>1191</v>
      </c>
      <c r="N656">
        <v>1013</v>
      </c>
      <c r="O656" t="s">
        <v>738</v>
      </c>
      <c r="P656" t="s">
        <v>738</v>
      </c>
      <c r="Q656">
        <v>1</v>
      </c>
      <c r="X656">
        <v>7.34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1</v>
      </c>
      <c r="AE656">
        <v>2</v>
      </c>
      <c r="AF656" t="s">
        <v>93</v>
      </c>
      <c r="AG656">
        <v>9.7071499999999986</v>
      </c>
      <c r="AH656">
        <v>2</v>
      </c>
      <c r="AI656">
        <v>60131040</v>
      </c>
      <c r="AJ656">
        <v>656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 x14ac:dyDescent="0.2">
      <c r="A657">
        <f>ROW(Source!A147)</f>
        <v>147</v>
      </c>
      <c r="B657">
        <v>60131052</v>
      </c>
      <c r="C657">
        <v>60131038</v>
      </c>
      <c r="D657">
        <v>48244557</v>
      </c>
      <c r="E657">
        <v>1</v>
      </c>
      <c r="F657">
        <v>1</v>
      </c>
      <c r="G657">
        <v>1</v>
      </c>
      <c r="H657">
        <v>2</v>
      </c>
      <c r="I657" t="s">
        <v>746</v>
      </c>
      <c r="J657" t="s">
        <v>747</v>
      </c>
      <c r="K657" t="s">
        <v>748</v>
      </c>
      <c r="L657">
        <v>1368</v>
      </c>
      <c r="N657">
        <v>1011</v>
      </c>
      <c r="O657" t="s">
        <v>745</v>
      </c>
      <c r="P657" t="s">
        <v>745</v>
      </c>
      <c r="Q657">
        <v>1</v>
      </c>
      <c r="X657">
        <v>6</v>
      </c>
      <c r="Y657">
        <v>0</v>
      </c>
      <c r="Z657">
        <v>112.77</v>
      </c>
      <c r="AA657">
        <v>11.84</v>
      </c>
      <c r="AB657">
        <v>0</v>
      </c>
      <c r="AC657">
        <v>0</v>
      </c>
      <c r="AD657">
        <v>1</v>
      </c>
      <c r="AE657">
        <v>0</v>
      </c>
      <c r="AF657" t="s">
        <v>93</v>
      </c>
      <c r="AG657">
        <v>7.9349999999999987</v>
      </c>
      <c r="AH657">
        <v>2</v>
      </c>
      <c r="AI657">
        <v>60131041</v>
      </c>
      <c r="AJ657">
        <v>657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 x14ac:dyDescent="0.2">
      <c r="A658">
        <f>ROW(Source!A147)</f>
        <v>147</v>
      </c>
      <c r="B658">
        <v>60131053</v>
      </c>
      <c r="C658">
        <v>60131038</v>
      </c>
      <c r="D658">
        <v>48245552</v>
      </c>
      <c r="E658">
        <v>1</v>
      </c>
      <c r="F658">
        <v>1</v>
      </c>
      <c r="G658">
        <v>1</v>
      </c>
      <c r="H658">
        <v>2</v>
      </c>
      <c r="I658" t="s">
        <v>1022</v>
      </c>
      <c r="J658" t="s">
        <v>1023</v>
      </c>
      <c r="K658" t="s">
        <v>1024</v>
      </c>
      <c r="L658">
        <v>1368</v>
      </c>
      <c r="N658">
        <v>1011</v>
      </c>
      <c r="O658" t="s">
        <v>745</v>
      </c>
      <c r="P658" t="s">
        <v>745</v>
      </c>
      <c r="Q658">
        <v>1</v>
      </c>
      <c r="X658">
        <v>0.5</v>
      </c>
      <c r="Y658">
        <v>0</v>
      </c>
      <c r="Z658">
        <v>107.03</v>
      </c>
      <c r="AA658">
        <v>10.130000000000001</v>
      </c>
      <c r="AB658">
        <v>0</v>
      </c>
      <c r="AC658">
        <v>0</v>
      </c>
      <c r="AD658">
        <v>1</v>
      </c>
      <c r="AE658">
        <v>0</v>
      </c>
      <c r="AF658" t="s">
        <v>93</v>
      </c>
      <c r="AG658">
        <v>0.66124999999999989</v>
      </c>
      <c r="AH658">
        <v>2</v>
      </c>
      <c r="AI658">
        <v>60131042</v>
      </c>
      <c r="AJ658">
        <v>658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 x14ac:dyDescent="0.2">
      <c r="A659">
        <f>ROW(Source!A147)</f>
        <v>147</v>
      </c>
      <c r="B659">
        <v>60131054</v>
      </c>
      <c r="C659">
        <v>60131038</v>
      </c>
      <c r="D659">
        <v>48245719</v>
      </c>
      <c r="E659">
        <v>1</v>
      </c>
      <c r="F659">
        <v>1</v>
      </c>
      <c r="G659">
        <v>1</v>
      </c>
      <c r="H659">
        <v>2</v>
      </c>
      <c r="I659" t="s">
        <v>755</v>
      </c>
      <c r="J659" t="s">
        <v>756</v>
      </c>
      <c r="K659" t="s">
        <v>757</v>
      </c>
      <c r="L659">
        <v>1368</v>
      </c>
      <c r="N659">
        <v>1011</v>
      </c>
      <c r="O659" t="s">
        <v>745</v>
      </c>
      <c r="P659" t="s">
        <v>745</v>
      </c>
      <c r="Q659">
        <v>1</v>
      </c>
      <c r="X659">
        <v>1</v>
      </c>
      <c r="Y659">
        <v>0</v>
      </c>
      <c r="Z659">
        <v>1.2</v>
      </c>
      <c r="AA659">
        <v>0</v>
      </c>
      <c r="AB659">
        <v>0</v>
      </c>
      <c r="AC659">
        <v>0</v>
      </c>
      <c r="AD659">
        <v>1</v>
      </c>
      <c r="AE659">
        <v>0</v>
      </c>
      <c r="AF659" t="s">
        <v>93</v>
      </c>
      <c r="AG659">
        <v>1.3224999999999998</v>
      </c>
      <c r="AH659">
        <v>2</v>
      </c>
      <c r="AI659">
        <v>60131043</v>
      </c>
      <c r="AJ659">
        <v>659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 x14ac:dyDescent="0.2">
      <c r="A660">
        <f>ROW(Source!A147)</f>
        <v>147</v>
      </c>
      <c r="B660">
        <v>60131055</v>
      </c>
      <c r="C660">
        <v>60131038</v>
      </c>
      <c r="D660">
        <v>48245786</v>
      </c>
      <c r="E660">
        <v>1</v>
      </c>
      <c r="F660">
        <v>1</v>
      </c>
      <c r="G660">
        <v>1</v>
      </c>
      <c r="H660">
        <v>2</v>
      </c>
      <c r="I660" t="s">
        <v>823</v>
      </c>
      <c r="J660" t="s">
        <v>824</v>
      </c>
      <c r="K660" t="s">
        <v>825</v>
      </c>
      <c r="L660">
        <v>1368</v>
      </c>
      <c r="N660">
        <v>1011</v>
      </c>
      <c r="O660" t="s">
        <v>745</v>
      </c>
      <c r="P660" t="s">
        <v>745</v>
      </c>
      <c r="Q660">
        <v>1</v>
      </c>
      <c r="X660">
        <v>27.3</v>
      </c>
      <c r="Y660">
        <v>0</v>
      </c>
      <c r="Z660">
        <v>8.68</v>
      </c>
      <c r="AA660">
        <v>0</v>
      </c>
      <c r="AB660">
        <v>0</v>
      </c>
      <c r="AC660">
        <v>0</v>
      </c>
      <c r="AD660">
        <v>1</v>
      </c>
      <c r="AE660">
        <v>0</v>
      </c>
      <c r="AF660" t="s">
        <v>93</v>
      </c>
      <c r="AG660">
        <v>36.104249999999993</v>
      </c>
      <c r="AH660">
        <v>2</v>
      </c>
      <c r="AI660">
        <v>60131044</v>
      </c>
      <c r="AJ660">
        <v>660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 x14ac:dyDescent="0.2">
      <c r="A661">
        <f>ROW(Source!A147)</f>
        <v>147</v>
      </c>
      <c r="B661">
        <v>60131056</v>
      </c>
      <c r="C661">
        <v>60131038</v>
      </c>
      <c r="D661">
        <v>48246286</v>
      </c>
      <c r="E661">
        <v>1</v>
      </c>
      <c r="F661">
        <v>1</v>
      </c>
      <c r="G661">
        <v>1</v>
      </c>
      <c r="H661">
        <v>2</v>
      </c>
      <c r="I661" t="s">
        <v>1028</v>
      </c>
      <c r="J661" t="s">
        <v>1029</v>
      </c>
      <c r="K661" t="s">
        <v>1030</v>
      </c>
      <c r="L661">
        <v>1368</v>
      </c>
      <c r="N661">
        <v>1011</v>
      </c>
      <c r="O661" t="s">
        <v>745</v>
      </c>
      <c r="P661" t="s">
        <v>745</v>
      </c>
      <c r="Q661">
        <v>1</v>
      </c>
      <c r="X661">
        <v>0.84</v>
      </c>
      <c r="Y661">
        <v>0</v>
      </c>
      <c r="Z661">
        <v>14.3</v>
      </c>
      <c r="AA661">
        <v>8.82</v>
      </c>
      <c r="AB661">
        <v>0</v>
      </c>
      <c r="AC661">
        <v>0</v>
      </c>
      <c r="AD661">
        <v>1</v>
      </c>
      <c r="AE661">
        <v>0</v>
      </c>
      <c r="AF661" t="s">
        <v>93</v>
      </c>
      <c r="AG661">
        <v>1.1108999999999998</v>
      </c>
      <c r="AH661">
        <v>2</v>
      </c>
      <c r="AI661">
        <v>60131045</v>
      </c>
      <c r="AJ661">
        <v>661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 x14ac:dyDescent="0.2">
      <c r="A662">
        <f>ROW(Source!A147)</f>
        <v>147</v>
      </c>
      <c r="B662">
        <v>60131057</v>
      </c>
      <c r="C662">
        <v>60131038</v>
      </c>
      <c r="D662">
        <v>48168484</v>
      </c>
      <c r="E662">
        <v>1</v>
      </c>
      <c r="F662">
        <v>1</v>
      </c>
      <c r="G662">
        <v>1</v>
      </c>
      <c r="H662">
        <v>3</v>
      </c>
      <c r="I662" t="s">
        <v>223</v>
      </c>
      <c r="J662" t="s">
        <v>226</v>
      </c>
      <c r="K662" t="s">
        <v>761</v>
      </c>
      <c r="L662">
        <v>1339</v>
      </c>
      <c r="N662">
        <v>1007</v>
      </c>
      <c r="O662" t="s">
        <v>91</v>
      </c>
      <c r="P662" t="s">
        <v>91</v>
      </c>
      <c r="Q662">
        <v>1</v>
      </c>
      <c r="X662">
        <v>2.6</v>
      </c>
      <c r="Y662">
        <v>8.7899999999999991</v>
      </c>
      <c r="Z662">
        <v>0</v>
      </c>
      <c r="AA662">
        <v>0</v>
      </c>
      <c r="AB662">
        <v>0</v>
      </c>
      <c r="AC662">
        <v>0</v>
      </c>
      <c r="AD662">
        <v>1</v>
      </c>
      <c r="AE662">
        <v>0</v>
      </c>
      <c r="AF662" t="s">
        <v>3</v>
      </c>
      <c r="AG662">
        <v>2.6</v>
      </c>
      <c r="AH662">
        <v>2</v>
      </c>
      <c r="AI662">
        <v>60131046</v>
      </c>
      <c r="AJ662">
        <v>662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 x14ac:dyDescent="0.2">
      <c r="A663">
        <f>ROW(Source!A147)</f>
        <v>147</v>
      </c>
      <c r="B663">
        <v>60131058</v>
      </c>
      <c r="C663">
        <v>60131038</v>
      </c>
      <c r="D663">
        <v>48168491</v>
      </c>
      <c r="E663">
        <v>1</v>
      </c>
      <c r="F663">
        <v>1</v>
      </c>
      <c r="G663">
        <v>1</v>
      </c>
      <c r="H663">
        <v>3</v>
      </c>
      <c r="I663" t="s">
        <v>229</v>
      </c>
      <c r="J663" t="s">
        <v>231</v>
      </c>
      <c r="K663" t="s">
        <v>762</v>
      </c>
      <c r="L663">
        <v>1346</v>
      </c>
      <c r="N663">
        <v>1009</v>
      </c>
      <c r="O663" t="s">
        <v>225</v>
      </c>
      <c r="P663" t="s">
        <v>225</v>
      </c>
      <c r="Q663">
        <v>1</v>
      </c>
      <c r="X663">
        <v>0.5</v>
      </c>
      <c r="Y663">
        <v>4.47</v>
      </c>
      <c r="Z663">
        <v>0</v>
      </c>
      <c r="AA663">
        <v>0</v>
      </c>
      <c r="AB663">
        <v>0</v>
      </c>
      <c r="AC663">
        <v>0</v>
      </c>
      <c r="AD663">
        <v>1</v>
      </c>
      <c r="AE663">
        <v>0</v>
      </c>
      <c r="AF663" t="s">
        <v>3</v>
      </c>
      <c r="AG663">
        <v>0.5</v>
      </c>
      <c r="AH663">
        <v>2</v>
      </c>
      <c r="AI663">
        <v>60131047</v>
      </c>
      <c r="AJ663">
        <v>663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 x14ac:dyDescent="0.2">
      <c r="A664">
        <f>ROW(Source!A147)</f>
        <v>147</v>
      </c>
      <c r="B664">
        <v>60131059</v>
      </c>
      <c r="C664">
        <v>60131038</v>
      </c>
      <c r="D664">
        <v>48171519</v>
      </c>
      <c r="E664">
        <v>1</v>
      </c>
      <c r="F664">
        <v>1</v>
      </c>
      <c r="G664">
        <v>1</v>
      </c>
      <c r="H664">
        <v>3</v>
      </c>
      <c r="I664" t="s">
        <v>1031</v>
      </c>
      <c r="J664" t="s">
        <v>1032</v>
      </c>
      <c r="K664" t="s">
        <v>1033</v>
      </c>
      <c r="L664">
        <v>1348</v>
      </c>
      <c r="N664">
        <v>1009</v>
      </c>
      <c r="O664" t="s">
        <v>15</v>
      </c>
      <c r="P664" t="s">
        <v>15</v>
      </c>
      <c r="Q664">
        <v>1000</v>
      </c>
      <c r="X664">
        <v>2.1499999999999998E-2</v>
      </c>
      <c r="Y664">
        <v>10397.450000000001</v>
      </c>
      <c r="Z664">
        <v>0</v>
      </c>
      <c r="AA664">
        <v>0</v>
      </c>
      <c r="AB664">
        <v>0</v>
      </c>
      <c r="AC664">
        <v>0</v>
      </c>
      <c r="AD664">
        <v>1</v>
      </c>
      <c r="AE664">
        <v>0</v>
      </c>
      <c r="AF664" t="s">
        <v>3</v>
      </c>
      <c r="AG664">
        <v>2.1499999999999998E-2</v>
      </c>
      <c r="AH664">
        <v>2</v>
      </c>
      <c r="AI664">
        <v>60131048</v>
      </c>
      <c r="AJ664">
        <v>664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 x14ac:dyDescent="0.2">
      <c r="A665">
        <f>ROW(Source!A147)</f>
        <v>147</v>
      </c>
      <c r="B665">
        <v>60131060</v>
      </c>
      <c r="C665">
        <v>60131038</v>
      </c>
      <c r="D665">
        <v>48164599</v>
      </c>
      <c r="E665">
        <v>21</v>
      </c>
      <c r="F665">
        <v>1</v>
      </c>
      <c r="G665">
        <v>1</v>
      </c>
      <c r="H665">
        <v>3</v>
      </c>
      <c r="I665" t="s">
        <v>834</v>
      </c>
      <c r="J665" t="s">
        <v>3</v>
      </c>
      <c r="K665" t="s">
        <v>835</v>
      </c>
      <c r="L665">
        <v>1374</v>
      </c>
      <c r="N665">
        <v>1013</v>
      </c>
      <c r="O665" t="s">
        <v>836</v>
      </c>
      <c r="P665" t="s">
        <v>836</v>
      </c>
      <c r="Q665">
        <v>1</v>
      </c>
      <c r="X665">
        <v>15.63</v>
      </c>
      <c r="Y665">
        <v>1</v>
      </c>
      <c r="Z665">
        <v>0</v>
      </c>
      <c r="AA665">
        <v>0</v>
      </c>
      <c r="AB665">
        <v>0</v>
      </c>
      <c r="AC665">
        <v>0</v>
      </c>
      <c r="AD665">
        <v>1</v>
      </c>
      <c r="AE665">
        <v>0</v>
      </c>
      <c r="AF665" t="s">
        <v>3</v>
      </c>
      <c r="AG665">
        <v>15.63</v>
      </c>
      <c r="AH665">
        <v>2</v>
      </c>
      <c r="AI665">
        <v>60131049</v>
      </c>
      <c r="AJ665">
        <v>665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 x14ac:dyDescent="0.2">
      <c r="A666">
        <f>ROW(Source!A151)</f>
        <v>151</v>
      </c>
      <c r="B666">
        <v>60132883</v>
      </c>
      <c r="C666">
        <v>60131064</v>
      </c>
      <c r="D666">
        <v>48164237</v>
      </c>
      <c r="E666">
        <v>1</v>
      </c>
      <c r="F666">
        <v>1</v>
      </c>
      <c r="G666">
        <v>1</v>
      </c>
      <c r="H666">
        <v>1</v>
      </c>
      <c r="I666" t="s">
        <v>736</v>
      </c>
      <c r="J666" t="s">
        <v>3</v>
      </c>
      <c r="K666" t="s">
        <v>737</v>
      </c>
      <c r="L666">
        <v>1191</v>
      </c>
      <c r="N666">
        <v>1013</v>
      </c>
      <c r="O666" t="s">
        <v>738</v>
      </c>
      <c r="P666" t="s">
        <v>738</v>
      </c>
      <c r="Q666">
        <v>1</v>
      </c>
      <c r="X666">
        <v>39.130000000000003</v>
      </c>
      <c r="Y666">
        <v>0</v>
      </c>
      <c r="Z666">
        <v>0</v>
      </c>
      <c r="AA666">
        <v>0</v>
      </c>
      <c r="AB666">
        <v>8.1999999999999993</v>
      </c>
      <c r="AC666">
        <v>0</v>
      </c>
      <c r="AD666">
        <v>1</v>
      </c>
      <c r="AE666">
        <v>1</v>
      </c>
      <c r="AF666" t="s">
        <v>93</v>
      </c>
      <c r="AG666">
        <v>51.749424999999995</v>
      </c>
      <c r="AH666">
        <v>2</v>
      </c>
      <c r="AI666">
        <v>60132883</v>
      </c>
      <c r="AJ666">
        <v>666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 x14ac:dyDescent="0.2">
      <c r="A667">
        <f>ROW(Source!A151)</f>
        <v>151</v>
      </c>
      <c r="B667">
        <v>60132884</v>
      </c>
      <c r="C667">
        <v>60131064</v>
      </c>
      <c r="D667">
        <v>48164207</v>
      </c>
      <c r="E667">
        <v>1</v>
      </c>
      <c r="F667">
        <v>1</v>
      </c>
      <c r="G667">
        <v>1</v>
      </c>
      <c r="H667">
        <v>1</v>
      </c>
      <c r="I667" t="s">
        <v>740</v>
      </c>
      <c r="J667" t="s">
        <v>3</v>
      </c>
      <c r="K667" t="s">
        <v>741</v>
      </c>
      <c r="L667">
        <v>1191</v>
      </c>
      <c r="N667">
        <v>1013</v>
      </c>
      <c r="O667" t="s">
        <v>738</v>
      </c>
      <c r="P667" t="s">
        <v>738</v>
      </c>
      <c r="Q667">
        <v>1</v>
      </c>
      <c r="X667">
        <v>4.91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1</v>
      </c>
      <c r="AE667">
        <v>2</v>
      </c>
      <c r="AF667" t="s">
        <v>93</v>
      </c>
      <c r="AG667">
        <v>6.4934749999999992</v>
      </c>
      <c r="AH667">
        <v>2</v>
      </c>
      <c r="AI667">
        <v>60132884</v>
      </c>
      <c r="AJ667">
        <v>667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 x14ac:dyDescent="0.2">
      <c r="A668">
        <f>ROW(Source!A151)</f>
        <v>151</v>
      </c>
      <c r="B668">
        <v>60132885</v>
      </c>
      <c r="C668">
        <v>60131064</v>
      </c>
      <c r="D668">
        <v>48244510</v>
      </c>
      <c r="E668">
        <v>1</v>
      </c>
      <c r="F668">
        <v>1</v>
      </c>
      <c r="G668">
        <v>1</v>
      </c>
      <c r="H668">
        <v>2</v>
      </c>
      <c r="I668" t="s">
        <v>742</v>
      </c>
      <c r="J668" t="s">
        <v>743</v>
      </c>
      <c r="K668" t="s">
        <v>744</v>
      </c>
      <c r="L668">
        <v>1368</v>
      </c>
      <c r="N668">
        <v>1011</v>
      </c>
      <c r="O668" t="s">
        <v>745</v>
      </c>
      <c r="P668" t="s">
        <v>745</v>
      </c>
      <c r="Q668">
        <v>1</v>
      </c>
      <c r="X668">
        <v>0.1</v>
      </c>
      <c r="Y668">
        <v>0</v>
      </c>
      <c r="Z668">
        <v>121.8</v>
      </c>
      <c r="AA668">
        <v>13.49</v>
      </c>
      <c r="AB668">
        <v>0</v>
      </c>
      <c r="AC668">
        <v>0</v>
      </c>
      <c r="AD668">
        <v>1</v>
      </c>
      <c r="AE668">
        <v>0</v>
      </c>
      <c r="AF668" t="s">
        <v>93</v>
      </c>
      <c r="AG668">
        <v>0.13224999999999998</v>
      </c>
      <c r="AH668">
        <v>2</v>
      </c>
      <c r="AI668">
        <v>60132885</v>
      </c>
      <c r="AJ668">
        <v>668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 x14ac:dyDescent="0.2">
      <c r="A669">
        <f>ROW(Source!A151)</f>
        <v>151</v>
      </c>
      <c r="B669">
        <v>60132886</v>
      </c>
      <c r="C669">
        <v>60131064</v>
      </c>
      <c r="D669">
        <v>48244557</v>
      </c>
      <c r="E669">
        <v>1</v>
      </c>
      <c r="F669">
        <v>1</v>
      </c>
      <c r="G669">
        <v>1</v>
      </c>
      <c r="H669">
        <v>2</v>
      </c>
      <c r="I669" t="s">
        <v>746</v>
      </c>
      <c r="J669" t="s">
        <v>747</v>
      </c>
      <c r="K669" t="s">
        <v>748</v>
      </c>
      <c r="L669">
        <v>1368</v>
      </c>
      <c r="N669">
        <v>1011</v>
      </c>
      <c r="O669" t="s">
        <v>745</v>
      </c>
      <c r="P669" t="s">
        <v>745</v>
      </c>
      <c r="Q669">
        <v>1</v>
      </c>
      <c r="X669">
        <v>4.62</v>
      </c>
      <c r="Y669">
        <v>0</v>
      </c>
      <c r="Z669">
        <v>112.77</v>
      </c>
      <c r="AA669">
        <v>11.84</v>
      </c>
      <c r="AB669">
        <v>0</v>
      </c>
      <c r="AC669">
        <v>0</v>
      </c>
      <c r="AD669">
        <v>1</v>
      </c>
      <c r="AE669">
        <v>0</v>
      </c>
      <c r="AF669" t="s">
        <v>93</v>
      </c>
      <c r="AG669">
        <v>6.1099499999999995</v>
      </c>
      <c r="AH669">
        <v>2</v>
      </c>
      <c r="AI669">
        <v>60132886</v>
      </c>
      <c r="AJ669">
        <v>669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 x14ac:dyDescent="0.2">
      <c r="A670">
        <f>ROW(Source!A151)</f>
        <v>151</v>
      </c>
      <c r="B670">
        <v>60132887</v>
      </c>
      <c r="C670">
        <v>60131064</v>
      </c>
      <c r="D670">
        <v>48244644</v>
      </c>
      <c r="E670">
        <v>1</v>
      </c>
      <c r="F670">
        <v>1</v>
      </c>
      <c r="G670">
        <v>1</v>
      </c>
      <c r="H670">
        <v>2</v>
      </c>
      <c r="I670" t="s">
        <v>749</v>
      </c>
      <c r="J670" t="s">
        <v>750</v>
      </c>
      <c r="K670" t="s">
        <v>751</v>
      </c>
      <c r="L670">
        <v>1368</v>
      </c>
      <c r="N670">
        <v>1011</v>
      </c>
      <c r="O670" t="s">
        <v>745</v>
      </c>
      <c r="P670" t="s">
        <v>745</v>
      </c>
      <c r="Q670">
        <v>1</v>
      </c>
      <c r="X670">
        <v>3.46</v>
      </c>
      <c r="Y670">
        <v>0</v>
      </c>
      <c r="Z670">
        <v>0.83</v>
      </c>
      <c r="AA670">
        <v>0</v>
      </c>
      <c r="AB670">
        <v>0</v>
      </c>
      <c r="AC670">
        <v>0</v>
      </c>
      <c r="AD670">
        <v>1</v>
      </c>
      <c r="AE670">
        <v>0</v>
      </c>
      <c r="AF670" t="s">
        <v>93</v>
      </c>
      <c r="AG670">
        <v>4.5758499999999991</v>
      </c>
      <c r="AH670">
        <v>2</v>
      </c>
      <c r="AI670">
        <v>60132887</v>
      </c>
      <c r="AJ670">
        <v>670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 x14ac:dyDescent="0.2">
      <c r="A671">
        <f>ROW(Source!A151)</f>
        <v>151</v>
      </c>
      <c r="B671">
        <v>60132888</v>
      </c>
      <c r="C671">
        <v>60131064</v>
      </c>
      <c r="D671">
        <v>48245551</v>
      </c>
      <c r="E671">
        <v>1</v>
      </c>
      <c r="F671">
        <v>1</v>
      </c>
      <c r="G671">
        <v>1</v>
      </c>
      <c r="H671">
        <v>2</v>
      </c>
      <c r="I671" t="s">
        <v>752</v>
      </c>
      <c r="J671" t="s">
        <v>753</v>
      </c>
      <c r="K671" t="s">
        <v>754</v>
      </c>
      <c r="L671">
        <v>1368</v>
      </c>
      <c r="N671">
        <v>1011</v>
      </c>
      <c r="O671" t="s">
        <v>745</v>
      </c>
      <c r="P671" t="s">
        <v>745</v>
      </c>
      <c r="Q671">
        <v>1</v>
      </c>
      <c r="X671">
        <v>0.19</v>
      </c>
      <c r="Y671">
        <v>0</v>
      </c>
      <c r="Z671">
        <v>86.79</v>
      </c>
      <c r="AA671">
        <v>10.130000000000001</v>
      </c>
      <c r="AB671">
        <v>0</v>
      </c>
      <c r="AC671">
        <v>0</v>
      </c>
      <c r="AD671">
        <v>1</v>
      </c>
      <c r="AE671">
        <v>0</v>
      </c>
      <c r="AF671" t="s">
        <v>93</v>
      </c>
      <c r="AG671">
        <v>0.25127499999999997</v>
      </c>
      <c r="AH671">
        <v>2</v>
      </c>
      <c r="AI671">
        <v>60132888</v>
      </c>
      <c r="AJ671">
        <v>671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 x14ac:dyDescent="0.2">
      <c r="A672">
        <f>ROW(Source!A151)</f>
        <v>151</v>
      </c>
      <c r="B672">
        <v>60132889</v>
      </c>
      <c r="C672">
        <v>60131064</v>
      </c>
      <c r="D672">
        <v>48245719</v>
      </c>
      <c r="E672">
        <v>1</v>
      </c>
      <c r="F672">
        <v>1</v>
      </c>
      <c r="G672">
        <v>1</v>
      </c>
      <c r="H672">
        <v>2</v>
      </c>
      <c r="I672" t="s">
        <v>755</v>
      </c>
      <c r="J672" t="s">
        <v>756</v>
      </c>
      <c r="K672" t="s">
        <v>757</v>
      </c>
      <c r="L672">
        <v>1368</v>
      </c>
      <c r="N672">
        <v>1011</v>
      </c>
      <c r="O672" t="s">
        <v>745</v>
      </c>
      <c r="P672" t="s">
        <v>745</v>
      </c>
      <c r="Q672">
        <v>1</v>
      </c>
      <c r="X672">
        <v>1.63</v>
      </c>
      <c r="Y672">
        <v>0</v>
      </c>
      <c r="Z672">
        <v>1.2</v>
      </c>
      <c r="AA672">
        <v>0</v>
      </c>
      <c r="AB672">
        <v>0</v>
      </c>
      <c r="AC672">
        <v>0</v>
      </c>
      <c r="AD672">
        <v>1</v>
      </c>
      <c r="AE672">
        <v>0</v>
      </c>
      <c r="AF672" t="s">
        <v>93</v>
      </c>
      <c r="AG672">
        <v>2.1556749999999996</v>
      </c>
      <c r="AH672">
        <v>2</v>
      </c>
      <c r="AI672">
        <v>60132889</v>
      </c>
      <c r="AJ672">
        <v>672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 x14ac:dyDescent="0.2">
      <c r="A673">
        <f>ROW(Source!A151)</f>
        <v>151</v>
      </c>
      <c r="B673">
        <v>60132890</v>
      </c>
      <c r="C673">
        <v>60131064</v>
      </c>
      <c r="D673">
        <v>48245767</v>
      </c>
      <c r="E673">
        <v>1</v>
      </c>
      <c r="F673">
        <v>1</v>
      </c>
      <c r="G673">
        <v>1</v>
      </c>
      <c r="H673">
        <v>2</v>
      </c>
      <c r="I673" t="s">
        <v>758</v>
      </c>
      <c r="J673" t="s">
        <v>759</v>
      </c>
      <c r="K673" t="s">
        <v>760</v>
      </c>
      <c r="L673">
        <v>1368</v>
      </c>
      <c r="N673">
        <v>1011</v>
      </c>
      <c r="O673" t="s">
        <v>745</v>
      </c>
      <c r="P673" t="s">
        <v>745</v>
      </c>
      <c r="Q673">
        <v>1</v>
      </c>
      <c r="X673">
        <v>6.71</v>
      </c>
      <c r="Y673">
        <v>0</v>
      </c>
      <c r="Z673">
        <v>13.92</v>
      </c>
      <c r="AA673">
        <v>0</v>
      </c>
      <c r="AB673">
        <v>0</v>
      </c>
      <c r="AC673">
        <v>0</v>
      </c>
      <c r="AD673">
        <v>1</v>
      </c>
      <c r="AE673">
        <v>0</v>
      </c>
      <c r="AF673" t="s">
        <v>93</v>
      </c>
      <c r="AG673">
        <v>8.8739749999999979</v>
      </c>
      <c r="AH673">
        <v>2</v>
      </c>
      <c r="AI673">
        <v>60132890</v>
      </c>
      <c r="AJ673">
        <v>673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 x14ac:dyDescent="0.2">
      <c r="A674">
        <f>ROW(Source!A151)</f>
        <v>151</v>
      </c>
      <c r="B674">
        <v>60132891</v>
      </c>
      <c r="C674">
        <v>60131064</v>
      </c>
      <c r="D674">
        <v>48168484</v>
      </c>
      <c r="E674">
        <v>1</v>
      </c>
      <c r="F674">
        <v>1</v>
      </c>
      <c r="G674">
        <v>1</v>
      </c>
      <c r="H674">
        <v>3</v>
      </c>
      <c r="I674" t="s">
        <v>223</v>
      </c>
      <c r="J674" t="s">
        <v>226</v>
      </c>
      <c r="K674" t="s">
        <v>761</v>
      </c>
      <c r="L674">
        <v>1339</v>
      </c>
      <c r="N674">
        <v>1007</v>
      </c>
      <c r="O674" t="s">
        <v>91</v>
      </c>
      <c r="P674" t="s">
        <v>91</v>
      </c>
      <c r="Q674">
        <v>1</v>
      </c>
      <c r="X674">
        <v>1.37</v>
      </c>
      <c r="Y674">
        <v>8.7899999999999991</v>
      </c>
      <c r="Z674">
        <v>0</v>
      </c>
      <c r="AA674">
        <v>0</v>
      </c>
      <c r="AB674">
        <v>0</v>
      </c>
      <c r="AC674">
        <v>0</v>
      </c>
      <c r="AD674">
        <v>1</v>
      </c>
      <c r="AE674">
        <v>0</v>
      </c>
      <c r="AF674" t="s">
        <v>3</v>
      </c>
      <c r="AG674">
        <v>1.37</v>
      </c>
      <c r="AH674">
        <v>2</v>
      </c>
      <c r="AI674">
        <v>60132891</v>
      </c>
      <c r="AJ674">
        <v>674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 x14ac:dyDescent="0.2">
      <c r="A675">
        <f>ROW(Source!A151)</f>
        <v>151</v>
      </c>
      <c r="B675">
        <v>60132892</v>
      </c>
      <c r="C675">
        <v>60131064</v>
      </c>
      <c r="D675">
        <v>48168491</v>
      </c>
      <c r="E675">
        <v>1</v>
      </c>
      <c r="F675">
        <v>1</v>
      </c>
      <c r="G675">
        <v>1</v>
      </c>
      <c r="H675">
        <v>3</v>
      </c>
      <c r="I675" t="s">
        <v>229</v>
      </c>
      <c r="J675" t="s">
        <v>231</v>
      </c>
      <c r="K675" t="s">
        <v>762</v>
      </c>
      <c r="L675">
        <v>1346</v>
      </c>
      <c r="N675">
        <v>1009</v>
      </c>
      <c r="O675" t="s">
        <v>225</v>
      </c>
      <c r="P675" t="s">
        <v>225</v>
      </c>
      <c r="Q675">
        <v>1</v>
      </c>
      <c r="X675">
        <v>0.41</v>
      </c>
      <c r="Y675">
        <v>4.47</v>
      </c>
      <c r="Z675">
        <v>0</v>
      </c>
      <c r="AA675">
        <v>0</v>
      </c>
      <c r="AB675">
        <v>0</v>
      </c>
      <c r="AC675">
        <v>0</v>
      </c>
      <c r="AD675">
        <v>1</v>
      </c>
      <c r="AE675">
        <v>0</v>
      </c>
      <c r="AF675" t="s">
        <v>3</v>
      </c>
      <c r="AG675">
        <v>0.41</v>
      </c>
      <c r="AH675">
        <v>2</v>
      </c>
      <c r="AI675">
        <v>60132892</v>
      </c>
      <c r="AJ675">
        <v>675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 x14ac:dyDescent="0.2">
      <c r="A676">
        <f>ROW(Source!A151)</f>
        <v>151</v>
      </c>
      <c r="B676">
        <v>60132893</v>
      </c>
      <c r="C676">
        <v>60131064</v>
      </c>
      <c r="D676">
        <v>48171510</v>
      </c>
      <c r="E676">
        <v>1</v>
      </c>
      <c r="F676">
        <v>1</v>
      </c>
      <c r="G676">
        <v>1</v>
      </c>
      <c r="H676">
        <v>3</v>
      </c>
      <c r="I676" t="s">
        <v>763</v>
      </c>
      <c r="J676" t="s">
        <v>764</v>
      </c>
      <c r="K676" t="s">
        <v>765</v>
      </c>
      <c r="L676">
        <v>1348</v>
      </c>
      <c r="N676">
        <v>1009</v>
      </c>
      <c r="O676" t="s">
        <v>15</v>
      </c>
      <c r="P676" t="s">
        <v>15</v>
      </c>
      <c r="Q676">
        <v>1000</v>
      </c>
      <c r="X676">
        <v>4.0000000000000001E-3</v>
      </c>
      <c r="Y676">
        <v>11891.1</v>
      </c>
      <c r="Z676">
        <v>0</v>
      </c>
      <c r="AA676">
        <v>0</v>
      </c>
      <c r="AB676">
        <v>0</v>
      </c>
      <c r="AC676">
        <v>0</v>
      </c>
      <c r="AD676">
        <v>1</v>
      </c>
      <c r="AE676">
        <v>0</v>
      </c>
      <c r="AF676" t="s">
        <v>3</v>
      </c>
      <c r="AG676">
        <v>4.0000000000000001E-3</v>
      </c>
      <c r="AH676">
        <v>2</v>
      </c>
      <c r="AI676">
        <v>60132893</v>
      </c>
      <c r="AJ676">
        <v>676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 x14ac:dyDescent="0.2">
      <c r="A677">
        <f>ROW(Source!A151)</f>
        <v>151</v>
      </c>
      <c r="B677">
        <v>60132894</v>
      </c>
      <c r="C677">
        <v>60131064</v>
      </c>
      <c r="D677">
        <v>48172661</v>
      </c>
      <c r="E677">
        <v>1</v>
      </c>
      <c r="F677">
        <v>1</v>
      </c>
      <c r="G677">
        <v>1</v>
      </c>
      <c r="H677">
        <v>3</v>
      </c>
      <c r="I677" t="s">
        <v>766</v>
      </c>
      <c r="J677" t="s">
        <v>767</v>
      </c>
      <c r="K677" t="s">
        <v>768</v>
      </c>
      <c r="L677">
        <v>1348</v>
      </c>
      <c r="N677">
        <v>1009</v>
      </c>
      <c r="O677" t="s">
        <v>15</v>
      </c>
      <c r="P677" t="s">
        <v>15</v>
      </c>
      <c r="Q677">
        <v>1000</v>
      </c>
      <c r="X677">
        <v>0</v>
      </c>
      <c r="Y677">
        <v>15854.58</v>
      </c>
      <c r="Z677">
        <v>0</v>
      </c>
      <c r="AA677">
        <v>0</v>
      </c>
      <c r="AB677">
        <v>0</v>
      </c>
      <c r="AC677">
        <v>1</v>
      </c>
      <c r="AD677">
        <v>0</v>
      </c>
      <c r="AE677">
        <v>0</v>
      </c>
      <c r="AF677" t="s">
        <v>3</v>
      </c>
      <c r="AG677">
        <v>0</v>
      </c>
      <c r="AH677">
        <v>2</v>
      </c>
      <c r="AI677">
        <v>60132894</v>
      </c>
      <c r="AJ677">
        <v>677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 x14ac:dyDescent="0.2">
      <c r="A678">
        <f>ROW(Source!A151)</f>
        <v>151</v>
      </c>
      <c r="B678">
        <v>60132895</v>
      </c>
      <c r="C678">
        <v>60131064</v>
      </c>
      <c r="D678">
        <v>48172758</v>
      </c>
      <c r="E678">
        <v>1</v>
      </c>
      <c r="F678">
        <v>1</v>
      </c>
      <c r="G678">
        <v>1</v>
      </c>
      <c r="H678">
        <v>3</v>
      </c>
      <c r="I678" t="s">
        <v>769</v>
      </c>
      <c r="J678" t="s">
        <v>770</v>
      </c>
      <c r="K678" t="s">
        <v>771</v>
      </c>
      <c r="L678">
        <v>1348</v>
      </c>
      <c r="N678">
        <v>1009</v>
      </c>
      <c r="O678" t="s">
        <v>15</v>
      </c>
      <c r="P678" t="s">
        <v>15</v>
      </c>
      <c r="Q678">
        <v>1000</v>
      </c>
      <c r="X678">
        <v>1.0000000000000001E-5</v>
      </c>
      <c r="Y678">
        <v>7671.42</v>
      </c>
      <c r="Z678">
        <v>0</v>
      </c>
      <c r="AA678">
        <v>0</v>
      </c>
      <c r="AB678">
        <v>0</v>
      </c>
      <c r="AC678">
        <v>0</v>
      </c>
      <c r="AD678">
        <v>1</v>
      </c>
      <c r="AE678">
        <v>0</v>
      </c>
      <c r="AF678" t="s">
        <v>3</v>
      </c>
      <c r="AG678">
        <v>1.0000000000000001E-5</v>
      </c>
      <c r="AH678">
        <v>2</v>
      </c>
      <c r="AI678">
        <v>60132895</v>
      </c>
      <c r="AJ678">
        <v>678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 x14ac:dyDescent="0.2">
      <c r="A679">
        <f>ROW(Source!A151)</f>
        <v>151</v>
      </c>
      <c r="B679">
        <v>60132896</v>
      </c>
      <c r="C679">
        <v>60131064</v>
      </c>
      <c r="D679">
        <v>48173726</v>
      </c>
      <c r="E679">
        <v>1</v>
      </c>
      <c r="F679">
        <v>1</v>
      </c>
      <c r="G679">
        <v>1</v>
      </c>
      <c r="H679">
        <v>3</v>
      </c>
      <c r="I679" t="s">
        <v>772</v>
      </c>
      <c r="J679" t="s">
        <v>773</v>
      </c>
      <c r="K679" t="s">
        <v>774</v>
      </c>
      <c r="L679">
        <v>1348</v>
      </c>
      <c r="N679">
        <v>1009</v>
      </c>
      <c r="O679" t="s">
        <v>15</v>
      </c>
      <c r="P679" t="s">
        <v>15</v>
      </c>
      <c r="Q679">
        <v>1000</v>
      </c>
      <c r="X679">
        <v>1E-4</v>
      </c>
      <c r="Y679">
        <v>30728.69</v>
      </c>
      <c r="Z679">
        <v>0</v>
      </c>
      <c r="AA679">
        <v>0</v>
      </c>
      <c r="AB679">
        <v>0</v>
      </c>
      <c r="AC679">
        <v>0</v>
      </c>
      <c r="AD679">
        <v>1</v>
      </c>
      <c r="AE679">
        <v>0</v>
      </c>
      <c r="AF679" t="s">
        <v>3</v>
      </c>
      <c r="AG679">
        <v>1E-4</v>
      </c>
      <c r="AH679">
        <v>2</v>
      </c>
      <c r="AI679">
        <v>60132896</v>
      </c>
      <c r="AJ679">
        <v>679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 x14ac:dyDescent="0.2">
      <c r="A680">
        <f>ROW(Source!A151)</f>
        <v>151</v>
      </c>
      <c r="B680">
        <v>60132897</v>
      </c>
      <c r="C680">
        <v>60131064</v>
      </c>
      <c r="D680">
        <v>48187448</v>
      </c>
      <c r="E680">
        <v>1</v>
      </c>
      <c r="F680">
        <v>1</v>
      </c>
      <c r="G680">
        <v>1</v>
      </c>
      <c r="H680">
        <v>3</v>
      </c>
      <c r="I680" t="s">
        <v>775</v>
      </c>
      <c r="J680" t="s">
        <v>776</v>
      </c>
      <c r="K680" t="s">
        <v>777</v>
      </c>
      <c r="L680">
        <v>1348</v>
      </c>
      <c r="N680">
        <v>1009</v>
      </c>
      <c r="O680" t="s">
        <v>15</v>
      </c>
      <c r="P680" t="s">
        <v>15</v>
      </c>
      <c r="Q680">
        <v>1000</v>
      </c>
      <c r="X680">
        <v>1E-3</v>
      </c>
      <c r="Y680">
        <v>8041.65</v>
      </c>
      <c r="Z680">
        <v>0</v>
      </c>
      <c r="AA680">
        <v>0</v>
      </c>
      <c r="AB680">
        <v>0</v>
      </c>
      <c r="AC680">
        <v>0</v>
      </c>
      <c r="AD680">
        <v>1</v>
      </c>
      <c r="AE680">
        <v>0</v>
      </c>
      <c r="AF680" t="s">
        <v>3</v>
      </c>
      <c r="AG680">
        <v>1E-3</v>
      </c>
      <c r="AH680">
        <v>2</v>
      </c>
      <c r="AI680">
        <v>60132897</v>
      </c>
      <c r="AJ680">
        <v>680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 x14ac:dyDescent="0.2">
      <c r="A681">
        <f>ROW(Source!A151)</f>
        <v>151</v>
      </c>
      <c r="B681">
        <v>60132898</v>
      </c>
      <c r="C681">
        <v>60131064</v>
      </c>
      <c r="D681">
        <v>48165719</v>
      </c>
      <c r="E681">
        <v>21</v>
      </c>
      <c r="F681">
        <v>1</v>
      </c>
      <c r="G681">
        <v>1</v>
      </c>
      <c r="H681">
        <v>3</v>
      </c>
      <c r="I681" t="s">
        <v>778</v>
      </c>
      <c r="J681" t="s">
        <v>3</v>
      </c>
      <c r="K681" t="s">
        <v>779</v>
      </c>
      <c r="L681">
        <v>1348</v>
      </c>
      <c r="N681">
        <v>1009</v>
      </c>
      <c r="O681" t="s">
        <v>15</v>
      </c>
      <c r="P681" t="s">
        <v>15</v>
      </c>
      <c r="Q681">
        <v>1000</v>
      </c>
      <c r="X681">
        <v>1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 t="s">
        <v>3</v>
      </c>
      <c r="AG681">
        <v>1</v>
      </c>
      <c r="AH681">
        <v>2</v>
      </c>
      <c r="AI681">
        <v>60132898</v>
      </c>
      <c r="AJ681">
        <v>681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 x14ac:dyDescent="0.2">
      <c r="A682">
        <f>ROW(Source!A151)</f>
        <v>151</v>
      </c>
      <c r="B682">
        <v>60132899</v>
      </c>
      <c r="C682">
        <v>60131064</v>
      </c>
      <c r="D682">
        <v>48189470</v>
      </c>
      <c r="E682">
        <v>1</v>
      </c>
      <c r="F682">
        <v>1</v>
      </c>
      <c r="G682">
        <v>1</v>
      </c>
      <c r="H682">
        <v>3</v>
      </c>
      <c r="I682" t="s">
        <v>780</v>
      </c>
      <c r="J682" t="s">
        <v>781</v>
      </c>
      <c r="K682" t="s">
        <v>782</v>
      </c>
      <c r="L682">
        <v>1302</v>
      </c>
      <c r="N682">
        <v>1003</v>
      </c>
      <c r="O682" t="s">
        <v>783</v>
      </c>
      <c r="P682" t="s">
        <v>783</v>
      </c>
      <c r="Q682">
        <v>10</v>
      </c>
      <c r="X682">
        <v>1.8700000000000001E-2</v>
      </c>
      <c r="Y682">
        <v>64.47</v>
      </c>
      <c r="Z682">
        <v>0</v>
      </c>
      <c r="AA682">
        <v>0</v>
      </c>
      <c r="AB682">
        <v>0</v>
      </c>
      <c r="AC682">
        <v>0</v>
      </c>
      <c r="AD682">
        <v>1</v>
      </c>
      <c r="AE682">
        <v>0</v>
      </c>
      <c r="AF682" t="s">
        <v>3</v>
      </c>
      <c r="AG682">
        <v>1.8700000000000001E-2</v>
      </c>
      <c r="AH682">
        <v>2</v>
      </c>
      <c r="AI682">
        <v>60132899</v>
      </c>
      <c r="AJ682">
        <v>682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 x14ac:dyDescent="0.2">
      <c r="A683">
        <f>ROW(Source!A151)</f>
        <v>151</v>
      </c>
      <c r="B683">
        <v>60132900</v>
      </c>
      <c r="C683">
        <v>60131064</v>
      </c>
      <c r="D683">
        <v>48189825</v>
      </c>
      <c r="E683">
        <v>1</v>
      </c>
      <c r="F683">
        <v>1</v>
      </c>
      <c r="G683">
        <v>1</v>
      </c>
      <c r="H683">
        <v>3</v>
      </c>
      <c r="I683" t="s">
        <v>784</v>
      </c>
      <c r="J683" t="s">
        <v>785</v>
      </c>
      <c r="K683" t="s">
        <v>786</v>
      </c>
      <c r="L683">
        <v>1348</v>
      </c>
      <c r="N683">
        <v>1009</v>
      </c>
      <c r="O683" t="s">
        <v>15</v>
      </c>
      <c r="P683" t="s">
        <v>15</v>
      </c>
      <c r="Q683">
        <v>1000</v>
      </c>
      <c r="X683">
        <v>3.0000000000000001E-5</v>
      </c>
      <c r="Y683">
        <v>4751.12</v>
      </c>
      <c r="Z683">
        <v>0</v>
      </c>
      <c r="AA683">
        <v>0</v>
      </c>
      <c r="AB683">
        <v>0</v>
      </c>
      <c r="AC683">
        <v>0</v>
      </c>
      <c r="AD683">
        <v>1</v>
      </c>
      <c r="AE683">
        <v>0</v>
      </c>
      <c r="AF683" t="s">
        <v>3</v>
      </c>
      <c r="AG683">
        <v>3.0000000000000001E-5</v>
      </c>
      <c r="AH683">
        <v>2</v>
      </c>
      <c r="AI683">
        <v>60132900</v>
      </c>
      <c r="AJ683">
        <v>683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 x14ac:dyDescent="0.2">
      <c r="A684">
        <f>ROW(Source!A151)</f>
        <v>151</v>
      </c>
      <c r="B684">
        <v>60132901</v>
      </c>
      <c r="C684">
        <v>60131064</v>
      </c>
      <c r="D684">
        <v>48190549</v>
      </c>
      <c r="E684">
        <v>1</v>
      </c>
      <c r="F684">
        <v>1</v>
      </c>
      <c r="G684">
        <v>1</v>
      </c>
      <c r="H684">
        <v>3</v>
      </c>
      <c r="I684" t="s">
        <v>787</v>
      </c>
      <c r="J684" t="s">
        <v>788</v>
      </c>
      <c r="K684" t="s">
        <v>789</v>
      </c>
      <c r="L684">
        <v>1348</v>
      </c>
      <c r="N684">
        <v>1009</v>
      </c>
      <c r="O684" t="s">
        <v>15</v>
      </c>
      <c r="P684" t="s">
        <v>15</v>
      </c>
      <c r="Q684">
        <v>1000</v>
      </c>
      <c r="X684">
        <v>1.9400000000000001E-3</v>
      </c>
      <c r="Y684">
        <v>6246.56</v>
      </c>
      <c r="Z684">
        <v>0</v>
      </c>
      <c r="AA684">
        <v>0</v>
      </c>
      <c r="AB684">
        <v>0</v>
      </c>
      <c r="AC684">
        <v>0</v>
      </c>
      <c r="AD684">
        <v>1</v>
      </c>
      <c r="AE684">
        <v>0</v>
      </c>
      <c r="AF684" t="s">
        <v>3</v>
      </c>
      <c r="AG684">
        <v>1.9400000000000001E-3</v>
      </c>
      <c r="AH684">
        <v>2</v>
      </c>
      <c r="AI684">
        <v>60132901</v>
      </c>
      <c r="AJ684">
        <v>684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 x14ac:dyDescent="0.2">
      <c r="A685">
        <f>ROW(Source!A151)</f>
        <v>151</v>
      </c>
      <c r="B685">
        <v>60132902</v>
      </c>
      <c r="C685">
        <v>60131064</v>
      </c>
      <c r="D685">
        <v>48194381</v>
      </c>
      <c r="E685">
        <v>1</v>
      </c>
      <c r="F685">
        <v>1</v>
      </c>
      <c r="G685">
        <v>1</v>
      </c>
      <c r="H685">
        <v>3</v>
      </c>
      <c r="I685" t="s">
        <v>790</v>
      </c>
      <c r="J685" t="s">
        <v>791</v>
      </c>
      <c r="K685" t="s">
        <v>792</v>
      </c>
      <c r="L685">
        <v>1339</v>
      </c>
      <c r="N685">
        <v>1007</v>
      </c>
      <c r="O685" t="s">
        <v>91</v>
      </c>
      <c r="P685" t="s">
        <v>91</v>
      </c>
      <c r="Q685">
        <v>1</v>
      </c>
      <c r="X685">
        <v>1.0300000000000001E-3</v>
      </c>
      <c r="Y685">
        <v>1793.05</v>
      </c>
      <c r="Z685">
        <v>0</v>
      </c>
      <c r="AA685">
        <v>0</v>
      </c>
      <c r="AB685">
        <v>0</v>
      </c>
      <c r="AC685">
        <v>0</v>
      </c>
      <c r="AD685">
        <v>1</v>
      </c>
      <c r="AE685">
        <v>0</v>
      </c>
      <c r="AF685" t="s">
        <v>3</v>
      </c>
      <c r="AG685">
        <v>1.0300000000000001E-3</v>
      </c>
      <c r="AH685">
        <v>2</v>
      </c>
      <c r="AI685">
        <v>60132902</v>
      </c>
      <c r="AJ685">
        <v>685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 x14ac:dyDescent="0.2">
      <c r="A686">
        <f>ROW(Source!A151)</f>
        <v>151</v>
      </c>
      <c r="B686">
        <v>60132903</v>
      </c>
      <c r="C686">
        <v>60131064</v>
      </c>
      <c r="D686">
        <v>48201639</v>
      </c>
      <c r="E686">
        <v>1</v>
      </c>
      <c r="F686">
        <v>1</v>
      </c>
      <c r="G686">
        <v>1</v>
      </c>
      <c r="H686">
        <v>3</v>
      </c>
      <c r="I686" t="s">
        <v>793</v>
      </c>
      <c r="J686" t="s">
        <v>794</v>
      </c>
      <c r="K686" t="s">
        <v>795</v>
      </c>
      <c r="L686">
        <v>1348</v>
      </c>
      <c r="N686">
        <v>1009</v>
      </c>
      <c r="O686" t="s">
        <v>15</v>
      </c>
      <c r="P686" t="s">
        <v>15</v>
      </c>
      <c r="Q686">
        <v>1000</v>
      </c>
      <c r="X686">
        <v>3.1E-4</v>
      </c>
      <c r="Y686">
        <v>12560.85</v>
      </c>
      <c r="Z686">
        <v>0</v>
      </c>
      <c r="AA686">
        <v>0</v>
      </c>
      <c r="AB686">
        <v>0</v>
      </c>
      <c r="AC686">
        <v>0</v>
      </c>
      <c r="AD686">
        <v>1</v>
      </c>
      <c r="AE686">
        <v>0</v>
      </c>
      <c r="AF686" t="s">
        <v>3</v>
      </c>
      <c r="AG686">
        <v>3.1E-4</v>
      </c>
      <c r="AH686">
        <v>2</v>
      </c>
      <c r="AI686">
        <v>60132903</v>
      </c>
      <c r="AJ686">
        <v>686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 x14ac:dyDescent="0.2">
      <c r="A687">
        <f>ROW(Source!A151)</f>
        <v>151</v>
      </c>
      <c r="B687">
        <v>60132904</v>
      </c>
      <c r="C687">
        <v>60131064</v>
      </c>
      <c r="D687">
        <v>48202807</v>
      </c>
      <c r="E687">
        <v>1</v>
      </c>
      <c r="F687">
        <v>1</v>
      </c>
      <c r="G687">
        <v>1</v>
      </c>
      <c r="H687">
        <v>3</v>
      </c>
      <c r="I687" t="s">
        <v>796</v>
      </c>
      <c r="J687" t="s">
        <v>797</v>
      </c>
      <c r="K687" t="s">
        <v>798</v>
      </c>
      <c r="L687">
        <v>1348</v>
      </c>
      <c r="N687">
        <v>1009</v>
      </c>
      <c r="O687" t="s">
        <v>15</v>
      </c>
      <c r="P687" t="s">
        <v>15</v>
      </c>
      <c r="Q687">
        <v>1000</v>
      </c>
      <c r="X687">
        <v>5.9999999999999995E-4</v>
      </c>
      <c r="Y687">
        <v>11149.43</v>
      </c>
      <c r="Z687">
        <v>0</v>
      </c>
      <c r="AA687">
        <v>0</v>
      </c>
      <c r="AB687">
        <v>0</v>
      </c>
      <c r="AC687">
        <v>0</v>
      </c>
      <c r="AD687">
        <v>1</v>
      </c>
      <c r="AE687">
        <v>0</v>
      </c>
      <c r="AF687" t="s">
        <v>3</v>
      </c>
      <c r="AG687">
        <v>5.9999999999999995E-4</v>
      </c>
      <c r="AH687">
        <v>2</v>
      </c>
      <c r="AI687">
        <v>60132904</v>
      </c>
      <c r="AJ687">
        <v>687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 x14ac:dyDescent="0.2">
      <c r="A688">
        <f>ROW(Source!A152)</f>
        <v>152</v>
      </c>
      <c r="B688">
        <v>60137393</v>
      </c>
      <c r="C688">
        <v>60136734</v>
      </c>
      <c r="D688">
        <v>48164233</v>
      </c>
      <c r="E688">
        <v>1</v>
      </c>
      <c r="F688">
        <v>1</v>
      </c>
      <c r="G688">
        <v>1</v>
      </c>
      <c r="H688">
        <v>1</v>
      </c>
      <c r="I688" t="s">
        <v>812</v>
      </c>
      <c r="J688" t="s">
        <v>3</v>
      </c>
      <c r="K688" t="s">
        <v>813</v>
      </c>
      <c r="L688">
        <v>1191</v>
      </c>
      <c r="N688">
        <v>1013</v>
      </c>
      <c r="O688" t="s">
        <v>738</v>
      </c>
      <c r="P688" t="s">
        <v>738</v>
      </c>
      <c r="Q688">
        <v>1</v>
      </c>
      <c r="X688">
        <v>91</v>
      </c>
      <c r="Y688">
        <v>0</v>
      </c>
      <c r="Z688">
        <v>0</v>
      </c>
      <c r="AA688">
        <v>0</v>
      </c>
      <c r="AB688">
        <v>8.59</v>
      </c>
      <c r="AC688">
        <v>0</v>
      </c>
      <c r="AD688">
        <v>1</v>
      </c>
      <c r="AE688">
        <v>1</v>
      </c>
      <c r="AF688" t="s">
        <v>93</v>
      </c>
      <c r="AG688">
        <v>120.34749999999998</v>
      </c>
      <c r="AH688">
        <v>2</v>
      </c>
      <c r="AI688">
        <v>60137393</v>
      </c>
      <c r="AJ688">
        <v>688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 x14ac:dyDescent="0.2">
      <c r="A689">
        <f>ROW(Source!A152)</f>
        <v>152</v>
      </c>
      <c r="B689">
        <v>60137394</v>
      </c>
      <c r="C689">
        <v>60136734</v>
      </c>
      <c r="D689">
        <v>48164207</v>
      </c>
      <c r="E689">
        <v>1</v>
      </c>
      <c r="F689">
        <v>1</v>
      </c>
      <c r="G689">
        <v>1</v>
      </c>
      <c r="H689">
        <v>1</v>
      </c>
      <c r="I689" t="s">
        <v>740</v>
      </c>
      <c r="J689" t="s">
        <v>3</v>
      </c>
      <c r="K689" t="s">
        <v>741</v>
      </c>
      <c r="L689">
        <v>1191</v>
      </c>
      <c r="N689">
        <v>1013</v>
      </c>
      <c r="O689" t="s">
        <v>738</v>
      </c>
      <c r="P689" t="s">
        <v>738</v>
      </c>
      <c r="Q689">
        <v>1</v>
      </c>
      <c r="X689">
        <v>7.34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1</v>
      </c>
      <c r="AE689">
        <v>2</v>
      </c>
      <c r="AF689" t="s">
        <v>93</v>
      </c>
      <c r="AG689">
        <v>9.7071499999999986</v>
      </c>
      <c r="AH689">
        <v>2</v>
      </c>
      <c r="AI689">
        <v>60137394</v>
      </c>
      <c r="AJ689">
        <v>689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 x14ac:dyDescent="0.2">
      <c r="A690">
        <f>ROW(Source!A152)</f>
        <v>152</v>
      </c>
      <c r="B690">
        <v>60137395</v>
      </c>
      <c r="C690">
        <v>60136734</v>
      </c>
      <c r="D690">
        <v>48244557</v>
      </c>
      <c r="E690">
        <v>1</v>
      </c>
      <c r="F690">
        <v>1</v>
      </c>
      <c r="G690">
        <v>1</v>
      </c>
      <c r="H690">
        <v>2</v>
      </c>
      <c r="I690" t="s">
        <v>746</v>
      </c>
      <c r="J690" t="s">
        <v>747</v>
      </c>
      <c r="K690" t="s">
        <v>748</v>
      </c>
      <c r="L690">
        <v>1368</v>
      </c>
      <c r="N690">
        <v>1011</v>
      </c>
      <c r="O690" t="s">
        <v>745</v>
      </c>
      <c r="P690" t="s">
        <v>745</v>
      </c>
      <c r="Q690">
        <v>1</v>
      </c>
      <c r="X690">
        <v>6</v>
      </c>
      <c r="Y690">
        <v>0</v>
      </c>
      <c r="Z690">
        <v>112.77</v>
      </c>
      <c r="AA690">
        <v>11.84</v>
      </c>
      <c r="AB690">
        <v>0</v>
      </c>
      <c r="AC690">
        <v>0</v>
      </c>
      <c r="AD690">
        <v>1</v>
      </c>
      <c r="AE690">
        <v>0</v>
      </c>
      <c r="AF690" t="s">
        <v>93</v>
      </c>
      <c r="AG690">
        <v>7.9349999999999987</v>
      </c>
      <c r="AH690">
        <v>2</v>
      </c>
      <c r="AI690">
        <v>60137395</v>
      </c>
      <c r="AJ690">
        <v>690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 x14ac:dyDescent="0.2">
      <c r="A691">
        <f>ROW(Source!A152)</f>
        <v>152</v>
      </c>
      <c r="B691">
        <v>60137396</v>
      </c>
      <c r="C691">
        <v>60136734</v>
      </c>
      <c r="D691">
        <v>48245552</v>
      </c>
      <c r="E691">
        <v>1</v>
      </c>
      <c r="F691">
        <v>1</v>
      </c>
      <c r="G691">
        <v>1</v>
      </c>
      <c r="H691">
        <v>2</v>
      </c>
      <c r="I691" t="s">
        <v>1022</v>
      </c>
      <c r="J691" t="s">
        <v>1023</v>
      </c>
      <c r="K691" t="s">
        <v>1024</v>
      </c>
      <c r="L691">
        <v>1368</v>
      </c>
      <c r="N691">
        <v>1011</v>
      </c>
      <c r="O691" t="s">
        <v>745</v>
      </c>
      <c r="P691" t="s">
        <v>745</v>
      </c>
      <c r="Q691">
        <v>1</v>
      </c>
      <c r="X691">
        <v>0.5</v>
      </c>
      <c r="Y691">
        <v>0</v>
      </c>
      <c r="Z691">
        <v>107.03</v>
      </c>
      <c r="AA691">
        <v>10.130000000000001</v>
      </c>
      <c r="AB691">
        <v>0</v>
      </c>
      <c r="AC691">
        <v>0</v>
      </c>
      <c r="AD691">
        <v>1</v>
      </c>
      <c r="AE691">
        <v>0</v>
      </c>
      <c r="AF691" t="s">
        <v>93</v>
      </c>
      <c r="AG691">
        <v>0.66124999999999989</v>
      </c>
      <c r="AH691">
        <v>2</v>
      </c>
      <c r="AI691">
        <v>60137396</v>
      </c>
      <c r="AJ691">
        <v>691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 x14ac:dyDescent="0.2">
      <c r="A692">
        <f>ROW(Source!A152)</f>
        <v>152</v>
      </c>
      <c r="B692">
        <v>60137397</v>
      </c>
      <c r="C692">
        <v>60136734</v>
      </c>
      <c r="D692">
        <v>48245719</v>
      </c>
      <c r="E692">
        <v>1</v>
      </c>
      <c r="F692">
        <v>1</v>
      </c>
      <c r="G692">
        <v>1</v>
      </c>
      <c r="H692">
        <v>2</v>
      </c>
      <c r="I692" t="s">
        <v>755</v>
      </c>
      <c r="J692" t="s">
        <v>756</v>
      </c>
      <c r="K692" t="s">
        <v>757</v>
      </c>
      <c r="L692">
        <v>1368</v>
      </c>
      <c r="N692">
        <v>1011</v>
      </c>
      <c r="O692" t="s">
        <v>745</v>
      </c>
      <c r="P692" t="s">
        <v>745</v>
      </c>
      <c r="Q692">
        <v>1</v>
      </c>
      <c r="X692">
        <v>1</v>
      </c>
      <c r="Y692">
        <v>0</v>
      </c>
      <c r="Z692">
        <v>1.2</v>
      </c>
      <c r="AA692">
        <v>0</v>
      </c>
      <c r="AB692">
        <v>0</v>
      </c>
      <c r="AC692">
        <v>0</v>
      </c>
      <c r="AD692">
        <v>1</v>
      </c>
      <c r="AE692">
        <v>0</v>
      </c>
      <c r="AF692" t="s">
        <v>93</v>
      </c>
      <c r="AG692">
        <v>1.3224999999999998</v>
      </c>
      <c r="AH692">
        <v>2</v>
      </c>
      <c r="AI692">
        <v>60137397</v>
      </c>
      <c r="AJ692">
        <v>692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 x14ac:dyDescent="0.2">
      <c r="A693">
        <f>ROW(Source!A152)</f>
        <v>152</v>
      </c>
      <c r="B693">
        <v>60137398</v>
      </c>
      <c r="C693">
        <v>60136734</v>
      </c>
      <c r="D693">
        <v>48245786</v>
      </c>
      <c r="E693">
        <v>1</v>
      </c>
      <c r="F693">
        <v>1</v>
      </c>
      <c r="G693">
        <v>1</v>
      </c>
      <c r="H693">
        <v>2</v>
      </c>
      <c r="I693" t="s">
        <v>823</v>
      </c>
      <c r="J693" t="s">
        <v>824</v>
      </c>
      <c r="K693" t="s">
        <v>825</v>
      </c>
      <c r="L693">
        <v>1368</v>
      </c>
      <c r="N693">
        <v>1011</v>
      </c>
      <c r="O693" t="s">
        <v>745</v>
      </c>
      <c r="P693" t="s">
        <v>745</v>
      </c>
      <c r="Q693">
        <v>1</v>
      </c>
      <c r="X693">
        <v>27.3</v>
      </c>
      <c r="Y693">
        <v>0</v>
      </c>
      <c r="Z693">
        <v>8.68</v>
      </c>
      <c r="AA693">
        <v>0</v>
      </c>
      <c r="AB693">
        <v>0</v>
      </c>
      <c r="AC693">
        <v>0</v>
      </c>
      <c r="AD693">
        <v>1</v>
      </c>
      <c r="AE693">
        <v>0</v>
      </c>
      <c r="AF693" t="s">
        <v>93</v>
      </c>
      <c r="AG693">
        <v>36.104249999999993</v>
      </c>
      <c r="AH693">
        <v>2</v>
      </c>
      <c r="AI693">
        <v>60137398</v>
      </c>
      <c r="AJ693">
        <v>693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 x14ac:dyDescent="0.2">
      <c r="A694">
        <f>ROW(Source!A152)</f>
        <v>152</v>
      </c>
      <c r="B694">
        <v>60137399</v>
      </c>
      <c r="C694">
        <v>60136734</v>
      </c>
      <c r="D694">
        <v>48246286</v>
      </c>
      <c r="E694">
        <v>1</v>
      </c>
      <c r="F694">
        <v>1</v>
      </c>
      <c r="G694">
        <v>1</v>
      </c>
      <c r="H694">
        <v>2</v>
      </c>
      <c r="I694" t="s">
        <v>1028</v>
      </c>
      <c r="J694" t="s">
        <v>1029</v>
      </c>
      <c r="K694" t="s">
        <v>1030</v>
      </c>
      <c r="L694">
        <v>1368</v>
      </c>
      <c r="N694">
        <v>1011</v>
      </c>
      <c r="O694" t="s">
        <v>745</v>
      </c>
      <c r="P694" t="s">
        <v>745</v>
      </c>
      <c r="Q694">
        <v>1</v>
      </c>
      <c r="X694">
        <v>0.84</v>
      </c>
      <c r="Y694">
        <v>0</v>
      </c>
      <c r="Z694">
        <v>14.3</v>
      </c>
      <c r="AA694">
        <v>8.82</v>
      </c>
      <c r="AB694">
        <v>0</v>
      </c>
      <c r="AC694">
        <v>0</v>
      </c>
      <c r="AD694">
        <v>1</v>
      </c>
      <c r="AE694">
        <v>0</v>
      </c>
      <c r="AF694" t="s">
        <v>93</v>
      </c>
      <c r="AG694">
        <v>1.1108999999999998</v>
      </c>
      <c r="AH694">
        <v>2</v>
      </c>
      <c r="AI694">
        <v>60137399</v>
      </c>
      <c r="AJ694">
        <v>694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 x14ac:dyDescent="0.2">
      <c r="A695">
        <f>ROW(Source!A152)</f>
        <v>152</v>
      </c>
      <c r="B695">
        <v>60137400</v>
      </c>
      <c r="C695">
        <v>60136734</v>
      </c>
      <c r="D695">
        <v>48168484</v>
      </c>
      <c r="E695">
        <v>1</v>
      </c>
      <c r="F695">
        <v>1</v>
      </c>
      <c r="G695">
        <v>1</v>
      </c>
      <c r="H695">
        <v>3</v>
      </c>
      <c r="I695" t="s">
        <v>223</v>
      </c>
      <c r="J695" t="s">
        <v>226</v>
      </c>
      <c r="K695" t="s">
        <v>761</v>
      </c>
      <c r="L695">
        <v>1339</v>
      </c>
      <c r="N695">
        <v>1007</v>
      </c>
      <c r="O695" t="s">
        <v>91</v>
      </c>
      <c r="P695" t="s">
        <v>91</v>
      </c>
      <c r="Q695">
        <v>1</v>
      </c>
      <c r="X695">
        <v>2.6</v>
      </c>
      <c r="Y695">
        <v>8.7899999999999991</v>
      </c>
      <c r="Z695">
        <v>0</v>
      </c>
      <c r="AA695">
        <v>0</v>
      </c>
      <c r="AB695">
        <v>0</v>
      </c>
      <c r="AC695">
        <v>0</v>
      </c>
      <c r="AD695">
        <v>1</v>
      </c>
      <c r="AE695">
        <v>0</v>
      </c>
      <c r="AF695" t="s">
        <v>3</v>
      </c>
      <c r="AG695">
        <v>2.6</v>
      </c>
      <c r="AH695">
        <v>2</v>
      </c>
      <c r="AI695">
        <v>60137400</v>
      </c>
      <c r="AJ695">
        <v>695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 x14ac:dyDescent="0.2">
      <c r="A696">
        <f>ROW(Source!A152)</f>
        <v>152</v>
      </c>
      <c r="B696">
        <v>60137401</v>
      </c>
      <c r="C696">
        <v>60136734</v>
      </c>
      <c r="D696">
        <v>48168491</v>
      </c>
      <c r="E696">
        <v>1</v>
      </c>
      <c r="F696">
        <v>1</v>
      </c>
      <c r="G696">
        <v>1</v>
      </c>
      <c r="H696">
        <v>3</v>
      </c>
      <c r="I696" t="s">
        <v>229</v>
      </c>
      <c r="J696" t="s">
        <v>231</v>
      </c>
      <c r="K696" t="s">
        <v>762</v>
      </c>
      <c r="L696">
        <v>1346</v>
      </c>
      <c r="N696">
        <v>1009</v>
      </c>
      <c r="O696" t="s">
        <v>225</v>
      </c>
      <c r="P696" t="s">
        <v>225</v>
      </c>
      <c r="Q696">
        <v>1</v>
      </c>
      <c r="X696">
        <v>0.5</v>
      </c>
      <c r="Y696">
        <v>4.47</v>
      </c>
      <c r="Z696">
        <v>0</v>
      </c>
      <c r="AA696">
        <v>0</v>
      </c>
      <c r="AB696">
        <v>0</v>
      </c>
      <c r="AC696">
        <v>0</v>
      </c>
      <c r="AD696">
        <v>1</v>
      </c>
      <c r="AE696">
        <v>0</v>
      </c>
      <c r="AF696" t="s">
        <v>3</v>
      </c>
      <c r="AG696">
        <v>0.5</v>
      </c>
      <c r="AH696">
        <v>2</v>
      </c>
      <c r="AI696">
        <v>60137401</v>
      </c>
      <c r="AJ696">
        <v>696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 x14ac:dyDescent="0.2">
      <c r="A697">
        <f>ROW(Source!A152)</f>
        <v>152</v>
      </c>
      <c r="B697">
        <v>60137402</v>
      </c>
      <c r="C697">
        <v>60136734</v>
      </c>
      <c r="D697">
        <v>48171519</v>
      </c>
      <c r="E697">
        <v>1</v>
      </c>
      <c r="F697">
        <v>1</v>
      </c>
      <c r="G697">
        <v>1</v>
      </c>
      <c r="H697">
        <v>3</v>
      </c>
      <c r="I697" t="s">
        <v>1031</v>
      </c>
      <c r="J697" t="s">
        <v>1032</v>
      </c>
      <c r="K697" t="s">
        <v>1033</v>
      </c>
      <c r="L697">
        <v>1348</v>
      </c>
      <c r="N697">
        <v>1009</v>
      </c>
      <c r="O697" t="s">
        <v>15</v>
      </c>
      <c r="P697" t="s">
        <v>15</v>
      </c>
      <c r="Q697">
        <v>1000</v>
      </c>
      <c r="X697">
        <v>2.1499999999999998E-2</v>
      </c>
      <c r="Y697">
        <v>10397.450000000001</v>
      </c>
      <c r="Z697">
        <v>0</v>
      </c>
      <c r="AA697">
        <v>0</v>
      </c>
      <c r="AB697">
        <v>0</v>
      </c>
      <c r="AC697">
        <v>0</v>
      </c>
      <c r="AD697">
        <v>1</v>
      </c>
      <c r="AE697">
        <v>0</v>
      </c>
      <c r="AF697" t="s">
        <v>3</v>
      </c>
      <c r="AG697">
        <v>2.1499999999999998E-2</v>
      </c>
      <c r="AH697">
        <v>2</v>
      </c>
      <c r="AI697">
        <v>60137402</v>
      </c>
      <c r="AJ697">
        <v>697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 x14ac:dyDescent="0.2">
      <c r="A698">
        <f>ROW(Source!A152)</f>
        <v>152</v>
      </c>
      <c r="B698">
        <v>60137403</v>
      </c>
      <c r="C698">
        <v>60136734</v>
      </c>
      <c r="D698">
        <v>48164599</v>
      </c>
      <c r="E698">
        <v>21</v>
      </c>
      <c r="F698">
        <v>1</v>
      </c>
      <c r="G698">
        <v>1</v>
      </c>
      <c r="H698">
        <v>3</v>
      </c>
      <c r="I698" t="s">
        <v>834</v>
      </c>
      <c r="J698" t="s">
        <v>3</v>
      </c>
      <c r="K698" t="s">
        <v>835</v>
      </c>
      <c r="L698">
        <v>1374</v>
      </c>
      <c r="N698">
        <v>1013</v>
      </c>
      <c r="O698" t="s">
        <v>836</v>
      </c>
      <c r="P698" t="s">
        <v>836</v>
      </c>
      <c r="Q698">
        <v>1</v>
      </c>
      <c r="X698">
        <v>15.63</v>
      </c>
      <c r="Y698">
        <v>1</v>
      </c>
      <c r="Z698">
        <v>0</v>
      </c>
      <c r="AA698">
        <v>0</v>
      </c>
      <c r="AB698">
        <v>0</v>
      </c>
      <c r="AC698">
        <v>0</v>
      </c>
      <c r="AD698">
        <v>1</v>
      </c>
      <c r="AE698">
        <v>0</v>
      </c>
      <c r="AF698" t="s">
        <v>3</v>
      </c>
      <c r="AG698">
        <v>15.63</v>
      </c>
      <c r="AH698">
        <v>2</v>
      </c>
      <c r="AI698">
        <v>60137403</v>
      </c>
      <c r="AJ698">
        <v>698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 x14ac:dyDescent="0.2">
      <c r="A699">
        <f>ROW(Source!A156)</f>
        <v>156</v>
      </c>
      <c r="B699">
        <v>60137413</v>
      </c>
      <c r="C699">
        <v>60136761</v>
      </c>
      <c r="D699">
        <v>48164227</v>
      </c>
      <c r="E699">
        <v>1</v>
      </c>
      <c r="F699">
        <v>1</v>
      </c>
      <c r="G699">
        <v>1</v>
      </c>
      <c r="H699">
        <v>1</v>
      </c>
      <c r="I699" t="s">
        <v>1034</v>
      </c>
      <c r="J699" t="s">
        <v>3</v>
      </c>
      <c r="K699" t="s">
        <v>1035</v>
      </c>
      <c r="L699">
        <v>1191</v>
      </c>
      <c r="N699">
        <v>1013</v>
      </c>
      <c r="O699" t="s">
        <v>738</v>
      </c>
      <c r="P699" t="s">
        <v>738</v>
      </c>
      <c r="Q699">
        <v>1</v>
      </c>
      <c r="X699">
        <v>6.59</v>
      </c>
      <c r="Y699">
        <v>0</v>
      </c>
      <c r="Z699">
        <v>0</v>
      </c>
      <c r="AA699">
        <v>0</v>
      </c>
      <c r="AB699">
        <v>8.01</v>
      </c>
      <c r="AC699">
        <v>0</v>
      </c>
      <c r="AD699">
        <v>1</v>
      </c>
      <c r="AE699">
        <v>1</v>
      </c>
      <c r="AF699" t="s">
        <v>93</v>
      </c>
      <c r="AG699">
        <v>8.7152749999999983</v>
      </c>
      <c r="AH699">
        <v>2</v>
      </c>
      <c r="AI699">
        <v>60137413</v>
      </c>
      <c r="AJ699">
        <v>699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 x14ac:dyDescent="0.2">
      <c r="A700">
        <f>ROW(Source!A156)</f>
        <v>156</v>
      </c>
      <c r="B700">
        <v>60137414</v>
      </c>
      <c r="C700">
        <v>60136761</v>
      </c>
      <c r="D700">
        <v>48164207</v>
      </c>
      <c r="E700">
        <v>1</v>
      </c>
      <c r="F700">
        <v>1</v>
      </c>
      <c r="G700">
        <v>1</v>
      </c>
      <c r="H700">
        <v>1</v>
      </c>
      <c r="I700" t="s">
        <v>740</v>
      </c>
      <c r="J700" t="s">
        <v>3</v>
      </c>
      <c r="K700" t="s">
        <v>741</v>
      </c>
      <c r="L700">
        <v>1191</v>
      </c>
      <c r="N700">
        <v>1013</v>
      </c>
      <c r="O700" t="s">
        <v>738</v>
      </c>
      <c r="P700" t="s">
        <v>738</v>
      </c>
      <c r="Q700">
        <v>1</v>
      </c>
      <c r="X700">
        <v>2.3199999999999998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1</v>
      </c>
      <c r="AE700">
        <v>2</v>
      </c>
      <c r="AF700" t="s">
        <v>93</v>
      </c>
      <c r="AG700">
        <v>3.0681999999999996</v>
      </c>
      <c r="AH700">
        <v>2</v>
      </c>
      <c r="AI700">
        <v>60137414</v>
      </c>
      <c r="AJ700">
        <v>700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 x14ac:dyDescent="0.2">
      <c r="A701">
        <f>ROW(Source!A156)</f>
        <v>156</v>
      </c>
      <c r="B701">
        <v>60137415</v>
      </c>
      <c r="C701">
        <v>60136761</v>
      </c>
      <c r="D701">
        <v>48244510</v>
      </c>
      <c r="E701">
        <v>1</v>
      </c>
      <c r="F701">
        <v>1</v>
      </c>
      <c r="G701">
        <v>1</v>
      </c>
      <c r="H701">
        <v>2</v>
      </c>
      <c r="I701" t="s">
        <v>742</v>
      </c>
      <c r="J701" t="s">
        <v>743</v>
      </c>
      <c r="K701" t="s">
        <v>744</v>
      </c>
      <c r="L701">
        <v>1368</v>
      </c>
      <c r="N701">
        <v>1011</v>
      </c>
      <c r="O701" t="s">
        <v>745</v>
      </c>
      <c r="P701" t="s">
        <v>745</v>
      </c>
      <c r="Q701">
        <v>1</v>
      </c>
      <c r="X701">
        <v>0.88</v>
      </c>
      <c r="Y701">
        <v>0</v>
      </c>
      <c r="Z701">
        <v>121.8</v>
      </c>
      <c r="AA701">
        <v>13.49</v>
      </c>
      <c r="AB701">
        <v>0</v>
      </c>
      <c r="AC701">
        <v>0</v>
      </c>
      <c r="AD701">
        <v>1</v>
      </c>
      <c r="AE701">
        <v>0</v>
      </c>
      <c r="AF701" t="s">
        <v>93</v>
      </c>
      <c r="AG701">
        <v>1.1637999999999999</v>
      </c>
      <c r="AH701">
        <v>2</v>
      </c>
      <c r="AI701">
        <v>60137415</v>
      </c>
      <c r="AJ701">
        <v>701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 x14ac:dyDescent="0.2">
      <c r="A702">
        <f>ROW(Source!A156)</f>
        <v>156</v>
      </c>
      <c r="B702">
        <v>60137416</v>
      </c>
      <c r="C702">
        <v>60136761</v>
      </c>
      <c r="D702">
        <v>48244557</v>
      </c>
      <c r="E702">
        <v>1</v>
      </c>
      <c r="F702">
        <v>1</v>
      </c>
      <c r="G702">
        <v>1</v>
      </c>
      <c r="H702">
        <v>2</v>
      </c>
      <c r="I702" t="s">
        <v>746</v>
      </c>
      <c r="J702" t="s">
        <v>747</v>
      </c>
      <c r="K702" t="s">
        <v>748</v>
      </c>
      <c r="L702">
        <v>1368</v>
      </c>
      <c r="N702">
        <v>1011</v>
      </c>
      <c r="O702" t="s">
        <v>745</v>
      </c>
      <c r="P702" t="s">
        <v>745</v>
      </c>
      <c r="Q702">
        <v>1</v>
      </c>
      <c r="X702">
        <v>0.15</v>
      </c>
      <c r="Y702">
        <v>0</v>
      </c>
      <c r="Z702">
        <v>112.77</v>
      </c>
      <c r="AA702">
        <v>11.84</v>
      </c>
      <c r="AB702">
        <v>0</v>
      </c>
      <c r="AC702">
        <v>0</v>
      </c>
      <c r="AD702">
        <v>1</v>
      </c>
      <c r="AE702">
        <v>0</v>
      </c>
      <c r="AF702" t="s">
        <v>93</v>
      </c>
      <c r="AG702">
        <v>0.19837499999999997</v>
      </c>
      <c r="AH702">
        <v>2</v>
      </c>
      <c r="AI702">
        <v>60137416</v>
      </c>
      <c r="AJ702">
        <v>702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 x14ac:dyDescent="0.2">
      <c r="A703">
        <f>ROW(Source!A156)</f>
        <v>156</v>
      </c>
      <c r="B703">
        <v>60137417</v>
      </c>
      <c r="C703">
        <v>60136761</v>
      </c>
      <c r="D703">
        <v>48244564</v>
      </c>
      <c r="E703">
        <v>1</v>
      </c>
      <c r="F703">
        <v>1</v>
      </c>
      <c r="G703">
        <v>1</v>
      </c>
      <c r="H703">
        <v>2</v>
      </c>
      <c r="I703" t="s">
        <v>1036</v>
      </c>
      <c r="J703" t="s">
        <v>1037</v>
      </c>
      <c r="K703" t="s">
        <v>1038</v>
      </c>
      <c r="L703">
        <v>1368</v>
      </c>
      <c r="N703">
        <v>1011</v>
      </c>
      <c r="O703" t="s">
        <v>745</v>
      </c>
      <c r="P703" t="s">
        <v>745</v>
      </c>
      <c r="Q703">
        <v>1</v>
      </c>
      <c r="X703">
        <v>1.06</v>
      </c>
      <c r="Y703">
        <v>0</v>
      </c>
      <c r="Z703">
        <v>113.19</v>
      </c>
      <c r="AA703">
        <v>11.84</v>
      </c>
      <c r="AB703">
        <v>0</v>
      </c>
      <c r="AC703">
        <v>0</v>
      </c>
      <c r="AD703">
        <v>1</v>
      </c>
      <c r="AE703">
        <v>0</v>
      </c>
      <c r="AF703" t="s">
        <v>93</v>
      </c>
      <c r="AG703">
        <v>1.4018499999999998</v>
      </c>
      <c r="AH703">
        <v>2</v>
      </c>
      <c r="AI703">
        <v>60137417</v>
      </c>
      <c r="AJ703">
        <v>703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 x14ac:dyDescent="0.2">
      <c r="A704">
        <f>ROW(Source!A156)</f>
        <v>156</v>
      </c>
      <c r="B704">
        <v>60137418</v>
      </c>
      <c r="C704">
        <v>60136761</v>
      </c>
      <c r="D704">
        <v>48245551</v>
      </c>
      <c r="E704">
        <v>1</v>
      </c>
      <c r="F704">
        <v>1</v>
      </c>
      <c r="G704">
        <v>1</v>
      </c>
      <c r="H704">
        <v>2</v>
      </c>
      <c r="I704" t="s">
        <v>752</v>
      </c>
      <c r="J704" t="s">
        <v>753</v>
      </c>
      <c r="K704" t="s">
        <v>754</v>
      </c>
      <c r="L704">
        <v>1368</v>
      </c>
      <c r="N704">
        <v>1011</v>
      </c>
      <c r="O704" t="s">
        <v>745</v>
      </c>
      <c r="P704" t="s">
        <v>745</v>
      </c>
      <c r="Q704">
        <v>1</v>
      </c>
      <c r="X704">
        <v>0.23</v>
      </c>
      <c r="Y704">
        <v>0</v>
      </c>
      <c r="Z704">
        <v>86.79</v>
      </c>
      <c r="AA704">
        <v>10.130000000000001</v>
      </c>
      <c r="AB704">
        <v>0</v>
      </c>
      <c r="AC704">
        <v>0</v>
      </c>
      <c r="AD704">
        <v>1</v>
      </c>
      <c r="AE704">
        <v>0</v>
      </c>
      <c r="AF704" t="s">
        <v>93</v>
      </c>
      <c r="AG704">
        <v>0.30417499999999997</v>
      </c>
      <c r="AH704">
        <v>2</v>
      </c>
      <c r="AI704">
        <v>60137418</v>
      </c>
      <c r="AJ704">
        <v>704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 x14ac:dyDescent="0.2">
      <c r="A705">
        <f>ROW(Source!A156)</f>
        <v>156</v>
      </c>
      <c r="B705">
        <v>60137419</v>
      </c>
      <c r="C705">
        <v>60136761</v>
      </c>
      <c r="D705">
        <v>48245719</v>
      </c>
      <c r="E705">
        <v>1</v>
      </c>
      <c r="F705">
        <v>1</v>
      </c>
      <c r="G705">
        <v>1</v>
      </c>
      <c r="H705">
        <v>2</v>
      </c>
      <c r="I705" t="s">
        <v>755</v>
      </c>
      <c r="J705" t="s">
        <v>756</v>
      </c>
      <c r="K705" t="s">
        <v>757</v>
      </c>
      <c r="L705">
        <v>1368</v>
      </c>
      <c r="N705">
        <v>1011</v>
      </c>
      <c r="O705" t="s">
        <v>745</v>
      </c>
      <c r="P705" t="s">
        <v>745</v>
      </c>
      <c r="Q705">
        <v>1</v>
      </c>
      <c r="X705">
        <v>2.2400000000000002</v>
      </c>
      <c r="Y705">
        <v>0</v>
      </c>
      <c r="Z705">
        <v>1.2</v>
      </c>
      <c r="AA705">
        <v>0</v>
      </c>
      <c r="AB705">
        <v>0</v>
      </c>
      <c r="AC705">
        <v>0</v>
      </c>
      <c r="AD705">
        <v>1</v>
      </c>
      <c r="AE705">
        <v>0</v>
      </c>
      <c r="AF705" t="s">
        <v>93</v>
      </c>
      <c r="AG705">
        <v>2.9623999999999997</v>
      </c>
      <c r="AH705">
        <v>2</v>
      </c>
      <c r="AI705">
        <v>60137419</v>
      </c>
      <c r="AJ705">
        <v>705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 x14ac:dyDescent="0.2">
      <c r="A706">
        <f>ROW(Source!A156)</f>
        <v>156</v>
      </c>
      <c r="B706">
        <v>60137420</v>
      </c>
      <c r="C706">
        <v>60136761</v>
      </c>
      <c r="D706">
        <v>48245767</v>
      </c>
      <c r="E706">
        <v>1</v>
      </c>
      <c r="F706">
        <v>1</v>
      </c>
      <c r="G706">
        <v>1</v>
      </c>
      <c r="H706">
        <v>2</v>
      </c>
      <c r="I706" t="s">
        <v>758</v>
      </c>
      <c r="J706" t="s">
        <v>759</v>
      </c>
      <c r="K706" t="s">
        <v>760</v>
      </c>
      <c r="L706">
        <v>1368</v>
      </c>
      <c r="N706">
        <v>1011</v>
      </c>
      <c r="O706" t="s">
        <v>745</v>
      </c>
      <c r="P706" t="s">
        <v>745</v>
      </c>
      <c r="Q706">
        <v>1</v>
      </c>
      <c r="X706">
        <v>0.09</v>
      </c>
      <c r="Y706">
        <v>0</v>
      </c>
      <c r="Z706">
        <v>13.92</v>
      </c>
      <c r="AA706">
        <v>0</v>
      </c>
      <c r="AB706">
        <v>0</v>
      </c>
      <c r="AC706">
        <v>0</v>
      </c>
      <c r="AD706">
        <v>1</v>
      </c>
      <c r="AE706">
        <v>0</v>
      </c>
      <c r="AF706" t="s">
        <v>93</v>
      </c>
      <c r="AG706">
        <v>0.11902499999999998</v>
      </c>
      <c r="AH706">
        <v>2</v>
      </c>
      <c r="AI706">
        <v>60137420</v>
      </c>
      <c r="AJ706">
        <v>706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 x14ac:dyDescent="0.2">
      <c r="A707">
        <f>ROW(Source!A156)</f>
        <v>156</v>
      </c>
      <c r="B707">
        <v>60137421</v>
      </c>
      <c r="C707">
        <v>60136761</v>
      </c>
      <c r="D707">
        <v>48168484</v>
      </c>
      <c r="E707">
        <v>1</v>
      </c>
      <c r="F707">
        <v>1</v>
      </c>
      <c r="G707">
        <v>1</v>
      </c>
      <c r="H707">
        <v>3</v>
      </c>
      <c r="I707" t="s">
        <v>223</v>
      </c>
      <c r="J707" t="s">
        <v>226</v>
      </c>
      <c r="K707" t="s">
        <v>761</v>
      </c>
      <c r="L707">
        <v>1339</v>
      </c>
      <c r="N707">
        <v>1007</v>
      </c>
      <c r="O707" t="s">
        <v>91</v>
      </c>
      <c r="P707" t="s">
        <v>91</v>
      </c>
      <c r="Q707">
        <v>1</v>
      </c>
      <c r="X707">
        <v>1.95</v>
      </c>
      <c r="Y707">
        <v>8.7899999999999991</v>
      </c>
      <c r="Z707">
        <v>0</v>
      </c>
      <c r="AA707">
        <v>0</v>
      </c>
      <c r="AB707">
        <v>0</v>
      </c>
      <c r="AC707">
        <v>0</v>
      </c>
      <c r="AD707">
        <v>1</v>
      </c>
      <c r="AE707">
        <v>0</v>
      </c>
      <c r="AF707" t="s">
        <v>3</v>
      </c>
      <c r="AG707">
        <v>1.95</v>
      </c>
      <c r="AH707">
        <v>2</v>
      </c>
      <c r="AI707">
        <v>60137421</v>
      </c>
      <c r="AJ707">
        <v>707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 x14ac:dyDescent="0.2">
      <c r="A708">
        <f>ROW(Source!A156)</f>
        <v>156</v>
      </c>
      <c r="B708">
        <v>60137422</v>
      </c>
      <c r="C708">
        <v>60136761</v>
      </c>
      <c r="D708">
        <v>48168491</v>
      </c>
      <c r="E708">
        <v>1</v>
      </c>
      <c r="F708">
        <v>1</v>
      </c>
      <c r="G708">
        <v>1</v>
      </c>
      <c r="H708">
        <v>3</v>
      </c>
      <c r="I708" t="s">
        <v>229</v>
      </c>
      <c r="J708" t="s">
        <v>231</v>
      </c>
      <c r="K708" t="s">
        <v>762</v>
      </c>
      <c r="L708">
        <v>1346</v>
      </c>
      <c r="N708">
        <v>1009</v>
      </c>
      <c r="O708" t="s">
        <v>225</v>
      </c>
      <c r="P708" t="s">
        <v>225</v>
      </c>
      <c r="Q708">
        <v>1</v>
      </c>
      <c r="X708">
        <v>0.59</v>
      </c>
      <c r="Y708">
        <v>4.47</v>
      </c>
      <c r="Z708">
        <v>0</v>
      </c>
      <c r="AA708">
        <v>0</v>
      </c>
      <c r="AB708">
        <v>0</v>
      </c>
      <c r="AC708">
        <v>0</v>
      </c>
      <c r="AD708">
        <v>1</v>
      </c>
      <c r="AE708">
        <v>0</v>
      </c>
      <c r="AF708" t="s">
        <v>3</v>
      </c>
      <c r="AG708">
        <v>0.59</v>
      </c>
      <c r="AH708">
        <v>2</v>
      </c>
      <c r="AI708">
        <v>60137422</v>
      </c>
      <c r="AJ708">
        <v>708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 x14ac:dyDescent="0.2">
      <c r="A709">
        <f>ROW(Source!A156)</f>
        <v>156</v>
      </c>
      <c r="B709">
        <v>60137423</v>
      </c>
      <c r="C709">
        <v>60136761</v>
      </c>
      <c r="D709">
        <v>48171507</v>
      </c>
      <c r="E709">
        <v>1</v>
      </c>
      <c r="F709">
        <v>1</v>
      </c>
      <c r="G709">
        <v>1</v>
      </c>
      <c r="H709">
        <v>3</v>
      </c>
      <c r="I709" t="s">
        <v>807</v>
      </c>
      <c r="J709" t="s">
        <v>808</v>
      </c>
      <c r="K709" t="s">
        <v>809</v>
      </c>
      <c r="L709">
        <v>1348</v>
      </c>
      <c r="N709">
        <v>1009</v>
      </c>
      <c r="O709" t="s">
        <v>15</v>
      </c>
      <c r="P709" t="s">
        <v>15</v>
      </c>
      <c r="Q709">
        <v>1000</v>
      </c>
      <c r="X709">
        <v>4.0000000000000002E-4</v>
      </c>
      <c r="Y709">
        <v>10616.1</v>
      </c>
      <c r="Z709">
        <v>0</v>
      </c>
      <c r="AA709">
        <v>0</v>
      </c>
      <c r="AB709">
        <v>0</v>
      </c>
      <c r="AC709">
        <v>0</v>
      </c>
      <c r="AD709">
        <v>1</v>
      </c>
      <c r="AE709">
        <v>0</v>
      </c>
      <c r="AF709" t="s">
        <v>3</v>
      </c>
      <c r="AG709">
        <v>4.0000000000000002E-4</v>
      </c>
      <c r="AH709">
        <v>2</v>
      </c>
      <c r="AI709">
        <v>60137423</v>
      </c>
      <c r="AJ709">
        <v>709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 x14ac:dyDescent="0.2">
      <c r="A710">
        <f>ROW(Source!A156)</f>
        <v>156</v>
      </c>
      <c r="B710">
        <v>60137424</v>
      </c>
      <c r="C710">
        <v>60136761</v>
      </c>
      <c r="D710">
        <v>48172661</v>
      </c>
      <c r="E710">
        <v>1</v>
      </c>
      <c r="F710">
        <v>1</v>
      </c>
      <c r="G710">
        <v>1</v>
      </c>
      <c r="H710">
        <v>3</v>
      </c>
      <c r="I710" t="s">
        <v>766</v>
      </c>
      <c r="J710" t="s">
        <v>767</v>
      </c>
      <c r="K710" t="s">
        <v>768</v>
      </c>
      <c r="L710">
        <v>1348</v>
      </c>
      <c r="N710">
        <v>1009</v>
      </c>
      <c r="O710" t="s">
        <v>15</v>
      </c>
      <c r="P710" t="s">
        <v>15</v>
      </c>
      <c r="Q710">
        <v>1000</v>
      </c>
      <c r="X710">
        <v>4.0000000000000001E-3</v>
      </c>
      <c r="Y710">
        <v>15854.58</v>
      </c>
      <c r="Z710">
        <v>0</v>
      </c>
      <c r="AA710">
        <v>0</v>
      </c>
      <c r="AB710">
        <v>0</v>
      </c>
      <c r="AC710">
        <v>0</v>
      </c>
      <c r="AD710">
        <v>1</v>
      </c>
      <c r="AE710">
        <v>0</v>
      </c>
      <c r="AF710" t="s">
        <v>3</v>
      </c>
      <c r="AG710">
        <v>4.0000000000000001E-3</v>
      </c>
      <c r="AH710">
        <v>2</v>
      </c>
      <c r="AI710">
        <v>60137424</v>
      </c>
      <c r="AJ710">
        <v>710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 x14ac:dyDescent="0.2">
      <c r="A711">
        <f>ROW(Source!A156)</f>
        <v>156</v>
      </c>
      <c r="B711">
        <v>60137425</v>
      </c>
      <c r="C711">
        <v>60136761</v>
      </c>
      <c r="D711">
        <v>48172758</v>
      </c>
      <c r="E711">
        <v>1</v>
      </c>
      <c r="F711">
        <v>1</v>
      </c>
      <c r="G711">
        <v>1</v>
      </c>
      <c r="H711">
        <v>3</v>
      </c>
      <c r="I711" t="s">
        <v>769</v>
      </c>
      <c r="J711" t="s">
        <v>770</v>
      </c>
      <c r="K711" t="s">
        <v>771</v>
      </c>
      <c r="L711">
        <v>1348</v>
      </c>
      <c r="N711">
        <v>1009</v>
      </c>
      <c r="O711" t="s">
        <v>15</v>
      </c>
      <c r="P711" t="s">
        <v>15</v>
      </c>
      <c r="Q711">
        <v>1000</v>
      </c>
      <c r="X711">
        <v>1.0000000000000001E-5</v>
      </c>
      <c r="Y711">
        <v>7671.42</v>
      </c>
      <c r="Z711">
        <v>0</v>
      </c>
      <c r="AA711">
        <v>0</v>
      </c>
      <c r="AB711">
        <v>0</v>
      </c>
      <c r="AC711">
        <v>0</v>
      </c>
      <c r="AD711">
        <v>1</v>
      </c>
      <c r="AE711">
        <v>0</v>
      </c>
      <c r="AF711" t="s">
        <v>3</v>
      </c>
      <c r="AG711">
        <v>1.0000000000000001E-5</v>
      </c>
      <c r="AH711">
        <v>2</v>
      </c>
      <c r="AI711">
        <v>60137425</v>
      </c>
      <c r="AJ711">
        <v>711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 x14ac:dyDescent="0.2">
      <c r="A712">
        <f>ROW(Source!A156)</f>
        <v>156</v>
      </c>
      <c r="B712">
        <v>60137426</v>
      </c>
      <c r="C712">
        <v>60136761</v>
      </c>
      <c r="D712">
        <v>48173726</v>
      </c>
      <c r="E712">
        <v>1</v>
      </c>
      <c r="F712">
        <v>1</v>
      </c>
      <c r="G712">
        <v>1</v>
      </c>
      <c r="H712">
        <v>3</v>
      </c>
      <c r="I712" t="s">
        <v>772</v>
      </c>
      <c r="J712" t="s">
        <v>773</v>
      </c>
      <c r="K712" t="s">
        <v>774</v>
      </c>
      <c r="L712">
        <v>1348</v>
      </c>
      <c r="N712">
        <v>1009</v>
      </c>
      <c r="O712" t="s">
        <v>15</v>
      </c>
      <c r="P712" t="s">
        <v>15</v>
      </c>
      <c r="Q712">
        <v>1000</v>
      </c>
      <c r="X712">
        <v>1E-4</v>
      </c>
      <c r="Y712">
        <v>30728.69</v>
      </c>
      <c r="Z712">
        <v>0</v>
      </c>
      <c r="AA712">
        <v>0</v>
      </c>
      <c r="AB712">
        <v>0</v>
      </c>
      <c r="AC712">
        <v>0</v>
      </c>
      <c r="AD712">
        <v>1</v>
      </c>
      <c r="AE712">
        <v>0</v>
      </c>
      <c r="AF712" t="s">
        <v>3</v>
      </c>
      <c r="AG712">
        <v>1E-4</v>
      </c>
      <c r="AH712">
        <v>2</v>
      </c>
      <c r="AI712">
        <v>60137426</v>
      </c>
      <c r="AJ712">
        <v>712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 x14ac:dyDescent="0.2">
      <c r="A713">
        <f>ROW(Source!A156)</f>
        <v>156</v>
      </c>
      <c r="B713">
        <v>60137427</v>
      </c>
      <c r="C713">
        <v>60136761</v>
      </c>
      <c r="D713">
        <v>48187448</v>
      </c>
      <c r="E713">
        <v>1</v>
      </c>
      <c r="F713">
        <v>1</v>
      </c>
      <c r="G713">
        <v>1</v>
      </c>
      <c r="H713">
        <v>3</v>
      </c>
      <c r="I713" t="s">
        <v>775</v>
      </c>
      <c r="J713" t="s">
        <v>776</v>
      </c>
      <c r="K713" t="s">
        <v>777</v>
      </c>
      <c r="L713">
        <v>1348</v>
      </c>
      <c r="N713">
        <v>1009</v>
      </c>
      <c r="O713" t="s">
        <v>15</v>
      </c>
      <c r="P713" t="s">
        <v>15</v>
      </c>
      <c r="Q713">
        <v>1000</v>
      </c>
      <c r="X713">
        <v>5.0000000000000001E-3</v>
      </c>
      <c r="Y713">
        <v>8041.65</v>
      </c>
      <c r="Z713">
        <v>0</v>
      </c>
      <c r="AA713">
        <v>0</v>
      </c>
      <c r="AB713">
        <v>0</v>
      </c>
      <c r="AC713">
        <v>0</v>
      </c>
      <c r="AD713">
        <v>1</v>
      </c>
      <c r="AE713">
        <v>0</v>
      </c>
      <c r="AF713" t="s">
        <v>3</v>
      </c>
      <c r="AG713">
        <v>5.0000000000000001E-3</v>
      </c>
      <c r="AH713">
        <v>2</v>
      </c>
      <c r="AI713">
        <v>60137427</v>
      </c>
      <c r="AJ713">
        <v>713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 x14ac:dyDescent="0.2">
      <c r="A714">
        <f>ROW(Source!A156)</f>
        <v>156</v>
      </c>
      <c r="B714">
        <v>60137428</v>
      </c>
      <c r="C714">
        <v>60136761</v>
      </c>
      <c r="D714">
        <v>48165719</v>
      </c>
      <c r="E714">
        <v>21</v>
      </c>
      <c r="F714">
        <v>1</v>
      </c>
      <c r="G714">
        <v>1</v>
      </c>
      <c r="H714">
        <v>3</v>
      </c>
      <c r="I714" t="s">
        <v>778</v>
      </c>
      <c r="J714" t="s">
        <v>3</v>
      </c>
      <c r="K714" t="s">
        <v>779</v>
      </c>
      <c r="L714">
        <v>1348</v>
      </c>
      <c r="N714">
        <v>1009</v>
      </c>
      <c r="O714" t="s">
        <v>15</v>
      </c>
      <c r="P714" t="s">
        <v>15</v>
      </c>
      <c r="Q714">
        <v>1000</v>
      </c>
      <c r="X714">
        <v>1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 t="s">
        <v>3</v>
      </c>
      <c r="AG714">
        <v>1</v>
      </c>
      <c r="AH714">
        <v>2</v>
      </c>
      <c r="AI714">
        <v>60137428</v>
      </c>
      <c r="AJ714">
        <v>714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</row>
    <row r="715" spans="1:44" x14ac:dyDescent="0.2">
      <c r="A715">
        <f>ROW(Source!A156)</f>
        <v>156</v>
      </c>
      <c r="B715">
        <v>60137429</v>
      </c>
      <c r="C715">
        <v>60136761</v>
      </c>
      <c r="D715">
        <v>48189470</v>
      </c>
      <c r="E715">
        <v>1</v>
      </c>
      <c r="F715">
        <v>1</v>
      </c>
      <c r="G715">
        <v>1</v>
      </c>
      <c r="H715">
        <v>3</v>
      </c>
      <c r="I715" t="s">
        <v>780</v>
      </c>
      <c r="J715" t="s">
        <v>781</v>
      </c>
      <c r="K715" t="s">
        <v>782</v>
      </c>
      <c r="L715">
        <v>1302</v>
      </c>
      <c r="N715">
        <v>1003</v>
      </c>
      <c r="O715" t="s">
        <v>783</v>
      </c>
      <c r="P715" t="s">
        <v>783</v>
      </c>
      <c r="Q715">
        <v>10</v>
      </c>
      <c r="X715">
        <v>1.8700000000000001E-2</v>
      </c>
      <c r="Y715">
        <v>64.47</v>
      </c>
      <c r="Z715">
        <v>0</v>
      </c>
      <c r="AA715">
        <v>0</v>
      </c>
      <c r="AB715">
        <v>0</v>
      </c>
      <c r="AC715">
        <v>0</v>
      </c>
      <c r="AD715">
        <v>1</v>
      </c>
      <c r="AE715">
        <v>0</v>
      </c>
      <c r="AF715" t="s">
        <v>3</v>
      </c>
      <c r="AG715">
        <v>1.8700000000000001E-2</v>
      </c>
      <c r="AH715">
        <v>2</v>
      </c>
      <c r="AI715">
        <v>60137429</v>
      </c>
      <c r="AJ715">
        <v>715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 x14ac:dyDescent="0.2">
      <c r="A716">
        <f>ROW(Source!A156)</f>
        <v>156</v>
      </c>
      <c r="B716">
        <v>60137430</v>
      </c>
      <c r="C716">
        <v>60136761</v>
      </c>
      <c r="D716">
        <v>48189825</v>
      </c>
      <c r="E716">
        <v>1</v>
      </c>
      <c r="F716">
        <v>1</v>
      </c>
      <c r="G716">
        <v>1</v>
      </c>
      <c r="H716">
        <v>3</v>
      </c>
      <c r="I716" t="s">
        <v>784</v>
      </c>
      <c r="J716" t="s">
        <v>785</v>
      </c>
      <c r="K716" t="s">
        <v>786</v>
      </c>
      <c r="L716">
        <v>1348</v>
      </c>
      <c r="N716">
        <v>1009</v>
      </c>
      <c r="O716" t="s">
        <v>15</v>
      </c>
      <c r="P716" t="s">
        <v>15</v>
      </c>
      <c r="Q716">
        <v>1000</v>
      </c>
      <c r="X716">
        <v>3.0000000000000001E-5</v>
      </c>
      <c r="Y716">
        <v>4751.12</v>
      </c>
      <c r="Z716">
        <v>0</v>
      </c>
      <c r="AA716">
        <v>0</v>
      </c>
      <c r="AB716">
        <v>0</v>
      </c>
      <c r="AC716">
        <v>0</v>
      </c>
      <c r="AD716">
        <v>1</v>
      </c>
      <c r="AE716">
        <v>0</v>
      </c>
      <c r="AF716" t="s">
        <v>3</v>
      </c>
      <c r="AG716">
        <v>3.0000000000000001E-5</v>
      </c>
      <c r="AH716">
        <v>2</v>
      </c>
      <c r="AI716">
        <v>60137430</v>
      </c>
      <c r="AJ716">
        <v>716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 x14ac:dyDescent="0.2">
      <c r="A717">
        <f>ROW(Source!A156)</f>
        <v>156</v>
      </c>
      <c r="B717">
        <v>60137431</v>
      </c>
      <c r="C717">
        <v>60136761</v>
      </c>
      <c r="D717">
        <v>48190549</v>
      </c>
      <c r="E717">
        <v>1</v>
      </c>
      <c r="F717">
        <v>1</v>
      </c>
      <c r="G717">
        <v>1</v>
      </c>
      <c r="H717">
        <v>3</v>
      </c>
      <c r="I717" t="s">
        <v>787</v>
      </c>
      <c r="J717" t="s">
        <v>788</v>
      </c>
      <c r="K717" t="s">
        <v>789</v>
      </c>
      <c r="L717">
        <v>1348</v>
      </c>
      <c r="N717">
        <v>1009</v>
      </c>
      <c r="O717" t="s">
        <v>15</v>
      </c>
      <c r="P717" t="s">
        <v>15</v>
      </c>
      <c r="Q717">
        <v>1000</v>
      </c>
      <c r="X717">
        <v>1.9400000000000001E-3</v>
      </c>
      <c r="Y717">
        <v>6246.56</v>
      </c>
      <c r="Z717">
        <v>0</v>
      </c>
      <c r="AA717">
        <v>0</v>
      </c>
      <c r="AB717">
        <v>0</v>
      </c>
      <c r="AC717">
        <v>0</v>
      </c>
      <c r="AD717">
        <v>1</v>
      </c>
      <c r="AE717">
        <v>0</v>
      </c>
      <c r="AF717" t="s">
        <v>3</v>
      </c>
      <c r="AG717">
        <v>1.9400000000000001E-3</v>
      </c>
      <c r="AH717">
        <v>2</v>
      </c>
      <c r="AI717">
        <v>60137431</v>
      </c>
      <c r="AJ717">
        <v>717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 x14ac:dyDescent="0.2">
      <c r="A718">
        <f>ROW(Source!A156)</f>
        <v>156</v>
      </c>
      <c r="B718">
        <v>60137432</v>
      </c>
      <c r="C718">
        <v>60136761</v>
      </c>
      <c r="D718">
        <v>48194381</v>
      </c>
      <c r="E718">
        <v>1</v>
      </c>
      <c r="F718">
        <v>1</v>
      </c>
      <c r="G718">
        <v>1</v>
      </c>
      <c r="H718">
        <v>3</v>
      </c>
      <c r="I718" t="s">
        <v>790</v>
      </c>
      <c r="J718" t="s">
        <v>791</v>
      </c>
      <c r="K718" t="s">
        <v>792</v>
      </c>
      <c r="L718">
        <v>1339</v>
      </c>
      <c r="N718">
        <v>1007</v>
      </c>
      <c r="O718" t="s">
        <v>91</v>
      </c>
      <c r="P718" t="s">
        <v>91</v>
      </c>
      <c r="Q718">
        <v>1</v>
      </c>
      <c r="X718">
        <v>1.0300000000000001E-3</v>
      </c>
      <c r="Y718">
        <v>1793.05</v>
      </c>
      <c r="Z718">
        <v>0</v>
      </c>
      <c r="AA718">
        <v>0</v>
      </c>
      <c r="AB718">
        <v>0</v>
      </c>
      <c r="AC718">
        <v>0</v>
      </c>
      <c r="AD718">
        <v>1</v>
      </c>
      <c r="AE718">
        <v>0</v>
      </c>
      <c r="AF718" t="s">
        <v>3</v>
      </c>
      <c r="AG718">
        <v>1.0300000000000001E-3</v>
      </c>
      <c r="AH718">
        <v>2</v>
      </c>
      <c r="AI718">
        <v>60137432</v>
      </c>
      <c r="AJ718">
        <v>718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 x14ac:dyDescent="0.2">
      <c r="A719">
        <f>ROW(Source!A156)</f>
        <v>156</v>
      </c>
      <c r="B719">
        <v>60137433</v>
      </c>
      <c r="C719">
        <v>60136761</v>
      </c>
      <c r="D719">
        <v>48201639</v>
      </c>
      <c r="E719">
        <v>1</v>
      </c>
      <c r="F719">
        <v>1</v>
      </c>
      <c r="G719">
        <v>1</v>
      </c>
      <c r="H719">
        <v>3</v>
      </c>
      <c r="I719" t="s">
        <v>793</v>
      </c>
      <c r="J719" t="s">
        <v>794</v>
      </c>
      <c r="K719" t="s">
        <v>795</v>
      </c>
      <c r="L719">
        <v>1348</v>
      </c>
      <c r="N719">
        <v>1009</v>
      </c>
      <c r="O719" t="s">
        <v>15</v>
      </c>
      <c r="P719" t="s">
        <v>15</v>
      </c>
      <c r="Q719">
        <v>1000</v>
      </c>
      <c r="X719">
        <v>3.1E-4</v>
      </c>
      <c r="Y719">
        <v>12560.85</v>
      </c>
      <c r="Z719">
        <v>0</v>
      </c>
      <c r="AA719">
        <v>0</v>
      </c>
      <c r="AB719">
        <v>0</v>
      </c>
      <c r="AC719">
        <v>0</v>
      </c>
      <c r="AD719">
        <v>1</v>
      </c>
      <c r="AE719">
        <v>0</v>
      </c>
      <c r="AF719" t="s">
        <v>3</v>
      </c>
      <c r="AG719">
        <v>3.1E-4</v>
      </c>
      <c r="AH719">
        <v>2</v>
      </c>
      <c r="AI719">
        <v>60137433</v>
      </c>
      <c r="AJ719">
        <v>719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 x14ac:dyDescent="0.2">
      <c r="A720">
        <f>ROW(Source!A156)</f>
        <v>156</v>
      </c>
      <c r="B720">
        <v>60137434</v>
      </c>
      <c r="C720">
        <v>60136761</v>
      </c>
      <c r="D720">
        <v>48202807</v>
      </c>
      <c r="E720">
        <v>1</v>
      </c>
      <c r="F720">
        <v>1</v>
      </c>
      <c r="G720">
        <v>1</v>
      </c>
      <c r="H720">
        <v>3</v>
      </c>
      <c r="I720" t="s">
        <v>796</v>
      </c>
      <c r="J720" t="s">
        <v>797</v>
      </c>
      <c r="K720" t="s">
        <v>798</v>
      </c>
      <c r="L720">
        <v>1348</v>
      </c>
      <c r="N720">
        <v>1009</v>
      </c>
      <c r="O720" t="s">
        <v>15</v>
      </c>
      <c r="P720" t="s">
        <v>15</v>
      </c>
      <c r="Q720">
        <v>1000</v>
      </c>
      <c r="X720">
        <v>5.9999999999999995E-4</v>
      </c>
      <c r="Y720">
        <v>11149.43</v>
      </c>
      <c r="Z720">
        <v>0</v>
      </c>
      <c r="AA720">
        <v>0</v>
      </c>
      <c r="AB720">
        <v>0</v>
      </c>
      <c r="AC720">
        <v>0</v>
      </c>
      <c r="AD720">
        <v>1</v>
      </c>
      <c r="AE720">
        <v>0</v>
      </c>
      <c r="AF720" t="s">
        <v>3</v>
      </c>
      <c r="AG720">
        <v>5.9999999999999995E-4</v>
      </c>
      <c r="AH720">
        <v>2</v>
      </c>
      <c r="AI720">
        <v>60137434</v>
      </c>
      <c r="AJ720">
        <v>720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</row>
    <row r="721" spans="1:44" x14ac:dyDescent="0.2">
      <c r="A721">
        <f>ROW(Source!A157)</f>
        <v>157</v>
      </c>
      <c r="B721">
        <v>60137855</v>
      </c>
      <c r="C721">
        <v>60137843</v>
      </c>
      <c r="D721">
        <v>48164233</v>
      </c>
      <c r="E721">
        <v>1</v>
      </c>
      <c r="F721">
        <v>1</v>
      </c>
      <c r="G721">
        <v>1</v>
      </c>
      <c r="H721">
        <v>1</v>
      </c>
      <c r="I721" t="s">
        <v>812</v>
      </c>
      <c r="J721" t="s">
        <v>3</v>
      </c>
      <c r="K721" t="s">
        <v>813</v>
      </c>
      <c r="L721">
        <v>1191</v>
      </c>
      <c r="N721">
        <v>1013</v>
      </c>
      <c r="O721" t="s">
        <v>738</v>
      </c>
      <c r="P721" t="s">
        <v>738</v>
      </c>
      <c r="Q721">
        <v>1</v>
      </c>
      <c r="X721">
        <v>23.3</v>
      </c>
      <c r="Y721">
        <v>0</v>
      </c>
      <c r="Z721">
        <v>0</v>
      </c>
      <c r="AA721">
        <v>0</v>
      </c>
      <c r="AB721">
        <v>8.59</v>
      </c>
      <c r="AC721">
        <v>0</v>
      </c>
      <c r="AD721">
        <v>1</v>
      </c>
      <c r="AE721">
        <v>1</v>
      </c>
      <c r="AF721" t="s">
        <v>93</v>
      </c>
      <c r="AG721">
        <v>30.814249999999994</v>
      </c>
      <c r="AH721">
        <v>2</v>
      </c>
      <c r="AI721">
        <v>60137844</v>
      </c>
      <c r="AJ721">
        <v>721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 x14ac:dyDescent="0.2">
      <c r="A722">
        <f>ROW(Source!A157)</f>
        <v>157</v>
      </c>
      <c r="B722">
        <v>60137856</v>
      </c>
      <c r="C722">
        <v>60137843</v>
      </c>
      <c r="D722">
        <v>48164207</v>
      </c>
      <c r="E722">
        <v>1</v>
      </c>
      <c r="F722">
        <v>1</v>
      </c>
      <c r="G722">
        <v>1</v>
      </c>
      <c r="H722">
        <v>1</v>
      </c>
      <c r="I722" t="s">
        <v>740</v>
      </c>
      <c r="J722" t="s">
        <v>3</v>
      </c>
      <c r="K722" t="s">
        <v>741</v>
      </c>
      <c r="L722">
        <v>1191</v>
      </c>
      <c r="N722">
        <v>1013</v>
      </c>
      <c r="O722" t="s">
        <v>738</v>
      </c>
      <c r="P722" t="s">
        <v>738</v>
      </c>
      <c r="Q722">
        <v>1</v>
      </c>
      <c r="X722">
        <v>1.5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1</v>
      </c>
      <c r="AE722">
        <v>2</v>
      </c>
      <c r="AF722" t="s">
        <v>93</v>
      </c>
      <c r="AG722">
        <v>1.9837499999999997</v>
      </c>
      <c r="AH722">
        <v>2</v>
      </c>
      <c r="AI722">
        <v>60137845</v>
      </c>
      <c r="AJ722">
        <v>722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 x14ac:dyDescent="0.2">
      <c r="A723">
        <f>ROW(Source!A157)</f>
        <v>157</v>
      </c>
      <c r="B723">
        <v>60137857</v>
      </c>
      <c r="C723">
        <v>60137843</v>
      </c>
      <c r="D723">
        <v>48244557</v>
      </c>
      <c r="E723">
        <v>1</v>
      </c>
      <c r="F723">
        <v>1</v>
      </c>
      <c r="G723">
        <v>1</v>
      </c>
      <c r="H723">
        <v>2</v>
      </c>
      <c r="I723" t="s">
        <v>746</v>
      </c>
      <c r="J723" t="s">
        <v>747</v>
      </c>
      <c r="K723" t="s">
        <v>748</v>
      </c>
      <c r="L723">
        <v>1368</v>
      </c>
      <c r="N723">
        <v>1011</v>
      </c>
      <c r="O723" t="s">
        <v>745</v>
      </c>
      <c r="P723" t="s">
        <v>745</v>
      </c>
      <c r="Q723">
        <v>1</v>
      </c>
      <c r="X723">
        <v>1</v>
      </c>
      <c r="Y723">
        <v>0</v>
      </c>
      <c r="Z723">
        <v>112.77</v>
      </c>
      <c r="AA723">
        <v>11.84</v>
      </c>
      <c r="AB723">
        <v>0</v>
      </c>
      <c r="AC723">
        <v>0</v>
      </c>
      <c r="AD723">
        <v>1</v>
      </c>
      <c r="AE723">
        <v>0</v>
      </c>
      <c r="AF723" t="s">
        <v>93</v>
      </c>
      <c r="AG723">
        <v>1.3224999999999998</v>
      </c>
      <c r="AH723">
        <v>2</v>
      </c>
      <c r="AI723">
        <v>60137846</v>
      </c>
      <c r="AJ723">
        <v>723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 x14ac:dyDescent="0.2">
      <c r="A724">
        <f>ROW(Source!A157)</f>
        <v>157</v>
      </c>
      <c r="B724">
        <v>60137858</v>
      </c>
      <c r="C724">
        <v>60137843</v>
      </c>
      <c r="D724">
        <v>48245552</v>
      </c>
      <c r="E724">
        <v>1</v>
      </c>
      <c r="F724">
        <v>1</v>
      </c>
      <c r="G724">
        <v>1</v>
      </c>
      <c r="H724">
        <v>2</v>
      </c>
      <c r="I724" t="s">
        <v>1022</v>
      </c>
      <c r="J724" t="s">
        <v>1023</v>
      </c>
      <c r="K724" t="s">
        <v>1024</v>
      </c>
      <c r="L724">
        <v>1368</v>
      </c>
      <c r="N724">
        <v>1011</v>
      </c>
      <c r="O724" t="s">
        <v>745</v>
      </c>
      <c r="P724" t="s">
        <v>745</v>
      </c>
      <c r="Q724">
        <v>1</v>
      </c>
      <c r="X724">
        <v>0.5</v>
      </c>
      <c r="Y724">
        <v>0</v>
      </c>
      <c r="Z724">
        <v>107.03</v>
      </c>
      <c r="AA724">
        <v>10.130000000000001</v>
      </c>
      <c r="AB724">
        <v>0</v>
      </c>
      <c r="AC724">
        <v>0</v>
      </c>
      <c r="AD724">
        <v>1</v>
      </c>
      <c r="AE724">
        <v>0</v>
      </c>
      <c r="AF724" t="s">
        <v>93</v>
      </c>
      <c r="AG724">
        <v>0.66124999999999989</v>
      </c>
      <c r="AH724">
        <v>2</v>
      </c>
      <c r="AI724">
        <v>60137847</v>
      </c>
      <c r="AJ724">
        <v>724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 x14ac:dyDescent="0.2">
      <c r="A725">
        <f>ROW(Source!A157)</f>
        <v>157</v>
      </c>
      <c r="B725">
        <v>60137859</v>
      </c>
      <c r="C725">
        <v>60137843</v>
      </c>
      <c r="D725">
        <v>48245719</v>
      </c>
      <c r="E725">
        <v>1</v>
      </c>
      <c r="F725">
        <v>1</v>
      </c>
      <c r="G725">
        <v>1</v>
      </c>
      <c r="H725">
        <v>2</v>
      </c>
      <c r="I725" t="s">
        <v>755</v>
      </c>
      <c r="J725" t="s">
        <v>756</v>
      </c>
      <c r="K725" t="s">
        <v>757</v>
      </c>
      <c r="L725">
        <v>1368</v>
      </c>
      <c r="N725">
        <v>1011</v>
      </c>
      <c r="O725" t="s">
        <v>745</v>
      </c>
      <c r="P725" t="s">
        <v>745</v>
      </c>
      <c r="Q725">
        <v>1</v>
      </c>
      <c r="X725">
        <v>1.2</v>
      </c>
      <c r="Y725">
        <v>0</v>
      </c>
      <c r="Z725">
        <v>1.2</v>
      </c>
      <c r="AA725">
        <v>0</v>
      </c>
      <c r="AB725">
        <v>0</v>
      </c>
      <c r="AC725">
        <v>0</v>
      </c>
      <c r="AD725">
        <v>1</v>
      </c>
      <c r="AE725">
        <v>0</v>
      </c>
      <c r="AF725" t="s">
        <v>93</v>
      </c>
      <c r="AG725">
        <v>1.5869999999999997</v>
      </c>
      <c r="AH725">
        <v>2</v>
      </c>
      <c r="AI725">
        <v>60137848</v>
      </c>
      <c r="AJ725">
        <v>725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 x14ac:dyDescent="0.2">
      <c r="A726">
        <f>ROW(Source!A157)</f>
        <v>157</v>
      </c>
      <c r="B726">
        <v>60137860</v>
      </c>
      <c r="C726">
        <v>60137843</v>
      </c>
      <c r="D726">
        <v>48245786</v>
      </c>
      <c r="E726">
        <v>1</v>
      </c>
      <c r="F726">
        <v>1</v>
      </c>
      <c r="G726">
        <v>1</v>
      </c>
      <c r="H726">
        <v>2</v>
      </c>
      <c r="I726" t="s">
        <v>823</v>
      </c>
      <c r="J726" t="s">
        <v>824</v>
      </c>
      <c r="K726" t="s">
        <v>825</v>
      </c>
      <c r="L726">
        <v>1368</v>
      </c>
      <c r="N726">
        <v>1011</v>
      </c>
      <c r="O726" t="s">
        <v>745</v>
      </c>
      <c r="P726" t="s">
        <v>745</v>
      </c>
      <c r="Q726">
        <v>1</v>
      </c>
      <c r="X726">
        <v>7</v>
      </c>
      <c r="Y726">
        <v>0</v>
      </c>
      <c r="Z726">
        <v>8.68</v>
      </c>
      <c r="AA726">
        <v>0</v>
      </c>
      <c r="AB726">
        <v>0</v>
      </c>
      <c r="AC726">
        <v>0</v>
      </c>
      <c r="AD726">
        <v>1</v>
      </c>
      <c r="AE726">
        <v>0</v>
      </c>
      <c r="AF726" t="s">
        <v>93</v>
      </c>
      <c r="AG726">
        <v>9.2574999999999985</v>
      </c>
      <c r="AH726">
        <v>2</v>
      </c>
      <c r="AI726">
        <v>60137849</v>
      </c>
      <c r="AJ726">
        <v>726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 x14ac:dyDescent="0.2">
      <c r="A727">
        <f>ROW(Source!A157)</f>
        <v>157</v>
      </c>
      <c r="B727">
        <v>60137861</v>
      </c>
      <c r="C727">
        <v>60137843</v>
      </c>
      <c r="D727">
        <v>48246332</v>
      </c>
      <c r="E727">
        <v>1</v>
      </c>
      <c r="F727">
        <v>1</v>
      </c>
      <c r="G727">
        <v>1</v>
      </c>
      <c r="H727">
        <v>2</v>
      </c>
      <c r="I727" t="s">
        <v>1039</v>
      </c>
      <c r="J727" t="s">
        <v>1040</v>
      </c>
      <c r="K727" t="s">
        <v>1041</v>
      </c>
      <c r="L727">
        <v>1368</v>
      </c>
      <c r="N727">
        <v>1011</v>
      </c>
      <c r="O727" t="s">
        <v>745</v>
      </c>
      <c r="P727" t="s">
        <v>745</v>
      </c>
      <c r="Q727">
        <v>1</v>
      </c>
      <c r="X727">
        <v>4.7</v>
      </c>
      <c r="Y727">
        <v>0</v>
      </c>
      <c r="Z727">
        <v>2.4</v>
      </c>
      <c r="AA727">
        <v>0</v>
      </c>
      <c r="AB727">
        <v>0</v>
      </c>
      <c r="AC727">
        <v>0</v>
      </c>
      <c r="AD727">
        <v>1</v>
      </c>
      <c r="AE727">
        <v>0</v>
      </c>
      <c r="AF727" t="s">
        <v>93</v>
      </c>
      <c r="AG727">
        <v>6.215749999999999</v>
      </c>
      <c r="AH727">
        <v>2</v>
      </c>
      <c r="AI727">
        <v>60137850</v>
      </c>
      <c r="AJ727">
        <v>727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 x14ac:dyDescent="0.2">
      <c r="A728">
        <f>ROW(Source!A157)</f>
        <v>157</v>
      </c>
      <c r="B728">
        <v>60137862</v>
      </c>
      <c r="C728">
        <v>60137843</v>
      </c>
      <c r="D728">
        <v>48168484</v>
      </c>
      <c r="E728">
        <v>1</v>
      </c>
      <c r="F728">
        <v>1</v>
      </c>
      <c r="G728">
        <v>1</v>
      </c>
      <c r="H728">
        <v>3</v>
      </c>
      <c r="I728" t="s">
        <v>223</v>
      </c>
      <c r="J728" t="s">
        <v>226</v>
      </c>
      <c r="K728" t="s">
        <v>761</v>
      </c>
      <c r="L728">
        <v>1339</v>
      </c>
      <c r="N728">
        <v>1007</v>
      </c>
      <c r="O728" t="s">
        <v>91</v>
      </c>
      <c r="P728" t="s">
        <v>91</v>
      </c>
      <c r="Q728">
        <v>1</v>
      </c>
      <c r="X728">
        <v>0.6</v>
      </c>
      <c r="Y728">
        <v>8.7899999999999991</v>
      </c>
      <c r="Z728">
        <v>0</v>
      </c>
      <c r="AA728">
        <v>0</v>
      </c>
      <c r="AB728">
        <v>0</v>
      </c>
      <c r="AC728">
        <v>0</v>
      </c>
      <c r="AD728">
        <v>1</v>
      </c>
      <c r="AE728">
        <v>0</v>
      </c>
      <c r="AF728" t="s">
        <v>3</v>
      </c>
      <c r="AG728">
        <v>0.6</v>
      </c>
      <c r="AH728">
        <v>2</v>
      </c>
      <c r="AI728">
        <v>60137851</v>
      </c>
      <c r="AJ728">
        <v>728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 x14ac:dyDescent="0.2">
      <c r="A729">
        <f>ROW(Source!A157)</f>
        <v>157</v>
      </c>
      <c r="B729">
        <v>60137863</v>
      </c>
      <c r="C729">
        <v>60137843</v>
      </c>
      <c r="D729">
        <v>48168491</v>
      </c>
      <c r="E729">
        <v>1</v>
      </c>
      <c r="F729">
        <v>1</v>
      </c>
      <c r="G729">
        <v>1</v>
      </c>
      <c r="H729">
        <v>3</v>
      </c>
      <c r="I729" t="s">
        <v>229</v>
      </c>
      <c r="J729" t="s">
        <v>231</v>
      </c>
      <c r="K729" t="s">
        <v>762</v>
      </c>
      <c r="L729">
        <v>1346</v>
      </c>
      <c r="N729">
        <v>1009</v>
      </c>
      <c r="O729" t="s">
        <v>225</v>
      </c>
      <c r="P729" t="s">
        <v>225</v>
      </c>
      <c r="Q729">
        <v>1</v>
      </c>
      <c r="X729">
        <v>0.2</v>
      </c>
      <c r="Y729">
        <v>4.47</v>
      </c>
      <c r="Z729">
        <v>0</v>
      </c>
      <c r="AA729">
        <v>0</v>
      </c>
      <c r="AB729">
        <v>0</v>
      </c>
      <c r="AC729">
        <v>0</v>
      </c>
      <c r="AD729">
        <v>1</v>
      </c>
      <c r="AE729">
        <v>0</v>
      </c>
      <c r="AF729" t="s">
        <v>3</v>
      </c>
      <c r="AG729">
        <v>0.2</v>
      </c>
      <c r="AH729">
        <v>2</v>
      </c>
      <c r="AI729">
        <v>60137852</v>
      </c>
      <c r="AJ729">
        <v>729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 x14ac:dyDescent="0.2">
      <c r="A730">
        <f>ROW(Source!A157)</f>
        <v>157</v>
      </c>
      <c r="B730">
        <v>60137864</v>
      </c>
      <c r="C730">
        <v>60137843</v>
      </c>
      <c r="D730">
        <v>48171519</v>
      </c>
      <c r="E730">
        <v>1</v>
      </c>
      <c r="F730">
        <v>1</v>
      </c>
      <c r="G730">
        <v>1</v>
      </c>
      <c r="H730">
        <v>3</v>
      </c>
      <c r="I730" t="s">
        <v>1031</v>
      </c>
      <c r="J730" t="s">
        <v>1032</v>
      </c>
      <c r="K730" t="s">
        <v>1033</v>
      </c>
      <c r="L730">
        <v>1348</v>
      </c>
      <c r="N730">
        <v>1009</v>
      </c>
      <c r="O730" t="s">
        <v>15</v>
      </c>
      <c r="P730" t="s">
        <v>15</v>
      </c>
      <c r="Q730">
        <v>1000</v>
      </c>
      <c r="X730">
        <v>3.2000000000000002E-3</v>
      </c>
      <c r="Y730">
        <v>10397.450000000001</v>
      </c>
      <c r="Z730">
        <v>0</v>
      </c>
      <c r="AA730">
        <v>0</v>
      </c>
      <c r="AB730">
        <v>0</v>
      </c>
      <c r="AC730">
        <v>0</v>
      </c>
      <c r="AD730">
        <v>1</v>
      </c>
      <c r="AE730">
        <v>0</v>
      </c>
      <c r="AF730" t="s">
        <v>3</v>
      </c>
      <c r="AG730">
        <v>3.2000000000000002E-3</v>
      </c>
      <c r="AH730">
        <v>2</v>
      </c>
      <c r="AI730">
        <v>60137853</v>
      </c>
      <c r="AJ730">
        <v>730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 x14ac:dyDescent="0.2">
      <c r="A731">
        <f>ROW(Source!A157)</f>
        <v>157</v>
      </c>
      <c r="B731">
        <v>60137865</v>
      </c>
      <c r="C731">
        <v>60137843</v>
      </c>
      <c r="D731">
        <v>48164599</v>
      </c>
      <c r="E731">
        <v>21</v>
      </c>
      <c r="F731">
        <v>1</v>
      </c>
      <c r="G731">
        <v>1</v>
      </c>
      <c r="H731">
        <v>3</v>
      </c>
      <c r="I731" t="s">
        <v>834</v>
      </c>
      <c r="J731" t="s">
        <v>3</v>
      </c>
      <c r="K731" t="s">
        <v>835</v>
      </c>
      <c r="L731">
        <v>1374</v>
      </c>
      <c r="N731">
        <v>1013</v>
      </c>
      <c r="O731" t="s">
        <v>836</v>
      </c>
      <c r="P731" t="s">
        <v>836</v>
      </c>
      <c r="Q731">
        <v>1</v>
      </c>
      <c r="X731">
        <v>4</v>
      </c>
      <c r="Y731">
        <v>1</v>
      </c>
      <c r="Z731">
        <v>0</v>
      </c>
      <c r="AA731">
        <v>0</v>
      </c>
      <c r="AB731">
        <v>0</v>
      </c>
      <c r="AC731">
        <v>0</v>
      </c>
      <c r="AD731">
        <v>1</v>
      </c>
      <c r="AE731">
        <v>0</v>
      </c>
      <c r="AF731" t="s">
        <v>3</v>
      </c>
      <c r="AG731">
        <v>4</v>
      </c>
      <c r="AH731">
        <v>2</v>
      </c>
      <c r="AI731">
        <v>60137854</v>
      </c>
      <c r="AJ731">
        <v>731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 x14ac:dyDescent="0.2">
      <c r="A732">
        <f>ROW(Source!A162)</f>
        <v>162</v>
      </c>
      <c r="B732">
        <v>60137891</v>
      </c>
      <c r="C732">
        <v>60137868</v>
      </c>
      <c r="D732">
        <v>48164238</v>
      </c>
      <c r="E732">
        <v>1</v>
      </c>
      <c r="F732">
        <v>1</v>
      </c>
      <c r="G732">
        <v>1</v>
      </c>
      <c r="H732">
        <v>1</v>
      </c>
      <c r="I732" t="s">
        <v>1042</v>
      </c>
      <c r="J732" t="s">
        <v>3</v>
      </c>
      <c r="K732" t="s">
        <v>1043</v>
      </c>
      <c r="L732">
        <v>1191</v>
      </c>
      <c r="N732">
        <v>1013</v>
      </c>
      <c r="O732" t="s">
        <v>738</v>
      </c>
      <c r="P732" t="s">
        <v>738</v>
      </c>
      <c r="Q732">
        <v>1</v>
      </c>
      <c r="X732">
        <v>18.25</v>
      </c>
      <c r="Y732">
        <v>0</v>
      </c>
      <c r="Z732">
        <v>0</v>
      </c>
      <c r="AA732">
        <v>0</v>
      </c>
      <c r="AB732">
        <v>9.1199999999999992</v>
      </c>
      <c r="AC732">
        <v>0</v>
      </c>
      <c r="AD732">
        <v>1</v>
      </c>
      <c r="AE732">
        <v>1</v>
      </c>
      <c r="AF732" t="s">
        <v>93</v>
      </c>
      <c r="AG732">
        <v>24.135624999999994</v>
      </c>
      <c r="AH732">
        <v>2</v>
      </c>
      <c r="AI732">
        <v>60137869</v>
      </c>
      <c r="AJ732">
        <v>732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 x14ac:dyDescent="0.2">
      <c r="A733">
        <f>ROW(Source!A162)</f>
        <v>162</v>
      </c>
      <c r="B733">
        <v>60137892</v>
      </c>
      <c r="C733">
        <v>60137868</v>
      </c>
      <c r="D733">
        <v>48164207</v>
      </c>
      <c r="E733">
        <v>1</v>
      </c>
      <c r="F733">
        <v>1</v>
      </c>
      <c r="G733">
        <v>1</v>
      </c>
      <c r="H733">
        <v>1</v>
      </c>
      <c r="I733" t="s">
        <v>740</v>
      </c>
      <c r="J733" t="s">
        <v>3</v>
      </c>
      <c r="K733" t="s">
        <v>741</v>
      </c>
      <c r="L733">
        <v>1191</v>
      </c>
      <c r="N733">
        <v>1013</v>
      </c>
      <c r="O733" t="s">
        <v>738</v>
      </c>
      <c r="P733" t="s">
        <v>738</v>
      </c>
      <c r="Q733">
        <v>1</v>
      </c>
      <c r="X733">
        <v>2.88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1</v>
      </c>
      <c r="AE733">
        <v>2</v>
      </c>
      <c r="AF733" t="s">
        <v>93</v>
      </c>
      <c r="AG733">
        <v>3.8087999999999993</v>
      </c>
      <c r="AH733">
        <v>2</v>
      </c>
      <c r="AI733">
        <v>60137870</v>
      </c>
      <c r="AJ733">
        <v>733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 x14ac:dyDescent="0.2">
      <c r="A734">
        <f>ROW(Source!A162)</f>
        <v>162</v>
      </c>
      <c r="B734">
        <v>60137893</v>
      </c>
      <c r="C734">
        <v>60137868</v>
      </c>
      <c r="D734">
        <v>48244501</v>
      </c>
      <c r="E734">
        <v>1</v>
      </c>
      <c r="F734">
        <v>1</v>
      </c>
      <c r="G734">
        <v>1</v>
      </c>
      <c r="H734">
        <v>2</v>
      </c>
      <c r="I734" t="s">
        <v>1044</v>
      </c>
      <c r="J734" t="s">
        <v>1045</v>
      </c>
      <c r="K734" t="s">
        <v>1046</v>
      </c>
      <c r="L734">
        <v>1368</v>
      </c>
      <c r="N734">
        <v>1011</v>
      </c>
      <c r="O734" t="s">
        <v>745</v>
      </c>
      <c r="P734" t="s">
        <v>745</v>
      </c>
      <c r="Q734">
        <v>1</v>
      </c>
      <c r="X734">
        <v>0.68</v>
      </c>
      <c r="Y734">
        <v>0</v>
      </c>
      <c r="Z734">
        <v>311.73</v>
      </c>
      <c r="AA734">
        <v>13.49</v>
      </c>
      <c r="AB734">
        <v>0</v>
      </c>
      <c r="AC734">
        <v>0</v>
      </c>
      <c r="AD734">
        <v>1</v>
      </c>
      <c r="AE734">
        <v>0</v>
      </c>
      <c r="AF734" t="s">
        <v>93</v>
      </c>
      <c r="AG734">
        <v>0.89929999999999999</v>
      </c>
      <c r="AH734">
        <v>2</v>
      </c>
      <c r="AI734">
        <v>60137871</v>
      </c>
      <c r="AJ734">
        <v>734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 x14ac:dyDescent="0.2">
      <c r="A735">
        <f>ROW(Source!A162)</f>
        <v>162</v>
      </c>
      <c r="B735">
        <v>60137894</v>
      </c>
      <c r="C735">
        <v>60137868</v>
      </c>
      <c r="D735">
        <v>48244510</v>
      </c>
      <c r="E735">
        <v>1</v>
      </c>
      <c r="F735">
        <v>1</v>
      </c>
      <c r="G735">
        <v>1</v>
      </c>
      <c r="H735">
        <v>2</v>
      </c>
      <c r="I735" t="s">
        <v>742</v>
      </c>
      <c r="J735" t="s">
        <v>743</v>
      </c>
      <c r="K735" t="s">
        <v>744</v>
      </c>
      <c r="L735">
        <v>1368</v>
      </c>
      <c r="N735">
        <v>1011</v>
      </c>
      <c r="O735" t="s">
        <v>745</v>
      </c>
      <c r="P735" t="s">
        <v>745</v>
      </c>
      <c r="Q735">
        <v>1</v>
      </c>
      <c r="X735">
        <v>1.68</v>
      </c>
      <c r="Y735">
        <v>0</v>
      </c>
      <c r="Z735">
        <v>121.8</v>
      </c>
      <c r="AA735">
        <v>13.49</v>
      </c>
      <c r="AB735">
        <v>0</v>
      </c>
      <c r="AC735">
        <v>0</v>
      </c>
      <c r="AD735">
        <v>1</v>
      </c>
      <c r="AE735">
        <v>0</v>
      </c>
      <c r="AF735" t="s">
        <v>93</v>
      </c>
      <c r="AG735">
        <v>2.2217999999999996</v>
      </c>
      <c r="AH735">
        <v>2</v>
      </c>
      <c r="AI735">
        <v>60137872</v>
      </c>
      <c r="AJ735">
        <v>735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 x14ac:dyDescent="0.2">
      <c r="A736">
        <f>ROW(Source!A162)</f>
        <v>162</v>
      </c>
      <c r="B736">
        <v>60137895</v>
      </c>
      <c r="C736">
        <v>60137868</v>
      </c>
      <c r="D736">
        <v>48244557</v>
      </c>
      <c r="E736">
        <v>1</v>
      </c>
      <c r="F736">
        <v>1</v>
      </c>
      <c r="G736">
        <v>1</v>
      </c>
      <c r="H736">
        <v>2</v>
      </c>
      <c r="I736" t="s">
        <v>746</v>
      </c>
      <c r="J736" t="s">
        <v>747</v>
      </c>
      <c r="K736" t="s">
        <v>748</v>
      </c>
      <c r="L736">
        <v>1368</v>
      </c>
      <c r="N736">
        <v>1011</v>
      </c>
      <c r="O736" t="s">
        <v>745</v>
      </c>
      <c r="P736" t="s">
        <v>745</v>
      </c>
      <c r="Q736">
        <v>1</v>
      </c>
      <c r="X736">
        <v>0.21</v>
      </c>
      <c r="Y736">
        <v>0</v>
      </c>
      <c r="Z736">
        <v>112.77</v>
      </c>
      <c r="AA736">
        <v>11.84</v>
      </c>
      <c r="AB736">
        <v>0</v>
      </c>
      <c r="AC736">
        <v>0</v>
      </c>
      <c r="AD736">
        <v>1</v>
      </c>
      <c r="AE736">
        <v>0</v>
      </c>
      <c r="AF736" t="s">
        <v>93</v>
      </c>
      <c r="AG736">
        <v>0.27772499999999994</v>
      </c>
      <c r="AH736">
        <v>2</v>
      </c>
      <c r="AI736">
        <v>60137873</v>
      </c>
      <c r="AJ736">
        <v>736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 x14ac:dyDescent="0.2">
      <c r="A737">
        <f>ROW(Source!A162)</f>
        <v>162</v>
      </c>
      <c r="B737">
        <v>60137896</v>
      </c>
      <c r="C737">
        <v>60137868</v>
      </c>
      <c r="D737">
        <v>48245551</v>
      </c>
      <c r="E737">
        <v>1</v>
      </c>
      <c r="F737">
        <v>1</v>
      </c>
      <c r="G737">
        <v>1</v>
      </c>
      <c r="H737">
        <v>2</v>
      </c>
      <c r="I737" t="s">
        <v>752</v>
      </c>
      <c r="J737" t="s">
        <v>753</v>
      </c>
      <c r="K737" t="s">
        <v>754</v>
      </c>
      <c r="L737">
        <v>1368</v>
      </c>
      <c r="N737">
        <v>1011</v>
      </c>
      <c r="O737" t="s">
        <v>745</v>
      </c>
      <c r="P737" t="s">
        <v>745</v>
      </c>
      <c r="Q737">
        <v>1</v>
      </c>
      <c r="X737">
        <v>0.31</v>
      </c>
      <c r="Y737">
        <v>0</v>
      </c>
      <c r="Z737">
        <v>86.79</v>
      </c>
      <c r="AA737">
        <v>10.130000000000001</v>
      </c>
      <c r="AB737">
        <v>0</v>
      </c>
      <c r="AC737">
        <v>0</v>
      </c>
      <c r="AD737">
        <v>1</v>
      </c>
      <c r="AE737">
        <v>0</v>
      </c>
      <c r="AF737" t="s">
        <v>93</v>
      </c>
      <c r="AG737">
        <v>0.40997499999999992</v>
      </c>
      <c r="AH737">
        <v>2</v>
      </c>
      <c r="AI737">
        <v>60137874</v>
      </c>
      <c r="AJ737">
        <v>737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 x14ac:dyDescent="0.2">
      <c r="A738">
        <f>ROW(Source!A162)</f>
        <v>162</v>
      </c>
      <c r="B738">
        <v>60137897</v>
      </c>
      <c r="C738">
        <v>60137868</v>
      </c>
      <c r="D738">
        <v>48245719</v>
      </c>
      <c r="E738">
        <v>1</v>
      </c>
      <c r="F738">
        <v>1</v>
      </c>
      <c r="G738">
        <v>1</v>
      </c>
      <c r="H738">
        <v>2</v>
      </c>
      <c r="I738" t="s">
        <v>755</v>
      </c>
      <c r="J738" t="s">
        <v>756</v>
      </c>
      <c r="K738" t="s">
        <v>757</v>
      </c>
      <c r="L738">
        <v>1368</v>
      </c>
      <c r="N738">
        <v>1011</v>
      </c>
      <c r="O738" t="s">
        <v>745</v>
      </c>
      <c r="P738" t="s">
        <v>745</v>
      </c>
      <c r="Q738">
        <v>1</v>
      </c>
      <c r="X738">
        <v>2.38</v>
      </c>
      <c r="Y738">
        <v>0</v>
      </c>
      <c r="Z738">
        <v>1.2</v>
      </c>
      <c r="AA738">
        <v>0</v>
      </c>
      <c r="AB738">
        <v>0</v>
      </c>
      <c r="AC738">
        <v>0</v>
      </c>
      <c r="AD738">
        <v>1</v>
      </c>
      <c r="AE738">
        <v>0</v>
      </c>
      <c r="AF738" t="s">
        <v>93</v>
      </c>
      <c r="AG738">
        <v>3.1475499999999994</v>
      </c>
      <c r="AH738">
        <v>2</v>
      </c>
      <c r="AI738">
        <v>60137875</v>
      </c>
      <c r="AJ738">
        <v>738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 x14ac:dyDescent="0.2">
      <c r="A739">
        <f>ROW(Source!A162)</f>
        <v>162</v>
      </c>
      <c r="B739">
        <v>60137898</v>
      </c>
      <c r="C739">
        <v>60137868</v>
      </c>
      <c r="D739">
        <v>48245767</v>
      </c>
      <c r="E739">
        <v>1</v>
      </c>
      <c r="F739">
        <v>1</v>
      </c>
      <c r="G739">
        <v>1</v>
      </c>
      <c r="H739">
        <v>2</v>
      </c>
      <c r="I739" t="s">
        <v>758</v>
      </c>
      <c r="J739" t="s">
        <v>759</v>
      </c>
      <c r="K739" t="s">
        <v>760</v>
      </c>
      <c r="L739">
        <v>1368</v>
      </c>
      <c r="N739">
        <v>1011</v>
      </c>
      <c r="O739" t="s">
        <v>745</v>
      </c>
      <c r="P739" t="s">
        <v>745</v>
      </c>
      <c r="Q739">
        <v>1</v>
      </c>
      <c r="X739">
        <v>0.48</v>
      </c>
      <c r="Y739">
        <v>0</v>
      </c>
      <c r="Z739">
        <v>13.92</v>
      </c>
      <c r="AA739">
        <v>0</v>
      </c>
      <c r="AB739">
        <v>0</v>
      </c>
      <c r="AC739">
        <v>0</v>
      </c>
      <c r="AD739">
        <v>1</v>
      </c>
      <c r="AE739">
        <v>0</v>
      </c>
      <c r="AF739" t="s">
        <v>93</v>
      </c>
      <c r="AG739">
        <v>0.63479999999999992</v>
      </c>
      <c r="AH739">
        <v>2</v>
      </c>
      <c r="AI739">
        <v>60137876</v>
      </c>
      <c r="AJ739">
        <v>739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 x14ac:dyDescent="0.2">
      <c r="A740">
        <f>ROW(Source!A162)</f>
        <v>162</v>
      </c>
      <c r="B740">
        <v>60137899</v>
      </c>
      <c r="C740">
        <v>60137868</v>
      </c>
      <c r="D740">
        <v>48168484</v>
      </c>
      <c r="E740">
        <v>1</v>
      </c>
      <c r="F740">
        <v>1</v>
      </c>
      <c r="G740">
        <v>1</v>
      </c>
      <c r="H740">
        <v>3</v>
      </c>
      <c r="I740" t="s">
        <v>223</v>
      </c>
      <c r="J740" t="s">
        <v>226</v>
      </c>
      <c r="K740" t="s">
        <v>761</v>
      </c>
      <c r="L740">
        <v>1339</v>
      </c>
      <c r="N740">
        <v>1007</v>
      </c>
      <c r="O740" t="s">
        <v>91</v>
      </c>
      <c r="P740" t="s">
        <v>91</v>
      </c>
      <c r="Q740">
        <v>1</v>
      </c>
      <c r="X740">
        <v>1.95</v>
      </c>
      <c r="Y740">
        <v>8.7899999999999991</v>
      </c>
      <c r="Z740">
        <v>0</v>
      </c>
      <c r="AA740">
        <v>0</v>
      </c>
      <c r="AB740">
        <v>0</v>
      </c>
      <c r="AC740">
        <v>0</v>
      </c>
      <c r="AD740">
        <v>1</v>
      </c>
      <c r="AE740">
        <v>0</v>
      </c>
      <c r="AF740" t="s">
        <v>3</v>
      </c>
      <c r="AG740">
        <v>1.95</v>
      </c>
      <c r="AH740">
        <v>2</v>
      </c>
      <c r="AI740">
        <v>60137877</v>
      </c>
      <c r="AJ740">
        <v>740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 x14ac:dyDescent="0.2">
      <c r="A741">
        <f>ROW(Source!A162)</f>
        <v>162</v>
      </c>
      <c r="B741">
        <v>60137900</v>
      </c>
      <c r="C741">
        <v>60137868</v>
      </c>
      <c r="D741">
        <v>48168491</v>
      </c>
      <c r="E741">
        <v>1</v>
      </c>
      <c r="F741">
        <v>1</v>
      </c>
      <c r="G741">
        <v>1</v>
      </c>
      <c r="H741">
        <v>3</v>
      </c>
      <c r="I741" t="s">
        <v>229</v>
      </c>
      <c r="J741" t="s">
        <v>231</v>
      </c>
      <c r="K741" t="s">
        <v>762</v>
      </c>
      <c r="L741">
        <v>1346</v>
      </c>
      <c r="N741">
        <v>1009</v>
      </c>
      <c r="O741" t="s">
        <v>225</v>
      </c>
      <c r="P741" t="s">
        <v>225</v>
      </c>
      <c r="Q741">
        <v>1</v>
      </c>
      <c r="X741">
        <v>0.59</v>
      </c>
      <c r="Y741">
        <v>4.47</v>
      </c>
      <c r="Z741">
        <v>0</v>
      </c>
      <c r="AA741">
        <v>0</v>
      </c>
      <c r="AB741">
        <v>0</v>
      </c>
      <c r="AC741">
        <v>0</v>
      </c>
      <c r="AD741">
        <v>1</v>
      </c>
      <c r="AE741">
        <v>0</v>
      </c>
      <c r="AF741" t="s">
        <v>3</v>
      </c>
      <c r="AG741">
        <v>0.59</v>
      </c>
      <c r="AH741">
        <v>2</v>
      </c>
      <c r="AI741">
        <v>60137878</v>
      </c>
      <c r="AJ741">
        <v>741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 x14ac:dyDescent="0.2">
      <c r="A742">
        <f>ROW(Source!A162)</f>
        <v>162</v>
      </c>
      <c r="B742">
        <v>60137901</v>
      </c>
      <c r="C742">
        <v>60137868</v>
      </c>
      <c r="D742">
        <v>48171507</v>
      </c>
      <c r="E742">
        <v>1</v>
      </c>
      <c r="F742">
        <v>1</v>
      </c>
      <c r="G742">
        <v>1</v>
      </c>
      <c r="H742">
        <v>3</v>
      </c>
      <c r="I742" t="s">
        <v>807</v>
      </c>
      <c r="J742" t="s">
        <v>808</v>
      </c>
      <c r="K742" t="s">
        <v>809</v>
      </c>
      <c r="L742">
        <v>1348</v>
      </c>
      <c r="N742">
        <v>1009</v>
      </c>
      <c r="O742" t="s">
        <v>15</v>
      </c>
      <c r="P742" t="s">
        <v>15</v>
      </c>
      <c r="Q742">
        <v>1000</v>
      </c>
      <c r="X742">
        <v>3.0999999999999999E-3</v>
      </c>
      <c r="Y742">
        <v>10616.1</v>
      </c>
      <c r="Z742">
        <v>0</v>
      </c>
      <c r="AA742">
        <v>0</v>
      </c>
      <c r="AB742">
        <v>0</v>
      </c>
      <c r="AC742">
        <v>0</v>
      </c>
      <c r="AD742">
        <v>1</v>
      </c>
      <c r="AE742">
        <v>0</v>
      </c>
      <c r="AF742" t="s">
        <v>3</v>
      </c>
      <c r="AG742">
        <v>3.0999999999999999E-3</v>
      </c>
      <c r="AH742">
        <v>2</v>
      </c>
      <c r="AI742">
        <v>60137879</v>
      </c>
      <c r="AJ742">
        <v>742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 x14ac:dyDescent="0.2">
      <c r="A743">
        <f>ROW(Source!A162)</f>
        <v>162</v>
      </c>
      <c r="B743">
        <v>60137902</v>
      </c>
      <c r="C743">
        <v>60137868</v>
      </c>
      <c r="D743">
        <v>48172661</v>
      </c>
      <c r="E743">
        <v>1</v>
      </c>
      <c r="F743">
        <v>1</v>
      </c>
      <c r="G743">
        <v>1</v>
      </c>
      <c r="H743">
        <v>3</v>
      </c>
      <c r="I743" t="s">
        <v>766</v>
      </c>
      <c r="J743" t="s">
        <v>767</v>
      </c>
      <c r="K743" t="s">
        <v>768</v>
      </c>
      <c r="L743">
        <v>1348</v>
      </c>
      <c r="N743">
        <v>1009</v>
      </c>
      <c r="O743" t="s">
        <v>15</v>
      </c>
      <c r="P743" t="s">
        <v>15</v>
      </c>
      <c r="Q743">
        <v>1000</v>
      </c>
      <c r="X743">
        <v>3.0999999999999999E-3</v>
      </c>
      <c r="Y743">
        <v>15854.58</v>
      </c>
      <c r="Z743">
        <v>0</v>
      </c>
      <c r="AA743">
        <v>0</v>
      </c>
      <c r="AB743">
        <v>0</v>
      </c>
      <c r="AC743">
        <v>0</v>
      </c>
      <c r="AD743">
        <v>1</v>
      </c>
      <c r="AE743">
        <v>0</v>
      </c>
      <c r="AF743" t="s">
        <v>3</v>
      </c>
      <c r="AG743">
        <v>3.0999999999999999E-3</v>
      </c>
      <c r="AH743">
        <v>2</v>
      </c>
      <c r="AI743">
        <v>60137880</v>
      </c>
      <c r="AJ743">
        <v>743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 x14ac:dyDescent="0.2">
      <c r="A744">
        <f>ROW(Source!A162)</f>
        <v>162</v>
      </c>
      <c r="B744">
        <v>60137903</v>
      </c>
      <c r="C744">
        <v>60137868</v>
      </c>
      <c r="D744">
        <v>48172758</v>
      </c>
      <c r="E744">
        <v>1</v>
      </c>
      <c r="F744">
        <v>1</v>
      </c>
      <c r="G744">
        <v>1</v>
      </c>
      <c r="H744">
        <v>3</v>
      </c>
      <c r="I744" t="s">
        <v>769</v>
      </c>
      <c r="J744" t="s">
        <v>770</v>
      </c>
      <c r="K744" t="s">
        <v>771</v>
      </c>
      <c r="L744">
        <v>1348</v>
      </c>
      <c r="N744">
        <v>1009</v>
      </c>
      <c r="O744" t="s">
        <v>15</v>
      </c>
      <c r="P744" t="s">
        <v>15</v>
      </c>
      <c r="Q744">
        <v>1000</v>
      </c>
      <c r="X744">
        <v>1.0000000000000001E-5</v>
      </c>
      <c r="Y744">
        <v>7671.42</v>
      </c>
      <c r="Z744">
        <v>0</v>
      </c>
      <c r="AA744">
        <v>0</v>
      </c>
      <c r="AB744">
        <v>0</v>
      </c>
      <c r="AC744">
        <v>0</v>
      </c>
      <c r="AD744">
        <v>1</v>
      </c>
      <c r="AE744">
        <v>0</v>
      </c>
      <c r="AF744" t="s">
        <v>3</v>
      </c>
      <c r="AG744">
        <v>1.0000000000000001E-5</v>
      </c>
      <c r="AH744">
        <v>2</v>
      </c>
      <c r="AI744">
        <v>60137881</v>
      </c>
      <c r="AJ744">
        <v>744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 x14ac:dyDescent="0.2">
      <c r="A745">
        <f>ROW(Source!A162)</f>
        <v>162</v>
      </c>
      <c r="B745">
        <v>60137904</v>
      </c>
      <c r="C745">
        <v>60137868</v>
      </c>
      <c r="D745">
        <v>48173726</v>
      </c>
      <c r="E745">
        <v>1</v>
      </c>
      <c r="F745">
        <v>1</v>
      </c>
      <c r="G745">
        <v>1</v>
      </c>
      <c r="H745">
        <v>3</v>
      </c>
      <c r="I745" t="s">
        <v>772</v>
      </c>
      <c r="J745" t="s">
        <v>773</v>
      </c>
      <c r="K745" t="s">
        <v>774</v>
      </c>
      <c r="L745">
        <v>1348</v>
      </c>
      <c r="N745">
        <v>1009</v>
      </c>
      <c r="O745" t="s">
        <v>15</v>
      </c>
      <c r="P745" t="s">
        <v>15</v>
      </c>
      <c r="Q745">
        <v>1000</v>
      </c>
      <c r="X745">
        <v>1E-4</v>
      </c>
      <c r="Y745">
        <v>30728.69</v>
      </c>
      <c r="Z745">
        <v>0</v>
      </c>
      <c r="AA745">
        <v>0</v>
      </c>
      <c r="AB745">
        <v>0</v>
      </c>
      <c r="AC745">
        <v>0</v>
      </c>
      <c r="AD745">
        <v>1</v>
      </c>
      <c r="AE745">
        <v>0</v>
      </c>
      <c r="AF745" t="s">
        <v>3</v>
      </c>
      <c r="AG745">
        <v>1E-4</v>
      </c>
      <c r="AH745">
        <v>2</v>
      </c>
      <c r="AI745">
        <v>60137882</v>
      </c>
      <c r="AJ745">
        <v>745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 x14ac:dyDescent="0.2">
      <c r="A746">
        <f>ROW(Source!A162)</f>
        <v>162</v>
      </c>
      <c r="B746">
        <v>60137905</v>
      </c>
      <c r="C746">
        <v>60137868</v>
      </c>
      <c r="D746">
        <v>48187448</v>
      </c>
      <c r="E746">
        <v>1</v>
      </c>
      <c r="F746">
        <v>1</v>
      </c>
      <c r="G746">
        <v>1</v>
      </c>
      <c r="H746">
        <v>3</v>
      </c>
      <c r="I746" t="s">
        <v>775</v>
      </c>
      <c r="J746" t="s">
        <v>776</v>
      </c>
      <c r="K746" t="s">
        <v>777</v>
      </c>
      <c r="L746">
        <v>1348</v>
      </c>
      <c r="N746">
        <v>1009</v>
      </c>
      <c r="O746" t="s">
        <v>15</v>
      </c>
      <c r="P746" t="s">
        <v>15</v>
      </c>
      <c r="Q746">
        <v>1000</v>
      </c>
      <c r="X746">
        <v>5.0000000000000001E-4</v>
      </c>
      <c r="Y746">
        <v>8041.65</v>
      </c>
      <c r="Z746">
        <v>0</v>
      </c>
      <c r="AA746">
        <v>0</v>
      </c>
      <c r="AB746">
        <v>0</v>
      </c>
      <c r="AC746">
        <v>0</v>
      </c>
      <c r="AD746">
        <v>1</v>
      </c>
      <c r="AE746">
        <v>0</v>
      </c>
      <c r="AF746" t="s">
        <v>3</v>
      </c>
      <c r="AG746">
        <v>5.0000000000000001E-4</v>
      </c>
      <c r="AH746">
        <v>2</v>
      </c>
      <c r="AI746">
        <v>60137883</v>
      </c>
      <c r="AJ746">
        <v>746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 x14ac:dyDescent="0.2">
      <c r="A747">
        <f>ROW(Source!A162)</f>
        <v>162</v>
      </c>
      <c r="B747">
        <v>60137906</v>
      </c>
      <c r="C747">
        <v>60137868</v>
      </c>
      <c r="D747">
        <v>48165719</v>
      </c>
      <c r="E747">
        <v>21</v>
      </c>
      <c r="F747">
        <v>1</v>
      </c>
      <c r="G747">
        <v>1</v>
      </c>
      <c r="H747">
        <v>3</v>
      </c>
      <c r="I747" t="s">
        <v>778</v>
      </c>
      <c r="J747" t="s">
        <v>3</v>
      </c>
      <c r="K747" t="s">
        <v>779</v>
      </c>
      <c r="L747">
        <v>1348</v>
      </c>
      <c r="N747">
        <v>1009</v>
      </c>
      <c r="O747" t="s">
        <v>15</v>
      </c>
      <c r="P747" t="s">
        <v>15</v>
      </c>
      <c r="Q747">
        <v>1000</v>
      </c>
      <c r="X747">
        <v>1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 t="s">
        <v>3</v>
      </c>
      <c r="AG747">
        <v>1</v>
      </c>
      <c r="AH747">
        <v>2</v>
      </c>
      <c r="AI747">
        <v>60137884</v>
      </c>
      <c r="AJ747">
        <v>747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 x14ac:dyDescent="0.2">
      <c r="A748">
        <f>ROW(Source!A162)</f>
        <v>162</v>
      </c>
      <c r="B748">
        <v>60137907</v>
      </c>
      <c r="C748">
        <v>60137868</v>
      </c>
      <c r="D748">
        <v>48189470</v>
      </c>
      <c r="E748">
        <v>1</v>
      </c>
      <c r="F748">
        <v>1</v>
      </c>
      <c r="G748">
        <v>1</v>
      </c>
      <c r="H748">
        <v>3</v>
      </c>
      <c r="I748" t="s">
        <v>780</v>
      </c>
      <c r="J748" t="s">
        <v>781</v>
      </c>
      <c r="K748" t="s">
        <v>782</v>
      </c>
      <c r="L748">
        <v>1302</v>
      </c>
      <c r="N748">
        <v>1003</v>
      </c>
      <c r="O748" t="s">
        <v>783</v>
      </c>
      <c r="P748" t="s">
        <v>783</v>
      </c>
      <c r="Q748">
        <v>10</v>
      </c>
      <c r="X748">
        <v>1.8700000000000001E-2</v>
      </c>
      <c r="Y748">
        <v>64.47</v>
      </c>
      <c r="Z748">
        <v>0</v>
      </c>
      <c r="AA748">
        <v>0</v>
      </c>
      <c r="AB748">
        <v>0</v>
      </c>
      <c r="AC748">
        <v>0</v>
      </c>
      <c r="AD748">
        <v>1</v>
      </c>
      <c r="AE748">
        <v>0</v>
      </c>
      <c r="AF748" t="s">
        <v>3</v>
      </c>
      <c r="AG748">
        <v>1.8700000000000001E-2</v>
      </c>
      <c r="AH748">
        <v>2</v>
      </c>
      <c r="AI748">
        <v>60137885</v>
      </c>
      <c r="AJ748">
        <v>748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 x14ac:dyDescent="0.2">
      <c r="A749">
        <f>ROW(Source!A162)</f>
        <v>162</v>
      </c>
      <c r="B749">
        <v>60137908</v>
      </c>
      <c r="C749">
        <v>60137868</v>
      </c>
      <c r="D749">
        <v>48189825</v>
      </c>
      <c r="E749">
        <v>1</v>
      </c>
      <c r="F749">
        <v>1</v>
      </c>
      <c r="G749">
        <v>1</v>
      </c>
      <c r="H749">
        <v>3</v>
      </c>
      <c r="I749" t="s">
        <v>784</v>
      </c>
      <c r="J749" t="s">
        <v>785</v>
      </c>
      <c r="K749" t="s">
        <v>786</v>
      </c>
      <c r="L749">
        <v>1348</v>
      </c>
      <c r="N749">
        <v>1009</v>
      </c>
      <c r="O749" t="s">
        <v>15</v>
      </c>
      <c r="P749" t="s">
        <v>15</v>
      </c>
      <c r="Q749">
        <v>1000</v>
      </c>
      <c r="X749">
        <v>3.0000000000000001E-5</v>
      </c>
      <c r="Y749">
        <v>4751.12</v>
      </c>
      <c r="Z749">
        <v>0</v>
      </c>
      <c r="AA749">
        <v>0</v>
      </c>
      <c r="AB749">
        <v>0</v>
      </c>
      <c r="AC749">
        <v>0</v>
      </c>
      <c r="AD749">
        <v>1</v>
      </c>
      <c r="AE749">
        <v>0</v>
      </c>
      <c r="AF749" t="s">
        <v>3</v>
      </c>
      <c r="AG749">
        <v>3.0000000000000001E-5</v>
      </c>
      <c r="AH749">
        <v>2</v>
      </c>
      <c r="AI749">
        <v>60137886</v>
      </c>
      <c r="AJ749">
        <v>749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 x14ac:dyDescent="0.2">
      <c r="A750">
        <f>ROW(Source!A162)</f>
        <v>162</v>
      </c>
      <c r="B750">
        <v>60137909</v>
      </c>
      <c r="C750">
        <v>60137868</v>
      </c>
      <c r="D750">
        <v>48190549</v>
      </c>
      <c r="E750">
        <v>1</v>
      </c>
      <c r="F750">
        <v>1</v>
      </c>
      <c r="G750">
        <v>1</v>
      </c>
      <c r="H750">
        <v>3</v>
      </c>
      <c r="I750" t="s">
        <v>787</v>
      </c>
      <c r="J750" t="s">
        <v>788</v>
      </c>
      <c r="K750" t="s">
        <v>789</v>
      </c>
      <c r="L750">
        <v>1348</v>
      </c>
      <c r="N750">
        <v>1009</v>
      </c>
      <c r="O750" t="s">
        <v>15</v>
      </c>
      <c r="P750" t="s">
        <v>15</v>
      </c>
      <c r="Q750">
        <v>1000</v>
      </c>
      <c r="X750">
        <v>1.9400000000000001E-3</v>
      </c>
      <c r="Y750">
        <v>6246.56</v>
      </c>
      <c r="Z750">
        <v>0</v>
      </c>
      <c r="AA750">
        <v>0</v>
      </c>
      <c r="AB750">
        <v>0</v>
      </c>
      <c r="AC750">
        <v>0</v>
      </c>
      <c r="AD750">
        <v>1</v>
      </c>
      <c r="AE750">
        <v>0</v>
      </c>
      <c r="AF750" t="s">
        <v>3</v>
      </c>
      <c r="AG750">
        <v>1.9400000000000001E-3</v>
      </c>
      <c r="AH750">
        <v>2</v>
      </c>
      <c r="AI750">
        <v>60137887</v>
      </c>
      <c r="AJ750">
        <v>750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 x14ac:dyDescent="0.2">
      <c r="A751">
        <f>ROW(Source!A162)</f>
        <v>162</v>
      </c>
      <c r="B751">
        <v>60137910</v>
      </c>
      <c r="C751">
        <v>60137868</v>
      </c>
      <c r="D751">
        <v>48194381</v>
      </c>
      <c r="E751">
        <v>1</v>
      </c>
      <c r="F751">
        <v>1</v>
      </c>
      <c r="G751">
        <v>1</v>
      </c>
      <c r="H751">
        <v>3</v>
      </c>
      <c r="I751" t="s">
        <v>790</v>
      </c>
      <c r="J751" t="s">
        <v>791</v>
      </c>
      <c r="K751" t="s">
        <v>792</v>
      </c>
      <c r="L751">
        <v>1339</v>
      </c>
      <c r="N751">
        <v>1007</v>
      </c>
      <c r="O751" t="s">
        <v>91</v>
      </c>
      <c r="P751" t="s">
        <v>91</v>
      </c>
      <c r="Q751">
        <v>1</v>
      </c>
      <c r="X751">
        <v>1.0300000000000001E-3</v>
      </c>
      <c r="Y751">
        <v>1793.05</v>
      </c>
      <c r="Z751">
        <v>0</v>
      </c>
      <c r="AA751">
        <v>0</v>
      </c>
      <c r="AB751">
        <v>0</v>
      </c>
      <c r="AC751">
        <v>0</v>
      </c>
      <c r="AD751">
        <v>1</v>
      </c>
      <c r="AE751">
        <v>0</v>
      </c>
      <c r="AF751" t="s">
        <v>3</v>
      </c>
      <c r="AG751">
        <v>1.0300000000000001E-3</v>
      </c>
      <c r="AH751">
        <v>2</v>
      </c>
      <c r="AI751">
        <v>60137888</v>
      </c>
      <c r="AJ751">
        <v>751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 x14ac:dyDescent="0.2">
      <c r="A752">
        <f>ROW(Source!A162)</f>
        <v>162</v>
      </c>
      <c r="B752">
        <v>60137911</v>
      </c>
      <c r="C752">
        <v>60137868</v>
      </c>
      <c r="D752">
        <v>48201639</v>
      </c>
      <c r="E752">
        <v>1</v>
      </c>
      <c r="F752">
        <v>1</v>
      </c>
      <c r="G752">
        <v>1</v>
      </c>
      <c r="H752">
        <v>3</v>
      </c>
      <c r="I752" t="s">
        <v>793</v>
      </c>
      <c r="J752" t="s">
        <v>794</v>
      </c>
      <c r="K752" t="s">
        <v>795</v>
      </c>
      <c r="L752">
        <v>1348</v>
      </c>
      <c r="N752">
        <v>1009</v>
      </c>
      <c r="O752" t="s">
        <v>15</v>
      </c>
      <c r="P752" t="s">
        <v>15</v>
      </c>
      <c r="Q752">
        <v>1000</v>
      </c>
      <c r="X752">
        <v>3.1E-4</v>
      </c>
      <c r="Y752">
        <v>12560.85</v>
      </c>
      <c r="Z752">
        <v>0</v>
      </c>
      <c r="AA752">
        <v>0</v>
      </c>
      <c r="AB752">
        <v>0</v>
      </c>
      <c r="AC752">
        <v>0</v>
      </c>
      <c r="AD752">
        <v>1</v>
      </c>
      <c r="AE752">
        <v>0</v>
      </c>
      <c r="AF752" t="s">
        <v>3</v>
      </c>
      <c r="AG752">
        <v>3.1E-4</v>
      </c>
      <c r="AH752">
        <v>2</v>
      </c>
      <c r="AI752">
        <v>60137889</v>
      </c>
      <c r="AJ752">
        <v>752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 x14ac:dyDescent="0.2">
      <c r="A753">
        <f>ROW(Source!A162)</f>
        <v>162</v>
      </c>
      <c r="B753">
        <v>60137912</v>
      </c>
      <c r="C753">
        <v>60137868</v>
      </c>
      <c r="D753">
        <v>48202807</v>
      </c>
      <c r="E753">
        <v>1</v>
      </c>
      <c r="F753">
        <v>1</v>
      </c>
      <c r="G753">
        <v>1</v>
      </c>
      <c r="H753">
        <v>3</v>
      </c>
      <c r="I753" t="s">
        <v>796</v>
      </c>
      <c r="J753" t="s">
        <v>797</v>
      </c>
      <c r="K753" t="s">
        <v>798</v>
      </c>
      <c r="L753">
        <v>1348</v>
      </c>
      <c r="N753">
        <v>1009</v>
      </c>
      <c r="O753" t="s">
        <v>15</v>
      </c>
      <c r="P753" t="s">
        <v>15</v>
      </c>
      <c r="Q753">
        <v>1000</v>
      </c>
      <c r="X753">
        <v>5.9999999999999995E-4</v>
      </c>
      <c r="Y753">
        <v>11149.43</v>
      </c>
      <c r="Z753">
        <v>0</v>
      </c>
      <c r="AA753">
        <v>0</v>
      </c>
      <c r="AB753">
        <v>0</v>
      </c>
      <c r="AC753">
        <v>0</v>
      </c>
      <c r="AD753">
        <v>1</v>
      </c>
      <c r="AE753">
        <v>0</v>
      </c>
      <c r="AF753" t="s">
        <v>3</v>
      </c>
      <c r="AG753">
        <v>5.9999999999999995E-4</v>
      </c>
      <c r="AH753">
        <v>2</v>
      </c>
      <c r="AI753">
        <v>60137890</v>
      </c>
      <c r="AJ753">
        <v>753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 x14ac:dyDescent="0.2">
      <c r="A754">
        <f>ROW(Source!A163)</f>
        <v>163</v>
      </c>
      <c r="B754">
        <v>60138336</v>
      </c>
      <c r="C754">
        <v>60138274</v>
      </c>
      <c r="D754">
        <v>48164208</v>
      </c>
      <c r="E754">
        <v>1</v>
      </c>
      <c r="F754">
        <v>1</v>
      </c>
      <c r="G754">
        <v>1</v>
      </c>
      <c r="H754">
        <v>1</v>
      </c>
      <c r="I754" t="s">
        <v>1020</v>
      </c>
      <c r="J754" t="s">
        <v>3</v>
      </c>
      <c r="K754" t="s">
        <v>1021</v>
      </c>
      <c r="L754">
        <v>1191</v>
      </c>
      <c r="N754">
        <v>1013</v>
      </c>
      <c r="O754" t="s">
        <v>738</v>
      </c>
      <c r="P754" t="s">
        <v>738</v>
      </c>
      <c r="Q754">
        <v>1</v>
      </c>
      <c r="X754">
        <v>130</v>
      </c>
      <c r="Y754">
        <v>0</v>
      </c>
      <c r="Z754">
        <v>0</v>
      </c>
      <c r="AA754">
        <v>0</v>
      </c>
      <c r="AB754">
        <v>8.4</v>
      </c>
      <c r="AC754">
        <v>0</v>
      </c>
      <c r="AD754">
        <v>1</v>
      </c>
      <c r="AE754">
        <v>1</v>
      </c>
      <c r="AF754" t="s">
        <v>93</v>
      </c>
      <c r="AG754">
        <v>171.92499999999998</v>
      </c>
      <c r="AH754">
        <v>2</v>
      </c>
      <c r="AI754">
        <v>60138336</v>
      </c>
      <c r="AJ754">
        <v>754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 x14ac:dyDescent="0.2">
      <c r="A755">
        <f>ROW(Source!A163)</f>
        <v>163</v>
      </c>
      <c r="B755">
        <v>60138337</v>
      </c>
      <c r="C755">
        <v>60138274</v>
      </c>
      <c r="D755">
        <v>48164207</v>
      </c>
      <c r="E755">
        <v>1</v>
      </c>
      <c r="F755">
        <v>1</v>
      </c>
      <c r="G755">
        <v>1</v>
      </c>
      <c r="H755">
        <v>1</v>
      </c>
      <c r="I755" t="s">
        <v>740</v>
      </c>
      <c r="J755" t="s">
        <v>3</v>
      </c>
      <c r="K755" t="s">
        <v>741</v>
      </c>
      <c r="L755">
        <v>1191</v>
      </c>
      <c r="N755">
        <v>1013</v>
      </c>
      <c r="O755" t="s">
        <v>738</v>
      </c>
      <c r="P755" t="s">
        <v>738</v>
      </c>
      <c r="Q755">
        <v>1</v>
      </c>
      <c r="X755">
        <v>1.8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1</v>
      </c>
      <c r="AE755">
        <v>2</v>
      </c>
      <c r="AF755" t="s">
        <v>93</v>
      </c>
      <c r="AG755">
        <v>2.3804999999999996</v>
      </c>
      <c r="AH755">
        <v>2</v>
      </c>
      <c r="AI755">
        <v>60138337</v>
      </c>
      <c r="AJ755">
        <v>755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 x14ac:dyDescent="0.2">
      <c r="A756">
        <f>ROW(Source!A163)</f>
        <v>163</v>
      </c>
      <c r="B756">
        <v>60138338</v>
      </c>
      <c r="C756">
        <v>60138274</v>
      </c>
      <c r="D756">
        <v>48244557</v>
      </c>
      <c r="E756">
        <v>1</v>
      </c>
      <c r="F756">
        <v>1</v>
      </c>
      <c r="G756">
        <v>1</v>
      </c>
      <c r="H756">
        <v>2</v>
      </c>
      <c r="I756" t="s">
        <v>746</v>
      </c>
      <c r="J756" t="s">
        <v>747</v>
      </c>
      <c r="K756" t="s">
        <v>748</v>
      </c>
      <c r="L756">
        <v>1368</v>
      </c>
      <c r="N756">
        <v>1011</v>
      </c>
      <c r="O756" t="s">
        <v>745</v>
      </c>
      <c r="P756" t="s">
        <v>745</v>
      </c>
      <c r="Q756">
        <v>1</v>
      </c>
      <c r="X756">
        <v>0.5</v>
      </c>
      <c r="Y756">
        <v>0</v>
      </c>
      <c r="Z756">
        <v>112.77</v>
      </c>
      <c r="AA756">
        <v>11.84</v>
      </c>
      <c r="AB756">
        <v>0</v>
      </c>
      <c r="AC756">
        <v>0</v>
      </c>
      <c r="AD756">
        <v>1</v>
      </c>
      <c r="AE756">
        <v>0</v>
      </c>
      <c r="AF756" t="s">
        <v>93</v>
      </c>
      <c r="AG756">
        <v>0.66124999999999989</v>
      </c>
      <c r="AH756">
        <v>2</v>
      </c>
      <c r="AI756">
        <v>60138338</v>
      </c>
      <c r="AJ756">
        <v>756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 x14ac:dyDescent="0.2">
      <c r="A757">
        <f>ROW(Source!A163)</f>
        <v>163</v>
      </c>
      <c r="B757">
        <v>60138339</v>
      </c>
      <c r="C757">
        <v>60138274</v>
      </c>
      <c r="D757">
        <v>48244699</v>
      </c>
      <c r="E757">
        <v>1</v>
      </c>
      <c r="F757">
        <v>1</v>
      </c>
      <c r="G757">
        <v>1</v>
      </c>
      <c r="H757">
        <v>2</v>
      </c>
      <c r="I757" t="s">
        <v>1047</v>
      </c>
      <c r="J757" t="s">
        <v>1048</v>
      </c>
      <c r="K757" t="s">
        <v>1049</v>
      </c>
      <c r="L757">
        <v>1368</v>
      </c>
      <c r="N757">
        <v>1011</v>
      </c>
      <c r="O757" t="s">
        <v>745</v>
      </c>
      <c r="P757" t="s">
        <v>745</v>
      </c>
      <c r="Q757">
        <v>1</v>
      </c>
      <c r="X757">
        <v>1.37</v>
      </c>
      <c r="Y757">
        <v>0</v>
      </c>
      <c r="Z757">
        <v>6.99</v>
      </c>
      <c r="AA757">
        <v>0</v>
      </c>
      <c r="AB757">
        <v>0</v>
      </c>
      <c r="AC757">
        <v>0</v>
      </c>
      <c r="AD757">
        <v>1</v>
      </c>
      <c r="AE757">
        <v>0</v>
      </c>
      <c r="AF757" t="s">
        <v>93</v>
      </c>
      <c r="AG757">
        <v>1.8118249999999998</v>
      </c>
      <c r="AH757">
        <v>2</v>
      </c>
      <c r="AI757">
        <v>60138339</v>
      </c>
      <c r="AJ757">
        <v>757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 x14ac:dyDescent="0.2">
      <c r="A758">
        <f>ROW(Source!A163)</f>
        <v>163</v>
      </c>
      <c r="B758">
        <v>60138340</v>
      </c>
      <c r="C758">
        <v>60138274</v>
      </c>
      <c r="D758">
        <v>48245552</v>
      </c>
      <c r="E758">
        <v>1</v>
      </c>
      <c r="F758">
        <v>1</v>
      </c>
      <c r="G758">
        <v>1</v>
      </c>
      <c r="H758">
        <v>2</v>
      </c>
      <c r="I758" t="s">
        <v>1022</v>
      </c>
      <c r="J758" t="s">
        <v>1023</v>
      </c>
      <c r="K758" t="s">
        <v>1024</v>
      </c>
      <c r="L758">
        <v>1368</v>
      </c>
      <c r="N758">
        <v>1011</v>
      </c>
      <c r="O758" t="s">
        <v>745</v>
      </c>
      <c r="P758" t="s">
        <v>745</v>
      </c>
      <c r="Q758">
        <v>1</v>
      </c>
      <c r="X758">
        <v>0.5</v>
      </c>
      <c r="Y758">
        <v>0</v>
      </c>
      <c r="Z758">
        <v>107.03</v>
      </c>
      <c r="AA758">
        <v>10.130000000000001</v>
      </c>
      <c r="AB758">
        <v>0</v>
      </c>
      <c r="AC758">
        <v>0</v>
      </c>
      <c r="AD758">
        <v>1</v>
      </c>
      <c r="AE758">
        <v>0</v>
      </c>
      <c r="AF758" t="s">
        <v>93</v>
      </c>
      <c r="AG758">
        <v>0.66124999999999989</v>
      </c>
      <c r="AH758">
        <v>2</v>
      </c>
      <c r="AI758">
        <v>60138340</v>
      </c>
      <c r="AJ758">
        <v>758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 x14ac:dyDescent="0.2">
      <c r="A759">
        <f>ROW(Source!A163)</f>
        <v>163</v>
      </c>
      <c r="B759">
        <v>60138341</v>
      </c>
      <c r="C759">
        <v>60138274</v>
      </c>
      <c r="D759">
        <v>48245702</v>
      </c>
      <c r="E759">
        <v>1</v>
      </c>
      <c r="F759">
        <v>1</v>
      </c>
      <c r="G759">
        <v>1</v>
      </c>
      <c r="H759">
        <v>2</v>
      </c>
      <c r="I759" t="s">
        <v>1050</v>
      </c>
      <c r="J759" t="s">
        <v>1051</v>
      </c>
      <c r="K759" t="s">
        <v>1052</v>
      </c>
      <c r="L759">
        <v>1368</v>
      </c>
      <c r="N759">
        <v>1011</v>
      </c>
      <c r="O759" t="s">
        <v>745</v>
      </c>
      <c r="P759" t="s">
        <v>745</v>
      </c>
      <c r="Q759">
        <v>1</v>
      </c>
      <c r="X759">
        <v>43.4</v>
      </c>
      <c r="Y759">
        <v>0</v>
      </c>
      <c r="Z759">
        <v>45.41</v>
      </c>
      <c r="AA759">
        <v>0</v>
      </c>
      <c r="AB759">
        <v>0</v>
      </c>
      <c r="AC759">
        <v>0</v>
      </c>
      <c r="AD759">
        <v>1</v>
      </c>
      <c r="AE759">
        <v>0</v>
      </c>
      <c r="AF759" t="s">
        <v>93</v>
      </c>
      <c r="AG759">
        <v>57.396499999999989</v>
      </c>
      <c r="AH759">
        <v>2</v>
      </c>
      <c r="AI759">
        <v>60138341</v>
      </c>
      <c r="AJ759">
        <v>759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1:44" x14ac:dyDescent="0.2">
      <c r="A760">
        <f>ROW(Source!A163)</f>
        <v>163</v>
      </c>
      <c r="B760">
        <v>60138342</v>
      </c>
      <c r="C760">
        <v>60138274</v>
      </c>
      <c r="D760">
        <v>48245719</v>
      </c>
      <c r="E760">
        <v>1</v>
      </c>
      <c r="F760">
        <v>1</v>
      </c>
      <c r="G760">
        <v>1</v>
      </c>
      <c r="H760">
        <v>2</v>
      </c>
      <c r="I760" t="s">
        <v>755</v>
      </c>
      <c r="J760" t="s">
        <v>756</v>
      </c>
      <c r="K760" t="s">
        <v>757</v>
      </c>
      <c r="L760">
        <v>1368</v>
      </c>
      <c r="N760">
        <v>1011</v>
      </c>
      <c r="O760" t="s">
        <v>745</v>
      </c>
      <c r="P760" t="s">
        <v>745</v>
      </c>
      <c r="Q760">
        <v>1</v>
      </c>
      <c r="X760">
        <v>0.9</v>
      </c>
      <c r="Y760">
        <v>0</v>
      </c>
      <c r="Z760">
        <v>1.2</v>
      </c>
      <c r="AA760">
        <v>0</v>
      </c>
      <c r="AB760">
        <v>0</v>
      </c>
      <c r="AC760">
        <v>0</v>
      </c>
      <c r="AD760">
        <v>1</v>
      </c>
      <c r="AE760">
        <v>0</v>
      </c>
      <c r="AF760" t="s">
        <v>93</v>
      </c>
      <c r="AG760">
        <v>1.1902499999999998</v>
      </c>
      <c r="AH760">
        <v>2</v>
      </c>
      <c r="AI760">
        <v>60138342</v>
      </c>
      <c r="AJ760">
        <v>760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 x14ac:dyDescent="0.2">
      <c r="A761">
        <f>ROW(Source!A163)</f>
        <v>163</v>
      </c>
      <c r="B761">
        <v>60138343</v>
      </c>
      <c r="C761">
        <v>60138274</v>
      </c>
      <c r="D761">
        <v>48246286</v>
      </c>
      <c r="E761">
        <v>1</v>
      </c>
      <c r="F761">
        <v>1</v>
      </c>
      <c r="G761">
        <v>1</v>
      </c>
      <c r="H761">
        <v>2</v>
      </c>
      <c r="I761" t="s">
        <v>1028</v>
      </c>
      <c r="J761" t="s">
        <v>1029</v>
      </c>
      <c r="K761" t="s">
        <v>1030</v>
      </c>
      <c r="L761">
        <v>1368</v>
      </c>
      <c r="N761">
        <v>1011</v>
      </c>
      <c r="O761" t="s">
        <v>745</v>
      </c>
      <c r="P761" t="s">
        <v>745</v>
      </c>
      <c r="Q761">
        <v>1</v>
      </c>
      <c r="X761">
        <v>0.8</v>
      </c>
      <c r="Y761">
        <v>0</v>
      </c>
      <c r="Z761">
        <v>14.3</v>
      </c>
      <c r="AA761">
        <v>8.82</v>
      </c>
      <c r="AB761">
        <v>0</v>
      </c>
      <c r="AC761">
        <v>0</v>
      </c>
      <c r="AD761">
        <v>1</v>
      </c>
      <c r="AE761">
        <v>0</v>
      </c>
      <c r="AF761" t="s">
        <v>93</v>
      </c>
      <c r="AG761">
        <v>1.0579999999999998</v>
      </c>
      <c r="AH761">
        <v>2</v>
      </c>
      <c r="AI761">
        <v>60138343</v>
      </c>
      <c r="AJ761">
        <v>761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 x14ac:dyDescent="0.2">
      <c r="A762">
        <f>ROW(Source!A163)</f>
        <v>163</v>
      </c>
      <c r="B762">
        <v>60138344</v>
      </c>
      <c r="C762">
        <v>60138274</v>
      </c>
      <c r="D762">
        <v>48246332</v>
      </c>
      <c r="E762">
        <v>1</v>
      </c>
      <c r="F762">
        <v>1</v>
      </c>
      <c r="G762">
        <v>1</v>
      </c>
      <c r="H762">
        <v>2</v>
      </c>
      <c r="I762" t="s">
        <v>1039</v>
      </c>
      <c r="J762" t="s">
        <v>1040</v>
      </c>
      <c r="K762" t="s">
        <v>1041</v>
      </c>
      <c r="L762">
        <v>1368</v>
      </c>
      <c r="N762">
        <v>1011</v>
      </c>
      <c r="O762" t="s">
        <v>745</v>
      </c>
      <c r="P762" t="s">
        <v>745</v>
      </c>
      <c r="Q762">
        <v>1</v>
      </c>
      <c r="X762">
        <v>2.4</v>
      </c>
      <c r="Y762">
        <v>0</v>
      </c>
      <c r="Z762">
        <v>2.4</v>
      </c>
      <c r="AA762">
        <v>0</v>
      </c>
      <c r="AB762">
        <v>0</v>
      </c>
      <c r="AC762">
        <v>0</v>
      </c>
      <c r="AD762">
        <v>1</v>
      </c>
      <c r="AE762">
        <v>0</v>
      </c>
      <c r="AF762" t="s">
        <v>93</v>
      </c>
      <c r="AG762">
        <v>3.1739999999999995</v>
      </c>
      <c r="AH762">
        <v>2</v>
      </c>
      <c r="AI762">
        <v>60138344</v>
      </c>
      <c r="AJ762">
        <v>762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 x14ac:dyDescent="0.2">
      <c r="A763">
        <f>ROW(Source!A163)</f>
        <v>163</v>
      </c>
      <c r="B763">
        <v>60138345</v>
      </c>
      <c r="C763">
        <v>60138274</v>
      </c>
      <c r="D763">
        <v>48168484</v>
      </c>
      <c r="E763">
        <v>1</v>
      </c>
      <c r="F763">
        <v>1</v>
      </c>
      <c r="G763">
        <v>1</v>
      </c>
      <c r="H763">
        <v>3</v>
      </c>
      <c r="I763" t="s">
        <v>223</v>
      </c>
      <c r="J763" t="s">
        <v>226</v>
      </c>
      <c r="K763" t="s">
        <v>761</v>
      </c>
      <c r="L763">
        <v>1339</v>
      </c>
      <c r="N763">
        <v>1007</v>
      </c>
      <c r="O763" t="s">
        <v>91</v>
      </c>
      <c r="P763" t="s">
        <v>91</v>
      </c>
      <c r="Q763">
        <v>1</v>
      </c>
      <c r="X763">
        <v>0.6</v>
      </c>
      <c r="Y763">
        <v>8.7899999999999991</v>
      </c>
      <c r="Z763">
        <v>0</v>
      </c>
      <c r="AA763">
        <v>0</v>
      </c>
      <c r="AB763">
        <v>0</v>
      </c>
      <c r="AC763">
        <v>0</v>
      </c>
      <c r="AD763">
        <v>1</v>
      </c>
      <c r="AE763">
        <v>0</v>
      </c>
      <c r="AF763" t="s">
        <v>3</v>
      </c>
      <c r="AG763">
        <v>0.6</v>
      </c>
      <c r="AH763">
        <v>2</v>
      </c>
      <c r="AI763">
        <v>60138345</v>
      </c>
      <c r="AJ763">
        <v>763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 x14ac:dyDescent="0.2">
      <c r="A764">
        <f>ROW(Source!A163)</f>
        <v>163</v>
      </c>
      <c r="B764">
        <v>60138346</v>
      </c>
      <c r="C764">
        <v>60138274</v>
      </c>
      <c r="D764">
        <v>48168491</v>
      </c>
      <c r="E764">
        <v>1</v>
      </c>
      <c r="F764">
        <v>1</v>
      </c>
      <c r="G764">
        <v>1</v>
      </c>
      <c r="H764">
        <v>3</v>
      </c>
      <c r="I764" t="s">
        <v>229</v>
      </c>
      <c r="J764" t="s">
        <v>231</v>
      </c>
      <c r="K764" t="s">
        <v>762</v>
      </c>
      <c r="L764">
        <v>1346</v>
      </c>
      <c r="N764">
        <v>1009</v>
      </c>
      <c r="O764" t="s">
        <v>225</v>
      </c>
      <c r="P764" t="s">
        <v>225</v>
      </c>
      <c r="Q764">
        <v>1</v>
      </c>
      <c r="X764">
        <v>0.2</v>
      </c>
      <c r="Y764">
        <v>4.47</v>
      </c>
      <c r="Z764">
        <v>0</v>
      </c>
      <c r="AA764">
        <v>0</v>
      </c>
      <c r="AB764">
        <v>0</v>
      </c>
      <c r="AC764">
        <v>0</v>
      </c>
      <c r="AD764">
        <v>1</v>
      </c>
      <c r="AE764">
        <v>0</v>
      </c>
      <c r="AF764" t="s">
        <v>3</v>
      </c>
      <c r="AG764">
        <v>0.2</v>
      </c>
      <c r="AH764">
        <v>2</v>
      </c>
      <c r="AI764">
        <v>60138346</v>
      </c>
      <c r="AJ764">
        <v>764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 x14ac:dyDescent="0.2">
      <c r="A765">
        <f>ROW(Source!A163)</f>
        <v>163</v>
      </c>
      <c r="B765">
        <v>60138347</v>
      </c>
      <c r="C765">
        <v>60138274</v>
      </c>
      <c r="D765">
        <v>48171519</v>
      </c>
      <c r="E765">
        <v>1</v>
      </c>
      <c r="F765">
        <v>1</v>
      </c>
      <c r="G765">
        <v>1</v>
      </c>
      <c r="H765">
        <v>3</v>
      </c>
      <c r="I765" t="s">
        <v>1031</v>
      </c>
      <c r="J765" t="s">
        <v>1032</v>
      </c>
      <c r="K765" t="s">
        <v>1033</v>
      </c>
      <c r="L765">
        <v>1348</v>
      </c>
      <c r="N765">
        <v>1009</v>
      </c>
      <c r="O765" t="s">
        <v>15</v>
      </c>
      <c r="P765" t="s">
        <v>15</v>
      </c>
      <c r="Q765">
        <v>1000</v>
      </c>
      <c r="X765">
        <v>1.9E-2</v>
      </c>
      <c r="Y765">
        <v>10397.450000000001</v>
      </c>
      <c r="Z765">
        <v>0</v>
      </c>
      <c r="AA765">
        <v>0</v>
      </c>
      <c r="AB765">
        <v>0</v>
      </c>
      <c r="AC765">
        <v>0</v>
      </c>
      <c r="AD765">
        <v>1</v>
      </c>
      <c r="AE765">
        <v>0</v>
      </c>
      <c r="AF765" t="s">
        <v>3</v>
      </c>
      <c r="AG765">
        <v>1.9E-2</v>
      </c>
      <c r="AH765">
        <v>2</v>
      </c>
      <c r="AI765">
        <v>60138347</v>
      </c>
      <c r="AJ765">
        <v>765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 x14ac:dyDescent="0.2">
      <c r="A766">
        <f>ROW(Source!A163)</f>
        <v>163</v>
      </c>
      <c r="B766">
        <v>60138348</v>
      </c>
      <c r="C766">
        <v>60138274</v>
      </c>
      <c r="D766">
        <v>48164599</v>
      </c>
      <c r="E766">
        <v>21</v>
      </c>
      <c r="F766">
        <v>1</v>
      </c>
      <c r="G766">
        <v>1</v>
      </c>
      <c r="H766">
        <v>3</v>
      </c>
      <c r="I766" t="s">
        <v>834</v>
      </c>
      <c r="J766" t="s">
        <v>3</v>
      </c>
      <c r="K766" t="s">
        <v>835</v>
      </c>
      <c r="L766">
        <v>1374</v>
      </c>
      <c r="N766">
        <v>1013</v>
      </c>
      <c r="O766" t="s">
        <v>836</v>
      </c>
      <c r="P766" t="s">
        <v>836</v>
      </c>
      <c r="Q766">
        <v>1</v>
      </c>
      <c r="X766">
        <v>21.84</v>
      </c>
      <c r="Y766">
        <v>1</v>
      </c>
      <c r="Z766">
        <v>0</v>
      </c>
      <c r="AA766">
        <v>0</v>
      </c>
      <c r="AB766">
        <v>0</v>
      </c>
      <c r="AC766">
        <v>0</v>
      </c>
      <c r="AD766">
        <v>1</v>
      </c>
      <c r="AE766">
        <v>0</v>
      </c>
      <c r="AF766" t="s">
        <v>3</v>
      </c>
      <c r="AG766">
        <v>21.84</v>
      </c>
      <c r="AH766">
        <v>2</v>
      </c>
      <c r="AI766">
        <v>60138348</v>
      </c>
      <c r="AJ766">
        <v>766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 x14ac:dyDescent="0.2">
      <c r="A767">
        <f>ROW(Source!A166)</f>
        <v>166</v>
      </c>
      <c r="B767">
        <v>60138352</v>
      </c>
      <c r="C767">
        <v>60138305</v>
      </c>
      <c r="D767">
        <v>48164227</v>
      </c>
      <c r="E767">
        <v>1</v>
      </c>
      <c r="F767">
        <v>1</v>
      </c>
      <c r="G767">
        <v>1</v>
      </c>
      <c r="H767">
        <v>1</v>
      </c>
      <c r="I767" t="s">
        <v>1034</v>
      </c>
      <c r="J767" t="s">
        <v>3</v>
      </c>
      <c r="K767" t="s">
        <v>1035</v>
      </c>
      <c r="L767">
        <v>1191</v>
      </c>
      <c r="N767">
        <v>1013</v>
      </c>
      <c r="O767" t="s">
        <v>738</v>
      </c>
      <c r="P767" t="s">
        <v>738</v>
      </c>
      <c r="Q767">
        <v>1</v>
      </c>
      <c r="X767">
        <v>108.89</v>
      </c>
      <c r="Y767">
        <v>0</v>
      </c>
      <c r="Z767">
        <v>0</v>
      </c>
      <c r="AA767">
        <v>0</v>
      </c>
      <c r="AB767">
        <v>8.01</v>
      </c>
      <c r="AC767">
        <v>0</v>
      </c>
      <c r="AD767">
        <v>1</v>
      </c>
      <c r="AE767">
        <v>1</v>
      </c>
      <c r="AF767" t="s">
        <v>93</v>
      </c>
      <c r="AG767">
        <v>144.00702499999997</v>
      </c>
      <c r="AH767">
        <v>2</v>
      </c>
      <c r="AI767">
        <v>60138352</v>
      </c>
      <c r="AJ767">
        <v>767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 x14ac:dyDescent="0.2">
      <c r="A768">
        <f>ROW(Source!A166)</f>
        <v>166</v>
      </c>
      <c r="B768">
        <v>60138353</v>
      </c>
      <c r="C768">
        <v>60138305</v>
      </c>
      <c r="D768">
        <v>48164207</v>
      </c>
      <c r="E768">
        <v>1</v>
      </c>
      <c r="F768">
        <v>1</v>
      </c>
      <c r="G768">
        <v>1</v>
      </c>
      <c r="H768">
        <v>1</v>
      </c>
      <c r="I768" t="s">
        <v>740</v>
      </c>
      <c r="J768" t="s">
        <v>3</v>
      </c>
      <c r="K768" t="s">
        <v>741</v>
      </c>
      <c r="L768">
        <v>1191</v>
      </c>
      <c r="N768">
        <v>1013</v>
      </c>
      <c r="O768" t="s">
        <v>738</v>
      </c>
      <c r="P768" t="s">
        <v>738</v>
      </c>
      <c r="Q768">
        <v>1</v>
      </c>
      <c r="X768">
        <v>0.31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1</v>
      </c>
      <c r="AE768">
        <v>2</v>
      </c>
      <c r="AF768" t="s">
        <v>93</v>
      </c>
      <c r="AG768">
        <v>0.40997499999999992</v>
      </c>
      <c r="AH768">
        <v>2</v>
      </c>
      <c r="AI768">
        <v>60138353</v>
      </c>
      <c r="AJ768">
        <v>768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 x14ac:dyDescent="0.2">
      <c r="A769">
        <f>ROW(Source!A166)</f>
        <v>166</v>
      </c>
      <c r="B769">
        <v>60138354</v>
      </c>
      <c r="C769">
        <v>60138305</v>
      </c>
      <c r="D769">
        <v>48244557</v>
      </c>
      <c r="E769">
        <v>1</v>
      </c>
      <c r="F769">
        <v>1</v>
      </c>
      <c r="G769">
        <v>1</v>
      </c>
      <c r="H769">
        <v>2</v>
      </c>
      <c r="I769" t="s">
        <v>746</v>
      </c>
      <c r="J769" t="s">
        <v>747</v>
      </c>
      <c r="K769" t="s">
        <v>748</v>
      </c>
      <c r="L769">
        <v>1368</v>
      </c>
      <c r="N769">
        <v>1011</v>
      </c>
      <c r="O769" t="s">
        <v>745</v>
      </c>
      <c r="P769" t="s">
        <v>745</v>
      </c>
      <c r="Q769">
        <v>1</v>
      </c>
      <c r="X769">
        <v>0.12</v>
      </c>
      <c r="Y769">
        <v>0</v>
      </c>
      <c r="Z769">
        <v>112.77</v>
      </c>
      <c r="AA769">
        <v>11.84</v>
      </c>
      <c r="AB769">
        <v>0</v>
      </c>
      <c r="AC769">
        <v>0</v>
      </c>
      <c r="AD769">
        <v>1</v>
      </c>
      <c r="AE769">
        <v>0</v>
      </c>
      <c r="AF769" t="s">
        <v>93</v>
      </c>
      <c r="AG769">
        <v>0.15869999999999998</v>
      </c>
      <c r="AH769">
        <v>2</v>
      </c>
      <c r="AI769">
        <v>60138354</v>
      </c>
      <c r="AJ769">
        <v>769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 x14ac:dyDescent="0.2">
      <c r="A770">
        <f>ROW(Source!A166)</f>
        <v>166</v>
      </c>
      <c r="B770">
        <v>60138355</v>
      </c>
      <c r="C770">
        <v>60138305</v>
      </c>
      <c r="D770">
        <v>48244699</v>
      </c>
      <c r="E770">
        <v>1</v>
      </c>
      <c r="F770">
        <v>1</v>
      </c>
      <c r="G770">
        <v>1</v>
      </c>
      <c r="H770">
        <v>2</v>
      </c>
      <c r="I770" t="s">
        <v>1047</v>
      </c>
      <c r="J770" t="s">
        <v>1048</v>
      </c>
      <c r="K770" t="s">
        <v>1049</v>
      </c>
      <c r="L770">
        <v>1368</v>
      </c>
      <c r="N770">
        <v>1011</v>
      </c>
      <c r="O770" t="s">
        <v>745</v>
      </c>
      <c r="P770" t="s">
        <v>745</v>
      </c>
      <c r="Q770">
        <v>1</v>
      </c>
      <c r="X770">
        <v>8.6</v>
      </c>
      <c r="Y770">
        <v>0</v>
      </c>
      <c r="Z770">
        <v>6.99</v>
      </c>
      <c r="AA770">
        <v>0</v>
      </c>
      <c r="AB770">
        <v>0</v>
      </c>
      <c r="AC770">
        <v>0</v>
      </c>
      <c r="AD770">
        <v>1</v>
      </c>
      <c r="AE770">
        <v>0</v>
      </c>
      <c r="AF770" t="s">
        <v>93</v>
      </c>
      <c r="AG770">
        <v>11.373499999999998</v>
      </c>
      <c r="AH770">
        <v>2</v>
      </c>
      <c r="AI770">
        <v>60138355</v>
      </c>
      <c r="AJ770">
        <v>770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 x14ac:dyDescent="0.2">
      <c r="A771">
        <f>ROW(Source!A166)</f>
        <v>166</v>
      </c>
      <c r="B771">
        <v>60138356</v>
      </c>
      <c r="C771">
        <v>60138305</v>
      </c>
      <c r="D771">
        <v>48245551</v>
      </c>
      <c r="E771">
        <v>1</v>
      </c>
      <c r="F771">
        <v>1</v>
      </c>
      <c r="G771">
        <v>1</v>
      </c>
      <c r="H771">
        <v>2</v>
      </c>
      <c r="I771" t="s">
        <v>752</v>
      </c>
      <c r="J771" t="s">
        <v>753</v>
      </c>
      <c r="K771" t="s">
        <v>754</v>
      </c>
      <c r="L771">
        <v>1368</v>
      </c>
      <c r="N771">
        <v>1011</v>
      </c>
      <c r="O771" t="s">
        <v>745</v>
      </c>
      <c r="P771" t="s">
        <v>745</v>
      </c>
      <c r="Q771">
        <v>1</v>
      </c>
      <c r="X771">
        <v>0.19</v>
      </c>
      <c r="Y771">
        <v>0</v>
      </c>
      <c r="Z771">
        <v>86.79</v>
      </c>
      <c r="AA771">
        <v>10.130000000000001</v>
      </c>
      <c r="AB771">
        <v>0</v>
      </c>
      <c r="AC771">
        <v>0</v>
      </c>
      <c r="AD771">
        <v>1</v>
      </c>
      <c r="AE771">
        <v>0</v>
      </c>
      <c r="AF771" t="s">
        <v>93</v>
      </c>
      <c r="AG771">
        <v>0.25127499999999997</v>
      </c>
      <c r="AH771">
        <v>2</v>
      </c>
      <c r="AI771">
        <v>60138356</v>
      </c>
      <c r="AJ771">
        <v>771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 x14ac:dyDescent="0.2">
      <c r="A772">
        <f>ROW(Source!A166)</f>
        <v>166</v>
      </c>
      <c r="B772">
        <v>60138357</v>
      </c>
      <c r="C772">
        <v>60138305</v>
      </c>
      <c r="D772">
        <v>48172661</v>
      </c>
      <c r="E772">
        <v>1</v>
      </c>
      <c r="F772">
        <v>1</v>
      </c>
      <c r="G772">
        <v>1</v>
      </c>
      <c r="H772">
        <v>3</v>
      </c>
      <c r="I772" t="s">
        <v>766</v>
      </c>
      <c r="J772" t="s">
        <v>767</v>
      </c>
      <c r="K772" t="s">
        <v>768</v>
      </c>
      <c r="L772">
        <v>1348</v>
      </c>
      <c r="N772">
        <v>1009</v>
      </c>
      <c r="O772" t="s">
        <v>15</v>
      </c>
      <c r="P772" t="s">
        <v>15</v>
      </c>
      <c r="Q772">
        <v>1000</v>
      </c>
      <c r="X772">
        <v>2.1999999999999999E-2</v>
      </c>
      <c r="Y772">
        <v>15854.58</v>
      </c>
      <c r="Z772">
        <v>0</v>
      </c>
      <c r="AA772">
        <v>0</v>
      </c>
      <c r="AB772">
        <v>0</v>
      </c>
      <c r="AC772">
        <v>0</v>
      </c>
      <c r="AD772">
        <v>1</v>
      </c>
      <c r="AE772">
        <v>0</v>
      </c>
      <c r="AF772" t="s">
        <v>3</v>
      </c>
      <c r="AG772">
        <v>2.1999999999999999E-2</v>
      </c>
      <c r="AH772">
        <v>2</v>
      </c>
      <c r="AI772">
        <v>60138357</v>
      </c>
      <c r="AJ772">
        <v>772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 x14ac:dyDescent="0.2">
      <c r="A773">
        <f>ROW(Source!A166)</f>
        <v>166</v>
      </c>
      <c r="B773">
        <v>60138358</v>
      </c>
      <c r="C773">
        <v>60138305</v>
      </c>
      <c r="D773">
        <v>48172758</v>
      </c>
      <c r="E773">
        <v>1</v>
      </c>
      <c r="F773">
        <v>1</v>
      </c>
      <c r="G773">
        <v>1</v>
      </c>
      <c r="H773">
        <v>3</v>
      </c>
      <c r="I773" t="s">
        <v>769</v>
      </c>
      <c r="J773" t="s">
        <v>770</v>
      </c>
      <c r="K773" t="s">
        <v>771</v>
      </c>
      <c r="L773">
        <v>1348</v>
      </c>
      <c r="N773">
        <v>1009</v>
      </c>
      <c r="O773" t="s">
        <v>15</v>
      </c>
      <c r="P773" t="s">
        <v>15</v>
      </c>
      <c r="Q773">
        <v>1000</v>
      </c>
      <c r="X773">
        <v>1.0000000000000001E-5</v>
      </c>
      <c r="Y773">
        <v>7671.42</v>
      </c>
      <c r="Z773">
        <v>0</v>
      </c>
      <c r="AA773">
        <v>0</v>
      </c>
      <c r="AB773">
        <v>0</v>
      </c>
      <c r="AC773">
        <v>0</v>
      </c>
      <c r="AD773">
        <v>1</v>
      </c>
      <c r="AE773">
        <v>0</v>
      </c>
      <c r="AF773" t="s">
        <v>3</v>
      </c>
      <c r="AG773">
        <v>1.0000000000000001E-5</v>
      </c>
      <c r="AH773">
        <v>2</v>
      </c>
      <c r="AI773">
        <v>60138358</v>
      </c>
      <c r="AJ773">
        <v>773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 x14ac:dyDescent="0.2">
      <c r="A774">
        <f>ROW(Source!A166)</f>
        <v>166</v>
      </c>
      <c r="B774">
        <v>60138359</v>
      </c>
      <c r="C774">
        <v>60138305</v>
      </c>
      <c r="D774">
        <v>48173726</v>
      </c>
      <c r="E774">
        <v>1</v>
      </c>
      <c r="F774">
        <v>1</v>
      </c>
      <c r="G774">
        <v>1</v>
      </c>
      <c r="H774">
        <v>3</v>
      </c>
      <c r="I774" t="s">
        <v>772</v>
      </c>
      <c r="J774" t="s">
        <v>773</v>
      </c>
      <c r="K774" t="s">
        <v>774</v>
      </c>
      <c r="L774">
        <v>1348</v>
      </c>
      <c r="N774">
        <v>1009</v>
      </c>
      <c r="O774" t="s">
        <v>15</v>
      </c>
      <c r="P774" t="s">
        <v>15</v>
      </c>
      <c r="Q774">
        <v>1000</v>
      </c>
      <c r="X774">
        <v>1E-4</v>
      </c>
      <c r="Y774">
        <v>30728.69</v>
      </c>
      <c r="Z774">
        <v>0</v>
      </c>
      <c r="AA774">
        <v>0</v>
      </c>
      <c r="AB774">
        <v>0</v>
      </c>
      <c r="AC774">
        <v>0</v>
      </c>
      <c r="AD774">
        <v>1</v>
      </c>
      <c r="AE774">
        <v>0</v>
      </c>
      <c r="AF774" t="s">
        <v>3</v>
      </c>
      <c r="AG774">
        <v>1E-4</v>
      </c>
      <c r="AH774">
        <v>2</v>
      </c>
      <c r="AI774">
        <v>60138359</v>
      </c>
      <c r="AJ774">
        <v>774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 x14ac:dyDescent="0.2">
      <c r="A775">
        <f>ROW(Source!A166)</f>
        <v>166</v>
      </c>
      <c r="B775">
        <v>60138360</v>
      </c>
      <c r="C775">
        <v>60138305</v>
      </c>
      <c r="D775">
        <v>48165719</v>
      </c>
      <c r="E775">
        <v>21</v>
      </c>
      <c r="F775">
        <v>1</v>
      </c>
      <c r="G775">
        <v>1</v>
      </c>
      <c r="H775">
        <v>3</v>
      </c>
      <c r="I775" t="s">
        <v>778</v>
      </c>
      <c r="J775" t="s">
        <v>3</v>
      </c>
      <c r="K775" t="s">
        <v>779</v>
      </c>
      <c r="L775">
        <v>1348</v>
      </c>
      <c r="N775">
        <v>1009</v>
      </c>
      <c r="O775" t="s">
        <v>15</v>
      </c>
      <c r="P775" t="s">
        <v>15</v>
      </c>
      <c r="Q775">
        <v>1000</v>
      </c>
      <c r="X775">
        <v>1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 t="s">
        <v>3</v>
      </c>
      <c r="AG775">
        <v>1</v>
      </c>
      <c r="AH775">
        <v>2</v>
      </c>
      <c r="AI775">
        <v>60138360</v>
      </c>
      <c r="AJ775">
        <v>775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 x14ac:dyDescent="0.2">
      <c r="A776">
        <f>ROW(Source!A166)</f>
        <v>166</v>
      </c>
      <c r="B776">
        <v>60138361</v>
      </c>
      <c r="C776">
        <v>60138305</v>
      </c>
      <c r="D776">
        <v>48189470</v>
      </c>
      <c r="E776">
        <v>1</v>
      </c>
      <c r="F776">
        <v>1</v>
      </c>
      <c r="G776">
        <v>1</v>
      </c>
      <c r="H776">
        <v>3</v>
      </c>
      <c r="I776" t="s">
        <v>780</v>
      </c>
      <c r="J776" t="s">
        <v>781</v>
      </c>
      <c r="K776" t="s">
        <v>782</v>
      </c>
      <c r="L776">
        <v>1302</v>
      </c>
      <c r="N776">
        <v>1003</v>
      </c>
      <c r="O776" t="s">
        <v>783</v>
      </c>
      <c r="P776" t="s">
        <v>783</v>
      </c>
      <c r="Q776">
        <v>10</v>
      </c>
      <c r="X776">
        <v>1.8700000000000001E-2</v>
      </c>
      <c r="Y776">
        <v>64.47</v>
      </c>
      <c r="Z776">
        <v>0</v>
      </c>
      <c r="AA776">
        <v>0</v>
      </c>
      <c r="AB776">
        <v>0</v>
      </c>
      <c r="AC776">
        <v>0</v>
      </c>
      <c r="AD776">
        <v>1</v>
      </c>
      <c r="AE776">
        <v>0</v>
      </c>
      <c r="AF776" t="s">
        <v>3</v>
      </c>
      <c r="AG776">
        <v>1.8700000000000001E-2</v>
      </c>
      <c r="AH776">
        <v>2</v>
      </c>
      <c r="AI776">
        <v>60138361</v>
      </c>
      <c r="AJ776">
        <v>776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 x14ac:dyDescent="0.2">
      <c r="A777">
        <f>ROW(Source!A166)</f>
        <v>166</v>
      </c>
      <c r="B777">
        <v>60138362</v>
      </c>
      <c r="C777">
        <v>60138305</v>
      </c>
      <c r="D777">
        <v>48189825</v>
      </c>
      <c r="E777">
        <v>1</v>
      </c>
      <c r="F777">
        <v>1</v>
      </c>
      <c r="G777">
        <v>1</v>
      </c>
      <c r="H777">
        <v>3</v>
      </c>
      <c r="I777" t="s">
        <v>784</v>
      </c>
      <c r="J777" t="s">
        <v>785</v>
      </c>
      <c r="K777" t="s">
        <v>786</v>
      </c>
      <c r="L777">
        <v>1348</v>
      </c>
      <c r="N777">
        <v>1009</v>
      </c>
      <c r="O777" t="s">
        <v>15</v>
      </c>
      <c r="P777" t="s">
        <v>15</v>
      </c>
      <c r="Q777">
        <v>1000</v>
      </c>
      <c r="X777">
        <v>3.0000000000000001E-5</v>
      </c>
      <c r="Y777">
        <v>4751.12</v>
      </c>
      <c r="Z777">
        <v>0</v>
      </c>
      <c r="AA777">
        <v>0</v>
      </c>
      <c r="AB777">
        <v>0</v>
      </c>
      <c r="AC777">
        <v>0</v>
      </c>
      <c r="AD777">
        <v>1</v>
      </c>
      <c r="AE777">
        <v>0</v>
      </c>
      <c r="AF777" t="s">
        <v>3</v>
      </c>
      <c r="AG777">
        <v>3.0000000000000001E-5</v>
      </c>
      <c r="AH777">
        <v>2</v>
      </c>
      <c r="AI777">
        <v>60138362</v>
      </c>
      <c r="AJ777">
        <v>777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 x14ac:dyDescent="0.2">
      <c r="A778">
        <f>ROW(Source!A166)</f>
        <v>166</v>
      </c>
      <c r="B778">
        <v>60138363</v>
      </c>
      <c r="C778">
        <v>60138305</v>
      </c>
      <c r="D778">
        <v>48190549</v>
      </c>
      <c r="E778">
        <v>1</v>
      </c>
      <c r="F778">
        <v>1</v>
      </c>
      <c r="G778">
        <v>1</v>
      </c>
      <c r="H778">
        <v>3</v>
      </c>
      <c r="I778" t="s">
        <v>787</v>
      </c>
      <c r="J778" t="s">
        <v>788</v>
      </c>
      <c r="K778" t="s">
        <v>789</v>
      </c>
      <c r="L778">
        <v>1348</v>
      </c>
      <c r="N778">
        <v>1009</v>
      </c>
      <c r="O778" t="s">
        <v>15</v>
      </c>
      <c r="P778" t="s">
        <v>15</v>
      </c>
      <c r="Q778">
        <v>1000</v>
      </c>
      <c r="X778">
        <v>1.9400000000000001E-3</v>
      </c>
      <c r="Y778">
        <v>6246.56</v>
      </c>
      <c r="Z778">
        <v>0</v>
      </c>
      <c r="AA778">
        <v>0</v>
      </c>
      <c r="AB778">
        <v>0</v>
      </c>
      <c r="AC778">
        <v>0</v>
      </c>
      <c r="AD778">
        <v>1</v>
      </c>
      <c r="AE778">
        <v>0</v>
      </c>
      <c r="AF778" t="s">
        <v>3</v>
      </c>
      <c r="AG778">
        <v>1.9400000000000001E-3</v>
      </c>
      <c r="AH778">
        <v>2</v>
      </c>
      <c r="AI778">
        <v>60138363</v>
      </c>
      <c r="AJ778">
        <v>778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 x14ac:dyDescent="0.2">
      <c r="A779">
        <f>ROW(Source!A166)</f>
        <v>166</v>
      </c>
      <c r="B779">
        <v>60138364</v>
      </c>
      <c r="C779">
        <v>60138305</v>
      </c>
      <c r="D779">
        <v>48194381</v>
      </c>
      <c r="E779">
        <v>1</v>
      </c>
      <c r="F779">
        <v>1</v>
      </c>
      <c r="G779">
        <v>1</v>
      </c>
      <c r="H779">
        <v>3</v>
      </c>
      <c r="I779" t="s">
        <v>790</v>
      </c>
      <c r="J779" t="s">
        <v>791</v>
      </c>
      <c r="K779" t="s">
        <v>792</v>
      </c>
      <c r="L779">
        <v>1339</v>
      </c>
      <c r="N779">
        <v>1007</v>
      </c>
      <c r="O779" t="s">
        <v>91</v>
      </c>
      <c r="P779" t="s">
        <v>91</v>
      </c>
      <c r="Q779">
        <v>1</v>
      </c>
      <c r="X779">
        <v>1.0300000000000001E-3</v>
      </c>
      <c r="Y779">
        <v>1793.05</v>
      </c>
      <c r="Z779">
        <v>0</v>
      </c>
      <c r="AA779">
        <v>0</v>
      </c>
      <c r="AB779">
        <v>0</v>
      </c>
      <c r="AC779">
        <v>0</v>
      </c>
      <c r="AD779">
        <v>1</v>
      </c>
      <c r="AE779">
        <v>0</v>
      </c>
      <c r="AF779" t="s">
        <v>3</v>
      </c>
      <c r="AG779">
        <v>1.0300000000000001E-3</v>
      </c>
      <c r="AH779">
        <v>2</v>
      </c>
      <c r="AI779">
        <v>60138364</v>
      </c>
      <c r="AJ779">
        <v>779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 x14ac:dyDescent="0.2">
      <c r="A780">
        <f>ROW(Source!A166)</f>
        <v>166</v>
      </c>
      <c r="B780">
        <v>60138365</v>
      </c>
      <c r="C780">
        <v>60138305</v>
      </c>
      <c r="D780">
        <v>48201639</v>
      </c>
      <c r="E780">
        <v>1</v>
      </c>
      <c r="F780">
        <v>1</v>
      </c>
      <c r="G780">
        <v>1</v>
      </c>
      <c r="H780">
        <v>3</v>
      </c>
      <c r="I780" t="s">
        <v>793</v>
      </c>
      <c r="J780" t="s">
        <v>794</v>
      </c>
      <c r="K780" t="s">
        <v>795</v>
      </c>
      <c r="L780">
        <v>1348</v>
      </c>
      <c r="N780">
        <v>1009</v>
      </c>
      <c r="O780" t="s">
        <v>15</v>
      </c>
      <c r="P780" t="s">
        <v>15</v>
      </c>
      <c r="Q780">
        <v>1000</v>
      </c>
      <c r="X780">
        <v>3.1E-4</v>
      </c>
      <c r="Y780">
        <v>12560.85</v>
      </c>
      <c r="Z780">
        <v>0</v>
      </c>
      <c r="AA780">
        <v>0</v>
      </c>
      <c r="AB780">
        <v>0</v>
      </c>
      <c r="AC780">
        <v>0</v>
      </c>
      <c r="AD780">
        <v>1</v>
      </c>
      <c r="AE780">
        <v>0</v>
      </c>
      <c r="AF780" t="s">
        <v>3</v>
      </c>
      <c r="AG780">
        <v>3.1E-4</v>
      </c>
      <c r="AH780">
        <v>2</v>
      </c>
      <c r="AI780">
        <v>60138365</v>
      </c>
      <c r="AJ780">
        <v>780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 x14ac:dyDescent="0.2">
      <c r="A781">
        <f>ROW(Source!A166)</f>
        <v>166</v>
      </c>
      <c r="B781">
        <v>60138366</v>
      </c>
      <c r="C781">
        <v>60138305</v>
      </c>
      <c r="D781">
        <v>48202807</v>
      </c>
      <c r="E781">
        <v>1</v>
      </c>
      <c r="F781">
        <v>1</v>
      </c>
      <c r="G781">
        <v>1</v>
      </c>
      <c r="H781">
        <v>3</v>
      </c>
      <c r="I781" t="s">
        <v>796</v>
      </c>
      <c r="J781" t="s">
        <v>797</v>
      </c>
      <c r="K781" t="s">
        <v>798</v>
      </c>
      <c r="L781">
        <v>1348</v>
      </c>
      <c r="N781">
        <v>1009</v>
      </c>
      <c r="O781" t="s">
        <v>15</v>
      </c>
      <c r="P781" t="s">
        <v>15</v>
      </c>
      <c r="Q781">
        <v>1000</v>
      </c>
      <c r="X781">
        <v>5.9999999999999995E-4</v>
      </c>
      <c r="Y781">
        <v>11149.43</v>
      </c>
      <c r="Z781">
        <v>0</v>
      </c>
      <c r="AA781">
        <v>0</v>
      </c>
      <c r="AB781">
        <v>0</v>
      </c>
      <c r="AC781">
        <v>0</v>
      </c>
      <c r="AD781">
        <v>1</v>
      </c>
      <c r="AE781">
        <v>0</v>
      </c>
      <c r="AF781" t="s">
        <v>3</v>
      </c>
      <c r="AG781">
        <v>5.9999999999999995E-4</v>
      </c>
      <c r="AH781">
        <v>2</v>
      </c>
      <c r="AI781">
        <v>60138366</v>
      </c>
      <c r="AJ781">
        <v>781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 x14ac:dyDescent="0.2">
      <c r="A782">
        <f>ROW(Source!A167)</f>
        <v>167</v>
      </c>
      <c r="B782">
        <v>60138489</v>
      </c>
      <c r="C782">
        <v>60138475</v>
      </c>
      <c r="D782">
        <v>48164208</v>
      </c>
      <c r="E782">
        <v>1</v>
      </c>
      <c r="F782">
        <v>1</v>
      </c>
      <c r="G782">
        <v>1</v>
      </c>
      <c r="H782">
        <v>1</v>
      </c>
      <c r="I782" t="s">
        <v>1020</v>
      </c>
      <c r="J782" t="s">
        <v>3</v>
      </c>
      <c r="K782" t="s">
        <v>1021</v>
      </c>
      <c r="L782">
        <v>1191</v>
      </c>
      <c r="N782">
        <v>1013</v>
      </c>
      <c r="O782" t="s">
        <v>738</v>
      </c>
      <c r="P782" t="s">
        <v>738</v>
      </c>
      <c r="Q782">
        <v>1</v>
      </c>
      <c r="X782">
        <v>130</v>
      </c>
      <c r="Y782">
        <v>0</v>
      </c>
      <c r="Z782">
        <v>0</v>
      </c>
      <c r="AA782">
        <v>0</v>
      </c>
      <c r="AB782">
        <v>8.4</v>
      </c>
      <c r="AC782">
        <v>0</v>
      </c>
      <c r="AD782">
        <v>1</v>
      </c>
      <c r="AE782">
        <v>1</v>
      </c>
      <c r="AF782" t="s">
        <v>93</v>
      </c>
      <c r="AG782">
        <v>171.92499999999998</v>
      </c>
      <c r="AH782">
        <v>2</v>
      </c>
      <c r="AI782">
        <v>60138476</v>
      </c>
      <c r="AJ782">
        <v>782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1:44" x14ac:dyDescent="0.2">
      <c r="A783">
        <f>ROW(Source!A167)</f>
        <v>167</v>
      </c>
      <c r="B783">
        <v>60138490</v>
      </c>
      <c r="C783">
        <v>60138475</v>
      </c>
      <c r="D783">
        <v>48164207</v>
      </c>
      <c r="E783">
        <v>1</v>
      </c>
      <c r="F783">
        <v>1</v>
      </c>
      <c r="G783">
        <v>1</v>
      </c>
      <c r="H783">
        <v>1</v>
      </c>
      <c r="I783" t="s">
        <v>740</v>
      </c>
      <c r="J783" t="s">
        <v>3</v>
      </c>
      <c r="K783" t="s">
        <v>741</v>
      </c>
      <c r="L783">
        <v>1191</v>
      </c>
      <c r="N783">
        <v>1013</v>
      </c>
      <c r="O783" t="s">
        <v>738</v>
      </c>
      <c r="P783" t="s">
        <v>738</v>
      </c>
      <c r="Q783">
        <v>1</v>
      </c>
      <c r="X783">
        <v>1.8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1</v>
      </c>
      <c r="AE783">
        <v>2</v>
      </c>
      <c r="AF783" t="s">
        <v>93</v>
      </c>
      <c r="AG783">
        <v>2.3804999999999996</v>
      </c>
      <c r="AH783">
        <v>2</v>
      </c>
      <c r="AI783">
        <v>60138477</v>
      </c>
      <c r="AJ783">
        <v>783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 x14ac:dyDescent="0.2">
      <c r="A784">
        <f>ROW(Source!A167)</f>
        <v>167</v>
      </c>
      <c r="B784">
        <v>60138491</v>
      </c>
      <c r="C784">
        <v>60138475</v>
      </c>
      <c r="D784">
        <v>48244557</v>
      </c>
      <c r="E784">
        <v>1</v>
      </c>
      <c r="F784">
        <v>1</v>
      </c>
      <c r="G784">
        <v>1</v>
      </c>
      <c r="H784">
        <v>2</v>
      </c>
      <c r="I784" t="s">
        <v>746</v>
      </c>
      <c r="J784" t="s">
        <v>747</v>
      </c>
      <c r="K784" t="s">
        <v>748</v>
      </c>
      <c r="L784">
        <v>1368</v>
      </c>
      <c r="N784">
        <v>1011</v>
      </c>
      <c r="O784" t="s">
        <v>745</v>
      </c>
      <c r="P784" t="s">
        <v>745</v>
      </c>
      <c r="Q784">
        <v>1</v>
      </c>
      <c r="X784">
        <v>0.5</v>
      </c>
      <c r="Y784">
        <v>0</v>
      </c>
      <c r="Z784">
        <v>112.77</v>
      </c>
      <c r="AA784">
        <v>11.84</v>
      </c>
      <c r="AB784">
        <v>0</v>
      </c>
      <c r="AC784">
        <v>0</v>
      </c>
      <c r="AD784">
        <v>1</v>
      </c>
      <c r="AE784">
        <v>0</v>
      </c>
      <c r="AF784" t="s">
        <v>93</v>
      </c>
      <c r="AG784">
        <v>0.66124999999999989</v>
      </c>
      <c r="AH784">
        <v>2</v>
      </c>
      <c r="AI784">
        <v>60138478</v>
      </c>
      <c r="AJ784">
        <v>784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 x14ac:dyDescent="0.2">
      <c r="A785">
        <f>ROW(Source!A167)</f>
        <v>167</v>
      </c>
      <c r="B785">
        <v>60138492</v>
      </c>
      <c r="C785">
        <v>60138475</v>
      </c>
      <c r="D785">
        <v>48244699</v>
      </c>
      <c r="E785">
        <v>1</v>
      </c>
      <c r="F785">
        <v>1</v>
      </c>
      <c r="G785">
        <v>1</v>
      </c>
      <c r="H785">
        <v>2</v>
      </c>
      <c r="I785" t="s">
        <v>1047</v>
      </c>
      <c r="J785" t="s">
        <v>1048</v>
      </c>
      <c r="K785" t="s">
        <v>1049</v>
      </c>
      <c r="L785">
        <v>1368</v>
      </c>
      <c r="N785">
        <v>1011</v>
      </c>
      <c r="O785" t="s">
        <v>745</v>
      </c>
      <c r="P785" t="s">
        <v>745</v>
      </c>
      <c r="Q785">
        <v>1</v>
      </c>
      <c r="X785">
        <v>1.37</v>
      </c>
      <c r="Y785">
        <v>0</v>
      </c>
      <c r="Z785">
        <v>6.99</v>
      </c>
      <c r="AA785">
        <v>0</v>
      </c>
      <c r="AB785">
        <v>0</v>
      </c>
      <c r="AC785">
        <v>0</v>
      </c>
      <c r="AD785">
        <v>1</v>
      </c>
      <c r="AE785">
        <v>0</v>
      </c>
      <c r="AF785" t="s">
        <v>93</v>
      </c>
      <c r="AG785">
        <v>1.8118249999999998</v>
      </c>
      <c r="AH785">
        <v>2</v>
      </c>
      <c r="AI785">
        <v>60138479</v>
      </c>
      <c r="AJ785">
        <v>785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 x14ac:dyDescent="0.2">
      <c r="A786">
        <f>ROW(Source!A167)</f>
        <v>167</v>
      </c>
      <c r="B786">
        <v>60138493</v>
      </c>
      <c r="C786">
        <v>60138475</v>
      </c>
      <c r="D786">
        <v>48245552</v>
      </c>
      <c r="E786">
        <v>1</v>
      </c>
      <c r="F786">
        <v>1</v>
      </c>
      <c r="G786">
        <v>1</v>
      </c>
      <c r="H786">
        <v>2</v>
      </c>
      <c r="I786" t="s">
        <v>1022</v>
      </c>
      <c r="J786" t="s">
        <v>1023</v>
      </c>
      <c r="K786" t="s">
        <v>1024</v>
      </c>
      <c r="L786">
        <v>1368</v>
      </c>
      <c r="N786">
        <v>1011</v>
      </c>
      <c r="O786" t="s">
        <v>745</v>
      </c>
      <c r="P786" t="s">
        <v>745</v>
      </c>
      <c r="Q786">
        <v>1</v>
      </c>
      <c r="X786">
        <v>0.5</v>
      </c>
      <c r="Y786">
        <v>0</v>
      </c>
      <c r="Z786">
        <v>107.03</v>
      </c>
      <c r="AA786">
        <v>10.130000000000001</v>
      </c>
      <c r="AB786">
        <v>0</v>
      </c>
      <c r="AC786">
        <v>0</v>
      </c>
      <c r="AD786">
        <v>1</v>
      </c>
      <c r="AE786">
        <v>0</v>
      </c>
      <c r="AF786" t="s">
        <v>93</v>
      </c>
      <c r="AG786">
        <v>0.66124999999999989</v>
      </c>
      <c r="AH786">
        <v>2</v>
      </c>
      <c r="AI786">
        <v>60138480</v>
      </c>
      <c r="AJ786">
        <v>786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 x14ac:dyDescent="0.2">
      <c r="A787">
        <f>ROW(Source!A167)</f>
        <v>167</v>
      </c>
      <c r="B787">
        <v>60138494</v>
      </c>
      <c r="C787">
        <v>60138475</v>
      </c>
      <c r="D787">
        <v>48245702</v>
      </c>
      <c r="E787">
        <v>1</v>
      </c>
      <c r="F787">
        <v>1</v>
      </c>
      <c r="G787">
        <v>1</v>
      </c>
      <c r="H787">
        <v>2</v>
      </c>
      <c r="I787" t="s">
        <v>1050</v>
      </c>
      <c r="J787" t="s">
        <v>1051</v>
      </c>
      <c r="K787" t="s">
        <v>1052</v>
      </c>
      <c r="L787">
        <v>1368</v>
      </c>
      <c r="N787">
        <v>1011</v>
      </c>
      <c r="O787" t="s">
        <v>745</v>
      </c>
      <c r="P787" t="s">
        <v>745</v>
      </c>
      <c r="Q787">
        <v>1</v>
      </c>
      <c r="X787">
        <v>43.4</v>
      </c>
      <c r="Y787">
        <v>0</v>
      </c>
      <c r="Z787">
        <v>45.41</v>
      </c>
      <c r="AA787">
        <v>0</v>
      </c>
      <c r="AB787">
        <v>0</v>
      </c>
      <c r="AC787">
        <v>0</v>
      </c>
      <c r="AD787">
        <v>1</v>
      </c>
      <c r="AE787">
        <v>0</v>
      </c>
      <c r="AF787" t="s">
        <v>93</v>
      </c>
      <c r="AG787">
        <v>57.396499999999989</v>
      </c>
      <c r="AH787">
        <v>2</v>
      </c>
      <c r="AI787">
        <v>60138481</v>
      </c>
      <c r="AJ787">
        <v>787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</row>
    <row r="788" spans="1:44" x14ac:dyDescent="0.2">
      <c r="A788">
        <f>ROW(Source!A167)</f>
        <v>167</v>
      </c>
      <c r="B788">
        <v>60138495</v>
      </c>
      <c r="C788">
        <v>60138475</v>
      </c>
      <c r="D788">
        <v>48245719</v>
      </c>
      <c r="E788">
        <v>1</v>
      </c>
      <c r="F788">
        <v>1</v>
      </c>
      <c r="G788">
        <v>1</v>
      </c>
      <c r="H788">
        <v>2</v>
      </c>
      <c r="I788" t="s">
        <v>755</v>
      </c>
      <c r="J788" t="s">
        <v>756</v>
      </c>
      <c r="K788" t="s">
        <v>757</v>
      </c>
      <c r="L788">
        <v>1368</v>
      </c>
      <c r="N788">
        <v>1011</v>
      </c>
      <c r="O788" t="s">
        <v>745</v>
      </c>
      <c r="P788" t="s">
        <v>745</v>
      </c>
      <c r="Q788">
        <v>1</v>
      </c>
      <c r="X788">
        <v>0.9</v>
      </c>
      <c r="Y788">
        <v>0</v>
      </c>
      <c r="Z788">
        <v>1.2</v>
      </c>
      <c r="AA788">
        <v>0</v>
      </c>
      <c r="AB788">
        <v>0</v>
      </c>
      <c r="AC788">
        <v>0</v>
      </c>
      <c r="AD788">
        <v>1</v>
      </c>
      <c r="AE788">
        <v>0</v>
      </c>
      <c r="AF788" t="s">
        <v>93</v>
      </c>
      <c r="AG788">
        <v>1.1902499999999998</v>
      </c>
      <c r="AH788">
        <v>2</v>
      </c>
      <c r="AI788">
        <v>60138482</v>
      </c>
      <c r="AJ788">
        <v>788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 x14ac:dyDescent="0.2">
      <c r="A789">
        <f>ROW(Source!A167)</f>
        <v>167</v>
      </c>
      <c r="B789">
        <v>60138496</v>
      </c>
      <c r="C789">
        <v>60138475</v>
      </c>
      <c r="D789">
        <v>48246286</v>
      </c>
      <c r="E789">
        <v>1</v>
      </c>
      <c r="F789">
        <v>1</v>
      </c>
      <c r="G789">
        <v>1</v>
      </c>
      <c r="H789">
        <v>2</v>
      </c>
      <c r="I789" t="s">
        <v>1028</v>
      </c>
      <c r="J789" t="s">
        <v>1029</v>
      </c>
      <c r="K789" t="s">
        <v>1030</v>
      </c>
      <c r="L789">
        <v>1368</v>
      </c>
      <c r="N789">
        <v>1011</v>
      </c>
      <c r="O789" t="s">
        <v>745</v>
      </c>
      <c r="P789" t="s">
        <v>745</v>
      </c>
      <c r="Q789">
        <v>1</v>
      </c>
      <c r="X789">
        <v>0.8</v>
      </c>
      <c r="Y789">
        <v>0</v>
      </c>
      <c r="Z789">
        <v>14.3</v>
      </c>
      <c r="AA789">
        <v>8.82</v>
      </c>
      <c r="AB789">
        <v>0</v>
      </c>
      <c r="AC789">
        <v>0</v>
      </c>
      <c r="AD789">
        <v>1</v>
      </c>
      <c r="AE789">
        <v>0</v>
      </c>
      <c r="AF789" t="s">
        <v>93</v>
      </c>
      <c r="AG789">
        <v>1.0579999999999998</v>
      </c>
      <c r="AH789">
        <v>2</v>
      </c>
      <c r="AI789">
        <v>60138483</v>
      </c>
      <c r="AJ789">
        <v>789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</row>
    <row r="790" spans="1:44" x14ac:dyDescent="0.2">
      <c r="A790">
        <f>ROW(Source!A167)</f>
        <v>167</v>
      </c>
      <c r="B790">
        <v>60138497</v>
      </c>
      <c r="C790">
        <v>60138475</v>
      </c>
      <c r="D790">
        <v>48246332</v>
      </c>
      <c r="E790">
        <v>1</v>
      </c>
      <c r="F790">
        <v>1</v>
      </c>
      <c r="G790">
        <v>1</v>
      </c>
      <c r="H790">
        <v>2</v>
      </c>
      <c r="I790" t="s">
        <v>1039</v>
      </c>
      <c r="J790" t="s">
        <v>1040</v>
      </c>
      <c r="K790" t="s">
        <v>1041</v>
      </c>
      <c r="L790">
        <v>1368</v>
      </c>
      <c r="N790">
        <v>1011</v>
      </c>
      <c r="O790" t="s">
        <v>745</v>
      </c>
      <c r="P790" t="s">
        <v>745</v>
      </c>
      <c r="Q790">
        <v>1</v>
      </c>
      <c r="X790">
        <v>2.4</v>
      </c>
      <c r="Y790">
        <v>0</v>
      </c>
      <c r="Z790">
        <v>2.4</v>
      </c>
      <c r="AA790">
        <v>0</v>
      </c>
      <c r="AB790">
        <v>0</v>
      </c>
      <c r="AC790">
        <v>0</v>
      </c>
      <c r="AD790">
        <v>1</v>
      </c>
      <c r="AE790">
        <v>0</v>
      </c>
      <c r="AF790" t="s">
        <v>93</v>
      </c>
      <c r="AG790">
        <v>3.1739999999999995</v>
      </c>
      <c r="AH790">
        <v>2</v>
      </c>
      <c r="AI790">
        <v>60138484</v>
      </c>
      <c r="AJ790">
        <v>790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 x14ac:dyDescent="0.2">
      <c r="A791">
        <f>ROW(Source!A167)</f>
        <v>167</v>
      </c>
      <c r="B791">
        <v>60138498</v>
      </c>
      <c r="C791">
        <v>60138475</v>
      </c>
      <c r="D791">
        <v>48168484</v>
      </c>
      <c r="E791">
        <v>1</v>
      </c>
      <c r="F791">
        <v>1</v>
      </c>
      <c r="G791">
        <v>1</v>
      </c>
      <c r="H791">
        <v>3</v>
      </c>
      <c r="I791" t="s">
        <v>223</v>
      </c>
      <c r="J791" t="s">
        <v>226</v>
      </c>
      <c r="K791" t="s">
        <v>761</v>
      </c>
      <c r="L791">
        <v>1339</v>
      </c>
      <c r="N791">
        <v>1007</v>
      </c>
      <c r="O791" t="s">
        <v>91</v>
      </c>
      <c r="P791" t="s">
        <v>91</v>
      </c>
      <c r="Q791">
        <v>1</v>
      </c>
      <c r="X791">
        <v>0.6</v>
      </c>
      <c r="Y791">
        <v>8.7899999999999991</v>
      </c>
      <c r="Z791">
        <v>0</v>
      </c>
      <c r="AA791">
        <v>0</v>
      </c>
      <c r="AB791">
        <v>0</v>
      </c>
      <c r="AC791">
        <v>0</v>
      </c>
      <c r="AD791">
        <v>1</v>
      </c>
      <c r="AE791">
        <v>0</v>
      </c>
      <c r="AF791" t="s">
        <v>3</v>
      </c>
      <c r="AG791">
        <v>0.6</v>
      </c>
      <c r="AH791">
        <v>2</v>
      </c>
      <c r="AI791">
        <v>60138485</v>
      </c>
      <c r="AJ791">
        <v>791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 x14ac:dyDescent="0.2">
      <c r="A792">
        <f>ROW(Source!A167)</f>
        <v>167</v>
      </c>
      <c r="B792">
        <v>60138499</v>
      </c>
      <c r="C792">
        <v>60138475</v>
      </c>
      <c r="D792">
        <v>48168491</v>
      </c>
      <c r="E792">
        <v>1</v>
      </c>
      <c r="F792">
        <v>1</v>
      </c>
      <c r="G792">
        <v>1</v>
      </c>
      <c r="H792">
        <v>3</v>
      </c>
      <c r="I792" t="s">
        <v>229</v>
      </c>
      <c r="J792" t="s">
        <v>231</v>
      </c>
      <c r="K792" t="s">
        <v>762</v>
      </c>
      <c r="L792">
        <v>1346</v>
      </c>
      <c r="N792">
        <v>1009</v>
      </c>
      <c r="O792" t="s">
        <v>225</v>
      </c>
      <c r="P792" t="s">
        <v>225</v>
      </c>
      <c r="Q792">
        <v>1</v>
      </c>
      <c r="X792">
        <v>0.2</v>
      </c>
      <c r="Y792">
        <v>4.47</v>
      </c>
      <c r="Z792">
        <v>0</v>
      </c>
      <c r="AA792">
        <v>0</v>
      </c>
      <c r="AB792">
        <v>0</v>
      </c>
      <c r="AC792">
        <v>0</v>
      </c>
      <c r="AD792">
        <v>1</v>
      </c>
      <c r="AE792">
        <v>0</v>
      </c>
      <c r="AF792" t="s">
        <v>3</v>
      </c>
      <c r="AG792">
        <v>0.2</v>
      </c>
      <c r="AH792">
        <v>2</v>
      </c>
      <c r="AI792">
        <v>60138486</v>
      </c>
      <c r="AJ792">
        <v>792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 x14ac:dyDescent="0.2">
      <c r="A793">
        <f>ROW(Source!A167)</f>
        <v>167</v>
      </c>
      <c r="B793">
        <v>60138500</v>
      </c>
      <c r="C793">
        <v>60138475</v>
      </c>
      <c r="D793">
        <v>48171519</v>
      </c>
      <c r="E793">
        <v>1</v>
      </c>
      <c r="F793">
        <v>1</v>
      </c>
      <c r="G793">
        <v>1</v>
      </c>
      <c r="H793">
        <v>3</v>
      </c>
      <c r="I793" t="s">
        <v>1031</v>
      </c>
      <c r="J793" t="s">
        <v>1032</v>
      </c>
      <c r="K793" t="s">
        <v>1033</v>
      </c>
      <c r="L793">
        <v>1348</v>
      </c>
      <c r="N793">
        <v>1009</v>
      </c>
      <c r="O793" t="s">
        <v>15</v>
      </c>
      <c r="P793" t="s">
        <v>15</v>
      </c>
      <c r="Q793">
        <v>1000</v>
      </c>
      <c r="X793">
        <v>1.9E-2</v>
      </c>
      <c r="Y793">
        <v>10397.450000000001</v>
      </c>
      <c r="Z793">
        <v>0</v>
      </c>
      <c r="AA793">
        <v>0</v>
      </c>
      <c r="AB793">
        <v>0</v>
      </c>
      <c r="AC793">
        <v>0</v>
      </c>
      <c r="AD793">
        <v>1</v>
      </c>
      <c r="AE793">
        <v>0</v>
      </c>
      <c r="AF793" t="s">
        <v>3</v>
      </c>
      <c r="AG793">
        <v>1.9E-2</v>
      </c>
      <c r="AH793">
        <v>2</v>
      </c>
      <c r="AI793">
        <v>60138487</v>
      </c>
      <c r="AJ793">
        <v>793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 x14ac:dyDescent="0.2">
      <c r="A794">
        <f>ROW(Source!A167)</f>
        <v>167</v>
      </c>
      <c r="B794">
        <v>60138501</v>
      </c>
      <c r="C794">
        <v>60138475</v>
      </c>
      <c r="D794">
        <v>48164599</v>
      </c>
      <c r="E794">
        <v>21</v>
      </c>
      <c r="F794">
        <v>1</v>
      </c>
      <c r="G794">
        <v>1</v>
      </c>
      <c r="H794">
        <v>3</v>
      </c>
      <c r="I794" t="s">
        <v>834</v>
      </c>
      <c r="J794" t="s">
        <v>3</v>
      </c>
      <c r="K794" t="s">
        <v>835</v>
      </c>
      <c r="L794">
        <v>1374</v>
      </c>
      <c r="N794">
        <v>1013</v>
      </c>
      <c r="O794" t="s">
        <v>836</v>
      </c>
      <c r="P794" t="s">
        <v>836</v>
      </c>
      <c r="Q794">
        <v>1</v>
      </c>
      <c r="X794">
        <v>21.84</v>
      </c>
      <c r="Y794">
        <v>1</v>
      </c>
      <c r="Z794">
        <v>0</v>
      </c>
      <c r="AA794">
        <v>0</v>
      </c>
      <c r="AB794">
        <v>0</v>
      </c>
      <c r="AC794">
        <v>0</v>
      </c>
      <c r="AD794">
        <v>1</v>
      </c>
      <c r="AE794">
        <v>0</v>
      </c>
      <c r="AF794" t="s">
        <v>3</v>
      </c>
      <c r="AG794">
        <v>21.84</v>
      </c>
      <c r="AH794">
        <v>2</v>
      </c>
      <c r="AI794">
        <v>60138488</v>
      </c>
      <c r="AJ794">
        <v>794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</row>
    <row r="795" spans="1:44" x14ac:dyDescent="0.2">
      <c r="A795">
        <f>ROW(Source!A170)</f>
        <v>170</v>
      </c>
      <c r="B795">
        <v>60138384</v>
      </c>
      <c r="C795">
        <v>60138368</v>
      </c>
      <c r="D795">
        <v>48164227</v>
      </c>
      <c r="E795">
        <v>1</v>
      </c>
      <c r="F795">
        <v>1</v>
      </c>
      <c r="G795">
        <v>1</v>
      </c>
      <c r="H795">
        <v>1</v>
      </c>
      <c r="I795" t="s">
        <v>1034</v>
      </c>
      <c r="J795" t="s">
        <v>3</v>
      </c>
      <c r="K795" t="s">
        <v>1035</v>
      </c>
      <c r="L795">
        <v>1191</v>
      </c>
      <c r="N795">
        <v>1013</v>
      </c>
      <c r="O795" t="s">
        <v>738</v>
      </c>
      <c r="P795" t="s">
        <v>738</v>
      </c>
      <c r="Q795">
        <v>1</v>
      </c>
      <c r="X795">
        <v>108.89</v>
      </c>
      <c r="Y795">
        <v>0</v>
      </c>
      <c r="Z795">
        <v>0</v>
      </c>
      <c r="AA795">
        <v>0</v>
      </c>
      <c r="AB795">
        <v>8.01</v>
      </c>
      <c r="AC795">
        <v>0</v>
      </c>
      <c r="AD795">
        <v>1</v>
      </c>
      <c r="AE795">
        <v>1</v>
      </c>
      <c r="AF795" t="s">
        <v>93</v>
      </c>
      <c r="AG795">
        <v>144.00702499999997</v>
      </c>
      <c r="AH795">
        <v>2</v>
      </c>
      <c r="AI795">
        <v>60138369</v>
      </c>
      <c r="AJ795">
        <v>795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 x14ac:dyDescent="0.2">
      <c r="A796">
        <f>ROW(Source!A170)</f>
        <v>170</v>
      </c>
      <c r="B796">
        <v>60138385</v>
      </c>
      <c r="C796">
        <v>60138368</v>
      </c>
      <c r="D796">
        <v>48164207</v>
      </c>
      <c r="E796">
        <v>1</v>
      </c>
      <c r="F796">
        <v>1</v>
      </c>
      <c r="G796">
        <v>1</v>
      </c>
      <c r="H796">
        <v>1</v>
      </c>
      <c r="I796" t="s">
        <v>740</v>
      </c>
      <c r="J796" t="s">
        <v>3</v>
      </c>
      <c r="K796" t="s">
        <v>741</v>
      </c>
      <c r="L796">
        <v>1191</v>
      </c>
      <c r="N796">
        <v>1013</v>
      </c>
      <c r="O796" t="s">
        <v>738</v>
      </c>
      <c r="P796" t="s">
        <v>738</v>
      </c>
      <c r="Q796">
        <v>1</v>
      </c>
      <c r="X796">
        <v>0.31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1</v>
      </c>
      <c r="AE796">
        <v>2</v>
      </c>
      <c r="AF796" t="s">
        <v>93</v>
      </c>
      <c r="AG796">
        <v>0.40997499999999992</v>
      </c>
      <c r="AH796">
        <v>2</v>
      </c>
      <c r="AI796">
        <v>60138370</v>
      </c>
      <c r="AJ796">
        <v>796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</row>
    <row r="797" spans="1:44" x14ac:dyDescent="0.2">
      <c r="A797">
        <f>ROW(Source!A170)</f>
        <v>170</v>
      </c>
      <c r="B797">
        <v>60138386</v>
      </c>
      <c r="C797">
        <v>60138368</v>
      </c>
      <c r="D797">
        <v>48244557</v>
      </c>
      <c r="E797">
        <v>1</v>
      </c>
      <c r="F797">
        <v>1</v>
      </c>
      <c r="G797">
        <v>1</v>
      </c>
      <c r="H797">
        <v>2</v>
      </c>
      <c r="I797" t="s">
        <v>746</v>
      </c>
      <c r="J797" t="s">
        <v>747</v>
      </c>
      <c r="K797" t="s">
        <v>748</v>
      </c>
      <c r="L797">
        <v>1368</v>
      </c>
      <c r="N797">
        <v>1011</v>
      </c>
      <c r="O797" t="s">
        <v>745</v>
      </c>
      <c r="P797" t="s">
        <v>745</v>
      </c>
      <c r="Q797">
        <v>1</v>
      </c>
      <c r="X797">
        <v>0.12</v>
      </c>
      <c r="Y797">
        <v>0</v>
      </c>
      <c r="Z797">
        <v>112.77</v>
      </c>
      <c r="AA797">
        <v>11.84</v>
      </c>
      <c r="AB797">
        <v>0</v>
      </c>
      <c r="AC797">
        <v>0</v>
      </c>
      <c r="AD797">
        <v>1</v>
      </c>
      <c r="AE797">
        <v>0</v>
      </c>
      <c r="AF797" t="s">
        <v>93</v>
      </c>
      <c r="AG797">
        <v>0.15869999999999998</v>
      </c>
      <c r="AH797">
        <v>2</v>
      </c>
      <c r="AI797">
        <v>60138371</v>
      </c>
      <c r="AJ797">
        <v>797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</row>
    <row r="798" spans="1:44" x14ac:dyDescent="0.2">
      <c r="A798">
        <f>ROW(Source!A170)</f>
        <v>170</v>
      </c>
      <c r="B798">
        <v>60138387</v>
      </c>
      <c r="C798">
        <v>60138368</v>
      </c>
      <c r="D798">
        <v>48244699</v>
      </c>
      <c r="E798">
        <v>1</v>
      </c>
      <c r="F798">
        <v>1</v>
      </c>
      <c r="G798">
        <v>1</v>
      </c>
      <c r="H798">
        <v>2</v>
      </c>
      <c r="I798" t="s">
        <v>1047</v>
      </c>
      <c r="J798" t="s">
        <v>1048</v>
      </c>
      <c r="K798" t="s">
        <v>1049</v>
      </c>
      <c r="L798">
        <v>1368</v>
      </c>
      <c r="N798">
        <v>1011</v>
      </c>
      <c r="O798" t="s">
        <v>745</v>
      </c>
      <c r="P798" t="s">
        <v>745</v>
      </c>
      <c r="Q798">
        <v>1</v>
      </c>
      <c r="X798">
        <v>8.6</v>
      </c>
      <c r="Y798">
        <v>0</v>
      </c>
      <c r="Z798">
        <v>6.99</v>
      </c>
      <c r="AA798">
        <v>0</v>
      </c>
      <c r="AB798">
        <v>0</v>
      </c>
      <c r="AC798">
        <v>0</v>
      </c>
      <c r="AD798">
        <v>1</v>
      </c>
      <c r="AE798">
        <v>0</v>
      </c>
      <c r="AF798" t="s">
        <v>93</v>
      </c>
      <c r="AG798">
        <v>11.373499999999998</v>
      </c>
      <c r="AH798">
        <v>2</v>
      </c>
      <c r="AI798">
        <v>60138372</v>
      </c>
      <c r="AJ798">
        <v>798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 x14ac:dyDescent="0.2">
      <c r="A799">
        <f>ROW(Source!A170)</f>
        <v>170</v>
      </c>
      <c r="B799">
        <v>60138388</v>
      </c>
      <c r="C799">
        <v>60138368</v>
      </c>
      <c r="D799">
        <v>48245551</v>
      </c>
      <c r="E799">
        <v>1</v>
      </c>
      <c r="F799">
        <v>1</v>
      </c>
      <c r="G799">
        <v>1</v>
      </c>
      <c r="H799">
        <v>2</v>
      </c>
      <c r="I799" t="s">
        <v>752</v>
      </c>
      <c r="J799" t="s">
        <v>753</v>
      </c>
      <c r="K799" t="s">
        <v>754</v>
      </c>
      <c r="L799">
        <v>1368</v>
      </c>
      <c r="N799">
        <v>1011</v>
      </c>
      <c r="O799" t="s">
        <v>745</v>
      </c>
      <c r="P799" t="s">
        <v>745</v>
      </c>
      <c r="Q799">
        <v>1</v>
      </c>
      <c r="X799">
        <v>0.19</v>
      </c>
      <c r="Y799">
        <v>0</v>
      </c>
      <c r="Z799">
        <v>86.79</v>
      </c>
      <c r="AA799">
        <v>10.130000000000001</v>
      </c>
      <c r="AB799">
        <v>0</v>
      </c>
      <c r="AC799">
        <v>0</v>
      </c>
      <c r="AD799">
        <v>1</v>
      </c>
      <c r="AE799">
        <v>0</v>
      </c>
      <c r="AF799" t="s">
        <v>93</v>
      </c>
      <c r="AG799">
        <v>0.25127499999999997</v>
      </c>
      <c r="AH799">
        <v>2</v>
      </c>
      <c r="AI799">
        <v>60138373</v>
      </c>
      <c r="AJ799">
        <v>799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 x14ac:dyDescent="0.2">
      <c r="A800">
        <f>ROW(Source!A170)</f>
        <v>170</v>
      </c>
      <c r="B800">
        <v>60138389</v>
      </c>
      <c r="C800">
        <v>60138368</v>
      </c>
      <c r="D800">
        <v>48172661</v>
      </c>
      <c r="E800">
        <v>1</v>
      </c>
      <c r="F800">
        <v>1</v>
      </c>
      <c r="G800">
        <v>1</v>
      </c>
      <c r="H800">
        <v>3</v>
      </c>
      <c r="I800" t="s">
        <v>766</v>
      </c>
      <c r="J800" t="s">
        <v>767</v>
      </c>
      <c r="K800" t="s">
        <v>768</v>
      </c>
      <c r="L800">
        <v>1348</v>
      </c>
      <c r="N800">
        <v>1009</v>
      </c>
      <c r="O800" t="s">
        <v>15</v>
      </c>
      <c r="P800" t="s">
        <v>15</v>
      </c>
      <c r="Q800">
        <v>1000</v>
      </c>
      <c r="X800">
        <v>2.1999999999999999E-2</v>
      </c>
      <c r="Y800">
        <v>15854.58</v>
      </c>
      <c r="Z800">
        <v>0</v>
      </c>
      <c r="AA800">
        <v>0</v>
      </c>
      <c r="AB800">
        <v>0</v>
      </c>
      <c r="AC800">
        <v>0</v>
      </c>
      <c r="AD800">
        <v>1</v>
      </c>
      <c r="AE800">
        <v>0</v>
      </c>
      <c r="AF800" t="s">
        <v>3</v>
      </c>
      <c r="AG800">
        <v>2.1999999999999999E-2</v>
      </c>
      <c r="AH800">
        <v>2</v>
      </c>
      <c r="AI800">
        <v>60138374</v>
      </c>
      <c r="AJ800">
        <v>800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 x14ac:dyDescent="0.2">
      <c r="A801">
        <f>ROW(Source!A170)</f>
        <v>170</v>
      </c>
      <c r="B801">
        <v>60138390</v>
      </c>
      <c r="C801">
        <v>60138368</v>
      </c>
      <c r="D801">
        <v>48172758</v>
      </c>
      <c r="E801">
        <v>1</v>
      </c>
      <c r="F801">
        <v>1</v>
      </c>
      <c r="G801">
        <v>1</v>
      </c>
      <c r="H801">
        <v>3</v>
      </c>
      <c r="I801" t="s">
        <v>769</v>
      </c>
      <c r="J801" t="s">
        <v>770</v>
      </c>
      <c r="K801" t="s">
        <v>771</v>
      </c>
      <c r="L801">
        <v>1348</v>
      </c>
      <c r="N801">
        <v>1009</v>
      </c>
      <c r="O801" t="s">
        <v>15</v>
      </c>
      <c r="P801" t="s">
        <v>15</v>
      </c>
      <c r="Q801">
        <v>1000</v>
      </c>
      <c r="X801">
        <v>1.0000000000000001E-5</v>
      </c>
      <c r="Y801">
        <v>7671.42</v>
      </c>
      <c r="Z801">
        <v>0</v>
      </c>
      <c r="AA801">
        <v>0</v>
      </c>
      <c r="AB801">
        <v>0</v>
      </c>
      <c r="AC801">
        <v>0</v>
      </c>
      <c r="AD801">
        <v>1</v>
      </c>
      <c r="AE801">
        <v>0</v>
      </c>
      <c r="AF801" t="s">
        <v>3</v>
      </c>
      <c r="AG801">
        <v>1.0000000000000001E-5</v>
      </c>
      <c r="AH801">
        <v>2</v>
      </c>
      <c r="AI801">
        <v>60138375</v>
      </c>
      <c r="AJ801">
        <v>801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 x14ac:dyDescent="0.2">
      <c r="A802">
        <f>ROW(Source!A170)</f>
        <v>170</v>
      </c>
      <c r="B802">
        <v>60138391</v>
      </c>
      <c r="C802">
        <v>60138368</v>
      </c>
      <c r="D802">
        <v>48173726</v>
      </c>
      <c r="E802">
        <v>1</v>
      </c>
      <c r="F802">
        <v>1</v>
      </c>
      <c r="G802">
        <v>1</v>
      </c>
      <c r="H802">
        <v>3</v>
      </c>
      <c r="I802" t="s">
        <v>772</v>
      </c>
      <c r="J802" t="s">
        <v>773</v>
      </c>
      <c r="K802" t="s">
        <v>774</v>
      </c>
      <c r="L802">
        <v>1348</v>
      </c>
      <c r="N802">
        <v>1009</v>
      </c>
      <c r="O802" t="s">
        <v>15</v>
      </c>
      <c r="P802" t="s">
        <v>15</v>
      </c>
      <c r="Q802">
        <v>1000</v>
      </c>
      <c r="X802">
        <v>1E-4</v>
      </c>
      <c r="Y802">
        <v>30728.69</v>
      </c>
      <c r="Z802">
        <v>0</v>
      </c>
      <c r="AA802">
        <v>0</v>
      </c>
      <c r="AB802">
        <v>0</v>
      </c>
      <c r="AC802">
        <v>0</v>
      </c>
      <c r="AD802">
        <v>1</v>
      </c>
      <c r="AE802">
        <v>0</v>
      </c>
      <c r="AF802" t="s">
        <v>3</v>
      </c>
      <c r="AG802">
        <v>1E-4</v>
      </c>
      <c r="AH802">
        <v>2</v>
      </c>
      <c r="AI802">
        <v>60138376</v>
      </c>
      <c r="AJ802">
        <v>802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 x14ac:dyDescent="0.2">
      <c r="A803">
        <f>ROW(Source!A170)</f>
        <v>170</v>
      </c>
      <c r="B803">
        <v>60138392</v>
      </c>
      <c r="C803">
        <v>60138368</v>
      </c>
      <c r="D803">
        <v>48165719</v>
      </c>
      <c r="E803">
        <v>21</v>
      </c>
      <c r="F803">
        <v>1</v>
      </c>
      <c r="G803">
        <v>1</v>
      </c>
      <c r="H803">
        <v>3</v>
      </c>
      <c r="I803" t="s">
        <v>778</v>
      </c>
      <c r="J803" t="s">
        <v>3</v>
      </c>
      <c r="K803" t="s">
        <v>779</v>
      </c>
      <c r="L803">
        <v>1348</v>
      </c>
      <c r="N803">
        <v>1009</v>
      </c>
      <c r="O803" t="s">
        <v>15</v>
      </c>
      <c r="P803" t="s">
        <v>15</v>
      </c>
      <c r="Q803">
        <v>1000</v>
      </c>
      <c r="X803">
        <v>1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 t="s">
        <v>3</v>
      </c>
      <c r="AG803">
        <v>1</v>
      </c>
      <c r="AH803">
        <v>2</v>
      </c>
      <c r="AI803">
        <v>60138377</v>
      </c>
      <c r="AJ803">
        <v>803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 x14ac:dyDescent="0.2">
      <c r="A804">
        <f>ROW(Source!A170)</f>
        <v>170</v>
      </c>
      <c r="B804">
        <v>60138393</v>
      </c>
      <c r="C804">
        <v>60138368</v>
      </c>
      <c r="D804">
        <v>48189470</v>
      </c>
      <c r="E804">
        <v>1</v>
      </c>
      <c r="F804">
        <v>1</v>
      </c>
      <c r="G804">
        <v>1</v>
      </c>
      <c r="H804">
        <v>3</v>
      </c>
      <c r="I804" t="s">
        <v>780</v>
      </c>
      <c r="J804" t="s">
        <v>781</v>
      </c>
      <c r="K804" t="s">
        <v>782</v>
      </c>
      <c r="L804">
        <v>1302</v>
      </c>
      <c r="N804">
        <v>1003</v>
      </c>
      <c r="O804" t="s">
        <v>783</v>
      </c>
      <c r="P804" t="s">
        <v>783</v>
      </c>
      <c r="Q804">
        <v>10</v>
      </c>
      <c r="X804">
        <v>1.8700000000000001E-2</v>
      </c>
      <c r="Y804">
        <v>64.47</v>
      </c>
      <c r="Z804">
        <v>0</v>
      </c>
      <c r="AA804">
        <v>0</v>
      </c>
      <c r="AB804">
        <v>0</v>
      </c>
      <c r="AC804">
        <v>0</v>
      </c>
      <c r="AD804">
        <v>1</v>
      </c>
      <c r="AE804">
        <v>0</v>
      </c>
      <c r="AF804" t="s">
        <v>3</v>
      </c>
      <c r="AG804">
        <v>1.8700000000000001E-2</v>
      </c>
      <c r="AH804">
        <v>2</v>
      </c>
      <c r="AI804">
        <v>60138378</v>
      </c>
      <c r="AJ804">
        <v>804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 x14ac:dyDescent="0.2">
      <c r="A805">
        <f>ROW(Source!A170)</f>
        <v>170</v>
      </c>
      <c r="B805">
        <v>60138394</v>
      </c>
      <c r="C805">
        <v>60138368</v>
      </c>
      <c r="D805">
        <v>48189825</v>
      </c>
      <c r="E805">
        <v>1</v>
      </c>
      <c r="F805">
        <v>1</v>
      </c>
      <c r="G805">
        <v>1</v>
      </c>
      <c r="H805">
        <v>3</v>
      </c>
      <c r="I805" t="s">
        <v>784</v>
      </c>
      <c r="J805" t="s">
        <v>785</v>
      </c>
      <c r="K805" t="s">
        <v>786</v>
      </c>
      <c r="L805">
        <v>1348</v>
      </c>
      <c r="N805">
        <v>1009</v>
      </c>
      <c r="O805" t="s">
        <v>15</v>
      </c>
      <c r="P805" t="s">
        <v>15</v>
      </c>
      <c r="Q805">
        <v>1000</v>
      </c>
      <c r="X805">
        <v>3.0000000000000001E-5</v>
      </c>
      <c r="Y805">
        <v>4751.12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 t="s">
        <v>3</v>
      </c>
      <c r="AG805">
        <v>3.0000000000000001E-5</v>
      </c>
      <c r="AH805">
        <v>2</v>
      </c>
      <c r="AI805">
        <v>60138379</v>
      </c>
      <c r="AJ805">
        <v>805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 x14ac:dyDescent="0.2">
      <c r="A806">
        <f>ROW(Source!A170)</f>
        <v>170</v>
      </c>
      <c r="B806">
        <v>60138395</v>
      </c>
      <c r="C806">
        <v>60138368</v>
      </c>
      <c r="D806">
        <v>48190549</v>
      </c>
      <c r="E806">
        <v>1</v>
      </c>
      <c r="F806">
        <v>1</v>
      </c>
      <c r="G806">
        <v>1</v>
      </c>
      <c r="H806">
        <v>3</v>
      </c>
      <c r="I806" t="s">
        <v>787</v>
      </c>
      <c r="J806" t="s">
        <v>788</v>
      </c>
      <c r="K806" t="s">
        <v>789</v>
      </c>
      <c r="L806">
        <v>1348</v>
      </c>
      <c r="N806">
        <v>1009</v>
      </c>
      <c r="O806" t="s">
        <v>15</v>
      </c>
      <c r="P806" t="s">
        <v>15</v>
      </c>
      <c r="Q806">
        <v>1000</v>
      </c>
      <c r="X806">
        <v>1.9400000000000001E-3</v>
      </c>
      <c r="Y806">
        <v>6246.56</v>
      </c>
      <c r="Z806">
        <v>0</v>
      </c>
      <c r="AA806">
        <v>0</v>
      </c>
      <c r="AB806">
        <v>0</v>
      </c>
      <c r="AC806">
        <v>0</v>
      </c>
      <c r="AD806">
        <v>1</v>
      </c>
      <c r="AE806">
        <v>0</v>
      </c>
      <c r="AF806" t="s">
        <v>3</v>
      </c>
      <c r="AG806">
        <v>1.9400000000000001E-3</v>
      </c>
      <c r="AH806">
        <v>2</v>
      </c>
      <c r="AI806">
        <v>60138380</v>
      </c>
      <c r="AJ806">
        <v>806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 x14ac:dyDescent="0.2">
      <c r="A807">
        <f>ROW(Source!A170)</f>
        <v>170</v>
      </c>
      <c r="B807">
        <v>60138396</v>
      </c>
      <c r="C807">
        <v>60138368</v>
      </c>
      <c r="D807">
        <v>48194381</v>
      </c>
      <c r="E807">
        <v>1</v>
      </c>
      <c r="F807">
        <v>1</v>
      </c>
      <c r="G807">
        <v>1</v>
      </c>
      <c r="H807">
        <v>3</v>
      </c>
      <c r="I807" t="s">
        <v>790</v>
      </c>
      <c r="J807" t="s">
        <v>791</v>
      </c>
      <c r="K807" t="s">
        <v>792</v>
      </c>
      <c r="L807">
        <v>1339</v>
      </c>
      <c r="N807">
        <v>1007</v>
      </c>
      <c r="O807" t="s">
        <v>91</v>
      </c>
      <c r="P807" t="s">
        <v>91</v>
      </c>
      <c r="Q807">
        <v>1</v>
      </c>
      <c r="X807">
        <v>1.0300000000000001E-3</v>
      </c>
      <c r="Y807">
        <v>1793.05</v>
      </c>
      <c r="Z807">
        <v>0</v>
      </c>
      <c r="AA807">
        <v>0</v>
      </c>
      <c r="AB807">
        <v>0</v>
      </c>
      <c r="AC807">
        <v>0</v>
      </c>
      <c r="AD807">
        <v>1</v>
      </c>
      <c r="AE807">
        <v>0</v>
      </c>
      <c r="AF807" t="s">
        <v>3</v>
      </c>
      <c r="AG807">
        <v>1.0300000000000001E-3</v>
      </c>
      <c r="AH807">
        <v>2</v>
      </c>
      <c r="AI807">
        <v>60138381</v>
      </c>
      <c r="AJ807">
        <v>807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 x14ac:dyDescent="0.2">
      <c r="A808">
        <f>ROW(Source!A170)</f>
        <v>170</v>
      </c>
      <c r="B808">
        <v>60138397</v>
      </c>
      <c r="C808">
        <v>60138368</v>
      </c>
      <c r="D808">
        <v>48201639</v>
      </c>
      <c r="E808">
        <v>1</v>
      </c>
      <c r="F808">
        <v>1</v>
      </c>
      <c r="G808">
        <v>1</v>
      </c>
      <c r="H808">
        <v>3</v>
      </c>
      <c r="I808" t="s">
        <v>793</v>
      </c>
      <c r="J808" t="s">
        <v>794</v>
      </c>
      <c r="K808" t="s">
        <v>795</v>
      </c>
      <c r="L808">
        <v>1348</v>
      </c>
      <c r="N808">
        <v>1009</v>
      </c>
      <c r="O808" t="s">
        <v>15</v>
      </c>
      <c r="P808" t="s">
        <v>15</v>
      </c>
      <c r="Q808">
        <v>1000</v>
      </c>
      <c r="X808">
        <v>3.1E-4</v>
      </c>
      <c r="Y808">
        <v>12560.85</v>
      </c>
      <c r="Z808">
        <v>0</v>
      </c>
      <c r="AA808">
        <v>0</v>
      </c>
      <c r="AB808">
        <v>0</v>
      </c>
      <c r="AC808">
        <v>0</v>
      </c>
      <c r="AD808">
        <v>1</v>
      </c>
      <c r="AE808">
        <v>0</v>
      </c>
      <c r="AF808" t="s">
        <v>3</v>
      </c>
      <c r="AG808">
        <v>3.1E-4</v>
      </c>
      <c r="AH808">
        <v>2</v>
      </c>
      <c r="AI808">
        <v>60138382</v>
      </c>
      <c r="AJ808">
        <v>808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 x14ac:dyDescent="0.2">
      <c r="A809">
        <f>ROW(Source!A170)</f>
        <v>170</v>
      </c>
      <c r="B809">
        <v>60138398</v>
      </c>
      <c r="C809">
        <v>60138368</v>
      </c>
      <c r="D809">
        <v>48202807</v>
      </c>
      <c r="E809">
        <v>1</v>
      </c>
      <c r="F809">
        <v>1</v>
      </c>
      <c r="G809">
        <v>1</v>
      </c>
      <c r="H809">
        <v>3</v>
      </c>
      <c r="I809" t="s">
        <v>796</v>
      </c>
      <c r="J809" t="s">
        <v>797</v>
      </c>
      <c r="K809" t="s">
        <v>798</v>
      </c>
      <c r="L809">
        <v>1348</v>
      </c>
      <c r="N809">
        <v>1009</v>
      </c>
      <c r="O809" t="s">
        <v>15</v>
      </c>
      <c r="P809" t="s">
        <v>15</v>
      </c>
      <c r="Q809">
        <v>1000</v>
      </c>
      <c r="X809">
        <v>5.9999999999999995E-4</v>
      </c>
      <c r="Y809">
        <v>11149.43</v>
      </c>
      <c r="Z809">
        <v>0</v>
      </c>
      <c r="AA809">
        <v>0</v>
      </c>
      <c r="AB809">
        <v>0</v>
      </c>
      <c r="AC809">
        <v>0</v>
      </c>
      <c r="AD809">
        <v>1</v>
      </c>
      <c r="AE809">
        <v>0</v>
      </c>
      <c r="AF809" t="s">
        <v>3</v>
      </c>
      <c r="AG809">
        <v>5.9999999999999995E-4</v>
      </c>
      <c r="AH809">
        <v>2</v>
      </c>
      <c r="AI809">
        <v>60138383</v>
      </c>
      <c r="AJ809">
        <v>809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 x14ac:dyDescent="0.2">
      <c r="A810">
        <f>ROW(Source!A171)</f>
        <v>171</v>
      </c>
      <c r="B810">
        <v>60138413</v>
      </c>
      <c r="C810">
        <v>60138399</v>
      </c>
      <c r="D810">
        <v>48164208</v>
      </c>
      <c r="E810">
        <v>1</v>
      </c>
      <c r="F810">
        <v>1</v>
      </c>
      <c r="G810">
        <v>1</v>
      </c>
      <c r="H810">
        <v>1</v>
      </c>
      <c r="I810" t="s">
        <v>1020</v>
      </c>
      <c r="J810" t="s">
        <v>3</v>
      </c>
      <c r="K810" t="s">
        <v>1021</v>
      </c>
      <c r="L810">
        <v>1191</v>
      </c>
      <c r="N810">
        <v>1013</v>
      </c>
      <c r="O810" t="s">
        <v>738</v>
      </c>
      <c r="P810" t="s">
        <v>738</v>
      </c>
      <c r="Q810">
        <v>1</v>
      </c>
      <c r="X810">
        <v>130</v>
      </c>
      <c r="Y810">
        <v>0</v>
      </c>
      <c r="Z810">
        <v>0</v>
      </c>
      <c r="AA810">
        <v>0</v>
      </c>
      <c r="AB810">
        <v>8.4</v>
      </c>
      <c r="AC810">
        <v>0</v>
      </c>
      <c r="AD810">
        <v>1</v>
      </c>
      <c r="AE810">
        <v>1</v>
      </c>
      <c r="AF810" t="s">
        <v>93</v>
      </c>
      <c r="AG810">
        <v>171.92499999999998</v>
      </c>
      <c r="AH810">
        <v>2</v>
      </c>
      <c r="AI810">
        <v>60138400</v>
      </c>
      <c r="AJ810">
        <v>810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 x14ac:dyDescent="0.2">
      <c r="A811">
        <f>ROW(Source!A171)</f>
        <v>171</v>
      </c>
      <c r="B811">
        <v>60138414</v>
      </c>
      <c r="C811">
        <v>60138399</v>
      </c>
      <c r="D811">
        <v>48164207</v>
      </c>
      <c r="E811">
        <v>1</v>
      </c>
      <c r="F811">
        <v>1</v>
      </c>
      <c r="G811">
        <v>1</v>
      </c>
      <c r="H811">
        <v>1</v>
      </c>
      <c r="I811" t="s">
        <v>740</v>
      </c>
      <c r="J811" t="s">
        <v>3</v>
      </c>
      <c r="K811" t="s">
        <v>741</v>
      </c>
      <c r="L811">
        <v>1191</v>
      </c>
      <c r="N811">
        <v>1013</v>
      </c>
      <c r="O811" t="s">
        <v>738</v>
      </c>
      <c r="P811" t="s">
        <v>738</v>
      </c>
      <c r="Q811">
        <v>1</v>
      </c>
      <c r="X811">
        <v>1.8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1</v>
      </c>
      <c r="AE811">
        <v>2</v>
      </c>
      <c r="AF811" t="s">
        <v>93</v>
      </c>
      <c r="AG811">
        <v>2.3804999999999996</v>
      </c>
      <c r="AH811">
        <v>2</v>
      </c>
      <c r="AI811">
        <v>60138401</v>
      </c>
      <c r="AJ811">
        <v>811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 x14ac:dyDescent="0.2">
      <c r="A812">
        <f>ROW(Source!A171)</f>
        <v>171</v>
      </c>
      <c r="B812">
        <v>60138415</v>
      </c>
      <c r="C812">
        <v>60138399</v>
      </c>
      <c r="D812">
        <v>48244557</v>
      </c>
      <c r="E812">
        <v>1</v>
      </c>
      <c r="F812">
        <v>1</v>
      </c>
      <c r="G812">
        <v>1</v>
      </c>
      <c r="H812">
        <v>2</v>
      </c>
      <c r="I812" t="s">
        <v>746</v>
      </c>
      <c r="J812" t="s">
        <v>747</v>
      </c>
      <c r="K812" t="s">
        <v>748</v>
      </c>
      <c r="L812">
        <v>1368</v>
      </c>
      <c r="N812">
        <v>1011</v>
      </c>
      <c r="O812" t="s">
        <v>745</v>
      </c>
      <c r="P812" t="s">
        <v>745</v>
      </c>
      <c r="Q812">
        <v>1</v>
      </c>
      <c r="X812">
        <v>0.5</v>
      </c>
      <c r="Y812">
        <v>0</v>
      </c>
      <c r="Z812">
        <v>112.77</v>
      </c>
      <c r="AA812">
        <v>11.84</v>
      </c>
      <c r="AB812">
        <v>0</v>
      </c>
      <c r="AC812">
        <v>0</v>
      </c>
      <c r="AD812">
        <v>1</v>
      </c>
      <c r="AE812">
        <v>0</v>
      </c>
      <c r="AF812" t="s">
        <v>93</v>
      </c>
      <c r="AG812">
        <v>0.66124999999999989</v>
      </c>
      <c r="AH812">
        <v>2</v>
      </c>
      <c r="AI812">
        <v>60138402</v>
      </c>
      <c r="AJ812">
        <v>812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 x14ac:dyDescent="0.2">
      <c r="A813">
        <f>ROW(Source!A171)</f>
        <v>171</v>
      </c>
      <c r="B813">
        <v>60138416</v>
      </c>
      <c r="C813">
        <v>60138399</v>
      </c>
      <c r="D813">
        <v>48244699</v>
      </c>
      <c r="E813">
        <v>1</v>
      </c>
      <c r="F813">
        <v>1</v>
      </c>
      <c r="G813">
        <v>1</v>
      </c>
      <c r="H813">
        <v>2</v>
      </c>
      <c r="I813" t="s">
        <v>1047</v>
      </c>
      <c r="J813" t="s">
        <v>1048</v>
      </c>
      <c r="K813" t="s">
        <v>1049</v>
      </c>
      <c r="L813">
        <v>1368</v>
      </c>
      <c r="N813">
        <v>1011</v>
      </c>
      <c r="O813" t="s">
        <v>745</v>
      </c>
      <c r="P813" t="s">
        <v>745</v>
      </c>
      <c r="Q813">
        <v>1</v>
      </c>
      <c r="X813">
        <v>1.37</v>
      </c>
      <c r="Y813">
        <v>0</v>
      </c>
      <c r="Z813">
        <v>6.99</v>
      </c>
      <c r="AA813">
        <v>0</v>
      </c>
      <c r="AB813">
        <v>0</v>
      </c>
      <c r="AC813">
        <v>0</v>
      </c>
      <c r="AD813">
        <v>1</v>
      </c>
      <c r="AE813">
        <v>0</v>
      </c>
      <c r="AF813" t="s">
        <v>93</v>
      </c>
      <c r="AG813">
        <v>1.8118249999999998</v>
      </c>
      <c r="AH813">
        <v>2</v>
      </c>
      <c r="AI813">
        <v>60138403</v>
      </c>
      <c r="AJ813">
        <v>813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 x14ac:dyDescent="0.2">
      <c r="A814">
        <f>ROW(Source!A171)</f>
        <v>171</v>
      </c>
      <c r="B814">
        <v>60138417</v>
      </c>
      <c r="C814">
        <v>60138399</v>
      </c>
      <c r="D814">
        <v>48245552</v>
      </c>
      <c r="E814">
        <v>1</v>
      </c>
      <c r="F814">
        <v>1</v>
      </c>
      <c r="G814">
        <v>1</v>
      </c>
      <c r="H814">
        <v>2</v>
      </c>
      <c r="I814" t="s">
        <v>1022</v>
      </c>
      <c r="J814" t="s">
        <v>1023</v>
      </c>
      <c r="K814" t="s">
        <v>1024</v>
      </c>
      <c r="L814">
        <v>1368</v>
      </c>
      <c r="N814">
        <v>1011</v>
      </c>
      <c r="O814" t="s">
        <v>745</v>
      </c>
      <c r="P814" t="s">
        <v>745</v>
      </c>
      <c r="Q814">
        <v>1</v>
      </c>
      <c r="X814">
        <v>0.5</v>
      </c>
      <c r="Y814">
        <v>0</v>
      </c>
      <c r="Z814">
        <v>107.03</v>
      </c>
      <c r="AA814">
        <v>10.130000000000001</v>
      </c>
      <c r="AB814">
        <v>0</v>
      </c>
      <c r="AC814">
        <v>0</v>
      </c>
      <c r="AD814">
        <v>1</v>
      </c>
      <c r="AE814">
        <v>0</v>
      </c>
      <c r="AF814" t="s">
        <v>93</v>
      </c>
      <c r="AG814">
        <v>0.66124999999999989</v>
      </c>
      <c r="AH814">
        <v>2</v>
      </c>
      <c r="AI814">
        <v>60138404</v>
      </c>
      <c r="AJ814">
        <v>814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 x14ac:dyDescent="0.2">
      <c r="A815">
        <f>ROW(Source!A171)</f>
        <v>171</v>
      </c>
      <c r="B815">
        <v>60138418</v>
      </c>
      <c r="C815">
        <v>60138399</v>
      </c>
      <c r="D815">
        <v>48245702</v>
      </c>
      <c r="E815">
        <v>1</v>
      </c>
      <c r="F815">
        <v>1</v>
      </c>
      <c r="G815">
        <v>1</v>
      </c>
      <c r="H815">
        <v>2</v>
      </c>
      <c r="I815" t="s">
        <v>1050</v>
      </c>
      <c r="J815" t="s">
        <v>1051</v>
      </c>
      <c r="K815" t="s">
        <v>1052</v>
      </c>
      <c r="L815">
        <v>1368</v>
      </c>
      <c r="N815">
        <v>1011</v>
      </c>
      <c r="O815" t="s">
        <v>745</v>
      </c>
      <c r="P815" t="s">
        <v>745</v>
      </c>
      <c r="Q815">
        <v>1</v>
      </c>
      <c r="X815">
        <v>43.4</v>
      </c>
      <c r="Y815">
        <v>0</v>
      </c>
      <c r="Z815">
        <v>45.41</v>
      </c>
      <c r="AA815">
        <v>0</v>
      </c>
      <c r="AB815">
        <v>0</v>
      </c>
      <c r="AC815">
        <v>0</v>
      </c>
      <c r="AD815">
        <v>1</v>
      </c>
      <c r="AE815">
        <v>0</v>
      </c>
      <c r="AF815" t="s">
        <v>93</v>
      </c>
      <c r="AG815">
        <v>57.396499999999989</v>
      </c>
      <c r="AH815">
        <v>2</v>
      </c>
      <c r="AI815">
        <v>60138405</v>
      </c>
      <c r="AJ815">
        <v>815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 x14ac:dyDescent="0.2">
      <c r="A816">
        <f>ROW(Source!A171)</f>
        <v>171</v>
      </c>
      <c r="B816">
        <v>60138419</v>
      </c>
      <c r="C816">
        <v>60138399</v>
      </c>
      <c r="D816">
        <v>48245719</v>
      </c>
      <c r="E816">
        <v>1</v>
      </c>
      <c r="F816">
        <v>1</v>
      </c>
      <c r="G816">
        <v>1</v>
      </c>
      <c r="H816">
        <v>2</v>
      </c>
      <c r="I816" t="s">
        <v>755</v>
      </c>
      <c r="J816" t="s">
        <v>756</v>
      </c>
      <c r="K816" t="s">
        <v>757</v>
      </c>
      <c r="L816">
        <v>1368</v>
      </c>
      <c r="N816">
        <v>1011</v>
      </c>
      <c r="O816" t="s">
        <v>745</v>
      </c>
      <c r="P816" t="s">
        <v>745</v>
      </c>
      <c r="Q816">
        <v>1</v>
      </c>
      <c r="X816">
        <v>0.9</v>
      </c>
      <c r="Y816">
        <v>0</v>
      </c>
      <c r="Z816">
        <v>1.2</v>
      </c>
      <c r="AA816">
        <v>0</v>
      </c>
      <c r="AB816">
        <v>0</v>
      </c>
      <c r="AC816">
        <v>0</v>
      </c>
      <c r="AD816">
        <v>1</v>
      </c>
      <c r="AE816">
        <v>0</v>
      </c>
      <c r="AF816" t="s">
        <v>93</v>
      </c>
      <c r="AG816">
        <v>1.1902499999999998</v>
      </c>
      <c r="AH816">
        <v>2</v>
      </c>
      <c r="AI816">
        <v>60138406</v>
      </c>
      <c r="AJ816">
        <v>816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 x14ac:dyDescent="0.2">
      <c r="A817">
        <f>ROW(Source!A171)</f>
        <v>171</v>
      </c>
      <c r="B817">
        <v>60138420</v>
      </c>
      <c r="C817">
        <v>60138399</v>
      </c>
      <c r="D817">
        <v>48246286</v>
      </c>
      <c r="E817">
        <v>1</v>
      </c>
      <c r="F817">
        <v>1</v>
      </c>
      <c r="G817">
        <v>1</v>
      </c>
      <c r="H817">
        <v>2</v>
      </c>
      <c r="I817" t="s">
        <v>1028</v>
      </c>
      <c r="J817" t="s">
        <v>1029</v>
      </c>
      <c r="K817" t="s">
        <v>1030</v>
      </c>
      <c r="L817">
        <v>1368</v>
      </c>
      <c r="N817">
        <v>1011</v>
      </c>
      <c r="O817" t="s">
        <v>745</v>
      </c>
      <c r="P817" t="s">
        <v>745</v>
      </c>
      <c r="Q817">
        <v>1</v>
      </c>
      <c r="X817">
        <v>0.8</v>
      </c>
      <c r="Y817">
        <v>0</v>
      </c>
      <c r="Z817">
        <v>14.3</v>
      </c>
      <c r="AA817">
        <v>8.82</v>
      </c>
      <c r="AB817">
        <v>0</v>
      </c>
      <c r="AC817">
        <v>0</v>
      </c>
      <c r="AD817">
        <v>1</v>
      </c>
      <c r="AE817">
        <v>0</v>
      </c>
      <c r="AF817" t="s">
        <v>93</v>
      </c>
      <c r="AG817">
        <v>1.0579999999999998</v>
      </c>
      <c r="AH817">
        <v>2</v>
      </c>
      <c r="AI817">
        <v>60138407</v>
      </c>
      <c r="AJ817">
        <v>817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 x14ac:dyDescent="0.2">
      <c r="A818">
        <f>ROW(Source!A171)</f>
        <v>171</v>
      </c>
      <c r="B818">
        <v>60138421</v>
      </c>
      <c r="C818">
        <v>60138399</v>
      </c>
      <c r="D818">
        <v>48246332</v>
      </c>
      <c r="E818">
        <v>1</v>
      </c>
      <c r="F818">
        <v>1</v>
      </c>
      <c r="G818">
        <v>1</v>
      </c>
      <c r="H818">
        <v>2</v>
      </c>
      <c r="I818" t="s">
        <v>1039</v>
      </c>
      <c r="J818" t="s">
        <v>1040</v>
      </c>
      <c r="K818" t="s">
        <v>1041</v>
      </c>
      <c r="L818">
        <v>1368</v>
      </c>
      <c r="N818">
        <v>1011</v>
      </c>
      <c r="O818" t="s">
        <v>745</v>
      </c>
      <c r="P818" t="s">
        <v>745</v>
      </c>
      <c r="Q818">
        <v>1</v>
      </c>
      <c r="X818">
        <v>2.4</v>
      </c>
      <c r="Y818">
        <v>0</v>
      </c>
      <c r="Z818">
        <v>2.4</v>
      </c>
      <c r="AA818">
        <v>0</v>
      </c>
      <c r="AB818">
        <v>0</v>
      </c>
      <c r="AC818">
        <v>0</v>
      </c>
      <c r="AD818">
        <v>1</v>
      </c>
      <c r="AE818">
        <v>0</v>
      </c>
      <c r="AF818" t="s">
        <v>93</v>
      </c>
      <c r="AG818">
        <v>3.1739999999999995</v>
      </c>
      <c r="AH818">
        <v>2</v>
      </c>
      <c r="AI818">
        <v>60138408</v>
      </c>
      <c r="AJ818">
        <v>818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 x14ac:dyDescent="0.2">
      <c r="A819">
        <f>ROW(Source!A171)</f>
        <v>171</v>
      </c>
      <c r="B819">
        <v>60138422</v>
      </c>
      <c r="C819">
        <v>60138399</v>
      </c>
      <c r="D819">
        <v>48168484</v>
      </c>
      <c r="E819">
        <v>1</v>
      </c>
      <c r="F819">
        <v>1</v>
      </c>
      <c r="G819">
        <v>1</v>
      </c>
      <c r="H819">
        <v>3</v>
      </c>
      <c r="I819" t="s">
        <v>223</v>
      </c>
      <c r="J819" t="s">
        <v>226</v>
      </c>
      <c r="K819" t="s">
        <v>761</v>
      </c>
      <c r="L819">
        <v>1339</v>
      </c>
      <c r="N819">
        <v>1007</v>
      </c>
      <c r="O819" t="s">
        <v>91</v>
      </c>
      <c r="P819" t="s">
        <v>91</v>
      </c>
      <c r="Q819">
        <v>1</v>
      </c>
      <c r="X819">
        <v>0.6</v>
      </c>
      <c r="Y819">
        <v>8.7899999999999991</v>
      </c>
      <c r="Z819">
        <v>0</v>
      </c>
      <c r="AA819">
        <v>0</v>
      </c>
      <c r="AB819">
        <v>0</v>
      </c>
      <c r="AC819">
        <v>0</v>
      </c>
      <c r="AD819">
        <v>1</v>
      </c>
      <c r="AE819">
        <v>0</v>
      </c>
      <c r="AF819" t="s">
        <v>3</v>
      </c>
      <c r="AG819">
        <v>0.6</v>
      </c>
      <c r="AH819">
        <v>2</v>
      </c>
      <c r="AI819">
        <v>60138409</v>
      </c>
      <c r="AJ819">
        <v>819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 x14ac:dyDescent="0.2">
      <c r="A820">
        <f>ROW(Source!A171)</f>
        <v>171</v>
      </c>
      <c r="B820">
        <v>60138423</v>
      </c>
      <c r="C820">
        <v>60138399</v>
      </c>
      <c r="D820">
        <v>48168491</v>
      </c>
      <c r="E820">
        <v>1</v>
      </c>
      <c r="F820">
        <v>1</v>
      </c>
      <c r="G820">
        <v>1</v>
      </c>
      <c r="H820">
        <v>3</v>
      </c>
      <c r="I820" t="s">
        <v>229</v>
      </c>
      <c r="J820" t="s">
        <v>231</v>
      </c>
      <c r="K820" t="s">
        <v>762</v>
      </c>
      <c r="L820">
        <v>1346</v>
      </c>
      <c r="N820">
        <v>1009</v>
      </c>
      <c r="O820" t="s">
        <v>225</v>
      </c>
      <c r="P820" t="s">
        <v>225</v>
      </c>
      <c r="Q820">
        <v>1</v>
      </c>
      <c r="X820">
        <v>0.2</v>
      </c>
      <c r="Y820">
        <v>4.47</v>
      </c>
      <c r="Z820">
        <v>0</v>
      </c>
      <c r="AA820">
        <v>0</v>
      </c>
      <c r="AB820">
        <v>0</v>
      </c>
      <c r="AC820">
        <v>0</v>
      </c>
      <c r="AD820">
        <v>1</v>
      </c>
      <c r="AE820">
        <v>0</v>
      </c>
      <c r="AF820" t="s">
        <v>3</v>
      </c>
      <c r="AG820">
        <v>0.2</v>
      </c>
      <c r="AH820">
        <v>2</v>
      </c>
      <c r="AI820">
        <v>60138410</v>
      </c>
      <c r="AJ820">
        <v>820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 x14ac:dyDescent="0.2">
      <c r="A821">
        <f>ROW(Source!A171)</f>
        <v>171</v>
      </c>
      <c r="B821">
        <v>60138424</v>
      </c>
      <c r="C821">
        <v>60138399</v>
      </c>
      <c r="D821">
        <v>48171519</v>
      </c>
      <c r="E821">
        <v>1</v>
      </c>
      <c r="F821">
        <v>1</v>
      </c>
      <c r="G821">
        <v>1</v>
      </c>
      <c r="H821">
        <v>3</v>
      </c>
      <c r="I821" t="s">
        <v>1031</v>
      </c>
      <c r="J821" t="s">
        <v>1032</v>
      </c>
      <c r="K821" t="s">
        <v>1033</v>
      </c>
      <c r="L821">
        <v>1348</v>
      </c>
      <c r="N821">
        <v>1009</v>
      </c>
      <c r="O821" t="s">
        <v>15</v>
      </c>
      <c r="P821" t="s">
        <v>15</v>
      </c>
      <c r="Q821">
        <v>1000</v>
      </c>
      <c r="X821">
        <v>1.9E-2</v>
      </c>
      <c r="Y821">
        <v>10397.450000000001</v>
      </c>
      <c r="Z821">
        <v>0</v>
      </c>
      <c r="AA821">
        <v>0</v>
      </c>
      <c r="AB821">
        <v>0</v>
      </c>
      <c r="AC821">
        <v>0</v>
      </c>
      <c r="AD821">
        <v>1</v>
      </c>
      <c r="AE821">
        <v>0</v>
      </c>
      <c r="AF821" t="s">
        <v>3</v>
      </c>
      <c r="AG821">
        <v>1.9E-2</v>
      </c>
      <c r="AH821">
        <v>2</v>
      </c>
      <c r="AI821">
        <v>60138411</v>
      </c>
      <c r="AJ821">
        <v>821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 x14ac:dyDescent="0.2">
      <c r="A822">
        <f>ROW(Source!A171)</f>
        <v>171</v>
      </c>
      <c r="B822">
        <v>60138425</v>
      </c>
      <c r="C822">
        <v>60138399</v>
      </c>
      <c r="D822">
        <v>48164599</v>
      </c>
      <c r="E822">
        <v>21</v>
      </c>
      <c r="F822">
        <v>1</v>
      </c>
      <c r="G822">
        <v>1</v>
      </c>
      <c r="H822">
        <v>3</v>
      </c>
      <c r="I822" t="s">
        <v>834</v>
      </c>
      <c r="J822" t="s">
        <v>3</v>
      </c>
      <c r="K822" t="s">
        <v>835</v>
      </c>
      <c r="L822">
        <v>1374</v>
      </c>
      <c r="N822">
        <v>1013</v>
      </c>
      <c r="O822" t="s">
        <v>836</v>
      </c>
      <c r="P822" t="s">
        <v>836</v>
      </c>
      <c r="Q822">
        <v>1</v>
      </c>
      <c r="X822">
        <v>21.84</v>
      </c>
      <c r="Y822">
        <v>1</v>
      </c>
      <c r="Z822">
        <v>0</v>
      </c>
      <c r="AA822">
        <v>0</v>
      </c>
      <c r="AB822">
        <v>0</v>
      </c>
      <c r="AC822">
        <v>0</v>
      </c>
      <c r="AD822">
        <v>1</v>
      </c>
      <c r="AE822">
        <v>0</v>
      </c>
      <c r="AF822" t="s">
        <v>3</v>
      </c>
      <c r="AG822">
        <v>21.84</v>
      </c>
      <c r="AH822">
        <v>2</v>
      </c>
      <c r="AI822">
        <v>60138412</v>
      </c>
      <c r="AJ822">
        <v>822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 x14ac:dyDescent="0.2">
      <c r="A823">
        <f>ROW(Source!A176)</f>
        <v>176</v>
      </c>
      <c r="B823">
        <v>60138452</v>
      </c>
      <c r="C823">
        <v>60138429</v>
      </c>
      <c r="D823">
        <v>48164232</v>
      </c>
      <c r="E823">
        <v>1</v>
      </c>
      <c r="F823">
        <v>1</v>
      </c>
      <c r="G823">
        <v>1</v>
      </c>
      <c r="H823">
        <v>1</v>
      </c>
      <c r="I823" t="s">
        <v>849</v>
      </c>
      <c r="J823" t="s">
        <v>3</v>
      </c>
      <c r="K823" t="s">
        <v>850</v>
      </c>
      <c r="L823">
        <v>1191</v>
      </c>
      <c r="N823">
        <v>1013</v>
      </c>
      <c r="O823" t="s">
        <v>738</v>
      </c>
      <c r="P823" t="s">
        <v>738</v>
      </c>
      <c r="Q823">
        <v>1</v>
      </c>
      <c r="X823">
        <v>63.28</v>
      </c>
      <c r="Y823">
        <v>0</v>
      </c>
      <c r="Z823">
        <v>0</v>
      </c>
      <c r="AA823">
        <v>0</v>
      </c>
      <c r="AB823">
        <v>7.81</v>
      </c>
      <c r="AC823">
        <v>0</v>
      </c>
      <c r="AD823">
        <v>1</v>
      </c>
      <c r="AE823">
        <v>1</v>
      </c>
      <c r="AF823" t="s">
        <v>93</v>
      </c>
      <c r="AG823">
        <v>83.687799999999982</v>
      </c>
      <c r="AH823">
        <v>2</v>
      </c>
      <c r="AI823">
        <v>60138430</v>
      </c>
      <c r="AJ823">
        <v>823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 x14ac:dyDescent="0.2">
      <c r="A824">
        <f>ROW(Source!A176)</f>
        <v>176</v>
      </c>
      <c r="B824">
        <v>60138453</v>
      </c>
      <c r="C824">
        <v>60138429</v>
      </c>
      <c r="D824">
        <v>48164207</v>
      </c>
      <c r="E824">
        <v>1</v>
      </c>
      <c r="F824">
        <v>1</v>
      </c>
      <c r="G824">
        <v>1</v>
      </c>
      <c r="H824">
        <v>1</v>
      </c>
      <c r="I824" t="s">
        <v>740</v>
      </c>
      <c r="J824" t="s">
        <v>3</v>
      </c>
      <c r="K824" t="s">
        <v>741</v>
      </c>
      <c r="L824">
        <v>1191</v>
      </c>
      <c r="N824">
        <v>1013</v>
      </c>
      <c r="O824" t="s">
        <v>738</v>
      </c>
      <c r="P824" t="s">
        <v>738</v>
      </c>
      <c r="Q824">
        <v>1</v>
      </c>
      <c r="X824">
        <v>4.01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1</v>
      </c>
      <c r="AE824">
        <v>2</v>
      </c>
      <c r="AF824" t="s">
        <v>93</v>
      </c>
      <c r="AG824">
        <v>5.3032249999999994</v>
      </c>
      <c r="AH824">
        <v>2</v>
      </c>
      <c r="AI824">
        <v>60138431</v>
      </c>
      <c r="AJ824">
        <v>824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 x14ac:dyDescent="0.2">
      <c r="A825">
        <f>ROW(Source!A176)</f>
        <v>176</v>
      </c>
      <c r="B825">
        <v>60138454</v>
      </c>
      <c r="C825">
        <v>60138429</v>
      </c>
      <c r="D825">
        <v>48244510</v>
      </c>
      <c r="E825">
        <v>1</v>
      </c>
      <c r="F825">
        <v>1</v>
      </c>
      <c r="G825">
        <v>1</v>
      </c>
      <c r="H825">
        <v>2</v>
      </c>
      <c r="I825" t="s">
        <v>742</v>
      </c>
      <c r="J825" t="s">
        <v>743</v>
      </c>
      <c r="K825" t="s">
        <v>744</v>
      </c>
      <c r="L825">
        <v>1368</v>
      </c>
      <c r="N825">
        <v>1011</v>
      </c>
      <c r="O825" t="s">
        <v>745</v>
      </c>
      <c r="P825" t="s">
        <v>745</v>
      </c>
      <c r="Q825">
        <v>1</v>
      </c>
      <c r="X825">
        <v>0.1</v>
      </c>
      <c r="Y825">
        <v>0</v>
      </c>
      <c r="Z825">
        <v>121.8</v>
      </c>
      <c r="AA825">
        <v>13.49</v>
      </c>
      <c r="AB825">
        <v>0</v>
      </c>
      <c r="AC825">
        <v>0</v>
      </c>
      <c r="AD825">
        <v>1</v>
      </c>
      <c r="AE825">
        <v>0</v>
      </c>
      <c r="AF825" t="s">
        <v>93</v>
      </c>
      <c r="AG825">
        <v>0.13224999999999998</v>
      </c>
      <c r="AH825">
        <v>2</v>
      </c>
      <c r="AI825">
        <v>60138432</v>
      </c>
      <c r="AJ825">
        <v>825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 x14ac:dyDescent="0.2">
      <c r="A826">
        <f>ROW(Source!A176)</f>
        <v>176</v>
      </c>
      <c r="B826">
        <v>60138455</v>
      </c>
      <c r="C826">
        <v>60138429</v>
      </c>
      <c r="D826">
        <v>48244557</v>
      </c>
      <c r="E826">
        <v>1</v>
      </c>
      <c r="F826">
        <v>1</v>
      </c>
      <c r="G826">
        <v>1</v>
      </c>
      <c r="H826">
        <v>2</v>
      </c>
      <c r="I826" t="s">
        <v>746</v>
      </c>
      <c r="J826" t="s">
        <v>747</v>
      </c>
      <c r="K826" t="s">
        <v>748</v>
      </c>
      <c r="L826">
        <v>1368</v>
      </c>
      <c r="N826">
        <v>1011</v>
      </c>
      <c r="O826" t="s">
        <v>745</v>
      </c>
      <c r="P826" t="s">
        <v>745</v>
      </c>
      <c r="Q826">
        <v>1</v>
      </c>
      <c r="X826">
        <v>0.12</v>
      </c>
      <c r="Y826">
        <v>0</v>
      </c>
      <c r="Z826">
        <v>112.77</v>
      </c>
      <c r="AA826">
        <v>11.84</v>
      </c>
      <c r="AB826">
        <v>0</v>
      </c>
      <c r="AC826">
        <v>0</v>
      </c>
      <c r="AD826">
        <v>1</v>
      </c>
      <c r="AE826">
        <v>0</v>
      </c>
      <c r="AF826" t="s">
        <v>93</v>
      </c>
      <c r="AG826">
        <v>0.15869999999999998</v>
      </c>
      <c r="AH826">
        <v>2</v>
      </c>
      <c r="AI826">
        <v>60138433</v>
      </c>
      <c r="AJ826">
        <v>826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 x14ac:dyDescent="0.2">
      <c r="A827">
        <f>ROW(Source!A176)</f>
        <v>176</v>
      </c>
      <c r="B827">
        <v>60138456</v>
      </c>
      <c r="C827">
        <v>60138429</v>
      </c>
      <c r="D827">
        <v>48244564</v>
      </c>
      <c r="E827">
        <v>1</v>
      </c>
      <c r="F827">
        <v>1</v>
      </c>
      <c r="G827">
        <v>1</v>
      </c>
      <c r="H827">
        <v>2</v>
      </c>
      <c r="I827" t="s">
        <v>1036</v>
      </c>
      <c r="J827" t="s">
        <v>1037</v>
      </c>
      <c r="K827" t="s">
        <v>1038</v>
      </c>
      <c r="L827">
        <v>1368</v>
      </c>
      <c r="N827">
        <v>1011</v>
      </c>
      <c r="O827" t="s">
        <v>745</v>
      </c>
      <c r="P827" t="s">
        <v>745</v>
      </c>
      <c r="Q827">
        <v>1</v>
      </c>
      <c r="X827">
        <v>3.6</v>
      </c>
      <c r="Y827">
        <v>0</v>
      </c>
      <c r="Z827">
        <v>113.19</v>
      </c>
      <c r="AA827">
        <v>11.84</v>
      </c>
      <c r="AB827">
        <v>0</v>
      </c>
      <c r="AC827">
        <v>0</v>
      </c>
      <c r="AD827">
        <v>1</v>
      </c>
      <c r="AE827">
        <v>0</v>
      </c>
      <c r="AF827" t="s">
        <v>93</v>
      </c>
      <c r="AG827">
        <v>4.7609999999999992</v>
      </c>
      <c r="AH827">
        <v>2</v>
      </c>
      <c r="AI827">
        <v>60138434</v>
      </c>
      <c r="AJ827">
        <v>827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 x14ac:dyDescent="0.2">
      <c r="A828">
        <f>ROW(Source!A176)</f>
        <v>176</v>
      </c>
      <c r="B828">
        <v>60138457</v>
      </c>
      <c r="C828">
        <v>60138429</v>
      </c>
      <c r="D828">
        <v>48245551</v>
      </c>
      <c r="E828">
        <v>1</v>
      </c>
      <c r="F828">
        <v>1</v>
      </c>
      <c r="G828">
        <v>1</v>
      </c>
      <c r="H828">
        <v>2</v>
      </c>
      <c r="I828" t="s">
        <v>752</v>
      </c>
      <c r="J828" t="s">
        <v>753</v>
      </c>
      <c r="K828" t="s">
        <v>754</v>
      </c>
      <c r="L828">
        <v>1368</v>
      </c>
      <c r="N828">
        <v>1011</v>
      </c>
      <c r="O828" t="s">
        <v>745</v>
      </c>
      <c r="P828" t="s">
        <v>745</v>
      </c>
      <c r="Q828">
        <v>1</v>
      </c>
      <c r="X828">
        <v>0.19</v>
      </c>
      <c r="Y828">
        <v>0</v>
      </c>
      <c r="Z828">
        <v>86.79</v>
      </c>
      <c r="AA828">
        <v>10.130000000000001</v>
      </c>
      <c r="AB828">
        <v>0</v>
      </c>
      <c r="AC828">
        <v>0</v>
      </c>
      <c r="AD828">
        <v>1</v>
      </c>
      <c r="AE828">
        <v>0</v>
      </c>
      <c r="AF828" t="s">
        <v>93</v>
      </c>
      <c r="AG828">
        <v>0.25127499999999997</v>
      </c>
      <c r="AH828">
        <v>2</v>
      </c>
      <c r="AI828">
        <v>60138435</v>
      </c>
      <c r="AJ828">
        <v>828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 x14ac:dyDescent="0.2">
      <c r="A829">
        <f>ROW(Source!A176)</f>
        <v>176</v>
      </c>
      <c r="B829">
        <v>60138458</v>
      </c>
      <c r="C829">
        <v>60138429</v>
      </c>
      <c r="D829">
        <v>48245719</v>
      </c>
      <c r="E829">
        <v>1</v>
      </c>
      <c r="F829">
        <v>1</v>
      </c>
      <c r="G829">
        <v>1</v>
      </c>
      <c r="H829">
        <v>2</v>
      </c>
      <c r="I829" t="s">
        <v>755</v>
      </c>
      <c r="J829" t="s">
        <v>756</v>
      </c>
      <c r="K829" t="s">
        <v>757</v>
      </c>
      <c r="L829">
        <v>1368</v>
      </c>
      <c r="N829">
        <v>1011</v>
      </c>
      <c r="O829" t="s">
        <v>745</v>
      </c>
      <c r="P829" t="s">
        <v>745</v>
      </c>
      <c r="Q829">
        <v>1</v>
      </c>
      <c r="X829">
        <v>1.46</v>
      </c>
      <c r="Y829">
        <v>0</v>
      </c>
      <c r="Z829">
        <v>1.2</v>
      </c>
      <c r="AA829">
        <v>0</v>
      </c>
      <c r="AB829">
        <v>0</v>
      </c>
      <c r="AC829">
        <v>0</v>
      </c>
      <c r="AD829">
        <v>1</v>
      </c>
      <c r="AE829">
        <v>0</v>
      </c>
      <c r="AF829" t="s">
        <v>93</v>
      </c>
      <c r="AG829">
        <v>1.9308499999999997</v>
      </c>
      <c r="AH829">
        <v>2</v>
      </c>
      <c r="AI829">
        <v>60138436</v>
      </c>
      <c r="AJ829">
        <v>829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 x14ac:dyDescent="0.2">
      <c r="A830">
        <f>ROW(Source!A176)</f>
        <v>176</v>
      </c>
      <c r="B830">
        <v>60138459</v>
      </c>
      <c r="C830">
        <v>60138429</v>
      </c>
      <c r="D830">
        <v>48245767</v>
      </c>
      <c r="E830">
        <v>1</v>
      </c>
      <c r="F830">
        <v>1</v>
      </c>
      <c r="G830">
        <v>1</v>
      </c>
      <c r="H830">
        <v>2</v>
      </c>
      <c r="I830" t="s">
        <v>758</v>
      </c>
      <c r="J830" t="s">
        <v>759</v>
      </c>
      <c r="K830" t="s">
        <v>760</v>
      </c>
      <c r="L830">
        <v>1368</v>
      </c>
      <c r="N830">
        <v>1011</v>
      </c>
      <c r="O830" t="s">
        <v>745</v>
      </c>
      <c r="P830" t="s">
        <v>745</v>
      </c>
      <c r="Q830">
        <v>1</v>
      </c>
      <c r="X830">
        <v>0.1</v>
      </c>
      <c r="Y830">
        <v>0</v>
      </c>
      <c r="Z830">
        <v>13.92</v>
      </c>
      <c r="AA830">
        <v>0</v>
      </c>
      <c r="AB830">
        <v>0</v>
      </c>
      <c r="AC830">
        <v>0</v>
      </c>
      <c r="AD830">
        <v>1</v>
      </c>
      <c r="AE830">
        <v>0</v>
      </c>
      <c r="AF830" t="s">
        <v>93</v>
      </c>
      <c r="AG830">
        <v>0.13224999999999998</v>
      </c>
      <c r="AH830">
        <v>2</v>
      </c>
      <c r="AI830">
        <v>60138437</v>
      </c>
      <c r="AJ830">
        <v>830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 x14ac:dyDescent="0.2">
      <c r="A831">
        <f>ROW(Source!A176)</f>
        <v>176</v>
      </c>
      <c r="B831">
        <v>60138460</v>
      </c>
      <c r="C831">
        <v>60138429</v>
      </c>
      <c r="D831">
        <v>48168484</v>
      </c>
      <c r="E831">
        <v>1</v>
      </c>
      <c r="F831">
        <v>1</v>
      </c>
      <c r="G831">
        <v>1</v>
      </c>
      <c r="H831">
        <v>3</v>
      </c>
      <c r="I831" t="s">
        <v>223</v>
      </c>
      <c r="J831" t="s">
        <v>226</v>
      </c>
      <c r="K831" t="s">
        <v>761</v>
      </c>
      <c r="L831">
        <v>1339</v>
      </c>
      <c r="N831">
        <v>1007</v>
      </c>
      <c r="O831" t="s">
        <v>91</v>
      </c>
      <c r="P831" t="s">
        <v>91</v>
      </c>
      <c r="Q831">
        <v>1</v>
      </c>
      <c r="X831">
        <v>1.2</v>
      </c>
      <c r="Y831">
        <v>8.7899999999999991</v>
      </c>
      <c r="Z831">
        <v>0</v>
      </c>
      <c r="AA831">
        <v>0</v>
      </c>
      <c r="AB831">
        <v>0</v>
      </c>
      <c r="AC831">
        <v>0</v>
      </c>
      <c r="AD831">
        <v>1</v>
      </c>
      <c r="AE831">
        <v>0</v>
      </c>
      <c r="AF831" t="s">
        <v>3</v>
      </c>
      <c r="AG831">
        <v>1.2</v>
      </c>
      <c r="AH831">
        <v>2</v>
      </c>
      <c r="AI831">
        <v>60138438</v>
      </c>
      <c r="AJ831">
        <v>831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 x14ac:dyDescent="0.2">
      <c r="A832">
        <f>ROW(Source!A176)</f>
        <v>176</v>
      </c>
      <c r="B832">
        <v>60138461</v>
      </c>
      <c r="C832">
        <v>60138429</v>
      </c>
      <c r="D832">
        <v>48168491</v>
      </c>
      <c r="E832">
        <v>1</v>
      </c>
      <c r="F832">
        <v>1</v>
      </c>
      <c r="G832">
        <v>1</v>
      </c>
      <c r="H832">
        <v>3</v>
      </c>
      <c r="I832" t="s">
        <v>229</v>
      </c>
      <c r="J832" t="s">
        <v>231</v>
      </c>
      <c r="K832" t="s">
        <v>762</v>
      </c>
      <c r="L832">
        <v>1346</v>
      </c>
      <c r="N832">
        <v>1009</v>
      </c>
      <c r="O832" t="s">
        <v>225</v>
      </c>
      <c r="P832" t="s">
        <v>225</v>
      </c>
      <c r="Q832">
        <v>1</v>
      </c>
      <c r="X832">
        <v>0.36</v>
      </c>
      <c r="Y832">
        <v>4.47</v>
      </c>
      <c r="Z832">
        <v>0</v>
      </c>
      <c r="AA832">
        <v>0</v>
      </c>
      <c r="AB832">
        <v>0</v>
      </c>
      <c r="AC832">
        <v>0</v>
      </c>
      <c r="AD832">
        <v>1</v>
      </c>
      <c r="AE832">
        <v>0</v>
      </c>
      <c r="AF832" t="s">
        <v>3</v>
      </c>
      <c r="AG832">
        <v>0.36</v>
      </c>
      <c r="AH832">
        <v>2</v>
      </c>
      <c r="AI832">
        <v>60138439</v>
      </c>
      <c r="AJ832">
        <v>832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 x14ac:dyDescent="0.2">
      <c r="A833">
        <f>ROW(Source!A176)</f>
        <v>176</v>
      </c>
      <c r="B833">
        <v>60138462</v>
      </c>
      <c r="C833">
        <v>60138429</v>
      </c>
      <c r="D833">
        <v>48171507</v>
      </c>
      <c r="E833">
        <v>1</v>
      </c>
      <c r="F833">
        <v>1</v>
      </c>
      <c r="G833">
        <v>1</v>
      </c>
      <c r="H833">
        <v>3</v>
      </c>
      <c r="I833" t="s">
        <v>807</v>
      </c>
      <c r="J833" t="s">
        <v>808</v>
      </c>
      <c r="K833" t="s">
        <v>809</v>
      </c>
      <c r="L833">
        <v>1348</v>
      </c>
      <c r="N833">
        <v>1009</v>
      </c>
      <c r="O833" t="s">
        <v>15</v>
      </c>
      <c r="P833" t="s">
        <v>15</v>
      </c>
      <c r="Q833">
        <v>1000</v>
      </c>
      <c r="X833">
        <v>4.4000000000000002E-4</v>
      </c>
      <c r="Y833">
        <v>10616.1</v>
      </c>
      <c r="Z833">
        <v>0</v>
      </c>
      <c r="AA833">
        <v>0</v>
      </c>
      <c r="AB833">
        <v>0</v>
      </c>
      <c r="AC833">
        <v>0</v>
      </c>
      <c r="AD833">
        <v>1</v>
      </c>
      <c r="AE833">
        <v>0</v>
      </c>
      <c r="AF833" t="s">
        <v>3</v>
      </c>
      <c r="AG833">
        <v>4.4000000000000002E-4</v>
      </c>
      <c r="AH833">
        <v>2</v>
      </c>
      <c r="AI833">
        <v>60138440</v>
      </c>
      <c r="AJ833">
        <v>833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 x14ac:dyDescent="0.2">
      <c r="A834">
        <f>ROW(Source!A176)</f>
        <v>176</v>
      </c>
      <c r="B834">
        <v>60138463</v>
      </c>
      <c r="C834">
        <v>60138429</v>
      </c>
      <c r="D834">
        <v>48172661</v>
      </c>
      <c r="E834">
        <v>1</v>
      </c>
      <c r="F834">
        <v>1</v>
      </c>
      <c r="G834">
        <v>1</v>
      </c>
      <c r="H834">
        <v>3</v>
      </c>
      <c r="I834" t="s">
        <v>766</v>
      </c>
      <c r="J834" t="s">
        <v>767</v>
      </c>
      <c r="K834" t="s">
        <v>768</v>
      </c>
      <c r="L834">
        <v>1348</v>
      </c>
      <c r="N834">
        <v>1009</v>
      </c>
      <c r="O834" t="s">
        <v>15</v>
      </c>
      <c r="P834" t="s">
        <v>15</v>
      </c>
      <c r="Q834">
        <v>1000</v>
      </c>
      <c r="X834">
        <v>2.1000000000000001E-2</v>
      </c>
      <c r="Y834">
        <v>15854.58</v>
      </c>
      <c r="Z834">
        <v>0</v>
      </c>
      <c r="AA834">
        <v>0</v>
      </c>
      <c r="AB834">
        <v>0</v>
      </c>
      <c r="AC834">
        <v>0</v>
      </c>
      <c r="AD834">
        <v>1</v>
      </c>
      <c r="AE834">
        <v>0</v>
      </c>
      <c r="AF834" t="s">
        <v>3</v>
      </c>
      <c r="AG834">
        <v>2.1000000000000001E-2</v>
      </c>
      <c r="AH834">
        <v>2</v>
      </c>
      <c r="AI834">
        <v>60138441</v>
      </c>
      <c r="AJ834">
        <v>834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 x14ac:dyDescent="0.2">
      <c r="A835">
        <f>ROW(Source!A176)</f>
        <v>176</v>
      </c>
      <c r="B835">
        <v>60138464</v>
      </c>
      <c r="C835">
        <v>60138429</v>
      </c>
      <c r="D835">
        <v>48172758</v>
      </c>
      <c r="E835">
        <v>1</v>
      </c>
      <c r="F835">
        <v>1</v>
      </c>
      <c r="G835">
        <v>1</v>
      </c>
      <c r="H835">
        <v>3</v>
      </c>
      <c r="I835" t="s">
        <v>769</v>
      </c>
      <c r="J835" t="s">
        <v>770</v>
      </c>
      <c r="K835" t="s">
        <v>771</v>
      </c>
      <c r="L835">
        <v>1348</v>
      </c>
      <c r="N835">
        <v>1009</v>
      </c>
      <c r="O835" t="s">
        <v>15</v>
      </c>
      <c r="P835" t="s">
        <v>15</v>
      </c>
      <c r="Q835">
        <v>1000</v>
      </c>
      <c r="X835">
        <v>1.0000000000000001E-5</v>
      </c>
      <c r="Y835">
        <v>7671.42</v>
      </c>
      <c r="Z835">
        <v>0</v>
      </c>
      <c r="AA835">
        <v>0</v>
      </c>
      <c r="AB835">
        <v>0</v>
      </c>
      <c r="AC835">
        <v>0</v>
      </c>
      <c r="AD835">
        <v>1</v>
      </c>
      <c r="AE835">
        <v>0</v>
      </c>
      <c r="AF835" t="s">
        <v>3</v>
      </c>
      <c r="AG835">
        <v>1.0000000000000001E-5</v>
      </c>
      <c r="AH835">
        <v>2</v>
      </c>
      <c r="AI835">
        <v>60138442</v>
      </c>
      <c r="AJ835">
        <v>835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 x14ac:dyDescent="0.2">
      <c r="A836">
        <f>ROW(Source!A176)</f>
        <v>176</v>
      </c>
      <c r="B836">
        <v>60138465</v>
      </c>
      <c r="C836">
        <v>60138429</v>
      </c>
      <c r="D836">
        <v>48173726</v>
      </c>
      <c r="E836">
        <v>1</v>
      </c>
      <c r="F836">
        <v>1</v>
      </c>
      <c r="G836">
        <v>1</v>
      </c>
      <c r="H836">
        <v>3</v>
      </c>
      <c r="I836" t="s">
        <v>772</v>
      </c>
      <c r="J836" t="s">
        <v>773</v>
      </c>
      <c r="K836" t="s">
        <v>774</v>
      </c>
      <c r="L836">
        <v>1348</v>
      </c>
      <c r="N836">
        <v>1009</v>
      </c>
      <c r="O836" t="s">
        <v>15</v>
      </c>
      <c r="P836" t="s">
        <v>15</v>
      </c>
      <c r="Q836">
        <v>1000</v>
      </c>
      <c r="X836">
        <v>1E-4</v>
      </c>
      <c r="Y836">
        <v>30728.69</v>
      </c>
      <c r="Z836">
        <v>0</v>
      </c>
      <c r="AA836">
        <v>0</v>
      </c>
      <c r="AB836">
        <v>0</v>
      </c>
      <c r="AC836">
        <v>0</v>
      </c>
      <c r="AD836">
        <v>1</v>
      </c>
      <c r="AE836">
        <v>0</v>
      </c>
      <c r="AF836" t="s">
        <v>3</v>
      </c>
      <c r="AG836">
        <v>1E-4</v>
      </c>
      <c r="AH836">
        <v>2</v>
      </c>
      <c r="AI836">
        <v>60138443</v>
      </c>
      <c r="AJ836">
        <v>836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 x14ac:dyDescent="0.2">
      <c r="A837">
        <f>ROW(Source!A176)</f>
        <v>176</v>
      </c>
      <c r="B837">
        <v>60138466</v>
      </c>
      <c r="C837">
        <v>60138429</v>
      </c>
      <c r="D837">
        <v>48187448</v>
      </c>
      <c r="E837">
        <v>1</v>
      </c>
      <c r="F837">
        <v>1</v>
      </c>
      <c r="G837">
        <v>1</v>
      </c>
      <c r="H837">
        <v>3</v>
      </c>
      <c r="I837" t="s">
        <v>775</v>
      </c>
      <c r="J837" t="s">
        <v>776</v>
      </c>
      <c r="K837" t="s">
        <v>777</v>
      </c>
      <c r="L837">
        <v>1348</v>
      </c>
      <c r="N837">
        <v>1009</v>
      </c>
      <c r="O837" t="s">
        <v>15</v>
      </c>
      <c r="P837" t="s">
        <v>15</v>
      </c>
      <c r="Q837">
        <v>1000</v>
      </c>
      <c r="X837">
        <v>2.0000000000000001E-4</v>
      </c>
      <c r="Y837">
        <v>8041.65</v>
      </c>
      <c r="Z837">
        <v>0</v>
      </c>
      <c r="AA837">
        <v>0</v>
      </c>
      <c r="AB837">
        <v>0</v>
      </c>
      <c r="AC837">
        <v>0</v>
      </c>
      <c r="AD837">
        <v>1</v>
      </c>
      <c r="AE837">
        <v>0</v>
      </c>
      <c r="AF837" t="s">
        <v>3</v>
      </c>
      <c r="AG837">
        <v>2.0000000000000001E-4</v>
      </c>
      <c r="AH837">
        <v>2</v>
      </c>
      <c r="AI837">
        <v>60138444</v>
      </c>
      <c r="AJ837">
        <v>837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 x14ac:dyDescent="0.2">
      <c r="A838">
        <f>ROW(Source!A176)</f>
        <v>176</v>
      </c>
      <c r="B838">
        <v>60138467</v>
      </c>
      <c r="C838">
        <v>60138429</v>
      </c>
      <c r="D838">
        <v>48165719</v>
      </c>
      <c r="E838">
        <v>21</v>
      </c>
      <c r="F838">
        <v>1</v>
      </c>
      <c r="G838">
        <v>1</v>
      </c>
      <c r="H838">
        <v>3</v>
      </c>
      <c r="I838" t="s">
        <v>778</v>
      </c>
      <c r="J838" t="s">
        <v>3</v>
      </c>
      <c r="K838" t="s">
        <v>779</v>
      </c>
      <c r="L838">
        <v>1348</v>
      </c>
      <c r="N838">
        <v>1009</v>
      </c>
      <c r="O838" t="s">
        <v>15</v>
      </c>
      <c r="P838" t="s">
        <v>15</v>
      </c>
      <c r="Q838">
        <v>1000</v>
      </c>
      <c r="X838">
        <v>1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 t="s">
        <v>3</v>
      </c>
      <c r="AG838">
        <v>1</v>
      </c>
      <c r="AH838">
        <v>2</v>
      </c>
      <c r="AI838">
        <v>60138445</v>
      </c>
      <c r="AJ838">
        <v>838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 x14ac:dyDescent="0.2">
      <c r="A839">
        <f>ROW(Source!A176)</f>
        <v>176</v>
      </c>
      <c r="B839">
        <v>60138468</v>
      </c>
      <c r="C839">
        <v>60138429</v>
      </c>
      <c r="D839">
        <v>48189470</v>
      </c>
      <c r="E839">
        <v>1</v>
      </c>
      <c r="F839">
        <v>1</v>
      </c>
      <c r="G839">
        <v>1</v>
      </c>
      <c r="H839">
        <v>3</v>
      </c>
      <c r="I839" t="s">
        <v>780</v>
      </c>
      <c r="J839" t="s">
        <v>781</v>
      </c>
      <c r="K839" t="s">
        <v>782</v>
      </c>
      <c r="L839">
        <v>1302</v>
      </c>
      <c r="N839">
        <v>1003</v>
      </c>
      <c r="O839" t="s">
        <v>783</v>
      </c>
      <c r="P839" t="s">
        <v>783</v>
      </c>
      <c r="Q839">
        <v>10</v>
      </c>
      <c r="X839">
        <v>1.8700000000000001E-2</v>
      </c>
      <c r="Y839">
        <v>64.47</v>
      </c>
      <c r="Z839">
        <v>0</v>
      </c>
      <c r="AA839">
        <v>0</v>
      </c>
      <c r="AB839">
        <v>0</v>
      </c>
      <c r="AC839">
        <v>0</v>
      </c>
      <c r="AD839">
        <v>1</v>
      </c>
      <c r="AE839">
        <v>0</v>
      </c>
      <c r="AF839" t="s">
        <v>3</v>
      </c>
      <c r="AG839">
        <v>1.8700000000000001E-2</v>
      </c>
      <c r="AH839">
        <v>2</v>
      </c>
      <c r="AI839">
        <v>60138446</v>
      </c>
      <c r="AJ839">
        <v>839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 x14ac:dyDescent="0.2">
      <c r="A840">
        <f>ROW(Source!A176)</f>
        <v>176</v>
      </c>
      <c r="B840">
        <v>60138469</v>
      </c>
      <c r="C840">
        <v>60138429</v>
      </c>
      <c r="D840">
        <v>48189825</v>
      </c>
      <c r="E840">
        <v>1</v>
      </c>
      <c r="F840">
        <v>1</v>
      </c>
      <c r="G840">
        <v>1</v>
      </c>
      <c r="H840">
        <v>3</v>
      </c>
      <c r="I840" t="s">
        <v>784</v>
      </c>
      <c r="J840" t="s">
        <v>785</v>
      </c>
      <c r="K840" t="s">
        <v>786</v>
      </c>
      <c r="L840">
        <v>1348</v>
      </c>
      <c r="N840">
        <v>1009</v>
      </c>
      <c r="O840" t="s">
        <v>15</v>
      </c>
      <c r="P840" t="s">
        <v>15</v>
      </c>
      <c r="Q840">
        <v>1000</v>
      </c>
      <c r="X840">
        <v>3.0000000000000001E-5</v>
      </c>
      <c r="Y840">
        <v>4751.12</v>
      </c>
      <c r="Z840">
        <v>0</v>
      </c>
      <c r="AA840">
        <v>0</v>
      </c>
      <c r="AB840">
        <v>0</v>
      </c>
      <c r="AC840">
        <v>0</v>
      </c>
      <c r="AD840">
        <v>1</v>
      </c>
      <c r="AE840">
        <v>0</v>
      </c>
      <c r="AF840" t="s">
        <v>3</v>
      </c>
      <c r="AG840">
        <v>3.0000000000000001E-5</v>
      </c>
      <c r="AH840">
        <v>2</v>
      </c>
      <c r="AI840">
        <v>60138447</v>
      </c>
      <c r="AJ840">
        <v>840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 x14ac:dyDescent="0.2">
      <c r="A841">
        <f>ROW(Source!A176)</f>
        <v>176</v>
      </c>
      <c r="B841">
        <v>60138470</v>
      </c>
      <c r="C841">
        <v>60138429</v>
      </c>
      <c r="D841">
        <v>48190549</v>
      </c>
      <c r="E841">
        <v>1</v>
      </c>
      <c r="F841">
        <v>1</v>
      </c>
      <c r="G841">
        <v>1</v>
      </c>
      <c r="H841">
        <v>3</v>
      </c>
      <c r="I841" t="s">
        <v>787</v>
      </c>
      <c r="J841" t="s">
        <v>788</v>
      </c>
      <c r="K841" t="s">
        <v>789</v>
      </c>
      <c r="L841">
        <v>1348</v>
      </c>
      <c r="N841">
        <v>1009</v>
      </c>
      <c r="O841" t="s">
        <v>15</v>
      </c>
      <c r="P841" t="s">
        <v>15</v>
      </c>
      <c r="Q841">
        <v>1000</v>
      </c>
      <c r="X841">
        <v>1.9400000000000001E-3</v>
      </c>
      <c r="Y841">
        <v>6246.56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0</v>
      </c>
      <c r="AF841" t="s">
        <v>3</v>
      </c>
      <c r="AG841">
        <v>1.9400000000000001E-3</v>
      </c>
      <c r="AH841">
        <v>2</v>
      </c>
      <c r="AI841">
        <v>60138448</v>
      </c>
      <c r="AJ841">
        <v>841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 x14ac:dyDescent="0.2">
      <c r="A842">
        <f>ROW(Source!A176)</f>
        <v>176</v>
      </c>
      <c r="B842">
        <v>60138471</v>
      </c>
      <c r="C842">
        <v>60138429</v>
      </c>
      <c r="D842">
        <v>48194381</v>
      </c>
      <c r="E842">
        <v>1</v>
      </c>
      <c r="F842">
        <v>1</v>
      </c>
      <c r="G842">
        <v>1</v>
      </c>
      <c r="H842">
        <v>3</v>
      </c>
      <c r="I842" t="s">
        <v>790</v>
      </c>
      <c r="J842" t="s">
        <v>791</v>
      </c>
      <c r="K842" t="s">
        <v>792</v>
      </c>
      <c r="L842">
        <v>1339</v>
      </c>
      <c r="N842">
        <v>1007</v>
      </c>
      <c r="O842" t="s">
        <v>91</v>
      </c>
      <c r="P842" t="s">
        <v>91</v>
      </c>
      <c r="Q842">
        <v>1</v>
      </c>
      <c r="X842">
        <v>1.0300000000000001E-3</v>
      </c>
      <c r="Y842">
        <v>1793.05</v>
      </c>
      <c r="Z842">
        <v>0</v>
      </c>
      <c r="AA842">
        <v>0</v>
      </c>
      <c r="AB842">
        <v>0</v>
      </c>
      <c r="AC842">
        <v>0</v>
      </c>
      <c r="AD842">
        <v>1</v>
      </c>
      <c r="AE842">
        <v>0</v>
      </c>
      <c r="AF842" t="s">
        <v>3</v>
      </c>
      <c r="AG842">
        <v>1.0300000000000001E-3</v>
      </c>
      <c r="AH842">
        <v>2</v>
      </c>
      <c r="AI842">
        <v>60138449</v>
      </c>
      <c r="AJ842">
        <v>842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 x14ac:dyDescent="0.2">
      <c r="A843">
        <f>ROW(Source!A176)</f>
        <v>176</v>
      </c>
      <c r="B843">
        <v>60138472</v>
      </c>
      <c r="C843">
        <v>60138429</v>
      </c>
      <c r="D843">
        <v>48201639</v>
      </c>
      <c r="E843">
        <v>1</v>
      </c>
      <c r="F843">
        <v>1</v>
      </c>
      <c r="G843">
        <v>1</v>
      </c>
      <c r="H843">
        <v>3</v>
      </c>
      <c r="I843" t="s">
        <v>793</v>
      </c>
      <c r="J843" t="s">
        <v>794</v>
      </c>
      <c r="K843" t="s">
        <v>795</v>
      </c>
      <c r="L843">
        <v>1348</v>
      </c>
      <c r="N843">
        <v>1009</v>
      </c>
      <c r="O843" t="s">
        <v>15</v>
      </c>
      <c r="P843" t="s">
        <v>15</v>
      </c>
      <c r="Q843">
        <v>1000</v>
      </c>
      <c r="X843">
        <v>3.1E-4</v>
      </c>
      <c r="Y843">
        <v>12560.85</v>
      </c>
      <c r="Z843">
        <v>0</v>
      </c>
      <c r="AA843">
        <v>0</v>
      </c>
      <c r="AB843">
        <v>0</v>
      </c>
      <c r="AC843">
        <v>0</v>
      </c>
      <c r="AD843">
        <v>1</v>
      </c>
      <c r="AE843">
        <v>0</v>
      </c>
      <c r="AF843" t="s">
        <v>3</v>
      </c>
      <c r="AG843">
        <v>3.1E-4</v>
      </c>
      <c r="AH843">
        <v>2</v>
      </c>
      <c r="AI843">
        <v>60138450</v>
      </c>
      <c r="AJ843">
        <v>843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 x14ac:dyDescent="0.2">
      <c r="A844">
        <f>ROW(Source!A176)</f>
        <v>176</v>
      </c>
      <c r="B844">
        <v>60138473</v>
      </c>
      <c r="C844">
        <v>60138429</v>
      </c>
      <c r="D844">
        <v>48202807</v>
      </c>
      <c r="E844">
        <v>1</v>
      </c>
      <c r="F844">
        <v>1</v>
      </c>
      <c r="G844">
        <v>1</v>
      </c>
      <c r="H844">
        <v>3</v>
      </c>
      <c r="I844" t="s">
        <v>796</v>
      </c>
      <c r="J844" t="s">
        <v>797</v>
      </c>
      <c r="K844" t="s">
        <v>798</v>
      </c>
      <c r="L844">
        <v>1348</v>
      </c>
      <c r="N844">
        <v>1009</v>
      </c>
      <c r="O844" t="s">
        <v>15</v>
      </c>
      <c r="P844" t="s">
        <v>15</v>
      </c>
      <c r="Q844">
        <v>1000</v>
      </c>
      <c r="X844">
        <v>5.9999999999999995E-4</v>
      </c>
      <c r="Y844">
        <v>11149.43</v>
      </c>
      <c r="Z844">
        <v>0</v>
      </c>
      <c r="AA844">
        <v>0</v>
      </c>
      <c r="AB844">
        <v>0</v>
      </c>
      <c r="AC844">
        <v>0</v>
      </c>
      <c r="AD844">
        <v>1</v>
      </c>
      <c r="AE844">
        <v>0</v>
      </c>
      <c r="AF844" t="s">
        <v>3</v>
      </c>
      <c r="AG844">
        <v>5.9999999999999995E-4</v>
      </c>
      <c r="AH844">
        <v>2</v>
      </c>
      <c r="AI844">
        <v>60138451</v>
      </c>
      <c r="AJ844">
        <v>844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 x14ac:dyDescent="0.2">
      <c r="A845">
        <f>ROW(Source!A178)</f>
        <v>178</v>
      </c>
      <c r="B845">
        <v>60141596</v>
      </c>
      <c r="C845">
        <v>60141583</v>
      </c>
      <c r="D845">
        <v>48164208</v>
      </c>
      <c r="E845">
        <v>1</v>
      </c>
      <c r="F845">
        <v>1</v>
      </c>
      <c r="G845">
        <v>1</v>
      </c>
      <c r="H845">
        <v>1</v>
      </c>
      <c r="I845" t="s">
        <v>1020</v>
      </c>
      <c r="J845" t="s">
        <v>3</v>
      </c>
      <c r="K845" t="s">
        <v>1021</v>
      </c>
      <c r="L845">
        <v>1191</v>
      </c>
      <c r="N845">
        <v>1013</v>
      </c>
      <c r="O845" t="s">
        <v>738</v>
      </c>
      <c r="P845" t="s">
        <v>738</v>
      </c>
      <c r="Q845">
        <v>1</v>
      </c>
      <c r="X845">
        <v>95</v>
      </c>
      <c r="Y845">
        <v>0</v>
      </c>
      <c r="Z845">
        <v>0</v>
      </c>
      <c r="AA845">
        <v>0</v>
      </c>
      <c r="AB845">
        <v>8.4</v>
      </c>
      <c r="AC845">
        <v>0</v>
      </c>
      <c r="AD845">
        <v>1</v>
      </c>
      <c r="AE845">
        <v>1</v>
      </c>
      <c r="AF845" t="s">
        <v>93</v>
      </c>
      <c r="AG845">
        <v>125.63749999999997</v>
      </c>
      <c r="AH845">
        <v>2</v>
      </c>
      <c r="AI845">
        <v>60141584</v>
      </c>
      <c r="AJ845">
        <v>845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 x14ac:dyDescent="0.2">
      <c r="A846">
        <f>ROW(Source!A178)</f>
        <v>178</v>
      </c>
      <c r="B846">
        <v>60141597</v>
      </c>
      <c r="C846">
        <v>60141583</v>
      </c>
      <c r="D846">
        <v>48164207</v>
      </c>
      <c r="E846">
        <v>1</v>
      </c>
      <c r="F846">
        <v>1</v>
      </c>
      <c r="G846">
        <v>1</v>
      </c>
      <c r="H846">
        <v>1</v>
      </c>
      <c r="I846" t="s">
        <v>740</v>
      </c>
      <c r="J846" t="s">
        <v>3</v>
      </c>
      <c r="K846" t="s">
        <v>741</v>
      </c>
      <c r="L846">
        <v>1191</v>
      </c>
      <c r="N846">
        <v>1013</v>
      </c>
      <c r="O846" t="s">
        <v>738</v>
      </c>
      <c r="P846" t="s">
        <v>738</v>
      </c>
      <c r="Q846">
        <v>1</v>
      </c>
      <c r="X846">
        <v>6.4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1</v>
      </c>
      <c r="AE846">
        <v>2</v>
      </c>
      <c r="AF846" t="s">
        <v>93</v>
      </c>
      <c r="AG846">
        <v>8.4639999999999986</v>
      </c>
      <c r="AH846">
        <v>2</v>
      </c>
      <c r="AI846">
        <v>60141585</v>
      </c>
      <c r="AJ846">
        <v>846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 x14ac:dyDescent="0.2">
      <c r="A847">
        <f>ROW(Source!A178)</f>
        <v>178</v>
      </c>
      <c r="B847">
        <v>60141598</v>
      </c>
      <c r="C847">
        <v>60141583</v>
      </c>
      <c r="D847">
        <v>48244557</v>
      </c>
      <c r="E847">
        <v>1</v>
      </c>
      <c r="F847">
        <v>1</v>
      </c>
      <c r="G847">
        <v>1</v>
      </c>
      <c r="H847">
        <v>2</v>
      </c>
      <c r="I847" t="s">
        <v>746</v>
      </c>
      <c r="J847" t="s">
        <v>747</v>
      </c>
      <c r="K847" t="s">
        <v>748</v>
      </c>
      <c r="L847">
        <v>1368</v>
      </c>
      <c r="N847">
        <v>1011</v>
      </c>
      <c r="O847" t="s">
        <v>745</v>
      </c>
      <c r="P847" t="s">
        <v>745</v>
      </c>
      <c r="Q847">
        <v>1</v>
      </c>
      <c r="X847">
        <v>3.9</v>
      </c>
      <c r="Y847">
        <v>0</v>
      </c>
      <c r="Z847">
        <v>112.77</v>
      </c>
      <c r="AA847">
        <v>11.84</v>
      </c>
      <c r="AB847">
        <v>0</v>
      </c>
      <c r="AC847">
        <v>0</v>
      </c>
      <c r="AD847">
        <v>1</v>
      </c>
      <c r="AE847">
        <v>0</v>
      </c>
      <c r="AF847" t="s">
        <v>93</v>
      </c>
      <c r="AG847">
        <v>5.1577499999999992</v>
      </c>
      <c r="AH847">
        <v>2</v>
      </c>
      <c r="AI847">
        <v>60141586</v>
      </c>
      <c r="AJ847">
        <v>847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 x14ac:dyDescent="0.2">
      <c r="A848">
        <f>ROW(Source!A178)</f>
        <v>178</v>
      </c>
      <c r="B848">
        <v>60141599</v>
      </c>
      <c r="C848">
        <v>60141583</v>
      </c>
      <c r="D848">
        <v>48245552</v>
      </c>
      <c r="E848">
        <v>1</v>
      </c>
      <c r="F848">
        <v>1</v>
      </c>
      <c r="G848">
        <v>1</v>
      </c>
      <c r="H848">
        <v>2</v>
      </c>
      <c r="I848" t="s">
        <v>1022</v>
      </c>
      <c r="J848" t="s">
        <v>1023</v>
      </c>
      <c r="K848" t="s">
        <v>1024</v>
      </c>
      <c r="L848">
        <v>1368</v>
      </c>
      <c r="N848">
        <v>1011</v>
      </c>
      <c r="O848" t="s">
        <v>745</v>
      </c>
      <c r="P848" t="s">
        <v>745</v>
      </c>
      <c r="Q848">
        <v>1</v>
      </c>
      <c r="X848">
        <v>0.5</v>
      </c>
      <c r="Y848">
        <v>0</v>
      </c>
      <c r="Z848">
        <v>107.03</v>
      </c>
      <c r="AA848">
        <v>10.130000000000001</v>
      </c>
      <c r="AB848">
        <v>0</v>
      </c>
      <c r="AC848">
        <v>0</v>
      </c>
      <c r="AD848">
        <v>1</v>
      </c>
      <c r="AE848">
        <v>0</v>
      </c>
      <c r="AF848" t="s">
        <v>93</v>
      </c>
      <c r="AG848">
        <v>0.66124999999999989</v>
      </c>
      <c r="AH848">
        <v>2</v>
      </c>
      <c r="AI848">
        <v>60141587</v>
      </c>
      <c r="AJ848">
        <v>848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 x14ac:dyDescent="0.2">
      <c r="A849">
        <f>ROW(Source!A178)</f>
        <v>178</v>
      </c>
      <c r="B849">
        <v>60141600</v>
      </c>
      <c r="C849">
        <v>60141583</v>
      </c>
      <c r="D849">
        <v>48245719</v>
      </c>
      <c r="E849">
        <v>1</v>
      </c>
      <c r="F849">
        <v>1</v>
      </c>
      <c r="G849">
        <v>1</v>
      </c>
      <c r="H849">
        <v>2</v>
      </c>
      <c r="I849" t="s">
        <v>755</v>
      </c>
      <c r="J849" t="s">
        <v>756</v>
      </c>
      <c r="K849" t="s">
        <v>757</v>
      </c>
      <c r="L849">
        <v>1368</v>
      </c>
      <c r="N849">
        <v>1011</v>
      </c>
      <c r="O849" t="s">
        <v>745</v>
      </c>
      <c r="P849" t="s">
        <v>745</v>
      </c>
      <c r="Q849">
        <v>1</v>
      </c>
      <c r="X849">
        <v>1.5</v>
      </c>
      <c r="Y849">
        <v>0</v>
      </c>
      <c r="Z849">
        <v>1.2</v>
      </c>
      <c r="AA849">
        <v>0</v>
      </c>
      <c r="AB849">
        <v>0</v>
      </c>
      <c r="AC849">
        <v>0</v>
      </c>
      <c r="AD849">
        <v>1</v>
      </c>
      <c r="AE849">
        <v>0</v>
      </c>
      <c r="AF849" t="s">
        <v>93</v>
      </c>
      <c r="AG849">
        <v>1.9837499999999997</v>
      </c>
      <c r="AH849">
        <v>2</v>
      </c>
      <c r="AI849">
        <v>60141588</v>
      </c>
      <c r="AJ849">
        <v>849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 x14ac:dyDescent="0.2">
      <c r="A850">
        <f>ROW(Source!A178)</f>
        <v>178</v>
      </c>
      <c r="B850">
        <v>60141601</v>
      </c>
      <c r="C850">
        <v>60141583</v>
      </c>
      <c r="D850">
        <v>48245786</v>
      </c>
      <c r="E850">
        <v>1</v>
      </c>
      <c r="F850">
        <v>1</v>
      </c>
      <c r="G850">
        <v>1</v>
      </c>
      <c r="H850">
        <v>2</v>
      </c>
      <c r="I850" t="s">
        <v>823</v>
      </c>
      <c r="J850" t="s">
        <v>824</v>
      </c>
      <c r="K850" t="s">
        <v>825</v>
      </c>
      <c r="L850">
        <v>1368</v>
      </c>
      <c r="N850">
        <v>1011</v>
      </c>
      <c r="O850" t="s">
        <v>745</v>
      </c>
      <c r="P850" t="s">
        <v>745</v>
      </c>
      <c r="Q850">
        <v>1</v>
      </c>
      <c r="X850">
        <v>21.3</v>
      </c>
      <c r="Y850">
        <v>0</v>
      </c>
      <c r="Z850">
        <v>8.68</v>
      </c>
      <c r="AA850">
        <v>0</v>
      </c>
      <c r="AB850">
        <v>0</v>
      </c>
      <c r="AC850">
        <v>0</v>
      </c>
      <c r="AD850">
        <v>1</v>
      </c>
      <c r="AE850">
        <v>0</v>
      </c>
      <c r="AF850" t="s">
        <v>93</v>
      </c>
      <c r="AG850">
        <v>28.169249999999995</v>
      </c>
      <c r="AH850">
        <v>2</v>
      </c>
      <c r="AI850">
        <v>60141589</v>
      </c>
      <c r="AJ850">
        <v>850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 x14ac:dyDescent="0.2">
      <c r="A851">
        <f>ROW(Source!A178)</f>
        <v>178</v>
      </c>
      <c r="B851">
        <v>60141602</v>
      </c>
      <c r="C851">
        <v>60141583</v>
      </c>
      <c r="D851">
        <v>48246266</v>
      </c>
      <c r="E851">
        <v>1</v>
      </c>
      <c r="F851">
        <v>1</v>
      </c>
      <c r="G851">
        <v>1</v>
      </c>
      <c r="H851">
        <v>2</v>
      </c>
      <c r="I851" t="s">
        <v>1025</v>
      </c>
      <c r="J851" t="s">
        <v>1026</v>
      </c>
      <c r="K851" t="s">
        <v>1027</v>
      </c>
      <c r="L851">
        <v>1368</v>
      </c>
      <c r="N851">
        <v>1011</v>
      </c>
      <c r="O851" t="s">
        <v>745</v>
      </c>
      <c r="P851" t="s">
        <v>745</v>
      </c>
      <c r="Q851">
        <v>1</v>
      </c>
      <c r="X851">
        <v>2.4</v>
      </c>
      <c r="Y851">
        <v>0</v>
      </c>
      <c r="Z851">
        <v>70.66</v>
      </c>
      <c r="AA851">
        <v>0</v>
      </c>
      <c r="AB851">
        <v>0</v>
      </c>
      <c r="AC851">
        <v>0</v>
      </c>
      <c r="AD851">
        <v>1</v>
      </c>
      <c r="AE851">
        <v>0</v>
      </c>
      <c r="AF851" t="s">
        <v>93</v>
      </c>
      <c r="AG851">
        <v>3.1739999999999995</v>
      </c>
      <c r="AH851">
        <v>2</v>
      </c>
      <c r="AI851">
        <v>60141590</v>
      </c>
      <c r="AJ851">
        <v>851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 x14ac:dyDescent="0.2">
      <c r="A852">
        <f>ROW(Source!A178)</f>
        <v>178</v>
      </c>
      <c r="B852">
        <v>60141603</v>
      </c>
      <c r="C852">
        <v>60141583</v>
      </c>
      <c r="D852">
        <v>48246286</v>
      </c>
      <c r="E852">
        <v>1</v>
      </c>
      <c r="F852">
        <v>1</v>
      </c>
      <c r="G852">
        <v>1</v>
      </c>
      <c r="H852">
        <v>2</v>
      </c>
      <c r="I852" t="s">
        <v>1028</v>
      </c>
      <c r="J852" t="s">
        <v>1029</v>
      </c>
      <c r="K852" t="s">
        <v>1030</v>
      </c>
      <c r="L852">
        <v>1368</v>
      </c>
      <c r="N852">
        <v>1011</v>
      </c>
      <c r="O852" t="s">
        <v>745</v>
      </c>
      <c r="P852" t="s">
        <v>745</v>
      </c>
      <c r="Q852">
        <v>1</v>
      </c>
      <c r="X852">
        <v>2</v>
      </c>
      <c r="Y852">
        <v>0</v>
      </c>
      <c r="Z852">
        <v>14.3</v>
      </c>
      <c r="AA852">
        <v>8.82</v>
      </c>
      <c r="AB852">
        <v>0</v>
      </c>
      <c r="AC852">
        <v>0</v>
      </c>
      <c r="AD852">
        <v>1</v>
      </c>
      <c r="AE852">
        <v>0</v>
      </c>
      <c r="AF852" t="s">
        <v>93</v>
      </c>
      <c r="AG852">
        <v>2.6449999999999996</v>
      </c>
      <c r="AH852">
        <v>2</v>
      </c>
      <c r="AI852">
        <v>60141591</v>
      </c>
      <c r="AJ852">
        <v>852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 x14ac:dyDescent="0.2">
      <c r="A853">
        <f>ROW(Source!A178)</f>
        <v>178</v>
      </c>
      <c r="B853">
        <v>60141604</v>
      </c>
      <c r="C853">
        <v>60141583</v>
      </c>
      <c r="D853">
        <v>48168484</v>
      </c>
      <c r="E853">
        <v>1</v>
      </c>
      <c r="F853">
        <v>1</v>
      </c>
      <c r="G853">
        <v>1</v>
      </c>
      <c r="H853">
        <v>3</v>
      </c>
      <c r="I853" t="s">
        <v>223</v>
      </c>
      <c r="J853" t="s">
        <v>226</v>
      </c>
      <c r="K853" t="s">
        <v>761</v>
      </c>
      <c r="L853">
        <v>1339</v>
      </c>
      <c r="N853">
        <v>1007</v>
      </c>
      <c r="O853" t="s">
        <v>91</v>
      </c>
      <c r="P853" t="s">
        <v>91</v>
      </c>
      <c r="Q853">
        <v>1</v>
      </c>
      <c r="X853">
        <v>0.9</v>
      </c>
      <c r="Y853">
        <v>8.7899999999999991</v>
      </c>
      <c r="Z853">
        <v>0</v>
      </c>
      <c r="AA853">
        <v>0</v>
      </c>
      <c r="AB853">
        <v>0</v>
      </c>
      <c r="AC853">
        <v>0</v>
      </c>
      <c r="AD853">
        <v>1</v>
      </c>
      <c r="AE853">
        <v>0</v>
      </c>
      <c r="AF853" t="s">
        <v>3</v>
      </c>
      <c r="AG853">
        <v>0.9</v>
      </c>
      <c r="AH853">
        <v>2</v>
      </c>
      <c r="AI853">
        <v>60141592</v>
      </c>
      <c r="AJ853">
        <v>853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 x14ac:dyDescent="0.2">
      <c r="A854">
        <f>ROW(Source!A178)</f>
        <v>178</v>
      </c>
      <c r="B854">
        <v>60141605</v>
      </c>
      <c r="C854">
        <v>60141583</v>
      </c>
      <c r="D854">
        <v>48168491</v>
      </c>
      <c r="E854">
        <v>1</v>
      </c>
      <c r="F854">
        <v>1</v>
      </c>
      <c r="G854">
        <v>1</v>
      </c>
      <c r="H854">
        <v>3</v>
      </c>
      <c r="I854" t="s">
        <v>229</v>
      </c>
      <c r="J854" t="s">
        <v>231</v>
      </c>
      <c r="K854" t="s">
        <v>762</v>
      </c>
      <c r="L854">
        <v>1346</v>
      </c>
      <c r="N854">
        <v>1009</v>
      </c>
      <c r="O854" t="s">
        <v>225</v>
      </c>
      <c r="P854" t="s">
        <v>225</v>
      </c>
      <c r="Q854">
        <v>1</v>
      </c>
      <c r="X854">
        <v>0.2</v>
      </c>
      <c r="Y854">
        <v>4.47</v>
      </c>
      <c r="Z854">
        <v>0</v>
      </c>
      <c r="AA854">
        <v>0</v>
      </c>
      <c r="AB854">
        <v>0</v>
      </c>
      <c r="AC854">
        <v>0</v>
      </c>
      <c r="AD854">
        <v>1</v>
      </c>
      <c r="AE854">
        <v>0</v>
      </c>
      <c r="AF854" t="s">
        <v>3</v>
      </c>
      <c r="AG854">
        <v>0.2</v>
      </c>
      <c r="AH854">
        <v>2</v>
      </c>
      <c r="AI854">
        <v>60141593</v>
      </c>
      <c r="AJ854">
        <v>854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 x14ac:dyDescent="0.2">
      <c r="A855">
        <f>ROW(Source!A178)</f>
        <v>178</v>
      </c>
      <c r="B855">
        <v>60141606</v>
      </c>
      <c r="C855">
        <v>60141583</v>
      </c>
      <c r="D855">
        <v>48171510</v>
      </c>
      <c r="E855">
        <v>1</v>
      </c>
      <c r="F855">
        <v>1</v>
      </c>
      <c r="G855">
        <v>1</v>
      </c>
      <c r="H855">
        <v>3</v>
      </c>
      <c r="I855" t="s">
        <v>763</v>
      </c>
      <c r="J855" t="s">
        <v>764</v>
      </c>
      <c r="K855" t="s">
        <v>765</v>
      </c>
      <c r="L855">
        <v>1348</v>
      </c>
      <c r="N855">
        <v>1009</v>
      </c>
      <c r="O855" t="s">
        <v>15</v>
      </c>
      <c r="P855" t="s">
        <v>15</v>
      </c>
      <c r="Q855">
        <v>1000</v>
      </c>
      <c r="X855">
        <v>1.7899999999999999E-2</v>
      </c>
      <c r="Y855">
        <v>11891.1</v>
      </c>
      <c r="Z855">
        <v>0</v>
      </c>
      <c r="AA855">
        <v>0</v>
      </c>
      <c r="AB855">
        <v>0</v>
      </c>
      <c r="AC855">
        <v>0</v>
      </c>
      <c r="AD855">
        <v>1</v>
      </c>
      <c r="AE855">
        <v>0</v>
      </c>
      <c r="AF855" t="s">
        <v>3</v>
      </c>
      <c r="AG855">
        <v>1.7899999999999999E-2</v>
      </c>
      <c r="AH855">
        <v>2</v>
      </c>
      <c r="AI855">
        <v>60141594</v>
      </c>
      <c r="AJ855">
        <v>855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 x14ac:dyDescent="0.2">
      <c r="A856">
        <f>ROW(Source!A178)</f>
        <v>178</v>
      </c>
      <c r="B856">
        <v>60141607</v>
      </c>
      <c r="C856">
        <v>60141583</v>
      </c>
      <c r="D856">
        <v>48164599</v>
      </c>
      <c r="E856">
        <v>21</v>
      </c>
      <c r="F856">
        <v>1</v>
      </c>
      <c r="G856">
        <v>1</v>
      </c>
      <c r="H856">
        <v>3</v>
      </c>
      <c r="I856" t="s">
        <v>834</v>
      </c>
      <c r="J856" t="s">
        <v>3</v>
      </c>
      <c r="K856" t="s">
        <v>835</v>
      </c>
      <c r="L856">
        <v>1374</v>
      </c>
      <c r="N856">
        <v>1013</v>
      </c>
      <c r="O856" t="s">
        <v>836</v>
      </c>
      <c r="P856" t="s">
        <v>836</v>
      </c>
      <c r="Q856">
        <v>1</v>
      </c>
      <c r="X856">
        <v>15.96</v>
      </c>
      <c r="Y856">
        <v>1</v>
      </c>
      <c r="Z856">
        <v>0</v>
      </c>
      <c r="AA856">
        <v>0</v>
      </c>
      <c r="AB856">
        <v>0</v>
      </c>
      <c r="AC856">
        <v>0</v>
      </c>
      <c r="AD856">
        <v>1</v>
      </c>
      <c r="AE856">
        <v>0</v>
      </c>
      <c r="AF856" t="s">
        <v>3</v>
      </c>
      <c r="AG856">
        <v>15.96</v>
      </c>
      <c r="AH856">
        <v>2</v>
      </c>
      <c r="AI856">
        <v>60141595</v>
      </c>
      <c r="AJ856">
        <v>856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 x14ac:dyDescent="0.2">
      <c r="A857">
        <f>ROW(Source!A180)</f>
        <v>180</v>
      </c>
      <c r="B857">
        <v>60141621</v>
      </c>
      <c r="C857">
        <v>60141609</v>
      </c>
      <c r="D857">
        <v>48164233</v>
      </c>
      <c r="E857">
        <v>1</v>
      </c>
      <c r="F857">
        <v>1</v>
      </c>
      <c r="G857">
        <v>1</v>
      </c>
      <c r="H857">
        <v>1</v>
      </c>
      <c r="I857" t="s">
        <v>812</v>
      </c>
      <c r="J857" t="s">
        <v>3</v>
      </c>
      <c r="K857" t="s">
        <v>813</v>
      </c>
      <c r="L857">
        <v>1191</v>
      </c>
      <c r="N857">
        <v>1013</v>
      </c>
      <c r="O857" t="s">
        <v>738</v>
      </c>
      <c r="P857" t="s">
        <v>738</v>
      </c>
      <c r="Q857">
        <v>1</v>
      </c>
      <c r="X857">
        <v>91</v>
      </c>
      <c r="Y857">
        <v>0</v>
      </c>
      <c r="Z857">
        <v>0</v>
      </c>
      <c r="AA857">
        <v>0</v>
      </c>
      <c r="AB857">
        <v>8.59</v>
      </c>
      <c r="AC857">
        <v>0</v>
      </c>
      <c r="AD857">
        <v>1</v>
      </c>
      <c r="AE857">
        <v>1</v>
      </c>
      <c r="AF857" t="s">
        <v>93</v>
      </c>
      <c r="AG857">
        <v>120.34749999999998</v>
      </c>
      <c r="AH857">
        <v>2</v>
      </c>
      <c r="AI857">
        <v>60141610</v>
      </c>
      <c r="AJ857">
        <v>857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 x14ac:dyDescent="0.2">
      <c r="A858">
        <f>ROW(Source!A180)</f>
        <v>180</v>
      </c>
      <c r="B858">
        <v>60141622</v>
      </c>
      <c r="C858">
        <v>60141609</v>
      </c>
      <c r="D858">
        <v>48164207</v>
      </c>
      <c r="E858">
        <v>1</v>
      </c>
      <c r="F858">
        <v>1</v>
      </c>
      <c r="G858">
        <v>1</v>
      </c>
      <c r="H858">
        <v>1</v>
      </c>
      <c r="I858" t="s">
        <v>740</v>
      </c>
      <c r="J858" t="s">
        <v>3</v>
      </c>
      <c r="K858" t="s">
        <v>741</v>
      </c>
      <c r="L858">
        <v>1191</v>
      </c>
      <c r="N858">
        <v>1013</v>
      </c>
      <c r="O858" t="s">
        <v>738</v>
      </c>
      <c r="P858" t="s">
        <v>738</v>
      </c>
      <c r="Q858">
        <v>1</v>
      </c>
      <c r="X858">
        <v>7.34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1</v>
      </c>
      <c r="AE858">
        <v>2</v>
      </c>
      <c r="AF858" t="s">
        <v>93</v>
      </c>
      <c r="AG858">
        <v>9.7071499999999986</v>
      </c>
      <c r="AH858">
        <v>2</v>
      </c>
      <c r="AI858">
        <v>60141611</v>
      </c>
      <c r="AJ858">
        <v>858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 x14ac:dyDescent="0.2">
      <c r="A859">
        <f>ROW(Source!A180)</f>
        <v>180</v>
      </c>
      <c r="B859">
        <v>60141623</v>
      </c>
      <c r="C859">
        <v>60141609</v>
      </c>
      <c r="D859">
        <v>48244557</v>
      </c>
      <c r="E859">
        <v>1</v>
      </c>
      <c r="F859">
        <v>1</v>
      </c>
      <c r="G859">
        <v>1</v>
      </c>
      <c r="H859">
        <v>2</v>
      </c>
      <c r="I859" t="s">
        <v>746</v>
      </c>
      <c r="J859" t="s">
        <v>747</v>
      </c>
      <c r="K859" t="s">
        <v>748</v>
      </c>
      <c r="L859">
        <v>1368</v>
      </c>
      <c r="N859">
        <v>1011</v>
      </c>
      <c r="O859" t="s">
        <v>745</v>
      </c>
      <c r="P859" t="s">
        <v>745</v>
      </c>
      <c r="Q859">
        <v>1</v>
      </c>
      <c r="X859">
        <v>6</v>
      </c>
      <c r="Y859">
        <v>0</v>
      </c>
      <c r="Z859">
        <v>112.77</v>
      </c>
      <c r="AA859">
        <v>11.84</v>
      </c>
      <c r="AB859">
        <v>0</v>
      </c>
      <c r="AC859">
        <v>0</v>
      </c>
      <c r="AD859">
        <v>1</v>
      </c>
      <c r="AE859">
        <v>0</v>
      </c>
      <c r="AF859" t="s">
        <v>93</v>
      </c>
      <c r="AG859">
        <v>7.9349999999999987</v>
      </c>
      <c r="AH859">
        <v>2</v>
      </c>
      <c r="AI859">
        <v>60141612</v>
      </c>
      <c r="AJ859">
        <v>859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 x14ac:dyDescent="0.2">
      <c r="A860">
        <f>ROW(Source!A180)</f>
        <v>180</v>
      </c>
      <c r="B860">
        <v>60141624</v>
      </c>
      <c r="C860">
        <v>60141609</v>
      </c>
      <c r="D860">
        <v>48245552</v>
      </c>
      <c r="E860">
        <v>1</v>
      </c>
      <c r="F860">
        <v>1</v>
      </c>
      <c r="G860">
        <v>1</v>
      </c>
      <c r="H860">
        <v>2</v>
      </c>
      <c r="I860" t="s">
        <v>1022</v>
      </c>
      <c r="J860" t="s">
        <v>1023</v>
      </c>
      <c r="K860" t="s">
        <v>1024</v>
      </c>
      <c r="L860">
        <v>1368</v>
      </c>
      <c r="N860">
        <v>1011</v>
      </c>
      <c r="O860" t="s">
        <v>745</v>
      </c>
      <c r="P860" t="s">
        <v>745</v>
      </c>
      <c r="Q860">
        <v>1</v>
      </c>
      <c r="X860">
        <v>0.5</v>
      </c>
      <c r="Y860">
        <v>0</v>
      </c>
      <c r="Z860">
        <v>107.03</v>
      </c>
      <c r="AA860">
        <v>10.130000000000001</v>
      </c>
      <c r="AB860">
        <v>0</v>
      </c>
      <c r="AC860">
        <v>0</v>
      </c>
      <c r="AD860">
        <v>1</v>
      </c>
      <c r="AE860">
        <v>0</v>
      </c>
      <c r="AF860" t="s">
        <v>93</v>
      </c>
      <c r="AG860">
        <v>0.66124999999999989</v>
      </c>
      <c r="AH860">
        <v>2</v>
      </c>
      <c r="AI860">
        <v>60141613</v>
      </c>
      <c r="AJ860">
        <v>860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 x14ac:dyDescent="0.2">
      <c r="A861">
        <f>ROW(Source!A180)</f>
        <v>180</v>
      </c>
      <c r="B861">
        <v>60141625</v>
      </c>
      <c r="C861">
        <v>60141609</v>
      </c>
      <c r="D861">
        <v>48245719</v>
      </c>
      <c r="E861">
        <v>1</v>
      </c>
      <c r="F861">
        <v>1</v>
      </c>
      <c r="G861">
        <v>1</v>
      </c>
      <c r="H861">
        <v>2</v>
      </c>
      <c r="I861" t="s">
        <v>755</v>
      </c>
      <c r="J861" t="s">
        <v>756</v>
      </c>
      <c r="K861" t="s">
        <v>757</v>
      </c>
      <c r="L861">
        <v>1368</v>
      </c>
      <c r="N861">
        <v>1011</v>
      </c>
      <c r="O861" t="s">
        <v>745</v>
      </c>
      <c r="P861" t="s">
        <v>745</v>
      </c>
      <c r="Q861">
        <v>1</v>
      </c>
      <c r="X861">
        <v>1</v>
      </c>
      <c r="Y861">
        <v>0</v>
      </c>
      <c r="Z861">
        <v>1.2</v>
      </c>
      <c r="AA861">
        <v>0</v>
      </c>
      <c r="AB861">
        <v>0</v>
      </c>
      <c r="AC861">
        <v>0</v>
      </c>
      <c r="AD861">
        <v>1</v>
      </c>
      <c r="AE861">
        <v>0</v>
      </c>
      <c r="AF861" t="s">
        <v>93</v>
      </c>
      <c r="AG861">
        <v>1.3224999999999998</v>
      </c>
      <c r="AH861">
        <v>2</v>
      </c>
      <c r="AI861">
        <v>60141614</v>
      </c>
      <c r="AJ861">
        <v>861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 x14ac:dyDescent="0.2">
      <c r="A862">
        <f>ROW(Source!A180)</f>
        <v>180</v>
      </c>
      <c r="B862">
        <v>60141626</v>
      </c>
      <c r="C862">
        <v>60141609</v>
      </c>
      <c r="D862">
        <v>48245786</v>
      </c>
      <c r="E862">
        <v>1</v>
      </c>
      <c r="F862">
        <v>1</v>
      </c>
      <c r="G862">
        <v>1</v>
      </c>
      <c r="H862">
        <v>2</v>
      </c>
      <c r="I862" t="s">
        <v>823</v>
      </c>
      <c r="J862" t="s">
        <v>824</v>
      </c>
      <c r="K862" t="s">
        <v>825</v>
      </c>
      <c r="L862">
        <v>1368</v>
      </c>
      <c r="N862">
        <v>1011</v>
      </c>
      <c r="O862" t="s">
        <v>745</v>
      </c>
      <c r="P862" t="s">
        <v>745</v>
      </c>
      <c r="Q862">
        <v>1</v>
      </c>
      <c r="X862">
        <v>27.3</v>
      </c>
      <c r="Y862">
        <v>0</v>
      </c>
      <c r="Z862">
        <v>8.68</v>
      </c>
      <c r="AA862">
        <v>0</v>
      </c>
      <c r="AB862">
        <v>0</v>
      </c>
      <c r="AC862">
        <v>0</v>
      </c>
      <c r="AD862">
        <v>1</v>
      </c>
      <c r="AE862">
        <v>0</v>
      </c>
      <c r="AF862" t="s">
        <v>93</v>
      </c>
      <c r="AG862">
        <v>36.104249999999993</v>
      </c>
      <c r="AH862">
        <v>2</v>
      </c>
      <c r="AI862">
        <v>60141615</v>
      </c>
      <c r="AJ862">
        <v>862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 x14ac:dyDescent="0.2">
      <c r="A863">
        <f>ROW(Source!A180)</f>
        <v>180</v>
      </c>
      <c r="B863">
        <v>60141627</v>
      </c>
      <c r="C863">
        <v>60141609</v>
      </c>
      <c r="D863">
        <v>48246286</v>
      </c>
      <c r="E863">
        <v>1</v>
      </c>
      <c r="F863">
        <v>1</v>
      </c>
      <c r="G863">
        <v>1</v>
      </c>
      <c r="H863">
        <v>2</v>
      </c>
      <c r="I863" t="s">
        <v>1028</v>
      </c>
      <c r="J863" t="s">
        <v>1029</v>
      </c>
      <c r="K863" t="s">
        <v>1030</v>
      </c>
      <c r="L863">
        <v>1368</v>
      </c>
      <c r="N863">
        <v>1011</v>
      </c>
      <c r="O863" t="s">
        <v>745</v>
      </c>
      <c r="P863" t="s">
        <v>745</v>
      </c>
      <c r="Q863">
        <v>1</v>
      </c>
      <c r="X863">
        <v>0.84</v>
      </c>
      <c r="Y863">
        <v>0</v>
      </c>
      <c r="Z863">
        <v>14.3</v>
      </c>
      <c r="AA863">
        <v>8.82</v>
      </c>
      <c r="AB863">
        <v>0</v>
      </c>
      <c r="AC863">
        <v>0</v>
      </c>
      <c r="AD863">
        <v>1</v>
      </c>
      <c r="AE863">
        <v>0</v>
      </c>
      <c r="AF863" t="s">
        <v>93</v>
      </c>
      <c r="AG863">
        <v>1.1108999999999998</v>
      </c>
      <c r="AH863">
        <v>2</v>
      </c>
      <c r="AI863">
        <v>60141616</v>
      </c>
      <c r="AJ863">
        <v>863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 x14ac:dyDescent="0.2">
      <c r="A864">
        <f>ROW(Source!A180)</f>
        <v>180</v>
      </c>
      <c r="B864">
        <v>60141628</v>
      </c>
      <c r="C864">
        <v>60141609</v>
      </c>
      <c r="D864">
        <v>48168484</v>
      </c>
      <c r="E864">
        <v>1</v>
      </c>
      <c r="F864">
        <v>1</v>
      </c>
      <c r="G864">
        <v>1</v>
      </c>
      <c r="H864">
        <v>3</v>
      </c>
      <c r="I864" t="s">
        <v>223</v>
      </c>
      <c r="J864" t="s">
        <v>226</v>
      </c>
      <c r="K864" t="s">
        <v>761</v>
      </c>
      <c r="L864">
        <v>1339</v>
      </c>
      <c r="N864">
        <v>1007</v>
      </c>
      <c r="O864" t="s">
        <v>91</v>
      </c>
      <c r="P864" t="s">
        <v>91</v>
      </c>
      <c r="Q864">
        <v>1</v>
      </c>
      <c r="X864">
        <v>2.6</v>
      </c>
      <c r="Y864">
        <v>8.7899999999999991</v>
      </c>
      <c r="Z864">
        <v>0</v>
      </c>
      <c r="AA864">
        <v>0</v>
      </c>
      <c r="AB864">
        <v>0</v>
      </c>
      <c r="AC864">
        <v>0</v>
      </c>
      <c r="AD864">
        <v>1</v>
      </c>
      <c r="AE864">
        <v>0</v>
      </c>
      <c r="AF864" t="s">
        <v>3</v>
      </c>
      <c r="AG864">
        <v>2.6</v>
      </c>
      <c r="AH864">
        <v>2</v>
      </c>
      <c r="AI864">
        <v>60141617</v>
      </c>
      <c r="AJ864">
        <v>864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 x14ac:dyDescent="0.2">
      <c r="A865">
        <f>ROW(Source!A180)</f>
        <v>180</v>
      </c>
      <c r="B865">
        <v>60141629</v>
      </c>
      <c r="C865">
        <v>60141609</v>
      </c>
      <c r="D865">
        <v>48168491</v>
      </c>
      <c r="E865">
        <v>1</v>
      </c>
      <c r="F865">
        <v>1</v>
      </c>
      <c r="G865">
        <v>1</v>
      </c>
      <c r="H865">
        <v>3</v>
      </c>
      <c r="I865" t="s">
        <v>229</v>
      </c>
      <c r="J865" t="s">
        <v>231</v>
      </c>
      <c r="K865" t="s">
        <v>762</v>
      </c>
      <c r="L865">
        <v>1346</v>
      </c>
      <c r="N865">
        <v>1009</v>
      </c>
      <c r="O865" t="s">
        <v>225</v>
      </c>
      <c r="P865" t="s">
        <v>225</v>
      </c>
      <c r="Q865">
        <v>1</v>
      </c>
      <c r="X865">
        <v>0.5</v>
      </c>
      <c r="Y865">
        <v>4.47</v>
      </c>
      <c r="Z865">
        <v>0</v>
      </c>
      <c r="AA865">
        <v>0</v>
      </c>
      <c r="AB865">
        <v>0</v>
      </c>
      <c r="AC865">
        <v>0</v>
      </c>
      <c r="AD865">
        <v>1</v>
      </c>
      <c r="AE865">
        <v>0</v>
      </c>
      <c r="AF865" t="s">
        <v>3</v>
      </c>
      <c r="AG865">
        <v>0.5</v>
      </c>
      <c r="AH865">
        <v>2</v>
      </c>
      <c r="AI865">
        <v>60141618</v>
      </c>
      <c r="AJ865">
        <v>865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 x14ac:dyDescent="0.2">
      <c r="A866">
        <f>ROW(Source!A180)</f>
        <v>180</v>
      </c>
      <c r="B866">
        <v>60141630</v>
      </c>
      <c r="C866">
        <v>60141609</v>
      </c>
      <c r="D866">
        <v>48171519</v>
      </c>
      <c r="E866">
        <v>1</v>
      </c>
      <c r="F866">
        <v>1</v>
      </c>
      <c r="G866">
        <v>1</v>
      </c>
      <c r="H866">
        <v>3</v>
      </c>
      <c r="I866" t="s">
        <v>1031</v>
      </c>
      <c r="J866" t="s">
        <v>1032</v>
      </c>
      <c r="K866" t="s">
        <v>1033</v>
      </c>
      <c r="L866">
        <v>1348</v>
      </c>
      <c r="N866">
        <v>1009</v>
      </c>
      <c r="O866" t="s">
        <v>15</v>
      </c>
      <c r="P866" t="s">
        <v>15</v>
      </c>
      <c r="Q866">
        <v>1000</v>
      </c>
      <c r="X866">
        <v>2.1499999999999998E-2</v>
      </c>
      <c r="Y866">
        <v>10397.450000000001</v>
      </c>
      <c r="Z866">
        <v>0</v>
      </c>
      <c r="AA866">
        <v>0</v>
      </c>
      <c r="AB866">
        <v>0</v>
      </c>
      <c r="AC866">
        <v>0</v>
      </c>
      <c r="AD866">
        <v>1</v>
      </c>
      <c r="AE866">
        <v>0</v>
      </c>
      <c r="AF866" t="s">
        <v>3</v>
      </c>
      <c r="AG866">
        <v>2.1499999999999998E-2</v>
      </c>
      <c r="AH866">
        <v>2</v>
      </c>
      <c r="AI866">
        <v>60141619</v>
      </c>
      <c r="AJ866">
        <v>866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 x14ac:dyDescent="0.2">
      <c r="A867">
        <f>ROW(Source!A180)</f>
        <v>180</v>
      </c>
      <c r="B867">
        <v>60141631</v>
      </c>
      <c r="C867">
        <v>60141609</v>
      </c>
      <c r="D867">
        <v>48164599</v>
      </c>
      <c r="E867">
        <v>21</v>
      </c>
      <c r="F867">
        <v>1</v>
      </c>
      <c r="G867">
        <v>1</v>
      </c>
      <c r="H867">
        <v>3</v>
      </c>
      <c r="I867" t="s">
        <v>834</v>
      </c>
      <c r="J867" t="s">
        <v>3</v>
      </c>
      <c r="K867" t="s">
        <v>835</v>
      </c>
      <c r="L867">
        <v>1374</v>
      </c>
      <c r="N867">
        <v>1013</v>
      </c>
      <c r="O867" t="s">
        <v>836</v>
      </c>
      <c r="P867" t="s">
        <v>836</v>
      </c>
      <c r="Q867">
        <v>1</v>
      </c>
      <c r="X867">
        <v>15.63</v>
      </c>
      <c r="Y867">
        <v>1</v>
      </c>
      <c r="Z867">
        <v>0</v>
      </c>
      <c r="AA867">
        <v>0</v>
      </c>
      <c r="AB867">
        <v>0</v>
      </c>
      <c r="AC867">
        <v>0</v>
      </c>
      <c r="AD867">
        <v>1</v>
      </c>
      <c r="AE867">
        <v>0</v>
      </c>
      <c r="AF867" t="s">
        <v>3</v>
      </c>
      <c r="AG867">
        <v>15.63</v>
      </c>
      <c r="AH867">
        <v>2</v>
      </c>
      <c r="AI867">
        <v>60141620</v>
      </c>
      <c r="AJ867">
        <v>867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 x14ac:dyDescent="0.2">
      <c r="A868">
        <f>ROW(Source!A184)</f>
        <v>184</v>
      </c>
      <c r="B868">
        <v>60141658</v>
      </c>
      <c r="C868">
        <v>60141635</v>
      </c>
      <c r="D868">
        <v>48164237</v>
      </c>
      <c r="E868">
        <v>1</v>
      </c>
      <c r="F868">
        <v>1</v>
      </c>
      <c r="G868">
        <v>1</v>
      </c>
      <c r="H868">
        <v>1</v>
      </c>
      <c r="I868" t="s">
        <v>736</v>
      </c>
      <c r="J868" t="s">
        <v>3</v>
      </c>
      <c r="K868" t="s">
        <v>737</v>
      </c>
      <c r="L868">
        <v>1191</v>
      </c>
      <c r="N868">
        <v>1013</v>
      </c>
      <c r="O868" t="s">
        <v>738</v>
      </c>
      <c r="P868" t="s">
        <v>738</v>
      </c>
      <c r="Q868">
        <v>1</v>
      </c>
      <c r="X868">
        <v>39.130000000000003</v>
      </c>
      <c r="Y868">
        <v>0</v>
      </c>
      <c r="Z868">
        <v>0</v>
      </c>
      <c r="AA868">
        <v>0</v>
      </c>
      <c r="AB868">
        <v>8.1999999999999993</v>
      </c>
      <c r="AC868">
        <v>0</v>
      </c>
      <c r="AD868">
        <v>1</v>
      </c>
      <c r="AE868">
        <v>1</v>
      </c>
      <c r="AF868" t="s">
        <v>93</v>
      </c>
      <c r="AG868">
        <v>51.749424999999995</v>
      </c>
      <c r="AH868">
        <v>2</v>
      </c>
      <c r="AI868">
        <v>60141636</v>
      </c>
      <c r="AJ868">
        <v>868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 x14ac:dyDescent="0.2">
      <c r="A869">
        <f>ROW(Source!A184)</f>
        <v>184</v>
      </c>
      <c r="B869">
        <v>60141659</v>
      </c>
      <c r="C869">
        <v>60141635</v>
      </c>
      <c r="D869">
        <v>48164207</v>
      </c>
      <c r="E869">
        <v>1</v>
      </c>
      <c r="F869">
        <v>1</v>
      </c>
      <c r="G869">
        <v>1</v>
      </c>
      <c r="H869">
        <v>1</v>
      </c>
      <c r="I869" t="s">
        <v>740</v>
      </c>
      <c r="J869" t="s">
        <v>3</v>
      </c>
      <c r="K869" t="s">
        <v>741</v>
      </c>
      <c r="L869">
        <v>1191</v>
      </c>
      <c r="N869">
        <v>1013</v>
      </c>
      <c r="O869" t="s">
        <v>738</v>
      </c>
      <c r="P869" t="s">
        <v>738</v>
      </c>
      <c r="Q869">
        <v>1</v>
      </c>
      <c r="X869">
        <v>4.91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1</v>
      </c>
      <c r="AE869">
        <v>2</v>
      </c>
      <c r="AF869" t="s">
        <v>93</v>
      </c>
      <c r="AG869">
        <v>6.4934749999999992</v>
      </c>
      <c r="AH869">
        <v>2</v>
      </c>
      <c r="AI869">
        <v>60141637</v>
      </c>
      <c r="AJ869">
        <v>869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 x14ac:dyDescent="0.2">
      <c r="A870">
        <f>ROW(Source!A184)</f>
        <v>184</v>
      </c>
      <c r="B870">
        <v>60141660</v>
      </c>
      <c r="C870">
        <v>60141635</v>
      </c>
      <c r="D870">
        <v>48244510</v>
      </c>
      <c r="E870">
        <v>1</v>
      </c>
      <c r="F870">
        <v>1</v>
      </c>
      <c r="G870">
        <v>1</v>
      </c>
      <c r="H870">
        <v>2</v>
      </c>
      <c r="I870" t="s">
        <v>742</v>
      </c>
      <c r="J870" t="s">
        <v>743</v>
      </c>
      <c r="K870" t="s">
        <v>744</v>
      </c>
      <c r="L870">
        <v>1368</v>
      </c>
      <c r="N870">
        <v>1011</v>
      </c>
      <c r="O870" t="s">
        <v>745</v>
      </c>
      <c r="P870" t="s">
        <v>745</v>
      </c>
      <c r="Q870">
        <v>1</v>
      </c>
      <c r="X870">
        <v>0.1</v>
      </c>
      <c r="Y870">
        <v>0</v>
      </c>
      <c r="Z870">
        <v>121.8</v>
      </c>
      <c r="AA870">
        <v>13.49</v>
      </c>
      <c r="AB870">
        <v>0</v>
      </c>
      <c r="AC870">
        <v>0</v>
      </c>
      <c r="AD870">
        <v>1</v>
      </c>
      <c r="AE870">
        <v>0</v>
      </c>
      <c r="AF870" t="s">
        <v>93</v>
      </c>
      <c r="AG870">
        <v>0.13224999999999998</v>
      </c>
      <c r="AH870">
        <v>2</v>
      </c>
      <c r="AI870">
        <v>60141638</v>
      </c>
      <c r="AJ870">
        <v>870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 x14ac:dyDescent="0.2">
      <c r="A871">
        <f>ROW(Source!A184)</f>
        <v>184</v>
      </c>
      <c r="B871">
        <v>60141661</v>
      </c>
      <c r="C871">
        <v>60141635</v>
      </c>
      <c r="D871">
        <v>48244557</v>
      </c>
      <c r="E871">
        <v>1</v>
      </c>
      <c r="F871">
        <v>1</v>
      </c>
      <c r="G871">
        <v>1</v>
      </c>
      <c r="H871">
        <v>2</v>
      </c>
      <c r="I871" t="s">
        <v>746</v>
      </c>
      <c r="J871" t="s">
        <v>747</v>
      </c>
      <c r="K871" t="s">
        <v>748</v>
      </c>
      <c r="L871">
        <v>1368</v>
      </c>
      <c r="N871">
        <v>1011</v>
      </c>
      <c r="O871" t="s">
        <v>745</v>
      </c>
      <c r="P871" t="s">
        <v>745</v>
      </c>
      <c r="Q871">
        <v>1</v>
      </c>
      <c r="X871">
        <v>4.62</v>
      </c>
      <c r="Y871">
        <v>0</v>
      </c>
      <c r="Z871">
        <v>112.77</v>
      </c>
      <c r="AA871">
        <v>11.84</v>
      </c>
      <c r="AB871">
        <v>0</v>
      </c>
      <c r="AC871">
        <v>0</v>
      </c>
      <c r="AD871">
        <v>1</v>
      </c>
      <c r="AE871">
        <v>0</v>
      </c>
      <c r="AF871" t="s">
        <v>93</v>
      </c>
      <c r="AG871">
        <v>6.1099499999999995</v>
      </c>
      <c r="AH871">
        <v>2</v>
      </c>
      <c r="AI871">
        <v>60141639</v>
      </c>
      <c r="AJ871">
        <v>871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 x14ac:dyDescent="0.2">
      <c r="A872">
        <f>ROW(Source!A184)</f>
        <v>184</v>
      </c>
      <c r="B872">
        <v>60141662</v>
      </c>
      <c r="C872">
        <v>60141635</v>
      </c>
      <c r="D872">
        <v>48244644</v>
      </c>
      <c r="E872">
        <v>1</v>
      </c>
      <c r="F872">
        <v>1</v>
      </c>
      <c r="G872">
        <v>1</v>
      </c>
      <c r="H872">
        <v>2</v>
      </c>
      <c r="I872" t="s">
        <v>749</v>
      </c>
      <c r="J872" t="s">
        <v>750</v>
      </c>
      <c r="K872" t="s">
        <v>751</v>
      </c>
      <c r="L872">
        <v>1368</v>
      </c>
      <c r="N872">
        <v>1011</v>
      </c>
      <c r="O872" t="s">
        <v>745</v>
      </c>
      <c r="P872" t="s">
        <v>745</v>
      </c>
      <c r="Q872">
        <v>1</v>
      </c>
      <c r="X872">
        <v>3.46</v>
      </c>
      <c r="Y872">
        <v>0</v>
      </c>
      <c r="Z872">
        <v>0.83</v>
      </c>
      <c r="AA872">
        <v>0</v>
      </c>
      <c r="AB872">
        <v>0</v>
      </c>
      <c r="AC872">
        <v>0</v>
      </c>
      <c r="AD872">
        <v>1</v>
      </c>
      <c r="AE872">
        <v>0</v>
      </c>
      <c r="AF872" t="s">
        <v>93</v>
      </c>
      <c r="AG872">
        <v>4.5758499999999991</v>
      </c>
      <c r="AH872">
        <v>2</v>
      </c>
      <c r="AI872">
        <v>60141640</v>
      </c>
      <c r="AJ872">
        <v>872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 x14ac:dyDescent="0.2">
      <c r="A873">
        <f>ROW(Source!A184)</f>
        <v>184</v>
      </c>
      <c r="B873">
        <v>60141663</v>
      </c>
      <c r="C873">
        <v>60141635</v>
      </c>
      <c r="D873">
        <v>48245551</v>
      </c>
      <c r="E873">
        <v>1</v>
      </c>
      <c r="F873">
        <v>1</v>
      </c>
      <c r="G873">
        <v>1</v>
      </c>
      <c r="H873">
        <v>2</v>
      </c>
      <c r="I873" t="s">
        <v>752</v>
      </c>
      <c r="J873" t="s">
        <v>753</v>
      </c>
      <c r="K873" t="s">
        <v>754</v>
      </c>
      <c r="L873">
        <v>1368</v>
      </c>
      <c r="N873">
        <v>1011</v>
      </c>
      <c r="O873" t="s">
        <v>745</v>
      </c>
      <c r="P873" t="s">
        <v>745</v>
      </c>
      <c r="Q873">
        <v>1</v>
      </c>
      <c r="X873">
        <v>0.19</v>
      </c>
      <c r="Y873">
        <v>0</v>
      </c>
      <c r="Z873">
        <v>86.79</v>
      </c>
      <c r="AA873">
        <v>10.130000000000001</v>
      </c>
      <c r="AB873">
        <v>0</v>
      </c>
      <c r="AC873">
        <v>0</v>
      </c>
      <c r="AD873">
        <v>1</v>
      </c>
      <c r="AE873">
        <v>0</v>
      </c>
      <c r="AF873" t="s">
        <v>93</v>
      </c>
      <c r="AG873">
        <v>0.25127499999999997</v>
      </c>
      <c r="AH873">
        <v>2</v>
      </c>
      <c r="AI873">
        <v>60141641</v>
      </c>
      <c r="AJ873">
        <v>873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 x14ac:dyDescent="0.2">
      <c r="A874">
        <f>ROW(Source!A184)</f>
        <v>184</v>
      </c>
      <c r="B874">
        <v>60141664</v>
      </c>
      <c r="C874">
        <v>60141635</v>
      </c>
      <c r="D874">
        <v>48245719</v>
      </c>
      <c r="E874">
        <v>1</v>
      </c>
      <c r="F874">
        <v>1</v>
      </c>
      <c r="G874">
        <v>1</v>
      </c>
      <c r="H874">
        <v>2</v>
      </c>
      <c r="I874" t="s">
        <v>755</v>
      </c>
      <c r="J874" t="s">
        <v>756</v>
      </c>
      <c r="K874" t="s">
        <v>757</v>
      </c>
      <c r="L874">
        <v>1368</v>
      </c>
      <c r="N874">
        <v>1011</v>
      </c>
      <c r="O874" t="s">
        <v>745</v>
      </c>
      <c r="P874" t="s">
        <v>745</v>
      </c>
      <c r="Q874">
        <v>1</v>
      </c>
      <c r="X874">
        <v>1.63</v>
      </c>
      <c r="Y874">
        <v>0</v>
      </c>
      <c r="Z874">
        <v>1.2</v>
      </c>
      <c r="AA874">
        <v>0</v>
      </c>
      <c r="AB874">
        <v>0</v>
      </c>
      <c r="AC874">
        <v>0</v>
      </c>
      <c r="AD874">
        <v>1</v>
      </c>
      <c r="AE874">
        <v>0</v>
      </c>
      <c r="AF874" t="s">
        <v>93</v>
      </c>
      <c r="AG874">
        <v>2.1556749999999996</v>
      </c>
      <c r="AH874">
        <v>2</v>
      </c>
      <c r="AI874">
        <v>60141642</v>
      </c>
      <c r="AJ874">
        <v>874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 x14ac:dyDescent="0.2">
      <c r="A875">
        <f>ROW(Source!A184)</f>
        <v>184</v>
      </c>
      <c r="B875">
        <v>60141665</v>
      </c>
      <c r="C875">
        <v>60141635</v>
      </c>
      <c r="D875">
        <v>48245767</v>
      </c>
      <c r="E875">
        <v>1</v>
      </c>
      <c r="F875">
        <v>1</v>
      </c>
      <c r="G875">
        <v>1</v>
      </c>
      <c r="H875">
        <v>2</v>
      </c>
      <c r="I875" t="s">
        <v>758</v>
      </c>
      <c r="J875" t="s">
        <v>759</v>
      </c>
      <c r="K875" t="s">
        <v>760</v>
      </c>
      <c r="L875">
        <v>1368</v>
      </c>
      <c r="N875">
        <v>1011</v>
      </c>
      <c r="O875" t="s">
        <v>745</v>
      </c>
      <c r="P875" t="s">
        <v>745</v>
      </c>
      <c r="Q875">
        <v>1</v>
      </c>
      <c r="X875">
        <v>6.71</v>
      </c>
      <c r="Y875">
        <v>0</v>
      </c>
      <c r="Z875">
        <v>13.92</v>
      </c>
      <c r="AA875">
        <v>0</v>
      </c>
      <c r="AB875">
        <v>0</v>
      </c>
      <c r="AC875">
        <v>0</v>
      </c>
      <c r="AD875">
        <v>1</v>
      </c>
      <c r="AE875">
        <v>0</v>
      </c>
      <c r="AF875" t="s">
        <v>93</v>
      </c>
      <c r="AG875">
        <v>8.8739749999999979</v>
      </c>
      <c r="AH875">
        <v>2</v>
      </c>
      <c r="AI875">
        <v>60141643</v>
      </c>
      <c r="AJ875">
        <v>875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 x14ac:dyDescent="0.2">
      <c r="A876">
        <f>ROW(Source!A184)</f>
        <v>184</v>
      </c>
      <c r="B876">
        <v>60141666</v>
      </c>
      <c r="C876">
        <v>60141635</v>
      </c>
      <c r="D876">
        <v>48168484</v>
      </c>
      <c r="E876">
        <v>1</v>
      </c>
      <c r="F876">
        <v>1</v>
      </c>
      <c r="G876">
        <v>1</v>
      </c>
      <c r="H876">
        <v>3</v>
      </c>
      <c r="I876" t="s">
        <v>223</v>
      </c>
      <c r="J876" t="s">
        <v>226</v>
      </c>
      <c r="K876" t="s">
        <v>761</v>
      </c>
      <c r="L876">
        <v>1339</v>
      </c>
      <c r="N876">
        <v>1007</v>
      </c>
      <c r="O876" t="s">
        <v>91</v>
      </c>
      <c r="P876" t="s">
        <v>91</v>
      </c>
      <c r="Q876">
        <v>1</v>
      </c>
      <c r="X876">
        <v>1.37</v>
      </c>
      <c r="Y876">
        <v>8.7899999999999991</v>
      </c>
      <c r="Z876">
        <v>0</v>
      </c>
      <c r="AA876">
        <v>0</v>
      </c>
      <c r="AB876">
        <v>0</v>
      </c>
      <c r="AC876">
        <v>0</v>
      </c>
      <c r="AD876">
        <v>1</v>
      </c>
      <c r="AE876">
        <v>0</v>
      </c>
      <c r="AF876" t="s">
        <v>3</v>
      </c>
      <c r="AG876">
        <v>1.37</v>
      </c>
      <c r="AH876">
        <v>2</v>
      </c>
      <c r="AI876">
        <v>60141644</v>
      </c>
      <c r="AJ876">
        <v>876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 x14ac:dyDescent="0.2">
      <c r="A877">
        <f>ROW(Source!A184)</f>
        <v>184</v>
      </c>
      <c r="B877">
        <v>60141667</v>
      </c>
      <c r="C877">
        <v>60141635</v>
      </c>
      <c r="D877">
        <v>48168491</v>
      </c>
      <c r="E877">
        <v>1</v>
      </c>
      <c r="F877">
        <v>1</v>
      </c>
      <c r="G877">
        <v>1</v>
      </c>
      <c r="H877">
        <v>3</v>
      </c>
      <c r="I877" t="s">
        <v>229</v>
      </c>
      <c r="J877" t="s">
        <v>231</v>
      </c>
      <c r="K877" t="s">
        <v>762</v>
      </c>
      <c r="L877">
        <v>1346</v>
      </c>
      <c r="N877">
        <v>1009</v>
      </c>
      <c r="O877" t="s">
        <v>225</v>
      </c>
      <c r="P877" t="s">
        <v>225</v>
      </c>
      <c r="Q877">
        <v>1</v>
      </c>
      <c r="X877">
        <v>0.41</v>
      </c>
      <c r="Y877">
        <v>4.47</v>
      </c>
      <c r="Z877">
        <v>0</v>
      </c>
      <c r="AA877">
        <v>0</v>
      </c>
      <c r="AB877">
        <v>0</v>
      </c>
      <c r="AC877">
        <v>0</v>
      </c>
      <c r="AD877">
        <v>1</v>
      </c>
      <c r="AE877">
        <v>0</v>
      </c>
      <c r="AF877" t="s">
        <v>3</v>
      </c>
      <c r="AG877">
        <v>0.41</v>
      </c>
      <c r="AH877">
        <v>2</v>
      </c>
      <c r="AI877">
        <v>60141645</v>
      </c>
      <c r="AJ877">
        <v>877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 x14ac:dyDescent="0.2">
      <c r="A878">
        <f>ROW(Source!A184)</f>
        <v>184</v>
      </c>
      <c r="B878">
        <v>60141668</v>
      </c>
      <c r="C878">
        <v>60141635</v>
      </c>
      <c r="D878">
        <v>48171510</v>
      </c>
      <c r="E878">
        <v>1</v>
      </c>
      <c r="F878">
        <v>1</v>
      </c>
      <c r="G878">
        <v>1</v>
      </c>
      <c r="H878">
        <v>3</v>
      </c>
      <c r="I878" t="s">
        <v>763</v>
      </c>
      <c r="J878" t="s">
        <v>764</v>
      </c>
      <c r="K878" t="s">
        <v>765</v>
      </c>
      <c r="L878">
        <v>1348</v>
      </c>
      <c r="N878">
        <v>1009</v>
      </c>
      <c r="O878" t="s">
        <v>15</v>
      </c>
      <c r="P878" t="s">
        <v>15</v>
      </c>
      <c r="Q878">
        <v>1000</v>
      </c>
      <c r="X878">
        <v>4.0000000000000001E-3</v>
      </c>
      <c r="Y878">
        <v>11891.1</v>
      </c>
      <c r="Z878">
        <v>0</v>
      </c>
      <c r="AA878">
        <v>0</v>
      </c>
      <c r="AB878">
        <v>0</v>
      </c>
      <c r="AC878">
        <v>0</v>
      </c>
      <c r="AD878">
        <v>1</v>
      </c>
      <c r="AE878">
        <v>0</v>
      </c>
      <c r="AF878" t="s">
        <v>3</v>
      </c>
      <c r="AG878">
        <v>4.0000000000000001E-3</v>
      </c>
      <c r="AH878">
        <v>2</v>
      </c>
      <c r="AI878">
        <v>60141646</v>
      </c>
      <c r="AJ878">
        <v>878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 x14ac:dyDescent="0.2">
      <c r="A879">
        <f>ROW(Source!A184)</f>
        <v>184</v>
      </c>
      <c r="B879">
        <v>60141669</v>
      </c>
      <c r="C879">
        <v>60141635</v>
      </c>
      <c r="D879">
        <v>48172661</v>
      </c>
      <c r="E879">
        <v>1</v>
      </c>
      <c r="F879">
        <v>1</v>
      </c>
      <c r="G879">
        <v>1</v>
      </c>
      <c r="H879">
        <v>3</v>
      </c>
      <c r="I879" t="s">
        <v>766</v>
      </c>
      <c r="J879" t="s">
        <v>767</v>
      </c>
      <c r="K879" t="s">
        <v>768</v>
      </c>
      <c r="L879">
        <v>1348</v>
      </c>
      <c r="N879">
        <v>1009</v>
      </c>
      <c r="O879" t="s">
        <v>15</v>
      </c>
      <c r="P879" t="s">
        <v>15</v>
      </c>
      <c r="Q879">
        <v>1000</v>
      </c>
      <c r="X879">
        <v>0</v>
      </c>
      <c r="Y879">
        <v>15854.58</v>
      </c>
      <c r="Z879">
        <v>0</v>
      </c>
      <c r="AA879">
        <v>0</v>
      </c>
      <c r="AB879">
        <v>0</v>
      </c>
      <c r="AC879">
        <v>1</v>
      </c>
      <c r="AD879">
        <v>0</v>
      </c>
      <c r="AE879">
        <v>0</v>
      </c>
      <c r="AF879" t="s">
        <v>3</v>
      </c>
      <c r="AG879">
        <v>0</v>
      </c>
      <c r="AH879">
        <v>2</v>
      </c>
      <c r="AI879">
        <v>60141647</v>
      </c>
      <c r="AJ879">
        <v>879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 x14ac:dyDescent="0.2">
      <c r="A880">
        <f>ROW(Source!A184)</f>
        <v>184</v>
      </c>
      <c r="B880">
        <v>60141670</v>
      </c>
      <c r="C880">
        <v>60141635</v>
      </c>
      <c r="D880">
        <v>48172758</v>
      </c>
      <c r="E880">
        <v>1</v>
      </c>
      <c r="F880">
        <v>1</v>
      </c>
      <c r="G880">
        <v>1</v>
      </c>
      <c r="H880">
        <v>3</v>
      </c>
      <c r="I880" t="s">
        <v>769</v>
      </c>
      <c r="J880" t="s">
        <v>770</v>
      </c>
      <c r="K880" t="s">
        <v>771</v>
      </c>
      <c r="L880">
        <v>1348</v>
      </c>
      <c r="N880">
        <v>1009</v>
      </c>
      <c r="O880" t="s">
        <v>15</v>
      </c>
      <c r="P880" t="s">
        <v>15</v>
      </c>
      <c r="Q880">
        <v>1000</v>
      </c>
      <c r="X880">
        <v>1.0000000000000001E-5</v>
      </c>
      <c r="Y880">
        <v>7671.42</v>
      </c>
      <c r="Z880">
        <v>0</v>
      </c>
      <c r="AA880">
        <v>0</v>
      </c>
      <c r="AB880">
        <v>0</v>
      </c>
      <c r="AC880">
        <v>0</v>
      </c>
      <c r="AD880">
        <v>1</v>
      </c>
      <c r="AE880">
        <v>0</v>
      </c>
      <c r="AF880" t="s">
        <v>3</v>
      </c>
      <c r="AG880">
        <v>1.0000000000000001E-5</v>
      </c>
      <c r="AH880">
        <v>2</v>
      </c>
      <c r="AI880">
        <v>60141648</v>
      </c>
      <c r="AJ880">
        <v>880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 x14ac:dyDescent="0.2">
      <c r="A881">
        <f>ROW(Source!A184)</f>
        <v>184</v>
      </c>
      <c r="B881">
        <v>60141671</v>
      </c>
      <c r="C881">
        <v>60141635</v>
      </c>
      <c r="D881">
        <v>48173726</v>
      </c>
      <c r="E881">
        <v>1</v>
      </c>
      <c r="F881">
        <v>1</v>
      </c>
      <c r="G881">
        <v>1</v>
      </c>
      <c r="H881">
        <v>3</v>
      </c>
      <c r="I881" t="s">
        <v>772</v>
      </c>
      <c r="J881" t="s">
        <v>773</v>
      </c>
      <c r="K881" t="s">
        <v>774</v>
      </c>
      <c r="L881">
        <v>1348</v>
      </c>
      <c r="N881">
        <v>1009</v>
      </c>
      <c r="O881" t="s">
        <v>15</v>
      </c>
      <c r="P881" t="s">
        <v>15</v>
      </c>
      <c r="Q881">
        <v>1000</v>
      </c>
      <c r="X881">
        <v>1E-4</v>
      </c>
      <c r="Y881">
        <v>30728.69</v>
      </c>
      <c r="Z881">
        <v>0</v>
      </c>
      <c r="AA881">
        <v>0</v>
      </c>
      <c r="AB881">
        <v>0</v>
      </c>
      <c r="AC881">
        <v>0</v>
      </c>
      <c r="AD881">
        <v>1</v>
      </c>
      <c r="AE881">
        <v>0</v>
      </c>
      <c r="AF881" t="s">
        <v>3</v>
      </c>
      <c r="AG881">
        <v>1E-4</v>
      </c>
      <c r="AH881">
        <v>2</v>
      </c>
      <c r="AI881">
        <v>60141649</v>
      </c>
      <c r="AJ881">
        <v>881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 x14ac:dyDescent="0.2">
      <c r="A882">
        <f>ROW(Source!A184)</f>
        <v>184</v>
      </c>
      <c r="B882">
        <v>60141672</v>
      </c>
      <c r="C882">
        <v>60141635</v>
      </c>
      <c r="D882">
        <v>48187448</v>
      </c>
      <c r="E882">
        <v>1</v>
      </c>
      <c r="F882">
        <v>1</v>
      </c>
      <c r="G882">
        <v>1</v>
      </c>
      <c r="H882">
        <v>3</v>
      </c>
      <c r="I882" t="s">
        <v>775</v>
      </c>
      <c r="J882" t="s">
        <v>776</v>
      </c>
      <c r="K882" t="s">
        <v>777</v>
      </c>
      <c r="L882">
        <v>1348</v>
      </c>
      <c r="N882">
        <v>1009</v>
      </c>
      <c r="O882" t="s">
        <v>15</v>
      </c>
      <c r="P882" t="s">
        <v>15</v>
      </c>
      <c r="Q882">
        <v>1000</v>
      </c>
      <c r="X882">
        <v>1E-3</v>
      </c>
      <c r="Y882">
        <v>8041.65</v>
      </c>
      <c r="Z882">
        <v>0</v>
      </c>
      <c r="AA882">
        <v>0</v>
      </c>
      <c r="AB882">
        <v>0</v>
      </c>
      <c r="AC882">
        <v>0</v>
      </c>
      <c r="AD882">
        <v>1</v>
      </c>
      <c r="AE882">
        <v>0</v>
      </c>
      <c r="AF882" t="s">
        <v>3</v>
      </c>
      <c r="AG882">
        <v>1E-3</v>
      </c>
      <c r="AH882">
        <v>2</v>
      </c>
      <c r="AI882">
        <v>60141650</v>
      </c>
      <c r="AJ882">
        <v>882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 x14ac:dyDescent="0.2">
      <c r="A883">
        <f>ROW(Source!A184)</f>
        <v>184</v>
      </c>
      <c r="B883">
        <v>60141673</v>
      </c>
      <c r="C883">
        <v>60141635</v>
      </c>
      <c r="D883">
        <v>48165719</v>
      </c>
      <c r="E883">
        <v>21</v>
      </c>
      <c r="F883">
        <v>1</v>
      </c>
      <c r="G883">
        <v>1</v>
      </c>
      <c r="H883">
        <v>3</v>
      </c>
      <c r="I883" t="s">
        <v>778</v>
      </c>
      <c r="J883" t="s">
        <v>3</v>
      </c>
      <c r="K883" t="s">
        <v>779</v>
      </c>
      <c r="L883">
        <v>1348</v>
      </c>
      <c r="N883">
        <v>1009</v>
      </c>
      <c r="O883" t="s">
        <v>15</v>
      </c>
      <c r="P883" t="s">
        <v>15</v>
      </c>
      <c r="Q883">
        <v>1000</v>
      </c>
      <c r="X883">
        <v>1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 t="s">
        <v>3</v>
      </c>
      <c r="AG883">
        <v>1</v>
      </c>
      <c r="AH883">
        <v>2</v>
      </c>
      <c r="AI883">
        <v>60141651</v>
      </c>
      <c r="AJ883">
        <v>883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 x14ac:dyDescent="0.2">
      <c r="A884">
        <f>ROW(Source!A184)</f>
        <v>184</v>
      </c>
      <c r="B884">
        <v>60141674</v>
      </c>
      <c r="C884">
        <v>60141635</v>
      </c>
      <c r="D884">
        <v>48189470</v>
      </c>
      <c r="E884">
        <v>1</v>
      </c>
      <c r="F884">
        <v>1</v>
      </c>
      <c r="G884">
        <v>1</v>
      </c>
      <c r="H884">
        <v>3</v>
      </c>
      <c r="I884" t="s">
        <v>780</v>
      </c>
      <c r="J884" t="s">
        <v>781</v>
      </c>
      <c r="K884" t="s">
        <v>782</v>
      </c>
      <c r="L884">
        <v>1302</v>
      </c>
      <c r="N884">
        <v>1003</v>
      </c>
      <c r="O884" t="s">
        <v>783</v>
      </c>
      <c r="P884" t="s">
        <v>783</v>
      </c>
      <c r="Q884">
        <v>10</v>
      </c>
      <c r="X884">
        <v>1.8700000000000001E-2</v>
      </c>
      <c r="Y884">
        <v>64.47</v>
      </c>
      <c r="Z884">
        <v>0</v>
      </c>
      <c r="AA884">
        <v>0</v>
      </c>
      <c r="AB884">
        <v>0</v>
      </c>
      <c r="AC884">
        <v>0</v>
      </c>
      <c r="AD884">
        <v>1</v>
      </c>
      <c r="AE884">
        <v>0</v>
      </c>
      <c r="AF884" t="s">
        <v>3</v>
      </c>
      <c r="AG884">
        <v>1.8700000000000001E-2</v>
      </c>
      <c r="AH884">
        <v>2</v>
      </c>
      <c r="AI884">
        <v>60141652</v>
      </c>
      <c r="AJ884">
        <v>884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 x14ac:dyDescent="0.2">
      <c r="A885">
        <f>ROW(Source!A184)</f>
        <v>184</v>
      </c>
      <c r="B885">
        <v>60141675</v>
      </c>
      <c r="C885">
        <v>60141635</v>
      </c>
      <c r="D885">
        <v>48189825</v>
      </c>
      <c r="E885">
        <v>1</v>
      </c>
      <c r="F885">
        <v>1</v>
      </c>
      <c r="G885">
        <v>1</v>
      </c>
      <c r="H885">
        <v>3</v>
      </c>
      <c r="I885" t="s">
        <v>784</v>
      </c>
      <c r="J885" t="s">
        <v>785</v>
      </c>
      <c r="K885" t="s">
        <v>786</v>
      </c>
      <c r="L885">
        <v>1348</v>
      </c>
      <c r="N885">
        <v>1009</v>
      </c>
      <c r="O885" t="s">
        <v>15</v>
      </c>
      <c r="P885" t="s">
        <v>15</v>
      </c>
      <c r="Q885">
        <v>1000</v>
      </c>
      <c r="X885">
        <v>3.0000000000000001E-5</v>
      </c>
      <c r="Y885">
        <v>4751.12</v>
      </c>
      <c r="Z885">
        <v>0</v>
      </c>
      <c r="AA885">
        <v>0</v>
      </c>
      <c r="AB885">
        <v>0</v>
      </c>
      <c r="AC885">
        <v>0</v>
      </c>
      <c r="AD885">
        <v>1</v>
      </c>
      <c r="AE885">
        <v>0</v>
      </c>
      <c r="AF885" t="s">
        <v>3</v>
      </c>
      <c r="AG885">
        <v>3.0000000000000001E-5</v>
      </c>
      <c r="AH885">
        <v>2</v>
      </c>
      <c r="AI885">
        <v>60141653</v>
      </c>
      <c r="AJ885">
        <v>885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</row>
    <row r="886" spans="1:44" x14ac:dyDescent="0.2">
      <c r="A886">
        <f>ROW(Source!A184)</f>
        <v>184</v>
      </c>
      <c r="B886">
        <v>60141676</v>
      </c>
      <c r="C886">
        <v>60141635</v>
      </c>
      <c r="D886">
        <v>48190549</v>
      </c>
      <c r="E886">
        <v>1</v>
      </c>
      <c r="F886">
        <v>1</v>
      </c>
      <c r="G886">
        <v>1</v>
      </c>
      <c r="H886">
        <v>3</v>
      </c>
      <c r="I886" t="s">
        <v>787</v>
      </c>
      <c r="J886" t="s">
        <v>788</v>
      </c>
      <c r="K886" t="s">
        <v>789</v>
      </c>
      <c r="L886">
        <v>1348</v>
      </c>
      <c r="N886">
        <v>1009</v>
      </c>
      <c r="O886" t="s">
        <v>15</v>
      </c>
      <c r="P886" t="s">
        <v>15</v>
      </c>
      <c r="Q886">
        <v>1000</v>
      </c>
      <c r="X886">
        <v>1.9400000000000001E-3</v>
      </c>
      <c r="Y886">
        <v>6246.56</v>
      </c>
      <c r="Z886">
        <v>0</v>
      </c>
      <c r="AA886">
        <v>0</v>
      </c>
      <c r="AB886">
        <v>0</v>
      </c>
      <c r="AC886">
        <v>0</v>
      </c>
      <c r="AD886">
        <v>1</v>
      </c>
      <c r="AE886">
        <v>0</v>
      </c>
      <c r="AF886" t="s">
        <v>3</v>
      </c>
      <c r="AG886">
        <v>1.9400000000000001E-3</v>
      </c>
      <c r="AH886">
        <v>2</v>
      </c>
      <c r="AI886">
        <v>60141654</v>
      </c>
      <c r="AJ886">
        <v>886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 x14ac:dyDescent="0.2">
      <c r="A887">
        <f>ROW(Source!A184)</f>
        <v>184</v>
      </c>
      <c r="B887">
        <v>60141677</v>
      </c>
      <c r="C887">
        <v>60141635</v>
      </c>
      <c r="D887">
        <v>48194381</v>
      </c>
      <c r="E887">
        <v>1</v>
      </c>
      <c r="F887">
        <v>1</v>
      </c>
      <c r="G887">
        <v>1</v>
      </c>
      <c r="H887">
        <v>3</v>
      </c>
      <c r="I887" t="s">
        <v>790</v>
      </c>
      <c r="J887" t="s">
        <v>791</v>
      </c>
      <c r="K887" t="s">
        <v>792</v>
      </c>
      <c r="L887">
        <v>1339</v>
      </c>
      <c r="N887">
        <v>1007</v>
      </c>
      <c r="O887" t="s">
        <v>91</v>
      </c>
      <c r="P887" t="s">
        <v>91</v>
      </c>
      <c r="Q887">
        <v>1</v>
      </c>
      <c r="X887">
        <v>1.0300000000000001E-3</v>
      </c>
      <c r="Y887">
        <v>1793.05</v>
      </c>
      <c r="Z887">
        <v>0</v>
      </c>
      <c r="AA887">
        <v>0</v>
      </c>
      <c r="AB887">
        <v>0</v>
      </c>
      <c r="AC887">
        <v>0</v>
      </c>
      <c r="AD887">
        <v>1</v>
      </c>
      <c r="AE887">
        <v>0</v>
      </c>
      <c r="AF887" t="s">
        <v>3</v>
      </c>
      <c r="AG887">
        <v>1.0300000000000001E-3</v>
      </c>
      <c r="AH887">
        <v>2</v>
      </c>
      <c r="AI887">
        <v>60141655</v>
      </c>
      <c r="AJ887">
        <v>887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 x14ac:dyDescent="0.2">
      <c r="A888">
        <f>ROW(Source!A184)</f>
        <v>184</v>
      </c>
      <c r="B888">
        <v>60141678</v>
      </c>
      <c r="C888">
        <v>60141635</v>
      </c>
      <c r="D888">
        <v>48201639</v>
      </c>
      <c r="E888">
        <v>1</v>
      </c>
      <c r="F888">
        <v>1</v>
      </c>
      <c r="G888">
        <v>1</v>
      </c>
      <c r="H888">
        <v>3</v>
      </c>
      <c r="I888" t="s">
        <v>793</v>
      </c>
      <c r="J888" t="s">
        <v>794</v>
      </c>
      <c r="K888" t="s">
        <v>795</v>
      </c>
      <c r="L888">
        <v>1348</v>
      </c>
      <c r="N888">
        <v>1009</v>
      </c>
      <c r="O888" t="s">
        <v>15</v>
      </c>
      <c r="P888" t="s">
        <v>15</v>
      </c>
      <c r="Q888">
        <v>1000</v>
      </c>
      <c r="X888">
        <v>3.1E-4</v>
      </c>
      <c r="Y888">
        <v>12560.85</v>
      </c>
      <c r="Z888">
        <v>0</v>
      </c>
      <c r="AA888">
        <v>0</v>
      </c>
      <c r="AB888">
        <v>0</v>
      </c>
      <c r="AC888">
        <v>0</v>
      </c>
      <c r="AD888">
        <v>1</v>
      </c>
      <c r="AE888">
        <v>0</v>
      </c>
      <c r="AF888" t="s">
        <v>3</v>
      </c>
      <c r="AG888">
        <v>3.1E-4</v>
      </c>
      <c r="AH888">
        <v>2</v>
      </c>
      <c r="AI888">
        <v>60141656</v>
      </c>
      <c r="AJ888">
        <v>888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 x14ac:dyDescent="0.2">
      <c r="A889">
        <f>ROW(Source!A184)</f>
        <v>184</v>
      </c>
      <c r="B889">
        <v>60141679</v>
      </c>
      <c r="C889">
        <v>60141635</v>
      </c>
      <c r="D889">
        <v>48202807</v>
      </c>
      <c r="E889">
        <v>1</v>
      </c>
      <c r="F889">
        <v>1</v>
      </c>
      <c r="G889">
        <v>1</v>
      </c>
      <c r="H889">
        <v>3</v>
      </c>
      <c r="I889" t="s">
        <v>796</v>
      </c>
      <c r="J889" t="s">
        <v>797</v>
      </c>
      <c r="K889" t="s">
        <v>798</v>
      </c>
      <c r="L889">
        <v>1348</v>
      </c>
      <c r="N889">
        <v>1009</v>
      </c>
      <c r="O889" t="s">
        <v>15</v>
      </c>
      <c r="P889" t="s">
        <v>15</v>
      </c>
      <c r="Q889">
        <v>1000</v>
      </c>
      <c r="X889">
        <v>5.9999999999999995E-4</v>
      </c>
      <c r="Y889">
        <v>11149.43</v>
      </c>
      <c r="Z889">
        <v>0</v>
      </c>
      <c r="AA889">
        <v>0</v>
      </c>
      <c r="AB889">
        <v>0</v>
      </c>
      <c r="AC889">
        <v>0</v>
      </c>
      <c r="AD889">
        <v>1</v>
      </c>
      <c r="AE889">
        <v>0</v>
      </c>
      <c r="AF889" t="s">
        <v>3</v>
      </c>
      <c r="AG889">
        <v>5.9999999999999995E-4</v>
      </c>
      <c r="AH889">
        <v>2</v>
      </c>
      <c r="AI889">
        <v>60141657</v>
      </c>
      <c r="AJ889">
        <v>889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 x14ac:dyDescent="0.2">
      <c r="A890">
        <f>ROW(Source!A185)</f>
        <v>185</v>
      </c>
      <c r="B890">
        <v>60141701</v>
      </c>
      <c r="C890">
        <v>60141689</v>
      </c>
      <c r="D890">
        <v>48164233</v>
      </c>
      <c r="E890">
        <v>1</v>
      </c>
      <c r="F890">
        <v>1</v>
      </c>
      <c r="G890">
        <v>1</v>
      </c>
      <c r="H890">
        <v>1</v>
      </c>
      <c r="I890" t="s">
        <v>812</v>
      </c>
      <c r="J890" t="s">
        <v>3</v>
      </c>
      <c r="K890" t="s">
        <v>813</v>
      </c>
      <c r="L890">
        <v>1191</v>
      </c>
      <c r="N890">
        <v>1013</v>
      </c>
      <c r="O890" t="s">
        <v>738</v>
      </c>
      <c r="P890" t="s">
        <v>738</v>
      </c>
      <c r="Q890">
        <v>1</v>
      </c>
      <c r="X890">
        <v>91</v>
      </c>
      <c r="Y890">
        <v>0</v>
      </c>
      <c r="Z890">
        <v>0</v>
      </c>
      <c r="AA890">
        <v>0</v>
      </c>
      <c r="AB890">
        <v>8.59</v>
      </c>
      <c r="AC890">
        <v>0</v>
      </c>
      <c r="AD890">
        <v>1</v>
      </c>
      <c r="AE890">
        <v>1</v>
      </c>
      <c r="AF890" t="s">
        <v>93</v>
      </c>
      <c r="AG890">
        <v>120.34749999999998</v>
      </c>
      <c r="AH890">
        <v>2</v>
      </c>
      <c r="AI890">
        <v>60141690</v>
      </c>
      <c r="AJ890">
        <v>890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 x14ac:dyDescent="0.2">
      <c r="A891">
        <f>ROW(Source!A185)</f>
        <v>185</v>
      </c>
      <c r="B891">
        <v>60141702</v>
      </c>
      <c r="C891">
        <v>60141689</v>
      </c>
      <c r="D891">
        <v>48164207</v>
      </c>
      <c r="E891">
        <v>1</v>
      </c>
      <c r="F891">
        <v>1</v>
      </c>
      <c r="G891">
        <v>1</v>
      </c>
      <c r="H891">
        <v>1</v>
      </c>
      <c r="I891" t="s">
        <v>740</v>
      </c>
      <c r="J891" t="s">
        <v>3</v>
      </c>
      <c r="K891" t="s">
        <v>741</v>
      </c>
      <c r="L891">
        <v>1191</v>
      </c>
      <c r="N891">
        <v>1013</v>
      </c>
      <c r="O891" t="s">
        <v>738</v>
      </c>
      <c r="P891" t="s">
        <v>738</v>
      </c>
      <c r="Q891">
        <v>1</v>
      </c>
      <c r="X891">
        <v>7.34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1</v>
      </c>
      <c r="AE891">
        <v>2</v>
      </c>
      <c r="AF891" t="s">
        <v>93</v>
      </c>
      <c r="AG891">
        <v>9.7071499999999986</v>
      </c>
      <c r="AH891">
        <v>2</v>
      </c>
      <c r="AI891">
        <v>60141691</v>
      </c>
      <c r="AJ891">
        <v>891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 x14ac:dyDescent="0.2">
      <c r="A892">
        <f>ROW(Source!A185)</f>
        <v>185</v>
      </c>
      <c r="B892">
        <v>60141703</v>
      </c>
      <c r="C892">
        <v>60141689</v>
      </c>
      <c r="D892">
        <v>48244557</v>
      </c>
      <c r="E892">
        <v>1</v>
      </c>
      <c r="F892">
        <v>1</v>
      </c>
      <c r="G892">
        <v>1</v>
      </c>
      <c r="H892">
        <v>2</v>
      </c>
      <c r="I892" t="s">
        <v>746</v>
      </c>
      <c r="J892" t="s">
        <v>747</v>
      </c>
      <c r="K892" t="s">
        <v>748</v>
      </c>
      <c r="L892">
        <v>1368</v>
      </c>
      <c r="N892">
        <v>1011</v>
      </c>
      <c r="O892" t="s">
        <v>745</v>
      </c>
      <c r="P892" t="s">
        <v>745</v>
      </c>
      <c r="Q892">
        <v>1</v>
      </c>
      <c r="X892">
        <v>6</v>
      </c>
      <c r="Y892">
        <v>0</v>
      </c>
      <c r="Z892">
        <v>112.77</v>
      </c>
      <c r="AA892">
        <v>11.84</v>
      </c>
      <c r="AB892">
        <v>0</v>
      </c>
      <c r="AC892">
        <v>0</v>
      </c>
      <c r="AD892">
        <v>1</v>
      </c>
      <c r="AE892">
        <v>0</v>
      </c>
      <c r="AF892" t="s">
        <v>93</v>
      </c>
      <c r="AG892">
        <v>7.9349999999999987</v>
      </c>
      <c r="AH892">
        <v>2</v>
      </c>
      <c r="AI892">
        <v>60141692</v>
      </c>
      <c r="AJ892">
        <v>892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 x14ac:dyDescent="0.2">
      <c r="A893">
        <f>ROW(Source!A185)</f>
        <v>185</v>
      </c>
      <c r="B893">
        <v>60141704</v>
      </c>
      <c r="C893">
        <v>60141689</v>
      </c>
      <c r="D893">
        <v>48245552</v>
      </c>
      <c r="E893">
        <v>1</v>
      </c>
      <c r="F893">
        <v>1</v>
      </c>
      <c r="G893">
        <v>1</v>
      </c>
      <c r="H893">
        <v>2</v>
      </c>
      <c r="I893" t="s">
        <v>1022</v>
      </c>
      <c r="J893" t="s">
        <v>1023</v>
      </c>
      <c r="K893" t="s">
        <v>1024</v>
      </c>
      <c r="L893">
        <v>1368</v>
      </c>
      <c r="N893">
        <v>1011</v>
      </c>
      <c r="O893" t="s">
        <v>745</v>
      </c>
      <c r="P893" t="s">
        <v>745</v>
      </c>
      <c r="Q893">
        <v>1</v>
      </c>
      <c r="X893">
        <v>0.5</v>
      </c>
      <c r="Y893">
        <v>0</v>
      </c>
      <c r="Z893">
        <v>107.03</v>
      </c>
      <c r="AA893">
        <v>10.130000000000001</v>
      </c>
      <c r="AB893">
        <v>0</v>
      </c>
      <c r="AC893">
        <v>0</v>
      </c>
      <c r="AD893">
        <v>1</v>
      </c>
      <c r="AE893">
        <v>0</v>
      </c>
      <c r="AF893" t="s">
        <v>93</v>
      </c>
      <c r="AG893">
        <v>0.66124999999999989</v>
      </c>
      <c r="AH893">
        <v>2</v>
      </c>
      <c r="AI893">
        <v>60141693</v>
      </c>
      <c r="AJ893">
        <v>893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 x14ac:dyDescent="0.2">
      <c r="A894">
        <f>ROW(Source!A185)</f>
        <v>185</v>
      </c>
      <c r="B894">
        <v>60141705</v>
      </c>
      <c r="C894">
        <v>60141689</v>
      </c>
      <c r="D894">
        <v>48245719</v>
      </c>
      <c r="E894">
        <v>1</v>
      </c>
      <c r="F894">
        <v>1</v>
      </c>
      <c r="G894">
        <v>1</v>
      </c>
      <c r="H894">
        <v>2</v>
      </c>
      <c r="I894" t="s">
        <v>755</v>
      </c>
      <c r="J894" t="s">
        <v>756</v>
      </c>
      <c r="K894" t="s">
        <v>757</v>
      </c>
      <c r="L894">
        <v>1368</v>
      </c>
      <c r="N894">
        <v>1011</v>
      </c>
      <c r="O894" t="s">
        <v>745</v>
      </c>
      <c r="P894" t="s">
        <v>745</v>
      </c>
      <c r="Q894">
        <v>1</v>
      </c>
      <c r="X894">
        <v>1</v>
      </c>
      <c r="Y894">
        <v>0</v>
      </c>
      <c r="Z894">
        <v>1.2</v>
      </c>
      <c r="AA894">
        <v>0</v>
      </c>
      <c r="AB894">
        <v>0</v>
      </c>
      <c r="AC894">
        <v>0</v>
      </c>
      <c r="AD894">
        <v>1</v>
      </c>
      <c r="AE894">
        <v>0</v>
      </c>
      <c r="AF894" t="s">
        <v>93</v>
      </c>
      <c r="AG894">
        <v>1.3224999999999998</v>
      </c>
      <c r="AH894">
        <v>2</v>
      </c>
      <c r="AI894">
        <v>60141694</v>
      </c>
      <c r="AJ894">
        <v>894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 x14ac:dyDescent="0.2">
      <c r="A895">
        <f>ROW(Source!A185)</f>
        <v>185</v>
      </c>
      <c r="B895">
        <v>60141706</v>
      </c>
      <c r="C895">
        <v>60141689</v>
      </c>
      <c r="D895">
        <v>48245786</v>
      </c>
      <c r="E895">
        <v>1</v>
      </c>
      <c r="F895">
        <v>1</v>
      </c>
      <c r="G895">
        <v>1</v>
      </c>
      <c r="H895">
        <v>2</v>
      </c>
      <c r="I895" t="s">
        <v>823</v>
      </c>
      <c r="J895" t="s">
        <v>824</v>
      </c>
      <c r="K895" t="s">
        <v>825</v>
      </c>
      <c r="L895">
        <v>1368</v>
      </c>
      <c r="N895">
        <v>1011</v>
      </c>
      <c r="O895" t="s">
        <v>745</v>
      </c>
      <c r="P895" t="s">
        <v>745</v>
      </c>
      <c r="Q895">
        <v>1</v>
      </c>
      <c r="X895">
        <v>27.3</v>
      </c>
      <c r="Y895">
        <v>0</v>
      </c>
      <c r="Z895">
        <v>8.68</v>
      </c>
      <c r="AA895">
        <v>0</v>
      </c>
      <c r="AB895">
        <v>0</v>
      </c>
      <c r="AC895">
        <v>0</v>
      </c>
      <c r="AD895">
        <v>1</v>
      </c>
      <c r="AE895">
        <v>0</v>
      </c>
      <c r="AF895" t="s">
        <v>93</v>
      </c>
      <c r="AG895">
        <v>36.104249999999993</v>
      </c>
      <c r="AH895">
        <v>2</v>
      </c>
      <c r="AI895">
        <v>60141695</v>
      </c>
      <c r="AJ895">
        <v>895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 x14ac:dyDescent="0.2">
      <c r="A896">
        <f>ROW(Source!A185)</f>
        <v>185</v>
      </c>
      <c r="B896">
        <v>60141707</v>
      </c>
      <c r="C896">
        <v>60141689</v>
      </c>
      <c r="D896">
        <v>48246286</v>
      </c>
      <c r="E896">
        <v>1</v>
      </c>
      <c r="F896">
        <v>1</v>
      </c>
      <c r="G896">
        <v>1</v>
      </c>
      <c r="H896">
        <v>2</v>
      </c>
      <c r="I896" t="s">
        <v>1028</v>
      </c>
      <c r="J896" t="s">
        <v>1029</v>
      </c>
      <c r="K896" t="s">
        <v>1030</v>
      </c>
      <c r="L896">
        <v>1368</v>
      </c>
      <c r="N896">
        <v>1011</v>
      </c>
      <c r="O896" t="s">
        <v>745</v>
      </c>
      <c r="P896" t="s">
        <v>745</v>
      </c>
      <c r="Q896">
        <v>1</v>
      </c>
      <c r="X896">
        <v>0.84</v>
      </c>
      <c r="Y896">
        <v>0</v>
      </c>
      <c r="Z896">
        <v>14.3</v>
      </c>
      <c r="AA896">
        <v>8.82</v>
      </c>
      <c r="AB896">
        <v>0</v>
      </c>
      <c r="AC896">
        <v>0</v>
      </c>
      <c r="AD896">
        <v>1</v>
      </c>
      <c r="AE896">
        <v>0</v>
      </c>
      <c r="AF896" t="s">
        <v>93</v>
      </c>
      <c r="AG896">
        <v>1.1108999999999998</v>
      </c>
      <c r="AH896">
        <v>2</v>
      </c>
      <c r="AI896">
        <v>60141696</v>
      </c>
      <c r="AJ896">
        <v>896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 x14ac:dyDescent="0.2">
      <c r="A897">
        <f>ROW(Source!A185)</f>
        <v>185</v>
      </c>
      <c r="B897">
        <v>60141708</v>
      </c>
      <c r="C897">
        <v>60141689</v>
      </c>
      <c r="D897">
        <v>48168484</v>
      </c>
      <c r="E897">
        <v>1</v>
      </c>
      <c r="F897">
        <v>1</v>
      </c>
      <c r="G897">
        <v>1</v>
      </c>
      <c r="H897">
        <v>3</v>
      </c>
      <c r="I897" t="s">
        <v>223</v>
      </c>
      <c r="J897" t="s">
        <v>226</v>
      </c>
      <c r="K897" t="s">
        <v>761</v>
      </c>
      <c r="L897">
        <v>1339</v>
      </c>
      <c r="N897">
        <v>1007</v>
      </c>
      <c r="O897" t="s">
        <v>91</v>
      </c>
      <c r="P897" t="s">
        <v>91</v>
      </c>
      <c r="Q897">
        <v>1</v>
      </c>
      <c r="X897">
        <v>2.6</v>
      </c>
      <c r="Y897">
        <v>8.7899999999999991</v>
      </c>
      <c r="Z897">
        <v>0</v>
      </c>
      <c r="AA897">
        <v>0</v>
      </c>
      <c r="AB897">
        <v>0</v>
      </c>
      <c r="AC897">
        <v>0</v>
      </c>
      <c r="AD897">
        <v>1</v>
      </c>
      <c r="AE897">
        <v>0</v>
      </c>
      <c r="AF897" t="s">
        <v>3</v>
      </c>
      <c r="AG897">
        <v>2.6</v>
      </c>
      <c r="AH897">
        <v>2</v>
      </c>
      <c r="AI897">
        <v>60141697</v>
      </c>
      <c r="AJ897">
        <v>897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 x14ac:dyDescent="0.2">
      <c r="A898">
        <f>ROW(Source!A185)</f>
        <v>185</v>
      </c>
      <c r="B898">
        <v>60141709</v>
      </c>
      <c r="C898">
        <v>60141689</v>
      </c>
      <c r="D898">
        <v>48168491</v>
      </c>
      <c r="E898">
        <v>1</v>
      </c>
      <c r="F898">
        <v>1</v>
      </c>
      <c r="G898">
        <v>1</v>
      </c>
      <c r="H898">
        <v>3</v>
      </c>
      <c r="I898" t="s">
        <v>229</v>
      </c>
      <c r="J898" t="s">
        <v>231</v>
      </c>
      <c r="K898" t="s">
        <v>762</v>
      </c>
      <c r="L898">
        <v>1346</v>
      </c>
      <c r="N898">
        <v>1009</v>
      </c>
      <c r="O898" t="s">
        <v>225</v>
      </c>
      <c r="P898" t="s">
        <v>225</v>
      </c>
      <c r="Q898">
        <v>1</v>
      </c>
      <c r="X898">
        <v>0.5</v>
      </c>
      <c r="Y898">
        <v>4.47</v>
      </c>
      <c r="Z898">
        <v>0</v>
      </c>
      <c r="AA898">
        <v>0</v>
      </c>
      <c r="AB898">
        <v>0</v>
      </c>
      <c r="AC898">
        <v>0</v>
      </c>
      <c r="AD898">
        <v>1</v>
      </c>
      <c r="AE898">
        <v>0</v>
      </c>
      <c r="AF898" t="s">
        <v>3</v>
      </c>
      <c r="AG898">
        <v>0.5</v>
      </c>
      <c r="AH898">
        <v>2</v>
      </c>
      <c r="AI898">
        <v>60141698</v>
      </c>
      <c r="AJ898">
        <v>898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 x14ac:dyDescent="0.2">
      <c r="A899">
        <f>ROW(Source!A185)</f>
        <v>185</v>
      </c>
      <c r="B899">
        <v>60141710</v>
      </c>
      <c r="C899">
        <v>60141689</v>
      </c>
      <c r="D899">
        <v>48171519</v>
      </c>
      <c r="E899">
        <v>1</v>
      </c>
      <c r="F899">
        <v>1</v>
      </c>
      <c r="G899">
        <v>1</v>
      </c>
      <c r="H899">
        <v>3</v>
      </c>
      <c r="I899" t="s">
        <v>1031</v>
      </c>
      <c r="J899" t="s">
        <v>1032</v>
      </c>
      <c r="K899" t="s">
        <v>1033</v>
      </c>
      <c r="L899">
        <v>1348</v>
      </c>
      <c r="N899">
        <v>1009</v>
      </c>
      <c r="O899" t="s">
        <v>15</v>
      </c>
      <c r="P899" t="s">
        <v>15</v>
      </c>
      <c r="Q899">
        <v>1000</v>
      </c>
      <c r="X899">
        <v>2.1499999999999998E-2</v>
      </c>
      <c r="Y899">
        <v>10397.450000000001</v>
      </c>
      <c r="Z899">
        <v>0</v>
      </c>
      <c r="AA899">
        <v>0</v>
      </c>
      <c r="AB899">
        <v>0</v>
      </c>
      <c r="AC899">
        <v>0</v>
      </c>
      <c r="AD899">
        <v>1</v>
      </c>
      <c r="AE899">
        <v>0</v>
      </c>
      <c r="AF899" t="s">
        <v>3</v>
      </c>
      <c r="AG899">
        <v>2.1499999999999998E-2</v>
      </c>
      <c r="AH899">
        <v>2</v>
      </c>
      <c r="AI899">
        <v>60141699</v>
      </c>
      <c r="AJ899">
        <v>899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 x14ac:dyDescent="0.2">
      <c r="A900">
        <f>ROW(Source!A185)</f>
        <v>185</v>
      </c>
      <c r="B900">
        <v>60141711</v>
      </c>
      <c r="C900">
        <v>60141689</v>
      </c>
      <c r="D900">
        <v>48164599</v>
      </c>
      <c r="E900">
        <v>21</v>
      </c>
      <c r="F900">
        <v>1</v>
      </c>
      <c r="G900">
        <v>1</v>
      </c>
      <c r="H900">
        <v>3</v>
      </c>
      <c r="I900" t="s">
        <v>834</v>
      </c>
      <c r="J900" t="s">
        <v>3</v>
      </c>
      <c r="K900" t="s">
        <v>835</v>
      </c>
      <c r="L900">
        <v>1374</v>
      </c>
      <c r="N900">
        <v>1013</v>
      </c>
      <c r="O900" t="s">
        <v>836</v>
      </c>
      <c r="P900" t="s">
        <v>836</v>
      </c>
      <c r="Q900">
        <v>1</v>
      </c>
      <c r="X900">
        <v>15.63</v>
      </c>
      <c r="Y900">
        <v>1</v>
      </c>
      <c r="Z900">
        <v>0</v>
      </c>
      <c r="AA900">
        <v>0</v>
      </c>
      <c r="AB900">
        <v>0</v>
      </c>
      <c r="AC900">
        <v>0</v>
      </c>
      <c r="AD900">
        <v>1</v>
      </c>
      <c r="AE900">
        <v>0</v>
      </c>
      <c r="AF900" t="s">
        <v>3</v>
      </c>
      <c r="AG900">
        <v>15.63</v>
      </c>
      <c r="AH900">
        <v>2</v>
      </c>
      <c r="AI900">
        <v>60141700</v>
      </c>
      <c r="AJ900">
        <v>900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 x14ac:dyDescent="0.2">
      <c r="A901">
        <f>ROW(Source!A189)</f>
        <v>189</v>
      </c>
      <c r="B901">
        <v>60141739</v>
      </c>
      <c r="C901">
        <v>60141716</v>
      </c>
      <c r="D901">
        <v>48164227</v>
      </c>
      <c r="E901">
        <v>1</v>
      </c>
      <c r="F901">
        <v>1</v>
      </c>
      <c r="G901">
        <v>1</v>
      </c>
      <c r="H901">
        <v>1</v>
      </c>
      <c r="I901" t="s">
        <v>1034</v>
      </c>
      <c r="J901" t="s">
        <v>3</v>
      </c>
      <c r="K901" t="s">
        <v>1035</v>
      </c>
      <c r="L901">
        <v>1191</v>
      </c>
      <c r="N901">
        <v>1013</v>
      </c>
      <c r="O901" t="s">
        <v>738</v>
      </c>
      <c r="P901" t="s">
        <v>738</v>
      </c>
      <c r="Q901">
        <v>1</v>
      </c>
      <c r="X901">
        <v>6.59</v>
      </c>
      <c r="Y901">
        <v>0</v>
      </c>
      <c r="Z901">
        <v>0</v>
      </c>
      <c r="AA901">
        <v>0</v>
      </c>
      <c r="AB901">
        <v>8.01</v>
      </c>
      <c r="AC901">
        <v>0</v>
      </c>
      <c r="AD901">
        <v>1</v>
      </c>
      <c r="AE901">
        <v>1</v>
      </c>
      <c r="AF901" t="s">
        <v>93</v>
      </c>
      <c r="AG901">
        <v>8.7152749999999983</v>
      </c>
      <c r="AH901">
        <v>2</v>
      </c>
      <c r="AI901">
        <v>60141717</v>
      </c>
      <c r="AJ901">
        <v>901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 x14ac:dyDescent="0.2">
      <c r="A902">
        <f>ROW(Source!A189)</f>
        <v>189</v>
      </c>
      <c r="B902">
        <v>60141740</v>
      </c>
      <c r="C902">
        <v>60141716</v>
      </c>
      <c r="D902">
        <v>48164207</v>
      </c>
      <c r="E902">
        <v>1</v>
      </c>
      <c r="F902">
        <v>1</v>
      </c>
      <c r="G902">
        <v>1</v>
      </c>
      <c r="H902">
        <v>1</v>
      </c>
      <c r="I902" t="s">
        <v>740</v>
      </c>
      <c r="J902" t="s">
        <v>3</v>
      </c>
      <c r="K902" t="s">
        <v>741</v>
      </c>
      <c r="L902">
        <v>1191</v>
      </c>
      <c r="N902">
        <v>1013</v>
      </c>
      <c r="O902" t="s">
        <v>738</v>
      </c>
      <c r="P902" t="s">
        <v>738</v>
      </c>
      <c r="Q902">
        <v>1</v>
      </c>
      <c r="X902">
        <v>2.3199999999999998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1</v>
      </c>
      <c r="AE902">
        <v>2</v>
      </c>
      <c r="AF902" t="s">
        <v>93</v>
      </c>
      <c r="AG902">
        <v>3.0681999999999996</v>
      </c>
      <c r="AH902">
        <v>2</v>
      </c>
      <c r="AI902">
        <v>60141718</v>
      </c>
      <c r="AJ902">
        <v>902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 x14ac:dyDescent="0.2">
      <c r="A903">
        <f>ROW(Source!A189)</f>
        <v>189</v>
      </c>
      <c r="B903">
        <v>60141741</v>
      </c>
      <c r="C903">
        <v>60141716</v>
      </c>
      <c r="D903">
        <v>48244510</v>
      </c>
      <c r="E903">
        <v>1</v>
      </c>
      <c r="F903">
        <v>1</v>
      </c>
      <c r="G903">
        <v>1</v>
      </c>
      <c r="H903">
        <v>2</v>
      </c>
      <c r="I903" t="s">
        <v>742</v>
      </c>
      <c r="J903" t="s">
        <v>743</v>
      </c>
      <c r="K903" t="s">
        <v>744</v>
      </c>
      <c r="L903">
        <v>1368</v>
      </c>
      <c r="N903">
        <v>1011</v>
      </c>
      <c r="O903" t="s">
        <v>745</v>
      </c>
      <c r="P903" t="s">
        <v>745</v>
      </c>
      <c r="Q903">
        <v>1</v>
      </c>
      <c r="X903">
        <v>0.88</v>
      </c>
      <c r="Y903">
        <v>0</v>
      </c>
      <c r="Z903">
        <v>121.8</v>
      </c>
      <c r="AA903">
        <v>13.49</v>
      </c>
      <c r="AB903">
        <v>0</v>
      </c>
      <c r="AC903">
        <v>0</v>
      </c>
      <c r="AD903">
        <v>1</v>
      </c>
      <c r="AE903">
        <v>0</v>
      </c>
      <c r="AF903" t="s">
        <v>93</v>
      </c>
      <c r="AG903">
        <v>1.1637999999999999</v>
      </c>
      <c r="AH903">
        <v>2</v>
      </c>
      <c r="AI903">
        <v>60141719</v>
      </c>
      <c r="AJ903">
        <v>903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 x14ac:dyDescent="0.2">
      <c r="A904">
        <f>ROW(Source!A189)</f>
        <v>189</v>
      </c>
      <c r="B904">
        <v>60141742</v>
      </c>
      <c r="C904">
        <v>60141716</v>
      </c>
      <c r="D904">
        <v>48244557</v>
      </c>
      <c r="E904">
        <v>1</v>
      </c>
      <c r="F904">
        <v>1</v>
      </c>
      <c r="G904">
        <v>1</v>
      </c>
      <c r="H904">
        <v>2</v>
      </c>
      <c r="I904" t="s">
        <v>746</v>
      </c>
      <c r="J904" t="s">
        <v>747</v>
      </c>
      <c r="K904" t="s">
        <v>748</v>
      </c>
      <c r="L904">
        <v>1368</v>
      </c>
      <c r="N904">
        <v>1011</v>
      </c>
      <c r="O904" t="s">
        <v>745</v>
      </c>
      <c r="P904" t="s">
        <v>745</v>
      </c>
      <c r="Q904">
        <v>1</v>
      </c>
      <c r="X904">
        <v>0.15</v>
      </c>
      <c r="Y904">
        <v>0</v>
      </c>
      <c r="Z904">
        <v>112.77</v>
      </c>
      <c r="AA904">
        <v>11.84</v>
      </c>
      <c r="AB904">
        <v>0</v>
      </c>
      <c r="AC904">
        <v>0</v>
      </c>
      <c r="AD904">
        <v>1</v>
      </c>
      <c r="AE904">
        <v>0</v>
      </c>
      <c r="AF904" t="s">
        <v>93</v>
      </c>
      <c r="AG904">
        <v>0.19837499999999997</v>
      </c>
      <c r="AH904">
        <v>2</v>
      </c>
      <c r="AI904">
        <v>60141720</v>
      </c>
      <c r="AJ904">
        <v>904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 x14ac:dyDescent="0.2">
      <c r="A905">
        <f>ROW(Source!A189)</f>
        <v>189</v>
      </c>
      <c r="B905">
        <v>60141743</v>
      </c>
      <c r="C905">
        <v>60141716</v>
      </c>
      <c r="D905">
        <v>48244564</v>
      </c>
      <c r="E905">
        <v>1</v>
      </c>
      <c r="F905">
        <v>1</v>
      </c>
      <c r="G905">
        <v>1</v>
      </c>
      <c r="H905">
        <v>2</v>
      </c>
      <c r="I905" t="s">
        <v>1036</v>
      </c>
      <c r="J905" t="s">
        <v>1037</v>
      </c>
      <c r="K905" t="s">
        <v>1038</v>
      </c>
      <c r="L905">
        <v>1368</v>
      </c>
      <c r="N905">
        <v>1011</v>
      </c>
      <c r="O905" t="s">
        <v>745</v>
      </c>
      <c r="P905" t="s">
        <v>745</v>
      </c>
      <c r="Q905">
        <v>1</v>
      </c>
      <c r="X905">
        <v>1.06</v>
      </c>
      <c r="Y905">
        <v>0</v>
      </c>
      <c r="Z905">
        <v>113.19</v>
      </c>
      <c r="AA905">
        <v>11.84</v>
      </c>
      <c r="AB905">
        <v>0</v>
      </c>
      <c r="AC905">
        <v>0</v>
      </c>
      <c r="AD905">
        <v>1</v>
      </c>
      <c r="AE905">
        <v>0</v>
      </c>
      <c r="AF905" t="s">
        <v>93</v>
      </c>
      <c r="AG905">
        <v>1.4018499999999998</v>
      </c>
      <c r="AH905">
        <v>2</v>
      </c>
      <c r="AI905">
        <v>60141721</v>
      </c>
      <c r="AJ905">
        <v>905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 x14ac:dyDescent="0.2">
      <c r="A906">
        <f>ROW(Source!A189)</f>
        <v>189</v>
      </c>
      <c r="B906">
        <v>60141744</v>
      </c>
      <c r="C906">
        <v>60141716</v>
      </c>
      <c r="D906">
        <v>48245551</v>
      </c>
      <c r="E906">
        <v>1</v>
      </c>
      <c r="F906">
        <v>1</v>
      </c>
      <c r="G906">
        <v>1</v>
      </c>
      <c r="H906">
        <v>2</v>
      </c>
      <c r="I906" t="s">
        <v>752</v>
      </c>
      <c r="J906" t="s">
        <v>753</v>
      </c>
      <c r="K906" t="s">
        <v>754</v>
      </c>
      <c r="L906">
        <v>1368</v>
      </c>
      <c r="N906">
        <v>1011</v>
      </c>
      <c r="O906" t="s">
        <v>745</v>
      </c>
      <c r="P906" t="s">
        <v>745</v>
      </c>
      <c r="Q906">
        <v>1</v>
      </c>
      <c r="X906">
        <v>0.23</v>
      </c>
      <c r="Y906">
        <v>0</v>
      </c>
      <c r="Z906">
        <v>86.79</v>
      </c>
      <c r="AA906">
        <v>10.130000000000001</v>
      </c>
      <c r="AB906">
        <v>0</v>
      </c>
      <c r="AC906">
        <v>0</v>
      </c>
      <c r="AD906">
        <v>1</v>
      </c>
      <c r="AE906">
        <v>0</v>
      </c>
      <c r="AF906" t="s">
        <v>93</v>
      </c>
      <c r="AG906">
        <v>0.30417499999999997</v>
      </c>
      <c r="AH906">
        <v>2</v>
      </c>
      <c r="AI906">
        <v>60141722</v>
      </c>
      <c r="AJ906">
        <v>906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 x14ac:dyDescent="0.2">
      <c r="A907">
        <f>ROW(Source!A189)</f>
        <v>189</v>
      </c>
      <c r="B907">
        <v>60141745</v>
      </c>
      <c r="C907">
        <v>60141716</v>
      </c>
      <c r="D907">
        <v>48245719</v>
      </c>
      <c r="E907">
        <v>1</v>
      </c>
      <c r="F907">
        <v>1</v>
      </c>
      <c r="G907">
        <v>1</v>
      </c>
      <c r="H907">
        <v>2</v>
      </c>
      <c r="I907" t="s">
        <v>755</v>
      </c>
      <c r="J907" t="s">
        <v>756</v>
      </c>
      <c r="K907" t="s">
        <v>757</v>
      </c>
      <c r="L907">
        <v>1368</v>
      </c>
      <c r="N907">
        <v>1011</v>
      </c>
      <c r="O907" t="s">
        <v>745</v>
      </c>
      <c r="P907" t="s">
        <v>745</v>
      </c>
      <c r="Q907">
        <v>1</v>
      </c>
      <c r="X907">
        <v>2.2400000000000002</v>
      </c>
      <c r="Y907">
        <v>0</v>
      </c>
      <c r="Z907">
        <v>1.2</v>
      </c>
      <c r="AA907">
        <v>0</v>
      </c>
      <c r="AB907">
        <v>0</v>
      </c>
      <c r="AC907">
        <v>0</v>
      </c>
      <c r="AD907">
        <v>1</v>
      </c>
      <c r="AE907">
        <v>0</v>
      </c>
      <c r="AF907" t="s">
        <v>93</v>
      </c>
      <c r="AG907">
        <v>2.9623999999999997</v>
      </c>
      <c r="AH907">
        <v>2</v>
      </c>
      <c r="AI907">
        <v>60141723</v>
      </c>
      <c r="AJ907">
        <v>907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 x14ac:dyDescent="0.2">
      <c r="A908">
        <f>ROW(Source!A189)</f>
        <v>189</v>
      </c>
      <c r="B908">
        <v>60141746</v>
      </c>
      <c r="C908">
        <v>60141716</v>
      </c>
      <c r="D908">
        <v>48245767</v>
      </c>
      <c r="E908">
        <v>1</v>
      </c>
      <c r="F908">
        <v>1</v>
      </c>
      <c r="G908">
        <v>1</v>
      </c>
      <c r="H908">
        <v>2</v>
      </c>
      <c r="I908" t="s">
        <v>758</v>
      </c>
      <c r="J908" t="s">
        <v>759</v>
      </c>
      <c r="K908" t="s">
        <v>760</v>
      </c>
      <c r="L908">
        <v>1368</v>
      </c>
      <c r="N908">
        <v>1011</v>
      </c>
      <c r="O908" t="s">
        <v>745</v>
      </c>
      <c r="P908" t="s">
        <v>745</v>
      </c>
      <c r="Q908">
        <v>1</v>
      </c>
      <c r="X908">
        <v>0.09</v>
      </c>
      <c r="Y908">
        <v>0</v>
      </c>
      <c r="Z908">
        <v>13.92</v>
      </c>
      <c r="AA908">
        <v>0</v>
      </c>
      <c r="AB908">
        <v>0</v>
      </c>
      <c r="AC908">
        <v>0</v>
      </c>
      <c r="AD908">
        <v>1</v>
      </c>
      <c r="AE908">
        <v>0</v>
      </c>
      <c r="AF908" t="s">
        <v>93</v>
      </c>
      <c r="AG908">
        <v>0.11902499999999998</v>
      </c>
      <c r="AH908">
        <v>2</v>
      </c>
      <c r="AI908">
        <v>60141724</v>
      </c>
      <c r="AJ908">
        <v>908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 x14ac:dyDescent="0.2">
      <c r="A909">
        <f>ROW(Source!A189)</f>
        <v>189</v>
      </c>
      <c r="B909">
        <v>60141747</v>
      </c>
      <c r="C909">
        <v>60141716</v>
      </c>
      <c r="D909">
        <v>48168484</v>
      </c>
      <c r="E909">
        <v>1</v>
      </c>
      <c r="F909">
        <v>1</v>
      </c>
      <c r="G909">
        <v>1</v>
      </c>
      <c r="H909">
        <v>3</v>
      </c>
      <c r="I909" t="s">
        <v>223</v>
      </c>
      <c r="J909" t="s">
        <v>226</v>
      </c>
      <c r="K909" t="s">
        <v>761</v>
      </c>
      <c r="L909">
        <v>1339</v>
      </c>
      <c r="N909">
        <v>1007</v>
      </c>
      <c r="O909" t="s">
        <v>91</v>
      </c>
      <c r="P909" t="s">
        <v>91</v>
      </c>
      <c r="Q909">
        <v>1</v>
      </c>
      <c r="X909">
        <v>1.95</v>
      </c>
      <c r="Y909">
        <v>8.7899999999999991</v>
      </c>
      <c r="Z909">
        <v>0</v>
      </c>
      <c r="AA909">
        <v>0</v>
      </c>
      <c r="AB909">
        <v>0</v>
      </c>
      <c r="AC909">
        <v>0</v>
      </c>
      <c r="AD909">
        <v>1</v>
      </c>
      <c r="AE909">
        <v>0</v>
      </c>
      <c r="AF909" t="s">
        <v>3</v>
      </c>
      <c r="AG909">
        <v>1.95</v>
      </c>
      <c r="AH909">
        <v>2</v>
      </c>
      <c r="AI909">
        <v>60141725</v>
      </c>
      <c r="AJ909">
        <v>909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 x14ac:dyDescent="0.2">
      <c r="A910">
        <f>ROW(Source!A189)</f>
        <v>189</v>
      </c>
      <c r="B910">
        <v>60141748</v>
      </c>
      <c r="C910">
        <v>60141716</v>
      </c>
      <c r="D910">
        <v>48168491</v>
      </c>
      <c r="E910">
        <v>1</v>
      </c>
      <c r="F910">
        <v>1</v>
      </c>
      <c r="G910">
        <v>1</v>
      </c>
      <c r="H910">
        <v>3</v>
      </c>
      <c r="I910" t="s">
        <v>229</v>
      </c>
      <c r="J910" t="s">
        <v>231</v>
      </c>
      <c r="K910" t="s">
        <v>762</v>
      </c>
      <c r="L910">
        <v>1346</v>
      </c>
      <c r="N910">
        <v>1009</v>
      </c>
      <c r="O910" t="s">
        <v>225</v>
      </c>
      <c r="P910" t="s">
        <v>225</v>
      </c>
      <c r="Q910">
        <v>1</v>
      </c>
      <c r="X910">
        <v>0.59</v>
      </c>
      <c r="Y910">
        <v>4.47</v>
      </c>
      <c r="Z910">
        <v>0</v>
      </c>
      <c r="AA910">
        <v>0</v>
      </c>
      <c r="AB910">
        <v>0</v>
      </c>
      <c r="AC910">
        <v>0</v>
      </c>
      <c r="AD910">
        <v>1</v>
      </c>
      <c r="AE910">
        <v>0</v>
      </c>
      <c r="AF910" t="s">
        <v>3</v>
      </c>
      <c r="AG910">
        <v>0.59</v>
      </c>
      <c r="AH910">
        <v>2</v>
      </c>
      <c r="AI910">
        <v>60141726</v>
      </c>
      <c r="AJ910">
        <v>910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 x14ac:dyDescent="0.2">
      <c r="A911">
        <f>ROW(Source!A189)</f>
        <v>189</v>
      </c>
      <c r="B911">
        <v>60141749</v>
      </c>
      <c r="C911">
        <v>60141716</v>
      </c>
      <c r="D911">
        <v>48171507</v>
      </c>
      <c r="E911">
        <v>1</v>
      </c>
      <c r="F911">
        <v>1</v>
      </c>
      <c r="G911">
        <v>1</v>
      </c>
      <c r="H911">
        <v>3</v>
      </c>
      <c r="I911" t="s">
        <v>807</v>
      </c>
      <c r="J911" t="s">
        <v>808</v>
      </c>
      <c r="K911" t="s">
        <v>809</v>
      </c>
      <c r="L911">
        <v>1348</v>
      </c>
      <c r="N911">
        <v>1009</v>
      </c>
      <c r="O911" t="s">
        <v>15</v>
      </c>
      <c r="P911" t="s">
        <v>15</v>
      </c>
      <c r="Q911">
        <v>1000</v>
      </c>
      <c r="X911">
        <v>4.0000000000000002E-4</v>
      </c>
      <c r="Y911">
        <v>10616.1</v>
      </c>
      <c r="Z911">
        <v>0</v>
      </c>
      <c r="AA911">
        <v>0</v>
      </c>
      <c r="AB911">
        <v>0</v>
      </c>
      <c r="AC911">
        <v>0</v>
      </c>
      <c r="AD911">
        <v>1</v>
      </c>
      <c r="AE911">
        <v>0</v>
      </c>
      <c r="AF911" t="s">
        <v>3</v>
      </c>
      <c r="AG911">
        <v>4.0000000000000002E-4</v>
      </c>
      <c r="AH911">
        <v>2</v>
      </c>
      <c r="AI911">
        <v>60141727</v>
      </c>
      <c r="AJ911">
        <v>911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 x14ac:dyDescent="0.2">
      <c r="A912">
        <f>ROW(Source!A189)</f>
        <v>189</v>
      </c>
      <c r="B912">
        <v>60141750</v>
      </c>
      <c r="C912">
        <v>60141716</v>
      </c>
      <c r="D912">
        <v>48172661</v>
      </c>
      <c r="E912">
        <v>1</v>
      </c>
      <c r="F912">
        <v>1</v>
      </c>
      <c r="G912">
        <v>1</v>
      </c>
      <c r="H912">
        <v>3</v>
      </c>
      <c r="I912" t="s">
        <v>766</v>
      </c>
      <c r="J912" t="s">
        <v>767</v>
      </c>
      <c r="K912" t="s">
        <v>768</v>
      </c>
      <c r="L912">
        <v>1348</v>
      </c>
      <c r="N912">
        <v>1009</v>
      </c>
      <c r="O912" t="s">
        <v>15</v>
      </c>
      <c r="P912" t="s">
        <v>15</v>
      </c>
      <c r="Q912">
        <v>1000</v>
      </c>
      <c r="X912">
        <v>4.0000000000000001E-3</v>
      </c>
      <c r="Y912">
        <v>15854.58</v>
      </c>
      <c r="Z912">
        <v>0</v>
      </c>
      <c r="AA912">
        <v>0</v>
      </c>
      <c r="AB912">
        <v>0</v>
      </c>
      <c r="AC912">
        <v>0</v>
      </c>
      <c r="AD912">
        <v>1</v>
      </c>
      <c r="AE912">
        <v>0</v>
      </c>
      <c r="AF912" t="s">
        <v>3</v>
      </c>
      <c r="AG912">
        <v>4.0000000000000001E-3</v>
      </c>
      <c r="AH912">
        <v>2</v>
      </c>
      <c r="AI912">
        <v>60141728</v>
      </c>
      <c r="AJ912">
        <v>912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 x14ac:dyDescent="0.2">
      <c r="A913">
        <f>ROW(Source!A189)</f>
        <v>189</v>
      </c>
      <c r="B913">
        <v>60141751</v>
      </c>
      <c r="C913">
        <v>60141716</v>
      </c>
      <c r="D913">
        <v>48172758</v>
      </c>
      <c r="E913">
        <v>1</v>
      </c>
      <c r="F913">
        <v>1</v>
      </c>
      <c r="G913">
        <v>1</v>
      </c>
      <c r="H913">
        <v>3</v>
      </c>
      <c r="I913" t="s">
        <v>769</v>
      </c>
      <c r="J913" t="s">
        <v>770</v>
      </c>
      <c r="K913" t="s">
        <v>771</v>
      </c>
      <c r="L913">
        <v>1348</v>
      </c>
      <c r="N913">
        <v>1009</v>
      </c>
      <c r="O913" t="s">
        <v>15</v>
      </c>
      <c r="P913" t="s">
        <v>15</v>
      </c>
      <c r="Q913">
        <v>1000</v>
      </c>
      <c r="X913">
        <v>1.0000000000000001E-5</v>
      </c>
      <c r="Y913">
        <v>7671.42</v>
      </c>
      <c r="Z913">
        <v>0</v>
      </c>
      <c r="AA913">
        <v>0</v>
      </c>
      <c r="AB913">
        <v>0</v>
      </c>
      <c r="AC913">
        <v>0</v>
      </c>
      <c r="AD913">
        <v>1</v>
      </c>
      <c r="AE913">
        <v>0</v>
      </c>
      <c r="AF913" t="s">
        <v>3</v>
      </c>
      <c r="AG913">
        <v>1.0000000000000001E-5</v>
      </c>
      <c r="AH913">
        <v>2</v>
      </c>
      <c r="AI913">
        <v>60141729</v>
      </c>
      <c r="AJ913">
        <v>913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 x14ac:dyDescent="0.2">
      <c r="A914">
        <f>ROW(Source!A189)</f>
        <v>189</v>
      </c>
      <c r="B914">
        <v>60141752</v>
      </c>
      <c r="C914">
        <v>60141716</v>
      </c>
      <c r="D914">
        <v>48173726</v>
      </c>
      <c r="E914">
        <v>1</v>
      </c>
      <c r="F914">
        <v>1</v>
      </c>
      <c r="G914">
        <v>1</v>
      </c>
      <c r="H914">
        <v>3</v>
      </c>
      <c r="I914" t="s">
        <v>772</v>
      </c>
      <c r="J914" t="s">
        <v>773</v>
      </c>
      <c r="K914" t="s">
        <v>774</v>
      </c>
      <c r="L914">
        <v>1348</v>
      </c>
      <c r="N914">
        <v>1009</v>
      </c>
      <c r="O914" t="s">
        <v>15</v>
      </c>
      <c r="P914" t="s">
        <v>15</v>
      </c>
      <c r="Q914">
        <v>1000</v>
      </c>
      <c r="X914">
        <v>1E-4</v>
      </c>
      <c r="Y914">
        <v>30728.69</v>
      </c>
      <c r="Z914">
        <v>0</v>
      </c>
      <c r="AA914">
        <v>0</v>
      </c>
      <c r="AB914">
        <v>0</v>
      </c>
      <c r="AC914">
        <v>0</v>
      </c>
      <c r="AD914">
        <v>1</v>
      </c>
      <c r="AE914">
        <v>0</v>
      </c>
      <c r="AF914" t="s">
        <v>3</v>
      </c>
      <c r="AG914">
        <v>1E-4</v>
      </c>
      <c r="AH914">
        <v>2</v>
      </c>
      <c r="AI914">
        <v>60141730</v>
      </c>
      <c r="AJ914">
        <v>914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 x14ac:dyDescent="0.2">
      <c r="A915">
        <f>ROW(Source!A189)</f>
        <v>189</v>
      </c>
      <c r="B915">
        <v>60141753</v>
      </c>
      <c r="C915">
        <v>60141716</v>
      </c>
      <c r="D915">
        <v>48187448</v>
      </c>
      <c r="E915">
        <v>1</v>
      </c>
      <c r="F915">
        <v>1</v>
      </c>
      <c r="G915">
        <v>1</v>
      </c>
      <c r="H915">
        <v>3</v>
      </c>
      <c r="I915" t="s">
        <v>775</v>
      </c>
      <c r="J915" t="s">
        <v>776</v>
      </c>
      <c r="K915" t="s">
        <v>777</v>
      </c>
      <c r="L915">
        <v>1348</v>
      </c>
      <c r="N915">
        <v>1009</v>
      </c>
      <c r="O915" t="s">
        <v>15</v>
      </c>
      <c r="P915" t="s">
        <v>15</v>
      </c>
      <c r="Q915">
        <v>1000</v>
      </c>
      <c r="X915">
        <v>5.0000000000000001E-3</v>
      </c>
      <c r="Y915">
        <v>8041.65</v>
      </c>
      <c r="Z915">
        <v>0</v>
      </c>
      <c r="AA915">
        <v>0</v>
      </c>
      <c r="AB915">
        <v>0</v>
      </c>
      <c r="AC915">
        <v>0</v>
      </c>
      <c r="AD915">
        <v>1</v>
      </c>
      <c r="AE915">
        <v>0</v>
      </c>
      <c r="AF915" t="s">
        <v>3</v>
      </c>
      <c r="AG915">
        <v>5.0000000000000001E-3</v>
      </c>
      <c r="AH915">
        <v>2</v>
      </c>
      <c r="AI915">
        <v>60141731</v>
      </c>
      <c r="AJ915">
        <v>915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 x14ac:dyDescent="0.2">
      <c r="A916">
        <f>ROW(Source!A189)</f>
        <v>189</v>
      </c>
      <c r="B916">
        <v>60141754</v>
      </c>
      <c r="C916">
        <v>60141716</v>
      </c>
      <c r="D916">
        <v>48165719</v>
      </c>
      <c r="E916">
        <v>21</v>
      </c>
      <c r="F916">
        <v>1</v>
      </c>
      <c r="G916">
        <v>1</v>
      </c>
      <c r="H916">
        <v>3</v>
      </c>
      <c r="I916" t="s">
        <v>778</v>
      </c>
      <c r="J916" t="s">
        <v>3</v>
      </c>
      <c r="K916" t="s">
        <v>779</v>
      </c>
      <c r="L916">
        <v>1348</v>
      </c>
      <c r="N916">
        <v>1009</v>
      </c>
      <c r="O916" t="s">
        <v>15</v>
      </c>
      <c r="P916" t="s">
        <v>15</v>
      </c>
      <c r="Q916">
        <v>1000</v>
      </c>
      <c r="X916">
        <v>1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 t="s">
        <v>3</v>
      </c>
      <c r="AG916">
        <v>1</v>
      </c>
      <c r="AH916">
        <v>2</v>
      </c>
      <c r="AI916">
        <v>60141732</v>
      </c>
      <c r="AJ916">
        <v>916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 x14ac:dyDescent="0.2">
      <c r="A917">
        <f>ROW(Source!A189)</f>
        <v>189</v>
      </c>
      <c r="B917">
        <v>60141755</v>
      </c>
      <c r="C917">
        <v>60141716</v>
      </c>
      <c r="D917">
        <v>48189470</v>
      </c>
      <c r="E917">
        <v>1</v>
      </c>
      <c r="F917">
        <v>1</v>
      </c>
      <c r="G917">
        <v>1</v>
      </c>
      <c r="H917">
        <v>3</v>
      </c>
      <c r="I917" t="s">
        <v>780</v>
      </c>
      <c r="J917" t="s">
        <v>781</v>
      </c>
      <c r="K917" t="s">
        <v>782</v>
      </c>
      <c r="L917">
        <v>1302</v>
      </c>
      <c r="N917">
        <v>1003</v>
      </c>
      <c r="O917" t="s">
        <v>783</v>
      </c>
      <c r="P917" t="s">
        <v>783</v>
      </c>
      <c r="Q917">
        <v>10</v>
      </c>
      <c r="X917">
        <v>1.8700000000000001E-2</v>
      </c>
      <c r="Y917">
        <v>64.47</v>
      </c>
      <c r="Z917">
        <v>0</v>
      </c>
      <c r="AA917">
        <v>0</v>
      </c>
      <c r="AB917">
        <v>0</v>
      </c>
      <c r="AC917">
        <v>0</v>
      </c>
      <c r="AD917">
        <v>1</v>
      </c>
      <c r="AE917">
        <v>0</v>
      </c>
      <c r="AF917" t="s">
        <v>3</v>
      </c>
      <c r="AG917">
        <v>1.8700000000000001E-2</v>
      </c>
      <c r="AH917">
        <v>2</v>
      </c>
      <c r="AI917">
        <v>60141733</v>
      </c>
      <c r="AJ917">
        <v>917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 x14ac:dyDescent="0.2">
      <c r="A918">
        <f>ROW(Source!A189)</f>
        <v>189</v>
      </c>
      <c r="B918">
        <v>60141756</v>
      </c>
      <c r="C918">
        <v>60141716</v>
      </c>
      <c r="D918">
        <v>48189825</v>
      </c>
      <c r="E918">
        <v>1</v>
      </c>
      <c r="F918">
        <v>1</v>
      </c>
      <c r="G918">
        <v>1</v>
      </c>
      <c r="H918">
        <v>3</v>
      </c>
      <c r="I918" t="s">
        <v>784</v>
      </c>
      <c r="J918" t="s">
        <v>785</v>
      </c>
      <c r="K918" t="s">
        <v>786</v>
      </c>
      <c r="L918">
        <v>1348</v>
      </c>
      <c r="N918">
        <v>1009</v>
      </c>
      <c r="O918" t="s">
        <v>15</v>
      </c>
      <c r="P918" t="s">
        <v>15</v>
      </c>
      <c r="Q918">
        <v>1000</v>
      </c>
      <c r="X918">
        <v>3.0000000000000001E-5</v>
      </c>
      <c r="Y918">
        <v>4751.12</v>
      </c>
      <c r="Z918">
        <v>0</v>
      </c>
      <c r="AA918">
        <v>0</v>
      </c>
      <c r="AB918">
        <v>0</v>
      </c>
      <c r="AC918">
        <v>0</v>
      </c>
      <c r="AD918">
        <v>1</v>
      </c>
      <c r="AE918">
        <v>0</v>
      </c>
      <c r="AF918" t="s">
        <v>3</v>
      </c>
      <c r="AG918">
        <v>3.0000000000000001E-5</v>
      </c>
      <c r="AH918">
        <v>2</v>
      </c>
      <c r="AI918">
        <v>60141734</v>
      </c>
      <c r="AJ918">
        <v>918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 x14ac:dyDescent="0.2">
      <c r="A919">
        <f>ROW(Source!A189)</f>
        <v>189</v>
      </c>
      <c r="B919">
        <v>60141757</v>
      </c>
      <c r="C919">
        <v>60141716</v>
      </c>
      <c r="D919">
        <v>48190549</v>
      </c>
      <c r="E919">
        <v>1</v>
      </c>
      <c r="F919">
        <v>1</v>
      </c>
      <c r="G919">
        <v>1</v>
      </c>
      <c r="H919">
        <v>3</v>
      </c>
      <c r="I919" t="s">
        <v>787</v>
      </c>
      <c r="J919" t="s">
        <v>788</v>
      </c>
      <c r="K919" t="s">
        <v>789</v>
      </c>
      <c r="L919">
        <v>1348</v>
      </c>
      <c r="N919">
        <v>1009</v>
      </c>
      <c r="O919" t="s">
        <v>15</v>
      </c>
      <c r="P919" t="s">
        <v>15</v>
      </c>
      <c r="Q919">
        <v>1000</v>
      </c>
      <c r="X919">
        <v>1.9400000000000001E-3</v>
      </c>
      <c r="Y919">
        <v>6246.56</v>
      </c>
      <c r="Z919">
        <v>0</v>
      </c>
      <c r="AA919">
        <v>0</v>
      </c>
      <c r="AB919">
        <v>0</v>
      </c>
      <c r="AC919">
        <v>0</v>
      </c>
      <c r="AD919">
        <v>1</v>
      </c>
      <c r="AE919">
        <v>0</v>
      </c>
      <c r="AF919" t="s">
        <v>3</v>
      </c>
      <c r="AG919">
        <v>1.9400000000000001E-3</v>
      </c>
      <c r="AH919">
        <v>2</v>
      </c>
      <c r="AI919">
        <v>60141735</v>
      </c>
      <c r="AJ919">
        <v>919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 x14ac:dyDescent="0.2">
      <c r="A920">
        <f>ROW(Source!A189)</f>
        <v>189</v>
      </c>
      <c r="B920">
        <v>60141758</v>
      </c>
      <c r="C920">
        <v>60141716</v>
      </c>
      <c r="D920">
        <v>48194381</v>
      </c>
      <c r="E920">
        <v>1</v>
      </c>
      <c r="F920">
        <v>1</v>
      </c>
      <c r="G920">
        <v>1</v>
      </c>
      <c r="H920">
        <v>3</v>
      </c>
      <c r="I920" t="s">
        <v>790</v>
      </c>
      <c r="J920" t="s">
        <v>791</v>
      </c>
      <c r="K920" t="s">
        <v>792</v>
      </c>
      <c r="L920">
        <v>1339</v>
      </c>
      <c r="N920">
        <v>1007</v>
      </c>
      <c r="O920" t="s">
        <v>91</v>
      </c>
      <c r="P920" t="s">
        <v>91</v>
      </c>
      <c r="Q920">
        <v>1</v>
      </c>
      <c r="X920">
        <v>1.0300000000000001E-3</v>
      </c>
      <c r="Y920">
        <v>1793.05</v>
      </c>
      <c r="Z920">
        <v>0</v>
      </c>
      <c r="AA920">
        <v>0</v>
      </c>
      <c r="AB920">
        <v>0</v>
      </c>
      <c r="AC920">
        <v>0</v>
      </c>
      <c r="AD920">
        <v>1</v>
      </c>
      <c r="AE920">
        <v>0</v>
      </c>
      <c r="AF920" t="s">
        <v>3</v>
      </c>
      <c r="AG920">
        <v>1.0300000000000001E-3</v>
      </c>
      <c r="AH920">
        <v>2</v>
      </c>
      <c r="AI920">
        <v>60141736</v>
      </c>
      <c r="AJ920">
        <v>920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 x14ac:dyDescent="0.2">
      <c r="A921">
        <f>ROW(Source!A189)</f>
        <v>189</v>
      </c>
      <c r="B921">
        <v>60141759</v>
      </c>
      <c r="C921">
        <v>60141716</v>
      </c>
      <c r="D921">
        <v>48201639</v>
      </c>
      <c r="E921">
        <v>1</v>
      </c>
      <c r="F921">
        <v>1</v>
      </c>
      <c r="G921">
        <v>1</v>
      </c>
      <c r="H921">
        <v>3</v>
      </c>
      <c r="I921" t="s">
        <v>793</v>
      </c>
      <c r="J921" t="s">
        <v>794</v>
      </c>
      <c r="K921" t="s">
        <v>795</v>
      </c>
      <c r="L921">
        <v>1348</v>
      </c>
      <c r="N921">
        <v>1009</v>
      </c>
      <c r="O921" t="s">
        <v>15</v>
      </c>
      <c r="P921" t="s">
        <v>15</v>
      </c>
      <c r="Q921">
        <v>1000</v>
      </c>
      <c r="X921">
        <v>3.1E-4</v>
      </c>
      <c r="Y921">
        <v>12560.85</v>
      </c>
      <c r="Z921">
        <v>0</v>
      </c>
      <c r="AA921">
        <v>0</v>
      </c>
      <c r="AB921">
        <v>0</v>
      </c>
      <c r="AC921">
        <v>0</v>
      </c>
      <c r="AD921">
        <v>1</v>
      </c>
      <c r="AE921">
        <v>0</v>
      </c>
      <c r="AF921" t="s">
        <v>3</v>
      </c>
      <c r="AG921">
        <v>3.1E-4</v>
      </c>
      <c r="AH921">
        <v>2</v>
      </c>
      <c r="AI921">
        <v>60141737</v>
      </c>
      <c r="AJ921">
        <v>921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 x14ac:dyDescent="0.2">
      <c r="A922">
        <f>ROW(Source!A189)</f>
        <v>189</v>
      </c>
      <c r="B922">
        <v>60141760</v>
      </c>
      <c r="C922">
        <v>60141716</v>
      </c>
      <c r="D922">
        <v>48202807</v>
      </c>
      <c r="E922">
        <v>1</v>
      </c>
      <c r="F922">
        <v>1</v>
      </c>
      <c r="G922">
        <v>1</v>
      </c>
      <c r="H922">
        <v>3</v>
      </c>
      <c r="I922" t="s">
        <v>796</v>
      </c>
      <c r="J922" t="s">
        <v>797</v>
      </c>
      <c r="K922" t="s">
        <v>798</v>
      </c>
      <c r="L922">
        <v>1348</v>
      </c>
      <c r="N922">
        <v>1009</v>
      </c>
      <c r="O922" t="s">
        <v>15</v>
      </c>
      <c r="P922" t="s">
        <v>15</v>
      </c>
      <c r="Q922">
        <v>1000</v>
      </c>
      <c r="X922">
        <v>5.9999999999999995E-4</v>
      </c>
      <c r="Y922">
        <v>11149.43</v>
      </c>
      <c r="Z922">
        <v>0</v>
      </c>
      <c r="AA922">
        <v>0</v>
      </c>
      <c r="AB922">
        <v>0</v>
      </c>
      <c r="AC922">
        <v>0</v>
      </c>
      <c r="AD922">
        <v>1</v>
      </c>
      <c r="AE922">
        <v>0</v>
      </c>
      <c r="AF922" t="s">
        <v>3</v>
      </c>
      <c r="AG922">
        <v>5.9999999999999995E-4</v>
      </c>
      <c r="AH922">
        <v>2</v>
      </c>
      <c r="AI922">
        <v>60141738</v>
      </c>
      <c r="AJ922">
        <v>922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 x14ac:dyDescent="0.2">
      <c r="A923">
        <f>ROW(Source!A190)</f>
        <v>190</v>
      </c>
      <c r="B923">
        <v>60142025</v>
      </c>
      <c r="C923">
        <v>60142013</v>
      </c>
      <c r="D923">
        <v>48164233</v>
      </c>
      <c r="E923">
        <v>1</v>
      </c>
      <c r="F923">
        <v>1</v>
      </c>
      <c r="G923">
        <v>1</v>
      </c>
      <c r="H923">
        <v>1</v>
      </c>
      <c r="I923" t="s">
        <v>812</v>
      </c>
      <c r="J923" t="s">
        <v>3</v>
      </c>
      <c r="K923" t="s">
        <v>813</v>
      </c>
      <c r="L923">
        <v>1191</v>
      </c>
      <c r="N923">
        <v>1013</v>
      </c>
      <c r="O923" t="s">
        <v>738</v>
      </c>
      <c r="P923" t="s">
        <v>738</v>
      </c>
      <c r="Q923">
        <v>1</v>
      </c>
      <c r="X923">
        <v>23.3</v>
      </c>
      <c r="Y923">
        <v>0</v>
      </c>
      <c r="Z923">
        <v>0</v>
      </c>
      <c r="AA923">
        <v>0</v>
      </c>
      <c r="AB923">
        <v>8.59</v>
      </c>
      <c r="AC923">
        <v>0</v>
      </c>
      <c r="AD923">
        <v>1</v>
      </c>
      <c r="AE923">
        <v>1</v>
      </c>
      <c r="AF923" t="s">
        <v>93</v>
      </c>
      <c r="AG923">
        <v>30.814249999999994</v>
      </c>
      <c r="AH923">
        <v>2</v>
      </c>
      <c r="AI923">
        <v>60142014</v>
      </c>
      <c r="AJ923">
        <v>923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 x14ac:dyDescent="0.2">
      <c r="A924">
        <f>ROW(Source!A190)</f>
        <v>190</v>
      </c>
      <c r="B924">
        <v>60142026</v>
      </c>
      <c r="C924">
        <v>60142013</v>
      </c>
      <c r="D924">
        <v>48164207</v>
      </c>
      <c r="E924">
        <v>1</v>
      </c>
      <c r="F924">
        <v>1</v>
      </c>
      <c r="G924">
        <v>1</v>
      </c>
      <c r="H924">
        <v>1</v>
      </c>
      <c r="I924" t="s">
        <v>740</v>
      </c>
      <c r="J924" t="s">
        <v>3</v>
      </c>
      <c r="K924" t="s">
        <v>741</v>
      </c>
      <c r="L924">
        <v>1191</v>
      </c>
      <c r="N924">
        <v>1013</v>
      </c>
      <c r="O924" t="s">
        <v>738</v>
      </c>
      <c r="P924" t="s">
        <v>738</v>
      </c>
      <c r="Q924">
        <v>1</v>
      </c>
      <c r="X924">
        <v>1.5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1</v>
      </c>
      <c r="AE924">
        <v>2</v>
      </c>
      <c r="AF924" t="s">
        <v>93</v>
      </c>
      <c r="AG924">
        <v>1.9837499999999997</v>
      </c>
      <c r="AH924">
        <v>2</v>
      </c>
      <c r="AI924">
        <v>60142015</v>
      </c>
      <c r="AJ924">
        <v>924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 x14ac:dyDescent="0.2">
      <c r="A925">
        <f>ROW(Source!A190)</f>
        <v>190</v>
      </c>
      <c r="B925">
        <v>60142027</v>
      </c>
      <c r="C925">
        <v>60142013</v>
      </c>
      <c r="D925">
        <v>48244557</v>
      </c>
      <c r="E925">
        <v>1</v>
      </c>
      <c r="F925">
        <v>1</v>
      </c>
      <c r="G925">
        <v>1</v>
      </c>
      <c r="H925">
        <v>2</v>
      </c>
      <c r="I925" t="s">
        <v>746</v>
      </c>
      <c r="J925" t="s">
        <v>747</v>
      </c>
      <c r="K925" t="s">
        <v>748</v>
      </c>
      <c r="L925">
        <v>1368</v>
      </c>
      <c r="N925">
        <v>1011</v>
      </c>
      <c r="O925" t="s">
        <v>745</v>
      </c>
      <c r="P925" t="s">
        <v>745</v>
      </c>
      <c r="Q925">
        <v>1</v>
      </c>
      <c r="X925">
        <v>1</v>
      </c>
      <c r="Y925">
        <v>0</v>
      </c>
      <c r="Z925">
        <v>112.77</v>
      </c>
      <c r="AA925">
        <v>11.84</v>
      </c>
      <c r="AB925">
        <v>0</v>
      </c>
      <c r="AC925">
        <v>0</v>
      </c>
      <c r="AD925">
        <v>1</v>
      </c>
      <c r="AE925">
        <v>0</v>
      </c>
      <c r="AF925" t="s">
        <v>93</v>
      </c>
      <c r="AG925">
        <v>1.3224999999999998</v>
      </c>
      <c r="AH925">
        <v>2</v>
      </c>
      <c r="AI925">
        <v>60142016</v>
      </c>
      <c r="AJ925">
        <v>925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 x14ac:dyDescent="0.2">
      <c r="A926">
        <f>ROW(Source!A190)</f>
        <v>190</v>
      </c>
      <c r="B926">
        <v>60142028</v>
      </c>
      <c r="C926">
        <v>60142013</v>
      </c>
      <c r="D926">
        <v>48245552</v>
      </c>
      <c r="E926">
        <v>1</v>
      </c>
      <c r="F926">
        <v>1</v>
      </c>
      <c r="G926">
        <v>1</v>
      </c>
      <c r="H926">
        <v>2</v>
      </c>
      <c r="I926" t="s">
        <v>1022</v>
      </c>
      <c r="J926" t="s">
        <v>1023</v>
      </c>
      <c r="K926" t="s">
        <v>1024</v>
      </c>
      <c r="L926">
        <v>1368</v>
      </c>
      <c r="N926">
        <v>1011</v>
      </c>
      <c r="O926" t="s">
        <v>745</v>
      </c>
      <c r="P926" t="s">
        <v>745</v>
      </c>
      <c r="Q926">
        <v>1</v>
      </c>
      <c r="X926">
        <v>0.5</v>
      </c>
      <c r="Y926">
        <v>0</v>
      </c>
      <c r="Z926">
        <v>107.03</v>
      </c>
      <c r="AA926">
        <v>10.130000000000001</v>
      </c>
      <c r="AB926">
        <v>0</v>
      </c>
      <c r="AC926">
        <v>0</v>
      </c>
      <c r="AD926">
        <v>1</v>
      </c>
      <c r="AE926">
        <v>0</v>
      </c>
      <c r="AF926" t="s">
        <v>93</v>
      </c>
      <c r="AG926">
        <v>0.66124999999999989</v>
      </c>
      <c r="AH926">
        <v>2</v>
      </c>
      <c r="AI926">
        <v>60142017</v>
      </c>
      <c r="AJ926">
        <v>926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 x14ac:dyDescent="0.2">
      <c r="A927">
        <f>ROW(Source!A190)</f>
        <v>190</v>
      </c>
      <c r="B927">
        <v>60142029</v>
      </c>
      <c r="C927">
        <v>60142013</v>
      </c>
      <c r="D927">
        <v>48245719</v>
      </c>
      <c r="E927">
        <v>1</v>
      </c>
      <c r="F927">
        <v>1</v>
      </c>
      <c r="G927">
        <v>1</v>
      </c>
      <c r="H927">
        <v>2</v>
      </c>
      <c r="I927" t="s">
        <v>755</v>
      </c>
      <c r="J927" t="s">
        <v>756</v>
      </c>
      <c r="K927" t="s">
        <v>757</v>
      </c>
      <c r="L927">
        <v>1368</v>
      </c>
      <c r="N927">
        <v>1011</v>
      </c>
      <c r="O927" t="s">
        <v>745</v>
      </c>
      <c r="P927" t="s">
        <v>745</v>
      </c>
      <c r="Q927">
        <v>1</v>
      </c>
      <c r="X927">
        <v>1.2</v>
      </c>
      <c r="Y927">
        <v>0</v>
      </c>
      <c r="Z927">
        <v>1.2</v>
      </c>
      <c r="AA927">
        <v>0</v>
      </c>
      <c r="AB927">
        <v>0</v>
      </c>
      <c r="AC927">
        <v>0</v>
      </c>
      <c r="AD927">
        <v>1</v>
      </c>
      <c r="AE927">
        <v>0</v>
      </c>
      <c r="AF927" t="s">
        <v>93</v>
      </c>
      <c r="AG927">
        <v>1.5869999999999997</v>
      </c>
      <c r="AH927">
        <v>2</v>
      </c>
      <c r="AI927">
        <v>60142018</v>
      </c>
      <c r="AJ927">
        <v>927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 x14ac:dyDescent="0.2">
      <c r="A928">
        <f>ROW(Source!A190)</f>
        <v>190</v>
      </c>
      <c r="B928">
        <v>60142030</v>
      </c>
      <c r="C928">
        <v>60142013</v>
      </c>
      <c r="D928">
        <v>48245786</v>
      </c>
      <c r="E928">
        <v>1</v>
      </c>
      <c r="F928">
        <v>1</v>
      </c>
      <c r="G928">
        <v>1</v>
      </c>
      <c r="H928">
        <v>2</v>
      </c>
      <c r="I928" t="s">
        <v>823</v>
      </c>
      <c r="J928" t="s">
        <v>824</v>
      </c>
      <c r="K928" t="s">
        <v>825</v>
      </c>
      <c r="L928">
        <v>1368</v>
      </c>
      <c r="N928">
        <v>1011</v>
      </c>
      <c r="O928" t="s">
        <v>745</v>
      </c>
      <c r="P928" t="s">
        <v>745</v>
      </c>
      <c r="Q928">
        <v>1</v>
      </c>
      <c r="X928">
        <v>7</v>
      </c>
      <c r="Y928">
        <v>0</v>
      </c>
      <c r="Z928">
        <v>8.68</v>
      </c>
      <c r="AA928">
        <v>0</v>
      </c>
      <c r="AB928">
        <v>0</v>
      </c>
      <c r="AC928">
        <v>0</v>
      </c>
      <c r="AD928">
        <v>1</v>
      </c>
      <c r="AE928">
        <v>0</v>
      </c>
      <c r="AF928" t="s">
        <v>93</v>
      </c>
      <c r="AG928">
        <v>9.2574999999999985</v>
      </c>
      <c r="AH928">
        <v>2</v>
      </c>
      <c r="AI928">
        <v>60142019</v>
      </c>
      <c r="AJ928">
        <v>928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 x14ac:dyDescent="0.2">
      <c r="A929">
        <f>ROW(Source!A190)</f>
        <v>190</v>
      </c>
      <c r="B929">
        <v>60142031</v>
      </c>
      <c r="C929">
        <v>60142013</v>
      </c>
      <c r="D929">
        <v>48246332</v>
      </c>
      <c r="E929">
        <v>1</v>
      </c>
      <c r="F929">
        <v>1</v>
      </c>
      <c r="G929">
        <v>1</v>
      </c>
      <c r="H929">
        <v>2</v>
      </c>
      <c r="I929" t="s">
        <v>1039</v>
      </c>
      <c r="J929" t="s">
        <v>1040</v>
      </c>
      <c r="K929" t="s">
        <v>1041</v>
      </c>
      <c r="L929">
        <v>1368</v>
      </c>
      <c r="N929">
        <v>1011</v>
      </c>
      <c r="O929" t="s">
        <v>745</v>
      </c>
      <c r="P929" t="s">
        <v>745</v>
      </c>
      <c r="Q929">
        <v>1</v>
      </c>
      <c r="X929">
        <v>4.7</v>
      </c>
      <c r="Y929">
        <v>0</v>
      </c>
      <c r="Z929">
        <v>2.4</v>
      </c>
      <c r="AA929">
        <v>0</v>
      </c>
      <c r="AB929">
        <v>0</v>
      </c>
      <c r="AC929">
        <v>0</v>
      </c>
      <c r="AD929">
        <v>1</v>
      </c>
      <c r="AE929">
        <v>0</v>
      </c>
      <c r="AF929" t="s">
        <v>93</v>
      </c>
      <c r="AG929">
        <v>6.215749999999999</v>
      </c>
      <c r="AH929">
        <v>2</v>
      </c>
      <c r="AI929">
        <v>60142020</v>
      </c>
      <c r="AJ929">
        <v>929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 x14ac:dyDescent="0.2">
      <c r="A930">
        <f>ROW(Source!A190)</f>
        <v>190</v>
      </c>
      <c r="B930">
        <v>60142032</v>
      </c>
      <c r="C930">
        <v>60142013</v>
      </c>
      <c r="D930">
        <v>48168484</v>
      </c>
      <c r="E930">
        <v>1</v>
      </c>
      <c r="F930">
        <v>1</v>
      </c>
      <c r="G930">
        <v>1</v>
      </c>
      <c r="H930">
        <v>3</v>
      </c>
      <c r="I930" t="s">
        <v>223</v>
      </c>
      <c r="J930" t="s">
        <v>226</v>
      </c>
      <c r="K930" t="s">
        <v>761</v>
      </c>
      <c r="L930">
        <v>1339</v>
      </c>
      <c r="N930">
        <v>1007</v>
      </c>
      <c r="O930" t="s">
        <v>91</v>
      </c>
      <c r="P930" t="s">
        <v>91</v>
      </c>
      <c r="Q930">
        <v>1</v>
      </c>
      <c r="X930">
        <v>0.6</v>
      </c>
      <c r="Y930">
        <v>8.7899999999999991</v>
      </c>
      <c r="Z930">
        <v>0</v>
      </c>
      <c r="AA930">
        <v>0</v>
      </c>
      <c r="AB930">
        <v>0</v>
      </c>
      <c r="AC930">
        <v>0</v>
      </c>
      <c r="AD930">
        <v>1</v>
      </c>
      <c r="AE930">
        <v>0</v>
      </c>
      <c r="AF930" t="s">
        <v>3</v>
      </c>
      <c r="AG930">
        <v>0.6</v>
      </c>
      <c r="AH930">
        <v>2</v>
      </c>
      <c r="AI930">
        <v>60142021</v>
      </c>
      <c r="AJ930">
        <v>930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 x14ac:dyDescent="0.2">
      <c r="A931">
        <f>ROW(Source!A190)</f>
        <v>190</v>
      </c>
      <c r="B931">
        <v>60142033</v>
      </c>
      <c r="C931">
        <v>60142013</v>
      </c>
      <c r="D931">
        <v>48168491</v>
      </c>
      <c r="E931">
        <v>1</v>
      </c>
      <c r="F931">
        <v>1</v>
      </c>
      <c r="G931">
        <v>1</v>
      </c>
      <c r="H931">
        <v>3</v>
      </c>
      <c r="I931" t="s">
        <v>229</v>
      </c>
      <c r="J931" t="s">
        <v>231</v>
      </c>
      <c r="K931" t="s">
        <v>762</v>
      </c>
      <c r="L931">
        <v>1346</v>
      </c>
      <c r="N931">
        <v>1009</v>
      </c>
      <c r="O931" t="s">
        <v>225</v>
      </c>
      <c r="P931" t="s">
        <v>225</v>
      </c>
      <c r="Q931">
        <v>1</v>
      </c>
      <c r="X931">
        <v>0.2</v>
      </c>
      <c r="Y931">
        <v>4.47</v>
      </c>
      <c r="Z931">
        <v>0</v>
      </c>
      <c r="AA931">
        <v>0</v>
      </c>
      <c r="AB931">
        <v>0</v>
      </c>
      <c r="AC931">
        <v>0</v>
      </c>
      <c r="AD931">
        <v>1</v>
      </c>
      <c r="AE931">
        <v>0</v>
      </c>
      <c r="AF931" t="s">
        <v>3</v>
      </c>
      <c r="AG931">
        <v>0.2</v>
      </c>
      <c r="AH931">
        <v>2</v>
      </c>
      <c r="AI931">
        <v>60142022</v>
      </c>
      <c r="AJ931">
        <v>931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 x14ac:dyDescent="0.2">
      <c r="A932">
        <f>ROW(Source!A190)</f>
        <v>190</v>
      </c>
      <c r="B932">
        <v>60142034</v>
      </c>
      <c r="C932">
        <v>60142013</v>
      </c>
      <c r="D932">
        <v>48171519</v>
      </c>
      <c r="E932">
        <v>1</v>
      </c>
      <c r="F932">
        <v>1</v>
      </c>
      <c r="G932">
        <v>1</v>
      </c>
      <c r="H932">
        <v>3</v>
      </c>
      <c r="I932" t="s">
        <v>1031</v>
      </c>
      <c r="J932" t="s">
        <v>1032</v>
      </c>
      <c r="K932" t="s">
        <v>1033</v>
      </c>
      <c r="L932">
        <v>1348</v>
      </c>
      <c r="N932">
        <v>1009</v>
      </c>
      <c r="O932" t="s">
        <v>15</v>
      </c>
      <c r="P932" t="s">
        <v>15</v>
      </c>
      <c r="Q932">
        <v>1000</v>
      </c>
      <c r="X932">
        <v>3.2000000000000002E-3</v>
      </c>
      <c r="Y932">
        <v>10397.450000000001</v>
      </c>
      <c r="Z932">
        <v>0</v>
      </c>
      <c r="AA932">
        <v>0</v>
      </c>
      <c r="AB932">
        <v>0</v>
      </c>
      <c r="AC932">
        <v>0</v>
      </c>
      <c r="AD932">
        <v>1</v>
      </c>
      <c r="AE932">
        <v>0</v>
      </c>
      <c r="AF932" t="s">
        <v>3</v>
      </c>
      <c r="AG932">
        <v>3.2000000000000002E-3</v>
      </c>
      <c r="AH932">
        <v>2</v>
      </c>
      <c r="AI932">
        <v>60142023</v>
      </c>
      <c r="AJ932">
        <v>932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 x14ac:dyDescent="0.2">
      <c r="A933">
        <f>ROW(Source!A190)</f>
        <v>190</v>
      </c>
      <c r="B933">
        <v>60142035</v>
      </c>
      <c r="C933">
        <v>60142013</v>
      </c>
      <c r="D933">
        <v>48164599</v>
      </c>
      <c r="E933">
        <v>21</v>
      </c>
      <c r="F933">
        <v>1</v>
      </c>
      <c r="G933">
        <v>1</v>
      </c>
      <c r="H933">
        <v>3</v>
      </c>
      <c r="I933" t="s">
        <v>834</v>
      </c>
      <c r="J933" t="s">
        <v>3</v>
      </c>
      <c r="K933" t="s">
        <v>835</v>
      </c>
      <c r="L933">
        <v>1374</v>
      </c>
      <c r="N933">
        <v>1013</v>
      </c>
      <c r="O933" t="s">
        <v>836</v>
      </c>
      <c r="P933" t="s">
        <v>836</v>
      </c>
      <c r="Q933">
        <v>1</v>
      </c>
      <c r="X933">
        <v>4</v>
      </c>
      <c r="Y933">
        <v>1</v>
      </c>
      <c r="Z933">
        <v>0</v>
      </c>
      <c r="AA933">
        <v>0</v>
      </c>
      <c r="AB933">
        <v>0</v>
      </c>
      <c r="AC933">
        <v>0</v>
      </c>
      <c r="AD933">
        <v>1</v>
      </c>
      <c r="AE933">
        <v>0</v>
      </c>
      <c r="AF933" t="s">
        <v>3</v>
      </c>
      <c r="AG933">
        <v>4</v>
      </c>
      <c r="AH933">
        <v>2</v>
      </c>
      <c r="AI933">
        <v>60142024</v>
      </c>
      <c r="AJ933">
        <v>933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 x14ac:dyDescent="0.2">
      <c r="A934">
        <f>ROW(Source!A194)</f>
        <v>194</v>
      </c>
      <c r="B934">
        <v>60141982</v>
      </c>
      <c r="C934">
        <v>60141959</v>
      </c>
      <c r="D934">
        <v>48164238</v>
      </c>
      <c r="E934">
        <v>1</v>
      </c>
      <c r="F934">
        <v>1</v>
      </c>
      <c r="G934">
        <v>1</v>
      </c>
      <c r="H934">
        <v>1</v>
      </c>
      <c r="I934" t="s">
        <v>1042</v>
      </c>
      <c r="J934" t="s">
        <v>3</v>
      </c>
      <c r="K934" t="s">
        <v>1043</v>
      </c>
      <c r="L934">
        <v>1191</v>
      </c>
      <c r="N934">
        <v>1013</v>
      </c>
      <c r="O934" t="s">
        <v>738</v>
      </c>
      <c r="P934" t="s">
        <v>738</v>
      </c>
      <c r="Q934">
        <v>1</v>
      </c>
      <c r="X934">
        <v>18.25</v>
      </c>
      <c r="Y934">
        <v>0</v>
      </c>
      <c r="Z934">
        <v>0</v>
      </c>
      <c r="AA934">
        <v>0</v>
      </c>
      <c r="AB934">
        <v>9.1199999999999992</v>
      </c>
      <c r="AC934">
        <v>0</v>
      </c>
      <c r="AD934">
        <v>1</v>
      </c>
      <c r="AE934">
        <v>1</v>
      </c>
      <c r="AF934" t="s">
        <v>93</v>
      </c>
      <c r="AG934">
        <v>24.135624999999994</v>
      </c>
      <c r="AH934">
        <v>2</v>
      </c>
      <c r="AI934">
        <v>60141960</v>
      </c>
      <c r="AJ934">
        <v>934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 x14ac:dyDescent="0.2">
      <c r="A935">
        <f>ROW(Source!A194)</f>
        <v>194</v>
      </c>
      <c r="B935">
        <v>60141983</v>
      </c>
      <c r="C935">
        <v>60141959</v>
      </c>
      <c r="D935">
        <v>48164207</v>
      </c>
      <c r="E935">
        <v>1</v>
      </c>
      <c r="F935">
        <v>1</v>
      </c>
      <c r="G935">
        <v>1</v>
      </c>
      <c r="H935">
        <v>1</v>
      </c>
      <c r="I935" t="s">
        <v>740</v>
      </c>
      <c r="J935" t="s">
        <v>3</v>
      </c>
      <c r="K935" t="s">
        <v>741</v>
      </c>
      <c r="L935">
        <v>1191</v>
      </c>
      <c r="N935">
        <v>1013</v>
      </c>
      <c r="O935" t="s">
        <v>738</v>
      </c>
      <c r="P935" t="s">
        <v>738</v>
      </c>
      <c r="Q935">
        <v>1</v>
      </c>
      <c r="X935">
        <v>2.88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1</v>
      </c>
      <c r="AE935">
        <v>2</v>
      </c>
      <c r="AF935" t="s">
        <v>93</v>
      </c>
      <c r="AG935">
        <v>3.8087999999999993</v>
      </c>
      <c r="AH935">
        <v>2</v>
      </c>
      <c r="AI935">
        <v>60141961</v>
      </c>
      <c r="AJ935">
        <v>935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 x14ac:dyDescent="0.2">
      <c r="A936">
        <f>ROW(Source!A194)</f>
        <v>194</v>
      </c>
      <c r="B936">
        <v>60141984</v>
      </c>
      <c r="C936">
        <v>60141959</v>
      </c>
      <c r="D936">
        <v>48244501</v>
      </c>
      <c r="E936">
        <v>1</v>
      </c>
      <c r="F936">
        <v>1</v>
      </c>
      <c r="G936">
        <v>1</v>
      </c>
      <c r="H936">
        <v>2</v>
      </c>
      <c r="I936" t="s">
        <v>1044</v>
      </c>
      <c r="J936" t="s">
        <v>1045</v>
      </c>
      <c r="K936" t="s">
        <v>1046</v>
      </c>
      <c r="L936">
        <v>1368</v>
      </c>
      <c r="N936">
        <v>1011</v>
      </c>
      <c r="O936" t="s">
        <v>745</v>
      </c>
      <c r="P936" t="s">
        <v>745</v>
      </c>
      <c r="Q936">
        <v>1</v>
      </c>
      <c r="X936">
        <v>0.68</v>
      </c>
      <c r="Y936">
        <v>0</v>
      </c>
      <c r="Z936">
        <v>311.73</v>
      </c>
      <c r="AA936">
        <v>13.49</v>
      </c>
      <c r="AB936">
        <v>0</v>
      </c>
      <c r="AC936">
        <v>0</v>
      </c>
      <c r="AD936">
        <v>1</v>
      </c>
      <c r="AE936">
        <v>0</v>
      </c>
      <c r="AF936" t="s">
        <v>93</v>
      </c>
      <c r="AG936">
        <v>0.89929999999999999</v>
      </c>
      <c r="AH936">
        <v>2</v>
      </c>
      <c r="AI936">
        <v>60141962</v>
      </c>
      <c r="AJ936">
        <v>936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</row>
    <row r="937" spans="1:44" x14ac:dyDescent="0.2">
      <c r="A937">
        <f>ROW(Source!A194)</f>
        <v>194</v>
      </c>
      <c r="B937">
        <v>60141985</v>
      </c>
      <c r="C937">
        <v>60141959</v>
      </c>
      <c r="D937">
        <v>48244510</v>
      </c>
      <c r="E937">
        <v>1</v>
      </c>
      <c r="F937">
        <v>1</v>
      </c>
      <c r="G937">
        <v>1</v>
      </c>
      <c r="H937">
        <v>2</v>
      </c>
      <c r="I937" t="s">
        <v>742</v>
      </c>
      <c r="J937" t="s">
        <v>743</v>
      </c>
      <c r="K937" t="s">
        <v>744</v>
      </c>
      <c r="L937">
        <v>1368</v>
      </c>
      <c r="N937">
        <v>1011</v>
      </c>
      <c r="O937" t="s">
        <v>745</v>
      </c>
      <c r="P937" t="s">
        <v>745</v>
      </c>
      <c r="Q937">
        <v>1</v>
      </c>
      <c r="X937">
        <v>1.68</v>
      </c>
      <c r="Y937">
        <v>0</v>
      </c>
      <c r="Z937">
        <v>121.8</v>
      </c>
      <c r="AA937">
        <v>13.49</v>
      </c>
      <c r="AB937">
        <v>0</v>
      </c>
      <c r="AC937">
        <v>0</v>
      </c>
      <c r="AD937">
        <v>1</v>
      </c>
      <c r="AE937">
        <v>0</v>
      </c>
      <c r="AF937" t="s">
        <v>93</v>
      </c>
      <c r="AG937">
        <v>2.2217999999999996</v>
      </c>
      <c r="AH937">
        <v>2</v>
      </c>
      <c r="AI937">
        <v>60141963</v>
      </c>
      <c r="AJ937">
        <v>937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 x14ac:dyDescent="0.2">
      <c r="A938">
        <f>ROW(Source!A194)</f>
        <v>194</v>
      </c>
      <c r="B938">
        <v>60141986</v>
      </c>
      <c r="C938">
        <v>60141959</v>
      </c>
      <c r="D938">
        <v>48244557</v>
      </c>
      <c r="E938">
        <v>1</v>
      </c>
      <c r="F938">
        <v>1</v>
      </c>
      <c r="G938">
        <v>1</v>
      </c>
      <c r="H938">
        <v>2</v>
      </c>
      <c r="I938" t="s">
        <v>746</v>
      </c>
      <c r="J938" t="s">
        <v>747</v>
      </c>
      <c r="K938" t="s">
        <v>748</v>
      </c>
      <c r="L938">
        <v>1368</v>
      </c>
      <c r="N938">
        <v>1011</v>
      </c>
      <c r="O938" t="s">
        <v>745</v>
      </c>
      <c r="P938" t="s">
        <v>745</v>
      </c>
      <c r="Q938">
        <v>1</v>
      </c>
      <c r="X938">
        <v>0.21</v>
      </c>
      <c r="Y938">
        <v>0</v>
      </c>
      <c r="Z938">
        <v>112.77</v>
      </c>
      <c r="AA938">
        <v>11.84</v>
      </c>
      <c r="AB938">
        <v>0</v>
      </c>
      <c r="AC938">
        <v>0</v>
      </c>
      <c r="AD938">
        <v>1</v>
      </c>
      <c r="AE938">
        <v>0</v>
      </c>
      <c r="AF938" t="s">
        <v>93</v>
      </c>
      <c r="AG938">
        <v>0.27772499999999994</v>
      </c>
      <c r="AH938">
        <v>2</v>
      </c>
      <c r="AI938">
        <v>60141964</v>
      </c>
      <c r="AJ938">
        <v>938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 x14ac:dyDescent="0.2">
      <c r="A939">
        <f>ROW(Source!A194)</f>
        <v>194</v>
      </c>
      <c r="B939">
        <v>60141987</v>
      </c>
      <c r="C939">
        <v>60141959</v>
      </c>
      <c r="D939">
        <v>48245551</v>
      </c>
      <c r="E939">
        <v>1</v>
      </c>
      <c r="F939">
        <v>1</v>
      </c>
      <c r="G939">
        <v>1</v>
      </c>
      <c r="H939">
        <v>2</v>
      </c>
      <c r="I939" t="s">
        <v>752</v>
      </c>
      <c r="J939" t="s">
        <v>753</v>
      </c>
      <c r="K939" t="s">
        <v>754</v>
      </c>
      <c r="L939">
        <v>1368</v>
      </c>
      <c r="N939">
        <v>1011</v>
      </c>
      <c r="O939" t="s">
        <v>745</v>
      </c>
      <c r="P939" t="s">
        <v>745</v>
      </c>
      <c r="Q939">
        <v>1</v>
      </c>
      <c r="X939">
        <v>0.31</v>
      </c>
      <c r="Y939">
        <v>0</v>
      </c>
      <c r="Z939">
        <v>86.79</v>
      </c>
      <c r="AA939">
        <v>10.130000000000001</v>
      </c>
      <c r="AB939">
        <v>0</v>
      </c>
      <c r="AC939">
        <v>0</v>
      </c>
      <c r="AD939">
        <v>1</v>
      </c>
      <c r="AE939">
        <v>0</v>
      </c>
      <c r="AF939" t="s">
        <v>93</v>
      </c>
      <c r="AG939">
        <v>0.40997499999999992</v>
      </c>
      <c r="AH939">
        <v>2</v>
      </c>
      <c r="AI939">
        <v>60141965</v>
      </c>
      <c r="AJ939">
        <v>939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 x14ac:dyDescent="0.2">
      <c r="A940">
        <f>ROW(Source!A194)</f>
        <v>194</v>
      </c>
      <c r="B940">
        <v>60141988</v>
      </c>
      <c r="C940">
        <v>60141959</v>
      </c>
      <c r="D940">
        <v>48245719</v>
      </c>
      <c r="E940">
        <v>1</v>
      </c>
      <c r="F940">
        <v>1</v>
      </c>
      <c r="G940">
        <v>1</v>
      </c>
      <c r="H940">
        <v>2</v>
      </c>
      <c r="I940" t="s">
        <v>755</v>
      </c>
      <c r="J940" t="s">
        <v>756</v>
      </c>
      <c r="K940" t="s">
        <v>757</v>
      </c>
      <c r="L940">
        <v>1368</v>
      </c>
      <c r="N940">
        <v>1011</v>
      </c>
      <c r="O940" t="s">
        <v>745</v>
      </c>
      <c r="P940" t="s">
        <v>745</v>
      </c>
      <c r="Q940">
        <v>1</v>
      </c>
      <c r="X940">
        <v>2.38</v>
      </c>
      <c r="Y940">
        <v>0</v>
      </c>
      <c r="Z940">
        <v>1.2</v>
      </c>
      <c r="AA940">
        <v>0</v>
      </c>
      <c r="AB940">
        <v>0</v>
      </c>
      <c r="AC940">
        <v>0</v>
      </c>
      <c r="AD940">
        <v>1</v>
      </c>
      <c r="AE940">
        <v>0</v>
      </c>
      <c r="AF940" t="s">
        <v>93</v>
      </c>
      <c r="AG940">
        <v>3.1475499999999994</v>
      </c>
      <c r="AH940">
        <v>2</v>
      </c>
      <c r="AI940">
        <v>60141966</v>
      </c>
      <c r="AJ940">
        <v>940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 x14ac:dyDescent="0.2">
      <c r="A941">
        <f>ROW(Source!A194)</f>
        <v>194</v>
      </c>
      <c r="B941">
        <v>60141989</v>
      </c>
      <c r="C941">
        <v>60141959</v>
      </c>
      <c r="D941">
        <v>48245767</v>
      </c>
      <c r="E941">
        <v>1</v>
      </c>
      <c r="F941">
        <v>1</v>
      </c>
      <c r="G941">
        <v>1</v>
      </c>
      <c r="H941">
        <v>2</v>
      </c>
      <c r="I941" t="s">
        <v>758</v>
      </c>
      <c r="J941" t="s">
        <v>759</v>
      </c>
      <c r="K941" t="s">
        <v>760</v>
      </c>
      <c r="L941">
        <v>1368</v>
      </c>
      <c r="N941">
        <v>1011</v>
      </c>
      <c r="O941" t="s">
        <v>745</v>
      </c>
      <c r="P941" t="s">
        <v>745</v>
      </c>
      <c r="Q941">
        <v>1</v>
      </c>
      <c r="X941">
        <v>0.48</v>
      </c>
      <c r="Y941">
        <v>0</v>
      </c>
      <c r="Z941">
        <v>13.92</v>
      </c>
      <c r="AA941">
        <v>0</v>
      </c>
      <c r="AB941">
        <v>0</v>
      </c>
      <c r="AC941">
        <v>0</v>
      </c>
      <c r="AD941">
        <v>1</v>
      </c>
      <c r="AE941">
        <v>0</v>
      </c>
      <c r="AF941" t="s">
        <v>93</v>
      </c>
      <c r="AG941">
        <v>0.63479999999999992</v>
      </c>
      <c r="AH941">
        <v>2</v>
      </c>
      <c r="AI941">
        <v>60141967</v>
      </c>
      <c r="AJ941">
        <v>941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 x14ac:dyDescent="0.2">
      <c r="A942">
        <f>ROW(Source!A194)</f>
        <v>194</v>
      </c>
      <c r="B942">
        <v>60141990</v>
      </c>
      <c r="C942">
        <v>60141959</v>
      </c>
      <c r="D942">
        <v>48168484</v>
      </c>
      <c r="E942">
        <v>1</v>
      </c>
      <c r="F942">
        <v>1</v>
      </c>
      <c r="G942">
        <v>1</v>
      </c>
      <c r="H942">
        <v>3</v>
      </c>
      <c r="I942" t="s">
        <v>223</v>
      </c>
      <c r="J942" t="s">
        <v>226</v>
      </c>
      <c r="K942" t="s">
        <v>761</v>
      </c>
      <c r="L942">
        <v>1339</v>
      </c>
      <c r="N942">
        <v>1007</v>
      </c>
      <c r="O942" t="s">
        <v>91</v>
      </c>
      <c r="P942" t="s">
        <v>91</v>
      </c>
      <c r="Q942">
        <v>1</v>
      </c>
      <c r="X942">
        <v>1.95</v>
      </c>
      <c r="Y942">
        <v>8.7899999999999991</v>
      </c>
      <c r="Z942">
        <v>0</v>
      </c>
      <c r="AA942">
        <v>0</v>
      </c>
      <c r="AB942">
        <v>0</v>
      </c>
      <c r="AC942">
        <v>0</v>
      </c>
      <c r="AD942">
        <v>1</v>
      </c>
      <c r="AE942">
        <v>0</v>
      </c>
      <c r="AF942" t="s">
        <v>3</v>
      </c>
      <c r="AG942">
        <v>1.95</v>
      </c>
      <c r="AH942">
        <v>2</v>
      </c>
      <c r="AI942">
        <v>60141968</v>
      </c>
      <c r="AJ942">
        <v>942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 x14ac:dyDescent="0.2">
      <c r="A943">
        <f>ROW(Source!A194)</f>
        <v>194</v>
      </c>
      <c r="B943">
        <v>60141991</v>
      </c>
      <c r="C943">
        <v>60141959</v>
      </c>
      <c r="D943">
        <v>48168491</v>
      </c>
      <c r="E943">
        <v>1</v>
      </c>
      <c r="F943">
        <v>1</v>
      </c>
      <c r="G943">
        <v>1</v>
      </c>
      <c r="H943">
        <v>3</v>
      </c>
      <c r="I943" t="s">
        <v>229</v>
      </c>
      <c r="J943" t="s">
        <v>231</v>
      </c>
      <c r="K943" t="s">
        <v>762</v>
      </c>
      <c r="L943">
        <v>1346</v>
      </c>
      <c r="N943">
        <v>1009</v>
      </c>
      <c r="O943" t="s">
        <v>225</v>
      </c>
      <c r="P943" t="s">
        <v>225</v>
      </c>
      <c r="Q943">
        <v>1</v>
      </c>
      <c r="X943">
        <v>0.59</v>
      </c>
      <c r="Y943">
        <v>4.47</v>
      </c>
      <c r="Z943">
        <v>0</v>
      </c>
      <c r="AA943">
        <v>0</v>
      </c>
      <c r="AB943">
        <v>0</v>
      </c>
      <c r="AC943">
        <v>0</v>
      </c>
      <c r="AD943">
        <v>1</v>
      </c>
      <c r="AE943">
        <v>0</v>
      </c>
      <c r="AF943" t="s">
        <v>3</v>
      </c>
      <c r="AG943">
        <v>0.59</v>
      </c>
      <c r="AH943">
        <v>2</v>
      </c>
      <c r="AI943">
        <v>60141969</v>
      </c>
      <c r="AJ943">
        <v>943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 x14ac:dyDescent="0.2">
      <c r="A944">
        <f>ROW(Source!A194)</f>
        <v>194</v>
      </c>
      <c r="B944">
        <v>60141992</v>
      </c>
      <c r="C944">
        <v>60141959</v>
      </c>
      <c r="D944">
        <v>48171507</v>
      </c>
      <c r="E944">
        <v>1</v>
      </c>
      <c r="F944">
        <v>1</v>
      </c>
      <c r="G944">
        <v>1</v>
      </c>
      <c r="H944">
        <v>3</v>
      </c>
      <c r="I944" t="s">
        <v>807</v>
      </c>
      <c r="J944" t="s">
        <v>808</v>
      </c>
      <c r="K944" t="s">
        <v>809</v>
      </c>
      <c r="L944">
        <v>1348</v>
      </c>
      <c r="N944">
        <v>1009</v>
      </c>
      <c r="O944" t="s">
        <v>15</v>
      </c>
      <c r="P944" t="s">
        <v>15</v>
      </c>
      <c r="Q944">
        <v>1000</v>
      </c>
      <c r="X944">
        <v>3.0999999999999999E-3</v>
      </c>
      <c r="Y944">
        <v>10616.1</v>
      </c>
      <c r="Z944">
        <v>0</v>
      </c>
      <c r="AA944">
        <v>0</v>
      </c>
      <c r="AB944">
        <v>0</v>
      </c>
      <c r="AC944">
        <v>0</v>
      </c>
      <c r="AD944">
        <v>1</v>
      </c>
      <c r="AE944">
        <v>0</v>
      </c>
      <c r="AF944" t="s">
        <v>3</v>
      </c>
      <c r="AG944">
        <v>3.0999999999999999E-3</v>
      </c>
      <c r="AH944">
        <v>2</v>
      </c>
      <c r="AI944">
        <v>60141970</v>
      </c>
      <c r="AJ944">
        <v>944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 x14ac:dyDescent="0.2">
      <c r="A945">
        <f>ROW(Source!A194)</f>
        <v>194</v>
      </c>
      <c r="B945">
        <v>60141993</v>
      </c>
      <c r="C945">
        <v>60141959</v>
      </c>
      <c r="D945">
        <v>48172661</v>
      </c>
      <c r="E945">
        <v>1</v>
      </c>
      <c r="F945">
        <v>1</v>
      </c>
      <c r="G945">
        <v>1</v>
      </c>
      <c r="H945">
        <v>3</v>
      </c>
      <c r="I945" t="s">
        <v>766</v>
      </c>
      <c r="J945" t="s">
        <v>767</v>
      </c>
      <c r="K945" t="s">
        <v>768</v>
      </c>
      <c r="L945">
        <v>1348</v>
      </c>
      <c r="N945">
        <v>1009</v>
      </c>
      <c r="O945" t="s">
        <v>15</v>
      </c>
      <c r="P945" t="s">
        <v>15</v>
      </c>
      <c r="Q945">
        <v>1000</v>
      </c>
      <c r="X945">
        <v>3.0999999999999999E-3</v>
      </c>
      <c r="Y945">
        <v>15854.58</v>
      </c>
      <c r="Z945">
        <v>0</v>
      </c>
      <c r="AA945">
        <v>0</v>
      </c>
      <c r="AB945">
        <v>0</v>
      </c>
      <c r="AC945">
        <v>0</v>
      </c>
      <c r="AD945">
        <v>1</v>
      </c>
      <c r="AE945">
        <v>0</v>
      </c>
      <c r="AF945" t="s">
        <v>3</v>
      </c>
      <c r="AG945">
        <v>3.0999999999999999E-3</v>
      </c>
      <c r="AH945">
        <v>2</v>
      </c>
      <c r="AI945">
        <v>60141971</v>
      </c>
      <c r="AJ945">
        <v>945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 x14ac:dyDescent="0.2">
      <c r="A946">
        <f>ROW(Source!A194)</f>
        <v>194</v>
      </c>
      <c r="B946">
        <v>60141994</v>
      </c>
      <c r="C946">
        <v>60141959</v>
      </c>
      <c r="D946">
        <v>48172758</v>
      </c>
      <c r="E946">
        <v>1</v>
      </c>
      <c r="F946">
        <v>1</v>
      </c>
      <c r="G946">
        <v>1</v>
      </c>
      <c r="H946">
        <v>3</v>
      </c>
      <c r="I946" t="s">
        <v>769</v>
      </c>
      <c r="J946" t="s">
        <v>770</v>
      </c>
      <c r="K946" t="s">
        <v>771</v>
      </c>
      <c r="L946">
        <v>1348</v>
      </c>
      <c r="N946">
        <v>1009</v>
      </c>
      <c r="O946" t="s">
        <v>15</v>
      </c>
      <c r="P946" t="s">
        <v>15</v>
      </c>
      <c r="Q946">
        <v>1000</v>
      </c>
      <c r="X946">
        <v>1.0000000000000001E-5</v>
      </c>
      <c r="Y946">
        <v>7671.42</v>
      </c>
      <c r="Z946">
        <v>0</v>
      </c>
      <c r="AA946">
        <v>0</v>
      </c>
      <c r="AB946">
        <v>0</v>
      </c>
      <c r="AC946">
        <v>0</v>
      </c>
      <c r="AD946">
        <v>1</v>
      </c>
      <c r="AE946">
        <v>0</v>
      </c>
      <c r="AF946" t="s">
        <v>3</v>
      </c>
      <c r="AG946">
        <v>1.0000000000000001E-5</v>
      </c>
      <c r="AH946">
        <v>2</v>
      </c>
      <c r="AI946">
        <v>60141972</v>
      </c>
      <c r="AJ946">
        <v>946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 x14ac:dyDescent="0.2">
      <c r="A947">
        <f>ROW(Source!A194)</f>
        <v>194</v>
      </c>
      <c r="B947">
        <v>60141995</v>
      </c>
      <c r="C947">
        <v>60141959</v>
      </c>
      <c r="D947">
        <v>48173726</v>
      </c>
      <c r="E947">
        <v>1</v>
      </c>
      <c r="F947">
        <v>1</v>
      </c>
      <c r="G947">
        <v>1</v>
      </c>
      <c r="H947">
        <v>3</v>
      </c>
      <c r="I947" t="s">
        <v>772</v>
      </c>
      <c r="J947" t="s">
        <v>773</v>
      </c>
      <c r="K947" t="s">
        <v>774</v>
      </c>
      <c r="L947">
        <v>1348</v>
      </c>
      <c r="N947">
        <v>1009</v>
      </c>
      <c r="O947" t="s">
        <v>15</v>
      </c>
      <c r="P947" t="s">
        <v>15</v>
      </c>
      <c r="Q947">
        <v>1000</v>
      </c>
      <c r="X947">
        <v>1E-4</v>
      </c>
      <c r="Y947">
        <v>30728.69</v>
      </c>
      <c r="Z947">
        <v>0</v>
      </c>
      <c r="AA947">
        <v>0</v>
      </c>
      <c r="AB947">
        <v>0</v>
      </c>
      <c r="AC947">
        <v>0</v>
      </c>
      <c r="AD947">
        <v>1</v>
      </c>
      <c r="AE947">
        <v>0</v>
      </c>
      <c r="AF947" t="s">
        <v>3</v>
      </c>
      <c r="AG947">
        <v>1E-4</v>
      </c>
      <c r="AH947">
        <v>2</v>
      </c>
      <c r="AI947">
        <v>60141973</v>
      </c>
      <c r="AJ947">
        <v>947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 x14ac:dyDescent="0.2">
      <c r="A948">
        <f>ROW(Source!A194)</f>
        <v>194</v>
      </c>
      <c r="B948">
        <v>60141996</v>
      </c>
      <c r="C948">
        <v>60141959</v>
      </c>
      <c r="D948">
        <v>48187448</v>
      </c>
      <c r="E948">
        <v>1</v>
      </c>
      <c r="F948">
        <v>1</v>
      </c>
      <c r="G948">
        <v>1</v>
      </c>
      <c r="H948">
        <v>3</v>
      </c>
      <c r="I948" t="s">
        <v>775</v>
      </c>
      <c r="J948" t="s">
        <v>776</v>
      </c>
      <c r="K948" t="s">
        <v>777</v>
      </c>
      <c r="L948">
        <v>1348</v>
      </c>
      <c r="N948">
        <v>1009</v>
      </c>
      <c r="O948" t="s">
        <v>15</v>
      </c>
      <c r="P948" t="s">
        <v>15</v>
      </c>
      <c r="Q948">
        <v>1000</v>
      </c>
      <c r="X948">
        <v>5.0000000000000001E-4</v>
      </c>
      <c r="Y948">
        <v>8041.65</v>
      </c>
      <c r="Z948">
        <v>0</v>
      </c>
      <c r="AA948">
        <v>0</v>
      </c>
      <c r="AB948">
        <v>0</v>
      </c>
      <c r="AC948">
        <v>0</v>
      </c>
      <c r="AD948">
        <v>1</v>
      </c>
      <c r="AE948">
        <v>0</v>
      </c>
      <c r="AF948" t="s">
        <v>3</v>
      </c>
      <c r="AG948">
        <v>5.0000000000000001E-4</v>
      </c>
      <c r="AH948">
        <v>2</v>
      </c>
      <c r="AI948">
        <v>60141974</v>
      </c>
      <c r="AJ948">
        <v>948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 x14ac:dyDescent="0.2">
      <c r="A949">
        <f>ROW(Source!A194)</f>
        <v>194</v>
      </c>
      <c r="B949">
        <v>60141997</v>
      </c>
      <c r="C949">
        <v>60141959</v>
      </c>
      <c r="D949">
        <v>48165719</v>
      </c>
      <c r="E949">
        <v>21</v>
      </c>
      <c r="F949">
        <v>1</v>
      </c>
      <c r="G949">
        <v>1</v>
      </c>
      <c r="H949">
        <v>3</v>
      </c>
      <c r="I949" t="s">
        <v>778</v>
      </c>
      <c r="J949" t="s">
        <v>3</v>
      </c>
      <c r="K949" t="s">
        <v>779</v>
      </c>
      <c r="L949">
        <v>1348</v>
      </c>
      <c r="N949">
        <v>1009</v>
      </c>
      <c r="O949" t="s">
        <v>15</v>
      </c>
      <c r="P949" t="s">
        <v>15</v>
      </c>
      <c r="Q949">
        <v>1000</v>
      </c>
      <c r="X949">
        <v>1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 t="s">
        <v>3</v>
      </c>
      <c r="AG949">
        <v>1</v>
      </c>
      <c r="AH949">
        <v>2</v>
      </c>
      <c r="AI949">
        <v>60141975</v>
      </c>
      <c r="AJ949">
        <v>949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 x14ac:dyDescent="0.2">
      <c r="A950">
        <f>ROW(Source!A194)</f>
        <v>194</v>
      </c>
      <c r="B950">
        <v>60141998</v>
      </c>
      <c r="C950">
        <v>60141959</v>
      </c>
      <c r="D950">
        <v>48189470</v>
      </c>
      <c r="E950">
        <v>1</v>
      </c>
      <c r="F950">
        <v>1</v>
      </c>
      <c r="G950">
        <v>1</v>
      </c>
      <c r="H950">
        <v>3</v>
      </c>
      <c r="I950" t="s">
        <v>780</v>
      </c>
      <c r="J950" t="s">
        <v>781</v>
      </c>
      <c r="K950" t="s">
        <v>782</v>
      </c>
      <c r="L950">
        <v>1302</v>
      </c>
      <c r="N950">
        <v>1003</v>
      </c>
      <c r="O950" t="s">
        <v>783</v>
      </c>
      <c r="P950" t="s">
        <v>783</v>
      </c>
      <c r="Q950">
        <v>10</v>
      </c>
      <c r="X950">
        <v>1.8700000000000001E-2</v>
      </c>
      <c r="Y950">
        <v>64.47</v>
      </c>
      <c r="Z950">
        <v>0</v>
      </c>
      <c r="AA950">
        <v>0</v>
      </c>
      <c r="AB950">
        <v>0</v>
      </c>
      <c r="AC950">
        <v>0</v>
      </c>
      <c r="AD950">
        <v>1</v>
      </c>
      <c r="AE950">
        <v>0</v>
      </c>
      <c r="AF950" t="s">
        <v>3</v>
      </c>
      <c r="AG950">
        <v>1.8700000000000001E-2</v>
      </c>
      <c r="AH950">
        <v>2</v>
      </c>
      <c r="AI950">
        <v>60141976</v>
      </c>
      <c r="AJ950">
        <v>950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 x14ac:dyDescent="0.2">
      <c r="A951">
        <f>ROW(Source!A194)</f>
        <v>194</v>
      </c>
      <c r="B951">
        <v>60141999</v>
      </c>
      <c r="C951">
        <v>60141959</v>
      </c>
      <c r="D951">
        <v>48189825</v>
      </c>
      <c r="E951">
        <v>1</v>
      </c>
      <c r="F951">
        <v>1</v>
      </c>
      <c r="G951">
        <v>1</v>
      </c>
      <c r="H951">
        <v>3</v>
      </c>
      <c r="I951" t="s">
        <v>784</v>
      </c>
      <c r="J951" t="s">
        <v>785</v>
      </c>
      <c r="K951" t="s">
        <v>786</v>
      </c>
      <c r="L951">
        <v>1348</v>
      </c>
      <c r="N951">
        <v>1009</v>
      </c>
      <c r="O951" t="s">
        <v>15</v>
      </c>
      <c r="P951" t="s">
        <v>15</v>
      </c>
      <c r="Q951">
        <v>1000</v>
      </c>
      <c r="X951">
        <v>3.0000000000000001E-5</v>
      </c>
      <c r="Y951">
        <v>4751.12</v>
      </c>
      <c r="Z951">
        <v>0</v>
      </c>
      <c r="AA951">
        <v>0</v>
      </c>
      <c r="AB951">
        <v>0</v>
      </c>
      <c r="AC951">
        <v>0</v>
      </c>
      <c r="AD951">
        <v>1</v>
      </c>
      <c r="AE951">
        <v>0</v>
      </c>
      <c r="AF951" t="s">
        <v>3</v>
      </c>
      <c r="AG951">
        <v>3.0000000000000001E-5</v>
      </c>
      <c r="AH951">
        <v>2</v>
      </c>
      <c r="AI951">
        <v>60141977</v>
      </c>
      <c r="AJ951">
        <v>951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 x14ac:dyDescent="0.2">
      <c r="A952">
        <f>ROW(Source!A194)</f>
        <v>194</v>
      </c>
      <c r="B952">
        <v>60142000</v>
      </c>
      <c r="C952">
        <v>60141959</v>
      </c>
      <c r="D952">
        <v>48190549</v>
      </c>
      <c r="E952">
        <v>1</v>
      </c>
      <c r="F952">
        <v>1</v>
      </c>
      <c r="G952">
        <v>1</v>
      </c>
      <c r="H952">
        <v>3</v>
      </c>
      <c r="I952" t="s">
        <v>787</v>
      </c>
      <c r="J952" t="s">
        <v>788</v>
      </c>
      <c r="K952" t="s">
        <v>789</v>
      </c>
      <c r="L952">
        <v>1348</v>
      </c>
      <c r="N952">
        <v>1009</v>
      </c>
      <c r="O952" t="s">
        <v>15</v>
      </c>
      <c r="P952" t="s">
        <v>15</v>
      </c>
      <c r="Q952">
        <v>1000</v>
      </c>
      <c r="X952">
        <v>1.9400000000000001E-3</v>
      </c>
      <c r="Y952">
        <v>6246.56</v>
      </c>
      <c r="Z952">
        <v>0</v>
      </c>
      <c r="AA952">
        <v>0</v>
      </c>
      <c r="AB952">
        <v>0</v>
      </c>
      <c r="AC952">
        <v>0</v>
      </c>
      <c r="AD952">
        <v>1</v>
      </c>
      <c r="AE952">
        <v>0</v>
      </c>
      <c r="AF952" t="s">
        <v>3</v>
      </c>
      <c r="AG952">
        <v>1.9400000000000001E-3</v>
      </c>
      <c r="AH952">
        <v>2</v>
      </c>
      <c r="AI952">
        <v>60141978</v>
      </c>
      <c r="AJ952">
        <v>952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 x14ac:dyDescent="0.2">
      <c r="A953">
        <f>ROW(Source!A194)</f>
        <v>194</v>
      </c>
      <c r="B953">
        <v>60142001</v>
      </c>
      <c r="C953">
        <v>60141959</v>
      </c>
      <c r="D953">
        <v>48194381</v>
      </c>
      <c r="E953">
        <v>1</v>
      </c>
      <c r="F953">
        <v>1</v>
      </c>
      <c r="G953">
        <v>1</v>
      </c>
      <c r="H953">
        <v>3</v>
      </c>
      <c r="I953" t="s">
        <v>790</v>
      </c>
      <c r="J953" t="s">
        <v>791</v>
      </c>
      <c r="K953" t="s">
        <v>792</v>
      </c>
      <c r="L953">
        <v>1339</v>
      </c>
      <c r="N953">
        <v>1007</v>
      </c>
      <c r="O953" t="s">
        <v>91</v>
      </c>
      <c r="P953" t="s">
        <v>91</v>
      </c>
      <c r="Q953">
        <v>1</v>
      </c>
      <c r="X953">
        <v>1.0300000000000001E-3</v>
      </c>
      <c r="Y953">
        <v>1793.05</v>
      </c>
      <c r="Z953">
        <v>0</v>
      </c>
      <c r="AA953">
        <v>0</v>
      </c>
      <c r="AB953">
        <v>0</v>
      </c>
      <c r="AC953">
        <v>0</v>
      </c>
      <c r="AD953">
        <v>1</v>
      </c>
      <c r="AE953">
        <v>0</v>
      </c>
      <c r="AF953" t="s">
        <v>3</v>
      </c>
      <c r="AG953">
        <v>1.0300000000000001E-3</v>
      </c>
      <c r="AH953">
        <v>2</v>
      </c>
      <c r="AI953">
        <v>60141979</v>
      </c>
      <c r="AJ953">
        <v>953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 x14ac:dyDescent="0.2">
      <c r="A954">
        <f>ROW(Source!A194)</f>
        <v>194</v>
      </c>
      <c r="B954">
        <v>60142002</v>
      </c>
      <c r="C954">
        <v>60141959</v>
      </c>
      <c r="D954">
        <v>48201639</v>
      </c>
      <c r="E954">
        <v>1</v>
      </c>
      <c r="F954">
        <v>1</v>
      </c>
      <c r="G954">
        <v>1</v>
      </c>
      <c r="H954">
        <v>3</v>
      </c>
      <c r="I954" t="s">
        <v>793</v>
      </c>
      <c r="J954" t="s">
        <v>794</v>
      </c>
      <c r="K954" t="s">
        <v>795</v>
      </c>
      <c r="L954">
        <v>1348</v>
      </c>
      <c r="N954">
        <v>1009</v>
      </c>
      <c r="O954" t="s">
        <v>15</v>
      </c>
      <c r="P954" t="s">
        <v>15</v>
      </c>
      <c r="Q954">
        <v>1000</v>
      </c>
      <c r="X954">
        <v>3.1E-4</v>
      </c>
      <c r="Y954">
        <v>12560.85</v>
      </c>
      <c r="Z954">
        <v>0</v>
      </c>
      <c r="AA954">
        <v>0</v>
      </c>
      <c r="AB954">
        <v>0</v>
      </c>
      <c r="AC954">
        <v>0</v>
      </c>
      <c r="AD954">
        <v>1</v>
      </c>
      <c r="AE954">
        <v>0</v>
      </c>
      <c r="AF954" t="s">
        <v>3</v>
      </c>
      <c r="AG954">
        <v>3.1E-4</v>
      </c>
      <c r="AH954">
        <v>2</v>
      </c>
      <c r="AI954">
        <v>60141980</v>
      </c>
      <c r="AJ954">
        <v>954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 x14ac:dyDescent="0.2">
      <c r="A955">
        <f>ROW(Source!A194)</f>
        <v>194</v>
      </c>
      <c r="B955">
        <v>60142003</v>
      </c>
      <c r="C955">
        <v>60141959</v>
      </c>
      <c r="D955">
        <v>48202807</v>
      </c>
      <c r="E955">
        <v>1</v>
      </c>
      <c r="F955">
        <v>1</v>
      </c>
      <c r="G955">
        <v>1</v>
      </c>
      <c r="H955">
        <v>3</v>
      </c>
      <c r="I955" t="s">
        <v>796</v>
      </c>
      <c r="J955" t="s">
        <v>797</v>
      </c>
      <c r="K955" t="s">
        <v>798</v>
      </c>
      <c r="L955">
        <v>1348</v>
      </c>
      <c r="N955">
        <v>1009</v>
      </c>
      <c r="O955" t="s">
        <v>15</v>
      </c>
      <c r="P955" t="s">
        <v>15</v>
      </c>
      <c r="Q955">
        <v>1000</v>
      </c>
      <c r="X955">
        <v>5.9999999999999995E-4</v>
      </c>
      <c r="Y955">
        <v>11149.43</v>
      </c>
      <c r="Z955">
        <v>0</v>
      </c>
      <c r="AA955">
        <v>0</v>
      </c>
      <c r="AB955">
        <v>0</v>
      </c>
      <c r="AC955">
        <v>0</v>
      </c>
      <c r="AD955">
        <v>1</v>
      </c>
      <c r="AE955">
        <v>0</v>
      </c>
      <c r="AF955" t="s">
        <v>3</v>
      </c>
      <c r="AG955">
        <v>5.9999999999999995E-4</v>
      </c>
      <c r="AH955">
        <v>2</v>
      </c>
      <c r="AI955">
        <v>60141981</v>
      </c>
      <c r="AJ955">
        <v>955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 x14ac:dyDescent="0.2">
      <c r="A956">
        <f>ROW(Source!A195)</f>
        <v>195</v>
      </c>
      <c r="B956">
        <v>60142320</v>
      </c>
      <c r="C956">
        <v>60142306</v>
      </c>
      <c r="D956">
        <v>48164208</v>
      </c>
      <c r="E956">
        <v>1</v>
      </c>
      <c r="F956">
        <v>1</v>
      </c>
      <c r="G956">
        <v>1</v>
      </c>
      <c r="H956">
        <v>1</v>
      </c>
      <c r="I956" t="s">
        <v>1020</v>
      </c>
      <c r="J956" t="s">
        <v>3</v>
      </c>
      <c r="K956" t="s">
        <v>1021</v>
      </c>
      <c r="L956">
        <v>1191</v>
      </c>
      <c r="N956">
        <v>1013</v>
      </c>
      <c r="O956" t="s">
        <v>738</v>
      </c>
      <c r="P956" t="s">
        <v>738</v>
      </c>
      <c r="Q956">
        <v>1</v>
      </c>
      <c r="X956">
        <v>130</v>
      </c>
      <c r="Y956">
        <v>0</v>
      </c>
      <c r="Z956">
        <v>0</v>
      </c>
      <c r="AA956">
        <v>0</v>
      </c>
      <c r="AB956">
        <v>8.4</v>
      </c>
      <c r="AC956">
        <v>0</v>
      </c>
      <c r="AD956">
        <v>1</v>
      </c>
      <c r="AE956">
        <v>1</v>
      </c>
      <c r="AF956" t="s">
        <v>93</v>
      </c>
      <c r="AG956">
        <v>171.92499999999998</v>
      </c>
      <c r="AH956">
        <v>2</v>
      </c>
      <c r="AI956">
        <v>60142307</v>
      </c>
      <c r="AJ956">
        <v>956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 x14ac:dyDescent="0.2">
      <c r="A957">
        <f>ROW(Source!A195)</f>
        <v>195</v>
      </c>
      <c r="B957">
        <v>60142321</v>
      </c>
      <c r="C957">
        <v>60142306</v>
      </c>
      <c r="D957">
        <v>48164207</v>
      </c>
      <c r="E957">
        <v>1</v>
      </c>
      <c r="F957">
        <v>1</v>
      </c>
      <c r="G957">
        <v>1</v>
      </c>
      <c r="H957">
        <v>1</v>
      </c>
      <c r="I957" t="s">
        <v>740</v>
      </c>
      <c r="J957" t="s">
        <v>3</v>
      </c>
      <c r="K957" t="s">
        <v>741</v>
      </c>
      <c r="L957">
        <v>1191</v>
      </c>
      <c r="N957">
        <v>1013</v>
      </c>
      <c r="O957" t="s">
        <v>738</v>
      </c>
      <c r="P957" t="s">
        <v>738</v>
      </c>
      <c r="Q957">
        <v>1</v>
      </c>
      <c r="X957">
        <v>1.8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1</v>
      </c>
      <c r="AE957">
        <v>2</v>
      </c>
      <c r="AF957" t="s">
        <v>93</v>
      </c>
      <c r="AG957">
        <v>2.3804999999999996</v>
      </c>
      <c r="AH957">
        <v>2</v>
      </c>
      <c r="AI957">
        <v>60142308</v>
      </c>
      <c r="AJ957">
        <v>957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 x14ac:dyDescent="0.2">
      <c r="A958">
        <f>ROW(Source!A195)</f>
        <v>195</v>
      </c>
      <c r="B958">
        <v>60142322</v>
      </c>
      <c r="C958">
        <v>60142306</v>
      </c>
      <c r="D958">
        <v>48244557</v>
      </c>
      <c r="E958">
        <v>1</v>
      </c>
      <c r="F958">
        <v>1</v>
      </c>
      <c r="G958">
        <v>1</v>
      </c>
      <c r="H958">
        <v>2</v>
      </c>
      <c r="I958" t="s">
        <v>746</v>
      </c>
      <c r="J958" t="s">
        <v>747</v>
      </c>
      <c r="K958" t="s">
        <v>748</v>
      </c>
      <c r="L958">
        <v>1368</v>
      </c>
      <c r="N958">
        <v>1011</v>
      </c>
      <c r="O958" t="s">
        <v>745</v>
      </c>
      <c r="P958" t="s">
        <v>745</v>
      </c>
      <c r="Q958">
        <v>1</v>
      </c>
      <c r="X958">
        <v>0.5</v>
      </c>
      <c r="Y958">
        <v>0</v>
      </c>
      <c r="Z958">
        <v>112.77</v>
      </c>
      <c r="AA958">
        <v>11.84</v>
      </c>
      <c r="AB958">
        <v>0</v>
      </c>
      <c r="AC958">
        <v>0</v>
      </c>
      <c r="AD958">
        <v>1</v>
      </c>
      <c r="AE958">
        <v>0</v>
      </c>
      <c r="AF958" t="s">
        <v>93</v>
      </c>
      <c r="AG958">
        <v>0.66124999999999989</v>
      </c>
      <c r="AH958">
        <v>2</v>
      </c>
      <c r="AI958">
        <v>60142309</v>
      </c>
      <c r="AJ958">
        <v>958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 x14ac:dyDescent="0.2">
      <c r="A959">
        <f>ROW(Source!A195)</f>
        <v>195</v>
      </c>
      <c r="B959">
        <v>60142323</v>
      </c>
      <c r="C959">
        <v>60142306</v>
      </c>
      <c r="D959">
        <v>48244699</v>
      </c>
      <c r="E959">
        <v>1</v>
      </c>
      <c r="F959">
        <v>1</v>
      </c>
      <c r="G959">
        <v>1</v>
      </c>
      <c r="H959">
        <v>2</v>
      </c>
      <c r="I959" t="s">
        <v>1047</v>
      </c>
      <c r="J959" t="s">
        <v>1048</v>
      </c>
      <c r="K959" t="s">
        <v>1049</v>
      </c>
      <c r="L959">
        <v>1368</v>
      </c>
      <c r="N959">
        <v>1011</v>
      </c>
      <c r="O959" t="s">
        <v>745</v>
      </c>
      <c r="P959" t="s">
        <v>745</v>
      </c>
      <c r="Q959">
        <v>1</v>
      </c>
      <c r="X959">
        <v>1.37</v>
      </c>
      <c r="Y959">
        <v>0</v>
      </c>
      <c r="Z959">
        <v>6.99</v>
      </c>
      <c r="AA959">
        <v>0</v>
      </c>
      <c r="AB959">
        <v>0</v>
      </c>
      <c r="AC959">
        <v>0</v>
      </c>
      <c r="AD959">
        <v>1</v>
      </c>
      <c r="AE959">
        <v>0</v>
      </c>
      <c r="AF959" t="s">
        <v>93</v>
      </c>
      <c r="AG959">
        <v>1.8118249999999998</v>
      </c>
      <c r="AH959">
        <v>2</v>
      </c>
      <c r="AI959">
        <v>60142310</v>
      </c>
      <c r="AJ959">
        <v>959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 x14ac:dyDescent="0.2">
      <c r="A960">
        <f>ROW(Source!A195)</f>
        <v>195</v>
      </c>
      <c r="B960">
        <v>60142324</v>
      </c>
      <c r="C960">
        <v>60142306</v>
      </c>
      <c r="D960">
        <v>48245552</v>
      </c>
      <c r="E960">
        <v>1</v>
      </c>
      <c r="F960">
        <v>1</v>
      </c>
      <c r="G960">
        <v>1</v>
      </c>
      <c r="H960">
        <v>2</v>
      </c>
      <c r="I960" t="s">
        <v>1022</v>
      </c>
      <c r="J960" t="s">
        <v>1023</v>
      </c>
      <c r="K960" t="s">
        <v>1024</v>
      </c>
      <c r="L960">
        <v>1368</v>
      </c>
      <c r="N960">
        <v>1011</v>
      </c>
      <c r="O960" t="s">
        <v>745</v>
      </c>
      <c r="P960" t="s">
        <v>745</v>
      </c>
      <c r="Q960">
        <v>1</v>
      </c>
      <c r="X960">
        <v>0.5</v>
      </c>
      <c r="Y960">
        <v>0</v>
      </c>
      <c r="Z960">
        <v>107.03</v>
      </c>
      <c r="AA960">
        <v>10.130000000000001</v>
      </c>
      <c r="AB960">
        <v>0</v>
      </c>
      <c r="AC960">
        <v>0</v>
      </c>
      <c r="AD960">
        <v>1</v>
      </c>
      <c r="AE960">
        <v>0</v>
      </c>
      <c r="AF960" t="s">
        <v>93</v>
      </c>
      <c r="AG960">
        <v>0.66124999999999989</v>
      </c>
      <c r="AH960">
        <v>2</v>
      </c>
      <c r="AI960">
        <v>60142311</v>
      </c>
      <c r="AJ960">
        <v>960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 x14ac:dyDescent="0.2">
      <c r="A961">
        <f>ROW(Source!A195)</f>
        <v>195</v>
      </c>
      <c r="B961">
        <v>60142325</v>
      </c>
      <c r="C961">
        <v>60142306</v>
      </c>
      <c r="D961">
        <v>48245702</v>
      </c>
      <c r="E961">
        <v>1</v>
      </c>
      <c r="F961">
        <v>1</v>
      </c>
      <c r="G961">
        <v>1</v>
      </c>
      <c r="H961">
        <v>2</v>
      </c>
      <c r="I961" t="s">
        <v>1050</v>
      </c>
      <c r="J961" t="s">
        <v>1051</v>
      </c>
      <c r="K961" t="s">
        <v>1052</v>
      </c>
      <c r="L961">
        <v>1368</v>
      </c>
      <c r="N961">
        <v>1011</v>
      </c>
      <c r="O961" t="s">
        <v>745</v>
      </c>
      <c r="P961" t="s">
        <v>745</v>
      </c>
      <c r="Q961">
        <v>1</v>
      </c>
      <c r="X961">
        <v>43.4</v>
      </c>
      <c r="Y961">
        <v>0</v>
      </c>
      <c r="Z961">
        <v>45.41</v>
      </c>
      <c r="AA961">
        <v>0</v>
      </c>
      <c r="AB961">
        <v>0</v>
      </c>
      <c r="AC961">
        <v>0</v>
      </c>
      <c r="AD961">
        <v>1</v>
      </c>
      <c r="AE961">
        <v>0</v>
      </c>
      <c r="AF961" t="s">
        <v>93</v>
      </c>
      <c r="AG961">
        <v>57.396499999999989</v>
      </c>
      <c r="AH961">
        <v>2</v>
      </c>
      <c r="AI961">
        <v>60142312</v>
      </c>
      <c r="AJ961">
        <v>961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 x14ac:dyDescent="0.2">
      <c r="A962">
        <f>ROW(Source!A195)</f>
        <v>195</v>
      </c>
      <c r="B962">
        <v>60142326</v>
      </c>
      <c r="C962">
        <v>60142306</v>
      </c>
      <c r="D962">
        <v>48245719</v>
      </c>
      <c r="E962">
        <v>1</v>
      </c>
      <c r="F962">
        <v>1</v>
      </c>
      <c r="G962">
        <v>1</v>
      </c>
      <c r="H962">
        <v>2</v>
      </c>
      <c r="I962" t="s">
        <v>755</v>
      </c>
      <c r="J962" t="s">
        <v>756</v>
      </c>
      <c r="K962" t="s">
        <v>757</v>
      </c>
      <c r="L962">
        <v>1368</v>
      </c>
      <c r="N962">
        <v>1011</v>
      </c>
      <c r="O962" t="s">
        <v>745</v>
      </c>
      <c r="P962" t="s">
        <v>745</v>
      </c>
      <c r="Q962">
        <v>1</v>
      </c>
      <c r="X962">
        <v>0.9</v>
      </c>
      <c r="Y962">
        <v>0</v>
      </c>
      <c r="Z962">
        <v>1.2</v>
      </c>
      <c r="AA962">
        <v>0</v>
      </c>
      <c r="AB962">
        <v>0</v>
      </c>
      <c r="AC962">
        <v>0</v>
      </c>
      <c r="AD962">
        <v>1</v>
      </c>
      <c r="AE962">
        <v>0</v>
      </c>
      <c r="AF962" t="s">
        <v>93</v>
      </c>
      <c r="AG962">
        <v>1.1902499999999998</v>
      </c>
      <c r="AH962">
        <v>2</v>
      </c>
      <c r="AI962">
        <v>60142313</v>
      </c>
      <c r="AJ962">
        <v>962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 x14ac:dyDescent="0.2">
      <c r="A963">
        <f>ROW(Source!A195)</f>
        <v>195</v>
      </c>
      <c r="B963">
        <v>60142327</v>
      </c>
      <c r="C963">
        <v>60142306</v>
      </c>
      <c r="D963">
        <v>48246286</v>
      </c>
      <c r="E963">
        <v>1</v>
      </c>
      <c r="F963">
        <v>1</v>
      </c>
      <c r="G963">
        <v>1</v>
      </c>
      <c r="H963">
        <v>2</v>
      </c>
      <c r="I963" t="s">
        <v>1028</v>
      </c>
      <c r="J963" t="s">
        <v>1029</v>
      </c>
      <c r="K963" t="s">
        <v>1030</v>
      </c>
      <c r="L963">
        <v>1368</v>
      </c>
      <c r="N963">
        <v>1011</v>
      </c>
      <c r="O963" t="s">
        <v>745</v>
      </c>
      <c r="P963" t="s">
        <v>745</v>
      </c>
      <c r="Q963">
        <v>1</v>
      </c>
      <c r="X963">
        <v>0.8</v>
      </c>
      <c r="Y963">
        <v>0</v>
      </c>
      <c r="Z963">
        <v>14.3</v>
      </c>
      <c r="AA963">
        <v>8.82</v>
      </c>
      <c r="AB963">
        <v>0</v>
      </c>
      <c r="AC963">
        <v>0</v>
      </c>
      <c r="AD963">
        <v>1</v>
      </c>
      <c r="AE963">
        <v>0</v>
      </c>
      <c r="AF963" t="s">
        <v>93</v>
      </c>
      <c r="AG963">
        <v>1.0579999999999998</v>
      </c>
      <c r="AH963">
        <v>2</v>
      </c>
      <c r="AI963">
        <v>60142314</v>
      </c>
      <c r="AJ963">
        <v>963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 x14ac:dyDescent="0.2">
      <c r="A964">
        <f>ROW(Source!A195)</f>
        <v>195</v>
      </c>
      <c r="B964">
        <v>60142328</v>
      </c>
      <c r="C964">
        <v>60142306</v>
      </c>
      <c r="D964">
        <v>48246332</v>
      </c>
      <c r="E964">
        <v>1</v>
      </c>
      <c r="F964">
        <v>1</v>
      </c>
      <c r="G964">
        <v>1</v>
      </c>
      <c r="H964">
        <v>2</v>
      </c>
      <c r="I964" t="s">
        <v>1039</v>
      </c>
      <c r="J964" t="s">
        <v>1040</v>
      </c>
      <c r="K964" t="s">
        <v>1041</v>
      </c>
      <c r="L964">
        <v>1368</v>
      </c>
      <c r="N964">
        <v>1011</v>
      </c>
      <c r="O964" t="s">
        <v>745</v>
      </c>
      <c r="P964" t="s">
        <v>745</v>
      </c>
      <c r="Q964">
        <v>1</v>
      </c>
      <c r="X964">
        <v>2.4</v>
      </c>
      <c r="Y964">
        <v>0</v>
      </c>
      <c r="Z964">
        <v>2.4</v>
      </c>
      <c r="AA964">
        <v>0</v>
      </c>
      <c r="AB964">
        <v>0</v>
      </c>
      <c r="AC964">
        <v>0</v>
      </c>
      <c r="AD964">
        <v>1</v>
      </c>
      <c r="AE964">
        <v>0</v>
      </c>
      <c r="AF964" t="s">
        <v>93</v>
      </c>
      <c r="AG964">
        <v>3.1739999999999995</v>
      </c>
      <c r="AH964">
        <v>2</v>
      </c>
      <c r="AI964">
        <v>60142315</v>
      </c>
      <c r="AJ964">
        <v>964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 x14ac:dyDescent="0.2">
      <c r="A965">
        <f>ROW(Source!A195)</f>
        <v>195</v>
      </c>
      <c r="B965">
        <v>60142329</v>
      </c>
      <c r="C965">
        <v>60142306</v>
      </c>
      <c r="D965">
        <v>48168484</v>
      </c>
      <c r="E965">
        <v>1</v>
      </c>
      <c r="F965">
        <v>1</v>
      </c>
      <c r="G965">
        <v>1</v>
      </c>
      <c r="H965">
        <v>3</v>
      </c>
      <c r="I965" t="s">
        <v>223</v>
      </c>
      <c r="J965" t="s">
        <v>226</v>
      </c>
      <c r="K965" t="s">
        <v>761</v>
      </c>
      <c r="L965">
        <v>1339</v>
      </c>
      <c r="N965">
        <v>1007</v>
      </c>
      <c r="O965" t="s">
        <v>91</v>
      </c>
      <c r="P965" t="s">
        <v>91</v>
      </c>
      <c r="Q965">
        <v>1</v>
      </c>
      <c r="X965">
        <v>0.6</v>
      </c>
      <c r="Y965">
        <v>8.7899999999999991</v>
      </c>
      <c r="Z965">
        <v>0</v>
      </c>
      <c r="AA965">
        <v>0</v>
      </c>
      <c r="AB965">
        <v>0</v>
      </c>
      <c r="AC965">
        <v>0</v>
      </c>
      <c r="AD965">
        <v>1</v>
      </c>
      <c r="AE965">
        <v>0</v>
      </c>
      <c r="AF965" t="s">
        <v>3</v>
      </c>
      <c r="AG965">
        <v>0.6</v>
      </c>
      <c r="AH965">
        <v>2</v>
      </c>
      <c r="AI965">
        <v>60142316</v>
      </c>
      <c r="AJ965">
        <v>965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 x14ac:dyDescent="0.2">
      <c r="A966">
        <f>ROW(Source!A195)</f>
        <v>195</v>
      </c>
      <c r="B966">
        <v>60142330</v>
      </c>
      <c r="C966">
        <v>60142306</v>
      </c>
      <c r="D966">
        <v>48168491</v>
      </c>
      <c r="E966">
        <v>1</v>
      </c>
      <c r="F966">
        <v>1</v>
      </c>
      <c r="G966">
        <v>1</v>
      </c>
      <c r="H966">
        <v>3</v>
      </c>
      <c r="I966" t="s">
        <v>229</v>
      </c>
      <c r="J966" t="s">
        <v>231</v>
      </c>
      <c r="K966" t="s">
        <v>762</v>
      </c>
      <c r="L966">
        <v>1346</v>
      </c>
      <c r="N966">
        <v>1009</v>
      </c>
      <c r="O966" t="s">
        <v>225</v>
      </c>
      <c r="P966" t="s">
        <v>225</v>
      </c>
      <c r="Q966">
        <v>1</v>
      </c>
      <c r="X966">
        <v>0.2</v>
      </c>
      <c r="Y966">
        <v>4.47</v>
      </c>
      <c r="Z966">
        <v>0</v>
      </c>
      <c r="AA966">
        <v>0</v>
      </c>
      <c r="AB966">
        <v>0</v>
      </c>
      <c r="AC966">
        <v>0</v>
      </c>
      <c r="AD966">
        <v>1</v>
      </c>
      <c r="AE966">
        <v>0</v>
      </c>
      <c r="AF966" t="s">
        <v>3</v>
      </c>
      <c r="AG966">
        <v>0.2</v>
      </c>
      <c r="AH966">
        <v>2</v>
      </c>
      <c r="AI966">
        <v>60142317</v>
      </c>
      <c r="AJ966">
        <v>966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 x14ac:dyDescent="0.2">
      <c r="A967">
        <f>ROW(Source!A195)</f>
        <v>195</v>
      </c>
      <c r="B967">
        <v>60142331</v>
      </c>
      <c r="C967">
        <v>60142306</v>
      </c>
      <c r="D967">
        <v>48171519</v>
      </c>
      <c r="E967">
        <v>1</v>
      </c>
      <c r="F967">
        <v>1</v>
      </c>
      <c r="G967">
        <v>1</v>
      </c>
      <c r="H967">
        <v>3</v>
      </c>
      <c r="I967" t="s">
        <v>1031</v>
      </c>
      <c r="J967" t="s">
        <v>1032</v>
      </c>
      <c r="K967" t="s">
        <v>1033</v>
      </c>
      <c r="L967">
        <v>1348</v>
      </c>
      <c r="N967">
        <v>1009</v>
      </c>
      <c r="O967" t="s">
        <v>15</v>
      </c>
      <c r="P967" t="s">
        <v>15</v>
      </c>
      <c r="Q967">
        <v>1000</v>
      </c>
      <c r="X967">
        <v>1.9E-2</v>
      </c>
      <c r="Y967">
        <v>10397.450000000001</v>
      </c>
      <c r="Z967">
        <v>0</v>
      </c>
      <c r="AA967">
        <v>0</v>
      </c>
      <c r="AB967">
        <v>0</v>
      </c>
      <c r="AC967">
        <v>0</v>
      </c>
      <c r="AD967">
        <v>1</v>
      </c>
      <c r="AE967">
        <v>0</v>
      </c>
      <c r="AF967" t="s">
        <v>3</v>
      </c>
      <c r="AG967">
        <v>1.9E-2</v>
      </c>
      <c r="AH967">
        <v>2</v>
      </c>
      <c r="AI967">
        <v>60142318</v>
      </c>
      <c r="AJ967">
        <v>967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 x14ac:dyDescent="0.2">
      <c r="A968">
        <f>ROW(Source!A195)</f>
        <v>195</v>
      </c>
      <c r="B968">
        <v>60142332</v>
      </c>
      <c r="C968">
        <v>60142306</v>
      </c>
      <c r="D968">
        <v>48164599</v>
      </c>
      <c r="E968">
        <v>21</v>
      </c>
      <c r="F968">
        <v>1</v>
      </c>
      <c r="G968">
        <v>1</v>
      </c>
      <c r="H968">
        <v>3</v>
      </c>
      <c r="I968" t="s">
        <v>834</v>
      </c>
      <c r="J968" t="s">
        <v>3</v>
      </c>
      <c r="K968" t="s">
        <v>835</v>
      </c>
      <c r="L968">
        <v>1374</v>
      </c>
      <c r="N968">
        <v>1013</v>
      </c>
      <c r="O968" t="s">
        <v>836</v>
      </c>
      <c r="P968" t="s">
        <v>836</v>
      </c>
      <c r="Q968">
        <v>1</v>
      </c>
      <c r="X968">
        <v>21.84</v>
      </c>
      <c r="Y968">
        <v>1</v>
      </c>
      <c r="Z968">
        <v>0</v>
      </c>
      <c r="AA968">
        <v>0</v>
      </c>
      <c r="AB968">
        <v>0</v>
      </c>
      <c r="AC968">
        <v>0</v>
      </c>
      <c r="AD968">
        <v>1</v>
      </c>
      <c r="AE968">
        <v>0</v>
      </c>
      <c r="AF968" t="s">
        <v>3</v>
      </c>
      <c r="AG968">
        <v>21.84</v>
      </c>
      <c r="AH968">
        <v>2</v>
      </c>
      <c r="AI968">
        <v>60142319</v>
      </c>
      <c r="AJ968">
        <v>968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 x14ac:dyDescent="0.2">
      <c r="A969">
        <f>ROW(Source!A199)</f>
        <v>199</v>
      </c>
      <c r="B969">
        <v>60142351</v>
      </c>
      <c r="C969">
        <v>60142335</v>
      </c>
      <c r="D969">
        <v>48164227</v>
      </c>
      <c r="E969">
        <v>1</v>
      </c>
      <c r="F969">
        <v>1</v>
      </c>
      <c r="G969">
        <v>1</v>
      </c>
      <c r="H969">
        <v>1</v>
      </c>
      <c r="I969" t="s">
        <v>1034</v>
      </c>
      <c r="J969" t="s">
        <v>3</v>
      </c>
      <c r="K969" t="s">
        <v>1035</v>
      </c>
      <c r="L969">
        <v>1191</v>
      </c>
      <c r="N969">
        <v>1013</v>
      </c>
      <c r="O969" t="s">
        <v>738</v>
      </c>
      <c r="P969" t="s">
        <v>738</v>
      </c>
      <c r="Q969">
        <v>1</v>
      </c>
      <c r="X969">
        <v>108.89</v>
      </c>
      <c r="Y969">
        <v>0</v>
      </c>
      <c r="Z969">
        <v>0</v>
      </c>
      <c r="AA969">
        <v>0</v>
      </c>
      <c r="AB969">
        <v>8.01</v>
      </c>
      <c r="AC969">
        <v>0</v>
      </c>
      <c r="AD969">
        <v>1</v>
      </c>
      <c r="AE969">
        <v>1</v>
      </c>
      <c r="AF969" t="s">
        <v>93</v>
      </c>
      <c r="AG969">
        <v>144.00702499999997</v>
      </c>
      <c r="AH969">
        <v>2</v>
      </c>
      <c r="AI969">
        <v>60142336</v>
      </c>
      <c r="AJ969">
        <v>969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 x14ac:dyDescent="0.2">
      <c r="A970">
        <f>ROW(Source!A199)</f>
        <v>199</v>
      </c>
      <c r="B970">
        <v>60142352</v>
      </c>
      <c r="C970">
        <v>60142335</v>
      </c>
      <c r="D970">
        <v>48164207</v>
      </c>
      <c r="E970">
        <v>1</v>
      </c>
      <c r="F970">
        <v>1</v>
      </c>
      <c r="G970">
        <v>1</v>
      </c>
      <c r="H970">
        <v>1</v>
      </c>
      <c r="I970" t="s">
        <v>740</v>
      </c>
      <c r="J970" t="s">
        <v>3</v>
      </c>
      <c r="K970" t="s">
        <v>741</v>
      </c>
      <c r="L970">
        <v>1191</v>
      </c>
      <c r="N970">
        <v>1013</v>
      </c>
      <c r="O970" t="s">
        <v>738</v>
      </c>
      <c r="P970" t="s">
        <v>738</v>
      </c>
      <c r="Q970">
        <v>1</v>
      </c>
      <c r="X970">
        <v>0.31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1</v>
      </c>
      <c r="AE970">
        <v>2</v>
      </c>
      <c r="AF970" t="s">
        <v>93</v>
      </c>
      <c r="AG970">
        <v>0.40997499999999992</v>
      </c>
      <c r="AH970">
        <v>2</v>
      </c>
      <c r="AI970">
        <v>60142337</v>
      </c>
      <c r="AJ970">
        <v>970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 x14ac:dyDescent="0.2">
      <c r="A971">
        <f>ROW(Source!A199)</f>
        <v>199</v>
      </c>
      <c r="B971">
        <v>60142353</v>
      </c>
      <c r="C971">
        <v>60142335</v>
      </c>
      <c r="D971">
        <v>48244557</v>
      </c>
      <c r="E971">
        <v>1</v>
      </c>
      <c r="F971">
        <v>1</v>
      </c>
      <c r="G971">
        <v>1</v>
      </c>
      <c r="H971">
        <v>2</v>
      </c>
      <c r="I971" t="s">
        <v>746</v>
      </c>
      <c r="J971" t="s">
        <v>747</v>
      </c>
      <c r="K971" t="s">
        <v>748</v>
      </c>
      <c r="L971">
        <v>1368</v>
      </c>
      <c r="N971">
        <v>1011</v>
      </c>
      <c r="O971" t="s">
        <v>745</v>
      </c>
      <c r="P971" t="s">
        <v>745</v>
      </c>
      <c r="Q971">
        <v>1</v>
      </c>
      <c r="X971">
        <v>0.12</v>
      </c>
      <c r="Y971">
        <v>0</v>
      </c>
      <c r="Z971">
        <v>112.77</v>
      </c>
      <c r="AA971">
        <v>11.84</v>
      </c>
      <c r="AB971">
        <v>0</v>
      </c>
      <c r="AC971">
        <v>0</v>
      </c>
      <c r="AD971">
        <v>1</v>
      </c>
      <c r="AE971">
        <v>0</v>
      </c>
      <c r="AF971" t="s">
        <v>93</v>
      </c>
      <c r="AG971">
        <v>0.15869999999999998</v>
      </c>
      <c r="AH971">
        <v>2</v>
      </c>
      <c r="AI971">
        <v>60142338</v>
      </c>
      <c r="AJ971">
        <v>971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 x14ac:dyDescent="0.2">
      <c r="A972">
        <f>ROW(Source!A199)</f>
        <v>199</v>
      </c>
      <c r="B972">
        <v>60142354</v>
      </c>
      <c r="C972">
        <v>60142335</v>
      </c>
      <c r="D972">
        <v>48244699</v>
      </c>
      <c r="E972">
        <v>1</v>
      </c>
      <c r="F972">
        <v>1</v>
      </c>
      <c r="G972">
        <v>1</v>
      </c>
      <c r="H972">
        <v>2</v>
      </c>
      <c r="I972" t="s">
        <v>1047</v>
      </c>
      <c r="J972" t="s">
        <v>1048</v>
      </c>
      <c r="K972" t="s">
        <v>1049</v>
      </c>
      <c r="L972">
        <v>1368</v>
      </c>
      <c r="N972">
        <v>1011</v>
      </c>
      <c r="O972" t="s">
        <v>745</v>
      </c>
      <c r="P972" t="s">
        <v>745</v>
      </c>
      <c r="Q972">
        <v>1</v>
      </c>
      <c r="X972">
        <v>8.6</v>
      </c>
      <c r="Y972">
        <v>0</v>
      </c>
      <c r="Z972">
        <v>6.99</v>
      </c>
      <c r="AA972">
        <v>0</v>
      </c>
      <c r="AB972">
        <v>0</v>
      </c>
      <c r="AC972">
        <v>0</v>
      </c>
      <c r="AD972">
        <v>1</v>
      </c>
      <c r="AE972">
        <v>0</v>
      </c>
      <c r="AF972" t="s">
        <v>93</v>
      </c>
      <c r="AG972">
        <v>11.373499999999998</v>
      </c>
      <c r="AH972">
        <v>2</v>
      </c>
      <c r="AI972">
        <v>60142339</v>
      </c>
      <c r="AJ972">
        <v>972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 x14ac:dyDescent="0.2">
      <c r="A973">
        <f>ROW(Source!A199)</f>
        <v>199</v>
      </c>
      <c r="B973">
        <v>60142355</v>
      </c>
      <c r="C973">
        <v>60142335</v>
      </c>
      <c r="D973">
        <v>48245551</v>
      </c>
      <c r="E973">
        <v>1</v>
      </c>
      <c r="F973">
        <v>1</v>
      </c>
      <c r="G973">
        <v>1</v>
      </c>
      <c r="H973">
        <v>2</v>
      </c>
      <c r="I973" t="s">
        <v>752</v>
      </c>
      <c r="J973" t="s">
        <v>753</v>
      </c>
      <c r="K973" t="s">
        <v>754</v>
      </c>
      <c r="L973">
        <v>1368</v>
      </c>
      <c r="N973">
        <v>1011</v>
      </c>
      <c r="O973" t="s">
        <v>745</v>
      </c>
      <c r="P973" t="s">
        <v>745</v>
      </c>
      <c r="Q973">
        <v>1</v>
      </c>
      <c r="X973">
        <v>0.19</v>
      </c>
      <c r="Y973">
        <v>0</v>
      </c>
      <c r="Z973">
        <v>86.79</v>
      </c>
      <c r="AA973">
        <v>10.130000000000001</v>
      </c>
      <c r="AB973">
        <v>0</v>
      </c>
      <c r="AC973">
        <v>0</v>
      </c>
      <c r="AD973">
        <v>1</v>
      </c>
      <c r="AE973">
        <v>0</v>
      </c>
      <c r="AF973" t="s">
        <v>93</v>
      </c>
      <c r="AG973">
        <v>0.25127499999999997</v>
      </c>
      <c r="AH973">
        <v>2</v>
      </c>
      <c r="AI973">
        <v>60142340</v>
      </c>
      <c r="AJ973">
        <v>973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 x14ac:dyDescent="0.2">
      <c r="A974">
        <f>ROW(Source!A199)</f>
        <v>199</v>
      </c>
      <c r="B974">
        <v>60142356</v>
      </c>
      <c r="C974">
        <v>60142335</v>
      </c>
      <c r="D974">
        <v>48172661</v>
      </c>
      <c r="E974">
        <v>1</v>
      </c>
      <c r="F974">
        <v>1</v>
      </c>
      <c r="G974">
        <v>1</v>
      </c>
      <c r="H974">
        <v>3</v>
      </c>
      <c r="I974" t="s">
        <v>766</v>
      </c>
      <c r="J974" t="s">
        <v>767</v>
      </c>
      <c r="K974" t="s">
        <v>768</v>
      </c>
      <c r="L974">
        <v>1348</v>
      </c>
      <c r="N974">
        <v>1009</v>
      </c>
      <c r="O974" t="s">
        <v>15</v>
      </c>
      <c r="P974" t="s">
        <v>15</v>
      </c>
      <c r="Q974">
        <v>1000</v>
      </c>
      <c r="X974">
        <v>2.1999999999999999E-2</v>
      </c>
      <c r="Y974">
        <v>15854.58</v>
      </c>
      <c r="Z974">
        <v>0</v>
      </c>
      <c r="AA974">
        <v>0</v>
      </c>
      <c r="AB974">
        <v>0</v>
      </c>
      <c r="AC974">
        <v>0</v>
      </c>
      <c r="AD974">
        <v>1</v>
      </c>
      <c r="AE974">
        <v>0</v>
      </c>
      <c r="AF974" t="s">
        <v>3</v>
      </c>
      <c r="AG974">
        <v>2.1999999999999999E-2</v>
      </c>
      <c r="AH974">
        <v>2</v>
      </c>
      <c r="AI974">
        <v>60142341</v>
      </c>
      <c r="AJ974">
        <v>974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 x14ac:dyDescent="0.2">
      <c r="A975">
        <f>ROW(Source!A199)</f>
        <v>199</v>
      </c>
      <c r="B975">
        <v>60142357</v>
      </c>
      <c r="C975">
        <v>60142335</v>
      </c>
      <c r="D975">
        <v>48172758</v>
      </c>
      <c r="E975">
        <v>1</v>
      </c>
      <c r="F975">
        <v>1</v>
      </c>
      <c r="G975">
        <v>1</v>
      </c>
      <c r="H975">
        <v>3</v>
      </c>
      <c r="I975" t="s">
        <v>769</v>
      </c>
      <c r="J975" t="s">
        <v>770</v>
      </c>
      <c r="K975" t="s">
        <v>771</v>
      </c>
      <c r="L975">
        <v>1348</v>
      </c>
      <c r="N975">
        <v>1009</v>
      </c>
      <c r="O975" t="s">
        <v>15</v>
      </c>
      <c r="P975" t="s">
        <v>15</v>
      </c>
      <c r="Q975">
        <v>1000</v>
      </c>
      <c r="X975">
        <v>1.0000000000000001E-5</v>
      </c>
      <c r="Y975">
        <v>7671.42</v>
      </c>
      <c r="Z975">
        <v>0</v>
      </c>
      <c r="AA975">
        <v>0</v>
      </c>
      <c r="AB975">
        <v>0</v>
      </c>
      <c r="AC975">
        <v>0</v>
      </c>
      <c r="AD975">
        <v>1</v>
      </c>
      <c r="AE975">
        <v>0</v>
      </c>
      <c r="AF975" t="s">
        <v>3</v>
      </c>
      <c r="AG975">
        <v>1.0000000000000001E-5</v>
      </c>
      <c r="AH975">
        <v>2</v>
      </c>
      <c r="AI975">
        <v>60142342</v>
      </c>
      <c r="AJ975">
        <v>975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  <row r="976" spans="1:44" x14ac:dyDescent="0.2">
      <c r="A976">
        <f>ROW(Source!A199)</f>
        <v>199</v>
      </c>
      <c r="B976">
        <v>60142358</v>
      </c>
      <c r="C976">
        <v>60142335</v>
      </c>
      <c r="D976">
        <v>48173726</v>
      </c>
      <c r="E976">
        <v>1</v>
      </c>
      <c r="F976">
        <v>1</v>
      </c>
      <c r="G976">
        <v>1</v>
      </c>
      <c r="H976">
        <v>3</v>
      </c>
      <c r="I976" t="s">
        <v>772</v>
      </c>
      <c r="J976" t="s">
        <v>773</v>
      </c>
      <c r="K976" t="s">
        <v>774</v>
      </c>
      <c r="L976">
        <v>1348</v>
      </c>
      <c r="N976">
        <v>1009</v>
      </c>
      <c r="O976" t="s">
        <v>15</v>
      </c>
      <c r="P976" t="s">
        <v>15</v>
      </c>
      <c r="Q976">
        <v>1000</v>
      </c>
      <c r="X976">
        <v>1E-4</v>
      </c>
      <c r="Y976">
        <v>30728.69</v>
      </c>
      <c r="Z976">
        <v>0</v>
      </c>
      <c r="AA976">
        <v>0</v>
      </c>
      <c r="AB976">
        <v>0</v>
      </c>
      <c r="AC976">
        <v>0</v>
      </c>
      <c r="AD976">
        <v>1</v>
      </c>
      <c r="AE976">
        <v>0</v>
      </c>
      <c r="AF976" t="s">
        <v>3</v>
      </c>
      <c r="AG976">
        <v>1E-4</v>
      </c>
      <c r="AH976">
        <v>2</v>
      </c>
      <c r="AI976">
        <v>60142343</v>
      </c>
      <c r="AJ976">
        <v>976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 x14ac:dyDescent="0.2">
      <c r="A977">
        <f>ROW(Source!A199)</f>
        <v>199</v>
      </c>
      <c r="B977">
        <v>60142359</v>
      </c>
      <c r="C977">
        <v>60142335</v>
      </c>
      <c r="D977">
        <v>48165719</v>
      </c>
      <c r="E977">
        <v>21</v>
      </c>
      <c r="F977">
        <v>1</v>
      </c>
      <c r="G977">
        <v>1</v>
      </c>
      <c r="H977">
        <v>3</v>
      </c>
      <c r="I977" t="s">
        <v>778</v>
      </c>
      <c r="J977" t="s">
        <v>3</v>
      </c>
      <c r="K977" t="s">
        <v>779</v>
      </c>
      <c r="L977">
        <v>1348</v>
      </c>
      <c r="N977">
        <v>1009</v>
      </c>
      <c r="O977" t="s">
        <v>15</v>
      </c>
      <c r="P977" t="s">
        <v>15</v>
      </c>
      <c r="Q977">
        <v>1000</v>
      </c>
      <c r="X977">
        <v>1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 t="s">
        <v>3</v>
      </c>
      <c r="AG977">
        <v>1</v>
      </c>
      <c r="AH977">
        <v>2</v>
      </c>
      <c r="AI977">
        <v>60142344</v>
      </c>
      <c r="AJ977">
        <v>977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 x14ac:dyDescent="0.2">
      <c r="A978">
        <f>ROW(Source!A199)</f>
        <v>199</v>
      </c>
      <c r="B978">
        <v>60142360</v>
      </c>
      <c r="C978">
        <v>60142335</v>
      </c>
      <c r="D978">
        <v>48189470</v>
      </c>
      <c r="E978">
        <v>1</v>
      </c>
      <c r="F978">
        <v>1</v>
      </c>
      <c r="G978">
        <v>1</v>
      </c>
      <c r="H978">
        <v>3</v>
      </c>
      <c r="I978" t="s">
        <v>780</v>
      </c>
      <c r="J978" t="s">
        <v>781</v>
      </c>
      <c r="K978" t="s">
        <v>782</v>
      </c>
      <c r="L978">
        <v>1302</v>
      </c>
      <c r="N978">
        <v>1003</v>
      </c>
      <c r="O978" t="s">
        <v>783</v>
      </c>
      <c r="P978" t="s">
        <v>783</v>
      </c>
      <c r="Q978">
        <v>10</v>
      </c>
      <c r="X978">
        <v>1.8700000000000001E-2</v>
      </c>
      <c r="Y978">
        <v>64.47</v>
      </c>
      <c r="Z978">
        <v>0</v>
      </c>
      <c r="AA978">
        <v>0</v>
      </c>
      <c r="AB978">
        <v>0</v>
      </c>
      <c r="AC978">
        <v>0</v>
      </c>
      <c r="AD978">
        <v>1</v>
      </c>
      <c r="AE978">
        <v>0</v>
      </c>
      <c r="AF978" t="s">
        <v>3</v>
      </c>
      <c r="AG978">
        <v>1.8700000000000001E-2</v>
      </c>
      <c r="AH978">
        <v>2</v>
      </c>
      <c r="AI978">
        <v>60142345</v>
      </c>
      <c r="AJ978">
        <v>978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</row>
    <row r="979" spans="1:44" x14ac:dyDescent="0.2">
      <c r="A979">
        <f>ROW(Source!A199)</f>
        <v>199</v>
      </c>
      <c r="B979">
        <v>60142361</v>
      </c>
      <c r="C979">
        <v>60142335</v>
      </c>
      <c r="D979">
        <v>48189825</v>
      </c>
      <c r="E979">
        <v>1</v>
      </c>
      <c r="F979">
        <v>1</v>
      </c>
      <c r="G979">
        <v>1</v>
      </c>
      <c r="H979">
        <v>3</v>
      </c>
      <c r="I979" t="s">
        <v>784</v>
      </c>
      <c r="J979" t="s">
        <v>785</v>
      </c>
      <c r="K979" t="s">
        <v>786</v>
      </c>
      <c r="L979">
        <v>1348</v>
      </c>
      <c r="N979">
        <v>1009</v>
      </c>
      <c r="O979" t="s">
        <v>15</v>
      </c>
      <c r="P979" t="s">
        <v>15</v>
      </c>
      <c r="Q979">
        <v>1000</v>
      </c>
      <c r="X979">
        <v>3.0000000000000001E-5</v>
      </c>
      <c r="Y979">
        <v>4751.12</v>
      </c>
      <c r="Z979">
        <v>0</v>
      </c>
      <c r="AA979">
        <v>0</v>
      </c>
      <c r="AB979">
        <v>0</v>
      </c>
      <c r="AC979">
        <v>0</v>
      </c>
      <c r="AD979">
        <v>1</v>
      </c>
      <c r="AE979">
        <v>0</v>
      </c>
      <c r="AF979" t="s">
        <v>3</v>
      </c>
      <c r="AG979">
        <v>3.0000000000000001E-5</v>
      </c>
      <c r="AH979">
        <v>2</v>
      </c>
      <c r="AI979">
        <v>60142346</v>
      </c>
      <c r="AJ979">
        <v>979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</row>
    <row r="980" spans="1:44" x14ac:dyDescent="0.2">
      <c r="A980">
        <f>ROW(Source!A199)</f>
        <v>199</v>
      </c>
      <c r="B980">
        <v>60142362</v>
      </c>
      <c r="C980">
        <v>60142335</v>
      </c>
      <c r="D980">
        <v>48190549</v>
      </c>
      <c r="E980">
        <v>1</v>
      </c>
      <c r="F980">
        <v>1</v>
      </c>
      <c r="G980">
        <v>1</v>
      </c>
      <c r="H980">
        <v>3</v>
      </c>
      <c r="I980" t="s">
        <v>787</v>
      </c>
      <c r="J980" t="s">
        <v>788</v>
      </c>
      <c r="K980" t="s">
        <v>789</v>
      </c>
      <c r="L980">
        <v>1348</v>
      </c>
      <c r="N980">
        <v>1009</v>
      </c>
      <c r="O980" t="s">
        <v>15</v>
      </c>
      <c r="P980" t="s">
        <v>15</v>
      </c>
      <c r="Q980">
        <v>1000</v>
      </c>
      <c r="X980">
        <v>1.9400000000000001E-3</v>
      </c>
      <c r="Y980">
        <v>6246.56</v>
      </c>
      <c r="Z980">
        <v>0</v>
      </c>
      <c r="AA980">
        <v>0</v>
      </c>
      <c r="AB980">
        <v>0</v>
      </c>
      <c r="AC980">
        <v>0</v>
      </c>
      <c r="AD980">
        <v>1</v>
      </c>
      <c r="AE980">
        <v>0</v>
      </c>
      <c r="AF980" t="s">
        <v>3</v>
      </c>
      <c r="AG980">
        <v>1.9400000000000001E-3</v>
      </c>
      <c r="AH980">
        <v>2</v>
      </c>
      <c r="AI980">
        <v>60142347</v>
      </c>
      <c r="AJ980">
        <v>980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</row>
    <row r="981" spans="1:44" x14ac:dyDescent="0.2">
      <c r="A981">
        <f>ROW(Source!A199)</f>
        <v>199</v>
      </c>
      <c r="B981">
        <v>60142363</v>
      </c>
      <c r="C981">
        <v>60142335</v>
      </c>
      <c r="D981">
        <v>48194381</v>
      </c>
      <c r="E981">
        <v>1</v>
      </c>
      <c r="F981">
        <v>1</v>
      </c>
      <c r="G981">
        <v>1</v>
      </c>
      <c r="H981">
        <v>3</v>
      </c>
      <c r="I981" t="s">
        <v>790</v>
      </c>
      <c r="J981" t="s">
        <v>791</v>
      </c>
      <c r="K981" t="s">
        <v>792</v>
      </c>
      <c r="L981">
        <v>1339</v>
      </c>
      <c r="N981">
        <v>1007</v>
      </c>
      <c r="O981" t="s">
        <v>91</v>
      </c>
      <c r="P981" t="s">
        <v>91</v>
      </c>
      <c r="Q981">
        <v>1</v>
      </c>
      <c r="X981">
        <v>1.0300000000000001E-3</v>
      </c>
      <c r="Y981">
        <v>1793.05</v>
      </c>
      <c r="Z981">
        <v>0</v>
      </c>
      <c r="AA981">
        <v>0</v>
      </c>
      <c r="AB981">
        <v>0</v>
      </c>
      <c r="AC981">
        <v>0</v>
      </c>
      <c r="AD981">
        <v>1</v>
      </c>
      <c r="AE981">
        <v>0</v>
      </c>
      <c r="AF981" t="s">
        <v>3</v>
      </c>
      <c r="AG981">
        <v>1.0300000000000001E-3</v>
      </c>
      <c r="AH981">
        <v>2</v>
      </c>
      <c r="AI981">
        <v>60142348</v>
      </c>
      <c r="AJ981">
        <v>981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 x14ac:dyDescent="0.2">
      <c r="A982">
        <f>ROW(Source!A199)</f>
        <v>199</v>
      </c>
      <c r="B982">
        <v>60142364</v>
      </c>
      <c r="C982">
        <v>60142335</v>
      </c>
      <c r="D982">
        <v>48201639</v>
      </c>
      <c r="E982">
        <v>1</v>
      </c>
      <c r="F982">
        <v>1</v>
      </c>
      <c r="G982">
        <v>1</v>
      </c>
      <c r="H982">
        <v>3</v>
      </c>
      <c r="I982" t="s">
        <v>793</v>
      </c>
      <c r="J982" t="s">
        <v>794</v>
      </c>
      <c r="K982" t="s">
        <v>795</v>
      </c>
      <c r="L982">
        <v>1348</v>
      </c>
      <c r="N982">
        <v>1009</v>
      </c>
      <c r="O982" t="s">
        <v>15</v>
      </c>
      <c r="P982" t="s">
        <v>15</v>
      </c>
      <c r="Q982">
        <v>1000</v>
      </c>
      <c r="X982">
        <v>3.1E-4</v>
      </c>
      <c r="Y982">
        <v>12560.85</v>
      </c>
      <c r="Z982">
        <v>0</v>
      </c>
      <c r="AA982">
        <v>0</v>
      </c>
      <c r="AB982">
        <v>0</v>
      </c>
      <c r="AC982">
        <v>0</v>
      </c>
      <c r="AD982">
        <v>1</v>
      </c>
      <c r="AE982">
        <v>0</v>
      </c>
      <c r="AF982" t="s">
        <v>3</v>
      </c>
      <c r="AG982">
        <v>3.1E-4</v>
      </c>
      <c r="AH982">
        <v>2</v>
      </c>
      <c r="AI982">
        <v>60142349</v>
      </c>
      <c r="AJ982">
        <v>982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</row>
    <row r="983" spans="1:44" x14ac:dyDescent="0.2">
      <c r="A983">
        <f>ROW(Source!A199)</f>
        <v>199</v>
      </c>
      <c r="B983">
        <v>60142365</v>
      </c>
      <c r="C983">
        <v>60142335</v>
      </c>
      <c r="D983">
        <v>48202807</v>
      </c>
      <c r="E983">
        <v>1</v>
      </c>
      <c r="F983">
        <v>1</v>
      </c>
      <c r="G983">
        <v>1</v>
      </c>
      <c r="H983">
        <v>3</v>
      </c>
      <c r="I983" t="s">
        <v>796</v>
      </c>
      <c r="J983" t="s">
        <v>797</v>
      </c>
      <c r="K983" t="s">
        <v>798</v>
      </c>
      <c r="L983">
        <v>1348</v>
      </c>
      <c r="N983">
        <v>1009</v>
      </c>
      <c r="O983" t="s">
        <v>15</v>
      </c>
      <c r="P983" t="s">
        <v>15</v>
      </c>
      <c r="Q983">
        <v>1000</v>
      </c>
      <c r="X983">
        <v>5.9999999999999995E-4</v>
      </c>
      <c r="Y983">
        <v>11149.43</v>
      </c>
      <c r="Z983">
        <v>0</v>
      </c>
      <c r="AA983">
        <v>0</v>
      </c>
      <c r="AB983">
        <v>0</v>
      </c>
      <c r="AC983">
        <v>0</v>
      </c>
      <c r="AD983">
        <v>1</v>
      </c>
      <c r="AE983">
        <v>0</v>
      </c>
      <c r="AF983" t="s">
        <v>3</v>
      </c>
      <c r="AG983">
        <v>5.9999999999999995E-4</v>
      </c>
      <c r="AH983">
        <v>2</v>
      </c>
      <c r="AI983">
        <v>60142350</v>
      </c>
      <c r="AJ983">
        <v>983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 x14ac:dyDescent="0.2">
      <c r="A984">
        <f>ROW(Source!A200)</f>
        <v>200</v>
      </c>
      <c r="B984">
        <v>60142494</v>
      </c>
      <c r="C984">
        <v>60142480</v>
      </c>
      <c r="D984">
        <v>48164208</v>
      </c>
      <c r="E984">
        <v>1</v>
      </c>
      <c r="F984">
        <v>1</v>
      </c>
      <c r="G984">
        <v>1</v>
      </c>
      <c r="H984">
        <v>1</v>
      </c>
      <c r="I984" t="s">
        <v>1020</v>
      </c>
      <c r="J984" t="s">
        <v>3</v>
      </c>
      <c r="K984" t="s">
        <v>1021</v>
      </c>
      <c r="L984">
        <v>1191</v>
      </c>
      <c r="N984">
        <v>1013</v>
      </c>
      <c r="O984" t="s">
        <v>738</v>
      </c>
      <c r="P984" t="s">
        <v>738</v>
      </c>
      <c r="Q984">
        <v>1</v>
      </c>
      <c r="X984">
        <v>130</v>
      </c>
      <c r="Y984">
        <v>0</v>
      </c>
      <c r="Z984">
        <v>0</v>
      </c>
      <c r="AA984">
        <v>0</v>
      </c>
      <c r="AB984">
        <v>8.4</v>
      </c>
      <c r="AC984">
        <v>0</v>
      </c>
      <c r="AD984">
        <v>1</v>
      </c>
      <c r="AE984">
        <v>1</v>
      </c>
      <c r="AF984" t="s">
        <v>93</v>
      </c>
      <c r="AG984">
        <v>171.92499999999998</v>
      </c>
      <c r="AH984">
        <v>2</v>
      </c>
      <c r="AI984">
        <v>60142481</v>
      </c>
      <c r="AJ984">
        <v>984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 x14ac:dyDescent="0.2">
      <c r="A985">
        <f>ROW(Source!A200)</f>
        <v>200</v>
      </c>
      <c r="B985">
        <v>60142495</v>
      </c>
      <c r="C985">
        <v>60142480</v>
      </c>
      <c r="D985">
        <v>48164207</v>
      </c>
      <c r="E985">
        <v>1</v>
      </c>
      <c r="F985">
        <v>1</v>
      </c>
      <c r="G985">
        <v>1</v>
      </c>
      <c r="H985">
        <v>1</v>
      </c>
      <c r="I985" t="s">
        <v>740</v>
      </c>
      <c r="J985" t="s">
        <v>3</v>
      </c>
      <c r="K985" t="s">
        <v>741</v>
      </c>
      <c r="L985">
        <v>1191</v>
      </c>
      <c r="N985">
        <v>1013</v>
      </c>
      <c r="O985" t="s">
        <v>738</v>
      </c>
      <c r="P985" t="s">
        <v>738</v>
      </c>
      <c r="Q985">
        <v>1</v>
      </c>
      <c r="X985">
        <v>1.8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1</v>
      </c>
      <c r="AE985">
        <v>2</v>
      </c>
      <c r="AF985" t="s">
        <v>93</v>
      </c>
      <c r="AG985">
        <v>2.3804999999999996</v>
      </c>
      <c r="AH985">
        <v>2</v>
      </c>
      <c r="AI985">
        <v>60142482</v>
      </c>
      <c r="AJ985">
        <v>985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 x14ac:dyDescent="0.2">
      <c r="A986">
        <f>ROW(Source!A200)</f>
        <v>200</v>
      </c>
      <c r="B986">
        <v>60142496</v>
      </c>
      <c r="C986">
        <v>60142480</v>
      </c>
      <c r="D986">
        <v>48244557</v>
      </c>
      <c r="E986">
        <v>1</v>
      </c>
      <c r="F986">
        <v>1</v>
      </c>
      <c r="G986">
        <v>1</v>
      </c>
      <c r="H986">
        <v>2</v>
      </c>
      <c r="I986" t="s">
        <v>746</v>
      </c>
      <c r="J986" t="s">
        <v>747</v>
      </c>
      <c r="K986" t="s">
        <v>748</v>
      </c>
      <c r="L986">
        <v>1368</v>
      </c>
      <c r="N986">
        <v>1011</v>
      </c>
      <c r="O986" t="s">
        <v>745</v>
      </c>
      <c r="P986" t="s">
        <v>745</v>
      </c>
      <c r="Q986">
        <v>1</v>
      </c>
      <c r="X986">
        <v>0.5</v>
      </c>
      <c r="Y986">
        <v>0</v>
      </c>
      <c r="Z986">
        <v>112.77</v>
      </c>
      <c r="AA986">
        <v>11.84</v>
      </c>
      <c r="AB986">
        <v>0</v>
      </c>
      <c r="AC986">
        <v>0</v>
      </c>
      <c r="AD986">
        <v>1</v>
      </c>
      <c r="AE986">
        <v>0</v>
      </c>
      <c r="AF986" t="s">
        <v>93</v>
      </c>
      <c r="AG986">
        <v>0.66124999999999989</v>
      </c>
      <c r="AH986">
        <v>2</v>
      </c>
      <c r="AI986">
        <v>60142483</v>
      </c>
      <c r="AJ986">
        <v>986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 x14ac:dyDescent="0.2">
      <c r="A987">
        <f>ROW(Source!A200)</f>
        <v>200</v>
      </c>
      <c r="B987">
        <v>60142497</v>
      </c>
      <c r="C987">
        <v>60142480</v>
      </c>
      <c r="D987">
        <v>48244699</v>
      </c>
      <c r="E987">
        <v>1</v>
      </c>
      <c r="F987">
        <v>1</v>
      </c>
      <c r="G987">
        <v>1</v>
      </c>
      <c r="H987">
        <v>2</v>
      </c>
      <c r="I987" t="s">
        <v>1047</v>
      </c>
      <c r="J987" t="s">
        <v>1048</v>
      </c>
      <c r="K987" t="s">
        <v>1049</v>
      </c>
      <c r="L987">
        <v>1368</v>
      </c>
      <c r="N987">
        <v>1011</v>
      </c>
      <c r="O987" t="s">
        <v>745</v>
      </c>
      <c r="P987" t="s">
        <v>745</v>
      </c>
      <c r="Q987">
        <v>1</v>
      </c>
      <c r="X987">
        <v>1.37</v>
      </c>
      <c r="Y987">
        <v>0</v>
      </c>
      <c r="Z987">
        <v>6.99</v>
      </c>
      <c r="AA987">
        <v>0</v>
      </c>
      <c r="AB987">
        <v>0</v>
      </c>
      <c r="AC987">
        <v>0</v>
      </c>
      <c r="AD987">
        <v>1</v>
      </c>
      <c r="AE987">
        <v>0</v>
      </c>
      <c r="AF987" t="s">
        <v>93</v>
      </c>
      <c r="AG987">
        <v>1.8118249999999998</v>
      </c>
      <c r="AH987">
        <v>2</v>
      </c>
      <c r="AI987">
        <v>60142484</v>
      </c>
      <c r="AJ987">
        <v>987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 x14ac:dyDescent="0.2">
      <c r="A988">
        <f>ROW(Source!A200)</f>
        <v>200</v>
      </c>
      <c r="B988">
        <v>60142498</v>
      </c>
      <c r="C988">
        <v>60142480</v>
      </c>
      <c r="D988">
        <v>48245552</v>
      </c>
      <c r="E988">
        <v>1</v>
      </c>
      <c r="F988">
        <v>1</v>
      </c>
      <c r="G988">
        <v>1</v>
      </c>
      <c r="H988">
        <v>2</v>
      </c>
      <c r="I988" t="s">
        <v>1022</v>
      </c>
      <c r="J988" t="s">
        <v>1023</v>
      </c>
      <c r="K988" t="s">
        <v>1024</v>
      </c>
      <c r="L988">
        <v>1368</v>
      </c>
      <c r="N988">
        <v>1011</v>
      </c>
      <c r="O988" t="s">
        <v>745</v>
      </c>
      <c r="P988" t="s">
        <v>745</v>
      </c>
      <c r="Q988">
        <v>1</v>
      </c>
      <c r="X988">
        <v>0.5</v>
      </c>
      <c r="Y988">
        <v>0</v>
      </c>
      <c r="Z988">
        <v>107.03</v>
      </c>
      <c r="AA988">
        <v>10.130000000000001</v>
      </c>
      <c r="AB988">
        <v>0</v>
      </c>
      <c r="AC988">
        <v>0</v>
      </c>
      <c r="AD988">
        <v>1</v>
      </c>
      <c r="AE988">
        <v>0</v>
      </c>
      <c r="AF988" t="s">
        <v>93</v>
      </c>
      <c r="AG988">
        <v>0.66124999999999989</v>
      </c>
      <c r="AH988">
        <v>2</v>
      </c>
      <c r="AI988">
        <v>60142485</v>
      </c>
      <c r="AJ988">
        <v>988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</row>
    <row r="989" spans="1:44" x14ac:dyDescent="0.2">
      <c r="A989">
        <f>ROW(Source!A200)</f>
        <v>200</v>
      </c>
      <c r="B989">
        <v>60142499</v>
      </c>
      <c r="C989">
        <v>60142480</v>
      </c>
      <c r="D989">
        <v>48245702</v>
      </c>
      <c r="E989">
        <v>1</v>
      </c>
      <c r="F989">
        <v>1</v>
      </c>
      <c r="G989">
        <v>1</v>
      </c>
      <c r="H989">
        <v>2</v>
      </c>
      <c r="I989" t="s">
        <v>1050</v>
      </c>
      <c r="J989" t="s">
        <v>1051</v>
      </c>
      <c r="K989" t="s">
        <v>1052</v>
      </c>
      <c r="L989">
        <v>1368</v>
      </c>
      <c r="N989">
        <v>1011</v>
      </c>
      <c r="O989" t="s">
        <v>745</v>
      </c>
      <c r="P989" t="s">
        <v>745</v>
      </c>
      <c r="Q989">
        <v>1</v>
      </c>
      <c r="X989">
        <v>43.4</v>
      </c>
      <c r="Y989">
        <v>0</v>
      </c>
      <c r="Z989">
        <v>45.41</v>
      </c>
      <c r="AA989">
        <v>0</v>
      </c>
      <c r="AB989">
        <v>0</v>
      </c>
      <c r="AC989">
        <v>0</v>
      </c>
      <c r="AD989">
        <v>1</v>
      </c>
      <c r="AE989">
        <v>0</v>
      </c>
      <c r="AF989" t="s">
        <v>93</v>
      </c>
      <c r="AG989">
        <v>57.396499999999989</v>
      </c>
      <c r="AH989">
        <v>2</v>
      </c>
      <c r="AI989">
        <v>60142486</v>
      </c>
      <c r="AJ989">
        <v>989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</row>
    <row r="990" spans="1:44" x14ac:dyDescent="0.2">
      <c r="A990">
        <f>ROW(Source!A200)</f>
        <v>200</v>
      </c>
      <c r="B990">
        <v>60142500</v>
      </c>
      <c r="C990">
        <v>60142480</v>
      </c>
      <c r="D990">
        <v>48245719</v>
      </c>
      <c r="E990">
        <v>1</v>
      </c>
      <c r="F990">
        <v>1</v>
      </c>
      <c r="G990">
        <v>1</v>
      </c>
      <c r="H990">
        <v>2</v>
      </c>
      <c r="I990" t="s">
        <v>755</v>
      </c>
      <c r="J990" t="s">
        <v>756</v>
      </c>
      <c r="K990" t="s">
        <v>757</v>
      </c>
      <c r="L990">
        <v>1368</v>
      </c>
      <c r="N990">
        <v>1011</v>
      </c>
      <c r="O990" t="s">
        <v>745</v>
      </c>
      <c r="P990" t="s">
        <v>745</v>
      </c>
      <c r="Q990">
        <v>1</v>
      </c>
      <c r="X990">
        <v>0.9</v>
      </c>
      <c r="Y990">
        <v>0</v>
      </c>
      <c r="Z990">
        <v>1.2</v>
      </c>
      <c r="AA990">
        <v>0</v>
      </c>
      <c r="AB990">
        <v>0</v>
      </c>
      <c r="AC990">
        <v>0</v>
      </c>
      <c r="AD990">
        <v>1</v>
      </c>
      <c r="AE990">
        <v>0</v>
      </c>
      <c r="AF990" t="s">
        <v>93</v>
      </c>
      <c r="AG990">
        <v>1.1902499999999998</v>
      </c>
      <c r="AH990">
        <v>2</v>
      </c>
      <c r="AI990">
        <v>60142487</v>
      </c>
      <c r="AJ990">
        <v>990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 x14ac:dyDescent="0.2">
      <c r="A991">
        <f>ROW(Source!A200)</f>
        <v>200</v>
      </c>
      <c r="B991">
        <v>60142501</v>
      </c>
      <c r="C991">
        <v>60142480</v>
      </c>
      <c r="D991">
        <v>48246286</v>
      </c>
      <c r="E991">
        <v>1</v>
      </c>
      <c r="F991">
        <v>1</v>
      </c>
      <c r="G991">
        <v>1</v>
      </c>
      <c r="H991">
        <v>2</v>
      </c>
      <c r="I991" t="s">
        <v>1028</v>
      </c>
      <c r="J991" t="s">
        <v>1029</v>
      </c>
      <c r="K991" t="s">
        <v>1030</v>
      </c>
      <c r="L991">
        <v>1368</v>
      </c>
      <c r="N991">
        <v>1011</v>
      </c>
      <c r="O991" t="s">
        <v>745</v>
      </c>
      <c r="P991" t="s">
        <v>745</v>
      </c>
      <c r="Q991">
        <v>1</v>
      </c>
      <c r="X991">
        <v>0.8</v>
      </c>
      <c r="Y991">
        <v>0</v>
      </c>
      <c r="Z991">
        <v>14.3</v>
      </c>
      <c r="AA991">
        <v>8.82</v>
      </c>
      <c r="AB991">
        <v>0</v>
      </c>
      <c r="AC991">
        <v>0</v>
      </c>
      <c r="AD991">
        <v>1</v>
      </c>
      <c r="AE991">
        <v>0</v>
      </c>
      <c r="AF991" t="s">
        <v>93</v>
      </c>
      <c r="AG991">
        <v>1.0579999999999998</v>
      </c>
      <c r="AH991">
        <v>2</v>
      </c>
      <c r="AI991">
        <v>60142488</v>
      </c>
      <c r="AJ991">
        <v>991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</row>
    <row r="992" spans="1:44" x14ac:dyDescent="0.2">
      <c r="A992">
        <f>ROW(Source!A200)</f>
        <v>200</v>
      </c>
      <c r="B992">
        <v>60142502</v>
      </c>
      <c r="C992">
        <v>60142480</v>
      </c>
      <c r="D992">
        <v>48246332</v>
      </c>
      <c r="E992">
        <v>1</v>
      </c>
      <c r="F992">
        <v>1</v>
      </c>
      <c r="G992">
        <v>1</v>
      </c>
      <c r="H992">
        <v>2</v>
      </c>
      <c r="I992" t="s">
        <v>1039</v>
      </c>
      <c r="J992" t="s">
        <v>1040</v>
      </c>
      <c r="K992" t="s">
        <v>1041</v>
      </c>
      <c r="L992">
        <v>1368</v>
      </c>
      <c r="N992">
        <v>1011</v>
      </c>
      <c r="O992" t="s">
        <v>745</v>
      </c>
      <c r="P992" t="s">
        <v>745</v>
      </c>
      <c r="Q992">
        <v>1</v>
      </c>
      <c r="X992">
        <v>2.4</v>
      </c>
      <c r="Y992">
        <v>0</v>
      </c>
      <c r="Z992">
        <v>2.4</v>
      </c>
      <c r="AA992">
        <v>0</v>
      </c>
      <c r="AB992">
        <v>0</v>
      </c>
      <c r="AC992">
        <v>0</v>
      </c>
      <c r="AD992">
        <v>1</v>
      </c>
      <c r="AE992">
        <v>0</v>
      </c>
      <c r="AF992" t="s">
        <v>93</v>
      </c>
      <c r="AG992">
        <v>3.1739999999999995</v>
      </c>
      <c r="AH992">
        <v>2</v>
      </c>
      <c r="AI992">
        <v>60142489</v>
      </c>
      <c r="AJ992">
        <v>992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 x14ac:dyDescent="0.2">
      <c r="A993">
        <f>ROW(Source!A200)</f>
        <v>200</v>
      </c>
      <c r="B993">
        <v>60142503</v>
      </c>
      <c r="C993">
        <v>60142480</v>
      </c>
      <c r="D993">
        <v>48168484</v>
      </c>
      <c r="E993">
        <v>1</v>
      </c>
      <c r="F993">
        <v>1</v>
      </c>
      <c r="G993">
        <v>1</v>
      </c>
      <c r="H993">
        <v>3</v>
      </c>
      <c r="I993" t="s">
        <v>223</v>
      </c>
      <c r="J993" t="s">
        <v>226</v>
      </c>
      <c r="K993" t="s">
        <v>761</v>
      </c>
      <c r="L993">
        <v>1339</v>
      </c>
      <c r="N993">
        <v>1007</v>
      </c>
      <c r="O993" t="s">
        <v>91</v>
      </c>
      <c r="P993" t="s">
        <v>91</v>
      </c>
      <c r="Q993">
        <v>1</v>
      </c>
      <c r="X993">
        <v>0.6</v>
      </c>
      <c r="Y993">
        <v>8.7899999999999991</v>
      </c>
      <c r="Z993">
        <v>0</v>
      </c>
      <c r="AA993">
        <v>0</v>
      </c>
      <c r="AB993">
        <v>0</v>
      </c>
      <c r="AC993">
        <v>0</v>
      </c>
      <c r="AD993">
        <v>1</v>
      </c>
      <c r="AE993">
        <v>0</v>
      </c>
      <c r="AF993" t="s">
        <v>3</v>
      </c>
      <c r="AG993">
        <v>0.6</v>
      </c>
      <c r="AH993">
        <v>2</v>
      </c>
      <c r="AI993">
        <v>60142490</v>
      </c>
      <c r="AJ993">
        <v>993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 x14ac:dyDescent="0.2">
      <c r="A994">
        <f>ROW(Source!A200)</f>
        <v>200</v>
      </c>
      <c r="B994">
        <v>60142504</v>
      </c>
      <c r="C994">
        <v>60142480</v>
      </c>
      <c r="D994">
        <v>48168491</v>
      </c>
      <c r="E994">
        <v>1</v>
      </c>
      <c r="F994">
        <v>1</v>
      </c>
      <c r="G994">
        <v>1</v>
      </c>
      <c r="H994">
        <v>3</v>
      </c>
      <c r="I994" t="s">
        <v>229</v>
      </c>
      <c r="J994" t="s">
        <v>231</v>
      </c>
      <c r="K994" t="s">
        <v>762</v>
      </c>
      <c r="L994">
        <v>1346</v>
      </c>
      <c r="N994">
        <v>1009</v>
      </c>
      <c r="O994" t="s">
        <v>225</v>
      </c>
      <c r="P994" t="s">
        <v>225</v>
      </c>
      <c r="Q994">
        <v>1</v>
      </c>
      <c r="X994">
        <v>0.2</v>
      </c>
      <c r="Y994">
        <v>4.47</v>
      </c>
      <c r="Z994">
        <v>0</v>
      </c>
      <c r="AA994">
        <v>0</v>
      </c>
      <c r="AB994">
        <v>0</v>
      </c>
      <c r="AC994">
        <v>0</v>
      </c>
      <c r="AD994">
        <v>1</v>
      </c>
      <c r="AE994">
        <v>0</v>
      </c>
      <c r="AF994" t="s">
        <v>3</v>
      </c>
      <c r="AG994">
        <v>0.2</v>
      </c>
      <c r="AH994">
        <v>2</v>
      </c>
      <c r="AI994">
        <v>60142491</v>
      </c>
      <c r="AJ994">
        <v>994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 x14ac:dyDescent="0.2">
      <c r="A995">
        <f>ROW(Source!A200)</f>
        <v>200</v>
      </c>
      <c r="B995">
        <v>60142505</v>
      </c>
      <c r="C995">
        <v>60142480</v>
      </c>
      <c r="D995">
        <v>48171519</v>
      </c>
      <c r="E995">
        <v>1</v>
      </c>
      <c r="F995">
        <v>1</v>
      </c>
      <c r="G995">
        <v>1</v>
      </c>
      <c r="H995">
        <v>3</v>
      </c>
      <c r="I995" t="s">
        <v>1031</v>
      </c>
      <c r="J995" t="s">
        <v>1032</v>
      </c>
      <c r="K995" t="s">
        <v>1033</v>
      </c>
      <c r="L995">
        <v>1348</v>
      </c>
      <c r="N995">
        <v>1009</v>
      </c>
      <c r="O995" t="s">
        <v>15</v>
      </c>
      <c r="P995" t="s">
        <v>15</v>
      </c>
      <c r="Q995">
        <v>1000</v>
      </c>
      <c r="X995">
        <v>1.9E-2</v>
      </c>
      <c r="Y995">
        <v>10397.450000000001</v>
      </c>
      <c r="Z995">
        <v>0</v>
      </c>
      <c r="AA995">
        <v>0</v>
      </c>
      <c r="AB995">
        <v>0</v>
      </c>
      <c r="AC995">
        <v>0</v>
      </c>
      <c r="AD995">
        <v>1</v>
      </c>
      <c r="AE995">
        <v>0</v>
      </c>
      <c r="AF995" t="s">
        <v>3</v>
      </c>
      <c r="AG995">
        <v>1.9E-2</v>
      </c>
      <c r="AH995">
        <v>2</v>
      </c>
      <c r="AI995">
        <v>60142492</v>
      </c>
      <c r="AJ995">
        <v>995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 x14ac:dyDescent="0.2">
      <c r="A996">
        <f>ROW(Source!A200)</f>
        <v>200</v>
      </c>
      <c r="B996">
        <v>60142506</v>
      </c>
      <c r="C996">
        <v>60142480</v>
      </c>
      <c r="D996">
        <v>48164599</v>
      </c>
      <c r="E996">
        <v>21</v>
      </c>
      <c r="F996">
        <v>1</v>
      </c>
      <c r="G996">
        <v>1</v>
      </c>
      <c r="H996">
        <v>3</v>
      </c>
      <c r="I996" t="s">
        <v>834</v>
      </c>
      <c r="J996" t="s">
        <v>3</v>
      </c>
      <c r="K996" t="s">
        <v>835</v>
      </c>
      <c r="L996">
        <v>1374</v>
      </c>
      <c r="N996">
        <v>1013</v>
      </c>
      <c r="O996" t="s">
        <v>836</v>
      </c>
      <c r="P996" t="s">
        <v>836</v>
      </c>
      <c r="Q996">
        <v>1</v>
      </c>
      <c r="X996">
        <v>21.84</v>
      </c>
      <c r="Y996">
        <v>1</v>
      </c>
      <c r="Z996">
        <v>0</v>
      </c>
      <c r="AA996">
        <v>0</v>
      </c>
      <c r="AB996">
        <v>0</v>
      </c>
      <c r="AC996">
        <v>0</v>
      </c>
      <c r="AD996">
        <v>1</v>
      </c>
      <c r="AE996">
        <v>0</v>
      </c>
      <c r="AF996" t="s">
        <v>3</v>
      </c>
      <c r="AG996">
        <v>21.84</v>
      </c>
      <c r="AH996">
        <v>2</v>
      </c>
      <c r="AI996">
        <v>60142493</v>
      </c>
      <c r="AJ996">
        <v>996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 x14ac:dyDescent="0.2">
      <c r="A997">
        <f>ROW(Source!A204)</f>
        <v>204</v>
      </c>
      <c r="B997">
        <v>60142533</v>
      </c>
      <c r="C997">
        <v>60142510</v>
      </c>
      <c r="D997">
        <v>48164232</v>
      </c>
      <c r="E997">
        <v>1</v>
      </c>
      <c r="F997">
        <v>1</v>
      </c>
      <c r="G997">
        <v>1</v>
      </c>
      <c r="H997">
        <v>1</v>
      </c>
      <c r="I997" t="s">
        <v>849</v>
      </c>
      <c r="J997" t="s">
        <v>3</v>
      </c>
      <c r="K997" t="s">
        <v>850</v>
      </c>
      <c r="L997">
        <v>1191</v>
      </c>
      <c r="N997">
        <v>1013</v>
      </c>
      <c r="O997" t="s">
        <v>738</v>
      </c>
      <c r="P997" t="s">
        <v>738</v>
      </c>
      <c r="Q997">
        <v>1</v>
      </c>
      <c r="X997">
        <v>63.28</v>
      </c>
      <c r="Y997">
        <v>0</v>
      </c>
      <c r="Z997">
        <v>0</v>
      </c>
      <c r="AA997">
        <v>0</v>
      </c>
      <c r="AB997">
        <v>7.81</v>
      </c>
      <c r="AC997">
        <v>0</v>
      </c>
      <c r="AD997">
        <v>1</v>
      </c>
      <c r="AE997">
        <v>1</v>
      </c>
      <c r="AF997" t="s">
        <v>93</v>
      </c>
      <c r="AG997">
        <v>83.687799999999982</v>
      </c>
      <c r="AH997">
        <v>2</v>
      </c>
      <c r="AI997">
        <v>60142511</v>
      </c>
      <c r="AJ997">
        <v>997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 x14ac:dyDescent="0.2">
      <c r="A998">
        <f>ROW(Source!A204)</f>
        <v>204</v>
      </c>
      <c r="B998">
        <v>60142534</v>
      </c>
      <c r="C998">
        <v>60142510</v>
      </c>
      <c r="D998">
        <v>48164207</v>
      </c>
      <c r="E998">
        <v>1</v>
      </c>
      <c r="F998">
        <v>1</v>
      </c>
      <c r="G998">
        <v>1</v>
      </c>
      <c r="H998">
        <v>1</v>
      </c>
      <c r="I998" t="s">
        <v>740</v>
      </c>
      <c r="J998" t="s">
        <v>3</v>
      </c>
      <c r="K998" t="s">
        <v>741</v>
      </c>
      <c r="L998">
        <v>1191</v>
      </c>
      <c r="N998">
        <v>1013</v>
      </c>
      <c r="O998" t="s">
        <v>738</v>
      </c>
      <c r="P998" t="s">
        <v>738</v>
      </c>
      <c r="Q998">
        <v>1</v>
      </c>
      <c r="X998">
        <v>4.01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1</v>
      </c>
      <c r="AE998">
        <v>2</v>
      </c>
      <c r="AF998" t="s">
        <v>93</v>
      </c>
      <c r="AG998">
        <v>5.3032249999999994</v>
      </c>
      <c r="AH998">
        <v>2</v>
      </c>
      <c r="AI998">
        <v>60142512</v>
      </c>
      <c r="AJ998">
        <v>998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 x14ac:dyDescent="0.2">
      <c r="A999">
        <f>ROW(Source!A204)</f>
        <v>204</v>
      </c>
      <c r="B999">
        <v>60142535</v>
      </c>
      <c r="C999">
        <v>60142510</v>
      </c>
      <c r="D999">
        <v>48244510</v>
      </c>
      <c r="E999">
        <v>1</v>
      </c>
      <c r="F999">
        <v>1</v>
      </c>
      <c r="G999">
        <v>1</v>
      </c>
      <c r="H999">
        <v>2</v>
      </c>
      <c r="I999" t="s">
        <v>742</v>
      </c>
      <c r="J999" t="s">
        <v>743</v>
      </c>
      <c r="K999" t="s">
        <v>744</v>
      </c>
      <c r="L999">
        <v>1368</v>
      </c>
      <c r="N999">
        <v>1011</v>
      </c>
      <c r="O999" t="s">
        <v>745</v>
      </c>
      <c r="P999" t="s">
        <v>745</v>
      </c>
      <c r="Q999">
        <v>1</v>
      </c>
      <c r="X999">
        <v>0.1</v>
      </c>
      <c r="Y999">
        <v>0</v>
      </c>
      <c r="Z999">
        <v>121.8</v>
      </c>
      <c r="AA999">
        <v>13.49</v>
      </c>
      <c r="AB999">
        <v>0</v>
      </c>
      <c r="AC999">
        <v>0</v>
      </c>
      <c r="AD999">
        <v>1</v>
      </c>
      <c r="AE999">
        <v>0</v>
      </c>
      <c r="AF999" t="s">
        <v>93</v>
      </c>
      <c r="AG999">
        <v>0.13224999999999998</v>
      </c>
      <c r="AH999">
        <v>2</v>
      </c>
      <c r="AI999">
        <v>60142513</v>
      </c>
      <c r="AJ999">
        <v>999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 x14ac:dyDescent="0.2">
      <c r="A1000">
        <f>ROW(Source!A204)</f>
        <v>204</v>
      </c>
      <c r="B1000">
        <v>60142536</v>
      </c>
      <c r="C1000">
        <v>60142510</v>
      </c>
      <c r="D1000">
        <v>48244557</v>
      </c>
      <c r="E1000">
        <v>1</v>
      </c>
      <c r="F1000">
        <v>1</v>
      </c>
      <c r="G1000">
        <v>1</v>
      </c>
      <c r="H1000">
        <v>2</v>
      </c>
      <c r="I1000" t="s">
        <v>746</v>
      </c>
      <c r="J1000" t="s">
        <v>747</v>
      </c>
      <c r="K1000" t="s">
        <v>748</v>
      </c>
      <c r="L1000">
        <v>1368</v>
      </c>
      <c r="N1000">
        <v>1011</v>
      </c>
      <c r="O1000" t="s">
        <v>745</v>
      </c>
      <c r="P1000" t="s">
        <v>745</v>
      </c>
      <c r="Q1000">
        <v>1</v>
      </c>
      <c r="X1000">
        <v>0.12</v>
      </c>
      <c r="Y1000">
        <v>0</v>
      </c>
      <c r="Z1000">
        <v>112.77</v>
      </c>
      <c r="AA1000">
        <v>11.84</v>
      </c>
      <c r="AB1000">
        <v>0</v>
      </c>
      <c r="AC1000">
        <v>0</v>
      </c>
      <c r="AD1000">
        <v>1</v>
      </c>
      <c r="AE1000">
        <v>0</v>
      </c>
      <c r="AF1000" t="s">
        <v>93</v>
      </c>
      <c r="AG1000">
        <v>0.15869999999999998</v>
      </c>
      <c r="AH1000">
        <v>2</v>
      </c>
      <c r="AI1000">
        <v>60142514</v>
      </c>
      <c r="AJ1000">
        <v>1000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 x14ac:dyDescent="0.2">
      <c r="A1001">
        <f>ROW(Source!A204)</f>
        <v>204</v>
      </c>
      <c r="B1001">
        <v>60142537</v>
      </c>
      <c r="C1001">
        <v>60142510</v>
      </c>
      <c r="D1001">
        <v>48244564</v>
      </c>
      <c r="E1001">
        <v>1</v>
      </c>
      <c r="F1001">
        <v>1</v>
      </c>
      <c r="G1001">
        <v>1</v>
      </c>
      <c r="H1001">
        <v>2</v>
      </c>
      <c r="I1001" t="s">
        <v>1036</v>
      </c>
      <c r="J1001" t="s">
        <v>1037</v>
      </c>
      <c r="K1001" t="s">
        <v>1038</v>
      </c>
      <c r="L1001">
        <v>1368</v>
      </c>
      <c r="N1001">
        <v>1011</v>
      </c>
      <c r="O1001" t="s">
        <v>745</v>
      </c>
      <c r="P1001" t="s">
        <v>745</v>
      </c>
      <c r="Q1001">
        <v>1</v>
      </c>
      <c r="X1001">
        <v>3.6</v>
      </c>
      <c r="Y1001">
        <v>0</v>
      </c>
      <c r="Z1001">
        <v>113.19</v>
      </c>
      <c r="AA1001">
        <v>11.84</v>
      </c>
      <c r="AB1001">
        <v>0</v>
      </c>
      <c r="AC1001">
        <v>0</v>
      </c>
      <c r="AD1001">
        <v>1</v>
      </c>
      <c r="AE1001">
        <v>0</v>
      </c>
      <c r="AF1001" t="s">
        <v>93</v>
      </c>
      <c r="AG1001">
        <v>4.7609999999999992</v>
      </c>
      <c r="AH1001">
        <v>2</v>
      </c>
      <c r="AI1001">
        <v>60142515</v>
      </c>
      <c r="AJ1001">
        <v>1001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 x14ac:dyDescent="0.2">
      <c r="A1002">
        <f>ROW(Source!A204)</f>
        <v>204</v>
      </c>
      <c r="B1002">
        <v>60142538</v>
      </c>
      <c r="C1002">
        <v>60142510</v>
      </c>
      <c r="D1002">
        <v>48245551</v>
      </c>
      <c r="E1002">
        <v>1</v>
      </c>
      <c r="F1002">
        <v>1</v>
      </c>
      <c r="G1002">
        <v>1</v>
      </c>
      <c r="H1002">
        <v>2</v>
      </c>
      <c r="I1002" t="s">
        <v>752</v>
      </c>
      <c r="J1002" t="s">
        <v>753</v>
      </c>
      <c r="K1002" t="s">
        <v>754</v>
      </c>
      <c r="L1002">
        <v>1368</v>
      </c>
      <c r="N1002">
        <v>1011</v>
      </c>
      <c r="O1002" t="s">
        <v>745</v>
      </c>
      <c r="P1002" t="s">
        <v>745</v>
      </c>
      <c r="Q1002">
        <v>1</v>
      </c>
      <c r="X1002">
        <v>0.19</v>
      </c>
      <c r="Y1002">
        <v>0</v>
      </c>
      <c r="Z1002">
        <v>86.79</v>
      </c>
      <c r="AA1002">
        <v>10.130000000000001</v>
      </c>
      <c r="AB1002">
        <v>0</v>
      </c>
      <c r="AC1002">
        <v>0</v>
      </c>
      <c r="AD1002">
        <v>1</v>
      </c>
      <c r="AE1002">
        <v>0</v>
      </c>
      <c r="AF1002" t="s">
        <v>93</v>
      </c>
      <c r="AG1002">
        <v>0.25127499999999997</v>
      </c>
      <c r="AH1002">
        <v>2</v>
      </c>
      <c r="AI1002">
        <v>60142516</v>
      </c>
      <c r="AJ1002">
        <v>1002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</row>
    <row r="1003" spans="1:44" x14ac:dyDescent="0.2">
      <c r="A1003">
        <f>ROW(Source!A204)</f>
        <v>204</v>
      </c>
      <c r="B1003">
        <v>60142539</v>
      </c>
      <c r="C1003">
        <v>60142510</v>
      </c>
      <c r="D1003">
        <v>48245719</v>
      </c>
      <c r="E1003">
        <v>1</v>
      </c>
      <c r="F1003">
        <v>1</v>
      </c>
      <c r="G1003">
        <v>1</v>
      </c>
      <c r="H1003">
        <v>2</v>
      </c>
      <c r="I1003" t="s">
        <v>755</v>
      </c>
      <c r="J1003" t="s">
        <v>756</v>
      </c>
      <c r="K1003" t="s">
        <v>757</v>
      </c>
      <c r="L1003">
        <v>1368</v>
      </c>
      <c r="N1003">
        <v>1011</v>
      </c>
      <c r="O1003" t="s">
        <v>745</v>
      </c>
      <c r="P1003" t="s">
        <v>745</v>
      </c>
      <c r="Q1003">
        <v>1</v>
      </c>
      <c r="X1003">
        <v>1.46</v>
      </c>
      <c r="Y1003">
        <v>0</v>
      </c>
      <c r="Z1003">
        <v>1.2</v>
      </c>
      <c r="AA1003">
        <v>0</v>
      </c>
      <c r="AB1003">
        <v>0</v>
      </c>
      <c r="AC1003">
        <v>0</v>
      </c>
      <c r="AD1003">
        <v>1</v>
      </c>
      <c r="AE1003">
        <v>0</v>
      </c>
      <c r="AF1003" t="s">
        <v>93</v>
      </c>
      <c r="AG1003">
        <v>1.9308499999999997</v>
      </c>
      <c r="AH1003">
        <v>2</v>
      </c>
      <c r="AI1003">
        <v>60142517</v>
      </c>
      <c r="AJ1003">
        <v>1003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 x14ac:dyDescent="0.2">
      <c r="A1004">
        <f>ROW(Source!A204)</f>
        <v>204</v>
      </c>
      <c r="B1004">
        <v>60142540</v>
      </c>
      <c r="C1004">
        <v>60142510</v>
      </c>
      <c r="D1004">
        <v>48245767</v>
      </c>
      <c r="E1004">
        <v>1</v>
      </c>
      <c r="F1004">
        <v>1</v>
      </c>
      <c r="G1004">
        <v>1</v>
      </c>
      <c r="H1004">
        <v>2</v>
      </c>
      <c r="I1004" t="s">
        <v>758</v>
      </c>
      <c r="J1004" t="s">
        <v>759</v>
      </c>
      <c r="K1004" t="s">
        <v>760</v>
      </c>
      <c r="L1004">
        <v>1368</v>
      </c>
      <c r="N1004">
        <v>1011</v>
      </c>
      <c r="O1004" t="s">
        <v>745</v>
      </c>
      <c r="P1004" t="s">
        <v>745</v>
      </c>
      <c r="Q1004">
        <v>1</v>
      </c>
      <c r="X1004">
        <v>0.1</v>
      </c>
      <c r="Y1004">
        <v>0</v>
      </c>
      <c r="Z1004">
        <v>13.92</v>
      </c>
      <c r="AA1004">
        <v>0</v>
      </c>
      <c r="AB1004">
        <v>0</v>
      </c>
      <c r="AC1004">
        <v>0</v>
      </c>
      <c r="AD1004">
        <v>1</v>
      </c>
      <c r="AE1004">
        <v>0</v>
      </c>
      <c r="AF1004" t="s">
        <v>93</v>
      </c>
      <c r="AG1004">
        <v>0.13224999999999998</v>
      </c>
      <c r="AH1004">
        <v>2</v>
      </c>
      <c r="AI1004">
        <v>60142518</v>
      </c>
      <c r="AJ1004">
        <v>1004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 x14ac:dyDescent="0.2">
      <c r="A1005">
        <f>ROW(Source!A204)</f>
        <v>204</v>
      </c>
      <c r="B1005">
        <v>60142541</v>
      </c>
      <c r="C1005">
        <v>60142510</v>
      </c>
      <c r="D1005">
        <v>48168484</v>
      </c>
      <c r="E1005">
        <v>1</v>
      </c>
      <c r="F1005">
        <v>1</v>
      </c>
      <c r="G1005">
        <v>1</v>
      </c>
      <c r="H1005">
        <v>3</v>
      </c>
      <c r="I1005" t="s">
        <v>223</v>
      </c>
      <c r="J1005" t="s">
        <v>226</v>
      </c>
      <c r="K1005" t="s">
        <v>761</v>
      </c>
      <c r="L1005">
        <v>1339</v>
      </c>
      <c r="N1005">
        <v>1007</v>
      </c>
      <c r="O1005" t="s">
        <v>91</v>
      </c>
      <c r="P1005" t="s">
        <v>91</v>
      </c>
      <c r="Q1005">
        <v>1</v>
      </c>
      <c r="X1005">
        <v>1.2</v>
      </c>
      <c r="Y1005">
        <v>8.7899999999999991</v>
      </c>
      <c r="Z1005">
        <v>0</v>
      </c>
      <c r="AA1005">
        <v>0</v>
      </c>
      <c r="AB1005">
        <v>0</v>
      </c>
      <c r="AC1005">
        <v>0</v>
      </c>
      <c r="AD1005">
        <v>1</v>
      </c>
      <c r="AE1005">
        <v>0</v>
      </c>
      <c r="AF1005" t="s">
        <v>3</v>
      </c>
      <c r="AG1005">
        <v>1.2</v>
      </c>
      <c r="AH1005">
        <v>2</v>
      </c>
      <c r="AI1005">
        <v>60142519</v>
      </c>
      <c r="AJ1005">
        <v>1005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 x14ac:dyDescent="0.2">
      <c r="A1006">
        <f>ROW(Source!A204)</f>
        <v>204</v>
      </c>
      <c r="B1006">
        <v>60142542</v>
      </c>
      <c r="C1006">
        <v>60142510</v>
      </c>
      <c r="D1006">
        <v>48168491</v>
      </c>
      <c r="E1006">
        <v>1</v>
      </c>
      <c r="F1006">
        <v>1</v>
      </c>
      <c r="G1006">
        <v>1</v>
      </c>
      <c r="H1006">
        <v>3</v>
      </c>
      <c r="I1006" t="s">
        <v>229</v>
      </c>
      <c r="J1006" t="s">
        <v>231</v>
      </c>
      <c r="K1006" t="s">
        <v>762</v>
      </c>
      <c r="L1006">
        <v>1346</v>
      </c>
      <c r="N1006">
        <v>1009</v>
      </c>
      <c r="O1006" t="s">
        <v>225</v>
      </c>
      <c r="P1006" t="s">
        <v>225</v>
      </c>
      <c r="Q1006">
        <v>1</v>
      </c>
      <c r="X1006">
        <v>0.36</v>
      </c>
      <c r="Y1006">
        <v>4.47</v>
      </c>
      <c r="Z1006">
        <v>0</v>
      </c>
      <c r="AA1006">
        <v>0</v>
      </c>
      <c r="AB1006">
        <v>0</v>
      </c>
      <c r="AC1006">
        <v>0</v>
      </c>
      <c r="AD1006">
        <v>1</v>
      </c>
      <c r="AE1006">
        <v>0</v>
      </c>
      <c r="AF1006" t="s">
        <v>3</v>
      </c>
      <c r="AG1006">
        <v>0.36</v>
      </c>
      <c r="AH1006">
        <v>2</v>
      </c>
      <c r="AI1006">
        <v>60142520</v>
      </c>
      <c r="AJ1006">
        <v>1006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 x14ac:dyDescent="0.2">
      <c r="A1007">
        <f>ROW(Source!A204)</f>
        <v>204</v>
      </c>
      <c r="B1007">
        <v>60142543</v>
      </c>
      <c r="C1007">
        <v>60142510</v>
      </c>
      <c r="D1007">
        <v>48171507</v>
      </c>
      <c r="E1007">
        <v>1</v>
      </c>
      <c r="F1007">
        <v>1</v>
      </c>
      <c r="G1007">
        <v>1</v>
      </c>
      <c r="H1007">
        <v>3</v>
      </c>
      <c r="I1007" t="s">
        <v>807</v>
      </c>
      <c r="J1007" t="s">
        <v>808</v>
      </c>
      <c r="K1007" t="s">
        <v>809</v>
      </c>
      <c r="L1007">
        <v>1348</v>
      </c>
      <c r="N1007">
        <v>1009</v>
      </c>
      <c r="O1007" t="s">
        <v>15</v>
      </c>
      <c r="P1007" t="s">
        <v>15</v>
      </c>
      <c r="Q1007">
        <v>1000</v>
      </c>
      <c r="X1007">
        <v>4.4000000000000002E-4</v>
      </c>
      <c r="Y1007">
        <v>10616.1</v>
      </c>
      <c r="Z1007">
        <v>0</v>
      </c>
      <c r="AA1007">
        <v>0</v>
      </c>
      <c r="AB1007">
        <v>0</v>
      </c>
      <c r="AC1007">
        <v>0</v>
      </c>
      <c r="AD1007">
        <v>1</v>
      </c>
      <c r="AE1007">
        <v>0</v>
      </c>
      <c r="AF1007" t="s">
        <v>3</v>
      </c>
      <c r="AG1007">
        <v>4.4000000000000002E-4</v>
      </c>
      <c r="AH1007">
        <v>2</v>
      </c>
      <c r="AI1007">
        <v>60142521</v>
      </c>
      <c r="AJ1007">
        <v>1007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 x14ac:dyDescent="0.2">
      <c r="A1008">
        <f>ROW(Source!A204)</f>
        <v>204</v>
      </c>
      <c r="B1008">
        <v>60142544</v>
      </c>
      <c r="C1008">
        <v>60142510</v>
      </c>
      <c r="D1008">
        <v>48172661</v>
      </c>
      <c r="E1008">
        <v>1</v>
      </c>
      <c r="F1008">
        <v>1</v>
      </c>
      <c r="G1008">
        <v>1</v>
      </c>
      <c r="H1008">
        <v>3</v>
      </c>
      <c r="I1008" t="s">
        <v>766</v>
      </c>
      <c r="J1008" t="s">
        <v>767</v>
      </c>
      <c r="K1008" t="s">
        <v>768</v>
      </c>
      <c r="L1008">
        <v>1348</v>
      </c>
      <c r="N1008">
        <v>1009</v>
      </c>
      <c r="O1008" t="s">
        <v>15</v>
      </c>
      <c r="P1008" t="s">
        <v>15</v>
      </c>
      <c r="Q1008">
        <v>1000</v>
      </c>
      <c r="X1008">
        <v>2.1000000000000001E-2</v>
      </c>
      <c r="Y1008">
        <v>15854.58</v>
      </c>
      <c r="Z1008">
        <v>0</v>
      </c>
      <c r="AA1008">
        <v>0</v>
      </c>
      <c r="AB1008">
        <v>0</v>
      </c>
      <c r="AC1008">
        <v>0</v>
      </c>
      <c r="AD1008">
        <v>1</v>
      </c>
      <c r="AE1008">
        <v>0</v>
      </c>
      <c r="AF1008" t="s">
        <v>3</v>
      </c>
      <c r="AG1008">
        <v>2.1000000000000001E-2</v>
      </c>
      <c r="AH1008">
        <v>2</v>
      </c>
      <c r="AI1008">
        <v>60142522</v>
      </c>
      <c r="AJ1008">
        <v>1008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 x14ac:dyDescent="0.2">
      <c r="A1009">
        <f>ROW(Source!A204)</f>
        <v>204</v>
      </c>
      <c r="B1009">
        <v>60142545</v>
      </c>
      <c r="C1009">
        <v>60142510</v>
      </c>
      <c r="D1009">
        <v>48172758</v>
      </c>
      <c r="E1009">
        <v>1</v>
      </c>
      <c r="F1009">
        <v>1</v>
      </c>
      <c r="G1009">
        <v>1</v>
      </c>
      <c r="H1009">
        <v>3</v>
      </c>
      <c r="I1009" t="s">
        <v>769</v>
      </c>
      <c r="J1009" t="s">
        <v>770</v>
      </c>
      <c r="K1009" t="s">
        <v>771</v>
      </c>
      <c r="L1009">
        <v>1348</v>
      </c>
      <c r="N1009">
        <v>1009</v>
      </c>
      <c r="O1009" t="s">
        <v>15</v>
      </c>
      <c r="P1009" t="s">
        <v>15</v>
      </c>
      <c r="Q1009">
        <v>1000</v>
      </c>
      <c r="X1009">
        <v>1.0000000000000001E-5</v>
      </c>
      <c r="Y1009">
        <v>7671.42</v>
      </c>
      <c r="Z1009">
        <v>0</v>
      </c>
      <c r="AA1009">
        <v>0</v>
      </c>
      <c r="AB1009">
        <v>0</v>
      </c>
      <c r="AC1009">
        <v>0</v>
      </c>
      <c r="AD1009">
        <v>1</v>
      </c>
      <c r="AE1009">
        <v>0</v>
      </c>
      <c r="AF1009" t="s">
        <v>3</v>
      </c>
      <c r="AG1009">
        <v>1.0000000000000001E-5</v>
      </c>
      <c r="AH1009">
        <v>2</v>
      </c>
      <c r="AI1009">
        <v>60142523</v>
      </c>
      <c r="AJ1009">
        <v>1009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</row>
    <row r="1010" spans="1:44" x14ac:dyDescent="0.2">
      <c r="A1010">
        <f>ROW(Source!A204)</f>
        <v>204</v>
      </c>
      <c r="B1010">
        <v>60142546</v>
      </c>
      <c r="C1010">
        <v>60142510</v>
      </c>
      <c r="D1010">
        <v>48173726</v>
      </c>
      <c r="E1010">
        <v>1</v>
      </c>
      <c r="F1010">
        <v>1</v>
      </c>
      <c r="G1010">
        <v>1</v>
      </c>
      <c r="H1010">
        <v>3</v>
      </c>
      <c r="I1010" t="s">
        <v>772</v>
      </c>
      <c r="J1010" t="s">
        <v>773</v>
      </c>
      <c r="K1010" t="s">
        <v>774</v>
      </c>
      <c r="L1010">
        <v>1348</v>
      </c>
      <c r="N1010">
        <v>1009</v>
      </c>
      <c r="O1010" t="s">
        <v>15</v>
      </c>
      <c r="P1010" t="s">
        <v>15</v>
      </c>
      <c r="Q1010">
        <v>1000</v>
      </c>
      <c r="X1010">
        <v>1E-4</v>
      </c>
      <c r="Y1010">
        <v>30728.69</v>
      </c>
      <c r="Z1010">
        <v>0</v>
      </c>
      <c r="AA1010">
        <v>0</v>
      </c>
      <c r="AB1010">
        <v>0</v>
      </c>
      <c r="AC1010">
        <v>0</v>
      </c>
      <c r="AD1010">
        <v>1</v>
      </c>
      <c r="AE1010">
        <v>0</v>
      </c>
      <c r="AF1010" t="s">
        <v>3</v>
      </c>
      <c r="AG1010">
        <v>1E-4</v>
      </c>
      <c r="AH1010">
        <v>2</v>
      </c>
      <c r="AI1010">
        <v>60142524</v>
      </c>
      <c r="AJ1010">
        <v>1010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 x14ac:dyDescent="0.2">
      <c r="A1011">
        <f>ROW(Source!A204)</f>
        <v>204</v>
      </c>
      <c r="B1011">
        <v>60142547</v>
      </c>
      <c r="C1011">
        <v>60142510</v>
      </c>
      <c r="D1011">
        <v>48187448</v>
      </c>
      <c r="E1011">
        <v>1</v>
      </c>
      <c r="F1011">
        <v>1</v>
      </c>
      <c r="G1011">
        <v>1</v>
      </c>
      <c r="H1011">
        <v>3</v>
      </c>
      <c r="I1011" t="s">
        <v>775</v>
      </c>
      <c r="J1011" t="s">
        <v>776</v>
      </c>
      <c r="K1011" t="s">
        <v>777</v>
      </c>
      <c r="L1011">
        <v>1348</v>
      </c>
      <c r="N1011">
        <v>1009</v>
      </c>
      <c r="O1011" t="s">
        <v>15</v>
      </c>
      <c r="P1011" t="s">
        <v>15</v>
      </c>
      <c r="Q1011">
        <v>1000</v>
      </c>
      <c r="X1011">
        <v>2.0000000000000001E-4</v>
      </c>
      <c r="Y1011">
        <v>8041.65</v>
      </c>
      <c r="Z1011">
        <v>0</v>
      </c>
      <c r="AA1011">
        <v>0</v>
      </c>
      <c r="AB1011">
        <v>0</v>
      </c>
      <c r="AC1011">
        <v>0</v>
      </c>
      <c r="AD1011">
        <v>1</v>
      </c>
      <c r="AE1011">
        <v>0</v>
      </c>
      <c r="AF1011" t="s">
        <v>3</v>
      </c>
      <c r="AG1011">
        <v>2.0000000000000001E-4</v>
      </c>
      <c r="AH1011">
        <v>2</v>
      </c>
      <c r="AI1011">
        <v>60142525</v>
      </c>
      <c r="AJ1011">
        <v>1011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 x14ac:dyDescent="0.2">
      <c r="A1012">
        <f>ROW(Source!A204)</f>
        <v>204</v>
      </c>
      <c r="B1012">
        <v>60142548</v>
      </c>
      <c r="C1012">
        <v>60142510</v>
      </c>
      <c r="D1012">
        <v>48165719</v>
      </c>
      <c r="E1012">
        <v>21</v>
      </c>
      <c r="F1012">
        <v>1</v>
      </c>
      <c r="G1012">
        <v>1</v>
      </c>
      <c r="H1012">
        <v>3</v>
      </c>
      <c r="I1012" t="s">
        <v>778</v>
      </c>
      <c r="J1012" t="s">
        <v>3</v>
      </c>
      <c r="K1012" t="s">
        <v>779</v>
      </c>
      <c r="L1012">
        <v>1348</v>
      </c>
      <c r="N1012">
        <v>1009</v>
      </c>
      <c r="O1012" t="s">
        <v>15</v>
      </c>
      <c r="P1012" t="s">
        <v>15</v>
      </c>
      <c r="Q1012">
        <v>1000</v>
      </c>
      <c r="X1012">
        <v>1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 t="s">
        <v>3</v>
      </c>
      <c r="AG1012">
        <v>1</v>
      </c>
      <c r="AH1012">
        <v>2</v>
      </c>
      <c r="AI1012">
        <v>60142526</v>
      </c>
      <c r="AJ1012">
        <v>1012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 x14ac:dyDescent="0.2">
      <c r="A1013">
        <f>ROW(Source!A204)</f>
        <v>204</v>
      </c>
      <c r="B1013">
        <v>60142549</v>
      </c>
      <c r="C1013">
        <v>60142510</v>
      </c>
      <c r="D1013">
        <v>48189470</v>
      </c>
      <c r="E1013">
        <v>1</v>
      </c>
      <c r="F1013">
        <v>1</v>
      </c>
      <c r="G1013">
        <v>1</v>
      </c>
      <c r="H1013">
        <v>3</v>
      </c>
      <c r="I1013" t="s">
        <v>780</v>
      </c>
      <c r="J1013" t="s">
        <v>781</v>
      </c>
      <c r="K1013" t="s">
        <v>782</v>
      </c>
      <c r="L1013">
        <v>1302</v>
      </c>
      <c r="N1013">
        <v>1003</v>
      </c>
      <c r="O1013" t="s">
        <v>783</v>
      </c>
      <c r="P1013" t="s">
        <v>783</v>
      </c>
      <c r="Q1013">
        <v>10</v>
      </c>
      <c r="X1013">
        <v>1.8700000000000001E-2</v>
      </c>
      <c r="Y1013">
        <v>64.47</v>
      </c>
      <c r="Z1013">
        <v>0</v>
      </c>
      <c r="AA1013">
        <v>0</v>
      </c>
      <c r="AB1013">
        <v>0</v>
      </c>
      <c r="AC1013">
        <v>0</v>
      </c>
      <c r="AD1013">
        <v>1</v>
      </c>
      <c r="AE1013">
        <v>0</v>
      </c>
      <c r="AF1013" t="s">
        <v>3</v>
      </c>
      <c r="AG1013">
        <v>1.8700000000000001E-2</v>
      </c>
      <c r="AH1013">
        <v>2</v>
      </c>
      <c r="AI1013">
        <v>60142527</v>
      </c>
      <c r="AJ1013">
        <v>1013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</row>
    <row r="1014" spans="1:44" x14ac:dyDescent="0.2">
      <c r="A1014">
        <f>ROW(Source!A204)</f>
        <v>204</v>
      </c>
      <c r="B1014">
        <v>60142550</v>
      </c>
      <c r="C1014">
        <v>60142510</v>
      </c>
      <c r="D1014">
        <v>48189825</v>
      </c>
      <c r="E1014">
        <v>1</v>
      </c>
      <c r="F1014">
        <v>1</v>
      </c>
      <c r="G1014">
        <v>1</v>
      </c>
      <c r="H1014">
        <v>3</v>
      </c>
      <c r="I1014" t="s">
        <v>784</v>
      </c>
      <c r="J1014" t="s">
        <v>785</v>
      </c>
      <c r="K1014" t="s">
        <v>786</v>
      </c>
      <c r="L1014">
        <v>1348</v>
      </c>
      <c r="N1014">
        <v>1009</v>
      </c>
      <c r="O1014" t="s">
        <v>15</v>
      </c>
      <c r="P1014" t="s">
        <v>15</v>
      </c>
      <c r="Q1014">
        <v>1000</v>
      </c>
      <c r="X1014">
        <v>3.0000000000000001E-5</v>
      </c>
      <c r="Y1014">
        <v>4751.12</v>
      </c>
      <c r="Z1014">
        <v>0</v>
      </c>
      <c r="AA1014">
        <v>0</v>
      </c>
      <c r="AB1014">
        <v>0</v>
      </c>
      <c r="AC1014">
        <v>0</v>
      </c>
      <c r="AD1014">
        <v>1</v>
      </c>
      <c r="AE1014">
        <v>0</v>
      </c>
      <c r="AF1014" t="s">
        <v>3</v>
      </c>
      <c r="AG1014">
        <v>3.0000000000000001E-5</v>
      </c>
      <c r="AH1014">
        <v>2</v>
      </c>
      <c r="AI1014">
        <v>60142528</v>
      </c>
      <c r="AJ1014">
        <v>1014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 x14ac:dyDescent="0.2">
      <c r="A1015">
        <f>ROW(Source!A204)</f>
        <v>204</v>
      </c>
      <c r="B1015">
        <v>60142551</v>
      </c>
      <c r="C1015">
        <v>60142510</v>
      </c>
      <c r="D1015">
        <v>48190549</v>
      </c>
      <c r="E1015">
        <v>1</v>
      </c>
      <c r="F1015">
        <v>1</v>
      </c>
      <c r="G1015">
        <v>1</v>
      </c>
      <c r="H1015">
        <v>3</v>
      </c>
      <c r="I1015" t="s">
        <v>787</v>
      </c>
      <c r="J1015" t="s">
        <v>788</v>
      </c>
      <c r="K1015" t="s">
        <v>789</v>
      </c>
      <c r="L1015">
        <v>1348</v>
      </c>
      <c r="N1015">
        <v>1009</v>
      </c>
      <c r="O1015" t="s">
        <v>15</v>
      </c>
      <c r="P1015" t="s">
        <v>15</v>
      </c>
      <c r="Q1015">
        <v>1000</v>
      </c>
      <c r="X1015">
        <v>1.9400000000000001E-3</v>
      </c>
      <c r="Y1015">
        <v>6246.56</v>
      </c>
      <c r="Z1015">
        <v>0</v>
      </c>
      <c r="AA1015">
        <v>0</v>
      </c>
      <c r="AB1015">
        <v>0</v>
      </c>
      <c r="AC1015">
        <v>0</v>
      </c>
      <c r="AD1015">
        <v>1</v>
      </c>
      <c r="AE1015">
        <v>0</v>
      </c>
      <c r="AF1015" t="s">
        <v>3</v>
      </c>
      <c r="AG1015">
        <v>1.9400000000000001E-3</v>
      </c>
      <c r="AH1015">
        <v>2</v>
      </c>
      <c r="AI1015">
        <v>60142529</v>
      </c>
      <c r="AJ1015">
        <v>1015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 x14ac:dyDescent="0.2">
      <c r="A1016">
        <f>ROW(Source!A204)</f>
        <v>204</v>
      </c>
      <c r="B1016">
        <v>60142552</v>
      </c>
      <c r="C1016">
        <v>60142510</v>
      </c>
      <c r="D1016">
        <v>48194381</v>
      </c>
      <c r="E1016">
        <v>1</v>
      </c>
      <c r="F1016">
        <v>1</v>
      </c>
      <c r="G1016">
        <v>1</v>
      </c>
      <c r="H1016">
        <v>3</v>
      </c>
      <c r="I1016" t="s">
        <v>790</v>
      </c>
      <c r="J1016" t="s">
        <v>791</v>
      </c>
      <c r="K1016" t="s">
        <v>792</v>
      </c>
      <c r="L1016">
        <v>1339</v>
      </c>
      <c r="N1016">
        <v>1007</v>
      </c>
      <c r="O1016" t="s">
        <v>91</v>
      </c>
      <c r="P1016" t="s">
        <v>91</v>
      </c>
      <c r="Q1016">
        <v>1</v>
      </c>
      <c r="X1016">
        <v>1.0300000000000001E-3</v>
      </c>
      <c r="Y1016">
        <v>1793.05</v>
      </c>
      <c r="Z1016">
        <v>0</v>
      </c>
      <c r="AA1016">
        <v>0</v>
      </c>
      <c r="AB1016">
        <v>0</v>
      </c>
      <c r="AC1016">
        <v>0</v>
      </c>
      <c r="AD1016">
        <v>1</v>
      </c>
      <c r="AE1016">
        <v>0</v>
      </c>
      <c r="AF1016" t="s">
        <v>3</v>
      </c>
      <c r="AG1016">
        <v>1.0300000000000001E-3</v>
      </c>
      <c r="AH1016">
        <v>2</v>
      </c>
      <c r="AI1016">
        <v>60142530</v>
      </c>
      <c r="AJ1016">
        <v>1016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 x14ac:dyDescent="0.2">
      <c r="A1017">
        <f>ROW(Source!A204)</f>
        <v>204</v>
      </c>
      <c r="B1017">
        <v>60142553</v>
      </c>
      <c r="C1017">
        <v>60142510</v>
      </c>
      <c r="D1017">
        <v>48201639</v>
      </c>
      <c r="E1017">
        <v>1</v>
      </c>
      <c r="F1017">
        <v>1</v>
      </c>
      <c r="G1017">
        <v>1</v>
      </c>
      <c r="H1017">
        <v>3</v>
      </c>
      <c r="I1017" t="s">
        <v>793</v>
      </c>
      <c r="J1017" t="s">
        <v>794</v>
      </c>
      <c r="K1017" t="s">
        <v>795</v>
      </c>
      <c r="L1017">
        <v>1348</v>
      </c>
      <c r="N1017">
        <v>1009</v>
      </c>
      <c r="O1017" t="s">
        <v>15</v>
      </c>
      <c r="P1017" t="s">
        <v>15</v>
      </c>
      <c r="Q1017">
        <v>1000</v>
      </c>
      <c r="X1017">
        <v>3.1E-4</v>
      </c>
      <c r="Y1017">
        <v>12560.85</v>
      </c>
      <c r="Z1017">
        <v>0</v>
      </c>
      <c r="AA1017">
        <v>0</v>
      </c>
      <c r="AB1017">
        <v>0</v>
      </c>
      <c r="AC1017">
        <v>0</v>
      </c>
      <c r="AD1017">
        <v>1</v>
      </c>
      <c r="AE1017">
        <v>0</v>
      </c>
      <c r="AF1017" t="s">
        <v>3</v>
      </c>
      <c r="AG1017">
        <v>3.1E-4</v>
      </c>
      <c r="AH1017">
        <v>2</v>
      </c>
      <c r="AI1017">
        <v>60142531</v>
      </c>
      <c r="AJ1017">
        <v>1017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</row>
    <row r="1018" spans="1:44" x14ac:dyDescent="0.2">
      <c r="A1018">
        <f>ROW(Source!A204)</f>
        <v>204</v>
      </c>
      <c r="B1018">
        <v>60142554</v>
      </c>
      <c r="C1018">
        <v>60142510</v>
      </c>
      <c r="D1018">
        <v>48202807</v>
      </c>
      <c r="E1018">
        <v>1</v>
      </c>
      <c r="F1018">
        <v>1</v>
      </c>
      <c r="G1018">
        <v>1</v>
      </c>
      <c r="H1018">
        <v>3</v>
      </c>
      <c r="I1018" t="s">
        <v>796</v>
      </c>
      <c r="J1018" t="s">
        <v>797</v>
      </c>
      <c r="K1018" t="s">
        <v>798</v>
      </c>
      <c r="L1018">
        <v>1348</v>
      </c>
      <c r="N1018">
        <v>1009</v>
      </c>
      <c r="O1018" t="s">
        <v>15</v>
      </c>
      <c r="P1018" t="s">
        <v>15</v>
      </c>
      <c r="Q1018">
        <v>1000</v>
      </c>
      <c r="X1018">
        <v>5.9999999999999995E-4</v>
      </c>
      <c r="Y1018">
        <v>11149.43</v>
      </c>
      <c r="Z1018">
        <v>0</v>
      </c>
      <c r="AA1018">
        <v>0</v>
      </c>
      <c r="AB1018">
        <v>0</v>
      </c>
      <c r="AC1018">
        <v>0</v>
      </c>
      <c r="AD1018">
        <v>1</v>
      </c>
      <c r="AE1018">
        <v>0</v>
      </c>
      <c r="AF1018" t="s">
        <v>3</v>
      </c>
      <c r="AG1018">
        <v>5.9999999999999995E-4</v>
      </c>
      <c r="AH1018">
        <v>2</v>
      </c>
      <c r="AI1018">
        <v>60142532</v>
      </c>
      <c r="AJ1018">
        <v>1018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 x14ac:dyDescent="0.2">
      <c r="A1019">
        <f>ROW(Source!A206)</f>
        <v>206</v>
      </c>
      <c r="B1019">
        <v>60142576</v>
      </c>
      <c r="C1019">
        <v>60142563</v>
      </c>
      <c r="D1019">
        <v>48164208</v>
      </c>
      <c r="E1019">
        <v>1</v>
      </c>
      <c r="F1019">
        <v>1</v>
      </c>
      <c r="G1019">
        <v>1</v>
      </c>
      <c r="H1019">
        <v>1</v>
      </c>
      <c r="I1019" t="s">
        <v>1020</v>
      </c>
      <c r="J1019" t="s">
        <v>3</v>
      </c>
      <c r="K1019" t="s">
        <v>1021</v>
      </c>
      <c r="L1019">
        <v>1191</v>
      </c>
      <c r="N1019">
        <v>1013</v>
      </c>
      <c r="O1019" t="s">
        <v>738</v>
      </c>
      <c r="P1019" t="s">
        <v>738</v>
      </c>
      <c r="Q1019">
        <v>1</v>
      </c>
      <c r="X1019">
        <v>95</v>
      </c>
      <c r="Y1019">
        <v>0</v>
      </c>
      <c r="Z1019">
        <v>0</v>
      </c>
      <c r="AA1019">
        <v>0</v>
      </c>
      <c r="AB1019">
        <v>8.4</v>
      </c>
      <c r="AC1019">
        <v>0</v>
      </c>
      <c r="AD1019">
        <v>1</v>
      </c>
      <c r="AE1019">
        <v>1</v>
      </c>
      <c r="AF1019" t="s">
        <v>93</v>
      </c>
      <c r="AG1019">
        <v>125.63749999999997</v>
      </c>
      <c r="AH1019">
        <v>2</v>
      </c>
      <c r="AI1019">
        <v>60142564</v>
      </c>
      <c r="AJ1019">
        <v>1019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 x14ac:dyDescent="0.2">
      <c r="A1020">
        <f>ROW(Source!A206)</f>
        <v>206</v>
      </c>
      <c r="B1020">
        <v>60142577</v>
      </c>
      <c r="C1020">
        <v>60142563</v>
      </c>
      <c r="D1020">
        <v>48164207</v>
      </c>
      <c r="E1020">
        <v>1</v>
      </c>
      <c r="F1020">
        <v>1</v>
      </c>
      <c r="G1020">
        <v>1</v>
      </c>
      <c r="H1020">
        <v>1</v>
      </c>
      <c r="I1020" t="s">
        <v>740</v>
      </c>
      <c r="J1020" t="s">
        <v>3</v>
      </c>
      <c r="K1020" t="s">
        <v>741</v>
      </c>
      <c r="L1020">
        <v>1191</v>
      </c>
      <c r="N1020">
        <v>1013</v>
      </c>
      <c r="O1020" t="s">
        <v>738</v>
      </c>
      <c r="P1020" t="s">
        <v>738</v>
      </c>
      <c r="Q1020">
        <v>1</v>
      </c>
      <c r="X1020">
        <v>6.4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1</v>
      </c>
      <c r="AE1020">
        <v>2</v>
      </c>
      <c r="AF1020" t="s">
        <v>93</v>
      </c>
      <c r="AG1020">
        <v>8.4639999999999986</v>
      </c>
      <c r="AH1020">
        <v>2</v>
      </c>
      <c r="AI1020">
        <v>60142565</v>
      </c>
      <c r="AJ1020">
        <v>1020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 x14ac:dyDescent="0.2">
      <c r="A1021">
        <f>ROW(Source!A206)</f>
        <v>206</v>
      </c>
      <c r="B1021">
        <v>60142578</v>
      </c>
      <c r="C1021">
        <v>60142563</v>
      </c>
      <c r="D1021">
        <v>48244557</v>
      </c>
      <c r="E1021">
        <v>1</v>
      </c>
      <c r="F1021">
        <v>1</v>
      </c>
      <c r="G1021">
        <v>1</v>
      </c>
      <c r="H1021">
        <v>2</v>
      </c>
      <c r="I1021" t="s">
        <v>746</v>
      </c>
      <c r="J1021" t="s">
        <v>747</v>
      </c>
      <c r="K1021" t="s">
        <v>748</v>
      </c>
      <c r="L1021">
        <v>1368</v>
      </c>
      <c r="N1021">
        <v>1011</v>
      </c>
      <c r="O1021" t="s">
        <v>745</v>
      </c>
      <c r="P1021" t="s">
        <v>745</v>
      </c>
      <c r="Q1021">
        <v>1</v>
      </c>
      <c r="X1021">
        <v>3.9</v>
      </c>
      <c r="Y1021">
        <v>0</v>
      </c>
      <c r="Z1021">
        <v>112.77</v>
      </c>
      <c r="AA1021">
        <v>11.84</v>
      </c>
      <c r="AB1021">
        <v>0</v>
      </c>
      <c r="AC1021">
        <v>0</v>
      </c>
      <c r="AD1021">
        <v>1</v>
      </c>
      <c r="AE1021">
        <v>0</v>
      </c>
      <c r="AF1021" t="s">
        <v>93</v>
      </c>
      <c r="AG1021">
        <v>5.1577499999999992</v>
      </c>
      <c r="AH1021">
        <v>2</v>
      </c>
      <c r="AI1021">
        <v>60142566</v>
      </c>
      <c r="AJ1021">
        <v>1021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 x14ac:dyDescent="0.2">
      <c r="A1022">
        <f>ROW(Source!A206)</f>
        <v>206</v>
      </c>
      <c r="B1022">
        <v>60142579</v>
      </c>
      <c r="C1022">
        <v>60142563</v>
      </c>
      <c r="D1022">
        <v>48245552</v>
      </c>
      <c r="E1022">
        <v>1</v>
      </c>
      <c r="F1022">
        <v>1</v>
      </c>
      <c r="G1022">
        <v>1</v>
      </c>
      <c r="H1022">
        <v>2</v>
      </c>
      <c r="I1022" t="s">
        <v>1022</v>
      </c>
      <c r="J1022" t="s">
        <v>1023</v>
      </c>
      <c r="K1022" t="s">
        <v>1024</v>
      </c>
      <c r="L1022">
        <v>1368</v>
      </c>
      <c r="N1022">
        <v>1011</v>
      </c>
      <c r="O1022" t="s">
        <v>745</v>
      </c>
      <c r="P1022" t="s">
        <v>745</v>
      </c>
      <c r="Q1022">
        <v>1</v>
      </c>
      <c r="X1022">
        <v>0.5</v>
      </c>
      <c r="Y1022">
        <v>0</v>
      </c>
      <c r="Z1022">
        <v>107.03</v>
      </c>
      <c r="AA1022">
        <v>10.130000000000001</v>
      </c>
      <c r="AB1022">
        <v>0</v>
      </c>
      <c r="AC1022">
        <v>0</v>
      </c>
      <c r="AD1022">
        <v>1</v>
      </c>
      <c r="AE1022">
        <v>0</v>
      </c>
      <c r="AF1022" t="s">
        <v>93</v>
      </c>
      <c r="AG1022">
        <v>0.66124999999999989</v>
      </c>
      <c r="AH1022">
        <v>2</v>
      </c>
      <c r="AI1022">
        <v>60142567</v>
      </c>
      <c r="AJ1022">
        <v>1022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 x14ac:dyDescent="0.2">
      <c r="A1023">
        <f>ROW(Source!A206)</f>
        <v>206</v>
      </c>
      <c r="B1023">
        <v>60142580</v>
      </c>
      <c r="C1023">
        <v>60142563</v>
      </c>
      <c r="D1023">
        <v>48245719</v>
      </c>
      <c r="E1023">
        <v>1</v>
      </c>
      <c r="F1023">
        <v>1</v>
      </c>
      <c r="G1023">
        <v>1</v>
      </c>
      <c r="H1023">
        <v>2</v>
      </c>
      <c r="I1023" t="s">
        <v>755</v>
      </c>
      <c r="J1023" t="s">
        <v>756</v>
      </c>
      <c r="K1023" t="s">
        <v>757</v>
      </c>
      <c r="L1023">
        <v>1368</v>
      </c>
      <c r="N1023">
        <v>1011</v>
      </c>
      <c r="O1023" t="s">
        <v>745</v>
      </c>
      <c r="P1023" t="s">
        <v>745</v>
      </c>
      <c r="Q1023">
        <v>1</v>
      </c>
      <c r="X1023">
        <v>1.5</v>
      </c>
      <c r="Y1023">
        <v>0</v>
      </c>
      <c r="Z1023">
        <v>1.2</v>
      </c>
      <c r="AA1023">
        <v>0</v>
      </c>
      <c r="AB1023">
        <v>0</v>
      </c>
      <c r="AC1023">
        <v>0</v>
      </c>
      <c r="AD1023">
        <v>1</v>
      </c>
      <c r="AE1023">
        <v>0</v>
      </c>
      <c r="AF1023" t="s">
        <v>93</v>
      </c>
      <c r="AG1023">
        <v>1.9837499999999997</v>
      </c>
      <c r="AH1023">
        <v>2</v>
      </c>
      <c r="AI1023">
        <v>60142568</v>
      </c>
      <c r="AJ1023">
        <v>1023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 x14ac:dyDescent="0.2">
      <c r="A1024">
        <f>ROW(Source!A206)</f>
        <v>206</v>
      </c>
      <c r="B1024">
        <v>60142581</v>
      </c>
      <c r="C1024">
        <v>60142563</v>
      </c>
      <c r="D1024">
        <v>48245786</v>
      </c>
      <c r="E1024">
        <v>1</v>
      </c>
      <c r="F1024">
        <v>1</v>
      </c>
      <c r="G1024">
        <v>1</v>
      </c>
      <c r="H1024">
        <v>2</v>
      </c>
      <c r="I1024" t="s">
        <v>823</v>
      </c>
      <c r="J1024" t="s">
        <v>824</v>
      </c>
      <c r="K1024" t="s">
        <v>825</v>
      </c>
      <c r="L1024">
        <v>1368</v>
      </c>
      <c r="N1024">
        <v>1011</v>
      </c>
      <c r="O1024" t="s">
        <v>745</v>
      </c>
      <c r="P1024" t="s">
        <v>745</v>
      </c>
      <c r="Q1024">
        <v>1</v>
      </c>
      <c r="X1024">
        <v>21.3</v>
      </c>
      <c r="Y1024">
        <v>0</v>
      </c>
      <c r="Z1024">
        <v>8.68</v>
      </c>
      <c r="AA1024">
        <v>0</v>
      </c>
      <c r="AB1024">
        <v>0</v>
      </c>
      <c r="AC1024">
        <v>0</v>
      </c>
      <c r="AD1024">
        <v>1</v>
      </c>
      <c r="AE1024">
        <v>0</v>
      </c>
      <c r="AF1024" t="s">
        <v>93</v>
      </c>
      <c r="AG1024">
        <v>28.169249999999995</v>
      </c>
      <c r="AH1024">
        <v>2</v>
      </c>
      <c r="AI1024">
        <v>60142569</v>
      </c>
      <c r="AJ1024">
        <v>1024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 x14ac:dyDescent="0.2">
      <c r="A1025">
        <f>ROW(Source!A206)</f>
        <v>206</v>
      </c>
      <c r="B1025">
        <v>60142582</v>
      </c>
      <c r="C1025">
        <v>60142563</v>
      </c>
      <c r="D1025">
        <v>48246266</v>
      </c>
      <c r="E1025">
        <v>1</v>
      </c>
      <c r="F1025">
        <v>1</v>
      </c>
      <c r="G1025">
        <v>1</v>
      </c>
      <c r="H1025">
        <v>2</v>
      </c>
      <c r="I1025" t="s">
        <v>1025</v>
      </c>
      <c r="J1025" t="s">
        <v>1026</v>
      </c>
      <c r="K1025" t="s">
        <v>1027</v>
      </c>
      <c r="L1025">
        <v>1368</v>
      </c>
      <c r="N1025">
        <v>1011</v>
      </c>
      <c r="O1025" t="s">
        <v>745</v>
      </c>
      <c r="P1025" t="s">
        <v>745</v>
      </c>
      <c r="Q1025">
        <v>1</v>
      </c>
      <c r="X1025">
        <v>2.4</v>
      </c>
      <c r="Y1025">
        <v>0</v>
      </c>
      <c r="Z1025">
        <v>70.66</v>
      </c>
      <c r="AA1025">
        <v>0</v>
      </c>
      <c r="AB1025">
        <v>0</v>
      </c>
      <c r="AC1025">
        <v>0</v>
      </c>
      <c r="AD1025">
        <v>1</v>
      </c>
      <c r="AE1025">
        <v>0</v>
      </c>
      <c r="AF1025" t="s">
        <v>93</v>
      </c>
      <c r="AG1025">
        <v>3.1739999999999995</v>
      </c>
      <c r="AH1025">
        <v>2</v>
      </c>
      <c r="AI1025">
        <v>60142570</v>
      </c>
      <c r="AJ1025">
        <v>1025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 x14ac:dyDescent="0.2">
      <c r="A1026">
        <f>ROW(Source!A206)</f>
        <v>206</v>
      </c>
      <c r="B1026">
        <v>60142583</v>
      </c>
      <c r="C1026">
        <v>60142563</v>
      </c>
      <c r="D1026">
        <v>48246286</v>
      </c>
      <c r="E1026">
        <v>1</v>
      </c>
      <c r="F1026">
        <v>1</v>
      </c>
      <c r="G1026">
        <v>1</v>
      </c>
      <c r="H1026">
        <v>2</v>
      </c>
      <c r="I1026" t="s">
        <v>1028</v>
      </c>
      <c r="J1026" t="s">
        <v>1029</v>
      </c>
      <c r="K1026" t="s">
        <v>1030</v>
      </c>
      <c r="L1026">
        <v>1368</v>
      </c>
      <c r="N1026">
        <v>1011</v>
      </c>
      <c r="O1026" t="s">
        <v>745</v>
      </c>
      <c r="P1026" t="s">
        <v>745</v>
      </c>
      <c r="Q1026">
        <v>1</v>
      </c>
      <c r="X1026">
        <v>2</v>
      </c>
      <c r="Y1026">
        <v>0</v>
      </c>
      <c r="Z1026">
        <v>14.3</v>
      </c>
      <c r="AA1026">
        <v>8.82</v>
      </c>
      <c r="AB1026">
        <v>0</v>
      </c>
      <c r="AC1026">
        <v>0</v>
      </c>
      <c r="AD1026">
        <v>1</v>
      </c>
      <c r="AE1026">
        <v>0</v>
      </c>
      <c r="AF1026" t="s">
        <v>93</v>
      </c>
      <c r="AG1026">
        <v>2.6449999999999996</v>
      </c>
      <c r="AH1026">
        <v>2</v>
      </c>
      <c r="AI1026">
        <v>60142571</v>
      </c>
      <c r="AJ1026">
        <v>1026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 x14ac:dyDescent="0.2">
      <c r="A1027">
        <f>ROW(Source!A206)</f>
        <v>206</v>
      </c>
      <c r="B1027">
        <v>60142584</v>
      </c>
      <c r="C1027">
        <v>60142563</v>
      </c>
      <c r="D1027">
        <v>48168484</v>
      </c>
      <c r="E1027">
        <v>1</v>
      </c>
      <c r="F1027">
        <v>1</v>
      </c>
      <c r="G1027">
        <v>1</v>
      </c>
      <c r="H1027">
        <v>3</v>
      </c>
      <c r="I1027" t="s">
        <v>223</v>
      </c>
      <c r="J1027" t="s">
        <v>226</v>
      </c>
      <c r="K1027" t="s">
        <v>761</v>
      </c>
      <c r="L1027">
        <v>1339</v>
      </c>
      <c r="N1027">
        <v>1007</v>
      </c>
      <c r="O1027" t="s">
        <v>91</v>
      </c>
      <c r="P1027" t="s">
        <v>91</v>
      </c>
      <c r="Q1027">
        <v>1</v>
      </c>
      <c r="X1027">
        <v>0.9</v>
      </c>
      <c r="Y1027">
        <v>8.7899999999999991</v>
      </c>
      <c r="Z1027">
        <v>0</v>
      </c>
      <c r="AA1027">
        <v>0</v>
      </c>
      <c r="AB1027">
        <v>0</v>
      </c>
      <c r="AC1027">
        <v>0</v>
      </c>
      <c r="AD1027">
        <v>1</v>
      </c>
      <c r="AE1027">
        <v>0</v>
      </c>
      <c r="AF1027" t="s">
        <v>3</v>
      </c>
      <c r="AG1027">
        <v>0.9</v>
      </c>
      <c r="AH1027">
        <v>2</v>
      </c>
      <c r="AI1027">
        <v>60142572</v>
      </c>
      <c r="AJ1027">
        <v>1027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</row>
    <row r="1028" spans="1:44" x14ac:dyDescent="0.2">
      <c r="A1028">
        <f>ROW(Source!A206)</f>
        <v>206</v>
      </c>
      <c r="B1028">
        <v>60142585</v>
      </c>
      <c r="C1028">
        <v>60142563</v>
      </c>
      <c r="D1028">
        <v>48168491</v>
      </c>
      <c r="E1028">
        <v>1</v>
      </c>
      <c r="F1028">
        <v>1</v>
      </c>
      <c r="G1028">
        <v>1</v>
      </c>
      <c r="H1028">
        <v>3</v>
      </c>
      <c r="I1028" t="s">
        <v>229</v>
      </c>
      <c r="J1028" t="s">
        <v>231</v>
      </c>
      <c r="K1028" t="s">
        <v>762</v>
      </c>
      <c r="L1028">
        <v>1346</v>
      </c>
      <c r="N1028">
        <v>1009</v>
      </c>
      <c r="O1028" t="s">
        <v>225</v>
      </c>
      <c r="P1028" t="s">
        <v>225</v>
      </c>
      <c r="Q1028">
        <v>1</v>
      </c>
      <c r="X1028">
        <v>0.2</v>
      </c>
      <c r="Y1028">
        <v>4.47</v>
      </c>
      <c r="Z1028">
        <v>0</v>
      </c>
      <c r="AA1028">
        <v>0</v>
      </c>
      <c r="AB1028">
        <v>0</v>
      </c>
      <c r="AC1028">
        <v>0</v>
      </c>
      <c r="AD1028">
        <v>1</v>
      </c>
      <c r="AE1028">
        <v>0</v>
      </c>
      <c r="AF1028" t="s">
        <v>3</v>
      </c>
      <c r="AG1028">
        <v>0.2</v>
      </c>
      <c r="AH1028">
        <v>2</v>
      </c>
      <c r="AI1028">
        <v>60142573</v>
      </c>
      <c r="AJ1028">
        <v>1028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 x14ac:dyDescent="0.2">
      <c r="A1029">
        <f>ROW(Source!A206)</f>
        <v>206</v>
      </c>
      <c r="B1029">
        <v>60142586</v>
      </c>
      <c r="C1029">
        <v>60142563</v>
      </c>
      <c r="D1029">
        <v>48171510</v>
      </c>
      <c r="E1029">
        <v>1</v>
      </c>
      <c r="F1029">
        <v>1</v>
      </c>
      <c r="G1029">
        <v>1</v>
      </c>
      <c r="H1029">
        <v>3</v>
      </c>
      <c r="I1029" t="s">
        <v>763</v>
      </c>
      <c r="J1029" t="s">
        <v>764</v>
      </c>
      <c r="K1029" t="s">
        <v>765</v>
      </c>
      <c r="L1029">
        <v>1348</v>
      </c>
      <c r="N1029">
        <v>1009</v>
      </c>
      <c r="O1029" t="s">
        <v>15</v>
      </c>
      <c r="P1029" t="s">
        <v>15</v>
      </c>
      <c r="Q1029">
        <v>1000</v>
      </c>
      <c r="X1029">
        <v>1.7899999999999999E-2</v>
      </c>
      <c r="Y1029">
        <v>11891.1</v>
      </c>
      <c r="Z1029">
        <v>0</v>
      </c>
      <c r="AA1029">
        <v>0</v>
      </c>
      <c r="AB1029">
        <v>0</v>
      </c>
      <c r="AC1029">
        <v>0</v>
      </c>
      <c r="AD1029">
        <v>1</v>
      </c>
      <c r="AE1029">
        <v>0</v>
      </c>
      <c r="AF1029" t="s">
        <v>3</v>
      </c>
      <c r="AG1029">
        <v>1.7899999999999999E-2</v>
      </c>
      <c r="AH1029">
        <v>2</v>
      </c>
      <c r="AI1029">
        <v>60142574</v>
      </c>
      <c r="AJ1029">
        <v>1029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 x14ac:dyDescent="0.2">
      <c r="A1030">
        <f>ROW(Source!A206)</f>
        <v>206</v>
      </c>
      <c r="B1030">
        <v>60142587</v>
      </c>
      <c r="C1030">
        <v>60142563</v>
      </c>
      <c r="D1030">
        <v>48164599</v>
      </c>
      <c r="E1030">
        <v>21</v>
      </c>
      <c r="F1030">
        <v>1</v>
      </c>
      <c r="G1030">
        <v>1</v>
      </c>
      <c r="H1030">
        <v>3</v>
      </c>
      <c r="I1030" t="s">
        <v>834</v>
      </c>
      <c r="J1030" t="s">
        <v>3</v>
      </c>
      <c r="K1030" t="s">
        <v>835</v>
      </c>
      <c r="L1030">
        <v>1374</v>
      </c>
      <c r="N1030">
        <v>1013</v>
      </c>
      <c r="O1030" t="s">
        <v>836</v>
      </c>
      <c r="P1030" t="s">
        <v>836</v>
      </c>
      <c r="Q1030">
        <v>1</v>
      </c>
      <c r="X1030">
        <v>15.96</v>
      </c>
      <c r="Y1030">
        <v>1</v>
      </c>
      <c r="Z1030">
        <v>0</v>
      </c>
      <c r="AA1030">
        <v>0</v>
      </c>
      <c r="AB1030">
        <v>0</v>
      </c>
      <c r="AC1030">
        <v>0</v>
      </c>
      <c r="AD1030">
        <v>1</v>
      </c>
      <c r="AE1030">
        <v>0</v>
      </c>
      <c r="AF1030" t="s">
        <v>3</v>
      </c>
      <c r="AG1030">
        <v>15.96</v>
      </c>
      <c r="AH1030">
        <v>2</v>
      </c>
      <c r="AI1030">
        <v>60142575</v>
      </c>
      <c r="AJ1030">
        <v>1030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 x14ac:dyDescent="0.2">
      <c r="A1031">
        <f>ROW(Source!A208)</f>
        <v>208</v>
      </c>
      <c r="B1031">
        <v>60142601</v>
      </c>
      <c r="C1031">
        <v>60142589</v>
      </c>
      <c r="D1031">
        <v>48164233</v>
      </c>
      <c r="E1031">
        <v>1</v>
      </c>
      <c r="F1031">
        <v>1</v>
      </c>
      <c r="G1031">
        <v>1</v>
      </c>
      <c r="H1031">
        <v>1</v>
      </c>
      <c r="I1031" t="s">
        <v>812</v>
      </c>
      <c r="J1031" t="s">
        <v>3</v>
      </c>
      <c r="K1031" t="s">
        <v>813</v>
      </c>
      <c r="L1031">
        <v>1191</v>
      </c>
      <c r="N1031">
        <v>1013</v>
      </c>
      <c r="O1031" t="s">
        <v>738</v>
      </c>
      <c r="P1031" t="s">
        <v>738</v>
      </c>
      <c r="Q1031">
        <v>1</v>
      </c>
      <c r="X1031">
        <v>91</v>
      </c>
      <c r="Y1031">
        <v>0</v>
      </c>
      <c r="Z1031">
        <v>0</v>
      </c>
      <c r="AA1031">
        <v>0</v>
      </c>
      <c r="AB1031">
        <v>8.59</v>
      </c>
      <c r="AC1031">
        <v>0</v>
      </c>
      <c r="AD1031">
        <v>1</v>
      </c>
      <c r="AE1031">
        <v>1</v>
      </c>
      <c r="AF1031" t="s">
        <v>93</v>
      </c>
      <c r="AG1031">
        <v>120.34749999999998</v>
      </c>
      <c r="AH1031">
        <v>2</v>
      </c>
      <c r="AI1031">
        <v>60142590</v>
      </c>
      <c r="AJ1031">
        <v>1031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</row>
    <row r="1032" spans="1:44" x14ac:dyDescent="0.2">
      <c r="A1032">
        <f>ROW(Source!A208)</f>
        <v>208</v>
      </c>
      <c r="B1032">
        <v>60142602</v>
      </c>
      <c r="C1032">
        <v>60142589</v>
      </c>
      <c r="D1032">
        <v>48164207</v>
      </c>
      <c r="E1032">
        <v>1</v>
      </c>
      <c r="F1032">
        <v>1</v>
      </c>
      <c r="G1032">
        <v>1</v>
      </c>
      <c r="H1032">
        <v>1</v>
      </c>
      <c r="I1032" t="s">
        <v>740</v>
      </c>
      <c r="J1032" t="s">
        <v>3</v>
      </c>
      <c r="K1032" t="s">
        <v>741</v>
      </c>
      <c r="L1032">
        <v>1191</v>
      </c>
      <c r="N1032">
        <v>1013</v>
      </c>
      <c r="O1032" t="s">
        <v>738</v>
      </c>
      <c r="P1032" t="s">
        <v>738</v>
      </c>
      <c r="Q1032">
        <v>1</v>
      </c>
      <c r="X1032">
        <v>7.34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1</v>
      </c>
      <c r="AE1032">
        <v>2</v>
      </c>
      <c r="AF1032" t="s">
        <v>93</v>
      </c>
      <c r="AG1032">
        <v>9.7071499999999986</v>
      </c>
      <c r="AH1032">
        <v>2</v>
      </c>
      <c r="AI1032">
        <v>60142591</v>
      </c>
      <c r="AJ1032">
        <v>1032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</row>
    <row r="1033" spans="1:44" x14ac:dyDescent="0.2">
      <c r="A1033">
        <f>ROW(Source!A208)</f>
        <v>208</v>
      </c>
      <c r="B1033">
        <v>60142603</v>
      </c>
      <c r="C1033">
        <v>60142589</v>
      </c>
      <c r="D1033">
        <v>48244557</v>
      </c>
      <c r="E1033">
        <v>1</v>
      </c>
      <c r="F1033">
        <v>1</v>
      </c>
      <c r="G1033">
        <v>1</v>
      </c>
      <c r="H1033">
        <v>2</v>
      </c>
      <c r="I1033" t="s">
        <v>746</v>
      </c>
      <c r="J1033" t="s">
        <v>747</v>
      </c>
      <c r="K1033" t="s">
        <v>748</v>
      </c>
      <c r="L1033">
        <v>1368</v>
      </c>
      <c r="N1033">
        <v>1011</v>
      </c>
      <c r="O1033" t="s">
        <v>745</v>
      </c>
      <c r="P1033" t="s">
        <v>745</v>
      </c>
      <c r="Q1033">
        <v>1</v>
      </c>
      <c r="X1033">
        <v>6</v>
      </c>
      <c r="Y1033">
        <v>0</v>
      </c>
      <c r="Z1033">
        <v>112.77</v>
      </c>
      <c r="AA1033">
        <v>11.84</v>
      </c>
      <c r="AB1033">
        <v>0</v>
      </c>
      <c r="AC1033">
        <v>0</v>
      </c>
      <c r="AD1033">
        <v>1</v>
      </c>
      <c r="AE1033">
        <v>0</v>
      </c>
      <c r="AF1033" t="s">
        <v>93</v>
      </c>
      <c r="AG1033">
        <v>7.9349999999999987</v>
      </c>
      <c r="AH1033">
        <v>2</v>
      </c>
      <c r="AI1033">
        <v>60142592</v>
      </c>
      <c r="AJ1033">
        <v>1033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 x14ac:dyDescent="0.2">
      <c r="A1034">
        <f>ROW(Source!A208)</f>
        <v>208</v>
      </c>
      <c r="B1034">
        <v>60142604</v>
      </c>
      <c r="C1034">
        <v>60142589</v>
      </c>
      <c r="D1034">
        <v>48245552</v>
      </c>
      <c r="E1034">
        <v>1</v>
      </c>
      <c r="F1034">
        <v>1</v>
      </c>
      <c r="G1034">
        <v>1</v>
      </c>
      <c r="H1034">
        <v>2</v>
      </c>
      <c r="I1034" t="s">
        <v>1022</v>
      </c>
      <c r="J1034" t="s">
        <v>1023</v>
      </c>
      <c r="K1034" t="s">
        <v>1024</v>
      </c>
      <c r="L1034">
        <v>1368</v>
      </c>
      <c r="N1034">
        <v>1011</v>
      </c>
      <c r="O1034" t="s">
        <v>745</v>
      </c>
      <c r="P1034" t="s">
        <v>745</v>
      </c>
      <c r="Q1034">
        <v>1</v>
      </c>
      <c r="X1034">
        <v>0.5</v>
      </c>
      <c r="Y1034">
        <v>0</v>
      </c>
      <c r="Z1034">
        <v>107.03</v>
      </c>
      <c r="AA1034">
        <v>10.130000000000001</v>
      </c>
      <c r="AB1034">
        <v>0</v>
      </c>
      <c r="AC1034">
        <v>0</v>
      </c>
      <c r="AD1034">
        <v>1</v>
      </c>
      <c r="AE1034">
        <v>0</v>
      </c>
      <c r="AF1034" t="s">
        <v>93</v>
      </c>
      <c r="AG1034">
        <v>0.66124999999999989</v>
      </c>
      <c r="AH1034">
        <v>2</v>
      </c>
      <c r="AI1034">
        <v>60142593</v>
      </c>
      <c r="AJ1034">
        <v>1034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</row>
    <row r="1035" spans="1:44" x14ac:dyDescent="0.2">
      <c r="A1035">
        <f>ROW(Source!A208)</f>
        <v>208</v>
      </c>
      <c r="B1035">
        <v>60142605</v>
      </c>
      <c r="C1035">
        <v>60142589</v>
      </c>
      <c r="D1035">
        <v>48245719</v>
      </c>
      <c r="E1035">
        <v>1</v>
      </c>
      <c r="F1035">
        <v>1</v>
      </c>
      <c r="G1035">
        <v>1</v>
      </c>
      <c r="H1035">
        <v>2</v>
      </c>
      <c r="I1035" t="s">
        <v>755</v>
      </c>
      <c r="J1035" t="s">
        <v>756</v>
      </c>
      <c r="K1035" t="s">
        <v>757</v>
      </c>
      <c r="L1035">
        <v>1368</v>
      </c>
      <c r="N1035">
        <v>1011</v>
      </c>
      <c r="O1035" t="s">
        <v>745</v>
      </c>
      <c r="P1035" t="s">
        <v>745</v>
      </c>
      <c r="Q1035">
        <v>1</v>
      </c>
      <c r="X1035">
        <v>1</v>
      </c>
      <c r="Y1035">
        <v>0</v>
      </c>
      <c r="Z1035">
        <v>1.2</v>
      </c>
      <c r="AA1035">
        <v>0</v>
      </c>
      <c r="AB1035">
        <v>0</v>
      </c>
      <c r="AC1035">
        <v>0</v>
      </c>
      <c r="AD1035">
        <v>1</v>
      </c>
      <c r="AE1035">
        <v>0</v>
      </c>
      <c r="AF1035" t="s">
        <v>93</v>
      </c>
      <c r="AG1035">
        <v>1.3224999999999998</v>
      </c>
      <c r="AH1035">
        <v>2</v>
      </c>
      <c r="AI1035">
        <v>60142594</v>
      </c>
      <c r="AJ1035">
        <v>1035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</row>
    <row r="1036" spans="1:44" x14ac:dyDescent="0.2">
      <c r="A1036">
        <f>ROW(Source!A208)</f>
        <v>208</v>
      </c>
      <c r="B1036">
        <v>60142606</v>
      </c>
      <c r="C1036">
        <v>60142589</v>
      </c>
      <c r="D1036">
        <v>48245786</v>
      </c>
      <c r="E1036">
        <v>1</v>
      </c>
      <c r="F1036">
        <v>1</v>
      </c>
      <c r="G1036">
        <v>1</v>
      </c>
      <c r="H1036">
        <v>2</v>
      </c>
      <c r="I1036" t="s">
        <v>823</v>
      </c>
      <c r="J1036" t="s">
        <v>824</v>
      </c>
      <c r="K1036" t="s">
        <v>825</v>
      </c>
      <c r="L1036">
        <v>1368</v>
      </c>
      <c r="N1036">
        <v>1011</v>
      </c>
      <c r="O1036" t="s">
        <v>745</v>
      </c>
      <c r="P1036" t="s">
        <v>745</v>
      </c>
      <c r="Q1036">
        <v>1</v>
      </c>
      <c r="X1036">
        <v>27.3</v>
      </c>
      <c r="Y1036">
        <v>0</v>
      </c>
      <c r="Z1036">
        <v>8.68</v>
      </c>
      <c r="AA1036">
        <v>0</v>
      </c>
      <c r="AB1036">
        <v>0</v>
      </c>
      <c r="AC1036">
        <v>0</v>
      </c>
      <c r="AD1036">
        <v>1</v>
      </c>
      <c r="AE1036">
        <v>0</v>
      </c>
      <c r="AF1036" t="s">
        <v>93</v>
      </c>
      <c r="AG1036">
        <v>36.104249999999993</v>
      </c>
      <c r="AH1036">
        <v>2</v>
      </c>
      <c r="AI1036">
        <v>60142595</v>
      </c>
      <c r="AJ1036">
        <v>1036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 x14ac:dyDescent="0.2">
      <c r="A1037">
        <f>ROW(Source!A208)</f>
        <v>208</v>
      </c>
      <c r="B1037">
        <v>60142607</v>
      </c>
      <c r="C1037">
        <v>60142589</v>
      </c>
      <c r="D1037">
        <v>48246286</v>
      </c>
      <c r="E1037">
        <v>1</v>
      </c>
      <c r="F1037">
        <v>1</v>
      </c>
      <c r="G1037">
        <v>1</v>
      </c>
      <c r="H1037">
        <v>2</v>
      </c>
      <c r="I1037" t="s">
        <v>1028</v>
      </c>
      <c r="J1037" t="s">
        <v>1029</v>
      </c>
      <c r="K1037" t="s">
        <v>1030</v>
      </c>
      <c r="L1037">
        <v>1368</v>
      </c>
      <c r="N1037">
        <v>1011</v>
      </c>
      <c r="O1037" t="s">
        <v>745</v>
      </c>
      <c r="P1037" t="s">
        <v>745</v>
      </c>
      <c r="Q1037">
        <v>1</v>
      </c>
      <c r="X1037">
        <v>0.84</v>
      </c>
      <c r="Y1037">
        <v>0</v>
      </c>
      <c r="Z1037">
        <v>14.3</v>
      </c>
      <c r="AA1037">
        <v>8.82</v>
      </c>
      <c r="AB1037">
        <v>0</v>
      </c>
      <c r="AC1037">
        <v>0</v>
      </c>
      <c r="AD1037">
        <v>1</v>
      </c>
      <c r="AE1037">
        <v>0</v>
      </c>
      <c r="AF1037" t="s">
        <v>93</v>
      </c>
      <c r="AG1037">
        <v>1.1108999999999998</v>
      </c>
      <c r="AH1037">
        <v>2</v>
      </c>
      <c r="AI1037">
        <v>60142596</v>
      </c>
      <c r="AJ1037">
        <v>1037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</row>
    <row r="1038" spans="1:44" x14ac:dyDescent="0.2">
      <c r="A1038">
        <f>ROW(Source!A208)</f>
        <v>208</v>
      </c>
      <c r="B1038">
        <v>60142608</v>
      </c>
      <c r="C1038">
        <v>60142589</v>
      </c>
      <c r="D1038">
        <v>48168484</v>
      </c>
      <c r="E1038">
        <v>1</v>
      </c>
      <c r="F1038">
        <v>1</v>
      </c>
      <c r="G1038">
        <v>1</v>
      </c>
      <c r="H1038">
        <v>3</v>
      </c>
      <c r="I1038" t="s">
        <v>223</v>
      </c>
      <c r="J1038" t="s">
        <v>226</v>
      </c>
      <c r="K1038" t="s">
        <v>761</v>
      </c>
      <c r="L1038">
        <v>1339</v>
      </c>
      <c r="N1038">
        <v>1007</v>
      </c>
      <c r="O1038" t="s">
        <v>91</v>
      </c>
      <c r="P1038" t="s">
        <v>91</v>
      </c>
      <c r="Q1038">
        <v>1</v>
      </c>
      <c r="X1038">
        <v>2.6</v>
      </c>
      <c r="Y1038">
        <v>8.7899999999999991</v>
      </c>
      <c r="Z1038">
        <v>0</v>
      </c>
      <c r="AA1038">
        <v>0</v>
      </c>
      <c r="AB1038">
        <v>0</v>
      </c>
      <c r="AC1038">
        <v>0</v>
      </c>
      <c r="AD1038">
        <v>1</v>
      </c>
      <c r="AE1038">
        <v>0</v>
      </c>
      <c r="AF1038" t="s">
        <v>3</v>
      </c>
      <c r="AG1038">
        <v>2.6</v>
      </c>
      <c r="AH1038">
        <v>2</v>
      </c>
      <c r="AI1038">
        <v>60142597</v>
      </c>
      <c r="AJ1038">
        <v>1038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</row>
    <row r="1039" spans="1:44" x14ac:dyDescent="0.2">
      <c r="A1039">
        <f>ROW(Source!A208)</f>
        <v>208</v>
      </c>
      <c r="B1039">
        <v>60142609</v>
      </c>
      <c r="C1039">
        <v>60142589</v>
      </c>
      <c r="D1039">
        <v>48168491</v>
      </c>
      <c r="E1039">
        <v>1</v>
      </c>
      <c r="F1039">
        <v>1</v>
      </c>
      <c r="G1039">
        <v>1</v>
      </c>
      <c r="H1039">
        <v>3</v>
      </c>
      <c r="I1039" t="s">
        <v>229</v>
      </c>
      <c r="J1039" t="s">
        <v>231</v>
      </c>
      <c r="K1039" t="s">
        <v>762</v>
      </c>
      <c r="L1039">
        <v>1346</v>
      </c>
      <c r="N1039">
        <v>1009</v>
      </c>
      <c r="O1039" t="s">
        <v>225</v>
      </c>
      <c r="P1039" t="s">
        <v>225</v>
      </c>
      <c r="Q1039">
        <v>1</v>
      </c>
      <c r="X1039">
        <v>0.5</v>
      </c>
      <c r="Y1039">
        <v>4.47</v>
      </c>
      <c r="Z1039">
        <v>0</v>
      </c>
      <c r="AA1039">
        <v>0</v>
      </c>
      <c r="AB1039">
        <v>0</v>
      </c>
      <c r="AC1039">
        <v>0</v>
      </c>
      <c r="AD1039">
        <v>1</v>
      </c>
      <c r="AE1039">
        <v>0</v>
      </c>
      <c r="AF1039" t="s">
        <v>3</v>
      </c>
      <c r="AG1039">
        <v>0.5</v>
      </c>
      <c r="AH1039">
        <v>2</v>
      </c>
      <c r="AI1039">
        <v>60142598</v>
      </c>
      <c r="AJ1039">
        <v>1039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</row>
    <row r="1040" spans="1:44" x14ac:dyDescent="0.2">
      <c r="A1040">
        <f>ROW(Source!A208)</f>
        <v>208</v>
      </c>
      <c r="B1040">
        <v>60142610</v>
      </c>
      <c r="C1040">
        <v>60142589</v>
      </c>
      <c r="D1040">
        <v>48171519</v>
      </c>
      <c r="E1040">
        <v>1</v>
      </c>
      <c r="F1040">
        <v>1</v>
      </c>
      <c r="G1040">
        <v>1</v>
      </c>
      <c r="H1040">
        <v>3</v>
      </c>
      <c r="I1040" t="s">
        <v>1031</v>
      </c>
      <c r="J1040" t="s">
        <v>1032</v>
      </c>
      <c r="K1040" t="s">
        <v>1033</v>
      </c>
      <c r="L1040">
        <v>1348</v>
      </c>
      <c r="N1040">
        <v>1009</v>
      </c>
      <c r="O1040" t="s">
        <v>15</v>
      </c>
      <c r="P1040" t="s">
        <v>15</v>
      </c>
      <c r="Q1040">
        <v>1000</v>
      </c>
      <c r="X1040">
        <v>2.1499999999999998E-2</v>
      </c>
      <c r="Y1040">
        <v>10397.450000000001</v>
      </c>
      <c r="Z1040">
        <v>0</v>
      </c>
      <c r="AA1040">
        <v>0</v>
      </c>
      <c r="AB1040">
        <v>0</v>
      </c>
      <c r="AC1040">
        <v>0</v>
      </c>
      <c r="AD1040">
        <v>1</v>
      </c>
      <c r="AE1040">
        <v>0</v>
      </c>
      <c r="AF1040" t="s">
        <v>3</v>
      </c>
      <c r="AG1040">
        <v>2.1499999999999998E-2</v>
      </c>
      <c r="AH1040">
        <v>2</v>
      </c>
      <c r="AI1040">
        <v>60142599</v>
      </c>
      <c r="AJ1040">
        <v>1040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</row>
    <row r="1041" spans="1:44" x14ac:dyDescent="0.2">
      <c r="A1041">
        <f>ROW(Source!A208)</f>
        <v>208</v>
      </c>
      <c r="B1041">
        <v>60142611</v>
      </c>
      <c r="C1041">
        <v>60142589</v>
      </c>
      <c r="D1041">
        <v>48164599</v>
      </c>
      <c r="E1041">
        <v>21</v>
      </c>
      <c r="F1041">
        <v>1</v>
      </c>
      <c r="G1041">
        <v>1</v>
      </c>
      <c r="H1041">
        <v>3</v>
      </c>
      <c r="I1041" t="s">
        <v>834</v>
      </c>
      <c r="J1041" t="s">
        <v>3</v>
      </c>
      <c r="K1041" t="s">
        <v>835</v>
      </c>
      <c r="L1041">
        <v>1374</v>
      </c>
      <c r="N1041">
        <v>1013</v>
      </c>
      <c r="O1041" t="s">
        <v>836</v>
      </c>
      <c r="P1041" t="s">
        <v>836</v>
      </c>
      <c r="Q1041">
        <v>1</v>
      </c>
      <c r="X1041">
        <v>15.63</v>
      </c>
      <c r="Y1041">
        <v>1</v>
      </c>
      <c r="Z1041">
        <v>0</v>
      </c>
      <c r="AA1041">
        <v>0</v>
      </c>
      <c r="AB1041">
        <v>0</v>
      </c>
      <c r="AC1041">
        <v>0</v>
      </c>
      <c r="AD1041">
        <v>1</v>
      </c>
      <c r="AE1041">
        <v>0</v>
      </c>
      <c r="AF1041" t="s">
        <v>3</v>
      </c>
      <c r="AG1041">
        <v>15.63</v>
      </c>
      <c r="AH1041">
        <v>2</v>
      </c>
      <c r="AI1041">
        <v>60142600</v>
      </c>
      <c r="AJ1041">
        <v>1041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 x14ac:dyDescent="0.2">
      <c r="A1042">
        <f>ROW(Source!A212)</f>
        <v>212</v>
      </c>
      <c r="B1042">
        <v>60142638</v>
      </c>
      <c r="C1042">
        <v>60142615</v>
      </c>
      <c r="D1042">
        <v>48164237</v>
      </c>
      <c r="E1042">
        <v>1</v>
      </c>
      <c r="F1042">
        <v>1</v>
      </c>
      <c r="G1042">
        <v>1</v>
      </c>
      <c r="H1042">
        <v>1</v>
      </c>
      <c r="I1042" t="s">
        <v>736</v>
      </c>
      <c r="J1042" t="s">
        <v>3</v>
      </c>
      <c r="K1042" t="s">
        <v>737</v>
      </c>
      <c r="L1042">
        <v>1191</v>
      </c>
      <c r="N1042">
        <v>1013</v>
      </c>
      <c r="O1042" t="s">
        <v>738</v>
      </c>
      <c r="P1042" t="s">
        <v>738</v>
      </c>
      <c r="Q1042">
        <v>1</v>
      </c>
      <c r="X1042">
        <v>39.130000000000003</v>
      </c>
      <c r="Y1042">
        <v>0</v>
      </c>
      <c r="Z1042">
        <v>0</v>
      </c>
      <c r="AA1042">
        <v>0</v>
      </c>
      <c r="AB1042">
        <v>8.1999999999999993</v>
      </c>
      <c r="AC1042">
        <v>0</v>
      </c>
      <c r="AD1042">
        <v>1</v>
      </c>
      <c r="AE1042">
        <v>1</v>
      </c>
      <c r="AF1042" t="s">
        <v>93</v>
      </c>
      <c r="AG1042">
        <v>51.749424999999995</v>
      </c>
      <c r="AH1042">
        <v>2</v>
      </c>
      <c r="AI1042">
        <v>60142616</v>
      </c>
      <c r="AJ1042">
        <v>1042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 x14ac:dyDescent="0.2">
      <c r="A1043">
        <f>ROW(Source!A212)</f>
        <v>212</v>
      </c>
      <c r="B1043">
        <v>60142639</v>
      </c>
      <c r="C1043">
        <v>60142615</v>
      </c>
      <c r="D1043">
        <v>48164207</v>
      </c>
      <c r="E1043">
        <v>1</v>
      </c>
      <c r="F1043">
        <v>1</v>
      </c>
      <c r="G1043">
        <v>1</v>
      </c>
      <c r="H1043">
        <v>1</v>
      </c>
      <c r="I1043" t="s">
        <v>740</v>
      </c>
      <c r="J1043" t="s">
        <v>3</v>
      </c>
      <c r="K1043" t="s">
        <v>741</v>
      </c>
      <c r="L1043">
        <v>1191</v>
      </c>
      <c r="N1043">
        <v>1013</v>
      </c>
      <c r="O1043" t="s">
        <v>738</v>
      </c>
      <c r="P1043" t="s">
        <v>738</v>
      </c>
      <c r="Q1043">
        <v>1</v>
      </c>
      <c r="X1043">
        <v>4.91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1</v>
      </c>
      <c r="AE1043">
        <v>2</v>
      </c>
      <c r="AF1043" t="s">
        <v>93</v>
      </c>
      <c r="AG1043">
        <v>6.4934749999999992</v>
      </c>
      <c r="AH1043">
        <v>2</v>
      </c>
      <c r="AI1043">
        <v>60142617</v>
      </c>
      <c r="AJ1043">
        <v>1043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</row>
    <row r="1044" spans="1:44" x14ac:dyDescent="0.2">
      <c r="A1044">
        <f>ROW(Source!A212)</f>
        <v>212</v>
      </c>
      <c r="B1044">
        <v>60142640</v>
      </c>
      <c r="C1044">
        <v>60142615</v>
      </c>
      <c r="D1044">
        <v>48244510</v>
      </c>
      <c r="E1044">
        <v>1</v>
      </c>
      <c r="F1044">
        <v>1</v>
      </c>
      <c r="G1044">
        <v>1</v>
      </c>
      <c r="H1044">
        <v>2</v>
      </c>
      <c r="I1044" t="s">
        <v>742</v>
      </c>
      <c r="J1044" t="s">
        <v>743</v>
      </c>
      <c r="K1044" t="s">
        <v>744</v>
      </c>
      <c r="L1044">
        <v>1368</v>
      </c>
      <c r="N1044">
        <v>1011</v>
      </c>
      <c r="O1044" t="s">
        <v>745</v>
      </c>
      <c r="P1044" t="s">
        <v>745</v>
      </c>
      <c r="Q1044">
        <v>1</v>
      </c>
      <c r="X1044">
        <v>0.1</v>
      </c>
      <c r="Y1044">
        <v>0</v>
      </c>
      <c r="Z1044">
        <v>121.8</v>
      </c>
      <c r="AA1044">
        <v>13.49</v>
      </c>
      <c r="AB1044">
        <v>0</v>
      </c>
      <c r="AC1044">
        <v>0</v>
      </c>
      <c r="AD1044">
        <v>1</v>
      </c>
      <c r="AE1044">
        <v>0</v>
      </c>
      <c r="AF1044" t="s">
        <v>93</v>
      </c>
      <c r="AG1044">
        <v>0.13224999999999998</v>
      </c>
      <c r="AH1044">
        <v>2</v>
      </c>
      <c r="AI1044">
        <v>60142618</v>
      </c>
      <c r="AJ1044">
        <v>1044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</row>
    <row r="1045" spans="1:44" x14ac:dyDescent="0.2">
      <c r="A1045">
        <f>ROW(Source!A212)</f>
        <v>212</v>
      </c>
      <c r="B1045">
        <v>60142641</v>
      </c>
      <c r="C1045">
        <v>60142615</v>
      </c>
      <c r="D1045">
        <v>48244557</v>
      </c>
      <c r="E1045">
        <v>1</v>
      </c>
      <c r="F1045">
        <v>1</v>
      </c>
      <c r="G1045">
        <v>1</v>
      </c>
      <c r="H1045">
        <v>2</v>
      </c>
      <c r="I1045" t="s">
        <v>746</v>
      </c>
      <c r="J1045" t="s">
        <v>747</v>
      </c>
      <c r="K1045" t="s">
        <v>748</v>
      </c>
      <c r="L1045">
        <v>1368</v>
      </c>
      <c r="N1045">
        <v>1011</v>
      </c>
      <c r="O1045" t="s">
        <v>745</v>
      </c>
      <c r="P1045" t="s">
        <v>745</v>
      </c>
      <c r="Q1045">
        <v>1</v>
      </c>
      <c r="X1045">
        <v>4.62</v>
      </c>
      <c r="Y1045">
        <v>0</v>
      </c>
      <c r="Z1045">
        <v>112.77</v>
      </c>
      <c r="AA1045">
        <v>11.84</v>
      </c>
      <c r="AB1045">
        <v>0</v>
      </c>
      <c r="AC1045">
        <v>0</v>
      </c>
      <c r="AD1045">
        <v>1</v>
      </c>
      <c r="AE1045">
        <v>0</v>
      </c>
      <c r="AF1045" t="s">
        <v>93</v>
      </c>
      <c r="AG1045">
        <v>6.1099499999999995</v>
      </c>
      <c r="AH1045">
        <v>2</v>
      </c>
      <c r="AI1045">
        <v>60142619</v>
      </c>
      <c r="AJ1045">
        <v>1045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</row>
    <row r="1046" spans="1:44" x14ac:dyDescent="0.2">
      <c r="A1046">
        <f>ROW(Source!A212)</f>
        <v>212</v>
      </c>
      <c r="B1046">
        <v>60142642</v>
      </c>
      <c r="C1046">
        <v>60142615</v>
      </c>
      <c r="D1046">
        <v>48244644</v>
      </c>
      <c r="E1046">
        <v>1</v>
      </c>
      <c r="F1046">
        <v>1</v>
      </c>
      <c r="G1046">
        <v>1</v>
      </c>
      <c r="H1046">
        <v>2</v>
      </c>
      <c r="I1046" t="s">
        <v>749</v>
      </c>
      <c r="J1046" t="s">
        <v>750</v>
      </c>
      <c r="K1046" t="s">
        <v>751</v>
      </c>
      <c r="L1046">
        <v>1368</v>
      </c>
      <c r="N1046">
        <v>1011</v>
      </c>
      <c r="O1046" t="s">
        <v>745</v>
      </c>
      <c r="P1046" t="s">
        <v>745</v>
      </c>
      <c r="Q1046">
        <v>1</v>
      </c>
      <c r="X1046">
        <v>3.46</v>
      </c>
      <c r="Y1046">
        <v>0</v>
      </c>
      <c r="Z1046">
        <v>0.83</v>
      </c>
      <c r="AA1046">
        <v>0</v>
      </c>
      <c r="AB1046">
        <v>0</v>
      </c>
      <c r="AC1046">
        <v>0</v>
      </c>
      <c r="AD1046">
        <v>1</v>
      </c>
      <c r="AE1046">
        <v>0</v>
      </c>
      <c r="AF1046" t="s">
        <v>93</v>
      </c>
      <c r="AG1046">
        <v>4.5758499999999991</v>
      </c>
      <c r="AH1046">
        <v>2</v>
      </c>
      <c r="AI1046">
        <v>60142620</v>
      </c>
      <c r="AJ1046">
        <v>1046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</row>
    <row r="1047" spans="1:44" x14ac:dyDescent="0.2">
      <c r="A1047">
        <f>ROW(Source!A212)</f>
        <v>212</v>
      </c>
      <c r="B1047">
        <v>60142643</v>
      </c>
      <c r="C1047">
        <v>60142615</v>
      </c>
      <c r="D1047">
        <v>48245551</v>
      </c>
      <c r="E1047">
        <v>1</v>
      </c>
      <c r="F1047">
        <v>1</v>
      </c>
      <c r="G1047">
        <v>1</v>
      </c>
      <c r="H1047">
        <v>2</v>
      </c>
      <c r="I1047" t="s">
        <v>752</v>
      </c>
      <c r="J1047" t="s">
        <v>753</v>
      </c>
      <c r="K1047" t="s">
        <v>754</v>
      </c>
      <c r="L1047">
        <v>1368</v>
      </c>
      <c r="N1047">
        <v>1011</v>
      </c>
      <c r="O1047" t="s">
        <v>745</v>
      </c>
      <c r="P1047" t="s">
        <v>745</v>
      </c>
      <c r="Q1047">
        <v>1</v>
      </c>
      <c r="X1047">
        <v>0.19</v>
      </c>
      <c r="Y1047">
        <v>0</v>
      </c>
      <c r="Z1047">
        <v>86.79</v>
      </c>
      <c r="AA1047">
        <v>10.130000000000001</v>
      </c>
      <c r="AB1047">
        <v>0</v>
      </c>
      <c r="AC1047">
        <v>0</v>
      </c>
      <c r="AD1047">
        <v>1</v>
      </c>
      <c r="AE1047">
        <v>0</v>
      </c>
      <c r="AF1047" t="s">
        <v>93</v>
      </c>
      <c r="AG1047">
        <v>0.25127499999999997</v>
      </c>
      <c r="AH1047">
        <v>2</v>
      </c>
      <c r="AI1047">
        <v>60142621</v>
      </c>
      <c r="AJ1047">
        <v>1047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</row>
    <row r="1048" spans="1:44" x14ac:dyDescent="0.2">
      <c r="A1048">
        <f>ROW(Source!A212)</f>
        <v>212</v>
      </c>
      <c r="B1048">
        <v>60142644</v>
      </c>
      <c r="C1048">
        <v>60142615</v>
      </c>
      <c r="D1048">
        <v>48245719</v>
      </c>
      <c r="E1048">
        <v>1</v>
      </c>
      <c r="F1048">
        <v>1</v>
      </c>
      <c r="G1048">
        <v>1</v>
      </c>
      <c r="H1048">
        <v>2</v>
      </c>
      <c r="I1048" t="s">
        <v>755</v>
      </c>
      <c r="J1048" t="s">
        <v>756</v>
      </c>
      <c r="K1048" t="s">
        <v>757</v>
      </c>
      <c r="L1048">
        <v>1368</v>
      </c>
      <c r="N1048">
        <v>1011</v>
      </c>
      <c r="O1048" t="s">
        <v>745</v>
      </c>
      <c r="P1048" t="s">
        <v>745</v>
      </c>
      <c r="Q1048">
        <v>1</v>
      </c>
      <c r="X1048">
        <v>1.63</v>
      </c>
      <c r="Y1048">
        <v>0</v>
      </c>
      <c r="Z1048">
        <v>1.2</v>
      </c>
      <c r="AA1048">
        <v>0</v>
      </c>
      <c r="AB1048">
        <v>0</v>
      </c>
      <c r="AC1048">
        <v>0</v>
      </c>
      <c r="AD1048">
        <v>1</v>
      </c>
      <c r="AE1048">
        <v>0</v>
      </c>
      <c r="AF1048" t="s">
        <v>93</v>
      </c>
      <c r="AG1048">
        <v>2.1556749999999996</v>
      </c>
      <c r="AH1048">
        <v>2</v>
      </c>
      <c r="AI1048">
        <v>60142622</v>
      </c>
      <c r="AJ1048">
        <v>1048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</row>
    <row r="1049" spans="1:44" x14ac:dyDescent="0.2">
      <c r="A1049">
        <f>ROW(Source!A212)</f>
        <v>212</v>
      </c>
      <c r="B1049">
        <v>60142645</v>
      </c>
      <c r="C1049">
        <v>60142615</v>
      </c>
      <c r="D1049">
        <v>48245767</v>
      </c>
      <c r="E1049">
        <v>1</v>
      </c>
      <c r="F1049">
        <v>1</v>
      </c>
      <c r="G1049">
        <v>1</v>
      </c>
      <c r="H1049">
        <v>2</v>
      </c>
      <c r="I1049" t="s">
        <v>758</v>
      </c>
      <c r="J1049" t="s">
        <v>759</v>
      </c>
      <c r="K1049" t="s">
        <v>760</v>
      </c>
      <c r="L1049">
        <v>1368</v>
      </c>
      <c r="N1049">
        <v>1011</v>
      </c>
      <c r="O1049" t="s">
        <v>745</v>
      </c>
      <c r="P1049" t="s">
        <v>745</v>
      </c>
      <c r="Q1049">
        <v>1</v>
      </c>
      <c r="X1049">
        <v>6.71</v>
      </c>
      <c r="Y1049">
        <v>0</v>
      </c>
      <c r="Z1049">
        <v>13.92</v>
      </c>
      <c r="AA1049">
        <v>0</v>
      </c>
      <c r="AB1049">
        <v>0</v>
      </c>
      <c r="AC1049">
        <v>0</v>
      </c>
      <c r="AD1049">
        <v>1</v>
      </c>
      <c r="AE1049">
        <v>0</v>
      </c>
      <c r="AF1049" t="s">
        <v>93</v>
      </c>
      <c r="AG1049">
        <v>8.8739749999999979</v>
      </c>
      <c r="AH1049">
        <v>2</v>
      </c>
      <c r="AI1049">
        <v>60142623</v>
      </c>
      <c r="AJ1049">
        <v>1049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</row>
    <row r="1050" spans="1:44" x14ac:dyDescent="0.2">
      <c r="A1050">
        <f>ROW(Source!A212)</f>
        <v>212</v>
      </c>
      <c r="B1050">
        <v>60142646</v>
      </c>
      <c r="C1050">
        <v>60142615</v>
      </c>
      <c r="D1050">
        <v>48168484</v>
      </c>
      <c r="E1050">
        <v>1</v>
      </c>
      <c r="F1050">
        <v>1</v>
      </c>
      <c r="G1050">
        <v>1</v>
      </c>
      <c r="H1050">
        <v>3</v>
      </c>
      <c r="I1050" t="s">
        <v>223</v>
      </c>
      <c r="J1050" t="s">
        <v>226</v>
      </c>
      <c r="K1050" t="s">
        <v>761</v>
      </c>
      <c r="L1050">
        <v>1339</v>
      </c>
      <c r="N1050">
        <v>1007</v>
      </c>
      <c r="O1050" t="s">
        <v>91</v>
      </c>
      <c r="P1050" t="s">
        <v>91</v>
      </c>
      <c r="Q1050">
        <v>1</v>
      </c>
      <c r="X1050">
        <v>1.37</v>
      </c>
      <c r="Y1050">
        <v>8.7899999999999991</v>
      </c>
      <c r="Z1050">
        <v>0</v>
      </c>
      <c r="AA1050">
        <v>0</v>
      </c>
      <c r="AB1050">
        <v>0</v>
      </c>
      <c r="AC1050">
        <v>0</v>
      </c>
      <c r="AD1050">
        <v>1</v>
      </c>
      <c r="AE1050">
        <v>0</v>
      </c>
      <c r="AF1050" t="s">
        <v>3</v>
      </c>
      <c r="AG1050">
        <v>1.37</v>
      </c>
      <c r="AH1050">
        <v>2</v>
      </c>
      <c r="AI1050">
        <v>60142624</v>
      </c>
      <c r="AJ1050">
        <v>1050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</row>
    <row r="1051" spans="1:44" x14ac:dyDescent="0.2">
      <c r="A1051">
        <f>ROW(Source!A212)</f>
        <v>212</v>
      </c>
      <c r="B1051">
        <v>60142647</v>
      </c>
      <c r="C1051">
        <v>60142615</v>
      </c>
      <c r="D1051">
        <v>48168491</v>
      </c>
      <c r="E1051">
        <v>1</v>
      </c>
      <c r="F1051">
        <v>1</v>
      </c>
      <c r="G1051">
        <v>1</v>
      </c>
      <c r="H1051">
        <v>3</v>
      </c>
      <c r="I1051" t="s">
        <v>229</v>
      </c>
      <c r="J1051" t="s">
        <v>231</v>
      </c>
      <c r="K1051" t="s">
        <v>762</v>
      </c>
      <c r="L1051">
        <v>1346</v>
      </c>
      <c r="N1051">
        <v>1009</v>
      </c>
      <c r="O1051" t="s">
        <v>225</v>
      </c>
      <c r="P1051" t="s">
        <v>225</v>
      </c>
      <c r="Q1051">
        <v>1</v>
      </c>
      <c r="X1051">
        <v>0.41</v>
      </c>
      <c r="Y1051">
        <v>4.47</v>
      </c>
      <c r="Z1051">
        <v>0</v>
      </c>
      <c r="AA1051">
        <v>0</v>
      </c>
      <c r="AB1051">
        <v>0</v>
      </c>
      <c r="AC1051">
        <v>0</v>
      </c>
      <c r="AD1051">
        <v>1</v>
      </c>
      <c r="AE1051">
        <v>0</v>
      </c>
      <c r="AF1051" t="s">
        <v>3</v>
      </c>
      <c r="AG1051">
        <v>0.41</v>
      </c>
      <c r="AH1051">
        <v>2</v>
      </c>
      <c r="AI1051">
        <v>60142625</v>
      </c>
      <c r="AJ1051">
        <v>1051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</row>
    <row r="1052" spans="1:44" x14ac:dyDescent="0.2">
      <c r="A1052">
        <f>ROW(Source!A212)</f>
        <v>212</v>
      </c>
      <c r="B1052">
        <v>60142648</v>
      </c>
      <c r="C1052">
        <v>60142615</v>
      </c>
      <c r="D1052">
        <v>48171510</v>
      </c>
      <c r="E1052">
        <v>1</v>
      </c>
      <c r="F1052">
        <v>1</v>
      </c>
      <c r="G1052">
        <v>1</v>
      </c>
      <c r="H1052">
        <v>3</v>
      </c>
      <c r="I1052" t="s">
        <v>763</v>
      </c>
      <c r="J1052" t="s">
        <v>764</v>
      </c>
      <c r="K1052" t="s">
        <v>765</v>
      </c>
      <c r="L1052">
        <v>1348</v>
      </c>
      <c r="N1052">
        <v>1009</v>
      </c>
      <c r="O1052" t="s">
        <v>15</v>
      </c>
      <c r="P1052" t="s">
        <v>15</v>
      </c>
      <c r="Q1052">
        <v>1000</v>
      </c>
      <c r="X1052">
        <v>4.0000000000000001E-3</v>
      </c>
      <c r="Y1052">
        <v>11891.1</v>
      </c>
      <c r="Z1052">
        <v>0</v>
      </c>
      <c r="AA1052">
        <v>0</v>
      </c>
      <c r="AB1052">
        <v>0</v>
      </c>
      <c r="AC1052">
        <v>0</v>
      </c>
      <c r="AD1052">
        <v>1</v>
      </c>
      <c r="AE1052">
        <v>0</v>
      </c>
      <c r="AF1052" t="s">
        <v>3</v>
      </c>
      <c r="AG1052">
        <v>4.0000000000000001E-3</v>
      </c>
      <c r="AH1052">
        <v>2</v>
      </c>
      <c r="AI1052">
        <v>60142626</v>
      </c>
      <c r="AJ1052">
        <v>1052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</row>
    <row r="1053" spans="1:44" x14ac:dyDescent="0.2">
      <c r="A1053">
        <f>ROW(Source!A212)</f>
        <v>212</v>
      </c>
      <c r="B1053">
        <v>60142649</v>
      </c>
      <c r="C1053">
        <v>60142615</v>
      </c>
      <c r="D1053">
        <v>48172661</v>
      </c>
      <c r="E1053">
        <v>1</v>
      </c>
      <c r="F1053">
        <v>1</v>
      </c>
      <c r="G1053">
        <v>1</v>
      </c>
      <c r="H1053">
        <v>3</v>
      </c>
      <c r="I1053" t="s">
        <v>766</v>
      </c>
      <c r="J1053" t="s">
        <v>767</v>
      </c>
      <c r="K1053" t="s">
        <v>768</v>
      </c>
      <c r="L1053">
        <v>1348</v>
      </c>
      <c r="N1053">
        <v>1009</v>
      </c>
      <c r="O1053" t="s">
        <v>15</v>
      </c>
      <c r="P1053" t="s">
        <v>15</v>
      </c>
      <c r="Q1053">
        <v>1000</v>
      </c>
      <c r="X1053">
        <v>0</v>
      </c>
      <c r="Y1053">
        <v>15854.58</v>
      </c>
      <c r="Z1053">
        <v>0</v>
      </c>
      <c r="AA1053">
        <v>0</v>
      </c>
      <c r="AB1053">
        <v>0</v>
      </c>
      <c r="AC1053">
        <v>1</v>
      </c>
      <c r="AD1053">
        <v>0</v>
      </c>
      <c r="AE1053">
        <v>0</v>
      </c>
      <c r="AF1053" t="s">
        <v>3</v>
      </c>
      <c r="AG1053">
        <v>0</v>
      </c>
      <c r="AH1053">
        <v>2</v>
      </c>
      <c r="AI1053">
        <v>60142627</v>
      </c>
      <c r="AJ1053">
        <v>1053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</row>
    <row r="1054" spans="1:44" x14ac:dyDescent="0.2">
      <c r="A1054">
        <f>ROW(Source!A212)</f>
        <v>212</v>
      </c>
      <c r="B1054">
        <v>60142650</v>
      </c>
      <c r="C1054">
        <v>60142615</v>
      </c>
      <c r="D1054">
        <v>48172758</v>
      </c>
      <c r="E1054">
        <v>1</v>
      </c>
      <c r="F1054">
        <v>1</v>
      </c>
      <c r="G1054">
        <v>1</v>
      </c>
      <c r="H1054">
        <v>3</v>
      </c>
      <c r="I1054" t="s">
        <v>769</v>
      </c>
      <c r="J1054" t="s">
        <v>770</v>
      </c>
      <c r="K1054" t="s">
        <v>771</v>
      </c>
      <c r="L1054">
        <v>1348</v>
      </c>
      <c r="N1054">
        <v>1009</v>
      </c>
      <c r="O1054" t="s">
        <v>15</v>
      </c>
      <c r="P1054" t="s">
        <v>15</v>
      </c>
      <c r="Q1054">
        <v>1000</v>
      </c>
      <c r="X1054">
        <v>1.0000000000000001E-5</v>
      </c>
      <c r="Y1054">
        <v>7671.42</v>
      </c>
      <c r="Z1054">
        <v>0</v>
      </c>
      <c r="AA1054">
        <v>0</v>
      </c>
      <c r="AB1054">
        <v>0</v>
      </c>
      <c r="AC1054">
        <v>0</v>
      </c>
      <c r="AD1054">
        <v>1</v>
      </c>
      <c r="AE1054">
        <v>0</v>
      </c>
      <c r="AF1054" t="s">
        <v>3</v>
      </c>
      <c r="AG1054">
        <v>1.0000000000000001E-5</v>
      </c>
      <c r="AH1054">
        <v>2</v>
      </c>
      <c r="AI1054">
        <v>60142628</v>
      </c>
      <c r="AJ1054">
        <v>1054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</row>
    <row r="1055" spans="1:44" x14ac:dyDescent="0.2">
      <c r="A1055">
        <f>ROW(Source!A212)</f>
        <v>212</v>
      </c>
      <c r="B1055">
        <v>60142651</v>
      </c>
      <c r="C1055">
        <v>60142615</v>
      </c>
      <c r="D1055">
        <v>48173726</v>
      </c>
      <c r="E1055">
        <v>1</v>
      </c>
      <c r="F1055">
        <v>1</v>
      </c>
      <c r="G1055">
        <v>1</v>
      </c>
      <c r="H1055">
        <v>3</v>
      </c>
      <c r="I1055" t="s">
        <v>772</v>
      </c>
      <c r="J1055" t="s">
        <v>773</v>
      </c>
      <c r="K1055" t="s">
        <v>774</v>
      </c>
      <c r="L1055">
        <v>1348</v>
      </c>
      <c r="N1055">
        <v>1009</v>
      </c>
      <c r="O1055" t="s">
        <v>15</v>
      </c>
      <c r="P1055" t="s">
        <v>15</v>
      </c>
      <c r="Q1055">
        <v>1000</v>
      </c>
      <c r="X1055">
        <v>1E-4</v>
      </c>
      <c r="Y1055">
        <v>30728.69</v>
      </c>
      <c r="Z1055">
        <v>0</v>
      </c>
      <c r="AA1055">
        <v>0</v>
      </c>
      <c r="AB1055">
        <v>0</v>
      </c>
      <c r="AC1055">
        <v>0</v>
      </c>
      <c r="AD1055">
        <v>1</v>
      </c>
      <c r="AE1055">
        <v>0</v>
      </c>
      <c r="AF1055" t="s">
        <v>3</v>
      </c>
      <c r="AG1055">
        <v>1E-4</v>
      </c>
      <c r="AH1055">
        <v>2</v>
      </c>
      <c r="AI1055">
        <v>60142629</v>
      </c>
      <c r="AJ1055">
        <v>1055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</row>
    <row r="1056" spans="1:44" x14ac:dyDescent="0.2">
      <c r="A1056">
        <f>ROW(Source!A212)</f>
        <v>212</v>
      </c>
      <c r="B1056">
        <v>60142652</v>
      </c>
      <c r="C1056">
        <v>60142615</v>
      </c>
      <c r="D1056">
        <v>48187448</v>
      </c>
      <c r="E1056">
        <v>1</v>
      </c>
      <c r="F1056">
        <v>1</v>
      </c>
      <c r="G1056">
        <v>1</v>
      </c>
      <c r="H1056">
        <v>3</v>
      </c>
      <c r="I1056" t="s">
        <v>775</v>
      </c>
      <c r="J1056" t="s">
        <v>776</v>
      </c>
      <c r="K1056" t="s">
        <v>777</v>
      </c>
      <c r="L1056">
        <v>1348</v>
      </c>
      <c r="N1056">
        <v>1009</v>
      </c>
      <c r="O1056" t="s">
        <v>15</v>
      </c>
      <c r="P1056" t="s">
        <v>15</v>
      </c>
      <c r="Q1056">
        <v>1000</v>
      </c>
      <c r="X1056">
        <v>1E-3</v>
      </c>
      <c r="Y1056">
        <v>8041.65</v>
      </c>
      <c r="Z1056">
        <v>0</v>
      </c>
      <c r="AA1056">
        <v>0</v>
      </c>
      <c r="AB1056">
        <v>0</v>
      </c>
      <c r="AC1056">
        <v>0</v>
      </c>
      <c r="AD1056">
        <v>1</v>
      </c>
      <c r="AE1056">
        <v>0</v>
      </c>
      <c r="AF1056" t="s">
        <v>3</v>
      </c>
      <c r="AG1056">
        <v>1E-3</v>
      </c>
      <c r="AH1056">
        <v>2</v>
      </c>
      <c r="AI1056">
        <v>60142630</v>
      </c>
      <c r="AJ1056">
        <v>1056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</row>
    <row r="1057" spans="1:44" x14ac:dyDescent="0.2">
      <c r="A1057">
        <f>ROW(Source!A212)</f>
        <v>212</v>
      </c>
      <c r="B1057">
        <v>60142653</v>
      </c>
      <c r="C1057">
        <v>60142615</v>
      </c>
      <c r="D1057">
        <v>48165719</v>
      </c>
      <c r="E1057">
        <v>21</v>
      </c>
      <c r="F1057">
        <v>1</v>
      </c>
      <c r="G1057">
        <v>1</v>
      </c>
      <c r="H1057">
        <v>3</v>
      </c>
      <c r="I1057" t="s">
        <v>778</v>
      </c>
      <c r="J1057" t="s">
        <v>3</v>
      </c>
      <c r="K1057" t="s">
        <v>779</v>
      </c>
      <c r="L1057">
        <v>1348</v>
      </c>
      <c r="N1057">
        <v>1009</v>
      </c>
      <c r="O1057" t="s">
        <v>15</v>
      </c>
      <c r="P1057" t="s">
        <v>15</v>
      </c>
      <c r="Q1057">
        <v>1000</v>
      </c>
      <c r="X1057">
        <v>1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 t="s">
        <v>3</v>
      </c>
      <c r="AG1057">
        <v>1</v>
      </c>
      <c r="AH1057">
        <v>2</v>
      </c>
      <c r="AI1057">
        <v>60142631</v>
      </c>
      <c r="AJ1057">
        <v>1057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</row>
    <row r="1058" spans="1:44" x14ac:dyDescent="0.2">
      <c r="A1058">
        <f>ROW(Source!A212)</f>
        <v>212</v>
      </c>
      <c r="B1058">
        <v>60142654</v>
      </c>
      <c r="C1058">
        <v>60142615</v>
      </c>
      <c r="D1058">
        <v>48189470</v>
      </c>
      <c r="E1058">
        <v>1</v>
      </c>
      <c r="F1058">
        <v>1</v>
      </c>
      <c r="G1058">
        <v>1</v>
      </c>
      <c r="H1058">
        <v>3</v>
      </c>
      <c r="I1058" t="s">
        <v>780</v>
      </c>
      <c r="J1058" t="s">
        <v>781</v>
      </c>
      <c r="K1058" t="s">
        <v>782</v>
      </c>
      <c r="L1058">
        <v>1302</v>
      </c>
      <c r="N1058">
        <v>1003</v>
      </c>
      <c r="O1058" t="s">
        <v>783</v>
      </c>
      <c r="P1058" t="s">
        <v>783</v>
      </c>
      <c r="Q1058">
        <v>10</v>
      </c>
      <c r="X1058">
        <v>1.8700000000000001E-2</v>
      </c>
      <c r="Y1058">
        <v>64.47</v>
      </c>
      <c r="Z1058">
        <v>0</v>
      </c>
      <c r="AA1058">
        <v>0</v>
      </c>
      <c r="AB1058">
        <v>0</v>
      </c>
      <c r="AC1058">
        <v>0</v>
      </c>
      <c r="AD1058">
        <v>1</v>
      </c>
      <c r="AE1058">
        <v>0</v>
      </c>
      <c r="AF1058" t="s">
        <v>3</v>
      </c>
      <c r="AG1058">
        <v>1.8700000000000001E-2</v>
      </c>
      <c r="AH1058">
        <v>2</v>
      </c>
      <c r="AI1058">
        <v>60142632</v>
      </c>
      <c r="AJ1058">
        <v>1058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</row>
    <row r="1059" spans="1:44" x14ac:dyDescent="0.2">
      <c r="A1059">
        <f>ROW(Source!A212)</f>
        <v>212</v>
      </c>
      <c r="B1059">
        <v>60142655</v>
      </c>
      <c r="C1059">
        <v>60142615</v>
      </c>
      <c r="D1059">
        <v>48189825</v>
      </c>
      <c r="E1059">
        <v>1</v>
      </c>
      <c r="F1059">
        <v>1</v>
      </c>
      <c r="G1059">
        <v>1</v>
      </c>
      <c r="H1059">
        <v>3</v>
      </c>
      <c r="I1059" t="s">
        <v>784</v>
      </c>
      <c r="J1059" t="s">
        <v>785</v>
      </c>
      <c r="K1059" t="s">
        <v>786</v>
      </c>
      <c r="L1059">
        <v>1348</v>
      </c>
      <c r="N1059">
        <v>1009</v>
      </c>
      <c r="O1059" t="s">
        <v>15</v>
      </c>
      <c r="P1059" t="s">
        <v>15</v>
      </c>
      <c r="Q1059">
        <v>1000</v>
      </c>
      <c r="X1059">
        <v>3.0000000000000001E-5</v>
      </c>
      <c r="Y1059">
        <v>4751.12</v>
      </c>
      <c r="Z1059">
        <v>0</v>
      </c>
      <c r="AA1059">
        <v>0</v>
      </c>
      <c r="AB1059">
        <v>0</v>
      </c>
      <c r="AC1059">
        <v>0</v>
      </c>
      <c r="AD1059">
        <v>1</v>
      </c>
      <c r="AE1059">
        <v>0</v>
      </c>
      <c r="AF1059" t="s">
        <v>3</v>
      </c>
      <c r="AG1059">
        <v>3.0000000000000001E-5</v>
      </c>
      <c r="AH1059">
        <v>2</v>
      </c>
      <c r="AI1059">
        <v>60142633</v>
      </c>
      <c r="AJ1059">
        <v>1059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</row>
    <row r="1060" spans="1:44" x14ac:dyDescent="0.2">
      <c r="A1060">
        <f>ROW(Source!A212)</f>
        <v>212</v>
      </c>
      <c r="B1060">
        <v>60142656</v>
      </c>
      <c r="C1060">
        <v>60142615</v>
      </c>
      <c r="D1060">
        <v>48190549</v>
      </c>
      <c r="E1060">
        <v>1</v>
      </c>
      <c r="F1060">
        <v>1</v>
      </c>
      <c r="G1060">
        <v>1</v>
      </c>
      <c r="H1060">
        <v>3</v>
      </c>
      <c r="I1060" t="s">
        <v>787</v>
      </c>
      <c r="J1060" t="s">
        <v>788</v>
      </c>
      <c r="K1060" t="s">
        <v>789</v>
      </c>
      <c r="L1060">
        <v>1348</v>
      </c>
      <c r="N1060">
        <v>1009</v>
      </c>
      <c r="O1060" t="s">
        <v>15</v>
      </c>
      <c r="P1060" t="s">
        <v>15</v>
      </c>
      <c r="Q1060">
        <v>1000</v>
      </c>
      <c r="X1060">
        <v>1.9400000000000001E-3</v>
      </c>
      <c r="Y1060">
        <v>6246.56</v>
      </c>
      <c r="Z1060">
        <v>0</v>
      </c>
      <c r="AA1060">
        <v>0</v>
      </c>
      <c r="AB1060">
        <v>0</v>
      </c>
      <c r="AC1060">
        <v>0</v>
      </c>
      <c r="AD1060">
        <v>1</v>
      </c>
      <c r="AE1060">
        <v>0</v>
      </c>
      <c r="AF1060" t="s">
        <v>3</v>
      </c>
      <c r="AG1060">
        <v>1.9400000000000001E-3</v>
      </c>
      <c r="AH1060">
        <v>2</v>
      </c>
      <c r="AI1060">
        <v>60142634</v>
      </c>
      <c r="AJ1060">
        <v>1060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</row>
    <row r="1061" spans="1:44" x14ac:dyDescent="0.2">
      <c r="A1061">
        <f>ROW(Source!A212)</f>
        <v>212</v>
      </c>
      <c r="B1061">
        <v>60142657</v>
      </c>
      <c r="C1061">
        <v>60142615</v>
      </c>
      <c r="D1061">
        <v>48194381</v>
      </c>
      <c r="E1061">
        <v>1</v>
      </c>
      <c r="F1061">
        <v>1</v>
      </c>
      <c r="G1061">
        <v>1</v>
      </c>
      <c r="H1061">
        <v>3</v>
      </c>
      <c r="I1061" t="s">
        <v>790</v>
      </c>
      <c r="J1061" t="s">
        <v>791</v>
      </c>
      <c r="K1061" t="s">
        <v>792</v>
      </c>
      <c r="L1061">
        <v>1339</v>
      </c>
      <c r="N1061">
        <v>1007</v>
      </c>
      <c r="O1061" t="s">
        <v>91</v>
      </c>
      <c r="P1061" t="s">
        <v>91</v>
      </c>
      <c r="Q1061">
        <v>1</v>
      </c>
      <c r="X1061">
        <v>1.0300000000000001E-3</v>
      </c>
      <c r="Y1061">
        <v>1793.05</v>
      </c>
      <c r="Z1061">
        <v>0</v>
      </c>
      <c r="AA1061">
        <v>0</v>
      </c>
      <c r="AB1061">
        <v>0</v>
      </c>
      <c r="AC1061">
        <v>0</v>
      </c>
      <c r="AD1061">
        <v>1</v>
      </c>
      <c r="AE1061">
        <v>0</v>
      </c>
      <c r="AF1061" t="s">
        <v>3</v>
      </c>
      <c r="AG1061">
        <v>1.0300000000000001E-3</v>
      </c>
      <c r="AH1061">
        <v>2</v>
      </c>
      <c r="AI1061">
        <v>60142635</v>
      </c>
      <c r="AJ1061">
        <v>1061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</row>
    <row r="1062" spans="1:44" x14ac:dyDescent="0.2">
      <c r="A1062">
        <f>ROW(Source!A212)</f>
        <v>212</v>
      </c>
      <c r="B1062">
        <v>60142658</v>
      </c>
      <c r="C1062">
        <v>60142615</v>
      </c>
      <c r="D1062">
        <v>48201639</v>
      </c>
      <c r="E1062">
        <v>1</v>
      </c>
      <c r="F1062">
        <v>1</v>
      </c>
      <c r="G1062">
        <v>1</v>
      </c>
      <c r="H1062">
        <v>3</v>
      </c>
      <c r="I1062" t="s">
        <v>793</v>
      </c>
      <c r="J1062" t="s">
        <v>794</v>
      </c>
      <c r="K1062" t="s">
        <v>795</v>
      </c>
      <c r="L1062">
        <v>1348</v>
      </c>
      <c r="N1062">
        <v>1009</v>
      </c>
      <c r="O1062" t="s">
        <v>15</v>
      </c>
      <c r="P1062" t="s">
        <v>15</v>
      </c>
      <c r="Q1062">
        <v>1000</v>
      </c>
      <c r="X1062">
        <v>3.1E-4</v>
      </c>
      <c r="Y1062">
        <v>12560.85</v>
      </c>
      <c r="Z1062">
        <v>0</v>
      </c>
      <c r="AA1062">
        <v>0</v>
      </c>
      <c r="AB1062">
        <v>0</v>
      </c>
      <c r="AC1062">
        <v>0</v>
      </c>
      <c r="AD1062">
        <v>1</v>
      </c>
      <c r="AE1062">
        <v>0</v>
      </c>
      <c r="AF1062" t="s">
        <v>3</v>
      </c>
      <c r="AG1062">
        <v>3.1E-4</v>
      </c>
      <c r="AH1062">
        <v>2</v>
      </c>
      <c r="AI1062">
        <v>60142636</v>
      </c>
      <c r="AJ1062">
        <v>1062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</row>
    <row r="1063" spans="1:44" x14ac:dyDescent="0.2">
      <c r="A1063">
        <f>ROW(Source!A212)</f>
        <v>212</v>
      </c>
      <c r="B1063">
        <v>60142659</v>
      </c>
      <c r="C1063">
        <v>60142615</v>
      </c>
      <c r="D1063">
        <v>48202807</v>
      </c>
      <c r="E1063">
        <v>1</v>
      </c>
      <c r="F1063">
        <v>1</v>
      </c>
      <c r="G1063">
        <v>1</v>
      </c>
      <c r="H1063">
        <v>3</v>
      </c>
      <c r="I1063" t="s">
        <v>796</v>
      </c>
      <c r="J1063" t="s">
        <v>797</v>
      </c>
      <c r="K1063" t="s">
        <v>798</v>
      </c>
      <c r="L1063">
        <v>1348</v>
      </c>
      <c r="N1063">
        <v>1009</v>
      </c>
      <c r="O1063" t="s">
        <v>15</v>
      </c>
      <c r="P1063" t="s">
        <v>15</v>
      </c>
      <c r="Q1063">
        <v>1000</v>
      </c>
      <c r="X1063">
        <v>5.9999999999999995E-4</v>
      </c>
      <c r="Y1063">
        <v>11149.43</v>
      </c>
      <c r="Z1063">
        <v>0</v>
      </c>
      <c r="AA1063">
        <v>0</v>
      </c>
      <c r="AB1063">
        <v>0</v>
      </c>
      <c r="AC1063">
        <v>0</v>
      </c>
      <c r="AD1063">
        <v>1</v>
      </c>
      <c r="AE1063">
        <v>0</v>
      </c>
      <c r="AF1063" t="s">
        <v>3</v>
      </c>
      <c r="AG1063">
        <v>5.9999999999999995E-4</v>
      </c>
      <c r="AH1063">
        <v>2</v>
      </c>
      <c r="AI1063">
        <v>60142637</v>
      </c>
      <c r="AJ1063">
        <v>1063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</row>
    <row r="1064" spans="1:44" x14ac:dyDescent="0.2">
      <c r="A1064">
        <f>ROW(Source!A213)</f>
        <v>213</v>
      </c>
      <c r="B1064">
        <v>60142672</v>
      </c>
      <c r="C1064">
        <v>60142660</v>
      </c>
      <c r="D1064">
        <v>48164233</v>
      </c>
      <c r="E1064">
        <v>1</v>
      </c>
      <c r="F1064">
        <v>1</v>
      </c>
      <c r="G1064">
        <v>1</v>
      </c>
      <c r="H1064">
        <v>1</v>
      </c>
      <c r="I1064" t="s">
        <v>812</v>
      </c>
      <c r="J1064" t="s">
        <v>3</v>
      </c>
      <c r="K1064" t="s">
        <v>813</v>
      </c>
      <c r="L1064">
        <v>1191</v>
      </c>
      <c r="N1064">
        <v>1013</v>
      </c>
      <c r="O1064" t="s">
        <v>738</v>
      </c>
      <c r="P1064" t="s">
        <v>738</v>
      </c>
      <c r="Q1064">
        <v>1</v>
      </c>
      <c r="X1064">
        <v>23.3</v>
      </c>
      <c r="Y1064">
        <v>0</v>
      </c>
      <c r="Z1064">
        <v>0</v>
      </c>
      <c r="AA1064">
        <v>0</v>
      </c>
      <c r="AB1064">
        <v>8.59</v>
      </c>
      <c r="AC1064">
        <v>0</v>
      </c>
      <c r="AD1064">
        <v>1</v>
      </c>
      <c r="AE1064">
        <v>1</v>
      </c>
      <c r="AF1064" t="s">
        <v>93</v>
      </c>
      <c r="AG1064">
        <v>30.814249999999994</v>
      </c>
      <c r="AH1064">
        <v>2</v>
      </c>
      <c r="AI1064">
        <v>60142661</v>
      </c>
      <c r="AJ1064">
        <v>1064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</row>
    <row r="1065" spans="1:44" x14ac:dyDescent="0.2">
      <c r="A1065">
        <f>ROW(Source!A213)</f>
        <v>213</v>
      </c>
      <c r="B1065">
        <v>60142673</v>
      </c>
      <c r="C1065">
        <v>60142660</v>
      </c>
      <c r="D1065">
        <v>48164207</v>
      </c>
      <c r="E1065">
        <v>1</v>
      </c>
      <c r="F1065">
        <v>1</v>
      </c>
      <c r="G1065">
        <v>1</v>
      </c>
      <c r="H1065">
        <v>1</v>
      </c>
      <c r="I1065" t="s">
        <v>740</v>
      </c>
      <c r="J1065" t="s">
        <v>3</v>
      </c>
      <c r="K1065" t="s">
        <v>741</v>
      </c>
      <c r="L1065">
        <v>1191</v>
      </c>
      <c r="N1065">
        <v>1013</v>
      </c>
      <c r="O1065" t="s">
        <v>738</v>
      </c>
      <c r="P1065" t="s">
        <v>738</v>
      </c>
      <c r="Q1065">
        <v>1</v>
      </c>
      <c r="X1065">
        <v>1.5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1</v>
      </c>
      <c r="AE1065">
        <v>2</v>
      </c>
      <c r="AF1065" t="s">
        <v>93</v>
      </c>
      <c r="AG1065">
        <v>1.9837499999999997</v>
      </c>
      <c r="AH1065">
        <v>2</v>
      </c>
      <c r="AI1065">
        <v>60142662</v>
      </c>
      <c r="AJ1065">
        <v>1065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</row>
    <row r="1066" spans="1:44" x14ac:dyDescent="0.2">
      <c r="A1066">
        <f>ROW(Source!A213)</f>
        <v>213</v>
      </c>
      <c r="B1066">
        <v>60142674</v>
      </c>
      <c r="C1066">
        <v>60142660</v>
      </c>
      <c r="D1066">
        <v>48244557</v>
      </c>
      <c r="E1066">
        <v>1</v>
      </c>
      <c r="F1066">
        <v>1</v>
      </c>
      <c r="G1066">
        <v>1</v>
      </c>
      <c r="H1066">
        <v>2</v>
      </c>
      <c r="I1066" t="s">
        <v>746</v>
      </c>
      <c r="J1066" t="s">
        <v>747</v>
      </c>
      <c r="K1066" t="s">
        <v>748</v>
      </c>
      <c r="L1066">
        <v>1368</v>
      </c>
      <c r="N1066">
        <v>1011</v>
      </c>
      <c r="O1066" t="s">
        <v>745</v>
      </c>
      <c r="P1066" t="s">
        <v>745</v>
      </c>
      <c r="Q1066">
        <v>1</v>
      </c>
      <c r="X1066">
        <v>1</v>
      </c>
      <c r="Y1066">
        <v>0</v>
      </c>
      <c r="Z1066">
        <v>112.77</v>
      </c>
      <c r="AA1066">
        <v>11.84</v>
      </c>
      <c r="AB1066">
        <v>0</v>
      </c>
      <c r="AC1066">
        <v>0</v>
      </c>
      <c r="AD1066">
        <v>1</v>
      </c>
      <c r="AE1066">
        <v>0</v>
      </c>
      <c r="AF1066" t="s">
        <v>93</v>
      </c>
      <c r="AG1066">
        <v>1.3224999999999998</v>
      </c>
      <c r="AH1066">
        <v>2</v>
      </c>
      <c r="AI1066">
        <v>60142663</v>
      </c>
      <c r="AJ1066">
        <v>1066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  <row r="1067" spans="1:44" x14ac:dyDescent="0.2">
      <c r="A1067">
        <f>ROW(Source!A213)</f>
        <v>213</v>
      </c>
      <c r="B1067">
        <v>60142675</v>
      </c>
      <c r="C1067">
        <v>60142660</v>
      </c>
      <c r="D1067">
        <v>48245552</v>
      </c>
      <c r="E1067">
        <v>1</v>
      </c>
      <c r="F1067">
        <v>1</v>
      </c>
      <c r="G1067">
        <v>1</v>
      </c>
      <c r="H1067">
        <v>2</v>
      </c>
      <c r="I1067" t="s">
        <v>1022</v>
      </c>
      <c r="J1067" t="s">
        <v>1023</v>
      </c>
      <c r="K1067" t="s">
        <v>1024</v>
      </c>
      <c r="L1067">
        <v>1368</v>
      </c>
      <c r="N1067">
        <v>1011</v>
      </c>
      <c r="O1067" t="s">
        <v>745</v>
      </c>
      <c r="P1067" t="s">
        <v>745</v>
      </c>
      <c r="Q1067">
        <v>1</v>
      </c>
      <c r="X1067">
        <v>0.5</v>
      </c>
      <c r="Y1067">
        <v>0</v>
      </c>
      <c r="Z1067">
        <v>107.03</v>
      </c>
      <c r="AA1067">
        <v>10.130000000000001</v>
      </c>
      <c r="AB1067">
        <v>0</v>
      </c>
      <c r="AC1067">
        <v>0</v>
      </c>
      <c r="AD1067">
        <v>1</v>
      </c>
      <c r="AE1067">
        <v>0</v>
      </c>
      <c r="AF1067" t="s">
        <v>93</v>
      </c>
      <c r="AG1067">
        <v>0.66124999999999989</v>
      </c>
      <c r="AH1067">
        <v>2</v>
      </c>
      <c r="AI1067">
        <v>60142664</v>
      </c>
      <c r="AJ1067">
        <v>1067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</row>
    <row r="1068" spans="1:44" x14ac:dyDescent="0.2">
      <c r="A1068">
        <f>ROW(Source!A213)</f>
        <v>213</v>
      </c>
      <c r="B1068">
        <v>60142676</v>
      </c>
      <c r="C1068">
        <v>60142660</v>
      </c>
      <c r="D1068">
        <v>48245719</v>
      </c>
      <c r="E1068">
        <v>1</v>
      </c>
      <c r="F1068">
        <v>1</v>
      </c>
      <c r="G1068">
        <v>1</v>
      </c>
      <c r="H1068">
        <v>2</v>
      </c>
      <c r="I1068" t="s">
        <v>755</v>
      </c>
      <c r="J1068" t="s">
        <v>756</v>
      </c>
      <c r="K1068" t="s">
        <v>757</v>
      </c>
      <c r="L1068">
        <v>1368</v>
      </c>
      <c r="N1068">
        <v>1011</v>
      </c>
      <c r="O1068" t="s">
        <v>745</v>
      </c>
      <c r="P1068" t="s">
        <v>745</v>
      </c>
      <c r="Q1068">
        <v>1</v>
      </c>
      <c r="X1068">
        <v>1.2</v>
      </c>
      <c r="Y1068">
        <v>0</v>
      </c>
      <c r="Z1068">
        <v>1.2</v>
      </c>
      <c r="AA1068">
        <v>0</v>
      </c>
      <c r="AB1068">
        <v>0</v>
      </c>
      <c r="AC1068">
        <v>0</v>
      </c>
      <c r="AD1068">
        <v>1</v>
      </c>
      <c r="AE1068">
        <v>0</v>
      </c>
      <c r="AF1068" t="s">
        <v>93</v>
      </c>
      <c r="AG1068">
        <v>1.5869999999999997</v>
      </c>
      <c r="AH1068">
        <v>2</v>
      </c>
      <c r="AI1068">
        <v>60142665</v>
      </c>
      <c r="AJ1068">
        <v>1068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</row>
    <row r="1069" spans="1:44" x14ac:dyDescent="0.2">
      <c r="A1069">
        <f>ROW(Source!A213)</f>
        <v>213</v>
      </c>
      <c r="B1069">
        <v>60142677</v>
      </c>
      <c r="C1069">
        <v>60142660</v>
      </c>
      <c r="D1069">
        <v>48245786</v>
      </c>
      <c r="E1069">
        <v>1</v>
      </c>
      <c r="F1069">
        <v>1</v>
      </c>
      <c r="G1069">
        <v>1</v>
      </c>
      <c r="H1069">
        <v>2</v>
      </c>
      <c r="I1069" t="s">
        <v>823</v>
      </c>
      <c r="J1069" t="s">
        <v>824</v>
      </c>
      <c r="K1069" t="s">
        <v>825</v>
      </c>
      <c r="L1069">
        <v>1368</v>
      </c>
      <c r="N1069">
        <v>1011</v>
      </c>
      <c r="O1069" t="s">
        <v>745</v>
      </c>
      <c r="P1069" t="s">
        <v>745</v>
      </c>
      <c r="Q1069">
        <v>1</v>
      </c>
      <c r="X1069">
        <v>7</v>
      </c>
      <c r="Y1069">
        <v>0</v>
      </c>
      <c r="Z1069">
        <v>8.68</v>
      </c>
      <c r="AA1069">
        <v>0</v>
      </c>
      <c r="AB1069">
        <v>0</v>
      </c>
      <c r="AC1069">
        <v>0</v>
      </c>
      <c r="AD1069">
        <v>1</v>
      </c>
      <c r="AE1069">
        <v>0</v>
      </c>
      <c r="AF1069" t="s">
        <v>93</v>
      </c>
      <c r="AG1069">
        <v>9.2574999999999985</v>
      </c>
      <c r="AH1069">
        <v>2</v>
      </c>
      <c r="AI1069">
        <v>60142666</v>
      </c>
      <c r="AJ1069">
        <v>1069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</row>
    <row r="1070" spans="1:44" x14ac:dyDescent="0.2">
      <c r="A1070">
        <f>ROW(Source!A213)</f>
        <v>213</v>
      </c>
      <c r="B1070">
        <v>60142678</v>
      </c>
      <c r="C1070">
        <v>60142660</v>
      </c>
      <c r="D1070">
        <v>48246332</v>
      </c>
      <c r="E1070">
        <v>1</v>
      </c>
      <c r="F1070">
        <v>1</v>
      </c>
      <c r="G1070">
        <v>1</v>
      </c>
      <c r="H1070">
        <v>2</v>
      </c>
      <c r="I1070" t="s">
        <v>1039</v>
      </c>
      <c r="J1070" t="s">
        <v>1040</v>
      </c>
      <c r="K1070" t="s">
        <v>1041</v>
      </c>
      <c r="L1070">
        <v>1368</v>
      </c>
      <c r="N1070">
        <v>1011</v>
      </c>
      <c r="O1070" t="s">
        <v>745</v>
      </c>
      <c r="P1070" t="s">
        <v>745</v>
      </c>
      <c r="Q1070">
        <v>1</v>
      </c>
      <c r="X1070">
        <v>4.7</v>
      </c>
      <c r="Y1070">
        <v>0</v>
      </c>
      <c r="Z1070">
        <v>2.4</v>
      </c>
      <c r="AA1070">
        <v>0</v>
      </c>
      <c r="AB1070">
        <v>0</v>
      </c>
      <c r="AC1070">
        <v>0</v>
      </c>
      <c r="AD1070">
        <v>1</v>
      </c>
      <c r="AE1070">
        <v>0</v>
      </c>
      <c r="AF1070" t="s">
        <v>93</v>
      </c>
      <c r="AG1070">
        <v>6.215749999999999</v>
      </c>
      <c r="AH1070">
        <v>2</v>
      </c>
      <c r="AI1070">
        <v>60142667</v>
      </c>
      <c r="AJ1070">
        <v>1070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</row>
    <row r="1071" spans="1:44" x14ac:dyDescent="0.2">
      <c r="A1071">
        <f>ROW(Source!A213)</f>
        <v>213</v>
      </c>
      <c r="B1071">
        <v>60142679</v>
      </c>
      <c r="C1071">
        <v>60142660</v>
      </c>
      <c r="D1071">
        <v>48168484</v>
      </c>
      <c r="E1071">
        <v>1</v>
      </c>
      <c r="F1071">
        <v>1</v>
      </c>
      <c r="G1071">
        <v>1</v>
      </c>
      <c r="H1071">
        <v>3</v>
      </c>
      <c r="I1071" t="s">
        <v>223</v>
      </c>
      <c r="J1071" t="s">
        <v>226</v>
      </c>
      <c r="K1071" t="s">
        <v>761</v>
      </c>
      <c r="L1071">
        <v>1339</v>
      </c>
      <c r="N1071">
        <v>1007</v>
      </c>
      <c r="O1071" t="s">
        <v>91</v>
      </c>
      <c r="P1071" t="s">
        <v>91</v>
      </c>
      <c r="Q1071">
        <v>1</v>
      </c>
      <c r="X1071">
        <v>0.6</v>
      </c>
      <c r="Y1071">
        <v>8.7899999999999991</v>
      </c>
      <c r="Z1071">
        <v>0</v>
      </c>
      <c r="AA1071">
        <v>0</v>
      </c>
      <c r="AB1071">
        <v>0</v>
      </c>
      <c r="AC1071">
        <v>0</v>
      </c>
      <c r="AD1071">
        <v>1</v>
      </c>
      <c r="AE1071">
        <v>0</v>
      </c>
      <c r="AF1071" t="s">
        <v>3</v>
      </c>
      <c r="AG1071">
        <v>0.6</v>
      </c>
      <c r="AH1071">
        <v>2</v>
      </c>
      <c r="AI1071">
        <v>60142668</v>
      </c>
      <c r="AJ1071">
        <v>1071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</row>
    <row r="1072" spans="1:44" x14ac:dyDescent="0.2">
      <c r="A1072">
        <f>ROW(Source!A213)</f>
        <v>213</v>
      </c>
      <c r="B1072">
        <v>60142680</v>
      </c>
      <c r="C1072">
        <v>60142660</v>
      </c>
      <c r="D1072">
        <v>48168491</v>
      </c>
      <c r="E1072">
        <v>1</v>
      </c>
      <c r="F1072">
        <v>1</v>
      </c>
      <c r="G1072">
        <v>1</v>
      </c>
      <c r="H1072">
        <v>3</v>
      </c>
      <c r="I1072" t="s">
        <v>229</v>
      </c>
      <c r="J1072" t="s">
        <v>231</v>
      </c>
      <c r="K1072" t="s">
        <v>762</v>
      </c>
      <c r="L1072">
        <v>1346</v>
      </c>
      <c r="N1072">
        <v>1009</v>
      </c>
      <c r="O1072" t="s">
        <v>225</v>
      </c>
      <c r="P1072" t="s">
        <v>225</v>
      </c>
      <c r="Q1072">
        <v>1</v>
      </c>
      <c r="X1072">
        <v>0.2</v>
      </c>
      <c r="Y1072">
        <v>4.47</v>
      </c>
      <c r="Z1072">
        <v>0</v>
      </c>
      <c r="AA1072">
        <v>0</v>
      </c>
      <c r="AB1072">
        <v>0</v>
      </c>
      <c r="AC1072">
        <v>0</v>
      </c>
      <c r="AD1072">
        <v>1</v>
      </c>
      <c r="AE1072">
        <v>0</v>
      </c>
      <c r="AF1072" t="s">
        <v>3</v>
      </c>
      <c r="AG1072">
        <v>0.2</v>
      </c>
      <c r="AH1072">
        <v>2</v>
      </c>
      <c r="AI1072">
        <v>60142669</v>
      </c>
      <c r="AJ1072">
        <v>1072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</row>
    <row r="1073" spans="1:44" x14ac:dyDescent="0.2">
      <c r="A1073">
        <f>ROW(Source!A213)</f>
        <v>213</v>
      </c>
      <c r="B1073">
        <v>60142681</v>
      </c>
      <c r="C1073">
        <v>60142660</v>
      </c>
      <c r="D1073">
        <v>48171519</v>
      </c>
      <c r="E1073">
        <v>1</v>
      </c>
      <c r="F1073">
        <v>1</v>
      </c>
      <c r="G1073">
        <v>1</v>
      </c>
      <c r="H1073">
        <v>3</v>
      </c>
      <c r="I1073" t="s">
        <v>1031</v>
      </c>
      <c r="J1073" t="s">
        <v>1032</v>
      </c>
      <c r="K1073" t="s">
        <v>1033</v>
      </c>
      <c r="L1073">
        <v>1348</v>
      </c>
      <c r="N1073">
        <v>1009</v>
      </c>
      <c r="O1073" t="s">
        <v>15</v>
      </c>
      <c r="P1073" t="s">
        <v>15</v>
      </c>
      <c r="Q1073">
        <v>1000</v>
      </c>
      <c r="X1073">
        <v>3.2000000000000002E-3</v>
      </c>
      <c r="Y1073">
        <v>10397.450000000001</v>
      </c>
      <c r="Z1073">
        <v>0</v>
      </c>
      <c r="AA1073">
        <v>0</v>
      </c>
      <c r="AB1073">
        <v>0</v>
      </c>
      <c r="AC1073">
        <v>0</v>
      </c>
      <c r="AD1073">
        <v>1</v>
      </c>
      <c r="AE1073">
        <v>0</v>
      </c>
      <c r="AF1073" t="s">
        <v>3</v>
      </c>
      <c r="AG1073">
        <v>3.2000000000000002E-3</v>
      </c>
      <c r="AH1073">
        <v>2</v>
      </c>
      <c r="AI1073">
        <v>60142670</v>
      </c>
      <c r="AJ1073">
        <v>1073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</row>
    <row r="1074" spans="1:44" x14ac:dyDescent="0.2">
      <c r="A1074">
        <f>ROW(Source!A213)</f>
        <v>213</v>
      </c>
      <c r="B1074">
        <v>60142682</v>
      </c>
      <c r="C1074">
        <v>60142660</v>
      </c>
      <c r="D1074">
        <v>48164599</v>
      </c>
      <c r="E1074">
        <v>21</v>
      </c>
      <c r="F1074">
        <v>1</v>
      </c>
      <c r="G1074">
        <v>1</v>
      </c>
      <c r="H1074">
        <v>3</v>
      </c>
      <c r="I1074" t="s">
        <v>834</v>
      </c>
      <c r="J1074" t="s">
        <v>3</v>
      </c>
      <c r="K1074" t="s">
        <v>835</v>
      </c>
      <c r="L1074">
        <v>1374</v>
      </c>
      <c r="N1074">
        <v>1013</v>
      </c>
      <c r="O1074" t="s">
        <v>836</v>
      </c>
      <c r="P1074" t="s">
        <v>836</v>
      </c>
      <c r="Q1074">
        <v>1</v>
      </c>
      <c r="X1074">
        <v>4</v>
      </c>
      <c r="Y1074">
        <v>1</v>
      </c>
      <c r="Z1074">
        <v>0</v>
      </c>
      <c r="AA1074">
        <v>0</v>
      </c>
      <c r="AB1074">
        <v>0</v>
      </c>
      <c r="AC1074">
        <v>0</v>
      </c>
      <c r="AD1074">
        <v>1</v>
      </c>
      <c r="AE1074">
        <v>0</v>
      </c>
      <c r="AF1074" t="s">
        <v>3</v>
      </c>
      <c r="AG1074">
        <v>4</v>
      </c>
      <c r="AH1074">
        <v>2</v>
      </c>
      <c r="AI1074">
        <v>60142671</v>
      </c>
      <c r="AJ1074">
        <v>1074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</row>
    <row r="1075" spans="1:44" x14ac:dyDescent="0.2">
      <c r="A1075">
        <f>ROW(Source!A216)</f>
        <v>216</v>
      </c>
      <c r="B1075">
        <v>60142708</v>
      </c>
      <c r="C1075">
        <v>60142685</v>
      </c>
      <c r="D1075">
        <v>48164238</v>
      </c>
      <c r="E1075">
        <v>1</v>
      </c>
      <c r="F1075">
        <v>1</v>
      </c>
      <c r="G1075">
        <v>1</v>
      </c>
      <c r="H1075">
        <v>1</v>
      </c>
      <c r="I1075" t="s">
        <v>1042</v>
      </c>
      <c r="J1075" t="s">
        <v>3</v>
      </c>
      <c r="K1075" t="s">
        <v>1043</v>
      </c>
      <c r="L1075">
        <v>1191</v>
      </c>
      <c r="N1075">
        <v>1013</v>
      </c>
      <c r="O1075" t="s">
        <v>738</v>
      </c>
      <c r="P1075" t="s">
        <v>738</v>
      </c>
      <c r="Q1075">
        <v>1</v>
      </c>
      <c r="X1075">
        <v>18.25</v>
      </c>
      <c r="Y1075">
        <v>0</v>
      </c>
      <c r="Z1075">
        <v>0</v>
      </c>
      <c r="AA1075">
        <v>0</v>
      </c>
      <c r="AB1075">
        <v>9.1199999999999992</v>
      </c>
      <c r="AC1075">
        <v>0</v>
      </c>
      <c r="AD1075">
        <v>1</v>
      </c>
      <c r="AE1075">
        <v>1</v>
      </c>
      <c r="AF1075" t="s">
        <v>93</v>
      </c>
      <c r="AG1075">
        <v>24.135624999999994</v>
      </c>
      <c r="AH1075">
        <v>2</v>
      </c>
      <c r="AI1075">
        <v>60142686</v>
      </c>
      <c r="AJ1075">
        <v>1075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</row>
    <row r="1076" spans="1:44" x14ac:dyDescent="0.2">
      <c r="A1076">
        <f>ROW(Source!A216)</f>
        <v>216</v>
      </c>
      <c r="B1076">
        <v>60142709</v>
      </c>
      <c r="C1076">
        <v>60142685</v>
      </c>
      <c r="D1076">
        <v>48164207</v>
      </c>
      <c r="E1076">
        <v>1</v>
      </c>
      <c r="F1076">
        <v>1</v>
      </c>
      <c r="G1076">
        <v>1</v>
      </c>
      <c r="H1076">
        <v>1</v>
      </c>
      <c r="I1076" t="s">
        <v>740</v>
      </c>
      <c r="J1076" t="s">
        <v>3</v>
      </c>
      <c r="K1076" t="s">
        <v>741</v>
      </c>
      <c r="L1076">
        <v>1191</v>
      </c>
      <c r="N1076">
        <v>1013</v>
      </c>
      <c r="O1076" t="s">
        <v>738</v>
      </c>
      <c r="P1076" t="s">
        <v>738</v>
      </c>
      <c r="Q1076">
        <v>1</v>
      </c>
      <c r="X1076">
        <v>2.88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1</v>
      </c>
      <c r="AE1076">
        <v>2</v>
      </c>
      <c r="AF1076" t="s">
        <v>93</v>
      </c>
      <c r="AG1076">
        <v>3.8087999999999993</v>
      </c>
      <c r="AH1076">
        <v>2</v>
      </c>
      <c r="AI1076">
        <v>60142687</v>
      </c>
      <c r="AJ1076">
        <v>1076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</row>
    <row r="1077" spans="1:44" x14ac:dyDescent="0.2">
      <c r="A1077">
        <f>ROW(Source!A216)</f>
        <v>216</v>
      </c>
      <c r="B1077">
        <v>60142710</v>
      </c>
      <c r="C1077">
        <v>60142685</v>
      </c>
      <c r="D1077">
        <v>48244501</v>
      </c>
      <c r="E1077">
        <v>1</v>
      </c>
      <c r="F1077">
        <v>1</v>
      </c>
      <c r="G1077">
        <v>1</v>
      </c>
      <c r="H1077">
        <v>2</v>
      </c>
      <c r="I1077" t="s">
        <v>1044</v>
      </c>
      <c r="J1077" t="s">
        <v>1045</v>
      </c>
      <c r="K1077" t="s">
        <v>1046</v>
      </c>
      <c r="L1077">
        <v>1368</v>
      </c>
      <c r="N1077">
        <v>1011</v>
      </c>
      <c r="O1077" t="s">
        <v>745</v>
      </c>
      <c r="P1077" t="s">
        <v>745</v>
      </c>
      <c r="Q1077">
        <v>1</v>
      </c>
      <c r="X1077">
        <v>0.68</v>
      </c>
      <c r="Y1077">
        <v>0</v>
      </c>
      <c r="Z1077">
        <v>311.73</v>
      </c>
      <c r="AA1077">
        <v>13.49</v>
      </c>
      <c r="AB1077">
        <v>0</v>
      </c>
      <c r="AC1077">
        <v>0</v>
      </c>
      <c r="AD1077">
        <v>1</v>
      </c>
      <c r="AE1077">
        <v>0</v>
      </c>
      <c r="AF1077" t="s">
        <v>93</v>
      </c>
      <c r="AG1077">
        <v>0.89929999999999999</v>
      </c>
      <c r="AH1077">
        <v>2</v>
      </c>
      <c r="AI1077">
        <v>60142688</v>
      </c>
      <c r="AJ1077">
        <v>1077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</row>
    <row r="1078" spans="1:44" x14ac:dyDescent="0.2">
      <c r="A1078">
        <f>ROW(Source!A216)</f>
        <v>216</v>
      </c>
      <c r="B1078">
        <v>60142711</v>
      </c>
      <c r="C1078">
        <v>60142685</v>
      </c>
      <c r="D1078">
        <v>48244510</v>
      </c>
      <c r="E1078">
        <v>1</v>
      </c>
      <c r="F1078">
        <v>1</v>
      </c>
      <c r="G1078">
        <v>1</v>
      </c>
      <c r="H1078">
        <v>2</v>
      </c>
      <c r="I1078" t="s">
        <v>742</v>
      </c>
      <c r="J1078" t="s">
        <v>743</v>
      </c>
      <c r="K1078" t="s">
        <v>744</v>
      </c>
      <c r="L1078">
        <v>1368</v>
      </c>
      <c r="N1078">
        <v>1011</v>
      </c>
      <c r="O1078" t="s">
        <v>745</v>
      </c>
      <c r="P1078" t="s">
        <v>745</v>
      </c>
      <c r="Q1078">
        <v>1</v>
      </c>
      <c r="X1078">
        <v>1.68</v>
      </c>
      <c r="Y1078">
        <v>0</v>
      </c>
      <c r="Z1078">
        <v>121.8</v>
      </c>
      <c r="AA1078">
        <v>13.49</v>
      </c>
      <c r="AB1078">
        <v>0</v>
      </c>
      <c r="AC1078">
        <v>0</v>
      </c>
      <c r="AD1078">
        <v>1</v>
      </c>
      <c r="AE1078">
        <v>0</v>
      </c>
      <c r="AF1078" t="s">
        <v>93</v>
      </c>
      <c r="AG1078">
        <v>2.2217999999999996</v>
      </c>
      <c r="AH1078">
        <v>2</v>
      </c>
      <c r="AI1078">
        <v>60142689</v>
      </c>
      <c r="AJ1078">
        <v>1078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</row>
    <row r="1079" spans="1:44" x14ac:dyDescent="0.2">
      <c r="A1079">
        <f>ROW(Source!A216)</f>
        <v>216</v>
      </c>
      <c r="B1079">
        <v>60142712</v>
      </c>
      <c r="C1079">
        <v>60142685</v>
      </c>
      <c r="D1079">
        <v>48244557</v>
      </c>
      <c r="E1079">
        <v>1</v>
      </c>
      <c r="F1079">
        <v>1</v>
      </c>
      <c r="G1079">
        <v>1</v>
      </c>
      <c r="H1079">
        <v>2</v>
      </c>
      <c r="I1079" t="s">
        <v>746</v>
      </c>
      <c r="J1079" t="s">
        <v>747</v>
      </c>
      <c r="K1079" t="s">
        <v>748</v>
      </c>
      <c r="L1079">
        <v>1368</v>
      </c>
      <c r="N1079">
        <v>1011</v>
      </c>
      <c r="O1079" t="s">
        <v>745</v>
      </c>
      <c r="P1079" t="s">
        <v>745</v>
      </c>
      <c r="Q1079">
        <v>1</v>
      </c>
      <c r="X1079">
        <v>0.21</v>
      </c>
      <c r="Y1079">
        <v>0</v>
      </c>
      <c r="Z1079">
        <v>112.77</v>
      </c>
      <c r="AA1079">
        <v>11.84</v>
      </c>
      <c r="AB1079">
        <v>0</v>
      </c>
      <c r="AC1079">
        <v>0</v>
      </c>
      <c r="AD1079">
        <v>1</v>
      </c>
      <c r="AE1079">
        <v>0</v>
      </c>
      <c r="AF1079" t="s">
        <v>93</v>
      </c>
      <c r="AG1079">
        <v>0.27772499999999994</v>
      </c>
      <c r="AH1079">
        <v>2</v>
      </c>
      <c r="AI1079">
        <v>60142690</v>
      </c>
      <c r="AJ1079">
        <v>1079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</row>
    <row r="1080" spans="1:44" x14ac:dyDescent="0.2">
      <c r="A1080">
        <f>ROW(Source!A216)</f>
        <v>216</v>
      </c>
      <c r="B1080">
        <v>60142713</v>
      </c>
      <c r="C1080">
        <v>60142685</v>
      </c>
      <c r="D1080">
        <v>48245551</v>
      </c>
      <c r="E1080">
        <v>1</v>
      </c>
      <c r="F1080">
        <v>1</v>
      </c>
      <c r="G1080">
        <v>1</v>
      </c>
      <c r="H1080">
        <v>2</v>
      </c>
      <c r="I1080" t="s">
        <v>752</v>
      </c>
      <c r="J1080" t="s">
        <v>753</v>
      </c>
      <c r="K1080" t="s">
        <v>754</v>
      </c>
      <c r="L1080">
        <v>1368</v>
      </c>
      <c r="N1080">
        <v>1011</v>
      </c>
      <c r="O1080" t="s">
        <v>745</v>
      </c>
      <c r="P1080" t="s">
        <v>745</v>
      </c>
      <c r="Q1080">
        <v>1</v>
      </c>
      <c r="X1080">
        <v>0.31</v>
      </c>
      <c r="Y1080">
        <v>0</v>
      </c>
      <c r="Z1080">
        <v>86.79</v>
      </c>
      <c r="AA1080">
        <v>10.130000000000001</v>
      </c>
      <c r="AB1080">
        <v>0</v>
      </c>
      <c r="AC1080">
        <v>0</v>
      </c>
      <c r="AD1080">
        <v>1</v>
      </c>
      <c r="AE1080">
        <v>0</v>
      </c>
      <c r="AF1080" t="s">
        <v>93</v>
      </c>
      <c r="AG1080">
        <v>0.40997499999999992</v>
      </c>
      <c r="AH1080">
        <v>2</v>
      </c>
      <c r="AI1080">
        <v>60142691</v>
      </c>
      <c r="AJ1080">
        <v>1080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</row>
    <row r="1081" spans="1:44" x14ac:dyDescent="0.2">
      <c r="A1081">
        <f>ROW(Source!A216)</f>
        <v>216</v>
      </c>
      <c r="B1081">
        <v>60142714</v>
      </c>
      <c r="C1081">
        <v>60142685</v>
      </c>
      <c r="D1081">
        <v>48245719</v>
      </c>
      <c r="E1081">
        <v>1</v>
      </c>
      <c r="F1081">
        <v>1</v>
      </c>
      <c r="G1081">
        <v>1</v>
      </c>
      <c r="H1081">
        <v>2</v>
      </c>
      <c r="I1081" t="s">
        <v>755</v>
      </c>
      <c r="J1081" t="s">
        <v>756</v>
      </c>
      <c r="K1081" t="s">
        <v>757</v>
      </c>
      <c r="L1081">
        <v>1368</v>
      </c>
      <c r="N1081">
        <v>1011</v>
      </c>
      <c r="O1081" t="s">
        <v>745</v>
      </c>
      <c r="P1081" t="s">
        <v>745</v>
      </c>
      <c r="Q1081">
        <v>1</v>
      </c>
      <c r="X1081">
        <v>2.38</v>
      </c>
      <c r="Y1081">
        <v>0</v>
      </c>
      <c r="Z1081">
        <v>1.2</v>
      </c>
      <c r="AA1081">
        <v>0</v>
      </c>
      <c r="AB1081">
        <v>0</v>
      </c>
      <c r="AC1081">
        <v>0</v>
      </c>
      <c r="AD1081">
        <v>1</v>
      </c>
      <c r="AE1081">
        <v>0</v>
      </c>
      <c r="AF1081" t="s">
        <v>93</v>
      </c>
      <c r="AG1081">
        <v>3.1475499999999994</v>
      </c>
      <c r="AH1081">
        <v>2</v>
      </c>
      <c r="AI1081">
        <v>60142692</v>
      </c>
      <c r="AJ1081">
        <v>1081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</row>
    <row r="1082" spans="1:44" x14ac:dyDescent="0.2">
      <c r="A1082">
        <f>ROW(Source!A216)</f>
        <v>216</v>
      </c>
      <c r="B1082">
        <v>60142715</v>
      </c>
      <c r="C1082">
        <v>60142685</v>
      </c>
      <c r="D1082">
        <v>48245767</v>
      </c>
      <c r="E1082">
        <v>1</v>
      </c>
      <c r="F1082">
        <v>1</v>
      </c>
      <c r="G1082">
        <v>1</v>
      </c>
      <c r="H1082">
        <v>2</v>
      </c>
      <c r="I1082" t="s">
        <v>758</v>
      </c>
      <c r="J1082" t="s">
        <v>759</v>
      </c>
      <c r="K1082" t="s">
        <v>760</v>
      </c>
      <c r="L1082">
        <v>1368</v>
      </c>
      <c r="N1082">
        <v>1011</v>
      </c>
      <c r="O1082" t="s">
        <v>745</v>
      </c>
      <c r="P1082" t="s">
        <v>745</v>
      </c>
      <c r="Q1082">
        <v>1</v>
      </c>
      <c r="X1082">
        <v>0.48</v>
      </c>
      <c r="Y1082">
        <v>0</v>
      </c>
      <c r="Z1082">
        <v>13.92</v>
      </c>
      <c r="AA1082">
        <v>0</v>
      </c>
      <c r="AB1082">
        <v>0</v>
      </c>
      <c r="AC1082">
        <v>0</v>
      </c>
      <c r="AD1082">
        <v>1</v>
      </c>
      <c r="AE1082">
        <v>0</v>
      </c>
      <c r="AF1082" t="s">
        <v>93</v>
      </c>
      <c r="AG1082">
        <v>0.63479999999999992</v>
      </c>
      <c r="AH1082">
        <v>2</v>
      </c>
      <c r="AI1082">
        <v>60142693</v>
      </c>
      <c r="AJ1082">
        <v>1082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</row>
    <row r="1083" spans="1:44" x14ac:dyDescent="0.2">
      <c r="A1083">
        <f>ROW(Source!A216)</f>
        <v>216</v>
      </c>
      <c r="B1083">
        <v>60142716</v>
      </c>
      <c r="C1083">
        <v>60142685</v>
      </c>
      <c r="D1083">
        <v>48168484</v>
      </c>
      <c r="E1083">
        <v>1</v>
      </c>
      <c r="F1083">
        <v>1</v>
      </c>
      <c r="G1083">
        <v>1</v>
      </c>
      <c r="H1083">
        <v>3</v>
      </c>
      <c r="I1083" t="s">
        <v>223</v>
      </c>
      <c r="J1083" t="s">
        <v>226</v>
      </c>
      <c r="K1083" t="s">
        <v>761</v>
      </c>
      <c r="L1083">
        <v>1339</v>
      </c>
      <c r="N1083">
        <v>1007</v>
      </c>
      <c r="O1083" t="s">
        <v>91</v>
      </c>
      <c r="P1083" t="s">
        <v>91</v>
      </c>
      <c r="Q1083">
        <v>1</v>
      </c>
      <c r="X1083">
        <v>1.95</v>
      </c>
      <c r="Y1083">
        <v>8.7899999999999991</v>
      </c>
      <c r="Z1083">
        <v>0</v>
      </c>
      <c r="AA1083">
        <v>0</v>
      </c>
      <c r="AB1083">
        <v>0</v>
      </c>
      <c r="AC1083">
        <v>0</v>
      </c>
      <c r="AD1083">
        <v>1</v>
      </c>
      <c r="AE1083">
        <v>0</v>
      </c>
      <c r="AF1083" t="s">
        <v>3</v>
      </c>
      <c r="AG1083">
        <v>1.95</v>
      </c>
      <c r="AH1083">
        <v>2</v>
      </c>
      <c r="AI1083">
        <v>60142694</v>
      </c>
      <c r="AJ1083">
        <v>1083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</row>
    <row r="1084" spans="1:44" x14ac:dyDescent="0.2">
      <c r="A1084">
        <f>ROW(Source!A216)</f>
        <v>216</v>
      </c>
      <c r="B1084">
        <v>60142717</v>
      </c>
      <c r="C1084">
        <v>60142685</v>
      </c>
      <c r="D1084">
        <v>48168491</v>
      </c>
      <c r="E1084">
        <v>1</v>
      </c>
      <c r="F1084">
        <v>1</v>
      </c>
      <c r="G1084">
        <v>1</v>
      </c>
      <c r="H1084">
        <v>3</v>
      </c>
      <c r="I1084" t="s">
        <v>229</v>
      </c>
      <c r="J1084" t="s">
        <v>231</v>
      </c>
      <c r="K1084" t="s">
        <v>762</v>
      </c>
      <c r="L1084">
        <v>1346</v>
      </c>
      <c r="N1084">
        <v>1009</v>
      </c>
      <c r="O1084" t="s">
        <v>225</v>
      </c>
      <c r="P1084" t="s">
        <v>225</v>
      </c>
      <c r="Q1084">
        <v>1</v>
      </c>
      <c r="X1084">
        <v>0.59</v>
      </c>
      <c r="Y1084">
        <v>4.47</v>
      </c>
      <c r="Z1084">
        <v>0</v>
      </c>
      <c r="AA1084">
        <v>0</v>
      </c>
      <c r="AB1084">
        <v>0</v>
      </c>
      <c r="AC1084">
        <v>0</v>
      </c>
      <c r="AD1084">
        <v>1</v>
      </c>
      <c r="AE1084">
        <v>0</v>
      </c>
      <c r="AF1084" t="s">
        <v>3</v>
      </c>
      <c r="AG1084">
        <v>0.59</v>
      </c>
      <c r="AH1084">
        <v>2</v>
      </c>
      <c r="AI1084">
        <v>60142695</v>
      </c>
      <c r="AJ1084">
        <v>1084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</row>
    <row r="1085" spans="1:44" x14ac:dyDescent="0.2">
      <c r="A1085">
        <f>ROW(Source!A216)</f>
        <v>216</v>
      </c>
      <c r="B1085">
        <v>60142718</v>
      </c>
      <c r="C1085">
        <v>60142685</v>
      </c>
      <c r="D1085">
        <v>48171507</v>
      </c>
      <c r="E1085">
        <v>1</v>
      </c>
      <c r="F1085">
        <v>1</v>
      </c>
      <c r="G1085">
        <v>1</v>
      </c>
      <c r="H1085">
        <v>3</v>
      </c>
      <c r="I1085" t="s">
        <v>807</v>
      </c>
      <c r="J1085" t="s">
        <v>808</v>
      </c>
      <c r="K1085" t="s">
        <v>809</v>
      </c>
      <c r="L1085">
        <v>1348</v>
      </c>
      <c r="N1085">
        <v>1009</v>
      </c>
      <c r="O1085" t="s">
        <v>15</v>
      </c>
      <c r="P1085" t="s">
        <v>15</v>
      </c>
      <c r="Q1085">
        <v>1000</v>
      </c>
      <c r="X1085">
        <v>3.0999999999999999E-3</v>
      </c>
      <c r="Y1085">
        <v>10616.1</v>
      </c>
      <c r="Z1085">
        <v>0</v>
      </c>
      <c r="AA1085">
        <v>0</v>
      </c>
      <c r="AB1085">
        <v>0</v>
      </c>
      <c r="AC1085">
        <v>0</v>
      </c>
      <c r="AD1085">
        <v>1</v>
      </c>
      <c r="AE1085">
        <v>0</v>
      </c>
      <c r="AF1085" t="s">
        <v>3</v>
      </c>
      <c r="AG1085">
        <v>3.0999999999999999E-3</v>
      </c>
      <c r="AH1085">
        <v>2</v>
      </c>
      <c r="AI1085">
        <v>60142696</v>
      </c>
      <c r="AJ1085">
        <v>1085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</row>
    <row r="1086" spans="1:44" x14ac:dyDescent="0.2">
      <c r="A1086">
        <f>ROW(Source!A216)</f>
        <v>216</v>
      </c>
      <c r="B1086">
        <v>60142719</v>
      </c>
      <c r="C1086">
        <v>60142685</v>
      </c>
      <c r="D1086">
        <v>48172661</v>
      </c>
      <c r="E1086">
        <v>1</v>
      </c>
      <c r="F1086">
        <v>1</v>
      </c>
      <c r="G1086">
        <v>1</v>
      </c>
      <c r="H1086">
        <v>3</v>
      </c>
      <c r="I1086" t="s">
        <v>766</v>
      </c>
      <c r="J1086" t="s">
        <v>767</v>
      </c>
      <c r="K1086" t="s">
        <v>768</v>
      </c>
      <c r="L1086">
        <v>1348</v>
      </c>
      <c r="N1086">
        <v>1009</v>
      </c>
      <c r="O1086" t="s">
        <v>15</v>
      </c>
      <c r="P1086" t="s">
        <v>15</v>
      </c>
      <c r="Q1086">
        <v>1000</v>
      </c>
      <c r="X1086">
        <v>3.0999999999999999E-3</v>
      </c>
      <c r="Y1086">
        <v>15854.58</v>
      </c>
      <c r="Z1086">
        <v>0</v>
      </c>
      <c r="AA1086">
        <v>0</v>
      </c>
      <c r="AB1086">
        <v>0</v>
      </c>
      <c r="AC1086">
        <v>0</v>
      </c>
      <c r="AD1086">
        <v>1</v>
      </c>
      <c r="AE1086">
        <v>0</v>
      </c>
      <c r="AF1086" t="s">
        <v>3</v>
      </c>
      <c r="AG1086">
        <v>3.0999999999999999E-3</v>
      </c>
      <c r="AH1086">
        <v>2</v>
      </c>
      <c r="AI1086">
        <v>60142697</v>
      </c>
      <c r="AJ1086">
        <v>1086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</row>
    <row r="1087" spans="1:44" x14ac:dyDescent="0.2">
      <c r="A1087">
        <f>ROW(Source!A216)</f>
        <v>216</v>
      </c>
      <c r="B1087">
        <v>60142720</v>
      </c>
      <c r="C1087">
        <v>60142685</v>
      </c>
      <c r="D1087">
        <v>48172758</v>
      </c>
      <c r="E1087">
        <v>1</v>
      </c>
      <c r="F1087">
        <v>1</v>
      </c>
      <c r="G1087">
        <v>1</v>
      </c>
      <c r="H1087">
        <v>3</v>
      </c>
      <c r="I1087" t="s">
        <v>769</v>
      </c>
      <c r="J1087" t="s">
        <v>770</v>
      </c>
      <c r="K1087" t="s">
        <v>771</v>
      </c>
      <c r="L1087">
        <v>1348</v>
      </c>
      <c r="N1087">
        <v>1009</v>
      </c>
      <c r="O1087" t="s">
        <v>15</v>
      </c>
      <c r="P1087" t="s">
        <v>15</v>
      </c>
      <c r="Q1087">
        <v>1000</v>
      </c>
      <c r="X1087">
        <v>1.0000000000000001E-5</v>
      </c>
      <c r="Y1087">
        <v>7671.42</v>
      </c>
      <c r="Z1087">
        <v>0</v>
      </c>
      <c r="AA1087">
        <v>0</v>
      </c>
      <c r="AB1087">
        <v>0</v>
      </c>
      <c r="AC1087">
        <v>0</v>
      </c>
      <c r="AD1087">
        <v>1</v>
      </c>
      <c r="AE1087">
        <v>0</v>
      </c>
      <c r="AF1087" t="s">
        <v>3</v>
      </c>
      <c r="AG1087">
        <v>1.0000000000000001E-5</v>
      </c>
      <c r="AH1087">
        <v>2</v>
      </c>
      <c r="AI1087">
        <v>60142698</v>
      </c>
      <c r="AJ1087">
        <v>1087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</row>
    <row r="1088" spans="1:44" x14ac:dyDescent="0.2">
      <c r="A1088">
        <f>ROW(Source!A216)</f>
        <v>216</v>
      </c>
      <c r="B1088">
        <v>60142721</v>
      </c>
      <c r="C1088">
        <v>60142685</v>
      </c>
      <c r="D1088">
        <v>48173726</v>
      </c>
      <c r="E1088">
        <v>1</v>
      </c>
      <c r="F1088">
        <v>1</v>
      </c>
      <c r="G1088">
        <v>1</v>
      </c>
      <c r="H1088">
        <v>3</v>
      </c>
      <c r="I1088" t="s">
        <v>772</v>
      </c>
      <c r="J1088" t="s">
        <v>773</v>
      </c>
      <c r="K1088" t="s">
        <v>774</v>
      </c>
      <c r="L1088">
        <v>1348</v>
      </c>
      <c r="N1088">
        <v>1009</v>
      </c>
      <c r="O1088" t="s">
        <v>15</v>
      </c>
      <c r="P1088" t="s">
        <v>15</v>
      </c>
      <c r="Q1088">
        <v>1000</v>
      </c>
      <c r="X1088">
        <v>1E-4</v>
      </c>
      <c r="Y1088">
        <v>30728.69</v>
      </c>
      <c r="Z1088">
        <v>0</v>
      </c>
      <c r="AA1088">
        <v>0</v>
      </c>
      <c r="AB1088">
        <v>0</v>
      </c>
      <c r="AC1088">
        <v>0</v>
      </c>
      <c r="AD1088">
        <v>1</v>
      </c>
      <c r="AE1088">
        <v>0</v>
      </c>
      <c r="AF1088" t="s">
        <v>3</v>
      </c>
      <c r="AG1088">
        <v>1E-4</v>
      </c>
      <c r="AH1088">
        <v>2</v>
      </c>
      <c r="AI1088">
        <v>60142699</v>
      </c>
      <c r="AJ1088">
        <v>1088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</row>
    <row r="1089" spans="1:44" x14ac:dyDescent="0.2">
      <c r="A1089">
        <f>ROW(Source!A216)</f>
        <v>216</v>
      </c>
      <c r="B1089">
        <v>60142722</v>
      </c>
      <c r="C1089">
        <v>60142685</v>
      </c>
      <c r="D1089">
        <v>48187448</v>
      </c>
      <c r="E1089">
        <v>1</v>
      </c>
      <c r="F1089">
        <v>1</v>
      </c>
      <c r="G1089">
        <v>1</v>
      </c>
      <c r="H1089">
        <v>3</v>
      </c>
      <c r="I1089" t="s">
        <v>775</v>
      </c>
      <c r="J1089" t="s">
        <v>776</v>
      </c>
      <c r="K1089" t="s">
        <v>777</v>
      </c>
      <c r="L1089">
        <v>1348</v>
      </c>
      <c r="N1089">
        <v>1009</v>
      </c>
      <c r="O1089" t="s">
        <v>15</v>
      </c>
      <c r="P1089" t="s">
        <v>15</v>
      </c>
      <c r="Q1089">
        <v>1000</v>
      </c>
      <c r="X1089">
        <v>5.0000000000000001E-4</v>
      </c>
      <c r="Y1089">
        <v>8041.65</v>
      </c>
      <c r="Z1089">
        <v>0</v>
      </c>
      <c r="AA1089">
        <v>0</v>
      </c>
      <c r="AB1089">
        <v>0</v>
      </c>
      <c r="AC1089">
        <v>0</v>
      </c>
      <c r="AD1089">
        <v>1</v>
      </c>
      <c r="AE1089">
        <v>0</v>
      </c>
      <c r="AF1089" t="s">
        <v>3</v>
      </c>
      <c r="AG1089">
        <v>5.0000000000000001E-4</v>
      </c>
      <c r="AH1089">
        <v>2</v>
      </c>
      <c r="AI1089">
        <v>60142700</v>
      </c>
      <c r="AJ1089">
        <v>1089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</row>
    <row r="1090" spans="1:44" x14ac:dyDescent="0.2">
      <c r="A1090">
        <f>ROW(Source!A216)</f>
        <v>216</v>
      </c>
      <c r="B1090">
        <v>60142723</v>
      </c>
      <c r="C1090">
        <v>60142685</v>
      </c>
      <c r="D1090">
        <v>48165719</v>
      </c>
      <c r="E1090">
        <v>21</v>
      </c>
      <c r="F1090">
        <v>1</v>
      </c>
      <c r="G1090">
        <v>1</v>
      </c>
      <c r="H1090">
        <v>3</v>
      </c>
      <c r="I1090" t="s">
        <v>778</v>
      </c>
      <c r="J1090" t="s">
        <v>3</v>
      </c>
      <c r="K1090" t="s">
        <v>779</v>
      </c>
      <c r="L1090">
        <v>1348</v>
      </c>
      <c r="N1090">
        <v>1009</v>
      </c>
      <c r="O1090" t="s">
        <v>15</v>
      </c>
      <c r="P1090" t="s">
        <v>15</v>
      </c>
      <c r="Q1090">
        <v>1000</v>
      </c>
      <c r="X1090">
        <v>1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 t="s">
        <v>3</v>
      </c>
      <c r="AG1090">
        <v>1</v>
      </c>
      <c r="AH1090">
        <v>2</v>
      </c>
      <c r="AI1090">
        <v>60142701</v>
      </c>
      <c r="AJ1090">
        <v>1090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</row>
    <row r="1091" spans="1:44" x14ac:dyDescent="0.2">
      <c r="A1091">
        <f>ROW(Source!A216)</f>
        <v>216</v>
      </c>
      <c r="B1091">
        <v>60142724</v>
      </c>
      <c r="C1091">
        <v>60142685</v>
      </c>
      <c r="D1091">
        <v>48189470</v>
      </c>
      <c r="E1091">
        <v>1</v>
      </c>
      <c r="F1091">
        <v>1</v>
      </c>
      <c r="G1091">
        <v>1</v>
      </c>
      <c r="H1091">
        <v>3</v>
      </c>
      <c r="I1091" t="s">
        <v>780</v>
      </c>
      <c r="J1091" t="s">
        <v>781</v>
      </c>
      <c r="K1091" t="s">
        <v>782</v>
      </c>
      <c r="L1091">
        <v>1302</v>
      </c>
      <c r="N1091">
        <v>1003</v>
      </c>
      <c r="O1091" t="s">
        <v>783</v>
      </c>
      <c r="P1091" t="s">
        <v>783</v>
      </c>
      <c r="Q1091">
        <v>10</v>
      </c>
      <c r="X1091">
        <v>1.8700000000000001E-2</v>
      </c>
      <c r="Y1091">
        <v>64.47</v>
      </c>
      <c r="Z1091">
        <v>0</v>
      </c>
      <c r="AA1091">
        <v>0</v>
      </c>
      <c r="AB1091">
        <v>0</v>
      </c>
      <c r="AC1091">
        <v>0</v>
      </c>
      <c r="AD1091">
        <v>1</v>
      </c>
      <c r="AE1091">
        <v>0</v>
      </c>
      <c r="AF1091" t="s">
        <v>3</v>
      </c>
      <c r="AG1091">
        <v>1.8700000000000001E-2</v>
      </c>
      <c r="AH1091">
        <v>2</v>
      </c>
      <c r="AI1091">
        <v>60142702</v>
      </c>
      <c r="AJ1091">
        <v>1091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</row>
    <row r="1092" spans="1:44" x14ac:dyDescent="0.2">
      <c r="A1092">
        <f>ROW(Source!A216)</f>
        <v>216</v>
      </c>
      <c r="B1092">
        <v>60142725</v>
      </c>
      <c r="C1092">
        <v>60142685</v>
      </c>
      <c r="D1092">
        <v>48189825</v>
      </c>
      <c r="E1092">
        <v>1</v>
      </c>
      <c r="F1092">
        <v>1</v>
      </c>
      <c r="G1092">
        <v>1</v>
      </c>
      <c r="H1092">
        <v>3</v>
      </c>
      <c r="I1092" t="s">
        <v>784</v>
      </c>
      <c r="J1092" t="s">
        <v>785</v>
      </c>
      <c r="K1092" t="s">
        <v>786</v>
      </c>
      <c r="L1092">
        <v>1348</v>
      </c>
      <c r="N1092">
        <v>1009</v>
      </c>
      <c r="O1092" t="s">
        <v>15</v>
      </c>
      <c r="P1092" t="s">
        <v>15</v>
      </c>
      <c r="Q1092">
        <v>1000</v>
      </c>
      <c r="X1092">
        <v>3.0000000000000001E-5</v>
      </c>
      <c r="Y1092">
        <v>4751.12</v>
      </c>
      <c r="Z1092">
        <v>0</v>
      </c>
      <c r="AA1092">
        <v>0</v>
      </c>
      <c r="AB1092">
        <v>0</v>
      </c>
      <c r="AC1092">
        <v>0</v>
      </c>
      <c r="AD1092">
        <v>1</v>
      </c>
      <c r="AE1092">
        <v>0</v>
      </c>
      <c r="AF1092" t="s">
        <v>3</v>
      </c>
      <c r="AG1092">
        <v>3.0000000000000001E-5</v>
      </c>
      <c r="AH1092">
        <v>2</v>
      </c>
      <c r="AI1092">
        <v>60142703</v>
      </c>
      <c r="AJ1092">
        <v>1092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</row>
    <row r="1093" spans="1:44" x14ac:dyDescent="0.2">
      <c r="A1093">
        <f>ROW(Source!A216)</f>
        <v>216</v>
      </c>
      <c r="B1093">
        <v>60142726</v>
      </c>
      <c r="C1093">
        <v>60142685</v>
      </c>
      <c r="D1093">
        <v>48190549</v>
      </c>
      <c r="E1093">
        <v>1</v>
      </c>
      <c r="F1093">
        <v>1</v>
      </c>
      <c r="G1093">
        <v>1</v>
      </c>
      <c r="H1093">
        <v>3</v>
      </c>
      <c r="I1093" t="s">
        <v>787</v>
      </c>
      <c r="J1093" t="s">
        <v>788</v>
      </c>
      <c r="K1093" t="s">
        <v>789</v>
      </c>
      <c r="L1093">
        <v>1348</v>
      </c>
      <c r="N1093">
        <v>1009</v>
      </c>
      <c r="O1093" t="s">
        <v>15</v>
      </c>
      <c r="P1093" t="s">
        <v>15</v>
      </c>
      <c r="Q1093">
        <v>1000</v>
      </c>
      <c r="X1093">
        <v>1.9400000000000001E-3</v>
      </c>
      <c r="Y1093">
        <v>6246.56</v>
      </c>
      <c r="Z1093">
        <v>0</v>
      </c>
      <c r="AA1093">
        <v>0</v>
      </c>
      <c r="AB1093">
        <v>0</v>
      </c>
      <c r="AC1093">
        <v>0</v>
      </c>
      <c r="AD1093">
        <v>1</v>
      </c>
      <c r="AE1093">
        <v>0</v>
      </c>
      <c r="AF1093" t="s">
        <v>3</v>
      </c>
      <c r="AG1093">
        <v>1.9400000000000001E-3</v>
      </c>
      <c r="AH1093">
        <v>2</v>
      </c>
      <c r="AI1093">
        <v>60142704</v>
      </c>
      <c r="AJ1093">
        <v>1093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</row>
    <row r="1094" spans="1:44" x14ac:dyDescent="0.2">
      <c r="A1094">
        <f>ROW(Source!A216)</f>
        <v>216</v>
      </c>
      <c r="B1094">
        <v>60142727</v>
      </c>
      <c r="C1094">
        <v>60142685</v>
      </c>
      <c r="D1094">
        <v>48194381</v>
      </c>
      <c r="E1094">
        <v>1</v>
      </c>
      <c r="F1094">
        <v>1</v>
      </c>
      <c r="G1094">
        <v>1</v>
      </c>
      <c r="H1094">
        <v>3</v>
      </c>
      <c r="I1094" t="s">
        <v>790</v>
      </c>
      <c r="J1094" t="s">
        <v>791</v>
      </c>
      <c r="K1094" t="s">
        <v>792</v>
      </c>
      <c r="L1094">
        <v>1339</v>
      </c>
      <c r="N1094">
        <v>1007</v>
      </c>
      <c r="O1094" t="s">
        <v>91</v>
      </c>
      <c r="P1094" t="s">
        <v>91</v>
      </c>
      <c r="Q1094">
        <v>1</v>
      </c>
      <c r="X1094">
        <v>1.0300000000000001E-3</v>
      </c>
      <c r="Y1094">
        <v>1793.05</v>
      </c>
      <c r="Z1094">
        <v>0</v>
      </c>
      <c r="AA1094">
        <v>0</v>
      </c>
      <c r="AB1094">
        <v>0</v>
      </c>
      <c r="AC1094">
        <v>0</v>
      </c>
      <c r="AD1094">
        <v>1</v>
      </c>
      <c r="AE1094">
        <v>0</v>
      </c>
      <c r="AF1094" t="s">
        <v>3</v>
      </c>
      <c r="AG1094">
        <v>1.0300000000000001E-3</v>
      </c>
      <c r="AH1094">
        <v>2</v>
      </c>
      <c r="AI1094">
        <v>60142705</v>
      </c>
      <c r="AJ1094">
        <v>1094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</row>
    <row r="1095" spans="1:44" x14ac:dyDescent="0.2">
      <c r="A1095">
        <f>ROW(Source!A216)</f>
        <v>216</v>
      </c>
      <c r="B1095">
        <v>60142728</v>
      </c>
      <c r="C1095">
        <v>60142685</v>
      </c>
      <c r="D1095">
        <v>48201639</v>
      </c>
      <c r="E1095">
        <v>1</v>
      </c>
      <c r="F1095">
        <v>1</v>
      </c>
      <c r="G1095">
        <v>1</v>
      </c>
      <c r="H1095">
        <v>3</v>
      </c>
      <c r="I1095" t="s">
        <v>793</v>
      </c>
      <c r="J1095" t="s">
        <v>794</v>
      </c>
      <c r="K1095" t="s">
        <v>795</v>
      </c>
      <c r="L1095">
        <v>1348</v>
      </c>
      <c r="N1095">
        <v>1009</v>
      </c>
      <c r="O1095" t="s">
        <v>15</v>
      </c>
      <c r="P1095" t="s">
        <v>15</v>
      </c>
      <c r="Q1095">
        <v>1000</v>
      </c>
      <c r="X1095">
        <v>3.1E-4</v>
      </c>
      <c r="Y1095">
        <v>12560.85</v>
      </c>
      <c r="Z1095">
        <v>0</v>
      </c>
      <c r="AA1095">
        <v>0</v>
      </c>
      <c r="AB1095">
        <v>0</v>
      </c>
      <c r="AC1095">
        <v>0</v>
      </c>
      <c r="AD1095">
        <v>1</v>
      </c>
      <c r="AE1095">
        <v>0</v>
      </c>
      <c r="AF1095" t="s">
        <v>3</v>
      </c>
      <c r="AG1095">
        <v>3.1E-4</v>
      </c>
      <c r="AH1095">
        <v>2</v>
      </c>
      <c r="AI1095">
        <v>60142706</v>
      </c>
      <c r="AJ1095">
        <v>1095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</row>
    <row r="1096" spans="1:44" x14ac:dyDescent="0.2">
      <c r="A1096">
        <f>ROW(Source!A216)</f>
        <v>216</v>
      </c>
      <c r="B1096">
        <v>60142729</v>
      </c>
      <c r="C1096">
        <v>60142685</v>
      </c>
      <c r="D1096">
        <v>48202807</v>
      </c>
      <c r="E1096">
        <v>1</v>
      </c>
      <c r="F1096">
        <v>1</v>
      </c>
      <c r="G1096">
        <v>1</v>
      </c>
      <c r="H1096">
        <v>3</v>
      </c>
      <c r="I1096" t="s">
        <v>796</v>
      </c>
      <c r="J1096" t="s">
        <v>797</v>
      </c>
      <c r="K1096" t="s">
        <v>798</v>
      </c>
      <c r="L1096">
        <v>1348</v>
      </c>
      <c r="N1096">
        <v>1009</v>
      </c>
      <c r="O1096" t="s">
        <v>15</v>
      </c>
      <c r="P1096" t="s">
        <v>15</v>
      </c>
      <c r="Q1096">
        <v>1000</v>
      </c>
      <c r="X1096">
        <v>5.9999999999999995E-4</v>
      </c>
      <c r="Y1096">
        <v>11149.43</v>
      </c>
      <c r="Z1096">
        <v>0</v>
      </c>
      <c r="AA1096">
        <v>0</v>
      </c>
      <c r="AB1096">
        <v>0</v>
      </c>
      <c r="AC1096">
        <v>0</v>
      </c>
      <c r="AD1096">
        <v>1</v>
      </c>
      <c r="AE1096">
        <v>0</v>
      </c>
      <c r="AF1096" t="s">
        <v>3</v>
      </c>
      <c r="AG1096">
        <v>5.9999999999999995E-4</v>
      </c>
      <c r="AH1096">
        <v>2</v>
      </c>
      <c r="AI1096">
        <v>60142707</v>
      </c>
      <c r="AJ1096">
        <v>1096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</row>
    <row r="1097" spans="1:44" x14ac:dyDescent="0.2">
      <c r="A1097">
        <f>ROW(Source!A217)</f>
        <v>217</v>
      </c>
      <c r="B1097">
        <v>60142744</v>
      </c>
      <c r="C1097">
        <v>60142730</v>
      </c>
      <c r="D1097">
        <v>48164208</v>
      </c>
      <c r="E1097">
        <v>1</v>
      </c>
      <c r="F1097">
        <v>1</v>
      </c>
      <c r="G1097">
        <v>1</v>
      </c>
      <c r="H1097">
        <v>1</v>
      </c>
      <c r="I1097" t="s">
        <v>1020</v>
      </c>
      <c r="J1097" t="s">
        <v>3</v>
      </c>
      <c r="K1097" t="s">
        <v>1021</v>
      </c>
      <c r="L1097">
        <v>1191</v>
      </c>
      <c r="N1097">
        <v>1013</v>
      </c>
      <c r="O1097" t="s">
        <v>738</v>
      </c>
      <c r="P1097" t="s">
        <v>738</v>
      </c>
      <c r="Q1097">
        <v>1</v>
      </c>
      <c r="X1097">
        <v>130</v>
      </c>
      <c r="Y1097">
        <v>0</v>
      </c>
      <c r="Z1097">
        <v>0</v>
      </c>
      <c r="AA1097">
        <v>0</v>
      </c>
      <c r="AB1097">
        <v>8.4</v>
      </c>
      <c r="AC1097">
        <v>0</v>
      </c>
      <c r="AD1097">
        <v>1</v>
      </c>
      <c r="AE1097">
        <v>1</v>
      </c>
      <c r="AF1097" t="s">
        <v>93</v>
      </c>
      <c r="AG1097">
        <v>171.92499999999998</v>
      </c>
      <c r="AH1097">
        <v>2</v>
      </c>
      <c r="AI1097">
        <v>60142731</v>
      </c>
      <c r="AJ1097">
        <v>1097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</row>
    <row r="1098" spans="1:44" x14ac:dyDescent="0.2">
      <c r="A1098">
        <f>ROW(Source!A217)</f>
        <v>217</v>
      </c>
      <c r="B1098">
        <v>60142745</v>
      </c>
      <c r="C1098">
        <v>60142730</v>
      </c>
      <c r="D1098">
        <v>48164207</v>
      </c>
      <c r="E1098">
        <v>1</v>
      </c>
      <c r="F1098">
        <v>1</v>
      </c>
      <c r="G1098">
        <v>1</v>
      </c>
      <c r="H1098">
        <v>1</v>
      </c>
      <c r="I1098" t="s">
        <v>740</v>
      </c>
      <c r="J1098" t="s">
        <v>3</v>
      </c>
      <c r="K1098" t="s">
        <v>741</v>
      </c>
      <c r="L1098">
        <v>1191</v>
      </c>
      <c r="N1098">
        <v>1013</v>
      </c>
      <c r="O1098" t="s">
        <v>738</v>
      </c>
      <c r="P1098" t="s">
        <v>738</v>
      </c>
      <c r="Q1098">
        <v>1</v>
      </c>
      <c r="X1098">
        <v>1.8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1</v>
      </c>
      <c r="AE1098">
        <v>2</v>
      </c>
      <c r="AF1098" t="s">
        <v>93</v>
      </c>
      <c r="AG1098">
        <v>2.3804999999999996</v>
      </c>
      <c r="AH1098">
        <v>2</v>
      </c>
      <c r="AI1098">
        <v>60142732</v>
      </c>
      <c r="AJ1098">
        <v>1098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</row>
    <row r="1099" spans="1:44" x14ac:dyDescent="0.2">
      <c r="A1099">
        <f>ROW(Source!A217)</f>
        <v>217</v>
      </c>
      <c r="B1099">
        <v>60142746</v>
      </c>
      <c r="C1099">
        <v>60142730</v>
      </c>
      <c r="D1099">
        <v>48244557</v>
      </c>
      <c r="E1099">
        <v>1</v>
      </c>
      <c r="F1099">
        <v>1</v>
      </c>
      <c r="G1099">
        <v>1</v>
      </c>
      <c r="H1099">
        <v>2</v>
      </c>
      <c r="I1099" t="s">
        <v>746</v>
      </c>
      <c r="J1099" t="s">
        <v>747</v>
      </c>
      <c r="K1099" t="s">
        <v>748</v>
      </c>
      <c r="L1099">
        <v>1368</v>
      </c>
      <c r="N1099">
        <v>1011</v>
      </c>
      <c r="O1099" t="s">
        <v>745</v>
      </c>
      <c r="P1099" t="s">
        <v>745</v>
      </c>
      <c r="Q1099">
        <v>1</v>
      </c>
      <c r="X1099">
        <v>0.5</v>
      </c>
      <c r="Y1099">
        <v>0</v>
      </c>
      <c r="Z1099">
        <v>112.77</v>
      </c>
      <c r="AA1099">
        <v>11.84</v>
      </c>
      <c r="AB1099">
        <v>0</v>
      </c>
      <c r="AC1099">
        <v>0</v>
      </c>
      <c r="AD1099">
        <v>1</v>
      </c>
      <c r="AE1099">
        <v>0</v>
      </c>
      <c r="AF1099" t="s">
        <v>93</v>
      </c>
      <c r="AG1099">
        <v>0.66124999999999989</v>
      </c>
      <c r="AH1099">
        <v>2</v>
      </c>
      <c r="AI1099">
        <v>60142733</v>
      </c>
      <c r="AJ1099">
        <v>1099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</row>
    <row r="1100" spans="1:44" x14ac:dyDescent="0.2">
      <c r="A1100">
        <f>ROW(Source!A217)</f>
        <v>217</v>
      </c>
      <c r="B1100">
        <v>60142747</v>
      </c>
      <c r="C1100">
        <v>60142730</v>
      </c>
      <c r="D1100">
        <v>48244699</v>
      </c>
      <c r="E1100">
        <v>1</v>
      </c>
      <c r="F1100">
        <v>1</v>
      </c>
      <c r="G1100">
        <v>1</v>
      </c>
      <c r="H1100">
        <v>2</v>
      </c>
      <c r="I1100" t="s">
        <v>1047</v>
      </c>
      <c r="J1100" t="s">
        <v>1048</v>
      </c>
      <c r="K1100" t="s">
        <v>1049</v>
      </c>
      <c r="L1100">
        <v>1368</v>
      </c>
      <c r="N1100">
        <v>1011</v>
      </c>
      <c r="O1100" t="s">
        <v>745</v>
      </c>
      <c r="P1100" t="s">
        <v>745</v>
      </c>
      <c r="Q1100">
        <v>1</v>
      </c>
      <c r="X1100">
        <v>1.37</v>
      </c>
      <c r="Y1100">
        <v>0</v>
      </c>
      <c r="Z1100">
        <v>6.99</v>
      </c>
      <c r="AA1100">
        <v>0</v>
      </c>
      <c r="AB1100">
        <v>0</v>
      </c>
      <c r="AC1100">
        <v>0</v>
      </c>
      <c r="AD1100">
        <v>1</v>
      </c>
      <c r="AE1100">
        <v>0</v>
      </c>
      <c r="AF1100" t="s">
        <v>93</v>
      </c>
      <c r="AG1100">
        <v>1.8118249999999998</v>
      </c>
      <c r="AH1100">
        <v>2</v>
      </c>
      <c r="AI1100">
        <v>60142734</v>
      </c>
      <c r="AJ1100">
        <v>1100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</row>
    <row r="1101" spans="1:44" x14ac:dyDescent="0.2">
      <c r="A1101">
        <f>ROW(Source!A217)</f>
        <v>217</v>
      </c>
      <c r="B1101">
        <v>60142748</v>
      </c>
      <c r="C1101">
        <v>60142730</v>
      </c>
      <c r="D1101">
        <v>48245552</v>
      </c>
      <c r="E1101">
        <v>1</v>
      </c>
      <c r="F1101">
        <v>1</v>
      </c>
      <c r="G1101">
        <v>1</v>
      </c>
      <c r="H1101">
        <v>2</v>
      </c>
      <c r="I1101" t="s">
        <v>1022</v>
      </c>
      <c r="J1101" t="s">
        <v>1023</v>
      </c>
      <c r="K1101" t="s">
        <v>1024</v>
      </c>
      <c r="L1101">
        <v>1368</v>
      </c>
      <c r="N1101">
        <v>1011</v>
      </c>
      <c r="O1101" t="s">
        <v>745</v>
      </c>
      <c r="P1101" t="s">
        <v>745</v>
      </c>
      <c r="Q1101">
        <v>1</v>
      </c>
      <c r="X1101">
        <v>0.5</v>
      </c>
      <c r="Y1101">
        <v>0</v>
      </c>
      <c r="Z1101">
        <v>107.03</v>
      </c>
      <c r="AA1101">
        <v>10.130000000000001</v>
      </c>
      <c r="AB1101">
        <v>0</v>
      </c>
      <c r="AC1101">
        <v>0</v>
      </c>
      <c r="AD1101">
        <v>1</v>
      </c>
      <c r="AE1101">
        <v>0</v>
      </c>
      <c r="AF1101" t="s">
        <v>93</v>
      </c>
      <c r="AG1101">
        <v>0.66124999999999989</v>
      </c>
      <c r="AH1101">
        <v>2</v>
      </c>
      <c r="AI1101">
        <v>60142735</v>
      </c>
      <c r="AJ1101">
        <v>1101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</row>
    <row r="1102" spans="1:44" x14ac:dyDescent="0.2">
      <c r="A1102">
        <f>ROW(Source!A217)</f>
        <v>217</v>
      </c>
      <c r="B1102">
        <v>60142749</v>
      </c>
      <c r="C1102">
        <v>60142730</v>
      </c>
      <c r="D1102">
        <v>48245702</v>
      </c>
      <c r="E1102">
        <v>1</v>
      </c>
      <c r="F1102">
        <v>1</v>
      </c>
      <c r="G1102">
        <v>1</v>
      </c>
      <c r="H1102">
        <v>2</v>
      </c>
      <c r="I1102" t="s">
        <v>1050</v>
      </c>
      <c r="J1102" t="s">
        <v>1051</v>
      </c>
      <c r="K1102" t="s">
        <v>1052</v>
      </c>
      <c r="L1102">
        <v>1368</v>
      </c>
      <c r="N1102">
        <v>1011</v>
      </c>
      <c r="O1102" t="s">
        <v>745</v>
      </c>
      <c r="P1102" t="s">
        <v>745</v>
      </c>
      <c r="Q1102">
        <v>1</v>
      </c>
      <c r="X1102">
        <v>43.4</v>
      </c>
      <c r="Y1102">
        <v>0</v>
      </c>
      <c r="Z1102">
        <v>45.41</v>
      </c>
      <c r="AA1102">
        <v>0</v>
      </c>
      <c r="AB1102">
        <v>0</v>
      </c>
      <c r="AC1102">
        <v>0</v>
      </c>
      <c r="AD1102">
        <v>1</v>
      </c>
      <c r="AE1102">
        <v>0</v>
      </c>
      <c r="AF1102" t="s">
        <v>93</v>
      </c>
      <c r="AG1102">
        <v>57.396499999999989</v>
      </c>
      <c r="AH1102">
        <v>2</v>
      </c>
      <c r="AI1102">
        <v>60142736</v>
      </c>
      <c r="AJ1102">
        <v>1102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</row>
    <row r="1103" spans="1:44" x14ac:dyDescent="0.2">
      <c r="A1103">
        <f>ROW(Source!A217)</f>
        <v>217</v>
      </c>
      <c r="B1103">
        <v>60142750</v>
      </c>
      <c r="C1103">
        <v>60142730</v>
      </c>
      <c r="D1103">
        <v>48245719</v>
      </c>
      <c r="E1103">
        <v>1</v>
      </c>
      <c r="F1103">
        <v>1</v>
      </c>
      <c r="G1103">
        <v>1</v>
      </c>
      <c r="H1103">
        <v>2</v>
      </c>
      <c r="I1103" t="s">
        <v>755</v>
      </c>
      <c r="J1103" t="s">
        <v>756</v>
      </c>
      <c r="K1103" t="s">
        <v>757</v>
      </c>
      <c r="L1103">
        <v>1368</v>
      </c>
      <c r="N1103">
        <v>1011</v>
      </c>
      <c r="O1103" t="s">
        <v>745</v>
      </c>
      <c r="P1103" t="s">
        <v>745</v>
      </c>
      <c r="Q1103">
        <v>1</v>
      </c>
      <c r="X1103">
        <v>0.9</v>
      </c>
      <c r="Y1103">
        <v>0</v>
      </c>
      <c r="Z1103">
        <v>1.2</v>
      </c>
      <c r="AA1103">
        <v>0</v>
      </c>
      <c r="AB1103">
        <v>0</v>
      </c>
      <c r="AC1103">
        <v>0</v>
      </c>
      <c r="AD1103">
        <v>1</v>
      </c>
      <c r="AE1103">
        <v>0</v>
      </c>
      <c r="AF1103" t="s">
        <v>93</v>
      </c>
      <c r="AG1103">
        <v>1.1902499999999998</v>
      </c>
      <c r="AH1103">
        <v>2</v>
      </c>
      <c r="AI1103">
        <v>60142737</v>
      </c>
      <c r="AJ1103">
        <v>1103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</row>
    <row r="1104" spans="1:44" x14ac:dyDescent="0.2">
      <c r="A1104">
        <f>ROW(Source!A217)</f>
        <v>217</v>
      </c>
      <c r="B1104">
        <v>60142751</v>
      </c>
      <c r="C1104">
        <v>60142730</v>
      </c>
      <c r="D1104">
        <v>48246286</v>
      </c>
      <c r="E1104">
        <v>1</v>
      </c>
      <c r="F1104">
        <v>1</v>
      </c>
      <c r="G1104">
        <v>1</v>
      </c>
      <c r="H1104">
        <v>2</v>
      </c>
      <c r="I1104" t="s">
        <v>1028</v>
      </c>
      <c r="J1104" t="s">
        <v>1029</v>
      </c>
      <c r="K1104" t="s">
        <v>1030</v>
      </c>
      <c r="L1104">
        <v>1368</v>
      </c>
      <c r="N1104">
        <v>1011</v>
      </c>
      <c r="O1104" t="s">
        <v>745</v>
      </c>
      <c r="P1104" t="s">
        <v>745</v>
      </c>
      <c r="Q1104">
        <v>1</v>
      </c>
      <c r="X1104">
        <v>0.8</v>
      </c>
      <c r="Y1104">
        <v>0</v>
      </c>
      <c r="Z1104">
        <v>14.3</v>
      </c>
      <c r="AA1104">
        <v>8.82</v>
      </c>
      <c r="AB1104">
        <v>0</v>
      </c>
      <c r="AC1104">
        <v>0</v>
      </c>
      <c r="AD1104">
        <v>1</v>
      </c>
      <c r="AE1104">
        <v>0</v>
      </c>
      <c r="AF1104" t="s">
        <v>93</v>
      </c>
      <c r="AG1104">
        <v>1.0579999999999998</v>
      </c>
      <c r="AH1104">
        <v>2</v>
      </c>
      <c r="AI1104">
        <v>60142738</v>
      </c>
      <c r="AJ1104">
        <v>1104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</row>
    <row r="1105" spans="1:44" x14ac:dyDescent="0.2">
      <c r="A1105">
        <f>ROW(Source!A217)</f>
        <v>217</v>
      </c>
      <c r="B1105">
        <v>60142752</v>
      </c>
      <c r="C1105">
        <v>60142730</v>
      </c>
      <c r="D1105">
        <v>48246332</v>
      </c>
      <c r="E1105">
        <v>1</v>
      </c>
      <c r="F1105">
        <v>1</v>
      </c>
      <c r="G1105">
        <v>1</v>
      </c>
      <c r="H1105">
        <v>2</v>
      </c>
      <c r="I1105" t="s">
        <v>1039</v>
      </c>
      <c r="J1105" t="s">
        <v>1040</v>
      </c>
      <c r="K1105" t="s">
        <v>1041</v>
      </c>
      <c r="L1105">
        <v>1368</v>
      </c>
      <c r="N1105">
        <v>1011</v>
      </c>
      <c r="O1105" t="s">
        <v>745</v>
      </c>
      <c r="P1105" t="s">
        <v>745</v>
      </c>
      <c r="Q1105">
        <v>1</v>
      </c>
      <c r="X1105">
        <v>2.4</v>
      </c>
      <c r="Y1105">
        <v>0</v>
      </c>
      <c r="Z1105">
        <v>2.4</v>
      </c>
      <c r="AA1105">
        <v>0</v>
      </c>
      <c r="AB1105">
        <v>0</v>
      </c>
      <c r="AC1105">
        <v>0</v>
      </c>
      <c r="AD1105">
        <v>1</v>
      </c>
      <c r="AE1105">
        <v>0</v>
      </c>
      <c r="AF1105" t="s">
        <v>93</v>
      </c>
      <c r="AG1105">
        <v>3.1739999999999995</v>
      </c>
      <c r="AH1105">
        <v>2</v>
      </c>
      <c r="AI1105">
        <v>60142739</v>
      </c>
      <c r="AJ1105">
        <v>1105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</row>
    <row r="1106" spans="1:44" x14ac:dyDescent="0.2">
      <c r="A1106">
        <f>ROW(Source!A217)</f>
        <v>217</v>
      </c>
      <c r="B1106">
        <v>60142753</v>
      </c>
      <c r="C1106">
        <v>60142730</v>
      </c>
      <c r="D1106">
        <v>48168484</v>
      </c>
      <c r="E1106">
        <v>1</v>
      </c>
      <c r="F1106">
        <v>1</v>
      </c>
      <c r="G1106">
        <v>1</v>
      </c>
      <c r="H1106">
        <v>3</v>
      </c>
      <c r="I1106" t="s">
        <v>223</v>
      </c>
      <c r="J1106" t="s">
        <v>226</v>
      </c>
      <c r="K1106" t="s">
        <v>761</v>
      </c>
      <c r="L1106">
        <v>1339</v>
      </c>
      <c r="N1106">
        <v>1007</v>
      </c>
      <c r="O1106" t="s">
        <v>91</v>
      </c>
      <c r="P1106" t="s">
        <v>91</v>
      </c>
      <c r="Q1106">
        <v>1</v>
      </c>
      <c r="X1106">
        <v>0.6</v>
      </c>
      <c r="Y1106">
        <v>8.7899999999999991</v>
      </c>
      <c r="Z1106">
        <v>0</v>
      </c>
      <c r="AA1106">
        <v>0</v>
      </c>
      <c r="AB1106">
        <v>0</v>
      </c>
      <c r="AC1106">
        <v>0</v>
      </c>
      <c r="AD1106">
        <v>1</v>
      </c>
      <c r="AE1106">
        <v>0</v>
      </c>
      <c r="AF1106" t="s">
        <v>3</v>
      </c>
      <c r="AG1106">
        <v>0.6</v>
      </c>
      <c r="AH1106">
        <v>2</v>
      </c>
      <c r="AI1106">
        <v>60142740</v>
      </c>
      <c r="AJ1106">
        <v>1106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</row>
    <row r="1107" spans="1:44" x14ac:dyDescent="0.2">
      <c r="A1107">
        <f>ROW(Source!A217)</f>
        <v>217</v>
      </c>
      <c r="B1107">
        <v>60142754</v>
      </c>
      <c r="C1107">
        <v>60142730</v>
      </c>
      <c r="D1107">
        <v>48168491</v>
      </c>
      <c r="E1107">
        <v>1</v>
      </c>
      <c r="F1107">
        <v>1</v>
      </c>
      <c r="G1107">
        <v>1</v>
      </c>
      <c r="H1107">
        <v>3</v>
      </c>
      <c r="I1107" t="s">
        <v>229</v>
      </c>
      <c r="J1107" t="s">
        <v>231</v>
      </c>
      <c r="K1107" t="s">
        <v>762</v>
      </c>
      <c r="L1107">
        <v>1346</v>
      </c>
      <c r="N1107">
        <v>1009</v>
      </c>
      <c r="O1107" t="s">
        <v>225</v>
      </c>
      <c r="P1107" t="s">
        <v>225</v>
      </c>
      <c r="Q1107">
        <v>1</v>
      </c>
      <c r="X1107">
        <v>0.2</v>
      </c>
      <c r="Y1107">
        <v>4.47</v>
      </c>
      <c r="Z1107">
        <v>0</v>
      </c>
      <c r="AA1107">
        <v>0</v>
      </c>
      <c r="AB1107">
        <v>0</v>
      </c>
      <c r="AC1107">
        <v>0</v>
      </c>
      <c r="AD1107">
        <v>1</v>
      </c>
      <c r="AE1107">
        <v>0</v>
      </c>
      <c r="AF1107" t="s">
        <v>3</v>
      </c>
      <c r="AG1107">
        <v>0.2</v>
      </c>
      <c r="AH1107">
        <v>2</v>
      </c>
      <c r="AI1107">
        <v>60142741</v>
      </c>
      <c r="AJ1107">
        <v>1107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</row>
    <row r="1108" spans="1:44" x14ac:dyDescent="0.2">
      <c r="A1108">
        <f>ROW(Source!A217)</f>
        <v>217</v>
      </c>
      <c r="B1108">
        <v>60142755</v>
      </c>
      <c r="C1108">
        <v>60142730</v>
      </c>
      <c r="D1108">
        <v>48171519</v>
      </c>
      <c r="E1108">
        <v>1</v>
      </c>
      <c r="F1108">
        <v>1</v>
      </c>
      <c r="G1108">
        <v>1</v>
      </c>
      <c r="H1108">
        <v>3</v>
      </c>
      <c r="I1108" t="s">
        <v>1031</v>
      </c>
      <c r="J1108" t="s">
        <v>1032</v>
      </c>
      <c r="K1108" t="s">
        <v>1033</v>
      </c>
      <c r="L1108">
        <v>1348</v>
      </c>
      <c r="N1108">
        <v>1009</v>
      </c>
      <c r="O1108" t="s">
        <v>15</v>
      </c>
      <c r="P1108" t="s">
        <v>15</v>
      </c>
      <c r="Q1108">
        <v>1000</v>
      </c>
      <c r="X1108">
        <v>1.9E-2</v>
      </c>
      <c r="Y1108">
        <v>10397.450000000001</v>
      </c>
      <c r="Z1108">
        <v>0</v>
      </c>
      <c r="AA1108">
        <v>0</v>
      </c>
      <c r="AB1108">
        <v>0</v>
      </c>
      <c r="AC1108">
        <v>0</v>
      </c>
      <c r="AD1108">
        <v>1</v>
      </c>
      <c r="AE1108">
        <v>0</v>
      </c>
      <c r="AF1108" t="s">
        <v>3</v>
      </c>
      <c r="AG1108">
        <v>1.9E-2</v>
      </c>
      <c r="AH1108">
        <v>2</v>
      </c>
      <c r="AI1108">
        <v>60142742</v>
      </c>
      <c r="AJ1108">
        <v>1108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</row>
    <row r="1109" spans="1:44" x14ac:dyDescent="0.2">
      <c r="A1109">
        <f>ROW(Source!A217)</f>
        <v>217</v>
      </c>
      <c r="B1109">
        <v>60142756</v>
      </c>
      <c r="C1109">
        <v>60142730</v>
      </c>
      <c r="D1109">
        <v>48164599</v>
      </c>
      <c r="E1109">
        <v>21</v>
      </c>
      <c r="F1109">
        <v>1</v>
      </c>
      <c r="G1109">
        <v>1</v>
      </c>
      <c r="H1109">
        <v>3</v>
      </c>
      <c r="I1109" t="s">
        <v>834</v>
      </c>
      <c r="J1109" t="s">
        <v>3</v>
      </c>
      <c r="K1109" t="s">
        <v>835</v>
      </c>
      <c r="L1109">
        <v>1374</v>
      </c>
      <c r="N1109">
        <v>1013</v>
      </c>
      <c r="O1109" t="s">
        <v>836</v>
      </c>
      <c r="P1109" t="s">
        <v>836</v>
      </c>
      <c r="Q1109">
        <v>1</v>
      </c>
      <c r="X1109">
        <v>21.84</v>
      </c>
      <c r="Y1109">
        <v>1</v>
      </c>
      <c r="Z1109">
        <v>0</v>
      </c>
      <c r="AA1109">
        <v>0</v>
      </c>
      <c r="AB1109">
        <v>0</v>
      </c>
      <c r="AC1109">
        <v>0</v>
      </c>
      <c r="AD1109">
        <v>1</v>
      </c>
      <c r="AE1109">
        <v>0</v>
      </c>
      <c r="AF1109" t="s">
        <v>3</v>
      </c>
      <c r="AG1109">
        <v>21.84</v>
      </c>
      <c r="AH1109">
        <v>2</v>
      </c>
      <c r="AI1109">
        <v>60142743</v>
      </c>
      <c r="AJ1109">
        <v>1109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</row>
    <row r="1110" spans="1:44" x14ac:dyDescent="0.2">
      <c r="A1110">
        <f>ROW(Source!A220)</f>
        <v>220</v>
      </c>
      <c r="B1110">
        <v>60142775</v>
      </c>
      <c r="C1110">
        <v>60142759</v>
      </c>
      <c r="D1110">
        <v>48164227</v>
      </c>
      <c r="E1110">
        <v>1</v>
      </c>
      <c r="F1110">
        <v>1</v>
      </c>
      <c r="G1110">
        <v>1</v>
      </c>
      <c r="H1110">
        <v>1</v>
      </c>
      <c r="I1110" t="s">
        <v>1034</v>
      </c>
      <c r="J1110" t="s">
        <v>3</v>
      </c>
      <c r="K1110" t="s">
        <v>1035</v>
      </c>
      <c r="L1110">
        <v>1191</v>
      </c>
      <c r="N1110">
        <v>1013</v>
      </c>
      <c r="O1110" t="s">
        <v>738</v>
      </c>
      <c r="P1110" t="s">
        <v>738</v>
      </c>
      <c r="Q1110">
        <v>1</v>
      </c>
      <c r="X1110">
        <v>108.89</v>
      </c>
      <c r="Y1110">
        <v>0</v>
      </c>
      <c r="Z1110">
        <v>0</v>
      </c>
      <c r="AA1110">
        <v>0</v>
      </c>
      <c r="AB1110">
        <v>8.01</v>
      </c>
      <c r="AC1110">
        <v>0</v>
      </c>
      <c r="AD1110">
        <v>1</v>
      </c>
      <c r="AE1110">
        <v>1</v>
      </c>
      <c r="AF1110" t="s">
        <v>93</v>
      </c>
      <c r="AG1110">
        <v>144.00702499999997</v>
      </c>
      <c r="AH1110">
        <v>2</v>
      </c>
      <c r="AI1110">
        <v>60142760</v>
      </c>
      <c r="AJ1110">
        <v>1110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</row>
    <row r="1111" spans="1:44" x14ac:dyDescent="0.2">
      <c r="A1111">
        <f>ROW(Source!A220)</f>
        <v>220</v>
      </c>
      <c r="B1111">
        <v>60142776</v>
      </c>
      <c r="C1111">
        <v>60142759</v>
      </c>
      <c r="D1111">
        <v>48164207</v>
      </c>
      <c r="E1111">
        <v>1</v>
      </c>
      <c r="F1111">
        <v>1</v>
      </c>
      <c r="G1111">
        <v>1</v>
      </c>
      <c r="H1111">
        <v>1</v>
      </c>
      <c r="I1111" t="s">
        <v>740</v>
      </c>
      <c r="J1111" t="s">
        <v>3</v>
      </c>
      <c r="K1111" t="s">
        <v>741</v>
      </c>
      <c r="L1111">
        <v>1191</v>
      </c>
      <c r="N1111">
        <v>1013</v>
      </c>
      <c r="O1111" t="s">
        <v>738</v>
      </c>
      <c r="P1111" t="s">
        <v>738</v>
      </c>
      <c r="Q1111">
        <v>1</v>
      </c>
      <c r="X1111">
        <v>0.31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1</v>
      </c>
      <c r="AE1111">
        <v>2</v>
      </c>
      <c r="AF1111" t="s">
        <v>93</v>
      </c>
      <c r="AG1111">
        <v>0.40997499999999992</v>
      </c>
      <c r="AH1111">
        <v>2</v>
      </c>
      <c r="AI1111">
        <v>60142761</v>
      </c>
      <c r="AJ1111">
        <v>1111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</row>
    <row r="1112" spans="1:44" x14ac:dyDescent="0.2">
      <c r="A1112">
        <f>ROW(Source!A220)</f>
        <v>220</v>
      </c>
      <c r="B1112">
        <v>60142777</v>
      </c>
      <c r="C1112">
        <v>60142759</v>
      </c>
      <c r="D1112">
        <v>48244557</v>
      </c>
      <c r="E1112">
        <v>1</v>
      </c>
      <c r="F1112">
        <v>1</v>
      </c>
      <c r="G1112">
        <v>1</v>
      </c>
      <c r="H1112">
        <v>2</v>
      </c>
      <c r="I1112" t="s">
        <v>746</v>
      </c>
      <c r="J1112" t="s">
        <v>747</v>
      </c>
      <c r="K1112" t="s">
        <v>748</v>
      </c>
      <c r="L1112">
        <v>1368</v>
      </c>
      <c r="N1112">
        <v>1011</v>
      </c>
      <c r="O1112" t="s">
        <v>745</v>
      </c>
      <c r="P1112" t="s">
        <v>745</v>
      </c>
      <c r="Q1112">
        <v>1</v>
      </c>
      <c r="X1112">
        <v>0.12</v>
      </c>
      <c r="Y1112">
        <v>0</v>
      </c>
      <c r="Z1112">
        <v>112.77</v>
      </c>
      <c r="AA1112">
        <v>11.84</v>
      </c>
      <c r="AB1112">
        <v>0</v>
      </c>
      <c r="AC1112">
        <v>0</v>
      </c>
      <c r="AD1112">
        <v>1</v>
      </c>
      <c r="AE1112">
        <v>0</v>
      </c>
      <c r="AF1112" t="s">
        <v>93</v>
      </c>
      <c r="AG1112">
        <v>0.15869999999999998</v>
      </c>
      <c r="AH1112">
        <v>2</v>
      </c>
      <c r="AI1112">
        <v>60142762</v>
      </c>
      <c r="AJ1112">
        <v>1112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</row>
    <row r="1113" spans="1:44" x14ac:dyDescent="0.2">
      <c r="A1113">
        <f>ROW(Source!A220)</f>
        <v>220</v>
      </c>
      <c r="B1113">
        <v>60142778</v>
      </c>
      <c r="C1113">
        <v>60142759</v>
      </c>
      <c r="D1113">
        <v>48244699</v>
      </c>
      <c r="E1113">
        <v>1</v>
      </c>
      <c r="F1113">
        <v>1</v>
      </c>
      <c r="G1113">
        <v>1</v>
      </c>
      <c r="H1113">
        <v>2</v>
      </c>
      <c r="I1113" t="s">
        <v>1047</v>
      </c>
      <c r="J1113" t="s">
        <v>1048</v>
      </c>
      <c r="K1113" t="s">
        <v>1049</v>
      </c>
      <c r="L1113">
        <v>1368</v>
      </c>
      <c r="N1113">
        <v>1011</v>
      </c>
      <c r="O1113" t="s">
        <v>745</v>
      </c>
      <c r="P1113" t="s">
        <v>745</v>
      </c>
      <c r="Q1113">
        <v>1</v>
      </c>
      <c r="X1113">
        <v>8.6</v>
      </c>
      <c r="Y1113">
        <v>0</v>
      </c>
      <c r="Z1113">
        <v>6.99</v>
      </c>
      <c r="AA1113">
        <v>0</v>
      </c>
      <c r="AB1113">
        <v>0</v>
      </c>
      <c r="AC1113">
        <v>0</v>
      </c>
      <c r="AD1113">
        <v>1</v>
      </c>
      <c r="AE1113">
        <v>0</v>
      </c>
      <c r="AF1113" t="s">
        <v>93</v>
      </c>
      <c r="AG1113">
        <v>11.373499999999998</v>
      </c>
      <c r="AH1113">
        <v>2</v>
      </c>
      <c r="AI1113">
        <v>60142763</v>
      </c>
      <c r="AJ1113">
        <v>1113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</row>
    <row r="1114" spans="1:44" x14ac:dyDescent="0.2">
      <c r="A1114">
        <f>ROW(Source!A220)</f>
        <v>220</v>
      </c>
      <c r="B1114">
        <v>60142779</v>
      </c>
      <c r="C1114">
        <v>60142759</v>
      </c>
      <c r="D1114">
        <v>48245551</v>
      </c>
      <c r="E1114">
        <v>1</v>
      </c>
      <c r="F1114">
        <v>1</v>
      </c>
      <c r="G1114">
        <v>1</v>
      </c>
      <c r="H1114">
        <v>2</v>
      </c>
      <c r="I1114" t="s">
        <v>752</v>
      </c>
      <c r="J1114" t="s">
        <v>753</v>
      </c>
      <c r="K1114" t="s">
        <v>754</v>
      </c>
      <c r="L1114">
        <v>1368</v>
      </c>
      <c r="N1114">
        <v>1011</v>
      </c>
      <c r="O1114" t="s">
        <v>745</v>
      </c>
      <c r="P1114" t="s">
        <v>745</v>
      </c>
      <c r="Q1114">
        <v>1</v>
      </c>
      <c r="X1114">
        <v>0.19</v>
      </c>
      <c r="Y1114">
        <v>0</v>
      </c>
      <c r="Z1114">
        <v>86.79</v>
      </c>
      <c r="AA1114">
        <v>10.130000000000001</v>
      </c>
      <c r="AB1114">
        <v>0</v>
      </c>
      <c r="AC1114">
        <v>0</v>
      </c>
      <c r="AD1114">
        <v>1</v>
      </c>
      <c r="AE1114">
        <v>0</v>
      </c>
      <c r="AF1114" t="s">
        <v>93</v>
      </c>
      <c r="AG1114">
        <v>0.25127499999999997</v>
      </c>
      <c r="AH1114">
        <v>2</v>
      </c>
      <c r="AI1114">
        <v>60142764</v>
      </c>
      <c r="AJ1114">
        <v>1114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</row>
    <row r="1115" spans="1:44" x14ac:dyDescent="0.2">
      <c r="A1115">
        <f>ROW(Source!A220)</f>
        <v>220</v>
      </c>
      <c r="B1115">
        <v>60142780</v>
      </c>
      <c r="C1115">
        <v>60142759</v>
      </c>
      <c r="D1115">
        <v>48172661</v>
      </c>
      <c r="E1115">
        <v>1</v>
      </c>
      <c r="F1115">
        <v>1</v>
      </c>
      <c r="G1115">
        <v>1</v>
      </c>
      <c r="H1115">
        <v>3</v>
      </c>
      <c r="I1115" t="s">
        <v>766</v>
      </c>
      <c r="J1115" t="s">
        <v>767</v>
      </c>
      <c r="K1115" t="s">
        <v>768</v>
      </c>
      <c r="L1115">
        <v>1348</v>
      </c>
      <c r="N1115">
        <v>1009</v>
      </c>
      <c r="O1115" t="s">
        <v>15</v>
      </c>
      <c r="P1115" t="s">
        <v>15</v>
      </c>
      <c r="Q1115">
        <v>1000</v>
      </c>
      <c r="X1115">
        <v>2.1999999999999999E-2</v>
      </c>
      <c r="Y1115">
        <v>15854.58</v>
      </c>
      <c r="Z1115">
        <v>0</v>
      </c>
      <c r="AA1115">
        <v>0</v>
      </c>
      <c r="AB1115">
        <v>0</v>
      </c>
      <c r="AC1115">
        <v>0</v>
      </c>
      <c r="AD1115">
        <v>1</v>
      </c>
      <c r="AE1115">
        <v>0</v>
      </c>
      <c r="AF1115" t="s">
        <v>3</v>
      </c>
      <c r="AG1115">
        <v>2.1999999999999999E-2</v>
      </c>
      <c r="AH1115">
        <v>2</v>
      </c>
      <c r="AI1115">
        <v>60142765</v>
      </c>
      <c r="AJ1115">
        <v>1115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</row>
    <row r="1116" spans="1:44" x14ac:dyDescent="0.2">
      <c r="A1116">
        <f>ROW(Source!A220)</f>
        <v>220</v>
      </c>
      <c r="B1116">
        <v>60142781</v>
      </c>
      <c r="C1116">
        <v>60142759</v>
      </c>
      <c r="D1116">
        <v>48172758</v>
      </c>
      <c r="E1116">
        <v>1</v>
      </c>
      <c r="F1116">
        <v>1</v>
      </c>
      <c r="G1116">
        <v>1</v>
      </c>
      <c r="H1116">
        <v>3</v>
      </c>
      <c r="I1116" t="s">
        <v>769</v>
      </c>
      <c r="J1116" t="s">
        <v>770</v>
      </c>
      <c r="K1116" t="s">
        <v>771</v>
      </c>
      <c r="L1116">
        <v>1348</v>
      </c>
      <c r="N1116">
        <v>1009</v>
      </c>
      <c r="O1116" t="s">
        <v>15</v>
      </c>
      <c r="P1116" t="s">
        <v>15</v>
      </c>
      <c r="Q1116">
        <v>1000</v>
      </c>
      <c r="X1116">
        <v>1.0000000000000001E-5</v>
      </c>
      <c r="Y1116">
        <v>7671.42</v>
      </c>
      <c r="Z1116">
        <v>0</v>
      </c>
      <c r="AA1116">
        <v>0</v>
      </c>
      <c r="AB1116">
        <v>0</v>
      </c>
      <c r="AC1116">
        <v>0</v>
      </c>
      <c r="AD1116">
        <v>1</v>
      </c>
      <c r="AE1116">
        <v>0</v>
      </c>
      <c r="AF1116" t="s">
        <v>3</v>
      </c>
      <c r="AG1116">
        <v>1.0000000000000001E-5</v>
      </c>
      <c r="AH1116">
        <v>2</v>
      </c>
      <c r="AI1116">
        <v>60142766</v>
      </c>
      <c r="AJ1116">
        <v>1116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</row>
    <row r="1117" spans="1:44" x14ac:dyDescent="0.2">
      <c r="A1117">
        <f>ROW(Source!A220)</f>
        <v>220</v>
      </c>
      <c r="B1117">
        <v>60142782</v>
      </c>
      <c r="C1117">
        <v>60142759</v>
      </c>
      <c r="D1117">
        <v>48173726</v>
      </c>
      <c r="E1117">
        <v>1</v>
      </c>
      <c r="F1117">
        <v>1</v>
      </c>
      <c r="G1117">
        <v>1</v>
      </c>
      <c r="H1117">
        <v>3</v>
      </c>
      <c r="I1117" t="s">
        <v>772</v>
      </c>
      <c r="J1117" t="s">
        <v>773</v>
      </c>
      <c r="K1117" t="s">
        <v>774</v>
      </c>
      <c r="L1117">
        <v>1348</v>
      </c>
      <c r="N1117">
        <v>1009</v>
      </c>
      <c r="O1117" t="s">
        <v>15</v>
      </c>
      <c r="P1117" t="s">
        <v>15</v>
      </c>
      <c r="Q1117">
        <v>1000</v>
      </c>
      <c r="X1117">
        <v>1E-4</v>
      </c>
      <c r="Y1117">
        <v>30728.69</v>
      </c>
      <c r="Z1117">
        <v>0</v>
      </c>
      <c r="AA1117">
        <v>0</v>
      </c>
      <c r="AB1117">
        <v>0</v>
      </c>
      <c r="AC1117">
        <v>0</v>
      </c>
      <c r="AD1117">
        <v>1</v>
      </c>
      <c r="AE1117">
        <v>0</v>
      </c>
      <c r="AF1117" t="s">
        <v>3</v>
      </c>
      <c r="AG1117">
        <v>1E-4</v>
      </c>
      <c r="AH1117">
        <v>2</v>
      </c>
      <c r="AI1117">
        <v>60142767</v>
      </c>
      <c r="AJ1117">
        <v>1117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</row>
    <row r="1118" spans="1:44" x14ac:dyDescent="0.2">
      <c r="A1118">
        <f>ROW(Source!A220)</f>
        <v>220</v>
      </c>
      <c r="B1118">
        <v>60142783</v>
      </c>
      <c r="C1118">
        <v>60142759</v>
      </c>
      <c r="D1118">
        <v>48165719</v>
      </c>
      <c r="E1118">
        <v>21</v>
      </c>
      <c r="F1118">
        <v>1</v>
      </c>
      <c r="G1118">
        <v>1</v>
      </c>
      <c r="H1118">
        <v>3</v>
      </c>
      <c r="I1118" t="s">
        <v>778</v>
      </c>
      <c r="J1118" t="s">
        <v>3</v>
      </c>
      <c r="K1118" t="s">
        <v>779</v>
      </c>
      <c r="L1118">
        <v>1348</v>
      </c>
      <c r="N1118">
        <v>1009</v>
      </c>
      <c r="O1118" t="s">
        <v>15</v>
      </c>
      <c r="P1118" t="s">
        <v>15</v>
      </c>
      <c r="Q1118">
        <v>1000</v>
      </c>
      <c r="X1118">
        <v>1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 t="s">
        <v>3</v>
      </c>
      <c r="AG1118">
        <v>1</v>
      </c>
      <c r="AH1118">
        <v>2</v>
      </c>
      <c r="AI1118">
        <v>60142768</v>
      </c>
      <c r="AJ1118">
        <v>1118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</row>
    <row r="1119" spans="1:44" x14ac:dyDescent="0.2">
      <c r="A1119">
        <f>ROW(Source!A220)</f>
        <v>220</v>
      </c>
      <c r="B1119">
        <v>60142784</v>
      </c>
      <c r="C1119">
        <v>60142759</v>
      </c>
      <c r="D1119">
        <v>48189470</v>
      </c>
      <c r="E1119">
        <v>1</v>
      </c>
      <c r="F1119">
        <v>1</v>
      </c>
      <c r="G1119">
        <v>1</v>
      </c>
      <c r="H1119">
        <v>3</v>
      </c>
      <c r="I1119" t="s">
        <v>780</v>
      </c>
      <c r="J1119" t="s">
        <v>781</v>
      </c>
      <c r="K1119" t="s">
        <v>782</v>
      </c>
      <c r="L1119">
        <v>1302</v>
      </c>
      <c r="N1119">
        <v>1003</v>
      </c>
      <c r="O1119" t="s">
        <v>783</v>
      </c>
      <c r="P1119" t="s">
        <v>783</v>
      </c>
      <c r="Q1119">
        <v>10</v>
      </c>
      <c r="X1119">
        <v>1.8700000000000001E-2</v>
      </c>
      <c r="Y1119">
        <v>64.47</v>
      </c>
      <c r="Z1119">
        <v>0</v>
      </c>
      <c r="AA1119">
        <v>0</v>
      </c>
      <c r="AB1119">
        <v>0</v>
      </c>
      <c r="AC1119">
        <v>0</v>
      </c>
      <c r="AD1119">
        <v>1</v>
      </c>
      <c r="AE1119">
        <v>0</v>
      </c>
      <c r="AF1119" t="s">
        <v>3</v>
      </c>
      <c r="AG1119">
        <v>1.8700000000000001E-2</v>
      </c>
      <c r="AH1119">
        <v>2</v>
      </c>
      <c r="AI1119">
        <v>60142769</v>
      </c>
      <c r="AJ1119">
        <v>1119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</row>
    <row r="1120" spans="1:44" x14ac:dyDescent="0.2">
      <c r="A1120">
        <f>ROW(Source!A220)</f>
        <v>220</v>
      </c>
      <c r="B1120">
        <v>60142785</v>
      </c>
      <c r="C1120">
        <v>60142759</v>
      </c>
      <c r="D1120">
        <v>48189825</v>
      </c>
      <c r="E1120">
        <v>1</v>
      </c>
      <c r="F1120">
        <v>1</v>
      </c>
      <c r="G1120">
        <v>1</v>
      </c>
      <c r="H1120">
        <v>3</v>
      </c>
      <c r="I1120" t="s">
        <v>784</v>
      </c>
      <c r="J1120" t="s">
        <v>785</v>
      </c>
      <c r="K1120" t="s">
        <v>786</v>
      </c>
      <c r="L1120">
        <v>1348</v>
      </c>
      <c r="N1120">
        <v>1009</v>
      </c>
      <c r="O1120" t="s">
        <v>15</v>
      </c>
      <c r="P1120" t="s">
        <v>15</v>
      </c>
      <c r="Q1120">
        <v>1000</v>
      </c>
      <c r="X1120">
        <v>3.0000000000000001E-5</v>
      </c>
      <c r="Y1120">
        <v>4751.12</v>
      </c>
      <c r="Z1120">
        <v>0</v>
      </c>
      <c r="AA1120">
        <v>0</v>
      </c>
      <c r="AB1120">
        <v>0</v>
      </c>
      <c r="AC1120">
        <v>0</v>
      </c>
      <c r="AD1120">
        <v>1</v>
      </c>
      <c r="AE1120">
        <v>0</v>
      </c>
      <c r="AF1120" t="s">
        <v>3</v>
      </c>
      <c r="AG1120">
        <v>3.0000000000000001E-5</v>
      </c>
      <c r="AH1120">
        <v>2</v>
      </c>
      <c r="AI1120">
        <v>60142770</v>
      </c>
      <c r="AJ1120">
        <v>1120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</row>
    <row r="1121" spans="1:44" x14ac:dyDescent="0.2">
      <c r="A1121">
        <f>ROW(Source!A220)</f>
        <v>220</v>
      </c>
      <c r="B1121">
        <v>60142786</v>
      </c>
      <c r="C1121">
        <v>60142759</v>
      </c>
      <c r="D1121">
        <v>48190549</v>
      </c>
      <c r="E1121">
        <v>1</v>
      </c>
      <c r="F1121">
        <v>1</v>
      </c>
      <c r="G1121">
        <v>1</v>
      </c>
      <c r="H1121">
        <v>3</v>
      </c>
      <c r="I1121" t="s">
        <v>787</v>
      </c>
      <c r="J1121" t="s">
        <v>788</v>
      </c>
      <c r="K1121" t="s">
        <v>789</v>
      </c>
      <c r="L1121">
        <v>1348</v>
      </c>
      <c r="N1121">
        <v>1009</v>
      </c>
      <c r="O1121" t="s">
        <v>15</v>
      </c>
      <c r="P1121" t="s">
        <v>15</v>
      </c>
      <c r="Q1121">
        <v>1000</v>
      </c>
      <c r="X1121">
        <v>1.9400000000000001E-3</v>
      </c>
      <c r="Y1121">
        <v>6246.56</v>
      </c>
      <c r="Z1121">
        <v>0</v>
      </c>
      <c r="AA1121">
        <v>0</v>
      </c>
      <c r="AB1121">
        <v>0</v>
      </c>
      <c r="AC1121">
        <v>0</v>
      </c>
      <c r="AD1121">
        <v>1</v>
      </c>
      <c r="AE1121">
        <v>0</v>
      </c>
      <c r="AF1121" t="s">
        <v>3</v>
      </c>
      <c r="AG1121">
        <v>1.9400000000000001E-3</v>
      </c>
      <c r="AH1121">
        <v>2</v>
      </c>
      <c r="AI1121">
        <v>60142771</v>
      </c>
      <c r="AJ1121">
        <v>1121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</row>
    <row r="1122" spans="1:44" x14ac:dyDescent="0.2">
      <c r="A1122">
        <f>ROW(Source!A220)</f>
        <v>220</v>
      </c>
      <c r="B1122">
        <v>60142787</v>
      </c>
      <c r="C1122">
        <v>60142759</v>
      </c>
      <c r="D1122">
        <v>48194381</v>
      </c>
      <c r="E1122">
        <v>1</v>
      </c>
      <c r="F1122">
        <v>1</v>
      </c>
      <c r="G1122">
        <v>1</v>
      </c>
      <c r="H1122">
        <v>3</v>
      </c>
      <c r="I1122" t="s">
        <v>790</v>
      </c>
      <c r="J1122" t="s">
        <v>791</v>
      </c>
      <c r="K1122" t="s">
        <v>792</v>
      </c>
      <c r="L1122">
        <v>1339</v>
      </c>
      <c r="N1122">
        <v>1007</v>
      </c>
      <c r="O1122" t="s">
        <v>91</v>
      </c>
      <c r="P1122" t="s">
        <v>91</v>
      </c>
      <c r="Q1122">
        <v>1</v>
      </c>
      <c r="X1122">
        <v>1.0300000000000001E-3</v>
      </c>
      <c r="Y1122">
        <v>1793.05</v>
      </c>
      <c r="Z1122">
        <v>0</v>
      </c>
      <c r="AA1122">
        <v>0</v>
      </c>
      <c r="AB1122">
        <v>0</v>
      </c>
      <c r="AC1122">
        <v>0</v>
      </c>
      <c r="AD1122">
        <v>1</v>
      </c>
      <c r="AE1122">
        <v>0</v>
      </c>
      <c r="AF1122" t="s">
        <v>3</v>
      </c>
      <c r="AG1122">
        <v>1.0300000000000001E-3</v>
      </c>
      <c r="AH1122">
        <v>2</v>
      </c>
      <c r="AI1122">
        <v>60142772</v>
      </c>
      <c r="AJ1122">
        <v>1122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</row>
    <row r="1123" spans="1:44" x14ac:dyDescent="0.2">
      <c r="A1123">
        <f>ROW(Source!A220)</f>
        <v>220</v>
      </c>
      <c r="B1123">
        <v>60142788</v>
      </c>
      <c r="C1123">
        <v>60142759</v>
      </c>
      <c r="D1123">
        <v>48201639</v>
      </c>
      <c r="E1123">
        <v>1</v>
      </c>
      <c r="F1123">
        <v>1</v>
      </c>
      <c r="G1123">
        <v>1</v>
      </c>
      <c r="H1123">
        <v>3</v>
      </c>
      <c r="I1123" t="s">
        <v>793</v>
      </c>
      <c r="J1123" t="s">
        <v>794</v>
      </c>
      <c r="K1123" t="s">
        <v>795</v>
      </c>
      <c r="L1123">
        <v>1348</v>
      </c>
      <c r="N1123">
        <v>1009</v>
      </c>
      <c r="O1123" t="s">
        <v>15</v>
      </c>
      <c r="P1123" t="s">
        <v>15</v>
      </c>
      <c r="Q1123">
        <v>1000</v>
      </c>
      <c r="X1123">
        <v>3.1E-4</v>
      </c>
      <c r="Y1123">
        <v>12560.85</v>
      </c>
      <c r="Z1123">
        <v>0</v>
      </c>
      <c r="AA1123">
        <v>0</v>
      </c>
      <c r="AB1123">
        <v>0</v>
      </c>
      <c r="AC1123">
        <v>0</v>
      </c>
      <c r="AD1123">
        <v>1</v>
      </c>
      <c r="AE1123">
        <v>0</v>
      </c>
      <c r="AF1123" t="s">
        <v>3</v>
      </c>
      <c r="AG1123">
        <v>3.1E-4</v>
      </c>
      <c r="AH1123">
        <v>2</v>
      </c>
      <c r="AI1123">
        <v>60142773</v>
      </c>
      <c r="AJ1123">
        <v>1123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</row>
    <row r="1124" spans="1:44" x14ac:dyDescent="0.2">
      <c r="A1124">
        <f>ROW(Source!A220)</f>
        <v>220</v>
      </c>
      <c r="B1124">
        <v>60142789</v>
      </c>
      <c r="C1124">
        <v>60142759</v>
      </c>
      <c r="D1124">
        <v>48202807</v>
      </c>
      <c r="E1124">
        <v>1</v>
      </c>
      <c r="F1124">
        <v>1</v>
      </c>
      <c r="G1124">
        <v>1</v>
      </c>
      <c r="H1124">
        <v>3</v>
      </c>
      <c r="I1124" t="s">
        <v>796</v>
      </c>
      <c r="J1124" t="s">
        <v>797</v>
      </c>
      <c r="K1124" t="s">
        <v>798</v>
      </c>
      <c r="L1124">
        <v>1348</v>
      </c>
      <c r="N1124">
        <v>1009</v>
      </c>
      <c r="O1124" t="s">
        <v>15</v>
      </c>
      <c r="P1124" t="s">
        <v>15</v>
      </c>
      <c r="Q1124">
        <v>1000</v>
      </c>
      <c r="X1124">
        <v>5.9999999999999995E-4</v>
      </c>
      <c r="Y1124">
        <v>11149.43</v>
      </c>
      <c r="Z1124">
        <v>0</v>
      </c>
      <c r="AA1124">
        <v>0</v>
      </c>
      <c r="AB1124">
        <v>0</v>
      </c>
      <c r="AC1124">
        <v>0</v>
      </c>
      <c r="AD1124">
        <v>1</v>
      </c>
      <c r="AE1124">
        <v>0</v>
      </c>
      <c r="AF1124" t="s">
        <v>3</v>
      </c>
      <c r="AG1124">
        <v>5.9999999999999995E-4</v>
      </c>
      <c r="AH1124">
        <v>2</v>
      </c>
      <c r="AI1124">
        <v>60142774</v>
      </c>
      <c r="AJ1124">
        <v>1124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</row>
    <row r="1125" spans="1:44" x14ac:dyDescent="0.2">
      <c r="A1125">
        <f>ROW(Source!A221)</f>
        <v>221</v>
      </c>
      <c r="B1125">
        <v>60142804</v>
      </c>
      <c r="C1125">
        <v>60142790</v>
      </c>
      <c r="D1125">
        <v>48164208</v>
      </c>
      <c r="E1125">
        <v>1</v>
      </c>
      <c r="F1125">
        <v>1</v>
      </c>
      <c r="G1125">
        <v>1</v>
      </c>
      <c r="H1125">
        <v>1</v>
      </c>
      <c r="I1125" t="s">
        <v>1020</v>
      </c>
      <c r="J1125" t="s">
        <v>3</v>
      </c>
      <c r="K1125" t="s">
        <v>1021</v>
      </c>
      <c r="L1125">
        <v>1191</v>
      </c>
      <c r="N1125">
        <v>1013</v>
      </c>
      <c r="O1125" t="s">
        <v>738</v>
      </c>
      <c r="P1125" t="s">
        <v>738</v>
      </c>
      <c r="Q1125">
        <v>1</v>
      </c>
      <c r="X1125">
        <v>130</v>
      </c>
      <c r="Y1125">
        <v>0</v>
      </c>
      <c r="Z1125">
        <v>0</v>
      </c>
      <c r="AA1125">
        <v>0</v>
      </c>
      <c r="AB1125">
        <v>8.4</v>
      </c>
      <c r="AC1125">
        <v>0</v>
      </c>
      <c r="AD1125">
        <v>1</v>
      </c>
      <c r="AE1125">
        <v>1</v>
      </c>
      <c r="AF1125" t="s">
        <v>93</v>
      </c>
      <c r="AG1125">
        <v>171.92499999999998</v>
      </c>
      <c r="AH1125">
        <v>2</v>
      </c>
      <c r="AI1125">
        <v>60142791</v>
      </c>
      <c r="AJ1125">
        <v>1125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</row>
    <row r="1126" spans="1:44" x14ac:dyDescent="0.2">
      <c r="A1126">
        <f>ROW(Source!A221)</f>
        <v>221</v>
      </c>
      <c r="B1126">
        <v>60142805</v>
      </c>
      <c r="C1126">
        <v>60142790</v>
      </c>
      <c r="D1126">
        <v>48164207</v>
      </c>
      <c r="E1126">
        <v>1</v>
      </c>
      <c r="F1126">
        <v>1</v>
      </c>
      <c r="G1126">
        <v>1</v>
      </c>
      <c r="H1126">
        <v>1</v>
      </c>
      <c r="I1126" t="s">
        <v>740</v>
      </c>
      <c r="J1126" t="s">
        <v>3</v>
      </c>
      <c r="K1126" t="s">
        <v>741</v>
      </c>
      <c r="L1126">
        <v>1191</v>
      </c>
      <c r="N1126">
        <v>1013</v>
      </c>
      <c r="O1126" t="s">
        <v>738</v>
      </c>
      <c r="P1126" t="s">
        <v>738</v>
      </c>
      <c r="Q1126">
        <v>1</v>
      </c>
      <c r="X1126">
        <v>1.8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1</v>
      </c>
      <c r="AE1126">
        <v>2</v>
      </c>
      <c r="AF1126" t="s">
        <v>93</v>
      </c>
      <c r="AG1126">
        <v>2.3804999999999996</v>
      </c>
      <c r="AH1126">
        <v>2</v>
      </c>
      <c r="AI1126">
        <v>60142792</v>
      </c>
      <c r="AJ1126">
        <v>1126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</row>
    <row r="1127" spans="1:44" x14ac:dyDescent="0.2">
      <c r="A1127">
        <f>ROW(Source!A221)</f>
        <v>221</v>
      </c>
      <c r="B1127">
        <v>60142806</v>
      </c>
      <c r="C1127">
        <v>60142790</v>
      </c>
      <c r="D1127">
        <v>48244557</v>
      </c>
      <c r="E1127">
        <v>1</v>
      </c>
      <c r="F1127">
        <v>1</v>
      </c>
      <c r="G1127">
        <v>1</v>
      </c>
      <c r="H1127">
        <v>2</v>
      </c>
      <c r="I1127" t="s">
        <v>746</v>
      </c>
      <c r="J1127" t="s">
        <v>747</v>
      </c>
      <c r="K1127" t="s">
        <v>748</v>
      </c>
      <c r="L1127">
        <v>1368</v>
      </c>
      <c r="N1127">
        <v>1011</v>
      </c>
      <c r="O1127" t="s">
        <v>745</v>
      </c>
      <c r="P1127" t="s">
        <v>745</v>
      </c>
      <c r="Q1127">
        <v>1</v>
      </c>
      <c r="X1127">
        <v>0.5</v>
      </c>
      <c r="Y1127">
        <v>0</v>
      </c>
      <c r="Z1127">
        <v>112.77</v>
      </c>
      <c r="AA1127">
        <v>11.84</v>
      </c>
      <c r="AB1127">
        <v>0</v>
      </c>
      <c r="AC1127">
        <v>0</v>
      </c>
      <c r="AD1127">
        <v>1</v>
      </c>
      <c r="AE1127">
        <v>0</v>
      </c>
      <c r="AF1127" t="s">
        <v>93</v>
      </c>
      <c r="AG1127">
        <v>0.66124999999999989</v>
      </c>
      <c r="AH1127">
        <v>2</v>
      </c>
      <c r="AI1127">
        <v>60142793</v>
      </c>
      <c r="AJ1127">
        <v>1127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</row>
    <row r="1128" spans="1:44" x14ac:dyDescent="0.2">
      <c r="A1128">
        <f>ROW(Source!A221)</f>
        <v>221</v>
      </c>
      <c r="B1128">
        <v>60142807</v>
      </c>
      <c r="C1128">
        <v>60142790</v>
      </c>
      <c r="D1128">
        <v>48244699</v>
      </c>
      <c r="E1128">
        <v>1</v>
      </c>
      <c r="F1128">
        <v>1</v>
      </c>
      <c r="G1128">
        <v>1</v>
      </c>
      <c r="H1128">
        <v>2</v>
      </c>
      <c r="I1128" t="s">
        <v>1047</v>
      </c>
      <c r="J1128" t="s">
        <v>1048</v>
      </c>
      <c r="K1128" t="s">
        <v>1049</v>
      </c>
      <c r="L1128">
        <v>1368</v>
      </c>
      <c r="N1128">
        <v>1011</v>
      </c>
      <c r="O1128" t="s">
        <v>745</v>
      </c>
      <c r="P1128" t="s">
        <v>745</v>
      </c>
      <c r="Q1128">
        <v>1</v>
      </c>
      <c r="X1128">
        <v>1.37</v>
      </c>
      <c r="Y1128">
        <v>0</v>
      </c>
      <c r="Z1128">
        <v>6.99</v>
      </c>
      <c r="AA1128">
        <v>0</v>
      </c>
      <c r="AB1128">
        <v>0</v>
      </c>
      <c r="AC1128">
        <v>0</v>
      </c>
      <c r="AD1128">
        <v>1</v>
      </c>
      <c r="AE1128">
        <v>0</v>
      </c>
      <c r="AF1128" t="s">
        <v>93</v>
      </c>
      <c r="AG1128">
        <v>1.8118249999999998</v>
      </c>
      <c r="AH1128">
        <v>2</v>
      </c>
      <c r="AI1128">
        <v>60142794</v>
      </c>
      <c r="AJ1128">
        <v>1128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</row>
    <row r="1129" spans="1:44" x14ac:dyDescent="0.2">
      <c r="A1129">
        <f>ROW(Source!A221)</f>
        <v>221</v>
      </c>
      <c r="B1129">
        <v>60142808</v>
      </c>
      <c r="C1129">
        <v>60142790</v>
      </c>
      <c r="D1129">
        <v>48245552</v>
      </c>
      <c r="E1129">
        <v>1</v>
      </c>
      <c r="F1129">
        <v>1</v>
      </c>
      <c r="G1129">
        <v>1</v>
      </c>
      <c r="H1129">
        <v>2</v>
      </c>
      <c r="I1129" t="s">
        <v>1022</v>
      </c>
      <c r="J1129" t="s">
        <v>1023</v>
      </c>
      <c r="K1129" t="s">
        <v>1024</v>
      </c>
      <c r="L1129">
        <v>1368</v>
      </c>
      <c r="N1129">
        <v>1011</v>
      </c>
      <c r="O1129" t="s">
        <v>745</v>
      </c>
      <c r="P1129" t="s">
        <v>745</v>
      </c>
      <c r="Q1129">
        <v>1</v>
      </c>
      <c r="X1129">
        <v>0.5</v>
      </c>
      <c r="Y1129">
        <v>0</v>
      </c>
      <c r="Z1129">
        <v>107.03</v>
      </c>
      <c r="AA1129">
        <v>10.130000000000001</v>
      </c>
      <c r="AB1129">
        <v>0</v>
      </c>
      <c r="AC1129">
        <v>0</v>
      </c>
      <c r="AD1129">
        <v>1</v>
      </c>
      <c r="AE1129">
        <v>0</v>
      </c>
      <c r="AF1129" t="s">
        <v>93</v>
      </c>
      <c r="AG1129">
        <v>0.66124999999999989</v>
      </c>
      <c r="AH1129">
        <v>2</v>
      </c>
      <c r="AI1129">
        <v>60142795</v>
      </c>
      <c r="AJ1129">
        <v>1129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</row>
    <row r="1130" spans="1:44" x14ac:dyDescent="0.2">
      <c r="A1130">
        <f>ROW(Source!A221)</f>
        <v>221</v>
      </c>
      <c r="B1130">
        <v>60142809</v>
      </c>
      <c r="C1130">
        <v>60142790</v>
      </c>
      <c r="D1130">
        <v>48245702</v>
      </c>
      <c r="E1130">
        <v>1</v>
      </c>
      <c r="F1130">
        <v>1</v>
      </c>
      <c r="G1130">
        <v>1</v>
      </c>
      <c r="H1130">
        <v>2</v>
      </c>
      <c r="I1130" t="s">
        <v>1050</v>
      </c>
      <c r="J1130" t="s">
        <v>1051</v>
      </c>
      <c r="K1130" t="s">
        <v>1052</v>
      </c>
      <c r="L1130">
        <v>1368</v>
      </c>
      <c r="N1130">
        <v>1011</v>
      </c>
      <c r="O1130" t="s">
        <v>745</v>
      </c>
      <c r="P1130" t="s">
        <v>745</v>
      </c>
      <c r="Q1130">
        <v>1</v>
      </c>
      <c r="X1130">
        <v>43.4</v>
      </c>
      <c r="Y1130">
        <v>0</v>
      </c>
      <c r="Z1130">
        <v>45.41</v>
      </c>
      <c r="AA1130">
        <v>0</v>
      </c>
      <c r="AB1130">
        <v>0</v>
      </c>
      <c r="AC1130">
        <v>0</v>
      </c>
      <c r="AD1130">
        <v>1</v>
      </c>
      <c r="AE1130">
        <v>0</v>
      </c>
      <c r="AF1130" t="s">
        <v>93</v>
      </c>
      <c r="AG1130">
        <v>57.396499999999989</v>
      </c>
      <c r="AH1130">
        <v>2</v>
      </c>
      <c r="AI1130">
        <v>60142796</v>
      </c>
      <c r="AJ1130">
        <v>1130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</row>
    <row r="1131" spans="1:44" x14ac:dyDescent="0.2">
      <c r="A1131">
        <f>ROW(Source!A221)</f>
        <v>221</v>
      </c>
      <c r="B1131">
        <v>60142810</v>
      </c>
      <c r="C1131">
        <v>60142790</v>
      </c>
      <c r="D1131">
        <v>48245719</v>
      </c>
      <c r="E1131">
        <v>1</v>
      </c>
      <c r="F1131">
        <v>1</v>
      </c>
      <c r="G1131">
        <v>1</v>
      </c>
      <c r="H1131">
        <v>2</v>
      </c>
      <c r="I1131" t="s">
        <v>755</v>
      </c>
      <c r="J1131" t="s">
        <v>756</v>
      </c>
      <c r="K1131" t="s">
        <v>757</v>
      </c>
      <c r="L1131">
        <v>1368</v>
      </c>
      <c r="N1131">
        <v>1011</v>
      </c>
      <c r="O1131" t="s">
        <v>745</v>
      </c>
      <c r="P1131" t="s">
        <v>745</v>
      </c>
      <c r="Q1131">
        <v>1</v>
      </c>
      <c r="X1131">
        <v>0.9</v>
      </c>
      <c r="Y1131">
        <v>0</v>
      </c>
      <c r="Z1131">
        <v>1.2</v>
      </c>
      <c r="AA1131">
        <v>0</v>
      </c>
      <c r="AB1131">
        <v>0</v>
      </c>
      <c r="AC1131">
        <v>0</v>
      </c>
      <c r="AD1131">
        <v>1</v>
      </c>
      <c r="AE1131">
        <v>0</v>
      </c>
      <c r="AF1131" t="s">
        <v>93</v>
      </c>
      <c r="AG1131">
        <v>1.1902499999999998</v>
      </c>
      <c r="AH1131">
        <v>2</v>
      </c>
      <c r="AI1131">
        <v>60142797</v>
      </c>
      <c r="AJ1131">
        <v>1131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</row>
    <row r="1132" spans="1:44" x14ac:dyDescent="0.2">
      <c r="A1132">
        <f>ROW(Source!A221)</f>
        <v>221</v>
      </c>
      <c r="B1132">
        <v>60142811</v>
      </c>
      <c r="C1132">
        <v>60142790</v>
      </c>
      <c r="D1132">
        <v>48246286</v>
      </c>
      <c r="E1132">
        <v>1</v>
      </c>
      <c r="F1132">
        <v>1</v>
      </c>
      <c r="G1132">
        <v>1</v>
      </c>
      <c r="H1132">
        <v>2</v>
      </c>
      <c r="I1132" t="s">
        <v>1028</v>
      </c>
      <c r="J1132" t="s">
        <v>1029</v>
      </c>
      <c r="K1132" t="s">
        <v>1030</v>
      </c>
      <c r="L1132">
        <v>1368</v>
      </c>
      <c r="N1132">
        <v>1011</v>
      </c>
      <c r="O1132" t="s">
        <v>745</v>
      </c>
      <c r="P1132" t="s">
        <v>745</v>
      </c>
      <c r="Q1132">
        <v>1</v>
      </c>
      <c r="X1132">
        <v>0.8</v>
      </c>
      <c r="Y1132">
        <v>0</v>
      </c>
      <c r="Z1132">
        <v>14.3</v>
      </c>
      <c r="AA1132">
        <v>8.82</v>
      </c>
      <c r="AB1132">
        <v>0</v>
      </c>
      <c r="AC1132">
        <v>0</v>
      </c>
      <c r="AD1132">
        <v>1</v>
      </c>
      <c r="AE1132">
        <v>0</v>
      </c>
      <c r="AF1132" t="s">
        <v>93</v>
      </c>
      <c r="AG1132">
        <v>1.0579999999999998</v>
      </c>
      <c r="AH1132">
        <v>2</v>
      </c>
      <c r="AI1132">
        <v>60142798</v>
      </c>
      <c r="AJ1132">
        <v>1132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</row>
    <row r="1133" spans="1:44" x14ac:dyDescent="0.2">
      <c r="A1133">
        <f>ROW(Source!A221)</f>
        <v>221</v>
      </c>
      <c r="B1133">
        <v>60142812</v>
      </c>
      <c r="C1133">
        <v>60142790</v>
      </c>
      <c r="D1133">
        <v>48246332</v>
      </c>
      <c r="E1133">
        <v>1</v>
      </c>
      <c r="F1133">
        <v>1</v>
      </c>
      <c r="G1133">
        <v>1</v>
      </c>
      <c r="H1133">
        <v>2</v>
      </c>
      <c r="I1133" t="s">
        <v>1039</v>
      </c>
      <c r="J1133" t="s">
        <v>1040</v>
      </c>
      <c r="K1133" t="s">
        <v>1041</v>
      </c>
      <c r="L1133">
        <v>1368</v>
      </c>
      <c r="N1133">
        <v>1011</v>
      </c>
      <c r="O1133" t="s">
        <v>745</v>
      </c>
      <c r="P1133" t="s">
        <v>745</v>
      </c>
      <c r="Q1133">
        <v>1</v>
      </c>
      <c r="X1133">
        <v>2.4</v>
      </c>
      <c r="Y1133">
        <v>0</v>
      </c>
      <c r="Z1133">
        <v>2.4</v>
      </c>
      <c r="AA1133">
        <v>0</v>
      </c>
      <c r="AB1133">
        <v>0</v>
      </c>
      <c r="AC1133">
        <v>0</v>
      </c>
      <c r="AD1133">
        <v>1</v>
      </c>
      <c r="AE1133">
        <v>0</v>
      </c>
      <c r="AF1133" t="s">
        <v>93</v>
      </c>
      <c r="AG1133">
        <v>3.1739999999999995</v>
      </c>
      <c r="AH1133">
        <v>2</v>
      </c>
      <c r="AI1133">
        <v>60142799</v>
      </c>
      <c r="AJ1133">
        <v>1133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</row>
    <row r="1134" spans="1:44" x14ac:dyDescent="0.2">
      <c r="A1134">
        <f>ROW(Source!A221)</f>
        <v>221</v>
      </c>
      <c r="B1134">
        <v>60142813</v>
      </c>
      <c r="C1134">
        <v>60142790</v>
      </c>
      <c r="D1134">
        <v>48168484</v>
      </c>
      <c r="E1134">
        <v>1</v>
      </c>
      <c r="F1134">
        <v>1</v>
      </c>
      <c r="G1134">
        <v>1</v>
      </c>
      <c r="H1134">
        <v>3</v>
      </c>
      <c r="I1134" t="s">
        <v>223</v>
      </c>
      <c r="J1134" t="s">
        <v>226</v>
      </c>
      <c r="K1134" t="s">
        <v>761</v>
      </c>
      <c r="L1134">
        <v>1339</v>
      </c>
      <c r="N1134">
        <v>1007</v>
      </c>
      <c r="O1134" t="s">
        <v>91</v>
      </c>
      <c r="P1134" t="s">
        <v>91</v>
      </c>
      <c r="Q1134">
        <v>1</v>
      </c>
      <c r="X1134">
        <v>0.6</v>
      </c>
      <c r="Y1134">
        <v>8.7899999999999991</v>
      </c>
      <c r="Z1134">
        <v>0</v>
      </c>
      <c r="AA1134">
        <v>0</v>
      </c>
      <c r="AB1134">
        <v>0</v>
      </c>
      <c r="AC1134">
        <v>0</v>
      </c>
      <c r="AD1134">
        <v>1</v>
      </c>
      <c r="AE1134">
        <v>0</v>
      </c>
      <c r="AF1134" t="s">
        <v>3</v>
      </c>
      <c r="AG1134">
        <v>0.6</v>
      </c>
      <c r="AH1134">
        <v>2</v>
      </c>
      <c r="AI1134">
        <v>60142800</v>
      </c>
      <c r="AJ1134">
        <v>1134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</row>
    <row r="1135" spans="1:44" x14ac:dyDescent="0.2">
      <c r="A1135">
        <f>ROW(Source!A221)</f>
        <v>221</v>
      </c>
      <c r="B1135">
        <v>60142814</v>
      </c>
      <c r="C1135">
        <v>60142790</v>
      </c>
      <c r="D1135">
        <v>48168491</v>
      </c>
      <c r="E1135">
        <v>1</v>
      </c>
      <c r="F1135">
        <v>1</v>
      </c>
      <c r="G1135">
        <v>1</v>
      </c>
      <c r="H1135">
        <v>3</v>
      </c>
      <c r="I1135" t="s">
        <v>229</v>
      </c>
      <c r="J1135" t="s">
        <v>231</v>
      </c>
      <c r="K1135" t="s">
        <v>762</v>
      </c>
      <c r="L1135">
        <v>1346</v>
      </c>
      <c r="N1135">
        <v>1009</v>
      </c>
      <c r="O1135" t="s">
        <v>225</v>
      </c>
      <c r="P1135" t="s">
        <v>225</v>
      </c>
      <c r="Q1135">
        <v>1</v>
      </c>
      <c r="X1135">
        <v>0.2</v>
      </c>
      <c r="Y1135">
        <v>4.47</v>
      </c>
      <c r="Z1135">
        <v>0</v>
      </c>
      <c r="AA1135">
        <v>0</v>
      </c>
      <c r="AB1135">
        <v>0</v>
      </c>
      <c r="AC1135">
        <v>0</v>
      </c>
      <c r="AD1135">
        <v>1</v>
      </c>
      <c r="AE1135">
        <v>0</v>
      </c>
      <c r="AF1135" t="s">
        <v>3</v>
      </c>
      <c r="AG1135">
        <v>0.2</v>
      </c>
      <c r="AH1135">
        <v>2</v>
      </c>
      <c r="AI1135">
        <v>60142801</v>
      </c>
      <c r="AJ1135">
        <v>1135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</row>
    <row r="1136" spans="1:44" x14ac:dyDescent="0.2">
      <c r="A1136">
        <f>ROW(Source!A221)</f>
        <v>221</v>
      </c>
      <c r="B1136">
        <v>60142815</v>
      </c>
      <c r="C1136">
        <v>60142790</v>
      </c>
      <c r="D1136">
        <v>48171519</v>
      </c>
      <c r="E1136">
        <v>1</v>
      </c>
      <c r="F1136">
        <v>1</v>
      </c>
      <c r="G1136">
        <v>1</v>
      </c>
      <c r="H1136">
        <v>3</v>
      </c>
      <c r="I1136" t="s">
        <v>1031</v>
      </c>
      <c r="J1136" t="s">
        <v>1032</v>
      </c>
      <c r="K1136" t="s">
        <v>1033</v>
      </c>
      <c r="L1136">
        <v>1348</v>
      </c>
      <c r="N1136">
        <v>1009</v>
      </c>
      <c r="O1136" t="s">
        <v>15</v>
      </c>
      <c r="P1136" t="s">
        <v>15</v>
      </c>
      <c r="Q1136">
        <v>1000</v>
      </c>
      <c r="X1136">
        <v>1.9E-2</v>
      </c>
      <c r="Y1136">
        <v>10397.450000000001</v>
      </c>
      <c r="Z1136">
        <v>0</v>
      </c>
      <c r="AA1136">
        <v>0</v>
      </c>
      <c r="AB1136">
        <v>0</v>
      </c>
      <c r="AC1136">
        <v>0</v>
      </c>
      <c r="AD1136">
        <v>1</v>
      </c>
      <c r="AE1136">
        <v>0</v>
      </c>
      <c r="AF1136" t="s">
        <v>3</v>
      </c>
      <c r="AG1136">
        <v>1.9E-2</v>
      </c>
      <c r="AH1136">
        <v>2</v>
      </c>
      <c r="AI1136">
        <v>60142802</v>
      </c>
      <c r="AJ1136">
        <v>1136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</row>
    <row r="1137" spans="1:44" x14ac:dyDescent="0.2">
      <c r="A1137">
        <f>ROW(Source!A221)</f>
        <v>221</v>
      </c>
      <c r="B1137">
        <v>60142816</v>
      </c>
      <c r="C1137">
        <v>60142790</v>
      </c>
      <c r="D1137">
        <v>48164599</v>
      </c>
      <c r="E1137">
        <v>21</v>
      </c>
      <c r="F1137">
        <v>1</v>
      </c>
      <c r="G1137">
        <v>1</v>
      </c>
      <c r="H1137">
        <v>3</v>
      </c>
      <c r="I1137" t="s">
        <v>834</v>
      </c>
      <c r="J1137" t="s">
        <v>3</v>
      </c>
      <c r="K1137" t="s">
        <v>835</v>
      </c>
      <c r="L1137">
        <v>1374</v>
      </c>
      <c r="N1137">
        <v>1013</v>
      </c>
      <c r="O1137" t="s">
        <v>836</v>
      </c>
      <c r="P1137" t="s">
        <v>836</v>
      </c>
      <c r="Q1137">
        <v>1</v>
      </c>
      <c r="X1137">
        <v>21.84</v>
      </c>
      <c r="Y1137">
        <v>1</v>
      </c>
      <c r="Z1137">
        <v>0</v>
      </c>
      <c r="AA1137">
        <v>0</v>
      </c>
      <c r="AB1137">
        <v>0</v>
      </c>
      <c r="AC1137">
        <v>0</v>
      </c>
      <c r="AD1137">
        <v>1</v>
      </c>
      <c r="AE1137">
        <v>0</v>
      </c>
      <c r="AF1137" t="s">
        <v>3</v>
      </c>
      <c r="AG1137">
        <v>21.84</v>
      </c>
      <c r="AH1137">
        <v>2</v>
      </c>
      <c r="AI1137">
        <v>60142803</v>
      </c>
      <c r="AJ1137">
        <v>1137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</row>
    <row r="1138" spans="1:44" x14ac:dyDescent="0.2">
      <c r="A1138">
        <f>ROW(Source!A225)</f>
        <v>225</v>
      </c>
      <c r="B1138">
        <v>60142843</v>
      </c>
      <c r="C1138">
        <v>60142820</v>
      </c>
      <c r="D1138">
        <v>48164232</v>
      </c>
      <c r="E1138">
        <v>1</v>
      </c>
      <c r="F1138">
        <v>1</v>
      </c>
      <c r="G1138">
        <v>1</v>
      </c>
      <c r="H1138">
        <v>1</v>
      </c>
      <c r="I1138" t="s">
        <v>849</v>
      </c>
      <c r="J1138" t="s">
        <v>3</v>
      </c>
      <c r="K1138" t="s">
        <v>850</v>
      </c>
      <c r="L1138">
        <v>1191</v>
      </c>
      <c r="N1138">
        <v>1013</v>
      </c>
      <c r="O1138" t="s">
        <v>738</v>
      </c>
      <c r="P1138" t="s">
        <v>738</v>
      </c>
      <c r="Q1138">
        <v>1</v>
      </c>
      <c r="X1138">
        <v>63.28</v>
      </c>
      <c r="Y1138">
        <v>0</v>
      </c>
      <c r="Z1138">
        <v>0</v>
      </c>
      <c r="AA1138">
        <v>0</v>
      </c>
      <c r="AB1138">
        <v>7.81</v>
      </c>
      <c r="AC1138">
        <v>0</v>
      </c>
      <c r="AD1138">
        <v>1</v>
      </c>
      <c r="AE1138">
        <v>1</v>
      </c>
      <c r="AF1138" t="s">
        <v>93</v>
      </c>
      <c r="AG1138">
        <v>83.687799999999982</v>
      </c>
      <c r="AH1138">
        <v>2</v>
      </c>
      <c r="AI1138">
        <v>60142821</v>
      </c>
      <c r="AJ1138">
        <v>1138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</row>
    <row r="1139" spans="1:44" x14ac:dyDescent="0.2">
      <c r="A1139">
        <f>ROW(Source!A225)</f>
        <v>225</v>
      </c>
      <c r="B1139">
        <v>60142844</v>
      </c>
      <c r="C1139">
        <v>60142820</v>
      </c>
      <c r="D1139">
        <v>48164207</v>
      </c>
      <c r="E1139">
        <v>1</v>
      </c>
      <c r="F1139">
        <v>1</v>
      </c>
      <c r="G1139">
        <v>1</v>
      </c>
      <c r="H1139">
        <v>1</v>
      </c>
      <c r="I1139" t="s">
        <v>740</v>
      </c>
      <c r="J1139" t="s">
        <v>3</v>
      </c>
      <c r="K1139" t="s">
        <v>741</v>
      </c>
      <c r="L1139">
        <v>1191</v>
      </c>
      <c r="N1139">
        <v>1013</v>
      </c>
      <c r="O1139" t="s">
        <v>738</v>
      </c>
      <c r="P1139" t="s">
        <v>738</v>
      </c>
      <c r="Q1139">
        <v>1</v>
      </c>
      <c r="X1139">
        <v>4.01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1</v>
      </c>
      <c r="AE1139">
        <v>2</v>
      </c>
      <c r="AF1139" t="s">
        <v>93</v>
      </c>
      <c r="AG1139">
        <v>5.3032249999999994</v>
      </c>
      <c r="AH1139">
        <v>2</v>
      </c>
      <c r="AI1139">
        <v>60142822</v>
      </c>
      <c r="AJ1139">
        <v>1139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</row>
    <row r="1140" spans="1:44" x14ac:dyDescent="0.2">
      <c r="A1140">
        <f>ROW(Source!A225)</f>
        <v>225</v>
      </c>
      <c r="B1140">
        <v>60142845</v>
      </c>
      <c r="C1140">
        <v>60142820</v>
      </c>
      <c r="D1140">
        <v>48244510</v>
      </c>
      <c r="E1140">
        <v>1</v>
      </c>
      <c r="F1140">
        <v>1</v>
      </c>
      <c r="G1140">
        <v>1</v>
      </c>
      <c r="H1140">
        <v>2</v>
      </c>
      <c r="I1140" t="s">
        <v>742</v>
      </c>
      <c r="J1140" t="s">
        <v>743</v>
      </c>
      <c r="K1140" t="s">
        <v>744</v>
      </c>
      <c r="L1140">
        <v>1368</v>
      </c>
      <c r="N1140">
        <v>1011</v>
      </c>
      <c r="O1140" t="s">
        <v>745</v>
      </c>
      <c r="P1140" t="s">
        <v>745</v>
      </c>
      <c r="Q1140">
        <v>1</v>
      </c>
      <c r="X1140">
        <v>0.1</v>
      </c>
      <c r="Y1140">
        <v>0</v>
      </c>
      <c r="Z1140">
        <v>121.8</v>
      </c>
      <c r="AA1140">
        <v>13.49</v>
      </c>
      <c r="AB1140">
        <v>0</v>
      </c>
      <c r="AC1140">
        <v>0</v>
      </c>
      <c r="AD1140">
        <v>1</v>
      </c>
      <c r="AE1140">
        <v>0</v>
      </c>
      <c r="AF1140" t="s">
        <v>93</v>
      </c>
      <c r="AG1140">
        <v>0.13224999999999998</v>
      </c>
      <c r="AH1140">
        <v>2</v>
      </c>
      <c r="AI1140">
        <v>60142823</v>
      </c>
      <c r="AJ1140">
        <v>1140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</row>
    <row r="1141" spans="1:44" x14ac:dyDescent="0.2">
      <c r="A1141">
        <f>ROW(Source!A225)</f>
        <v>225</v>
      </c>
      <c r="B1141">
        <v>60142846</v>
      </c>
      <c r="C1141">
        <v>60142820</v>
      </c>
      <c r="D1141">
        <v>48244557</v>
      </c>
      <c r="E1141">
        <v>1</v>
      </c>
      <c r="F1141">
        <v>1</v>
      </c>
      <c r="G1141">
        <v>1</v>
      </c>
      <c r="H1141">
        <v>2</v>
      </c>
      <c r="I1141" t="s">
        <v>746</v>
      </c>
      <c r="J1141" t="s">
        <v>747</v>
      </c>
      <c r="K1141" t="s">
        <v>748</v>
      </c>
      <c r="L1141">
        <v>1368</v>
      </c>
      <c r="N1141">
        <v>1011</v>
      </c>
      <c r="O1141" t="s">
        <v>745</v>
      </c>
      <c r="P1141" t="s">
        <v>745</v>
      </c>
      <c r="Q1141">
        <v>1</v>
      </c>
      <c r="X1141">
        <v>0.12</v>
      </c>
      <c r="Y1141">
        <v>0</v>
      </c>
      <c r="Z1141">
        <v>112.77</v>
      </c>
      <c r="AA1141">
        <v>11.84</v>
      </c>
      <c r="AB1141">
        <v>0</v>
      </c>
      <c r="AC1141">
        <v>0</v>
      </c>
      <c r="AD1141">
        <v>1</v>
      </c>
      <c r="AE1141">
        <v>0</v>
      </c>
      <c r="AF1141" t="s">
        <v>93</v>
      </c>
      <c r="AG1141">
        <v>0.15869999999999998</v>
      </c>
      <c r="AH1141">
        <v>2</v>
      </c>
      <c r="AI1141">
        <v>60142824</v>
      </c>
      <c r="AJ1141">
        <v>1141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</row>
    <row r="1142" spans="1:44" x14ac:dyDescent="0.2">
      <c r="A1142">
        <f>ROW(Source!A225)</f>
        <v>225</v>
      </c>
      <c r="B1142">
        <v>60142847</v>
      </c>
      <c r="C1142">
        <v>60142820</v>
      </c>
      <c r="D1142">
        <v>48244564</v>
      </c>
      <c r="E1142">
        <v>1</v>
      </c>
      <c r="F1142">
        <v>1</v>
      </c>
      <c r="G1142">
        <v>1</v>
      </c>
      <c r="H1142">
        <v>2</v>
      </c>
      <c r="I1142" t="s">
        <v>1036</v>
      </c>
      <c r="J1142" t="s">
        <v>1037</v>
      </c>
      <c r="K1142" t="s">
        <v>1038</v>
      </c>
      <c r="L1142">
        <v>1368</v>
      </c>
      <c r="N1142">
        <v>1011</v>
      </c>
      <c r="O1142" t="s">
        <v>745</v>
      </c>
      <c r="P1142" t="s">
        <v>745</v>
      </c>
      <c r="Q1142">
        <v>1</v>
      </c>
      <c r="X1142">
        <v>3.6</v>
      </c>
      <c r="Y1142">
        <v>0</v>
      </c>
      <c r="Z1142">
        <v>113.19</v>
      </c>
      <c r="AA1142">
        <v>11.84</v>
      </c>
      <c r="AB1142">
        <v>0</v>
      </c>
      <c r="AC1142">
        <v>0</v>
      </c>
      <c r="AD1142">
        <v>1</v>
      </c>
      <c r="AE1142">
        <v>0</v>
      </c>
      <c r="AF1142" t="s">
        <v>93</v>
      </c>
      <c r="AG1142">
        <v>4.7609999999999992</v>
      </c>
      <c r="AH1142">
        <v>2</v>
      </c>
      <c r="AI1142">
        <v>60142825</v>
      </c>
      <c r="AJ1142">
        <v>1142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</row>
    <row r="1143" spans="1:44" x14ac:dyDescent="0.2">
      <c r="A1143">
        <f>ROW(Source!A225)</f>
        <v>225</v>
      </c>
      <c r="B1143">
        <v>60142848</v>
      </c>
      <c r="C1143">
        <v>60142820</v>
      </c>
      <c r="D1143">
        <v>48245551</v>
      </c>
      <c r="E1143">
        <v>1</v>
      </c>
      <c r="F1143">
        <v>1</v>
      </c>
      <c r="G1143">
        <v>1</v>
      </c>
      <c r="H1143">
        <v>2</v>
      </c>
      <c r="I1143" t="s">
        <v>752</v>
      </c>
      <c r="J1143" t="s">
        <v>753</v>
      </c>
      <c r="K1143" t="s">
        <v>754</v>
      </c>
      <c r="L1143">
        <v>1368</v>
      </c>
      <c r="N1143">
        <v>1011</v>
      </c>
      <c r="O1143" t="s">
        <v>745</v>
      </c>
      <c r="P1143" t="s">
        <v>745</v>
      </c>
      <c r="Q1143">
        <v>1</v>
      </c>
      <c r="X1143">
        <v>0.19</v>
      </c>
      <c r="Y1143">
        <v>0</v>
      </c>
      <c r="Z1143">
        <v>86.79</v>
      </c>
      <c r="AA1143">
        <v>10.130000000000001</v>
      </c>
      <c r="AB1143">
        <v>0</v>
      </c>
      <c r="AC1143">
        <v>0</v>
      </c>
      <c r="AD1143">
        <v>1</v>
      </c>
      <c r="AE1143">
        <v>0</v>
      </c>
      <c r="AF1143" t="s">
        <v>93</v>
      </c>
      <c r="AG1143">
        <v>0.25127499999999997</v>
      </c>
      <c r="AH1143">
        <v>2</v>
      </c>
      <c r="AI1143">
        <v>60142826</v>
      </c>
      <c r="AJ1143">
        <v>1143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</row>
    <row r="1144" spans="1:44" x14ac:dyDescent="0.2">
      <c r="A1144">
        <f>ROW(Source!A225)</f>
        <v>225</v>
      </c>
      <c r="B1144">
        <v>60142849</v>
      </c>
      <c r="C1144">
        <v>60142820</v>
      </c>
      <c r="D1144">
        <v>48245719</v>
      </c>
      <c r="E1144">
        <v>1</v>
      </c>
      <c r="F1144">
        <v>1</v>
      </c>
      <c r="G1144">
        <v>1</v>
      </c>
      <c r="H1144">
        <v>2</v>
      </c>
      <c r="I1144" t="s">
        <v>755</v>
      </c>
      <c r="J1144" t="s">
        <v>756</v>
      </c>
      <c r="K1144" t="s">
        <v>757</v>
      </c>
      <c r="L1144">
        <v>1368</v>
      </c>
      <c r="N1144">
        <v>1011</v>
      </c>
      <c r="O1144" t="s">
        <v>745</v>
      </c>
      <c r="P1144" t="s">
        <v>745</v>
      </c>
      <c r="Q1144">
        <v>1</v>
      </c>
      <c r="X1144">
        <v>1.46</v>
      </c>
      <c r="Y1144">
        <v>0</v>
      </c>
      <c r="Z1144">
        <v>1.2</v>
      </c>
      <c r="AA1144">
        <v>0</v>
      </c>
      <c r="AB1144">
        <v>0</v>
      </c>
      <c r="AC1144">
        <v>0</v>
      </c>
      <c r="AD1144">
        <v>1</v>
      </c>
      <c r="AE1144">
        <v>0</v>
      </c>
      <c r="AF1144" t="s">
        <v>93</v>
      </c>
      <c r="AG1144">
        <v>1.9308499999999997</v>
      </c>
      <c r="AH1144">
        <v>2</v>
      </c>
      <c r="AI1144">
        <v>60142827</v>
      </c>
      <c r="AJ1144">
        <v>1144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</row>
    <row r="1145" spans="1:44" x14ac:dyDescent="0.2">
      <c r="A1145">
        <f>ROW(Source!A225)</f>
        <v>225</v>
      </c>
      <c r="B1145">
        <v>60142850</v>
      </c>
      <c r="C1145">
        <v>60142820</v>
      </c>
      <c r="D1145">
        <v>48245767</v>
      </c>
      <c r="E1145">
        <v>1</v>
      </c>
      <c r="F1145">
        <v>1</v>
      </c>
      <c r="G1145">
        <v>1</v>
      </c>
      <c r="H1145">
        <v>2</v>
      </c>
      <c r="I1145" t="s">
        <v>758</v>
      </c>
      <c r="J1145" t="s">
        <v>759</v>
      </c>
      <c r="K1145" t="s">
        <v>760</v>
      </c>
      <c r="L1145">
        <v>1368</v>
      </c>
      <c r="N1145">
        <v>1011</v>
      </c>
      <c r="O1145" t="s">
        <v>745</v>
      </c>
      <c r="P1145" t="s">
        <v>745</v>
      </c>
      <c r="Q1145">
        <v>1</v>
      </c>
      <c r="X1145">
        <v>0.1</v>
      </c>
      <c r="Y1145">
        <v>0</v>
      </c>
      <c r="Z1145">
        <v>13.92</v>
      </c>
      <c r="AA1145">
        <v>0</v>
      </c>
      <c r="AB1145">
        <v>0</v>
      </c>
      <c r="AC1145">
        <v>0</v>
      </c>
      <c r="AD1145">
        <v>1</v>
      </c>
      <c r="AE1145">
        <v>0</v>
      </c>
      <c r="AF1145" t="s">
        <v>93</v>
      </c>
      <c r="AG1145">
        <v>0.13224999999999998</v>
      </c>
      <c r="AH1145">
        <v>2</v>
      </c>
      <c r="AI1145">
        <v>60142828</v>
      </c>
      <c r="AJ1145">
        <v>1145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</row>
    <row r="1146" spans="1:44" x14ac:dyDescent="0.2">
      <c r="A1146">
        <f>ROW(Source!A225)</f>
        <v>225</v>
      </c>
      <c r="B1146">
        <v>60142851</v>
      </c>
      <c r="C1146">
        <v>60142820</v>
      </c>
      <c r="D1146">
        <v>48168484</v>
      </c>
      <c r="E1146">
        <v>1</v>
      </c>
      <c r="F1146">
        <v>1</v>
      </c>
      <c r="G1146">
        <v>1</v>
      </c>
      <c r="H1146">
        <v>3</v>
      </c>
      <c r="I1146" t="s">
        <v>223</v>
      </c>
      <c r="J1146" t="s">
        <v>226</v>
      </c>
      <c r="K1146" t="s">
        <v>761</v>
      </c>
      <c r="L1146">
        <v>1339</v>
      </c>
      <c r="N1146">
        <v>1007</v>
      </c>
      <c r="O1146" t="s">
        <v>91</v>
      </c>
      <c r="P1146" t="s">
        <v>91</v>
      </c>
      <c r="Q1146">
        <v>1</v>
      </c>
      <c r="X1146">
        <v>1.2</v>
      </c>
      <c r="Y1146">
        <v>8.7899999999999991</v>
      </c>
      <c r="Z1146">
        <v>0</v>
      </c>
      <c r="AA1146">
        <v>0</v>
      </c>
      <c r="AB1146">
        <v>0</v>
      </c>
      <c r="AC1146">
        <v>0</v>
      </c>
      <c r="AD1146">
        <v>1</v>
      </c>
      <c r="AE1146">
        <v>0</v>
      </c>
      <c r="AF1146" t="s">
        <v>3</v>
      </c>
      <c r="AG1146">
        <v>1.2</v>
      </c>
      <c r="AH1146">
        <v>2</v>
      </c>
      <c r="AI1146">
        <v>60142829</v>
      </c>
      <c r="AJ1146">
        <v>1146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</row>
    <row r="1147" spans="1:44" x14ac:dyDescent="0.2">
      <c r="A1147">
        <f>ROW(Source!A225)</f>
        <v>225</v>
      </c>
      <c r="B1147">
        <v>60142852</v>
      </c>
      <c r="C1147">
        <v>60142820</v>
      </c>
      <c r="D1147">
        <v>48168491</v>
      </c>
      <c r="E1147">
        <v>1</v>
      </c>
      <c r="F1147">
        <v>1</v>
      </c>
      <c r="G1147">
        <v>1</v>
      </c>
      <c r="H1147">
        <v>3</v>
      </c>
      <c r="I1147" t="s">
        <v>229</v>
      </c>
      <c r="J1147" t="s">
        <v>231</v>
      </c>
      <c r="K1147" t="s">
        <v>762</v>
      </c>
      <c r="L1147">
        <v>1346</v>
      </c>
      <c r="N1147">
        <v>1009</v>
      </c>
      <c r="O1147" t="s">
        <v>225</v>
      </c>
      <c r="P1147" t="s">
        <v>225</v>
      </c>
      <c r="Q1147">
        <v>1</v>
      </c>
      <c r="X1147">
        <v>0.36</v>
      </c>
      <c r="Y1147">
        <v>4.47</v>
      </c>
      <c r="Z1147">
        <v>0</v>
      </c>
      <c r="AA1147">
        <v>0</v>
      </c>
      <c r="AB1147">
        <v>0</v>
      </c>
      <c r="AC1147">
        <v>0</v>
      </c>
      <c r="AD1147">
        <v>1</v>
      </c>
      <c r="AE1147">
        <v>0</v>
      </c>
      <c r="AF1147" t="s">
        <v>3</v>
      </c>
      <c r="AG1147">
        <v>0.36</v>
      </c>
      <c r="AH1147">
        <v>2</v>
      </c>
      <c r="AI1147">
        <v>60142830</v>
      </c>
      <c r="AJ1147">
        <v>1147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</row>
    <row r="1148" spans="1:44" x14ac:dyDescent="0.2">
      <c r="A1148">
        <f>ROW(Source!A225)</f>
        <v>225</v>
      </c>
      <c r="B1148">
        <v>60142853</v>
      </c>
      <c r="C1148">
        <v>60142820</v>
      </c>
      <c r="D1148">
        <v>48171507</v>
      </c>
      <c r="E1148">
        <v>1</v>
      </c>
      <c r="F1148">
        <v>1</v>
      </c>
      <c r="G1148">
        <v>1</v>
      </c>
      <c r="H1148">
        <v>3</v>
      </c>
      <c r="I1148" t="s">
        <v>807</v>
      </c>
      <c r="J1148" t="s">
        <v>808</v>
      </c>
      <c r="K1148" t="s">
        <v>809</v>
      </c>
      <c r="L1148">
        <v>1348</v>
      </c>
      <c r="N1148">
        <v>1009</v>
      </c>
      <c r="O1148" t="s">
        <v>15</v>
      </c>
      <c r="P1148" t="s">
        <v>15</v>
      </c>
      <c r="Q1148">
        <v>1000</v>
      </c>
      <c r="X1148">
        <v>4.4000000000000002E-4</v>
      </c>
      <c r="Y1148">
        <v>10616.1</v>
      </c>
      <c r="Z1148">
        <v>0</v>
      </c>
      <c r="AA1148">
        <v>0</v>
      </c>
      <c r="AB1148">
        <v>0</v>
      </c>
      <c r="AC1148">
        <v>0</v>
      </c>
      <c r="AD1148">
        <v>1</v>
      </c>
      <c r="AE1148">
        <v>0</v>
      </c>
      <c r="AF1148" t="s">
        <v>3</v>
      </c>
      <c r="AG1148">
        <v>4.4000000000000002E-4</v>
      </c>
      <c r="AH1148">
        <v>2</v>
      </c>
      <c r="AI1148">
        <v>60142831</v>
      </c>
      <c r="AJ1148">
        <v>1148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</row>
    <row r="1149" spans="1:44" x14ac:dyDescent="0.2">
      <c r="A1149">
        <f>ROW(Source!A225)</f>
        <v>225</v>
      </c>
      <c r="B1149">
        <v>60142854</v>
      </c>
      <c r="C1149">
        <v>60142820</v>
      </c>
      <c r="D1149">
        <v>48172661</v>
      </c>
      <c r="E1149">
        <v>1</v>
      </c>
      <c r="F1149">
        <v>1</v>
      </c>
      <c r="G1149">
        <v>1</v>
      </c>
      <c r="H1149">
        <v>3</v>
      </c>
      <c r="I1149" t="s">
        <v>766</v>
      </c>
      <c r="J1149" t="s">
        <v>767</v>
      </c>
      <c r="K1149" t="s">
        <v>768</v>
      </c>
      <c r="L1149">
        <v>1348</v>
      </c>
      <c r="N1149">
        <v>1009</v>
      </c>
      <c r="O1149" t="s">
        <v>15</v>
      </c>
      <c r="P1149" t="s">
        <v>15</v>
      </c>
      <c r="Q1149">
        <v>1000</v>
      </c>
      <c r="X1149">
        <v>2.1000000000000001E-2</v>
      </c>
      <c r="Y1149">
        <v>15854.58</v>
      </c>
      <c r="Z1149">
        <v>0</v>
      </c>
      <c r="AA1149">
        <v>0</v>
      </c>
      <c r="AB1149">
        <v>0</v>
      </c>
      <c r="AC1149">
        <v>0</v>
      </c>
      <c r="AD1149">
        <v>1</v>
      </c>
      <c r="AE1149">
        <v>0</v>
      </c>
      <c r="AF1149" t="s">
        <v>3</v>
      </c>
      <c r="AG1149">
        <v>2.1000000000000001E-2</v>
      </c>
      <c r="AH1149">
        <v>2</v>
      </c>
      <c r="AI1149">
        <v>60142832</v>
      </c>
      <c r="AJ1149">
        <v>1149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</row>
    <row r="1150" spans="1:44" x14ac:dyDescent="0.2">
      <c r="A1150">
        <f>ROW(Source!A225)</f>
        <v>225</v>
      </c>
      <c r="B1150">
        <v>60142855</v>
      </c>
      <c r="C1150">
        <v>60142820</v>
      </c>
      <c r="D1150">
        <v>48172758</v>
      </c>
      <c r="E1150">
        <v>1</v>
      </c>
      <c r="F1150">
        <v>1</v>
      </c>
      <c r="G1150">
        <v>1</v>
      </c>
      <c r="H1150">
        <v>3</v>
      </c>
      <c r="I1150" t="s">
        <v>769</v>
      </c>
      <c r="J1150" t="s">
        <v>770</v>
      </c>
      <c r="K1150" t="s">
        <v>771</v>
      </c>
      <c r="L1150">
        <v>1348</v>
      </c>
      <c r="N1150">
        <v>1009</v>
      </c>
      <c r="O1150" t="s">
        <v>15</v>
      </c>
      <c r="P1150" t="s">
        <v>15</v>
      </c>
      <c r="Q1150">
        <v>1000</v>
      </c>
      <c r="X1150">
        <v>1.0000000000000001E-5</v>
      </c>
      <c r="Y1150">
        <v>7671.42</v>
      </c>
      <c r="Z1150">
        <v>0</v>
      </c>
      <c r="AA1150">
        <v>0</v>
      </c>
      <c r="AB1150">
        <v>0</v>
      </c>
      <c r="AC1150">
        <v>0</v>
      </c>
      <c r="AD1150">
        <v>1</v>
      </c>
      <c r="AE1150">
        <v>0</v>
      </c>
      <c r="AF1150" t="s">
        <v>3</v>
      </c>
      <c r="AG1150">
        <v>1.0000000000000001E-5</v>
      </c>
      <c r="AH1150">
        <v>2</v>
      </c>
      <c r="AI1150">
        <v>60142833</v>
      </c>
      <c r="AJ1150">
        <v>1150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</row>
    <row r="1151" spans="1:44" x14ac:dyDescent="0.2">
      <c r="A1151">
        <f>ROW(Source!A225)</f>
        <v>225</v>
      </c>
      <c r="B1151">
        <v>60142856</v>
      </c>
      <c r="C1151">
        <v>60142820</v>
      </c>
      <c r="D1151">
        <v>48173726</v>
      </c>
      <c r="E1151">
        <v>1</v>
      </c>
      <c r="F1151">
        <v>1</v>
      </c>
      <c r="G1151">
        <v>1</v>
      </c>
      <c r="H1151">
        <v>3</v>
      </c>
      <c r="I1151" t="s">
        <v>772</v>
      </c>
      <c r="J1151" t="s">
        <v>773</v>
      </c>
      <c r="K1151" t="s">
        <v>774</v>
      </c>
      <c r="L1151">
        <v>1348</v>
      </c>
      <c r="N1151">
        <v>1009</v>
      </c>
      <c r="O1151" t="s">
        <v>15</v>
      </c>
      <c r="P1151" t="s">
        <v>15</v>
      </c>
      <c r="Q1151">
        <v>1000</v>
      </c>
      <c r="X1151">
        <v>1E-4</v>
      </c>
      <c r="Y1151">
        <v>30728.69</v>
      </c>
      <c r="Z1151">
        <v>0</v>
      </c>
      <c r="AA1151">
        <v>0</v>
      </c>
      <c r="AB1151">
        <v>0</v>
      </c>
      <c r="AC1151">
        <v>0</v>
      </c>
      <c r="AD1151">
        <v>1</v>
      </c>
      <c r="AE1151">
        <v>0</v>
      </c>
      <c r="AF1151" t="s">
        <v>3</v>
      </c>
      <c r="AG1151">
        <v>1E-4</v>
      </c>
      <c r="AH1151">
        <v>2</v>
      </c>
      <c r="AI1151">
        <v>60142834</v>
      </c>
      <c r="AJ1151">
        <v>1151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</row>
    <row r="1152" spans="1:44" x14ac:dyDescent="0.2">
      <c r="A1152">
        <f>ROW(Source!A225)</f>
        <v>225</v>
      </c>
      <c r="B1152">
        <v>60142857</v>
      </c>
      <c r="C1152">
        <v>60142820</v>
      </c>
      <c r="D1152">
        <v>48187448</v>
      </c>
      <c r="E1152">
        <v>1</v>
      </c>
      <c r="F1152">
        <v>1</v>
      </c>
      <c r="G1152">
        <v>1</v>
      </c>
      <c r="H1152">
        <v>3</v>
      </c>
      <c r="I1152" t="s">
        <v>775</v>
      </c>
      <c r="J1152" t="s">
        <v>776</v>
      </c>
      <c r="K1152" t="s">
        <v>777</v>
      </c>
      <c r="L1152">
        <v>1348</v>
      </c>
      <c r="N1152">
        <v>1009</v>
      </c>
      <c r="O1152" t="s">
        <v>15</v>
      </c>
      <c r="P1152" t="s">
        <v>15</v>
      </c>
      <c r="Q1152">
        <v>1000</v>
      </c>
      <c r="X1152">
        <v>2.0000000000000001E-4</v>
      </c>
      <c r="Y1152">
        <v>8041.65</v>
      </c>
      <c r="Z1152">
        <v>0</v>
      </c>
      <c r="AA1152">
        <v>0</v>
      </c>
      <c r="AB1152">
        <v>0</v>
      </c>
      <c r="AC1152">
        <v>0</v>
      </c>
      <c r="AD1152">
        <v>1</v>
      </c>
      <c r="AE1152">
        <v>0</v>
      </c>
      <c r="AF1152" t="s">
        <v>3</v>
      </c>
      <c r="AG1152">
        <v>2.0000000000000001E-4</v>
      </c>
      <c r="AH1152">
        <v>2</v>
      </c>
      <c r="AI1152">
        <v>60142835</v>
      </c>
      <c r="AJ1152">
        <v>1152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</row>
    <row r="1153" spans="1:44" x14ac:dyDescent="0.2">
      <c r="A1153">
        <f>ROW(Source!A225)</f>
        <v>225</v>
      </c>
      <c r="B1153">
        <v>60142858</v>
      </c>
      <c r="C1153">
        <v>60142820</v>
      </c>
      <c r="D1153">
        <v>48165719</v>
      </c>
      <c r="E1153">
        <v>21</v>
      </c>
      <c r="F1153">
        <v>1</v>
      </c>
      <c r="G1153">
        <v>1</v>
      </c>
      <c r="H1153">
        <v>3</v>
      </c>
      <c r="I1153" t="s">
        <v>778</v>
      </c>
      <c r="J1153" t="s">
        <v>3</v>
      </c>
      <c r="K1153" t="s">
        <v>779</v>
      </c>
      <c r="L1153">
        <v>1348</v>
      </c>
      <c r="N1153">
        <v>1009</v>
      </c>
      <c r="O1153" t="s">
        <v>15</v>
      </c>
      <c r="P1153" t="s">
        <v>15</v>
      </c>
      <c r="Q1153">
        <v>1000</v>
      </c>
      <c r="X1153">
        <v>1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 t="s">
        <v>3</v>
      </c>
      <c r="AG1153">
        <v>1</v>
      </c>
      <c r="AH1153">
        <v>2</v>
      </c>
      <c r="AI1153">
        <v>60142836</v>
      </c>
      <c r="AJ1153">
        <v>1153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</row>
    <row r="1154" spans="1:44" x14ac:dyDescent="0.2">
      <c r="A1154">
        <f>ROW(Source!A225)</f>
        <v>225</v>
      </c>
      <c r="B1154">
        <v>60142859</v>
      </c>
      <c r="C1154">
        <v>60142820</v>
      </c>
      <c r="D1154">
        <v>48189470</v>
      </c>
      <c r="E1154">
        <v>1</v>
      </c>
      <c r="F1154">
        <v>1</v>
      </c>
      <c r="G1154">
        <v>1</v>
      </c>
      <c r="H1154">
        <v>3</v>
      </c>
      <c r="I1154" t="s">
        <v>780</v>
      </c>
      <c r="J1154" t="s">
        <v>781</v>
      </c>
      <c r="K1154" t="s">
        <v>782</v>
      </c>
      <c r="L1154">
        <v>1302</v>
      </c>
      <c r="N1154">
        <v>1003</v>
      </c>
      <c r="O1154" t="s">
        <v>783</v>
      </c>
      <c r="P1154" t="s">
        <v>783</v>
      </c>
      <c r="Q1154">
        <v>10</v>
      </c>
      <c r="X1154">
        <v>1.8700000000000001E-2</v>
      </c>
      <c r="Y1154">
        <v>64.47</v>
      </c>
      <c r="Z1154">
        <v>0</v>
      </c>
      <c r="AA1154">
        <v>0</v>
      </c>
      <c r="AB1154">
        <v>0</v>
      </c>
      <c r="AC1154">
        <v>0</v>
      </c>
      <c r="AD1154">
        <v>1</v>
      </c>
      <c r="AE1154">
        <v>0</v>
      </c>
      <c r="AF1154" t="s">
        <v>3</v>
      </c>
      <c r="AG1154">
        <v>1.8700000000000001E-2</v>
      </c>
      <c r="AH1154">
        <v>2</v>
      </c>
      <c r="AI1154">
        <v>60142837</v>
      </c>
      <c r="AJ1154">
        <v>1154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</row>
    <row r="1155" spans="1:44" x14ac:dyDescent="0.2">
      <c r="A1155">
        <f>ROW(Source!A225)</f>
        <v>225</v>
      </c>
      <c r="B1155">
        <v>60142860</v>
      </c>
      <c r="C1155">
        <v>60142820</v>
      </c>
      <c r="D1155">
        <v>48189825</v>
      </c>
      <c r="E1155">
        <v>1</v>
      </c>
      <c r="F1155">
        <v>1</v>
      </c>
      <c r="G1155">
        <v>1</v>
      </c>
      <c r="H1155">
        <v>3</v>
      </c>
      <c r="I1155" t="s">
        <v>784</v>
      </c>
      <c r="J1155" t="s">
        <v>785</v>
      </c>
      <c r="K1155" t="s">
        <v>786</v>
      </c>
      <c r="L1155">
        <v>1348</v>
      </c>
      <c r="N1155">
        <v>1009</v>
      </c>
      <c r="O1155" t="s">
        <v>15</v>
      </c>
      <c r="P1155" t="s">
        <v>15</v>
      </c>
      <c r="Q1155">
        <v>1000</v>
      </c>
      <c r="X1155">
        <v>3.0000000000000001E-5</v>
      </c>
      <c r="Y1155">
        <v>4751.12</v>
      </c>
      <c r="Z1155">
        <v>0</v>
      </c>
      <c r="AA1155">
        <v>0</v>
      </c>
      <c r="AB1155">
        <v>0</v>
      </c>
      <c r="AC1155">
        <v>0</v>
      </c>
      <c r="AD1155">
        <v>1</v>
      </c>
      <c r="AE1155">
        <v>0</v>
      </c>
      <c r="AF1155" t="s">
        <v>3</v>
      </c>
      <c r="AG1155">
        <v>3.0000000000000001E-5</v>
      </c>
      <c r="AH1155">
        <v>2</v>
      </c>
      <c r="AI1155">
        <v>60142838</v>
      </c>
      <c r="AJ1155">
        <v>1155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</row>
    <row r="1156" spans="1:44" x14ac:dyDescent="0.2">
      <c r="A1156">
        <f>ROW(Source!A225)</f>
        <v>225</v>
      </c>
      <c r="B1156">
        <v>60142861</v>
      </c>
      <c r="C1156">
        <v>60142820</v>
      </c>
      <c r="D1156">
        <v>48190549</v>
      </c>
      <c r="E1156">
        <v>1</v>
      </c>
      <c r="F1156">
        <v>1</v>
      </c>
      <c r="G1156">
        <v>1</v>
      </c>
      <c r="H1156">
        <v>3</v>
      </c>
      <c r="I1156" t="s">
        <v>787</v>
      </c>
      <c r="J1156" t="s">
        <v>788</v>
      </c>
      <c r="K1156" t="s">
        <v>789</v>
      </c>
      <c r="L1156">
        <v>1348</v>
      </c>
      <c r="N1156">
        <v>1009</v>
      </c>
      <c r="O1156" t="s">
        <v>15</v>
      </c>
      <c r="P1156" t="s">
        <v>15</v>
      </c>
      <c r="Q1156">
        <v>1000</v>
      </c>
      <c r="X1156">
        <v>1.9400000000000001E-3</v>
      </c>
      <c r="Y1156">
        <v>6246.56</v>
      </c>
      <c r="Z1156">
        <v>0</v>
      </c>
      <c r="AA1156">
        <v>0</v>
      </c>
      <c r="AB1156">
        <v>0</v>
      </c>
      <c r="AC1156">
        <v>0</v>
      </c>
      <c r="AD1156">
        <v>1</v>
      </c>
      <c r="AE1156">
        <v>0</v>
      </c>
      <c r="AF1156" t="s">
        <v>3</v>
      </c>
      <c r="AG1156">
        <v>1.9400000000000001E-3</v>
      </c>
      <c r="AH1156">
        <v>2</v>
      </c>
      <c r="AI1156">
        <v>60142839</v>
      </c>
      <c r="AJ1156">
        <v>1156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</row>
    <row r="1157" spans="1:44" x14ac:dyDescent="0.2">
      <c r="A1157">
        <f>ROW(Source!A225)</f>
        <v>225</v>
      </c>
      <c r="B1157">
        <v>60142862</v>
      </c>
      <c r="C1157">
        <v>60142820</v>
      </c>
      <c r="D1157">
        <v>48194381</v>
      </c>
      <c r="E1157">
        <v>1</v>
      </c>
      <c r="F1157">
        <v>1</v>
      </c>
      <c r="G1157">
        <v>1</v>
      </c>
      <c r="H1157">
        <v>3</v>
      </c>
      <c r="I1157" t="s">
        <v>790</v>
      </c>
      <c r="J1157" t="s">
        <v>791</v>
      </c>
      <c r="K1157" t="s">
        <v>792</v>
      </c>
      <c r="L1157">
        <v>1339</v>
      </c>
      <c r="N1157">
        <v>1007</v>
      </c>
      <c r="O1157" t="s">
        <v>91</v>
      </c>
      <c r="P1157" t="s">
        <v>91</v>
      </c>
      <c r="Q1157">
        <v>1</v>
      </c>
      <c r="X1157">
        <v>1.0300000000000001E-3</v>
      </c>
      <c r="Y1157">
        <v>1793.05</v>
      </c>
      <c r="Z1157">
        <v>0</v>
      </c>
      <c r="AA1157">
        <v>0</v>
      </c>
      <c r="AB1157">
        <v>0</v>
      </c>
      <c r="AC1157">
        <v>0</v>
      </c>
      <c r="AD1157">
        <v>1</v>
      </c>
      <c r="AE1157">
        <v>0</v>
      </c>
      <c r="AF1157" t="s">
        <v>3</v>
      </c>
      <c r="AG1157">
        <v>1.0300000000000001E-3</v>
      </c>
      <c r="AH1157">
        <v>2</v>
      </c>
      <c r="AI1157">
        <v>60142840</v>
      </c>
      <c r="AJ1157">
        <v>1157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</row>
    <row r="1158" spans="1:44" x14ac:dyDescent="0.2">
      <c r="A1158">
        <f>ROW(Source!A225)</f>
        <v>225</v>
      </c>
      <c r="B1158">
        <v>60142863</v>
      </c>
      <c r="C1158">
        <v>60142820</v>
      </c>
      <c r="D1158">
        <v>48201639</v>
      </c>
      <c r="E1158">
        <v>1</v>
      </c>
      <c r="F1158">
        <v>1</v>
      </c>
      <c r="G1158">
        <v>1</v>
      </c>
      <c r="H1158">
        <v>3</v>
      </c>
      <c r="I1158" t="s">
        <v>793</v>
      </c>
      <c r="J1158" t="s">
        <v>794</v>
      </c>
      <c r="K1158" t="s">
        <v>795</v>
      </c>
      <c r="L1158">
        <v>1348</v>
      </c>
      <c r="N1158">
        <v>1009</v>
      </c>
      <c r="O1158" t="s">
        <v>15</v>
      </c>
      <c r="P1158" t="s">
        <v>15</v>
      </c>
      <c r="Q1158">
        <v>1000</v>
      </c>
      <c r="X1158">
        <v>3.1E-4</v>
      </c>
      <c r="Y1158">
        <v>12560.85</v>
      </c>
      <c r="Z1158">
        <v>0</v>
      </c>
      <c r="AA1158">
        <v>0</v>
      </c>
      <c r="AB1158">
        <v>0</v>
      </c>
      <c r="AC1158">
        <v>0</v>
      </c>
      <c r="AD1158">
        <v>1</v>
      </c>
      <c r="AE1158">
        <v>0</v>
      </c>
      <c r="AF1158" t="s">
        <v>3</v>
      </c>
      <c r="AG1158">
        <v>3.1E-4</v>
      </c>
      <c r="AH1158">
        <v>2</v>
      </c>
      <c r="AI1158">
        <v>60142841</v>
      </c>
      <c r="AJ1158">
        <v>1158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</row>
    <row r="1159" spans="1:44" x14ac:dyDescent="0.2">
      <c r="A1159">
        <f>ROW(Source!A225)</f>
        <v>225</v>
      </c>
      <c r="B1159">
        <v>60142864</v>
      </c>
      <c r="C1159">
        <v>60142820</v>
      </c>
      <c r="D1159">
        <v>48202807</v>
      </c>
      <c r="E1159">
        <v>1</v>
      </c>
      <c r="F1159">
        <v>1</v>
      </c>
      <c r="G1159">
        <v>1</v>
      </c>
      <c r="H1159">
        <v>3</v>
      </c>
      <c r="I1159" t="s">
        <v>796</v>
      </c>
      <c r="J1159" t="s">
        <v>797</v>
      </c>
      <c r="K1159" t="s">
        <v>798</v>
      </c>
      <c r="L1159">
        <v>1348</v>
      </c>
      <c r="N1159">
        <v>1009</v>
      </c>
      <c r="O1159" t="s">
        <v>15</v>
      </c>
      <c r="P1159" t="s">
        <v>15</v>
      </c>
      <c r="Q1159">
        <v>1000</v>
      </c>
      <c r="X1159">
        <v>5.9999999999999995E-4</v>
      </c>
      <c r="Y1159">
        <v>11149.43</v>
      </c>
      <c r="Z1159">
        <v>0</v>
      </c>
      <c r="AA1159">
        <v>0</v>
      </c>
      <c r="AB1159">
        <v>0</v>
      </c>
      <c r="AC1159">
        <v>0</v>
      </c>
      <c r="AD1159">
        <v>1</v>
      </c>
      <c r="AE1159">
        <v>0</v>
      </c>
      <c r="AF1159" t="s">
        <v>3</v>
      </c>
      <c r="AG1159">
        <v>5.9999999999999995E-4</v>
      </c>
      <c r="AH1159">
        <v>2</v>
      </c>
      <c r="AI1159">
        <v>60142842</v>
      </c>
      <c r="AJ1159">
        <v>1159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</row>
    <row r="1160" spans="1:44" x14ac:dyDescent="0.2">
      <c r="A1160">
        <f>ROW(Source!A227)</f>
        <v>227</v>
      </c>
      <c r="B1160">
        <v>60142894</v>
      </c>
      <c r="C1160">
        <v>60142886</v>
      </c>
      <c r="D1160">
        <v>48164212</v>
      </c>
      <c r="E1160">
        <v>1</v>
      </c>
      <c r="F1160">
        <v>1</v>
      </c>
      <c r="G1160">
        <v>1</v>
      </c>
      <c r="H1160">
        <v>1</v>
      </c>
      <c r="I1160" t="s">
        <v>871</v>
      </c>
      <c r="J1160" t="s">
        <v>3</v>
      </c>
      <c r="K1160" t="s">
        <v>872</v>
      </c>
      <c r="L1160">
        <v>1191</v>
      </c>
      <c r="N1160">
        <v>1013</v>
      </c>
      <c r="O1160" t="s">
        <v>738</v>
      </c>
      <c r="P1160" t="s">
        <v>738</v>
      </c>
      <c r="Q1160">
        <v>1</v>
      </c>
      <c r="X1160">
        <v>0.76</v>
      </c>
      <c r="Y1160">
        <v>0</v>
      </c>
      <c r="Z1160">
        <v>0</v>
      </c>
      <c r="AA1160">
        <v>0</v>
      </c>
      <c r="AB1160">
        <v>7.61</v>
      </c>
      <c r="AC1160">
        <v>0</v>
      </c>
      <c r="AD1160">
        <v>1</v>
      </c>
      <c r="AE1160">
        <v>1</v>
      </c>
      <c r="AF1160" t="s">
        <v>93</v>
      </c>
      <c r="AG1160">
        <v>1.0050999999999999</v>
      </c>
      <c r="AH1160">
        <v>2</v>
      </c>
      <c r="AI1160">
        <v>60142887</v>
      </c>
      <c r="AJ1160">
        <v>1160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</row>
    <row r="1161" spans="1:44" x14ac:dyDescent="0.2">
      <c r="A1161">
        <f>ROW(Source!A227)</f>
        <v>227</v>
      </c>
      <c r="B1161">
        <v>60142895</v>
      </c>
      <c r="C1161">
        <v>60142886</v>
      </c>
      <c r="D1161">
        <v>48164207</v>
      </c>
      <c r="E1161">
        <v>1</v>
      </c>
      <c r="F1161">
        <v>1</v>
      </c>
      <c r="G1161">
        <v>1</v>
      </c>
      <c r="H1161">
        <v>1</v>
      </c>
      <c r="I1161" t="s">
        <v>740</v>
      </c>
      <c r="J1161" t="s">
        <v>3</v>
      </c>
      <c r="K1161" t="s">
        <v>741</v>
      </c>
      <c r="L1161">
        <v>1191</v>
      </c>
      <c r="N1161">
        <v>1013</v>
      </c>
      <c r="O1161" t="s">
        <v>738</v>
      </c>
      <c r="P1161" t="s">
        <v>738</v>
      </c>
      <c r="Q1161">
        <v>1</v>
      </c>
      <c r="X1161">
        <v>0.46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1</v>
      </c>
      <c r="AE1161">
        <v>2</v>
      </c>
      <c r="AF1161" t="s">
        <v>93</v>
      </c>
      <c r="AG1161">
        <v>0.60834999999999995</v>
      </c>
      <c r="AH1161">
        <v>2</v>
      </c>
      <c r="AI1161">
        <v>60142888</v>
      </c>
      <c r="AJ1161">
        <v>1161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</row>
    <row r="1162" spans="1:44" x14ac:dyDescent="0.2">
      <c r="A1162">
        <f>ROW(Source!A227)</f>
        <v>227</v>
      </c>
      <c r="B1162">
        <v>60142896</v>
      </c>
      <c r="C1162">
        <v>60142886</v>
      </c>
      <c r="D1162">
        <v>48244697</v>
      </c>
      <c r="E1162">
        <v>1</v>
      </c>
      <c r="F1162">
        <v>1</v>
      </c>
      <c r="G1162">
        <v>1</v>
      </c>
      <c r="H1162">
        <v>2</v>
      </c>
      <c r="I1162" t="s">
        <v>991</v>
      </c>
      <c r="J1162" t="s">
        <v>992</v>
      </c>
      <c r="K1162" t="s">
        <v>993</v>
      </c>
      <c r="L1162">
        <v>1368</v>
      </c>
      <c r="N1162">
        <v>1011</v>
      </c>
      <c r="O1162" t="s">
        <v>745</v>
      </c>
      <c r="P1162" t="s">
        <v>745</v>
      </c>
      <c r="Q1162">
        <v>1</v>
      </c>
      <c r="X1162">
        <v>0.01</v>
      </c>
      <c r="Y1162">
        <v>0</v>
      </c>
      <c r="Z1162">
        <v>1.73</v>
      </c>
      <c r="AA1162">
        <v>0</v>
      </c>
      <c r="AB1162">
        <v>0</v>
      </c>
      <c r="AC1162">
        <v>0</v>
      </c>
      <c r="AD1162">
        <v>1</v>
      </c>
      <c r="AE1162">
        <v>0</v>
      </c>
      <c r="AF1162" t="s">
        <v>93</v>
      </c>
      <c r="AG1162">
        <v>1.3224999999999999E-2</v>
      </c>
      <c r="AH1162">
        <v>2</v>
      </c>
      <c r="AI1162">
        <v>60142889</v>
      </c>
      <c r="AJ1162">
        <v>1162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</row>
    <row r="1163" spans="1:44" x14ac:dyDescent="0.2">
      <c r="A1163">
        <f>ROW(Source!A227)</f>
        <v>227</v>
      </c>
      <c r="B1163">
        <v>60142897</v>
      </c>
      <c r="C1163">
        <v>60142886</v>
      </c>
      <c r="D1163">
        <v>48244716</v>
      </c>
      <c r="E1163">
        <v>1</v>
      </c>
      <c r="F1163">
        <v>1</v>
      </c>
      <c r="G1163">
        <v>1</v>
      </c>
      <c r="H1163">
        <v>2</v>
      </c>
      <c r="I1163" t="s">
        <v>994</v>
      </c>
      <c r="J1163" t="s">
        <v>995</v>
      </c>
      <c r="K1163" t="s">
        <v>996</v>
      </c>
      <c r="L1163">
        <v>1368</v>
      </c>
      <c r="N1163">
        <v>1011</v>
      </c>
      <c r="O1163" t="s">
        <v>745</v>
      </c>
      <c r="P1163" t="s">
        <v>745</v>
      </c>
      <c r="Q1163">
        <v>1</v>
      </c>
      <c r="X1163">
        <v>0.02</v>
      </c>
      <c r="Y1163">
        <v>0</v>
      </c>
      <c r="Z1163">
        <v>93.73</v>
      </c>
      <c r="AA1163">
        <v>8.82</v>
      </c>
      <c r="AB1163">
        <v>0</v>
      </c>
      <c r="AC1163">
        <v>0</v>
      </c>
      <c r="AD1163">
        <v>1</v>
      </c>
      <c r="AE1163">
        <v>0</v>
      </c>
      <c r="AF1163" t="s">
        <v>93</v>
      </c>
      <c r="AG1163">
        <v>2.6449999999999998E-2</v>
      </c>
      <c r="AH1163">
        <v>2</v>
      </c>
      <c r="AI1163">
        <v>60142890</v>
      </c>
      <c r="AJ1163">
        <v>1163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</row>
    <row r="1164" spans="1:44" x14ac:dyDescent="0.2">
      <c r="A1164">
        <f>ROW(Source!A227)</f>
        <v>227</v>
      </c>
      <c r="B1164">
        <v>60142898</v>
      </c>
      <c r="C1164">
        <v>60142886</v>
      </c>
      <c r="D1164">
        <v>48245551</v>
      </c>
      <c r="E1164">
        <v>1</v>
      </c>
      <c r="F1164">
        <v>1</v>
      </c>
      <c r="G1164">
        <v>1</v>
      </c>
      <c r="H1164">
        <v>2</v>
      </c>
      <c r="I1164" t="s">
        <v>752</v>
      </c>
      <c r="J1164" t="s">
        <v>753</v>
      </c>
      <c r="K1164" t="s">
        <v>754</v>
      </c>
      <c r="L1164">
        <v>1368</v>
      </c>
      <c r="N1164">
        <v>1011</v>
      </c>
      <c r="O1164" t="s">
        <v>745</v>
      </c>
      <c r="P1164" t="s">
        <v>745</v>
      </c>
      <c r="Q1164">
        <v>1</v>
      </c>
      <c r="X1164">
        <v>0.12</v>
      </c>
      <c r="Y1164">
        <v>0</v>
      </c>
      <c r="Z1164">
        <v>86.79</v>
      </c>
      <c r="AA1164">
        <v>10.130000000000001</v>
      </c>
      <c r="AB1164">
        <v>0</v>
      </c>
      <c r="AC1164">
        <v>0</v>
      </c>
      <c r="AD1164">
        <v>1</v>
      </c>
      <c r="AE1164">
        <v>0</v>
      </c>
      <c r="AF1164" t="s">
        <v>93</v>
      </c>
      <c r="AG1164">
        <v>0.15869999999999998</v>
      </c>
      <c r="AH1164">
        <v>2</v>
      </c>
      <c r="AI1164">
        <v>60142891</v>
      </c>
      <c r="AJ1164">
        <v>1164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</row>
    <row r="1165" spans="1:44" x14ac:dyDescent="0.2">
      <c r="A1165">
        <f>ROW(Source!A227)</f>
        <v>227</v>
      </c>
      <c r="B1165">
        <v>60142899</v>
      </c>
      <c r="C1165">
        <v>60142886</v>
      </c>
      <c r="D1165">
        <v>48245799</v>
      </c>
      <c r="E1165">
        <v>1</v>
      </c>
      <c r="F1165">
        <v>1</v>
      </c>
      <c r="G1165">
        <v>1</v>
      </c>
      <c r="H1165">
        <v>2</v>
      </c>
      <c r="I1165" t="s">
        <v>997</v>
      </c>
      <c r="J1165" t="s">
        <v>998</v>
      </c>
      <c r="K1165" t="s">
        <v>999</v>
      </c>
      <c r="L1165">
        <v>1368</v>
      </c>
      <c r="N1165">
        <v>1011</v>
      </c>
      <c r="O1165" t="s">
        <v>745</v>
      </c>
      <c r="P1165" t="s">
        <v>745</v>
      </c>
      <c r="Q1165">
        <v>1</v>
      </c>
      <c r="X1165">
        <v>0.32</v>
      </c>
      <c r="Y1165">
        <v>0</v>
      </c>
      <c r="Z1165">
        <v>91.1</v>
      </c>
      <c r="AA1165">
        <v>8.82</v>
      </c>
      <c r="AB1165">
        <v>0</v>
      </c>
      <c r="AC1165">
        <v>0</v>
      </c>
      <c r="AD1165">
        <v>1</v>
      </c>
      <c r="AE1165">
        <v>0</v>
      </c>
      <c r="AF1165" t="s">
        <v>93</v>
      </c>
      <c r="AG1165">
        <v>0.42319999999999997</v>
      </c>
      <c r="AH1165">
        <v>2</v>
      </c>
      <c r="AI1165">
        <v>60142892</v>
      </c>
      <c r="AJ1165">
        <v>1165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</row>
    <row r="1166" spans="1:44" x14ac:dyDescent="0.2">
      <c r="A1166">
        <f>ROW(Source!A227)</f>
        <v>227</v>
      </c>
      <c r="B1166">
        <v>60142900</v>
      </c>
      <c r="C1166">
        <v>60142886</v>
      </c>
      <c r="D1166">
        <v>48166136</v>
      </c>
      <c r="E1166">
        <v>21</v>
      </c>
      <c r="F1166">
        <v>1</v>
      </c>
      <c r="G1166">
        <v>1</v>
      </c>
      <c r="H1166">
        <v>3</v>
      </c>
      <c r="I1166" t="s">
        <v>1000</v>
      </c>
      <c r="J1166" t="s">
        <v>3</v>
      </c>
      <c r="K1166" t="s">
        <v>1001</v>
      </c>
      <c r="L1166">
        <v>1346</v>
      </c>
      <c r="N1166">
        <v>1009</v>
      </c>
      <c r="O1166" t="s">
        <v>225</v>
      </c>
      <c r="P1166" t="s">
        <v>225</v>
      </c>
      <c r="Q1166">
        <v>1</v>
      </c>
      <c r="X1166">
        <v>38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 t="s">
        <v>3</v>
      </c>
      <c r="AG1166">
        <v>38</v>
      </c>
      <c r="AH1166">
        <v>2</v>
      </c>
      <c r="AI1166">
        <v>60142893</v>
      </c>
      <c r="AJ1166">
        <v>1166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</row>
    <row r="1167" spans="1:44" x14ac:dyDescent="0.2">
      <c r="A1167">
        <f>ROW(Source!A229)</f>
        <v>229</v>
      </c>
      <c r="B1167">
        <v>60142904</v>
      </c>
      <c r="C1167">
        <v>60142902</v>
      </c>
      <c r="D1167">
        <v>48164212</v>
      </c>
      <c r="E1167">
        <v>1</v>
      </c>
      <c r="F1167">
        <v>1</v>
      </c>
      <c r="G1167">
        <v>1</v>
      </c>
      <c r="H1167">
        <v>1</v>
      </c>
      <c r="I1167" t="s">
        <v>871</v>
      </c>
      <c r="J1167" t="s">
        <v>3</v>
      </c>
      <c r="K1167" t="s">
        <v>872</v>
      </c>
      <c r="L1167">
        <v>1191</v>
      </c>
      <c r="N1167">
        <v>1013</v>
      </c>
      <c r="O1167" t="s">
        <v>738</v>
      </c>
      <c r="P1167" t="s">
        <v>738</v>
      </c>
      <c r="Q1167">
        <v>1</v>
      </c>
      <c r="X1167">
        <v>0.1</v>
      </c>
      <c r="Y1167">
        <v>0</v>
      </c>
      <c r="Z1167">
        <v>0</v>
      </c>
      <c r="AA1167">
        <v>0</v>
      </c>
      <c r="AB1167">
        <v>7.61</v>
      </c>
      <c r="AC1167">
        <v>0</v>
      </c>
      <c r="AD1167">
        <v>1</v>
      </c>
      <c r="AE1167">
        <v>1</v>
      </c>
      <c r="AF1167" t="s">
        <v>93</v>
      </c>
      <c r="AG1167">
        <v>0.13224999999999998</v>
      </c>
      <c r="AH1167">
        <v>2</v>
      </c>
      <c r="AI1167">
        <v>60142903</v>
      </c>
      <c r="AJ1167">
        <v>1167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</row>
    <row r="1168" spans="1:44" x14ac:dyDescent="0.2">
      <c r="A1168">
        <f>ROW(Source!A230)</f>
        <v>230</v>
      </c>
      <c r="B1168">
        <v>60142913</v>
      </c>
      <c r="C1168">
        <v>60142905</v>
      </c>
      <c r="D1168">
        <v>48164232</v>
      </c>
      <c r="E1168">
        <v>1</v>
      </c>
      <c r="F1168">
        <v>1</v>
      </c>
      <c r="G1168">
        <v>1</v>
      </c>
      <c r="H1168">
        <v>1</v>
      </c>
      <c r="I1168" t="s">
        <v>849</v>
      </c>
      <c r="J1168" t="s">
        <v>3</v>
      </c>
      <c r="K1168" t="s">
        <v>850</v>
      </c>
      <c r="L1168">
        <v>1191</v>
      </c>
      <c r="N1168">
        <v>1013</v>
      </c>
      <c r="O1168" t="s">
        <v>738</v>
      </c>
      <c r="P1168" t="s">
        <v>738</v>
      </c>
      <c r="Q1168">
        <v>1</v>
      </c>
      <c r="X1168">
        <v>4.45</v>
      </c>
      <c r="Y1168">
        <v>0</v>
      </c>
      <c r="Z1168">
        <v>0</v>
      </c>
      <c r="AA1168">
        <v>0</v>
      </c>
      <c r="AB1168">
        <v>7.81</v>
      </c>
      <c r="AC1168">
        <v>0</v>
      </c>
      <c r="AD1168">
        <v>1</v>
      </c>
      <c r="AE1168">
        <v>1</v>
      </c>
      <c r="AF1168" t="s">
        <v>93</v>
      </c>
      <c r="AG1168">
        <v>5.8851249999999995</v>
      </c>
      <c r="AH1168">
        <v>2</v>
      </c>
      <c r="AI1168">
        <v>60142906</v>
      </c>
      <c r="AJ1168">
        <v>1168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</row>
    <row r="1169" spans="1:44" x14ac:dyDescent="0.2">
      <c r="A1169">
        <f>ROW(Source!A230)</f>
        <v>230</v>
      </c>
      <c r="B1169">
        <v>60142914</v>
      </c>
      <c r="C1169">
        <v>60142905</v>
      </c>
      <c r="D1169">
        <v>48164207</v>
      </c>
      <c r="E1169">
        <v>1</v>
      </c>
      <c r="F1169">
        <v>1</v>
      </c>
      <c r="G1169">
        <v>1</v>
      </c>
      <c r="H1169">
        <v>1</v>
      </c>
      <c r="I1169" t="s">
        <v>740</v>
      </c>
      <c r="J1169" t="s">
        <v>3</v>
      </c>
      <c r="K1169" t="s">
        <v>741</v>
      </c>
      <c r="L1169">
        <v>1191</v>
      </c>
      <c r="N1169">
        <v>1013</v>
      </c>
      <c r="O1169" t="s">
        <v>738</v>
      </c>
      <c r="P1169" t="s">
        <v>738</v>
      </c>
      <c r="Q1169">
        <v>1</v>
      </c>
      <c r="X1169">
        <v>0.03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1</v>
      </c>
      <c r="AE1169">
        <v>2</v>
      </c>
      <c r="AF1169" t="s">
        <v>93</v>
      </c>
      <c r="AG1169">
        <v>3.9674999999999995E-2</v>
      </c>
      <c r="AH1169">
        <v>2</v>
      </c>
      <c r="AI1169">
        <v>60142907</v>
      </c>
      <c r="AJ1169">
        <v>1169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</row>
    <row r="1170" spans="1:44" x14ac:dyDescent="0.2">
      <c r="A1170">
        <f>ROW(Source!A230)</f>
        <v>230</v>
      </c>
      <c r="B1170">
        <v>60142915</v>
      </c>
      <c r="C1170">
        <v>60142905</v>
      </c>
      <c r="D1170">
        <v>48244697</v>
      </c>
      <c r="E1170">
        <v>1</v>
      </c>
      <c r="F1170">
        <v>1</v>
      </c>
      <c r="G1170">
        <v>1</v>
      </c>
      <c r="H1170">
        <v>2</v>
      </c>
      <c r="I1170" t="s">
        <v>991</v>
      </c>
      <c r="J1170" t="s">
        <v>992</v>
      </c>
      <c r="K1170" t="s">
        <v>993</v>
      </c>
      <c r="L1170">
        <v>1368</v>
      </c>
      <c r="N1170">
        <v>1011</v>
      </c>
      <c r="O1170" t="s">
        <v>745</v>
      </c>
      <c r="P1170" t="s">
        <v>745</v>
      </c>
      <c r="Q1170">
        <v>1</v>
      </c>
      <c r="X1170">
        <v>0.01</v>
      </c>
      <c r="Y1170">
        <v>0</v>
      </c>
      <c r="Z1170">
        <v>1.73</v>
      </c>
      <c r="AA1170">
        <v>0</v>
      </c>
      <c r="AB1170">
        <v>0</v>
      </c>
      <c r="AC1170">
        <v>0</v>
      </c>
      <c r="AD1170">
        <v>1</v>
      </c>
      <c r="AE1170">
        <v>0</v>
      </c>
      <c r="AF1170" t="s">
        <v>93</v>
      </c>
      <c r="AG1170">
        <v>1.3224999999999999E-2</v>
      </c>
      <c r="AH1170">
        <v>2</v>
      </c>
      <c r="AI1170">
        <v>60142908</v>
      </c>
      <c r="AJ1170">
        <v>1170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</row>
    <row r="1171" spans="1:44" x14ac:dyDescent="0.2">
      <c r="A1171">
        <f>ROW(Source!A230)</f>
        <v>230</v>
      </c>
      <c r="B1171">
        <v>60142916</v>
      </c>
      <c r="C1171">
        <v>60142905</v>
      </c>
      <c r="D1171">
        <v>48244716</v>
      </c>
      <c r="E1171">
        <v>1</v>
      </c>
      <c r="F1171">
        <v>1</v>
      </c>
      <c r="G1171">
        <v>1</v>
      </c>
      <c r="H1171">
        <v>2</v>
      </c>
      <c r="I1171" t="s">
        <v>994</v>
      </c>
      <c r="J1171" t="s">
        <v>995</v>
      </c>
      <c r="K1171" t="s">
        <v>996</v>
      </c>
      <c r="L1171">
        <v>1368</v>
      </c>
      <c r="N1171">
        <v>1011</v>
      </c>
      <c r="O1171" t="s">
        <v>745</v>
      </c>
      <c r="P1171" t="s">
        <v>745</v>
      </c>
      <c r="Q1171">
        <v>1</v>
      </c>
      <c r="X1171">
        <v>0.01</v>
      </c>
      <c r="Y1171">
        <v>0</v>
      </c>
      <c r="Z1171">
        <v>93.73</v>
      </c>
      <c r="AA1171">
        <v>8.82</v>
      </c>
      <c r="AB1171">
        <v>0</v>
      </c>
      <c r="AC1171">
        <v>0</v>
      </c>
      <c r="AD1171">
        <v>1</v>
      </c>
      <c r="AE1171">
        <v>0</v>
      </c>
      <c r="AF1171" t="s">
        <v>93</v>
      </c>
      <c r="AG1171">
        <v>1.3224999999999999E-2</v>
      </c>
      <c r="AH1171">
        <v>2</v>
      </c>
      <c r="AI1171">
        <v>60142909</v>
      </c>
      <c r="AJ1171">
        <v>1171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</row>
    <row r="1172" spans="1:44" x14ac:dyDescent="0.2">
      <c r="A1172">
        <f>ROW(Source!A230)</f>
        <v>230</v>
      </c>
      <c r="B1172">
        <v>60142917</v>
      </c>
      <c r="C1172">
        <v>60142905</v>
      </c>
      <c r="D1172">
        <v>48245551</v>
      </c>
      <c r="E1172">
        <v>1</v>
      </c>
      <c r="F1172">
        <v>1</v>
      </c>
      <c r="G1172">
        <v>1</v>
      </c>
      <c r="H1172">
        <v>2</v>
      </c>
      <c r="I1172" t="s">
        <v>752</v>
      </c>
      <c r="J1172" t="s">
        <v>753</v>
      </c>
      <c r="K1172" t="s">
        <v>754</v>
      </c>
      <c r="L1172">
        <v>1368</v>
      </c>
      <c r="N1172">
        <v>1011</v>
      </c>
      <c r="O1172" t="s">
        <v>745</v>
      </c>
      <c r="P1172" t="s">
        <v>745</v>
      </c>
      <c r="Q1172">
        <v>1</v>
      </c>
      <c r="X1172">
        <v>0.02</v>
      </c>
      <c r="Y1172">
        <v>0</v>
      </c>
      <c r="Z1172">
        <v>86.79</v>
      </c>
      <c r="AA1172">
        <v>10.130000000000001</v>
      </c>
      <c r="AB1172">
        <v>0</v>
      </c>
      <c r="AC1172">
        <v>0</v>
      </c>
      <c r="AD1172">
        <v>1</v>
      </c>
      <c r="AE1172">
        <v>0</v>
      </c>
      <c r="AF1172" t="s">
        <v>93</v>
      </c>
      <c r="AG1172">
        <v>2.6449999999999998E-2</v>
      </c>
      <c r="AH1172">
        <v>2</v>
      </c>
      <c r="AI1172">
        <v>60142910</v>
      </c>
      <c r="AJ1172">
        <v>1172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</row>
    <row r="1173" spans="1:44" x14ac:dyDescent="0.2">
      <c r="A1173">
        <f>ROW(Source!A230)</f>
        <v>230</v>
      </c>
      <c r="B1173">
        <v>60142918</v>
      </c>
      <c r="C1173">
        <v>60142905</v>
      </c>
      <c r="D1173">
        <v>48173723</v>
      </c>
      <c r="E1173">
        <v>1</v>
      </c>
      <c r="F1173">
        <v>1</v>
      </c>
      <c r="G1173">
        <v>1</v>
      </c>
      <c r="H1173">
        <v>3</v>
      </c>
      <c r="I1173" t="s">
        <v>1002</v>
      </c>
      <c r="J1173" t="s">
        <v>1003</v>
      </c>
      <c r="K1173" t="s">
        <v>1004</v>
      </c>
      <c r="L1173">
        <v>1346</v>
      </c>
      <c r="N1173">
        <v>1009</v>
      </c>
      <c r="O1173" t="s">
        <v>225</v>
      </c>
      <c r="P1173" t="s">
        <v>225</v>
      </c>
      <c r="Q1173">
        <v>1</v>
      </c>
      <c r="X1173">
        <v>5</v>
      </c>
      <c r="Y1173">
        <v>1.74</v>
      </c>
      <c r="Z1173">
        <v>0</v>
      </c>
      <c r="AA1173">
        <v>0</v>
      </c>
      <c r="AB1173">
        <v>0</v>
      </c>
      <c r="AC1173">
        <v>0</v>
      </c>
      <c r="AD1173">
        <v>1</v>
      </c>
      <c r="AE1173">
        <v>0</v>
      </c>
      <c r="AF1173" t="s">
        <v>3</v>
      </c>
      <c r="AG1173">
        <v>5</v>
      </c>
      <c r="AH1173">
        <v>2</v>
      </c>
      <c r="AI1173">
        <v>60142911</v>
      </c>
      <c r="AJ1173">
        <v>1173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</row>
    <row r="1174" spans="1:44" x14ac:dyDescent="0.2">
      <c r="A1174">
        <f>ROW(Source!A230)</f>
        <v>230</v>
      </c>
      <c r="B1174">
        <v>60142919</v>
      </c>
      <c r="C1174">
        <v>60142905</v>
      </c>
      <c r="D1174">
        <v>48202847</v>
      </c>
      <c r="E1174">
        <v>1</v>
      </c>
      <c r="F1174">
        <v>1</v>
      </c>
      <c r="G1174">
        <v>1</v>
      </c>
      <c r="H1174">
        <v>3</v>
      </c>
      <c r="I1174" t="s">
        <v>1005</v>
      </c>
      <c r="J1174" t="s">
        <v>1006</v>
      </c>
      <c r="K1174" t="s">
        <v>1007</v>
      </c>
      <c r="L1174">
        <v>1348</v>
      </c>
      <c r="N1174">
        <v>1009</v>
      </c>
      <c r="O1174" t="s">
        <v>15</v>
      </c>
      <c r="P1174" t="s">
        <v>15</v>
      </c>
      <c r="Q1174">
        <v>1000</v>
      </c>
      <c r="X1174">
        <v>3.3000000000000002E-2</v>
      </c>
      <c r="Y1174">
        <v>7971.09</v>
      </c>
      <c r="Z1174">
        <v>0</v>
      </c>
      <c r="AA1174">
        <v>0</v>
      </c>
      <c r="AB1174">
        <v>0</v>
      </c>
      <c r="AC1174">
        <v>0</v>
      </c>
      <c r="AD1174">
        <v>1</v>
      </c>
      <c r="AE1174">
        <v>0</v>
      </c>
      <c r="AF1174" t="s">
        <v>3</v>
      </c>
      <c r="AG1174">
        <v>3.3000000000000002E-2</v>
      </c>
      <c r="AH1174">
        <v>2</v>
      </c>
      <c r="AI1174">
        <v>60142912</v>
      </c>
      <c r="AJ1174">
        <v>1174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</row>
    <row r="1175" spans="1:44" x14ac:dyDescent="0.2">
      <c r="A1175">
        <f>ROW(Source!A231)</f>
        <v>231</v>
      </c>
      <c r="B1175">
        <v>60142930</v>
      </c>
      <c r="C1175">
        <v>60142920</v>
      </c>
      <c r="D1175">
        <v>48164229</v>
      </c>
      <c r="E1175">
        <v>1</v>
      </c>
      <c r="F1175">
        <v>1</v>
      </c>
      <c r="G1175">
        <v>1</v>
      </c>
      <c r="H1175">
        <v>1</v>
      </c>
      <c r="I1175" t="s">
        <v>1008</v>
      </c>
      <c r="J1175" t="s">
        <v>3</v>
      </c>
      <c r="K1175" t="s">
        <v>1009</v>
      </c>
      <c r="L1175">
        <v>1191</v>
      </c>
      <c r="N1175">
        <v>1013</v>
      </c>
      <c r="O1175" t="s">
        <v>738</v>
      </c>
      <c r="P1175" t="s">
        <v>738</v>
      </c>
      <c r="Q1175">
        <v>1</v>
      </c>
      <c r="X1175">
        <v>4.6399999999999997</v>
      </c>
      <c r="Y1175">
        <v>0</v>
      </c>
      <c r="Z1175">
        <v>0</v>
      </c>
      <c r="AA1175">
        <v>0</v>
      </c>
      <c r="AB1175">
        <v>9.77</v>
      </c>
      <c r="AC1175">
        <v>0</v>
      </c>
      <c r="AD1175">
        <v>1</v>
      </c>
      <c r="AE1175">
        <v>1</v>
      </c>
      <c r="AF1175" t="s">
        <v>93</v>
      </c>
      <c r="AG1175">
        <v>6.1363999999999992</v>
      </c>
      <c r="AH1175">
        <v>2</v>
      </c>
      <c r="AI1175">
        <v>60142921</v>
      </c>
      <c r="AJ1175">
        <v>1175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</row>
    <row r="1176" spans="1:44" x14ac:dyDescent="0.2">
      <c r="A1176">
        <f>ROW(Source!A231)</f>
        <v>231</v>
      </c>
      <c r="B1176">
        <v>60142931</v>
      </c>
      <c r="C1176">
        <v>60142920</v>
      </c>
      <c r="D1176">
        <v>48164207</v>
      </c>
      <c r="E1176">
        <v>1</v>
      </c>
      <c r="F1176">
        <v>1</v>
      </c>
      <c r="G1176">
        <v>1</v>
      </c>
      <c r="H1176">
        <v>1</v>
      </c>
      <c r="I1176" t="s">
        <v>740</v>
      </c>
      <c r="J1176" t="s">
        <v>3</v>
      </c>
      <c r="K1176" t="s">
        <v>741</v>
      </c>
      <c r="L1176">
        <v>1191</v>
      </c>
      <c r="N1176">
        <v>1013</v>
      </c>
      <c r="O1176" t="s">
        <v>738</v>
      </c>
      <c r="P1176" t="s">
        <v>738</v>
      </c>
      <c r="Q1176">
        <v>1</v>
      </c>
      <c r="X1176">
        <v>0.02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1</v>
      </c>
      <c r="AE1176">
        <v>2</v>
      </c>
      <c r="AF1176" t="s">
        <v>93</v>
      </c>
      <c r="AG1176">
        <v>2.6449999999999998E-2</v>
      </c>
      <c r="AH1176">
        <v>2</v>
      </c>
      <c r="AI1176">
        <v>60142922</v>
      </c>
      <c r="AJ1176">
        <v>1176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</row>
    <row r="1177" spans="1:44" x14ac:dyDescent="0.2">
      <c r="A1177">
        <f>ROW(Source!A231)</f>
        <v>231</v>
      </c>
      <c r="B1177">
        <v>60142932</v>
      </c>
      <c r="C1177">
        <v>60142920</v>
      </c>
      <c r="D1177">
        <v>48244697</v>
      </c>
      <c r="E1177">
        <v>1</v>
      </c>
      <c r="F1177">
        <v>1</v>
      </c>
      <c r="G1177">
        <v>1</v>
      </c>
      <c r="H1177">
        <v>2</v>
      </c>
      <c r="I1177" t="s">
        <v>991</v>
      </c>
      <c r="J1177" t="s">
        <v>992</v>
      </c>
      <c r="K1177" t="s">
        <v>993</v>
      </c>
      <c r="L1177">
        <v>1368</v>
      </c>
      <c r="N1177">
        <v>1011</v>
      </c>
      <c r="O1177" t="s">
        <v>745</v>
      </c>
      <c r="P1177" t="s">
        <v>745</v>
      </c>
      <c r="Q1177">
        <v>1</v>
      </c>
      <c r="X1177">
        <v>0.01</v>
      </c>
      <c r="Y1177">
        <v>0</v>
      </c>
      <c r="Z1177">
        <v>1.73</v>
      </c>
      <c r="AA1177">
        <v>0</v>
      </c>
      <c r="AB1177">
        <v>0</v>
      </c>
      <c r="AC1177">
        <v>0</v>
      </c>
      <c r="AD1177">
        <v>1</v>
      </c>
      <c r="AE1177">
        <v>0</v>
      </c>
      <c r="AF1177" t="s">
        <v>93</v>
      </c>
      <c r="AG1177">
        <v>1.3224999999999999E-2</v>
      </c>
      <c r="AH1177">
        <v>2</v>
      </c>
      <c r="AI1177">
        <v>60142923</v>
      </c>
      <c r="AJ1177">
        <v>1177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</row>
    <row r="1178" spans="1:44" x14ac:dyDescent="0.2">
      <c r="A1178">
        <f>ROW(Source!A231)</f>
        <v>231</v>
      </c>
      <c r="B1178">
        <v>60142933</v>
      </c>
      <c r="C1178">
        <v>60142920</v>
      </c>
      <c r="D1178">
        <v>48244716</v>
      </c>
      <c r="E1178">
        <v>1</v>
      </c>
      <c r="F1178">
        <v>1</v>
      </c>
      <c r="G1178">
        <v>1</v>
      </c>
      <c r="H1178">
        <v>2</v>
      </c>
      <c r="I1178" t="s">
        <v>994</v>
      </c>
      <c r="J1178" t="s">
        <v>995</v>
      </c>
      <c r="K1178" t="s">
        <v>996</v>
      </c>
      <c r="L1178">
        <v>1368</v>
      </c>
      <c r="N1178">
        <v>1011</v>
      </c>
      <c r="O1178" t="s">
        <v>745</v>
      </c>
      <c r="P1178" t="s">
        <v>745</v>
      </c>
      <c r="Q1178">
        <v>1</v>
      </c>
      <c r="X1178">
        <v>0.01</v>
      </c>
      <c r="Y1178">
        <v>0</v>
      </c>
      <c r="Z1178">
        <v>93.73</v>
      </c>
      <c r="AA1178">
        <v>8.82</v>
      </c>
      <c r="AB1178">
        <v>0</v>
      </c>
      <c r="AC1178">
        <v>0</v>
      </c>
      <c r="AD1178">
        <v>1</v>
      </c>
      <c r="AE1178">
        <v>0</v>
      </c>
      <c r="AF1178" t="s">
        <v>93</v>
      </c>
      <c r="AG1178">
        <v>1.3224999999999999E-2</v>
      </c>
      <c r="AH1178">
        <v>2</v>
      </c>
      <c r="AI1178">
        <v>60142924</v>
      </c>
      <c r="AJ1178">
        <v>1178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</row>
    <row r="1179" spans="1:44" x14ac:dyDescent="0.2">
      <c r="A1179">
        <f>ROW(Source!A231)</f>
        <v>231</v>
      </c>
      <c r="B1179">
        <v>60142934</v>
      </c>
      <c r="C1179">
        <v>60142920</v>
      </c>
      <c r="D1179">
        <v>48245551</v>
      </c>
      <c r="E1179">
        <v>1</v>
      </c>
      <c r="F1179">
        <v>1</v>
      </c>
      <c r="G1179">
        <v>1</v>
      </c>
      <c r="H1179">
        <v>2</v>
      </c>
      <c r="I1179" t="s">
        <v>752</v>
      </c>
      <c r="J1179" t="s">
        <v>753</v>
      </c>
      <c r="K1179" t="s">
        <v>754</v>
      </c>
      <c r="L1179">
        <v>1368</v>
      </c>
      <c r="N1179">
        <v>1011</v>
      </c>
      <c r="O1179" t="s">
        <v>745</v>
      </c>
      <c r="P1179" t="s">
        <v>745</v>
      </c>
      <c r="Q1179">
        <v>1</v>
      </c>
      <c r="X1179">
        <v>0.01</v>
      </c>
      <c r="Y1179">
        <v>0</v>
      </c>
      <c r="Z1179">
        <v>86.79</v>
      </c>
      <c r="AA1179">
        <v>10.130000000000001</v>
      </c>
      <c r="AB1179">
        <v>0</v>
      </c>
      <c r="AC1179">
        <v>0</v>
      </c>
      <c r="AD1179">
        <v>1</v>
      </c>
      <c r="AE1179">
        <v>0</v>
      </c>
      <c r="AF1179" t="s">
        <v>93</v>
      </c>
      <c r="AG1179">
        <v>1.3224999999999999E-2</v>
      </c>
      <c r="AH1179">
        <v>2</v>
      </c>
      <c r="AI1179">
        <v>60142925</v>
      </c>
      <c r="AJ1179">
        <v>1179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</row>
    <row r="1180" spans="1:44" x14ac:dyDescent="0.2">
      <c r="A1180">
        <f>ROW(Source!A231)</f>
        <v>231</v>
      </c>
      <c r="B1180">
        <v>60142935</v>
      </c>
      <c r="C1180">
        <v>60142920</v>
      </c>
      <c r="D1180">
        <v>48246205</v>
      </c>
      <c r="E1180">
        <v>1</v>
      </c>
      <c r="F1180">
        <v>1</v>
      </c>
      <c r="G1180">
        <v>1</v>
      </c>
      <c r="H1180">
        <v>2</v>
      </c>
      <c r="I1180" t="s">
        <v>1010</v>
      </c>
      <c r="J1180" t="s">
        <v>1011</v>
      </c>
      <c r="K1180" t="s">
        <v>1012</v>
      </c>
      <c r="L1180">
        <v>1368</v>
      </c>
      <c r="N1180">
        <v>1011</v>
      </c>
      <c r="O1180" t="s">
        <v>745</v>
      </c>
      <c r="P1180" t="s">
        <v>745</v>
      </c>
      <c r="Q1180">
        <v>1</v>
      </c>
      <c r="X1180">
        <v>1.1200000000000001</v>
      </c>
      <c r="Y1180">
        <v>0</v>
      </c>
      <c r="Z1180">
        <v>6.86</v>
      </c>
      <c r="AA1180">
        <v>0</v>
      </c>
      <c r="AB1180">
        <v>0</v>
      </c>
      <c r="AC1180">
        <v>0</v>
      </c>
      <c r="AD1180">
        <v>1</v>
      </c>
      <c r="AE1180">
        <v>0</v>
      </c>
      <c r="AF1180" t="s">
        <v>93</v>
      </c>
      <c r="AG1180">
        <v>1.4811999999999999</v>
      </c>
      <c r="AH1180">
        <v>2</v>
      </c>
      <c r="AI1180">
        <v>60142926</v>
      </c>
      <c r="AJ1180">
        <v>1180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</row>
    <row r="1181" spans="1:44" x14ac:dyDescent="0.2">
      <c r="A1181">
        <f>ROW(Source!A231)</f>
        <v>231</v>
      </c>
      <c r="B1181">
        <v>60142936</v>
      </c>
      <c r="C1181">
        <v>60142920</v>
      </c>
      <c r="D1181">
        <v>48202756</v>
      </c>
      <c r="E1181">
        <v>1</v>
      </c>
      <c r="F1181">
        <v>1</v>
      </c>
      <c r="G1181">
        <v>1</v>
      </c>
      <c r="H1181">
        <v>3</v>
      </c>
      <c r="I1181" t="s">
        <v>1013</v>
      </c>
      <c r="J1181" t="s">
        <v>1014</v>
      </c>
      <c r="K1181" t="s">
        <v>1015</v>
      </c>
      <c r="L1181">
        <v>1348</v>
      </c>
      <c r="N1181">
        <v>1009</v>
      </c>
      <c r="O1181" t="s">
        <v>15</v>
      </c>
      <c r="P1181" t="s">
        <v>15</v>
      </c>
      <c r="Q1181">
        <v>1000</v>
      </c>
      <c r="X1181">
        <v>1E-3</v>
      </c>
      <c r="Y1181">
        <v>48671.73</v>
      </c>
      <c r="Z1181">
        <v>0</v>
      </c>
      <c r="AA1181">
        <v>0</v>
      </c>
      <c r="AB1181">
        <v>0</v>
      </c>
      <c r="AC1181">
        <v>0</v>
      </c>
      <c r="AD1181">
        <v>1</v>
      </c>
      <c r="AE1181">
        <v>0</v>
      </c>
      <c r="AF1181" t="s">
        <v>3</v>
      </c>
      <c r="AG1181">
        <v>1E-3</v>
      </c>
      <c r="AH1181">
        <v>2</v>
      </c>
      <c r="AI1181">
        <v>60142927</v>
      </c>
      <c r="AJ1181">
        <v>1181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</row>
    <row r="1182" spans="1:44" x14ac:dyDescent="0.2">
      <c r="A1182">
        <f>ROW(Source!A231)</f>
        <v>231</v>
      </c>
      <c r="B1182">
        <v>60142937</v>
      </c>
      <c r="C1182">
        <v>60142920</v>
      </c>
      <c r="D1182">
        <v>48202810</v>
      </c>
      <c r="E1182">
        <v>1</v>
      </c>
      <c r="F1182">
        <v>1</v>
      </c>
      <c r="G1182">
        <v>1</v>
      </c>
      <c r="H1182">
        <v>3</v>
      </c>
      <c r="I1182" t="s">
        <v>360</v>
      </c>
      <c r="J1182" t="s">
        <v>363</v>
      </c>
      <c r="K1182" t="s">
        <v>1016</v>
      </c>
      <c r="L1182">
        <v>1348</v>
      </c>
      <c r="N1182">
        <v>1009</v>
      </c>
      <c r="O1182" t="s">
        <v>15</v>
      </c>
      <c r="P1182" t="s">
        <v>15</v>
      </c>
      <c r="Q1182">
        <v>1000</v>
      </c>
      <c r="X1182">
        <v>2.3E-3</v>
      </c>
      <c r="Y1182">
        <v>10648.58</v>
      </c>
      <c r="Z1182">
        <v>0</v>
      </c>
      <c r="AA1182">
        <v>0</v>
      </c>
      <c r="AB1182">
        <v>0</v>
      </c>
      <c r="AC1182">
        <v>0</v>
      </c>
      <c r="AD1182">
        <v>1</v>
      </c>
      <c r="AE1182">
        <v>0</v>
      </c>
      <c r="AF1182" t="s">
        <v>3</v>
      </c>
      <c r="AG1182">
        <v>2.3E-3</v>
      </c>
      <c r="AH1182">
        <v>2</v>
      </c>
      <c r="AI1182">
        <v>60142928</v>
      </c>
      <c r="AJ1182">
        <v>1182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</row>
    <row r="1183" spans="1:44" x14ac:dyDescent="0.2">
      <c r="A1183">
        <f>ROW(Source!A231)</f>
        <v>231</v>
      </c>
      <c r="B1183">
        <v>60142938</v>
      </c>
      <c r="C1183">
        <v>60142920</v>
      </c>
      <c r="D1183">
        <v>48202938</v>
      </c>
      <c r="E1183">
        <v>1</v>
      </c>
      <c r="F1183">
        <v>1</v>
      </c>
      <c r="G1183">
        <v>1</v>
      </c>
      <c r="H1183">
        <v>3</v>
      </c>
      <c r="I1183" t="s">
        <v>1017</v>
      </c>
      <c r="J1183" t="s">
        <v>1018</v>
      </c>
      <c r="K1183" t="s">
        <v>1019</v>
      </c>
      <c r="L1183">
        <v>1348</v>
      </c>
      <c r="N1183">
        <v>1009</v>
      </c>
      <c r="O1183" t="s">
        <v>15</v>
      </c>
      <c r="P1183" t="s">
        <v>15</v>
      </c>
      <c r="Q1183">
        <v>1000</v>
      </c>
      <c r="X1183">
        <v>1.1299999999999999E-2</v>
      </c>
      <c r="Y1183">
        <v>29166.41</v>
      </c>
      <c r="Z1183">
        <v>0</v>
      </c>
      <c r="AA1183">
        <v>0</v>
      </c>
      <c r="AB1183">
        <v>0</v>
      </c>
      <c r="AC1183">
        <v>0</v>
      </c>
      <c r="AD1183">
        <v>1</v>
      </c>
      <c r="AE1183">
        <v>0</v>
      </c>
      <c r="AF1183" t="s">
        <v>3</v>
      </c>
      <c r="AG1183">
        <v>1.1299999999999999E-2</v>
      </c>
      <c r="AH1183">
        <v>2</v>
      </c>
      <c r="AI1183">
        <v>60142929</v>
      </c>
      <c r="AJ1183">
        <v>1183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</row>
    <row r="1184" spans="1:44" x14ac:dyDescent="0.2">
      <c r="A1184">
        <f>ROW(Source!A234)</f>
        <v>234</v>
      </c>
      <c r="B1184">
        <v>60142951</v>
      </c>
      <c r="C1184">
        <v>60142941</v>
      </c>
      <c r="D1184">
        <v>48164209</v>
      </c>
      <c r="E1184">
        <v>1</v>
      </c>
      <c r="F1184">
        <v>1</v>
      </c>
      <c r="G1184">
        <v>1</v>
      </c>
      <c r="H1184">
        <v>1</v>
      </c>
      <c r="I1184" t="s">
        <v>987</v>
      </c>
      <c r="J1184" t="s">
        <v>3</v>
      </c>
      <c r="K1184" t="s">
        <v>988</v>
      </c>
      <c r="L1184">
        <v>1191</v>
      </c>
      <c r="N1184">
        <v>1013</v>
      </c>
      <c r="O1184" t="s">
        <v>738</v>
      </c>
      <c r="P1184" t="s">
        <v>738</v>
      </c>
      <c r="Q1184">
        <v>1</v>
      </c>
      <c r="X1184">
        <v>4.6399999999999997</v>
      </c>
      <c r="Y1184">
        <v>0</v>
      </c>
      <c r="Z1184">
        <v>0</v>
      </c>
      <c r="AA1184">
        <v>0</v>
      </c>
      <c r="AB1184">
        <v>8.1</v>
      </c>
      <c r="AC1184">
        <v>0</v>
      </c>
      <c r="AD1184">
        <v>1</v>
      </c>
      <c r="AE1184">
        <v>1</v>
      </c>
      <c r="AF1184" t="s">
        <v>93</v>
      </c>
      <c r="AG1184">
        <v>6.1363999999999992</v>
      </c>
      <c r="AH1184">
        <v>2</v>
      </c>
      <c r="AI1184">
        <v>60142942</v>
      </c>
      <c r="AJ1184">
        <v>1184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</row>
    <row r="1185" spans="1:44" x14ac:dyDescent="0.2">
      <c r="A1185">
        <f>ROW(Source!A234)</f>
        <v>234</v>
      </c>
      <c r="B1185">
        <v>60142952</v>
      </c>
      <c r="C1185">
        <v>60142941</v>
      </c>
      <c r="D1185">
        <v>48164207</v>
      </c>
      <c r="E1185">
        <v>1</v>
      </c>
      <c r="F1185">
        <v>1</v>
      </c>
      <c r="G1185">
        <v>1</v>
      </c>
      <c r="H1185">
        <v>1</v>
      </c>
      <c r="I1185" t="s">
        <v>740</v>
      </c>
      <c r="J1185" t="s">
        <v>3</v>
      </c>
      <c r="K1185" t="s">
        <v>741</v>
      </c>
      <c r="L1185">
        <v>1191</v>
      </c>
      <c r="N1185">
        <v>1013</v>
      </c>
      <c r="O1185" t="s">
        <v>738</v>
      </c>
      <c r="P1185" t="s">
        <v>738</v>
      </c>
      <c r="Q1185">
        <v>1</v>
      </c>
      <c r="X1185">
        <v>0.02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1</v>
      </c>
      <c r="AE1185">
        <v>2</v>
      </c>
      <c r="AF1185" t="s">
        <v>93</v>
      </c>
      <c r="AG1185">
        <v>2.6449999999999998E-2</v>
      </c>
      <c r="AH1185">
        <v>2</v>
      </c>
      <c r="AI1185">
        <v>60142943</v>
      </c>
      <c r="AJ1185">
        <v>1185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</row>
    <row r="1186" spans="1:44" x14ac:dyDescent="0.2">
      <c r="A1186">
        <f>ROW(Source!A234)</f>
        <v>234</v>
      </c>
      <c r="B1186">
        <v>60142953</v>
      </c>
      <c r="C1186">
        <v>60142941</v>
      </c>
      <c r="D1186">
        <v>48244697</v>
      </c>
      <c r="E1186">
        <v>1</v>
      </c>
      <c r="F1186">
        <v>1</v>
      </c>
      <c r="G1186">
        <v>1</v>
      </c>
      <c r="H1186">
        <v>2</v>
      </c>
      <c r="I1186" t="s">
        <v>991</v>
      </c>
      <c r="J1186" t="s">
        <v>992</v>
      </c>
      <c r="K1186" t="s">
        <v>993</v>
      </c>
      <c r="L1186">
        <v>1368</v>
      </c>
      <c r="N1186">
        <v>1011</v>
      </c>
      <c r="O1186" t="s">
        <v>745</v>
      </c>
      <c r="P1186" t="s">
        <v>745</v>
      </c>
      <c r="Q1186">
        <v>1</v>
      </c>
      <c r="X1186">
        <v>0.01</v>
      </c>
      <c r="Y1186">
        <v>0</v>
      </c>
      <c r="Z1186">
        <v>1.73</v>
      </c>
      <c r="AA1186">
        <v>0</v>
      </c>
      <c r="AB1186">
        <v>0</v>
      </c>
      <c r="AC1186">
        <v>0</v>
      </c>
      <c r="AD1186">
        <v>1</v>
      </c>
      <c r="AE1186">
        <v>0</v>
      </c>
      <c r="AF1186" t="s">
        <v>93</v>
      </c>
      <c r="AG1186">
        <v>1.3224999999999999E-2</v>
      </c>
      <c r="AH1186">
        <v>2</v>
      </c>
      <c r="AI1186">
        <v>60142944</v>
      </c>
      <c r="AJ1186">
        <v>1186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</row>
    <row r="1187" spans="1:44" x14ac:dyDescent="0.2">
      <c r="A1187">
        <f>ROW(Source!A234)</f>
        <v>234</v>
      </c>
      <c r="B1187">
        <v>60142954</v>
      </c>
      <c r="C1187">
        <v>60142941</v>
      </c>
      <c r="D1187">
        <v>48244716</v>
      </c>
      <c r="E1187">
        <v>1</v>
      </c>
      <c r="F1187">
        <v>1</v>
      </c>
      <c r="G1187">
        <v>1</v>
      </c>
      <c r="H1187">
        <v>2</v>
      </c>
      <c r="I1187" t="s">
        <v>994</v>
      </c>
      <c r="J1187" t="s">
        <v>995</v>
      </c>
      <c r="K1187" t="s">
        <v>996</v>
      </c>
      <c r="L1187">
        <v>1368</v>
      </c>
      <c r="N1187">
        <v>1011</v>
      </c>
      <c r="O1187" t="s">
        <v>745</v>
      </c>
      <c r="P1187" t="s">
        <v>745</v>
      </c>
      <c r="Q1187">
        <v>1</v>
      </c>
      <c r="X1187">
        <v>0.01</v>
      </c>
      <c r="Y1187">
        <v>0</v>
      </c>
      <c r="Z1187">
        <v>93.73</v>
      </c>
      <c r="AA1187">
        <v>8.82</v>
      </c>
      <c r="AB1187">
        <v>0</v>
      </c>
      <c r="AC1187">
        <v>0</v>
      </c>
      <c r="AD1187">
        <v>1</v>
      </c>
      <c r="AE1187">
        <v>0</v>
      </c>
      <c r="AF1187" t="s">
        <v>93</v>
      </c>
      <c r="AG1187">
        <v>1.3224999999999999E-2</v>
      </c>
      <c r="AH1187">
        <v>2</v>
      </c>
      <c r="AI1187">
        <v>60142945</v>
      </c>
      <c r="AJ1187">
        <v>1187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</row>
    <row r="1188" spans="1:44" x14ac:dyDescent="0.2">
      <c r="A1188">
        <f>ROW(Source!A234)</f>
        <v>234</v>
      </c>
      <c r="B1188">
        <v>60142955</v>
      </c>
      <c r="C1188">
        <v>60142941</v>
      </c>
      <c r="D1188">
        <v>48245551</v>
      </c>
      <c r="E1188">
        <v>1</v>
      </c>
      <c r="F1188">
        <v>1</v>
      </c>
      <c r="G1188">
        <v>1</v>
      </c>
      <c r="H1188">
        <v>2</v>
      </c>
      <c r="I1188" t="s">
        <v>752</v>
      </c>
      <c r="J1188" t="s">
        <v>753</v>
      </c>
      <c r="K1188" t="s">
        <v>754</v>
      </c>
      <c r="L1188">
        <v>1368</v>
      </c>
      <c r="N1188">
        <v>1011</v>
      </c>
      <c r="O1188" t="s">
        <v>745</v>
      </c>
      <c r="P1188" t="s">
        <v>745</v>
      </c>
      <c r="Q1188">
        <v>1</v>
      </c>
      <c r="X1188">
        <v>0.01</v>
      </c>
      <c r="Y1188">
        <v>0</v>
      </c>
      <c r="Z1188">
        <v>86.79</v>
      </c>
      <c r="AA1188">
        <v>10.130000000000001</v>
      </c>
      <c r="AB1188">
        <v>0</v>
      </c>
      <c r="AC1188">
        <v>0</v>
      </c>
      <c r="AD1188">
        <v>1</v>
      </c>
      <c r="AE1188">
        <v>0</v>
      </c>
      <c r="AF1188" t="s">
        <v>93</v>
      </c>
      <c r="AG1188">
        <v>1.3224999999999999E-2</v>
      </c>
      <c r="AH1188">
        <v>2</v>
      </c>
      <c r="AI1188">
        <v>60142946</v>
      </c>
      <c r="AJ1188">
        <v>1188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</row>
    <row r="1189" spans="1:44" x14ac:dyDescent="0.2">
      <c r="A1189">
        <f>ROW(Source!A234)</f>
        <v>234</v>
      </c>
      <c r="B1189">
        <v>60142956</v>
      </c>
      <c r="C1189">
        <v>60142941</v>
      </c>
      <c r="D1189">
        <v>48246205</v>
      </c>
      <c r="E1189">
        <v>1</v>
      </c>
      <c r="F1189">
        <v>1</v>
      </c>
      <c r="G1189">
        <v>1</v>
      </c>
      <c r="H1189">
        <v>2</v>
      </c>
      <c r="I1189" t="s">
        <v>1010</v>
      </c>
      <c r="J1189" t="s">
        <v>1011</v>
      </c>
      <c r="K1189" t="s">
        <v>1012</v>
      </c>
      <c r="L1189">
        <v>1368</v>
      </c>
      <c r="N1189">
        <v>1011</v>
      </c>
      <c r="O1189" t="s">
        <v>745</v>
      </c>
      <c r="P1189" t="s">
        <v>745</v>
      </c>
      <c r="Q1189">
        <v>1</v>
      </c>
      <c r="X1189">
        <v>0.65</v>
      </c>
      <c r="Y1189">
        <v>0</v>
      </c>
      <c r="Z1189">
        <v>6.86</v>
      </c>
      <c r="AA1189">
        <v>0</v>
      </c>
      <c r="AB1189">
        <v>0</v>
      </c>
      <c r="AC1189">
        <v>0</v>
      </c>
      <c r="AD1189">
        <v>1</v>
      </c>
      <c r="AE1189">
        <v>0</v>
      </c>
      <c r="AF1189" t="s">
        <v>93</v>
      </c>
      <c r="AG1189">
        <v>0.85962499999999986</v>
      </c>
      <c r="AH1189">
        <v>2</v>
      </c>
      <c r="AI1189">
        <v>60142947</v>
      </c>
      <c r="AJ1189">
        <v>1189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</row>
    <row r="1190" spans="1:44" x14ac:dyDescent="0.2">
      <c r="A1190">
        <f>ROW(Source!A234)</f>
        <v>234</v>
      </c>
      <c r="B1190">
        <v>60142957</v>
      </c>
      <c r="C1190">
        <v>60142941</v>
      </c>
      <c r="D1190">
        <v>48202756</v>
      </c>
      <c r="E1190">
        <v>1</v>
      </c>
      <c r="F1190">
        <v>1</v>
      </c>
      <c r="G1190">
        <v>1</v>
      </c>
      <c r="H1190">
        <v>3</v>
      </c>
      <c r="I1190" t="s">
        <v>1013</v>
      </c>
      <c r="J1190" t="s">
        <v>1014</v>
      </c>
      <c r="K1190" t="s">
        <v>1015</v>
      </c>
      <c r="L1190">
        <v>1348</v>
      </c>
      <c r="N1190">
        <v>1009</v>
      </c>
      <c r="O1190" t="s">
        <v>15</v>
      </c>
      <c r="P1190" t="s">
        <v>15</v>
      </c>
      <c r="Q1190">
        <v>1000</v>
      </c>
      <c r="X1190">
        <v>1E-3</v>
      </c>
      <c r="Y1190">
        <v>48671.73</v>
      </c>
      <c r="Z1190">
        <v>0</v>
      </c>
      <c r="AA1190">
        <v>0</v>
      </c>
      <c r="AB1190">
        <v>0</v>
      </c>
      <c r="AC1190">
        <v>0</v>
      </c>
      <c r="AD1190">
        <v>1</v>
      </c>
      <c r="AE1190">
        <v>0</v>
      </c>
      <c r="AF1190" t="s">
        <v>3</v>
      </c>
      <c r="AG1190">
        <v>1E-3</v>
      </c>
      <c r="AH1190">
        <v>2</v>
      </c>
      <c r="AI1190">
        <v>60142948</v>
      </c>
      <c r="AJ1190">
        <v>1190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</row>
    <row r="1191" spans="1:44" x14ac:dyDescent="0.2">
      <c r="A1191">
        <f>ROW(Source!A234)</f>
        <v>234</v>
      </c>
      <c r="B1191">
        <v>60142958</v>
      </c>
      <c r="C1191">
        <v>60142941</v>
      </c>
      <c r="D1191">
        <v>48202807</v>
      </c>
      <c r="E1191">
        <v>1</v>
      </c>
      <c r="F1191">
        <v>1</v>
      </c>
      <c r="G1191">
        <v>1</v>
      </c>
      <c r="H1191">
        <v>3</v>
      </c>
      <c r="I1191" t="s">
        <v>796</v>
      </c>
      <c r="J1191" t="s">
        <v>797</v>
      </c>
      <c r="K1191" t="s">
        <v>798</v>
      </c>
      <c r="L1191">
        <v>1348</v>
      </c>
      <c r="N1191">
        <v>1009</v>
      </c>
      <c r="O1191" t="s">
        <v>15</v>
      </c>
      <c r="P1191" t="s">
        <v>15</v>
      </c>
      <c r="Q1191">
        <v>1000</v>
      </c>
      <c r="X1191">
        <v>2.3E-3</v>
      </c>
      <c r="Y1191">
        <v>11149.43</v>
      </c>
      <c r="Z1191">
        <v>0</v>
      </c>
      <c r="AA1191">
        <v>0</v>
      </c>
      <c r="AB1191">
        <v>0</v>
      </c>
      <c r="AC1191">
        <v>0</v>
      </c>
      <c r="AD1191">
        <v>1</v>
      </c>
      <c r="AE1191">
        <v>0</v>
      </c>
      <c r="AF1191" t="s">
        <v>3</v>
      </c>
      <c r="AG1191">
        <v>2.3E-3</v>
      </c>
      <c r="AH1191">
        <v>2</v>
      </c>
      <c r="AI1191">
        <v>60142949</v>
      </c>
      <c r="AJ1191">
        <v>1191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</row>
    <row r="1192" spans="1:44" x14ac:dyDescent="0.2">
      <c r="A1192">
        <f>ROW(Source!A234)</f>
        <v>234</v>
      </c>
      <c r="B1192">
        <v>60142959</v>
      </c>
      <c r="C1192">
        <v>60142941</v>
      </c>
      <c r="D1192">
        <v>48202938</v>
      </c>
      <c r="E1192">
        <v>1</v>
      </c>
      <c r="F1192">
        <v>1</v>
      </c>
      <c r="G1192">
        <v>1</v>
      </c>
      <c r="H1192">
        <v>3</v>
      </c>
      <c r="I1192" t="s">
        <v>1017</v>
      </c>
      <c r="J1192" t="s">
        <v>1018</v>
      </c>
      <c r="K1192" t="s">
        <v>1019</v>
      </c>
      <c r="L1192">
        <v>1348</v>
      </c>
      <c r="N1192">
        <v>1009</v>
      </c>
      <c r="O1192" t="s">
        <v>15</v>
      </c>
      <c r="P1192" t="s">
        <v>15</v>
      </c>
      <c r="Q1192">
        <v>1000</v>
      </c>
      <c r="X1192">
        <v>1.0999999999999999E-2</v>
      </c>
      <c r="Y1192">
        <v>29166.41</v>
      </c>
      <c r="Z1192">
        <v>0</v>
      </c>
      <c r="AA1192">
        <v>0</v>
      </c>
      <c r="AB1192">
        <v>0</v>
      </c>
      <c r="AC1192">
        <v>0</v>
      </c>
      <c r="AD1192">
        <v>1</v>
      </c>
      <c r="AE1192">
        <v>0</v>
      </c>
      <c r="AF1192" t="s">
        <v>3</v>
      </c>
      <c r="AG1192">
        <v>1.0999999999999999E-2</v>
      </c>
      <c r="AH1192">
        <v>2</v>
      </c>
      <c r="AI1192">
        <v>60142950</v>
      </c>
      <c r="AJ1192">
        <v>1192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</row>
    <row r="1193" spans="1:44" x14ac:dyDescent="0.2">
      <c r="A1193">
        <f>ROW(Source!A237)</f>
        <v>237</v>
      </c>
      <c r="B1193">
        <v>60143004</v>
      </c>
      <c r="C1193">
        <v>60142991</v>
      </c>
      <c r="D1193">
        <v>48164225</v>
      </c>
      <c r="E1193">
        <v>1</v>
      </c>
      <c r="F1193">
        <v>1</v>
      </c>
      <c r="G1193">
        <v>1</v>
      </c>
      <c r="H1193">
        <v>1</v>
      </c>
      <c r="I1193" t="s">
        <v>1053</v>
      </c>
      <c r="J1193" t="s">
        <v>3</v>
      </c>
      <c r="K1193" t="s">
        <v>1054</v>
      </c>
      <c r="L1193">
        <v>1191</v>
      </c>
      <c r="N1193">
        <v>1013</v>
      </c>
      <c r="O1193" t="s">
        <v>738</v>
      </c>
      <c r="P1193" t="s">
        <v>738</v>
      </c>
      <c r="Q1193">
        <v>1</v>
      </c>
      <c r="X1193">
        <v>43.5</v>
      </c>
      <c r="Y1193">
        <v>0</v>
      </c>
      <c r="Z1193">
        <v>0</v>
      </c>
      <c r="AA1193">
        <v>0</v>
      </c>
      <c r="AB1193">
        <v>7.71</v>
      </c>
      <c r="AC1193">
        <v>0</v>
      </c>
      <c r="AD1193">
        <v>1</v>
      </c>
      <c r="AE1193">
        <v>1</v>
      </c>
      <c r="AF1193" t="s">
        <v>93</v>
      </c>
      <c r="AG1193">
        <v>57.528749999999995</v>
      </c>
      <c r="AH1193">
        <v>2</v>
      </c>
      <c r="AI1193">
        <v>60143004</v>
      </c>
      <c r="AJ1193">
        <v>1193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</row>
    <row r="1194" spans="1:44" x14ac:dyDescent="0.2">
      <c r="A1194">
        <f>ROW(Source!A237)</f>
        <v>237</v>
      </c>
      <c r="B1194">
        <v>60143005</v>
      </c>
      <c r="C1194">
        <v>60142991</v>
      </c>
      <c r="D1194">
        <v>48164207</v>
      </c>
      <c r="E1194">
        <v>1</v>
      </c>
      <c r="F1194">
        <v>1</v>
      </c>
      <c r="G1194">
        <v>1</v>
      </c>
      <c r="H1194">
        <v>1</v>
      </c>
      <c r="I1194" t="s">
        <v>740</v>
      </c>
      <c r="J1194" t="s">
        <v>3</v>
      </c>
      <c r="K1194" t="s">
        <v>741</v>
      </c>
      <c r="L1194">
        <v>1191</v>
      </c>
      <c r="N1194">
        <v>1013</v>
      </c>
      <c r="O1194" t="s">
        <v>738</v>
      </c>
      <c r="P1194" t="s">
        <v>738</v>
      </c>
      <c r="Q1194">
        <v>1</v>
      </c>
      <c r="X1194">
        <v>7.0000000000000007E-2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1</v>
      </c>
      <c r="AE1194">
        <v>2</v>
      </c>
      <c r="AF1194" t="s">
        <v>93</v>
      </c>
      <c r="AG1194">
        <v>9.2574999999999991E-2</v>
      </c>
      <c r="AH1194">
        <v>2</v>
      </c>
      <c r="AI1194">
        <v>60143005</v>
      </c>
      <c r="AJ1194">
        <v>1194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</row>
    <row r="1195" spans="1:44" x14ac:dyDescent="0.2">
      <c r="A1195">
        <f>ROW(Source!A237)</f>
        <v>237</v>
      </c>
      <c r="B1195">
        <v>60143006</v>
      </c>
      <c r="C1195">
        <v>60142991</v>
      </c>
      <c r="D1195">
        <v>48245551</v>
      </c>
      <c r="E1195">
        <v>1</v>
      </c>
      <c r="F1195">
        <v>1</v>
      </c>
      <c r="G1195">
        <v>1</v>
      </c>
      <c r="H1195">
        <v>2</v>
      </c>
      <c r="I1195" t="s">
        <v>752</v>
      </c>
      <c r="J1195" t="s">
        <v>753</v>
      </c>
      <c r="K1195" t="s">
        <v>754</v>
      </c>
      <c r="L1195">
        <v>1368</v>
      </c>
      <c r="N1195">
        <v>1011</v>
      </c>
      <c r="O1195" t="s">
        <v>745</v>
      </c>
      <c r="P1195" t="s">
        <v>745</v>
      </c>
      <c r="Q1195">
        <v>1</v>
      </c>
      <c r="X1195">
        <v>7.0000000000000007E-2</v>
      </c>
      <c r="Y1195">
        <v>0</v>
      </c>
      <c r="Z1195">
        <v>86.79</v>
      </c>
      <c r="AA1195">
        <v>10.130000000000001</v>
      </c>
      <c r="AB1195">
        <v>0</v>
      </c>
      <c r="AC1195">
        <v>0</v>
      </c>
      <c r="AD1195">
        <v>1</v>
      </c>
      <c r="AE1195">
        <v>0</v>
      </c>
      <c r="AF1195" t="s">
        <v>93</v>
      </c>
      <c r="AG1195">
        <v>9.2574999999999991E-2</v>
      </c>
      <c r="AH1195">
        <v>2</v>
      </c>
      <c r="AI1195">
        <v>60143006</v>
      </c>
      <c r="AJ1195">
        <v>1195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</row>
    <row r="1196" spans="1:44" x14ac:dyDescent="0.2">
      <c r="A1196">
        <f>ROW(Source!A237)</f>
        <v>237</v>
      </c>
      <c r="B1196">
        <v>60143007</v>
      </c>
      <c r="C1196">
        <v>60142991</v>
      </c>
      <c r="D1196">
        <v>48166357</v>
      </c>
      <c r="E1196">
        <v>21</v>
      </c>
      <c r="F1196">
        <v>1</v>
      </c>
      <c r="G1196">
        <v>1</v>
      </c>
      <c r="H1196">
        <v>3</v>
      </c>
      <c r="I1196" t="s">
        <v>1055</v>
      </c>
      <c r="J1196" t="s">
        <v>3</v>
      </c>
      <c r="K1196" t="s">
        <v>1056</v>
      </c>
      <c r="L1196">
        <v>1339</v>
      </c>
      <c r="N1196">
        <v>1007</v>
      </c>
      <c r="O1196" t="s">
        <v>91</v>
      </c>
      <c r="P1196" t="s">
        <v>91</v>
      </c>
      <c r="Q1196">
        <v>1</v>
      </c>
      <c r="X1196">
        <v>8.9999999999999993E-3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 t="s">
        <v>3</v>
      </c>
      <c r="AG1196">
        <v>8.9999999999999993E-3</v>
      </c>
      <c r="AH1196">
        <v>2</v>
      </c>
      <c r="AI1196">
        <v>60143007</v>
      </c>
      <c r="AJ1196">
        <v>1196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</row>
    <row r="1197" spans="1:44" x14ac:dyDescent="0.2">
      <c r="A1197">
        <f>ROW(Source!A237)</f>
        <v>237</v>
      </c>
      <c r="B1197">
        <v>60143008</v>
      </c>
      <c r="C1197">
        <v>60142991</v>
      </c>
      <c r="D1197">
        <v>48166358</v>
      </c>
      <c r="E1197">
        <v>21</v>
      </c>
      <c r="F1197">
        <v>1</v>
      </c>
      <c r="G1197">
        <v>1</v>
      </c>
      <c r="H1197">
        <v>3</v>
      </c>
      <c r="I1197" t="s">
        <v>1055</v>
      </c>
      <c r="J1197" t="s">
        <v>3</v>
      </c>
      <c r="K1197" t="s">
        <v>1057</v>
      </c>
      <c r="L1197">
        <v>1348</v>
      </c>
      <c r="N1197">
        <v>1009</v>
      </c>
      <c r="O1197" t="s">
        <v>15</v>
      </c>
      <c r="P1197" t="s">
        <v>15</v>
      </c>
      <c r="Q1197">
        <v>1000</v>
      </c>
      <c r="X1197">
        <v>3.5000000000000003E-2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 t="s">
        <v>3</v>
      </c>
      <c r="AG1197">
        <v>3.5000000000000003E-2</v>
      </c>
      <c r="AH1197">
        <v>2</v>
      </c>
      <c r="AI1197">
        <v>60143008</v>
      </c>
      <c r="AJ1197">
        <v>1197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</row>
    <row r="1198" spans="1:44" x14ac:dyDescent="0.2">
      <c r="A1198">
        <f>ROW(Source!A237)</f>
        <v>237</v>
      </c>
      <c r="B1198">
        <v>60143009</v>
      </c>
      <c r="C1198">
        <v>60142991</v>
      </c>
      <c r="D1198">
        <v>48195795</v>
      </c>
      <c r="E1198">
        <v>1</v>
      </c>
      <c r="F1198">
        <v>1</v>
      </c>
      <c r="G1198">
        <v>1</v>
      </c>
      <c r="H1198">
        <v>3</v>
      </c>
      <c r="I1198" t="s">
        <v>1058</v>
      </c>
      <c r="J1198" t="s">
        <v>1059</v>
      </c>
      <c r="K1198" t="s">
        <v>1060</v>
      </c>
      <c r="L1198">
        <v>1327</v>
      </c>
      <c r="N1198">
        <v>1005</v>
      </c>
      <c r="O1198" t="s">
        <v>317</v>
      </c>
      <c r="P1198" t="s">
        <v>317</v>
      </c>
      <c r="Q1198">
        <v>1</v>
      </c>
      <c r="X1198">
        <v>3.4</v>
      </c>
      <c r="Y1198">
        <v>45.79</v>
      </c>
      <c r="Z1198">
        <v>0</v>
      </c>
      <c r="AA1198">
        <v>0</v>
      </c>
      <c r="AB1198">
        <v>0</v>
      </c>
      <c r="AC1198">
        <v>0</v>
      </c>
      <c r="AD1198">
        <v>1</v>
      </c>
      <c r="AE1198">
        <v>0</v>
      </c>
      <c r="AF1198" t="s">
        <v>3</v>
      </c>
      <c r="AG1198">
        <v>3.4</v>
      </c>
      <c r="AH1198">
        <v>2</v>
      </c>
      <c r="AI1198">
        <v>60143009</v>
      </c>
      <c r="AJ1198">
        <v>1198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40625" defaultRowHeight="12.75" x14ac:dyDescent="0.2"/>
  <cols>
    <col min="1" max="256" width="9.140625" customWidth="1"/>
  </cols>
  <sheetData/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4</vt:i4>
      </vt:variant>
    </vt:vector>
  </HeadingPairs>
  <TitlesOfParts>
    <vt:vector size="12" baseType="lpstr">
      <vt:lpstr>Смета 12 гр. по ФЕР</vt:lpstr>
      <vt:lpstr>RV_DATA</vt:lpstr>
      <vt:lpstr>Расчет стоимости ресурсов</vt:lpstr>
      <vt:lpstr>Source</vt:lpstr>
      <vt:lpstr>SourceObSm</vt:lpstr>
      <vt:lpstr>SmtRes</vt:lpstr>
      <vt:lpstr>EtalonRes</vt:lpstr>
      <vt:lpstr>SrcKA</vt:lpstr>
      <vt:lpstr>'Расчет стоимости ресурсов'!Заголовки_для_печати</vt:lpstr>
      <vt:lpstr>'Смета 12 гр. по ФЕР'!Заголовки_для_печати</vt:lpstr>
      <vt:lpstr>'Расчет стоимости ресурсов'!Область_печати</vt:lpstr>
      <vt:lpstr>'Смета 12 гр. по ФЕР'!Область_печати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Екатерина  Новикова</cp:lastModifiedBy>
  <dcterms:created xsi:type="dcterms:W3CDTF">2024-04-19T07:51:27Z</dcterms:created>
  <dcterms:modified xsi:type="dcterms:W3CDTF">2024-04-19T08:12:12Z</dcterms:modified>
</cp:coreProperties>
</file>